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5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6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7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8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/>
  <mc:AlternateContent xmlns:mc="http://schemas.openxmlformats.org/markup-compatibility/2006">
    <mc:Choice Requires="x15">
      <x15ac:absPath xmlns:x15ac="http://schemas.microsoft.com/office/spreadsheetml/2010/11/ac" url="C:\Users\ClaretDGP\Downloads\Trayectorias escolares\Terminado\Enero\"/>
    </mc:Choice>
  </mc:AlternateContent>
  <xr:revisionPtr revIDLastSave="0" documentId="13_ncr:1_{9408EDD0-502F-4BB8-9B76-94FD00C4BE1E}" xr6:coauthVersionLast="44" xr6:coauthVersionMax="44" xr10:uidLastSave="{00000000-0000-0000-0000-000000000000}"/>
  <bookViews>
    <workbookView xWindow="7905" yWindow="195" windowWidth="20925" windowHeight="20265" firstSheet="12" activeTab="16" xr2:uid="{00000000-000D-0000-FFFF-FFFF00000000}"/>
  </bookViews>
  <sheets>
    <sheet name="Industrial" sheetId="1" r:id="rId1"/>
    <sheet name="Sist Comp" sheetId="2" r:id="rId2"/>
    <sheet name="Cs Comp" sheetId="3" r:id="rId3"/>
    <sheet name="Quimica" sheetId="4" r:id="rId4"/>
    <sheet name="Minero" sheetId="5" r:id="rId5"/>
    <sheet name="Biologia" sheetId="6" r:id="rId6"/>
    <sheet name="Cs Materiales" sheetId="7" r:id="rId7"/>
    <sheet name="Materiales" sheetId="8" r:id="rId8"/>
    <sheet name="Electro y Telecom" sheetId="9" r:id="rId9"/>
    <sheet name="Q Alimentos" sheetId="10" r:id="rId10"/>
    <sheet name="Matematicas" sheetId="11" r:id="rId11"/>
    <sheet name="Geologia" sheetId="12" r:id="rId12"/>
    <sheet name="Física" sheetId="13" r:id="rId13"/>
    <sheet name="Arquitectura" sheetId="14" r:id="rId14"/>
    <sheet name="Ing Civil" sheetId="15" r:id="rId15"/>
    <sheet name="Robótica" sheetId="33" r:id="rId16"/>
    <sheet name="Electronica" sheetId="16" r:id="rId17"/>
    <sheet name="Telecom" sheetId="17" r:id="rId18"/>
    <sheet name="Esp Tecnologia" sheetId="18" r:id="rId19"/>
    <sheet name="Esp. SISTEMAS Y PLAN" sheetId="19" r:id="rId20"/>
    <sheet name="Mtria BIODIVERSIDAD" sheetId="20" r:id="rId21"/>
    <sheet name="Mtria. COMPUTACION" sheetId="21" r:id="rId22"/>
    <sheet name="Mtria INDUSTRIAL" sheetId="22" r:id="rId23"/>
    <sheet name="Mtria. MANUFACTURA" sheetId="23" r:id="rId24"/>
    <sheet name="Mtria QUIMICA" sheetId="24" r:id="rId25"/>
    <sheet name="Mtria. Automatizacion" sheetId="25" r:id="rId26"/>
    <sheet name="Mtria MATEMATICAS" sheetId="26" r:id="rId27"/>
    <sheet name="Dr. Materiales" sheetId="27" r:id="rId28"/>
    <sheet name="Dr. QUIMICA" sheetId="28" r:id="rId29"/>
    <sheet name="Dr. BIODIVERSIDAD" sheetId="29" r:id="rId30"/>
    <sheet name="Dr. AMBIENTALES" sheetId="30" r:id="rId31"/>
    <sheet name="Dr. COMPUTACION" sheetId="31" r:id="rId32"/>
    <sheet name="Dr. INDUSTRIAL" sheetId="32" r:id="rId33"/>
  </sheet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  <ext uri="GoogleSheetsCustomDataVersion1">
      <go:sheetsCustomData xmlns:go="http://customooxmlschemas.google.com/" r:id="rId36" roundtripDataSignature="AMtx7miUu8pBoq/n/RwkPVF0zSNk9dVXaw=="/>
    </ext>
  </extLst>
</workbook>
</file>

<file path=xl/calcChain.xml><?xml version="1.0" encoding="utf-8"?>
<calcChain xmlns="http://schemas.openxmlformats.org/spreadsheetml/2006/main">
  <c r="N64" i="33" l="1"/>
  <c r="L64" i="33"/>
  <c r="K64" i="33"/>
  <c r="M64" i="33" s="1"/>
  <c r="P62" i="33"/>
  <c r="Q61" i="33"/>
  <c r="Q62" i="33" s="1"/>
  <c r="R56" i="33"/>
  <c r="Q56" i="33"/>
  <c r="O56" i="33"/>
  <c r="R55" i="33"/>
  <c r="Q55" i="33"/>
  <c r="O55" i="33"/>
  <c r="R54" i="33"/>
  <c r="Q54" i="33"/>
  <c r="O54" i="33"/>
  <c r="R53" i="33"/>
  <c r="Q53" i="33"/>
  <c r="O53" i="33"/>
  <c r="R52" i="33"/>
  <c r="Q52" i="33"/>
  <c r="O52" i="33"/>
  <c r="R51" i="33"/>
  <c r="Q51" i="33"/>
  <c r="O51" i="33"/>
  <c r="R50" i="33"/>
  <c r="Q50" i="33"/>
  <c r="O50" i="33"/>
  <c r="R49" i="33"/>
  <c r="Q49" i="33"/>
  <c r="O49" i="33"/>
  <c r="P48" i="33"/>
  <c r="S50" i="33" s="1"/>
  <c r="N42" i="33"/>
  <c r="L42" i="33"/>
  <c r="K42" i="33"/>
  <c r="M42" i="33" s="1"/>
  <c r="Q40" i="33"/>
  <c r="P40" i="33"/>
  <c r="Q39" i="33"/>
  <c r="R34" i="33"/>
  <c r="Q34" i="33"/>
  <c r="O34" i="33"/>
  <c r="R33" i="33"/>
  <c r="Q33" i="33"/>
  <c r="O33" i="33"/>
  <c r="R32" i="33"/>
  <c r="Q32" i="33"/>
  <c r="O32" i="33"/>
  <c r="R31" i="33"/>
  <c r="Q31" i="33"/>
  <c r="O31" i="33"/>
  <c r="R30" i="33"/>
  <c r="Q30" i="33"/>
  <c r="O30" i="33"/>
  <c r="R29" i="33"/>
  <c r="Q29" i="33"/>
  <c r="O29" i="33"/>
  <c r="R28" i="33"/>
  <c r="Q28" i="33"/>
  <c r="O28" i="33"/>
  <c r="O27" i="33"/>
  <c r="P26" i="33"/>
  <c r="Q27" i="33" s="1"/>
  <c r="R27" i="33" s="1"/>
  <c r="N20" i="33"/>
  <c r="M20" i="33"/>
  <c r="L20" i="33"/>
  <c r="K20" i="33"/>
  <c r="P18" i="33"/>
  <c r="Q17" i="33"/>
  <c r="Q18" i="33" s="1"/>
  <c r="R12" i="33"/>
  <c r="Q12" i="33"/>
  <c r="O12" i="33"/>
  <c r="R11" i="33"/>
  <c r="Q11" i="33"/>
  <c r="O11" i="33"/>
  <c r="R10" i="33"/>
  <c r="Q10" i="33"/>
  <c r="O10" i="33"/>
  <c r="R9" i="33"/>
  <c r="Q9" i="33"/>
  <c r="O9" i="33"/>
  <c r="R8" i="33"/>
  <c r="Q8" i="33"/>
  <c r="O8" i="33"/>
  <c r="R7" i="33"/>
  <c r="Q7" i="33"/>
  <c r="O7" i="33"/>
  <c r="Q6" i="33"/>
  <c r="R6" i="33" s="1"/>
  <c r="O6" i="33"/>
  <c r="O5" i="33"/>
  <c r="P4" i="33"/>
  <c r="Q5" i="33" s="1"/>
  <c r="R5" i="33" s="1"/>
  <c r="S28" i="33" l="1"/>
  <c r="S6" i="33"/>
  <c r="U1092" i="4"/>
  <c r="Q248" i="8" l="1"/>
  <c r="Q821" i="10" l="1"/>
  <c r="Q799" i="10"/>
  <c r="Q938" i="4"/>
  <c r="K852" i="4"/>
  <c r="R457" i="11"/>
  <c r="L393" i="11"/>
  <c r="Q879" i="5"/>
  <c r="Q293" i="17"/>
  <c r="R758" i="12"/>
  <c r="P755" i="12"/>
  <c r="L712" i="15"/>
  <c r="Q643" i="15"/>
  <c r="R435" i="13"/>
  <c r="Q317" i="3"/>
  <c r="Q860" i="6"/>
  <c r="R690" i="14"/>
  <c r="L604" i="14"/>
  <c r="N516" i="17" l="1"/>
  <c r="M516" i="17"/>
  <c r="L516" i="17"/>
  <c r="K516" i="17"/>
  <c r="Q514" i="17"/>
  <c r="P514" i="17"/>
  <c r="Q513" i="17"/>
  <c r="R508" i="17"/>
  <c r="Q508" i="17"/>
  <c r="O508" i="17"/>
  <c r="R507" i="17"/>
  <c r="Q507" i="17"/>
  <c r="O507" i="17"/>
  <c r="R506" i="17"/>
  <c r="Q506" i="17"/>
  <c r="O506" i="17"/>
  <c r="R505" i="17"/>
  <c r="Q505" i="17"/>
  <c r="O505" i="17"/>
  <c r="R504" i="17"/>
  <c r="Q504" i="17"/>
  <c r="O504" i="17"/>
  <c r="R503" i="17"/>
  <c r="Q503" i="17"/>
  <c r="O503" i="17"/>
  <c r="R502" i="17"/>
  <c r="Q502" i="17"/>
  <c r="O502" i="17"/>
  <c r="R501" i="17"/>
  <c r="Q501" i="17"/>
  <c r="O501" i="17"/>
  <c r="P500" i="17"/>
  <c r="S502" i="17" s="1"/>
  <c r="N867" i="15"/>
  <c r="L867" i="15"/>
  <c r="K867" i="15"/>
  <c r="M867" i="15" s="1"/>
  <c r="P865" i="15"/>
  <c r="Q864" i="15"/>
  <c r="Q865" i="15" s="1"/>
  <c r="R859" i="15"/>
  <c r="Q859" i="15"/>
  <c r="O859" i="15"/>
  <c r="R858" i="15"/>
  <c r="Q858" i="15"/>
  <c r="O858" i="15"/>
  <c r="R857" i="15"/>
  <c r="Q857" i="15"/>
  <c r="O857" i="15"/>
  <c r="R856" i="15"/>
  <c r="Q856" i="15"/>
  <c r="O856" i="15"/>
  <c r="R855" i="15"/>
  <c r="Q855" i="15"/>
  <c r="O855" i="15"/>
  <c r="R854" i="15"/>
  <c r="Q854" i="15"/>
  <c r="O854" i="15"/>
  <c r="R853" i="15"/>
  <c r="Q853" i="15"/>
  <c r="O853" i="15"/>
  <c r="R852" i="15"/>
  <c r="Q852" i="15"/>
  <c r="O852" i="15"/>
  <c r="P851" i="15"/>
  <c r="S853" i="15" s="1"/>
  <c r="Q897" i="14"/>
  <c r="Q875" i="14"/>
  <c r="O913" i="14"/>
  <c r="M913" i="14"/>
  <c r="L913" i="14"/>
  <c r="N913" i="14" s="1"/>
  <c r="Q911" i="14"/>
  <c r="R910" i="14"/>
  <c r="R911" i="14" s="1"/>
  <c r="S905" i="14"/>
  <c r="R905" i="14"/>
  <c r="P905" i="14"/>
  <c r="S904" i="14"/>
  <c r="R904" i="14"/>
  <c r="P904" i="14"/>
  <c r="S903" i="14"/>
  <c r="R903" i="14"/>
  <c r="P903" i="14"/>
  <c r="S902" i="14"/>
  <c r="R902" i="14"/>
  <c r="P902" i="14"/>
  <c r="S901" i="14"/>
  <c r="R901" i="14"/>
  <c r="P901" i="14"/>
  <c r="S900" i="14"/>
  <c r="R900" i="14"/>
  <c r="P900" i="14"/>
  <c r="T899" i="14"/>
  <c r="S899" i="14"/>
  <c r="R899" i="14"/>
  <c r="P899" i="14"/>
  <c r="S898" i="14"/>
  <c r="R898" i="14"/>
  <c r="P898" i="14"/>
  <c r="P708" i="14"/>
  <c r="R708" i="14"/>
  <c r="S708" i="14" s="1"/>
  <c r="O548" i="13"/>
  <c r="N548" i="13"/>
  <c r="M548" i="13"/>
  <c r="L548" i="13"/>
  <c r="R546" i="13"/>
  <c r="Q546" i="13"/>
  <c r="R545" i="13"/>
  <c r="S540" i="13"/>
  <c r="R540" i="13"/>
  <c r="P540" i="13"/>
  <c r="S539" i="13"/>
  <c r="R539" i="13"/>
  <c r="P539" i="13"/>
  <c r="S538" i="13"/>
  <c r="R538" i="13"/>
  <c r="P538" i="13"/>
  <c r="S537" i="13"/>
  <c r="R537" i="13"/>
  <c r="P537" i="13"/>
  <c r="S536" i="13"/>
  <c r="R536" i="13"/>
  <c r="P536" i="13"/>
  <c r="S535" i="13"/>
  <c r="R535" i="13"/>
  <c r="P535" i="13"/>
  <c r="S534" i="13"/>
  <c r="R534" i="13"/>
  <c r="P534" i="13"/>
  <c r="P533" i="13"/>
  <c r="Q532" i="13"/>
  <c r="T534" i="13" s="1"/>
  <c r="M950" i="12"/>
  <c r="L950" i="12"/>
  <c r="N950" i="12" s="1"/>
  <c r="O950" i="12" s="1"/>
  <c r="Q948" i="12"/>
  <c r="R947" i="12"/>
  <c r="R948" i="12" s="1"/>
  <c r="S944" i="12"/>
  <c r="R944" i="12"/>
  <c r="P944" i="12"/>
  <c r="S943" i="12"/>
  <c r="R943" i="12"/>
  <c r="P943" i="12"/>
  <c r="S942" i="12"/>
  <c r="R942" i="12"/>
  <c r="P942" i="12"/>
  <c r="S941" i="12"/>
  <c r="R941" i="12"/>
  <c r="P941" i="12"/>
  <c r="S940" i="12"/>
  <c r="R940" i="12"/>
  <c r="P940" i="12"/>
  <c r="S939" i="12"/>
  <c r="R939" i="12"/>
  <c r="P939" i="12"/>
  <c r="S938" i="12"/>
  <c r="R938" i="12"/>
  <c r="P938" i="12"/>
  <c r="S937" i="12"/>
  <c r="R937" i="12"/>
  <c r="P937" i="12"/>
  <c r="S936" i="12"/>
  <c r="R936" i="12"/>
  <c r="P936" i="12"/>
  <c r="Q935" i="12"/>
  <c r="T937" i="12" s="1"/>
  <c r="R895" i="12"/>
  <c r="S895" i="12" s="1"/>
  <c r="R896" i="12"/>
  <c r="S896" i="12"/>
  <c r="R897" i="12"/>
  <c r="S897" i="12"/>
  <c r="P835" i="12"/>
  <c r="P815" i="12"/>
  <c r="P795" i="12"/>
  <c r="P776" i="12"/>
  <c r="P775" i="12"/>
  <c r="P774" i="12"/>
  <c r="O570" i="11"/>
  <c r="N570" i="11"/>
  <c r="M570" i="11"/>
  <c r="L570" i="11"/>
  <c r="Q568" i="11"/>
  <c r="R567" i="11"/>
  <c r="R568" i="11" s="1"/>
  <c r="S562" i="11"/>
  <c r="R562" i="11"/>
  <c r="P562" i="11"/>
  <c r="S561" i="11"/>
  <c r="R561" i="11"/>
  <c r="P561" i="11"/>
  <c r="S560" i="11"/>
  <c r="R560" i="11"/>
  <c r="P560" i="11"/>
  <c r="S559" i="11"/>
  <c r="R559" i="11"/>
  <c r="P559" i="11"/>
  <c r="S558" i="11"/>
  <c r="R558" i="11"/>
  <c r="P558" i="11"/>
  <c r="S557" i="11"/>
  <c r="R557" i="11"/>
  <c r="P557" i="11"/>
  <c r="R556" i="11"/>
  <c r="S556" i="11" s="1"/>
  <c r="P556" i="11"/>
  <c r="P555" i="11"/>
  <c r="Q554" i="11"/>
  <c r="T556" i="11" s="1"/>
  <c r="P474" i="11"/>
  <c r="N1044" i="10"/>
  <c r="L1044" i="10"/>
  <c r="K1044" i="10"/>
  <c r="M1044" i="10" s="1"/>
  <c r="P1042" i="10"/>
  <c r="Q1041" i="10"/>
  <c r="Q1042" i="10" s="1"/>
  <c r="R1036" i="10"/>
  <c r="Q1036" i="10"/>
  <c r="O1036" i="10"/>
  <c r="R1035" i="10"/>
  <c r="Q1035" i="10"/>
  <c r="O1035" i="10"/>
  <c r="R1034" i="10"/>
  <c r="Q1034" i="10"/>
  <c r="O1034" i="10"/>
  <c r="R1033" i="10"/>
  <c r="Q1033" i="10"/>
  <c r="O1033" i="10"/>
  <c r="R1032" i="10"/>
  <c r="Q1032" i="10"/>
  <c r="O1032" i="10"/>
  <c r="R1031" i="10"/>
  <c r="Q1031" i="10"/>
  <c r="O1031" i="10"/>
  <c r="R1030" i="10"/>
  <c r="Q1030" i="10"/>
  <c r="O1030" i="10"/>
  <c r="R1029" i="10"/>
  <c r="Q1029" i="10"/>
  <c r="O1029" i="10"/>
  <c r="P1028" i="10"/>
  <c r="S1030" i="10" s="1"/>
  <c r="N427" i="8"/>
  <c r="M427" i="8"/>
  <c r="L427" i="8"/>
  <c r="K427" i="8"/>
  <c r="Q425" i="8"/>
  <c r="P425" i="8"/>
  <c r="Q424" i="8"/>
  <c r="R419" i="8"/>
  <c r="Q419" i="8"/>
  <c r="O419" i="8"/>
  <c r="R418" i="8"/>
  <c r="Q418" i="8"/>
  <c r="O418" i="8"/>
  <c r="R417" i="8"/>
  <c r="Q417" i="8"/>
  <c r="O417" i="8"/>
  <c r="R416" i="8"/>
  <c r="Q416" i="8"/>
  <c r="O416" i="8"/>
  <c r="R415" i="8"/>
  <c r="Q415" i="8"/>
  <c r="O415" i="8"/>
  <c r="R414" i="8"/>
  <c r="Q414" i="8"/>
  <c r="O414" i="8"/>
  <c r="S413" i="8"/>
  <c r="R413" i="8"/>
  <c r="Q413" i="8"/>
  <c r="O413" i="8"/>
  <c r="O412" i="8"/>
  <c r="P411" i="8"/>
  <c r="Q412" i="8" s="1"/>
  <c r="R412" i="8" s="1"/>
  <c r="N1083" i="6"/>
  <c r="L1083" i="6"/>
  <c r="K1083" i="6"/>
  <c r="M1083" i="6" s="1"/>
  <c r="P1081" i="6"/>
  <c r="Q1080" i="6"/>
  <c r="Q1081" i="6" s="1"/>
  <c r="R1075" i="6"/>
  <c r="Q1075" i="6"/>
  <c r="O1075" i="6"/>
  <c r="R1074" i="6"/>
  <c r="Q1074" i="6"/>
  <c r="O1074" i="6"/>
  <c r="R1073" i="6"/>
  <c r="Q1073" i="6"/>
  <c r="O1073" i="6"/>
  <c r="R1072" i="6"/>
  <c r="Q1072" i="6"/>
  <c r="O1072" i="6"/>
  <c r="R1071" i="6"/>
  <c r="Q1071" i="6"/>
  <c r="O1071" i="6"/>
  <c r="R1070" i="6"/>
  <c r="Q1070" i="6"/>
  <c r="O1070" i="6"/>
  <c r="R1069" i="6"/>
  <c r="Q1069" i="6"/>
  <c r="O1069" i="6"/>
  <c r="R1068" i="6"/>
  <c r="Q1068" i="6"/>
  <c r="O1068" i="6"/>
  <c r="P1067" i="6"/>
  <c r="S1069" i="6" s="1"/>
  <c r="O941" i="6"/>
  <c r="O920" i="6"/>
  <c r="O899" i="6"/>
  <c r="L1103" i="5"/>
  <c r="K1103" i="5"/>
  <c r="M1103" i="5" s="1"/>
  <c r="N1103" i="5" s="1"/>
  <c r="P1101" i="5"/>
  <c r="Q1100" i="5"/>
  <c r="Q1101" i="5" s="1"/>
  <c r="R1095" i="5"/>
  <c r="Q1095" i="5"/>
  <c r="O1095" i="5"/>
  <c r="R1094" i="5"/>
  <c r="Q1094" i="5"/>
  <c r="O1094" i="5"/>
  <c r="R1093" i="5"/>
  <c r="Q1093" i="5"/>
  <c r="O1093" i="5"/>
  <c r="R1092" i="5"/>
  <c r="Q1092" i="5"/>
  <c r="O1092" i="5"/>
  <c r="R1091" i="5"/>
  <c r="Q1091" i="5"/>
  <c r="O1091" i="5"/>
  <c r="R1090" i="5"/>
  <c r="Q1090" i="5"/>
  <c r="O1090" i="5"/>
  <c r="S1089" i="5"/>
  <c r="R1089" i="5"/>
  <c r="Q1089" i="5"/>
  <c r="O1089" i="5"/>
  <c r="R1088" i="5"/>
  <c r="Q1088" i="5"/>
  <c r="O1088" i="5"/>
  <c r="P1087" i="5"/>
  <c r="N1161" i="4"/>
  <c r="L1161" i="4"/>
  <c r="K1161" i="4"/>
  <c r="M1161" i="4" s="1"/>
  <c r="P1159" i="4"/>
  <c r="Q1158" i="4"/>
  <c r="Q1159" i="4" s="1"/>
  <c r="R1153" i="4"/>
  <c r="Q1153" i="4"/>
  <c r="O1153" i="4"/>
  <c r="R1152" i="4"/>
  <c r="Q1152" i="4"/>
  <c r="O1152" i="4"/>
  <c r="R1151" i="4"/>
  <c r="Q1151" i="4"/>
  <c r="O1151" i="4"/>
  <c r="R1150" i="4"/>
  <c r="Q1150" i="4"/>
  <c r="O1150" i="4"/>
  <c r="R1149" i="4"/>
  <c r="Q1149" i="4"/>
  <c r="O1149" i="4"/>
  <c r="R1148" i="4"/>
  <c r="Q1148" i="4"/>
  <c r="O1148" i="4"/>
  <c r="S1147" i="4"/>
  <c r="R1147" i="4"/>
  <c r="Q1147" i="4"/>
  <c r="O1147" i="4"/>
  <c r="R1146" i="4"/>
  <c r="Q1146" i="4"/>
  <c r="O1146" i="4"/>
  <c r="P1145" i="4"/>
  <c r="N541" i="3"/>
  <c r="L541" i="3"/>
  <c r="K541" i="3"/>
  <c r="M541" i="3" s="1"/>
  <c r="Q539" i="3"/>
  <c r="P539" i="3"/>
  <c r="Q538" i="3"/>
  <c r="R533" i="3"/>
  <c r="Q533" i="3"/>
  <c r="O533" i="3"/>
  <c r="R532" i="3"/>
  <c r="Q532" i="3"/>
  <c r="O532" i="3"/>
  <c r="R531" i="3"/>
  <c r="Q531" i="3"/>
  <c r="O531" i="3"/>
  <c r="R530" i="3"/>
  <c r="Q530" i="3"/>
  <c r="O530" i="3"/>
  <c r="R529" i="3"/>
  <c r="Q529" i="3"/>
  <c r="O529" i="3"/>
  <c r="R528" i="3"/>
  <c r="Q528" i="3"/>
  <c r="O528" i="3"/>
  <c r="S527" i="3"/>
  <c r="R527" i="3"/>
  <c r="Q527" i="3"/>
  <c r="O527" i="3"/>
  <c r="R526" i="3"/>
  <c r="Q526" i="3"/>
  <c r="O526" i="3"/>
  <c r="P525" i="3"/>
  <c r="L1177" i="1"/>
  <c r="K1177" i="1"/>
  <c r="M1177" i="1" s="1"/>
  <c r="N1177" i="1" s="1"/>
  <c r="P1175" i="1"/>
  <c r="Q1174" i="1"/>
  <c r="Q1175" i="1" s="1"/>
  <c r="R1169" i="1"/>
  <c r="Q1169" i="1"/>
  <c r="O1169" i="1"/>
  <c r="R1168" i="1"/>
  <c r="Q1168" i="1"/>
  <c r="O1168" i="1"/>
  <c r="R1167" i="1"/>
  <c r="Q1167" i="1"/>
  <c r="O1167" i="1"/>
  <c r="R1166" i="1"/>
  <c r="Q1166" i="1"/>
  <c r="O1166" i="1"/>
  <c r="R1165" i="1"/>
  <c r="Q1165" i="1"/>
  <c r="O1165" i="1"/>
  <c r="R1164" i="1"/>
  <c r="Q1164" i="1"/>
  <c r="O1164" i="1"/>
  <c r="S1163" i="1"/>
  <c r="R1163" i="1"/>
  <c r="Q1163" i="1"/>
  <c r="O1163" i="1"/>
  <c r="R1162" i="1"/>
  <c r="Q1162" i="1"/>
  <c r="O1162" i="1"/>
  <c r="P1161" i="1"/>
  <c r="R533" i="13" l="1"/>
  <c r="S533" i="13" s="1"/>
  <c r="R555" i="11"/>
  <c r="S555" i="11" s="1"/>
  <c r="Q909" i="10" l="1"/>
  <c r="L912" i="10"/>
  <c r="N912" i="10" s="1"/>
  <c r="N1022" i="10"/>
  <c r="L1022" i="10"/>
  <c r="K1022" i="10"/>
  <c r="M1022" i="10" s="1"/>
  <c r="P1020" i="10"/>
  <c r="Q1019" i="10"/>
  <c r="Q1020" i="10" s="1"/>
  <c r="R1014" i="10"/>
  <c r="Q1014" i="10"/>
  <c r="O1014" i="10"/>
  <c r="R1013" i="10"/>
  <c r="Q1013" i="10"/>
  <c r="O1013" i="10"/>
  <c r="R1012" i="10"/>
  <c r="Q1012" i="10"/>
  <c r="O1012" i="10"/>
  <c r="R1011" i="10"/>
  <c r="Q1011" i="10"/>
  <c r="O1011" i="10"/>
  <c r="R1010" i="10"/>
  <c r="Q1010" i="10"/>
  <c r="O1010" i="10"/>
  <c r="R1009" i="10"/>
  <c r="Q1009" i="10"/>
  <c r="O1009" i="10"/>
  <c r="R1008" i="10"/>
  <c r="Q1008" i="10"/>
  <c r="O1008" i="10"/>
  <c r="Q1007" i="10"/>
  <c r="R1007" i="10" s="1"/>
  <c r="O1007" i="10"/>
  <c r="P1006" i="10"/>
  <c r="S1008" i="10" s="1"/>
  <c r="M460" i="11"/>
  <c r="L362" i="16"/>
  <c r="K728" i="6"/>
  <c r="M693" i="14"/>
  <c r="L581" i="14"/>
  <c r="L860" i="5"/>
  <c r="M761" i="12"/>
  <c r="L761" i="12"/>
  <c r="Q226" i="8"/>
  <c r="M438" i="13"/>
  <c r="N494" i="17" l="1"/>
  <c r="L494" i="17"/>
  <c r="K494" i="17"/>
  <c r="M494" i="17" s="1"/>
  <c r="P492" i="17"/>
  <c r="Q491" i="17"/>
  <c r="Q492" i="17" s="1"/>
  <c r="R486" i="17"/>
  <c r="Q486" i="17"/>
  <c r="O486" i="17"/>
  <c r="R485" i="17"/>
  <c r="Q485" i="17"/>
  <c r="O485" i="17"/>
  <c r="R484" i="17"/>
  <c r="Q484" i="17"/>
  <c r="O484" i="17"/>
  <c r="R483" i="17"/>
  <c r="Q483" i="17"/>
  <c r="O483" i="17"/>
  <c r="R482" i="17"/>
  <c r="Q482" i="17"/>
  <c r="O482" i="17"/>
  <c r="R481" i="17"/>
  <c r="Q481" i="17"/>
  <c r="O481" i="17"/>
  <c r="R480" i="17"/>
  <c r="Q480" i="17"/>
  <c r="O480" i="17"/>
  <c r="O479" i="17"/>
  <c r="P478" i="17"/>
  <c r="Q479" i="17" s="1"/>
  <c r="R479" i="17" s="1"/>
  <c r="N845" i="15"/>
  <c r="L845" i="15"/>
  <c r="K845" i="15"/>
  <c r="M845" i="15" s="1"/>
  <c r="P843" i="15"/>
  <c r="Q842" i="15"/>
  <c r="Q843" i="15" s="1"/>
  <c r="R837" i="15"/>
  <c r="Q837" i="15"/>
  <c r="O837" i="15"/>
  <c r="R836" i="15"/>
  <c r="Q836" i="15"/>
  <c r="O836" i="15"/>
  <c r="R835" i="15"/>
  <c r="Q835" i="15"/>
  <c r="O835" i="15"/>
  <c r="R834" i="15"/>
  <c r="Q834" i="15"/>
  <c r="O834" i="15"/>
  <c r="R833" i="15"/>
  <c r="Q833" i="15"/>
  <c r="O833" i="15"/>
  <c r="R832" i="15"/>
  <c r="Q832" i="15"/>
  <c r="O832" i="15"/>
  <c r="R831" i="15"/>
  <c r="Q831" i="15"/>
  <c r="O831" i="15"/>
  <c r="Q830" i="15"/>
  <c r="R830" i="15" s="1"/>
  <c r="O830" i="15"/>
  <c r="P829" i="15"/>
  <c r="S831" i="15" s="1"/>
  <c r="S480" i="17" l="1"/>
  <c r="O891" i="14"/>
  <c r="M891" i="14"/>
  <c r="L891" i="14"/>
  <c r="N891" i="14" s="1"/>
  <c r="Q889" i="14"/>
  <c r="R888" i="14"/>
  <c r="R889" i="14" s="1"/>
  <c r="S883" i="14"/>
  <c r="R883" i="14"/>
  <c r="P883" i="14"/>
  <c r="S882" i="14"/>
  <c r="R882" i="14"/>
  <c r="P882" i="14"/>
  <c r="S881" i="14"/>
  <c r="R881" i="14"/>
  <c r="P881" i="14"/>
  <c r="S880" i="14"/>
  <c r="R880" i="14"/>
  <c r="P880" i="14"/>
  <c r="S879" i="14"/>
  <c r="R879" i="14"/>
  <c r="P879" i="14"/>
  <c r="S878" i="14"/>
  <c r="R878" i="14"/>
  <c r="P878" i="14"/>
  <c r="S877" i="14"/>
  <c r="R877" i="14"/>
  <c r="P877" i="14"/>
  <c r="R876" i="14"/>
  <c r="S876" i="14" s="1"/>
  <c r="P876" i="14"/>
  <c r="T877" i="14"/>
  <c r="P686" i="14"/>
  <c r="R686" i="14"/>
  <c r="S686" i="14"/>
  <c r="P453" i="11" l="1"/>
  <c r="S453" i="11"/>
  <c r="R453" i="11"/>
  <c r="P431" i="13" l="1"/>
  <c r="S431" i="13"/>
  <c r="R431" i="13"/>
  <c r="R916" i="12"/>
  <c r="R917" i="12"/>
  <c r="R918" i="12"/>
  <c r="R919" i="12"/>
  <c r="R920" i="12"/>
  <c r="R921" i="12"/>
  <c r="R922" i="12"/>
  <c r="M929" i="12"/>
  <c r="L929" i="12"/>
  <c r="N929" i="12" s="1"/>
  <c r="O929" i="12" s="1"/>
  <c r="R927" i="12"/>
  <c r="Q927" i="12"/>
  <c r="R926" i="12"/>
  <c r="S923" i="12"/>
  <c r="R923" i="12"/>
  <c r="P923" i="12"/>
  <c r="S922" i="12"/>
  <c r="P922" i="12"/>
  <c r="S921" i="12"/>
  <c r="P921" i="12"/>
  <c r="S920" i="12"/>
  <c r="P920" i="12"/>
  <c r="S919" i="12"/>
  <c r="P919" i="12"/>
  <c r="S918" i="12"/>
  <c r="P918" i="12"/>
  <c r="S917" i="12"/>
  <c r="P917" i="12"/>
  <c r="T916" i="12"/>
  <c r="S916" i="12"/>
  <c r="P916" i="12"/>
  <c r="R915" i="12"/>
  <c r="S915" i="12" s="1"/>
  <c r="P915" i="12"/>
  <c r="Q914" i="12"/>
  <c r="R874" i="12"/>
  <c r="R875" i="12"/>
  <c r="P814" i="12"/>
  <c r="P794" i="12"/>
  <c r="P754" i="12"/>
  <c r="P734" i="12"/>
  <c r="N1061" i="6" l="1"/>
  <c r="L1061" i="6"/>
  <c r="K1061" i="6"/>
  <c r="M1061" i="6" s="1"/>
  <c r="P1059" i="6"/>
  <c r="Q1058" i="6"/>
  <c r="Q1059" i="6" s="1"/>
  <c r="R1053" i="6"/>
  <c r="Q1053" i="6"/>
  <c r="O1053" i="6"/>
  <c r="R1052" i="6"/>
  <c r="Q1052" i="6"/>
  <c r="O1052" i="6"/>
  <c r="R1051" i="6"/>
  <c r="Q1051" i="6"/>
  <c r="O1051" i="6"/>
  <c r="R1050" i="6"/>
  <c r="Q1050" i="6"/>
  <c r="O1050" i="6"/>
  <c r="R1049" i="6"/>
  <c r="Q1049" i="6"/>
  <c r="O1049" i="6"/>
  <c r="R1048" i="6"/>
  <c r="Q1048" i="6"/>
  <c r="O1048" i="6"/>
  <c r="R1047" i="6"/>
  <c r="Q1047" i="6"/>
  <c r="O1047" i="6"/>
  <c r="R1046" i="6"/>
  <c r="Q1046" i="6"/>
  <c r="O1046" i="6"/>
  <c r="P1045" i="6"/>
  <c r="S1047" i="6" s="1"/>
  <c r="O919" i="6"/>
  <c r="O898" i="6"/>
  <c r="L1081" i="5" l="1"/>
  <c r="K1081" i="5"/>
  <c r="M1081" i="5" s="1"/>
  <c r="N1081" i="5" s="1"/>
  <c r="P1079" i="5"/>
  <c r="Q1078" i="5"/>
  <c r="Q1079" i="5" s="1"/>
  <c r="R1073" i="5"/>
  <c r="Q1073" i="5"/>
  <c r="O1073" i="5"/>
  <c r="R1072" i="5"/>
  <c r="Q1072" i="5"/>
  <c r="O1072" i="5"/>
  <c r="R1071" i="5"/>
  <c r="Q1071" i="5"/>
  <c r="O1071" i="5"/>
  <c r="R1070" i="5"/>
  <c r="Q1070" i="5"/>
  <c r="O1070" i="5"/>
  <c r="R1069" i="5"/>
  <c r="Q1069" i="5"/>
  <c r="O1069" i="5"/>
  <c r="R1068" i="5"/>
  <c r="Q1068" i="5"/>
  <c r="O1068" i="5"/>
  <c r="R1067" i="5"/>
  <c r="Q1067" i="5"/>
  <c r="O1067" i="5"/>
  <c r="O1066" i="5"/>
  <c r="P1065" i="5"/>
  <c r="S1067" i="5" s="1"/>
  <c r="Q1066" i="5" l="1"/>
  <c r="R1066" i="5" s="1"/>
  <c r="N1139" i="4"/>
  <c r="L1139" i="4"/>
  <c r="K1139" i="4"/>
  <c r="M1139" i="4" s="1"/>
  <c r="P1137" i="4"/>
  <c r="Q1136" i="4"/>
  <c r="Q1137" i="4" s="1"/>
  <c r="R1131" i="4"/>
  <c r="Q1131" i="4"/>
  <c r="O1131" i="4"/>
  <c r="R1130" i="4"/>
  <c r="Q1130" i="4"/>
  <c r="O1130" i="4"/>
  <c r="R1129" i="4"/>
  <c r="Q1129" i="4"/>
  <c r="O1129" i="4"/>
  <c r="R1128" i="4"/>
  <c r="Q1128" i="4"/>
  <c r="O1128" i="4"/>
  <c r="R1127" i="4"/>
  <c r="Q1127" i="4"/>
  <c r="O1127" i="4"/>
  <c r="R1126" i="4"/>
  <c r="Q1126" i="4"/>
  <c r="O1126" i="4"/>
  <c r="R1125" i="4"/>
  <c r="Q1125" i="4"/>
  <c r="O1125" i="4"/>
  <c r="Q1124" i="4"/>
  <c r="R1124" i="4" s="1"/>
  <c r="O1124" i="4"/>
  <c r="P1123" i="4"/>
  <c r="S1125" i="4" s="1"/>
  <c r="N519" i="3"/>
  <c r="M519" i="3"/>
  <c r="L519" i="3"/>
  <c r="K519" i="3"/>
  <c r="P517" i="3"/>
  <c r="Q516" i="3"/>
  <c r="Q517" i="3" s="1"/>
  <c r="R511" i="3"/>
  <c r="Q511" i="3"/>
  <c r="O511" i="3"/>
  <c r="R510" i="3"/>
  <c r="Q510" i="3"/>
  <c r="O510" i="3"/>
  <c r="R509" i="3"/>
  <c r="Q509" i="3"/>
  <c r="O509" i="3"/>
  <c r="R508" i="3"/>
  <c r="Q508" i="3"/>
  <c r="O508" i="3"/>
  <c r="R507" i="3"/>
  <c r="Q507" i="3"/>
  <c r="O507" i="3"/>
  <c r="R506" i="3"/>
  <c r="Q506" i="3"/>
  <c r="O506" i="3"/>
  <c r="R505" i="3"/>
  <c r="Q505" i="3"/>
  <c r="O505" i="3"/>
  <c r="O504" i="3"/>
  <c r="P503" i="3"/>
  <c r="Q504" i="3" s="1"/>
  <c r="R504" i="3" s="1"/>
  <c r="L1155" i="1"/>
  <c r="K1155" i="1"/>
  <c r="M1155" i="1" s="1"/>
  <c r="N1155" i="1" s="1"/>
  <c r="P1153" i="1"/>
  <c r="Q1152" i="1"/>
  <c r="Q1153" i="1" s="1"/>
  <c r="R1147" i="1"/>
  <c r="Q1147" i="1"/>
  <c r="O1147" i="1"/>
  <c r="R1146" i="1"/>
  <c r="Q1146" i="1"/>
  <c r="O1146" i="1"/>
  <c r="R1145" i="1"/>
  <c r="Q1145" i="1"/>
  <c r="O1145" i="1"/>
  <c r="R1144" i="1"/>
  <c r="Q1144" i="1"/>
  <c r="O1144" i="1"/>
  <c r="R1143" i="1"/>
  <c r="Q1143" i="1"/>
  <c r="O1143" i="1"/>
  <c r="R1142" i="1"/>
  <c r="Q1142" i="1"/>
  <c r="O1142" i="1"/>
  <c r="S1141" i="1"/>
  <c r="R1141" i="1"/>
  <c r="Q1141" i="1"/>
  <c r="O1141" i="1"/>
  <c r="Q1140" i="1"/>
  <c r="R1140" i="1" s="1"/>
  <c r="O1140" i="1"/>
  <c r="P1139" i="1"/>
  <c r="S505" i="3" l="1"/>
  <c r="L846" i="10"/>
  <c r="L802" i="10"/>
  <c r="Q777" i="10"/>
  <c r="L318" i="17"/>
  <c r="L296" i="17"/>
  <c r="L229" i="17"/>
  <c r="Q226" i="17"/>
  <c r="L318" i="16"/>
  <c r="L668" i="15"/>
  <c r="L646" i="15"/>
  <c r="L579" i="15"/>
  <c r="L624" i="15"/>
  <c r="L556" i="15"/>
  <c r="L320" i="3"/>
  <c r="M715" i="14"/>
  <c r="L955" i="1"/>
  <c r="M671" i="14"/>
  <c r="L782" i="12"/>
  <c r="N782" i="12" s="1"/>
  <c r="M782" i="12"/>
  <c r="M740" i="12"/>
  <c r="M719" i="12"/>
  <c r="M393" i="13"/>
  <c r="N472" i="17" l="1"/>
  <c r="M472" i="17"/>
  <c r="L472" i="17"/>
  <c r="K472" i="17"/>
  <c r="Q470" i="17"/>
  <c r="P470" i="17"/>
  <c r="Q469" i="17"/>
  <c r="R464" i="17"/>
  <c r="Q464" i="17"/>
  <c r="O464" i="17"/>
  <c r="R463" i="17"/>
  <c r="Q463" i="17"/>
  <c r="O463" i="17"/>
  <c r="R462" i="17"/>
  <c r="Q462" i="17"/>
  <c r="O462" i="17"/>
  <c r="R461" i="17"/>
  <c r="Q461" i="17"/>
  <c r="O461" i="17"/>
  <c r="R460" i="17"/>
  <c r="Q460" i="17"/>
  <c r="O460" i="17"/>
  <c r="R459" i="17"/>
  <c r="Q459" i="17"/>
  <c r="O459" i="17"/>
  <c r="Q458" i="17"/>
  <c r="R458" i="17" s="1"/>
  <c r="O458" i="17"/>
  <c r="R457" i="17"/>
  <c r="Q457" i="17"/>
  <c r="O457" i="17"/>
  <c r="P456" i="17"/>
  <c r="S458" i="17" s="1"/>
  <c r="N823" i="15"/>
  <c r="L823" i="15"/>
  <c r="K823" i="15"/>
  <c r="M823" i="15" s="1"/>
  <c r="P821" i="15"/>
  <c r="Q820" i="15"/>
  <c r="Q821" i="15" s="1"/>
  <c r="R815" i="15"/>
  <c r="Q815" i="15"/>
  <c r="O815" i="15"/>
  <c r="R814" i="15"/>
  <c r="Q814" i="15"/>
  <c r="O814" i="15"/>
  <c r="R813" i="15"/>
  <c r="Q813" i="15"/>
  <c r="O813" i="15"/>
  <c r="R812" i="15"/>
  <c r="Q812" i="15"/>
  <c r="O812" i="15"/>
  <c r="R811" i="15"/>
  <c r="Q811" i="15"/>
  <c r="O811" i="15"/>
  <c r="R810" i="15"/>
  <c r="Q810" i="15"/>
  <c r="O810" i="15"/>
  <c r="S809" i="15"/>
  <c r="R809" i="15"/>
  <c r="Q809" i="15"/>
  <c r="O809" i="15"/>
  <c r="O808" i="15"/>
  <c r="P807" i="15"/>
  <c r="Q808" i="15" s="1"/>
  <c r="R808" i="15" s="1"/>
  <c r="O869" i="14"/>
  <c r="M869" i="14"/>
  <c r="L869" i="14"/>
  <c r="N869" i="14" s="1"/>
  <c r="Q867" i="14"/>
  <c r="R866" i="14"/>
  <c r="R867" i="14" s="1"/>
  <c r="S861" i="14"/>
  <c r="R861" i="14"/>
  <c r="P861" i="14"/>
  <c r="S860" i="14"/>
  <c r="R860" i="14"/>
  <c r="P860" i="14"/>
  <c r="S859" i="14"/>
  <c r="R859" i="14"/>
  <c r="P859" i="14"/>
  <c r="S858" i="14"/>
  <c r="R858" i="14"/>
  <c r="P858" i="14"/>
  <c r="S857" i="14"/>
  <c r="R857" i="14"/>
  <c r="P857" i="14"/>
  <c r="S856" i="14"/>
  <c r="R856" i="14"/>
  <c r="P856" i="14"/>
  <c r="R855" i="14"/>
  <c r="S855" i="14" s="1"/>
  <c r="P855" i="14"/>
  <c r="R854" i="14"/>
  <c r="S854" i="14" s="1"/>
  <c r="P854" i="14"/>
  <c r="Q853" i="14"/>
  <c r="T855" i="14" s="1"/>
  <c r="P664" i="14"/>
  <c r="R664" i="14"/>
  <c r="S664" i="14" s="1"/>
  <c r="O526" i="13"/>
  <c r="N526" i="13"/>
  <c r="M526" i="13"/>
  <c r="L526" i="13"/>
  <c r="Q524" i="13"/>
  <c r="R523" i="13"/>
  <c r="R524" i="13" s="1"/>
  <c r="S518" i="13"/>
  <c r="R518" i="13"/>
  <c r="P518" i="13"/>
  <c r="S517" i="13"/>
  <c r="R517" i="13"/>
  <c r="P517" i="13"/>
  <c r="S516" i="13"/>
  <c r="R516" i="13"/>
  <c r="P516" i="13"/>
  <c r="S515" i="13"/>
  <c r="R515" i="13"/>
  <c r="P515" i="13"/>
  <c r="S514" i="13"/>
  <c r="R514" i="13"/>
  <c r="P514" i="13"/>
  <c r="S513" i="13"/>
  <c r="R513" i="13"/>
  <c r="P513" i="13"/>
  <c r="S512" i="13"/>
  <c r="R512" i="13"/>
  <c r="P512" i="13"/>
  <c r="P511" i="13"/>
  <c r="Q510" i="13"/>
  <c r="R511" i="13" s="1"/>
  <c r="S511" i="13" s="1"/>
  <c r="M908" i="12"/>
  <c r="L908" i="12"/>
  <c r="N908" i="12" s="1"/>
  <c r="O908" i="12" s="1"/>
  <c r="Q906" i="12"/>
  <c r="R905" i="12"/>
  <c r="R906" i="12" s="1"/>
  <c r="S902" i="12"/>
  <c r="R902" i="12"/>
  <c r="P902" i="12"/>
  <c r="S901" i="12"/>
  <c r="R901" i="12"/>
  <c r="P901" i="12"/>
  <c r="S900" i="12"/>
  <c r="R900" i="12"/>
  <c r="P900" i="12"/>
  <c r="S899" i="12"/>
  <c r="R899" i="12"/>
  <c r="P899" i="12"/>
  <c r="S898" i="12"/>
  <c r="R898" i="12"/>
  <c r="P898" i="12"/>
  <c r="P897" i="12"/>
  <c r="P896" i="12"/>
  <c r="P895" i="12"/>
  <c r="R894" i="12"/>
  <c r="S894" i="12" s="1"/>
  <c r="P894" i="12"/>
  <c r="Q893" i="12"/>
  <c r="T895" i="12" s="1"/>
  <c r="R853" i="12"/>
  <c r="R854" i="12"/>
  <c r="R855" i="12"/>
  <c r="R856" i="12"/>
  <c r="R857" i="12"/>
  <c r="R858" i="12"/>
  <c r="R859" i="12"/>
  <c r="R860" i="12"/>
  <c r="P796" i="12"/>
  <c r="P797" i="12"/>
  <c r="P793" i="12"/>
  <c r="P773" i="12"/>
  <c r="P753" i="12"/>
  <c r="P733" i="12"/>
  <c r="P713" i="12"/>
  <c r="O548" i="11"/>
  <c r="M548" i="11"/>
  <c r="L548" i="11"/>
  <c r="N548" i="11" s="1"/>
  <c r="Q546" i="11"/>
  <c r="R545" i="11"/>
  <c r="R546" i="11" s="1"/>
  <c r="S540" i="11"/>
  <c r="R540" i="11"/>
  <c r="P540" i="11"/>
  <c r="S539" i="11"/>
  <c r="R539" i="11"/>
  <c r="P539" i="11"/>
  <c r="S538" i="11"/>
  <c r="R538" i="11"/>
  <c r="P538" i="11"/>
  <c r="S537" i="11"/>
  <c r="R537" i="11"/>
  <c r="P537" i="11"/>
  <c r="S536" i="11"/>
  <c r="R536" i="11"/>
  <c r="P536" i="11"/>
  <c r="S535" i="11"/>
  <c r="R535" i="11"/>
  <c r="P535" i="11"/>
  <c r="R534" i="11"/>
  <c r="S534" i="11" s="1"/>
  <c r="P534" i="11"/>
  <c r="P533" i="11"/>
  <c r="Q532" i="11"/>
  <c r="T534" i="11" s="1"/>
  <c r="P452" i="11"/>
  <c r="N1000" i="10"/>
  <c r="M1000" i="10"/>
  <c r="L1000" i="10"/>
  <c r="K1000" i="10"/>
  <c r="Q998" i="10"/>
  <c r="P998" i="10"/>
  <c r="Q997" i="10"/>
  <c r="R992" i="10"/>
  <c r="Q992" i="10"/>
  <c r="O992" i="10"/>
  <c r="R991" i="10"/>
  <c r="Q991" i="10"/>
  <c r="O991" i="10"/>
  <c r="R990" i="10"/>
  <c r="Q990" i="10"/>
  <c r="O990" i="10"/>
  <c r="R989" i="10"/>
  <c r="Q989" i="10"/>
  <c r="O989" i="10"/>
  <c r="R988" i="10"/>
  <c r="Q988" i="10"/>
  <c r="O988" i="10"/>
  <c r="R987" i="10"/>
  <c r="Q987" i="10"/>
  <c r="O987" i="10"/>
  <c r="Q986" i="10"/>
  <c r="R986" i="10" s="1"/>
  <c r="O986" i="10"/>
  <c r="Q985" i="10"/>
  <c r="R985" i="10" s="1"/>
  <c r="O985" i="10"/>
  <c r="P984" i="10"/>
  <c r="S986" i="10" s="1"/>
  <c r="N405" i="8"/>
  <c r="L405" i="8"/>
  <c r="K405" i="8"/>
  <c r="M405" i="8" s="1"/>
  <c r="P403" i="8"/>
  <c r="Q402" i="8"/>
  <c r="Q403" i="8" s="1"/>
  <c r="R397" i="8"/>
  <c r="Q397" i="8"/>
  <c r="O397" i="8"/>
  <c r="R396" i="8"/>
  <c r="Q396" i="8"/>
  <c r="O396" i="8"/>
  <c r="R395" i="8"/>
  <c r="Q395" i="8"/>
  <c r="O395" i="8"/>
  <c r="R394" i="8"/>
  <c r="Q394" i="8"/>
  <c r="O394" i="8"/>
  <c r="R393" i="8"/>
  <c r="Q393" i="8"/>
  <c r="O393" i="8"/>
  <c r="R392" i="8"/>
  <c r="Q392" i="8"/>
  <c r="O392" i="8"/>
  <c r="R391" i="8"/>
  <c r="Q391" i="8"/>
  <c r="O391" i="8"/>
  <c r="O390" i="8"/>
  <c r="P389" i="8"/>
  <c r="S391" i="8" s="1"/>
  <c r="N1039" i="6"/>
  <c r="M1039" i="6"/>
  <c r="L1039" i="6"/>
  <c r="K1039" i="6"/>
  <c r="Q1037" i="6"/>
  <c r="P1037" i="6"/>
  <c r="Q1036" i="6"/>
  <c r="R1031" i="6"/>
  <c r="Q1031" i="6"/>
  <c r="O1031" i="6"/>
  <c r="R1030" i="6"/>
  <c r="Q1030" i="6"/>
  <c r="O1030" i="6"/>
  <c r="R1029" i="6"/>
  <c r="Q1029" i="6"/>
  <c r="O1029" i="6"/>
  <c r="R1028" i="6"/>
  <c r="Q1028" i="6"/>
  <c r="O1028" i="6"/>
  <c r="R1027" i="6"/>
  <c r="Q1027" i="6"/>
  <c r="O1027" i="6"/>
  <c r="R1026" i="6"/>
  <c r="Q1026" i="6"/>
  <c r="O1026" i="6"/>
  <c r="R1025" i="6"/>
  <c r="Q1025" i="6"/>
  <c r="O1025" i="6"/>
  <c r="Q1024" i="6"/>
  <c r="R1024" i="6" s="1"/>
  <c r="O1024" i="6"/>
  <c r="P1023" i="6"/>
  <c r="S1025" i="6" s="1"/>
  <c r="O897" i="6"/>
  <c r="L1059" i="5"/>
  <c r="K1059" i="5"/>
  <c r="M1059" i="5" s="1"/>
  <c r="N1059" i="5" s="1"/>
  <c r="P1057" i="5"/>
  <c r="Q1056" i="5"/>
  <c r="Q1057" i="5" s="1"/>
  <c r="R1051" i="5"/>
  <c r="Q1051" i="5"/>
  <c r="O1051" i="5"/>
  <c r="R1050" i="5"/>
  <c r="Q1050" i="5"/>
  <c r="O1050" i="5"/>
  <c r="R1049" i="5"/>
  <c r="Q1049" i="5"/>
  <c r="O1049" i="5"/>
  <c r="R1048" i="5"/>
  <c r="Q1048" i="5"/>
  <c r="O1048" i="5"/>
  <c r="R1047" i="5"/>
  <c r="Q1047" i="5"/>
  <c r="O1047" i="5"/>
  <c r="R1046" i="5"/>
  <c r="Q1046" i="5"/>
  <c r="O1046" i="5"/>
  <c r="Q1045" i="5"/>
  <c r="R1045" i="5" s="1"/>
  <c r="O1045" i="5"/>
  <c r="Q1044" i="5"/>
  <c r="R1044" i="5" s="1"/>
  <c r="O1044" i="5"/>
  <c r="P1043" i="5"/>
  <c r="S1045" i="5" s="1"/>
  <c r="N1117" i="4"/>
  <c r="M1117" i="4"/>
  <c r="L1117" i="4"/>
  <c r="K1117" i="4"/>
  <c r="P1115" i="4"/>
  <c r="Q1114" i="4"/>
  <c r="Q1115" i="4" s="1"/>
  <c r="R1109" i="4"/>
  <c r="Q1109" i="4"/>
  <c r="O1109" i="4"/>
  <c r="R1108" i="4"/>
  <c r="Q1108" i="4"/>
  <c r="O1108" i="4"/>
  <c r="R1107" i="4"/>
  <c r="Q1107" i="4"/>
  <c r="O1107" i="4"/>
  <c r="R1106" i="4"/>
  <c r="Q1106" i="4"/>
  <c r="O1106" i="4"/>
  <c r="R1105" i="4"/>
  <c r="Q1105" i="4"/>
  <c r="O1105" i="4"/>
  <c r="R1104" i="4"/>
  <c r="Q1104" i="4"/>
  <c r="O1104" i="4"/>
  <c r="Q1103" i="4"/>
  <c r="R1103" i="4" s="1"/>
  <c r="O1103" i="4"/>
  <c r="Q1102" i="4"/>
  <c r="R1102" i="4" s="1"/>
  <c r="O1102" i="4"/>
  <c r="P1101" i="4"/>
  <c r="S1103" i="4" s="1"/>
  <c r="N497" i="3"/>
  <c r="M497" i="3"/>
  <c r="L497" i="3"/>
  <c r="K497" i="3"/>
  <c r="P495" i="3"/>
  <c r="Q494" i="3"/>
  <c r="Q495" i="3" s="1"/>
  <c r="R489" i="3"/>
  <c r="Q489" i="3"/>
  <c r="O489" i="3"/>
  <c r="R488" i="3"/>
  <c r="Q488" i="3"/>
  <c r="O488" i="3"/>
  <c r="R487" i="3"/>
  <c r="Q487" i="3"/>
  <c r="O487" i="3"/>
  <c r="R486" i="3"/>
  <c r="Q486" i="3"/>
  <c r="O486" i="3"/>
  <c r="R485" i="3"/>
  <c r="Q485" i="3"/>
  <c r="O485" i="3"/>
  <c r="R484" i="3"/>
  <c r="Q484" i="3"/>
  <c r="O484" i="3"/>
  <c r="R483" i="3"/>
  <c r="Q483" i="3"/>
  <c r="O483" i="3"/>
  <c r="Q482" i="3"/>
  <c r="R482" i="3" s="1"/>
  <c r="O482" i="3"/>
  <c r="P481" i="3"/>
  <c r="S483" i="3" s="1"/>
  <c r="M1133" i="1"/>
  <c r="N1133" i="1" s="1"/>
  <c r="L1133" i="1"/>
  <c r="K1133" i="1"/>
  <c r="P1131" i="1"/>
  <c r="Q1130" i="1"/>
  <c r="Q1131" i="1" s="1"/>
  <c r="R1125" i="1"/>
  <c r="Q1125" i="1"/>
  <c r="O1125" i="1"/>
  <c r="R1124" i="1"/>
  <c r="Q1124" i="1"/>
  <c r="O1124" i="1"/>
  <c r="R1123" i="1"/>
  <c r="Q1123" i="1"/>
  <c r="O1123" i="1"/>
  <c r="R1122" i="1"/>
  <c r="Q1122" i="1"/>
  <c r="O1122" i="1"/>
  <c r="R1121" i="1"/>
  <c r="Q1121" i="1"/>
  <c r="O1121" i="1"/>
  <c r="R1120" i="1"/>
  <c r="Q1120" i="1"/>
  <c r="O1120" i="1"/>
  <c r="S1119" i="1"/>
  <c r="Q1119" i="1"/>
  <c r="R1119" i="1" s="1"/>
  <c r="O1119" i="1"/>
  <c r="Q1118" i="1"/>
  <c r="R1118" i="1" s="1"/>
  <c r="O1118" i="1"/>
  <c r="P1117" i="1"/>
  <c r="T512" i="13" l="1"/>
  <c r="R533" i="11"/>
  <c r="S533" i="11" s="1"/>
  <c r="Q390" i="8"/>
  <c r="R390" i="8" s="1"/>
  <c r="K233" i="13"/>
  <c r="L279" i="13"/>
  <c r="Q90" i="8"/>
  <c r="M1037" i="5"/>
  <c r="N1037" i="5" s="1"/>
  <c r="L1037" i="5"/>
  <c r="M1015" i="5"/>
  <c r="N1015" i="5" s="1"/>
  <c r="L1015" i="5"/>
  <c r="M992" i="5"/>
  <c r="N992" i="5" s="1"/>
  <c r="L992" i="5"/>
  <c r="M970" i="5"/>
  <c r="N970" i="5" s="1"/>
  <c r="L970" i="5"/>
  <c r="M948" i="5"/>
  <c r="L948" i="5"/>
  <c r="N948" i="5" s="1"/>
  <c r="L926" i="5"/>
  <c r="L904" i="5"/>
  <c r="L882" i="5"/>
  <c r="L274" i="17" l="1"/>
  <c r="M649" i="14"/>
  <c r="M698" i="12"/>
  <c r="M415" i="11"/>
  <c r="Q709" i="10"/>
  <c r="K161" i="3"/>
  <c r="L977" i="1"/>
  <c r="N450" i="17" l="1"/>
  <c r="L450" i="17"/>
  <c r="K450" i="17"/>
  <c r="M450" i="17" s="1"/>
  <c r="P448" i="17"/>
  <c r="Q447" i="17"/>
  <c r="Q448" i="17" s="1"/>
  <c r="R442" i="17"/>
  <c r="Q442" i="17"/>
  <c r="O442" i="17"/>
  <c r="R441" i="17"/>
  <c r="Q441" i="17"/>
  <c r="O441" i="17"/>
  <c r="R440" i="17"/>
  <c r="Q440" i="17"/>
  <c r="O440" i="17"/>
  <c r="R439" i="17"/>
  <c r="Q439" i="17"/>
  <c r="O439" i="17"/>
  <c r="R438" i="17"/>
  <c r="Q438" i="17"/>
  <c r="O438" i="17"/>
  <c r="Q437" i="17"/>
  <c r="R437" i="17" s="1"/>
  <c r="O437" i="17"/>
  <c r="Q436" i="17"/>
  <c r="R436" i="17" s="1"/>
  <c r="O436" i="17"/>
  <c r="Q435" i="17"/>
  <c r="R435" i="17" s="1"/>
  <c r="O435" i="17"/>
  <c r="P434" i="17"/>
  <c r="S436" i="17" s="1"/>
  <c r="N801" i="15" l="1"/>
  <c r="L801" i="15"/>
  <c r="K801" i="15"/>
  <c r="M801" i="15" s="1"/>
  <c r="P799" i="15"/>
  <c r="Q798" i="15"/>
  <c r="Q799" i="15" s="1"/>
  <c r="R793" i="15"/>
  <c r="Q793" i="15"/>
  <c r="O793" i="15"/>
  <c r="R792" i="15"/>
  <c r="Q792" i="15"/>
  <c r="O792" i="15"/>
  <c r="R791" i="15"/>
  <c r="Q791" i="15"/>
  <c r="O791" i="15"/>
  <c r="R790" i="15"/>
  <c r="Q790" i="15"/>
  <c r="O790" i="15"/>
  <c r="R789" i="15"/>
  <c r="Q789" i="15"/>
  <c r="O789" i="15"/>
  <c r="Q788" i="15"/>
  <c r="R788" i="15" s="1"/>
  <c r="O788" i="15"/>
  <c r="R787" i="15"/>
  <c r="Q787" i="15"/>
  <c r="O787" i="15"/>
  <c r="Q786" i="15"/>
  <c r="R786" i="15" s="1"/>
  <c r="O786" i="15"/>
  <c r="P785" i="15"/>
  <c r="S787" i="15" s="1"/>
  <c r="O847" i="14"/>
  <c r="M847" i="14"/>
  <c r="L847" i="14"/>
  <c r="N847" i="14" s="1"/>
  <c r="Q845" i="14"/>
  <c r="R844" i="14"/>
  <c r="R845" i="14" s="1"/>
  <c r="S839" i="14"/>
  <c r="R839" i="14"/>
  <c r="P839" i="14"/>
  <c r="S838" i="14"/>
  <c r="R838" i="14"/>
  <c r="P838" i="14"/>
  <c r="S837" i="14"/>
  <c r="R837" i="14"/>
  <c r="P837" i="14"/>
  <c r="S836" i="14"/>
  <c r="R836" i="14"/>
  <c r="P836" i="14"/>
  <c r="S835" i="14"/>
  <c r="R835" i="14"/>
  <c r="P835" i="14"/>
  <c r="R834" i="14"/>
  <c r="S834" i="14" s="1"/>
  <c r="P834" i="14"/>
  <c r="R833" i="14"/>
  <c r="S833" i="14" s="1"/>
  <c r="P833" i="14"/>
  <c r="R832" i="14"/>
  <c r="S832" i="14" s="1"/>
  <c r="P832" i="14"/>
  <c r="Q831" i="14"/>
  <c r="T833" i="14" s="1"/>
  <c r="R642" i="14" l="1"/>
  <c r="S642" i="14" s="1"/>
  <c r="P642" i="14"/>
  <c r="M887" i="12"/>
  <c r="L887" i="12"/>
  <c r="N887" i="12" s="1"/>
  <c r="O887" i="12" s="1"/>
  <c r="Q885" i="12"/>
  <c r="R884" i="12"/>
  <c r="R885" i="12" s="1"/>
  <c r="S881" i="12"/>
  <c r="R881" i="12"/>
  <c r="P881" i="12"/>
  <c r="S880" i="12"/>
  <c r="R880" i="12"/>
  <c r="P880" i="12"/>
  <c r="S879" i="12"/>
  <c r="R879" i="12"/>
  <c r="P879" i="12"/>
  <c r="S878" i="12"/>
  <c r="R878" i="12"/>
  <c r="P878" i="12"/>
  <c r="S877" i="12"/>
  <c r="R877" i="12"/>
  <c r="P877" i="12"/>
  <c r="S876" i="12"/>
  <c r="R876" i="12"/>
  <c r="P876" i="12"/>
  <c r="S875" i="12"/>
  <c r="P875" i="12"/>
  <c r="S874" i="12"/>
  <c r="P874" i="12"/>
  <c r="R873" i="12"/>
  <c r="S873" i="12" s="1"/>
  <c r="P873" i="12"/>
  <c r="Q872" i="12"/>
  <c r="T874" i="12" s="1"/>
  <c r="R832" i="12"/>
  <c r="R833" i="12"/>
  <c r="R834" i="12"/>
  <c r="R835" i="12"/>
  <c r="R836" i="12"/>
  <c r="R837" i="12"/>
  <c r="R838" i="12"/>
  <c r="R839" i="12"/>
  <c r="P772" i="12"/>
  <c r="P752" i="12"/>
  <c r="P751" i="12"/>
  <c r="P732" i="12"/>
  <c r="P731" i="12"/>
  <c r="P712" i="12"/>
  <c r="P711" i="12"/>
  <c r="P692" i="12"/>
  <c r="P691" i="12"/>
  <c r="S408" i="11"/>
  <c r="R408" i="11"/>
  <c r="P408" i="11"/>
  <c r="P407" i="11"/>
  <c r="N978" i="10"/>
  <c r="L978" i="10"/>
  <c r="K978" i="10"/>
  <c r="M978" i="10" s="1"/>
  <c r="Q976" i="10"/>
  <c r="P976" i="10"/>
  <c r="Q975" i="10"/>
  <c r="R970" i="10"/>
  <c r="Q970" i="10"/>
  <c r="O970" i="10"/>
  <c r="R969" i="10"/>
  <c r="Q969" i="10"/>
  <c r="O969" i="10"/>
  <c r="R968" i="10"/>
  <c r="Q968" i="10"/>
  <c r="O968" i="10"/>
  <c r="R967" i="10"/>
  <c r="Q967" i="10"/>
  <c r="O967" i="10"/>
  <c r="R966" i="10"/>
  <c r="Q966" i="10"/>
  <c r="O966" i="10"/>
  <c r="Q965" i="10"/>
  <c r="R965" i="10" s="1"/>
  <c r="O965" i="10"/>
  <c r="R964" i="10"/>
  <c r="Q964" i="10"/>
  <c r="O964" i="10"/>
  <c r="R963" i="10"/>
  <c r="Q963" i="10"/>
  <c r="O963" i="10"/>
  <c r="P962" i="10"/>
  <c r="S964" i="10" s="1"/>
  <c r="N1017" i="6"/>
  <c r="M1017" i="6"/>
  <c r="L1017" i="6"/>
  <c r="K1017" i="6"/>
  <c r="Q1015" i="6"/>
  <c r="P1015" i="6"/>
  <c r="Q1014" i="6"/>
  <c r="R1009" i="6"/>
  <c r="Q1009" i="6"/>
  <c r="O1009" i="6"/>
  <c r="R1008" i="6"/>
  <c r="Q1008" i="6"/>
  <c r="O1008" i="6"/>
  <c r="R1007" i="6"/>
  <c r="Q1007" i="6"/>
  <c r="O1007" i="6"/>
  <c r="R1006" i="6"/>
  <c r="Q1006" i="6"/>
  <c r="O1006" i="6"/>
  <c r="R1005" i="6"/>
  <c r="Q1005" i="6"/>
  <c r="O1005" i="6"/>
  <c r="R1004" i="6"/>
  <c r="Q1004" i="6"/>
  <c r="O1004" i="6"/>
  <c r="S1003" i="6"/>
  <c r="Q1003" i="6"/>
  <c r="R1003" i="6" s="1"/>
  <c r="O1003" i="6"/>
  <c r="O1002" i="6"/>
  <c r="P1001" i="6"/>
  <c r="Q1002" i="6" s="1"/>
  <c r="R1002" i="6" s="1"/>
  <c r="O896" i="6"/>
  <c r="O895" i="6"/>
  <c r="K1037" i="5"/>
  <c r="P1035" i="5"/>
  <c r="Q1034" i="5"/>
  <c r="Q1035" i="5" s="1"/>
  <c r="R1029" i="5"/>
  <c r="Q1029" i="5"/>
  <c r="O1029" i="5"/>
  <c r="R1028" i="5"/>
  <c r="Q1028" i="5"/>
  <c r="O1028" i="5"/>
  <c r="R1027" i="5"/>
  <c r="Q1027" i="5"/>
  <c r="O1027" i="5"/>
  <c r="R1026" i="5"/>
  <c r="Q1026" i="5"/>
  <c r="O1026" i="5"/>
  <c r="R1025" i="5"/>
  <c r="Q1025" i="5"/>
  <c r="O1025" i="5"/>
  <c r="R1024" i="5"/>
  <c r="Q1024" i="5"/>
  <c r="O1024" i="5"/>
  <c r="S1023" i="5"/>
  <c r="Q1023" i="5"/>
  <c r="R1023" i="5" s="1"/>
  <c r="O1023" i="5"/>
  <c r="Q1022" i="5"/>
  <c r="R1022" i="5" s="1"/>
  <c r="O1022" i="5"/>
  <c r="P1021" i="5"/>
  <c r="N1095" i="4"/>
  <c r="L1095" i="4"/>
  <c r="K1095" i="4"/>
  <c r="M1095" i="4" s="1"/>
  <c r="P1093" i="4"/>
  <c r="Q1092" i="4"/>
  <c r="Q1093" i="4" s="1"/>
  <c r="R1087" i="4"/>
  <c r="Q1087" i="4"/>
  <c r="O1087" i="4"/>
  <c r="R1086" i="4"/>
  <c r="Q1086" i="4"/>
  <c r="O1086" i="4"/>
  <c r="R1085" i="4"/>
  <c r="Q1085" i="4"/>
  <c r="O1085" i="4"/>
  <c r="R1084" i="4"/>
  <c r="Q1084" i="4"/>
  <c r="O1084" i="4"/>
  <c r="R1083" i="4"/>
  <c r="Q1083" i="4"/>
  <c r="O1083" i="4"/>
  <c r="Q1082" i="4"/>
  <c r="R1082" i="4" s="1"/>
  <c r="O1082" i="4"/>
  <c r="S1081" i="4"/>
  <c r="Q1081" i="4"/>
  <c r="R1081" i="4" s="1"/>
  <c r="O1081" i="4"/>
  <c r="Q1080" i="4"/>
  <c r="R1080" i="4" s="1"/>
  <c r="O1080" i="4"/>
  <c r="P1079" i="4"/>
  <c r="N475" i="3"/>
  <c r="L475" i="3"/>
  <c r="K475" i="3"/>
  <c r="M475" i="3" s="1"/>
  <c r="P473" i="3"/>
  <c r="Q472" i="3"/>
  <c r="Q473" i="3" s="1"/>
  <c r="R467" i="3"/>
  <c r="Q467" i="3"/>
  <c r="O467" i="3"/>
  <c r="R466" i="3"/>
  <c r="Q466" i="3"/>
  <c r="O466" i="3"/>
  <c r="R465" i="3"/>
  <c r="Q465" i="3"/>
  <c r="O465" i="3"/>
  <c r="R464" i="3"/>
  <c r="Q464" i="3"/>
  <c r="O464" i="3"/>
  <c r="R463" i="3"/>
  <c r="Q463" i="3"/>
  <c r="O463" i="3"/>
  <c r="R462" i="3"/>
  <c r="Q462" i="3"/>
  <c r="O462" i="3"/>
  <c r="S461" i="3"/>
  <c r="Q461" i="3"/>
  <c r="R461" i="3" s="1"/>
  <c r="O461" i="3"/>
  <c r="Q460" i="3"/>
  <c r="R460" i="3" s="1"/>
  <c r="O460" i="3"/>
  <c r="P459" i="3"/>
  <c r="L1110" i="1"/>
  <c r="K1110" i="1"/>
  <c r="M1110" i="1" s="1"/>
  <c r="N1110" i="1" s="1"/>
  <c r="Q1108" i="1"/>
  <c r="P1108" i="1"/>
  <c r="Q1107" i="1"/>
  <c r="R1102" i="1"/>
  <c r="Q1102" i="1"/>
  <c r="O1102" i="1"/>
  <c r="R1101" i="1"/>
  <c r="Q1101" i="1"/>
  <c r="O1101" i="1"/>
  <c r="R1100" i="1"/>
  <c r="Q1100" i="1"/>
  <c r="O1100" i="1"/>
  <c r="R1099" i="1"/>
  <c r="Q1099" i="1"/>
  <c r="O1099" i="1"/>
  <c r="R1098" i="1"/>
  <c r="Q1098" i="1"/>
  <c r="O1098" i="1"/>
  <c r="Q1097" i="1"/>
  <c r="R1097" i="1" s="1"/>
  <c r="O1097" i="1"/>
  <c r="R1096" i="1"/>
  <c r="Q1096" i="1"/>
  <c r="O1096" i="1"/>
  <c r="Q1095" i="1"/>
  <c r="R1095" i="1" s="1"/>
  <c r="O1095" i="1"/>
  <c r="P1094" i="1"/>
  <c r="S1096" i="1" s="1"/>
  <c r="V364" i="17" l="1"/>
  <c r="V713" i="15"/>
  <c r="W758" i="14"/>
  <c r="X805" i="12"/>
  <c r="V891" i="10"/>
  <c r="V948" i="5"/>
  <c r="V1005" i="4"/>
  <c r="V384" i="3"/>
  <c r="V1019" i="1"/>
  <c r="X232" i="17" l="1"/>
  <c r="X582" i="15"/>
  <c r="X607" i="14"/>
  <c r="M604" i="14"/>
  <c r="M348" i="13"/>
  <c r="Y658" i="12"/>
  <c r="W764" i="10"/>
  <c r="L758" i="10"/>
  <c r="X800" i="6"/>
  <c r="W821" i="5"/>
  <c r="W878" i="4"/>
  <c r="W256" i="3"/>
  <c r="W893" i="1"/>
  <c r="L889" i="1"/>
  <c r="L911" i="1"/>
  <c r="Q618" i="10" l="1"/>
  <c r="L162" i="8"/>
  <c r="L207" i="8" l="1"/>
  <c r="N866" i="12" l="1"/>
  <c r="O866" i="12" s="1"/>
  <c r="M866" i="12"/>
  <c r="N845" i="12"/>
  <c r="O845" i="12" s="1"/>
  <c r="M845" i="12"/>
  <c r="N824" i="12"/>
  <c r="O824" i="12" s="1"/>
  <c r="M824" i="12"/>
  <c r="N803" i="12"/>
  <c r="O803" i="12" s="1"/>
  <c r="M803" i="12"/>
  <c r="O782" i="12"/>
  <c r="M677" i="12"/>
  <c r="O370" i="11" l="1"/>
  <c r="O347" i="11"/>
  <c r="L875" i="4"/>
  <c r="L829" i="4"/>
  <c r="L806" i="4"/>
  <c r="L783" i="4"/>
  <c r="L298" i="3"/>
  <c r="I13" i="32"/>
  <c r="J28" i="31"/>
  <c r="I28" i="31"/>
  <c r="J14" i="31"/>
  <c r="I14" i="31"/>
  <c r="J15" i="30"/>
  <c r="I15" i="30"/>
  <c r="K45" i="28"/>
  <c r="K31" i="28"/>
  <c r="K14" i="28"/>
  <c r="K45" i="27"/>
  <c r="J45" i="27"/>
  <c r="K31" i="27"/>
  <c r="J31" i="27"/>
  <c r="L16" i="27"/>
  <c r="K16" i="27"/>
  <c r="J16" i="27"/>
  <c r="G36" i="26"/>
  <c r="F36" i="26"/>
  <c r="H25" i="26"/>
  <c r="G25" i="26"/>
  <c r="F25" i="26"/>
  <c r="G13" i="26"/>
  <c r="F13" i="26"/>
  <c r="G57" i="25"/>
  <c r="F57" i="25"/>
  <c r="G46" i="25"/>
  <c r="F46" i="25"/>
  <c r="H35" i="25"/>
  <c r="G35" i="25"/>
  <c r="F35" i="25"/>
  <c r="G24" i="25"/>
  <c r="F24" i="25"/>
  <c r="G12" i="25"/>
  <c r="F12" i="25"/>
  <c r="G32" i="24"/>
  <c r="F32" i="24"/>
  <c r="H20" i="24"/>
  <c r="G20" i="24"/>
  <c r="F20" i="24"/>
  <c r="G11" i="24"/>
  <c r="F11" i="24"/>
  <c r="G35" i="23"/>
  <c r="F35" i="23"/>
  <c r="G23" i="23"/>
  <c r="F23" i="23"/>
  <c r="G11" i="23"/>
  <c r="F11" i="23"/>
  <c r="G35" i="22"/>
  <c r="F35" i="22"/>
  <c r="G23" i="22"/>
  <c r="F23" i="22"/>
  <c r="H11" i="22"/>
  <c r="G11" i="22"/>
  <c r="F11" i="22"/>
  <c r="H33" i="21"/>
  <c r="G33" i="21"/>
  <c r="H22" i="21"/>
  <c r="G22" i="21"/>
  <c r="I11" i="21"/>
  <c r="H11" i="21"/>
  <c r="G11" i="21"/>
  <c r="G72" i="20"/>
  <c r="F72" i="20"/>
  <c r="G61" i="20"/>
  <c r="F61" i="20"/>
  <c r="G51" i="20"/>
  <c r="F51" i="20"/>
  <c r="G41" i="20"/>
  <c r="F41" i="20"/>
  <c r="H30" i="20"/>
  <c r="G30" i="20"/>
  <c r="F30" i="20"/>
  <c r="H18" i="20"/>
  <c r="G18" i="20"/>
  <c r="F18" i="20"/>
  <c r="G9" i="20"/>
  <c r="F9" i="20"/>
  <c r="E17" i="19"/>
  <c r="D17" i="19"/>
  <c r="E9" i="19"/>
  <c r="D9" i="19"/>
  <c r="E32" i="18"/>
  <c r="D32" i="18"/>
  <c r="D23" i="18"/>
  <c r="E24" i="18" s="1"/>
  <c r="E15" i="18"/>
  <c r="D15" i="18"/>
  <c r="E7" i="18"/>
  <c r="D7" i="18"/>
  <c r="N428" i="17"/>
  <c r="M428" i="17"/>
  <c r="L428" i="17"/>
  <c r="K428" i="17"/>
  <c r="P426" i="17"/>
  <c r="Q425" i="17"/>
  <c r="Q426" i="17" s="1"/>
  <c r="R420" i="17"/>
  <c r="Q420" i="17"/>
  <c r="O420" i="17"/>
  <c r="R419" i="17"/>
  <c r="Q419" i="17"/>
  <c r="O419" i="17"/>
  <c r="R418" i="17"/>
  <c r="Q418" i="17"/>
  <c r="O418" i="17"/>
  <c r="R417" i="17"/>
  <c r="Q417" i="17"/>
  <c r="O417" i="17"/>
  <c r="Q416" i="17"/>
  <c r="R416" i="17" s="1"/>
  <c r="O416" i="17"/>
  <c r="R415" i="17"/>
  <c r="Q415" i="17"/>
  <c r="O415" i="17"/>
  <c r="Q414" i="17"/>
  <c r="R414" i="17" s="1"/>
  <c r="O414" i="17"/>
  <c r="R413" i="17"/>
  <c r="Q413" i="17"/>
  <c r="O413" i="17"/>
  <c r="P412" i="17"/>
  <c r="S414" i="17" s="1"/>
  <c r="N406" i="17"/>
  <c r="M406" i="17"/>
  <c r="L406" i="17"/>
  <c r="K406" i="17"/>
  <c r="Q404" i="17"/>
  <c r="P404" i="17"/>
  <c r="Q403" i="17"/>
  <c r="R398" i="17"/>
  <c r="Q398" i="17"/>
  <c r="O398" i="17"/>
  <c r="R397" i="17"/>
  <c r="Q397" i="17"/>
  <c r="O397" i="17"/>
  <c r="R396" i="17"/>
  <c r="Q396" i="17"/>
  <c r="O396" i="17"/>
  <c r="Q395" i="17"/>
  <c r="R395" i="17" s="1"/>
  <c r="O395" i="17"/>
  <c r="Q394" i="17"/>
  <c r="R394" i="17" s="1"/>
  <c r="O394" i="17"/>
  <c r="R393" i="17"/>
  <c r="Q393" i="17"/>
  <c r="O393" i="17"/>
  <c r="R392" i="17"/>
  <c r="Q392" i="17"/>
  <c r="O392" i="17"/>
  <c r="O391" i="17"/>
  <c r="P390" i="17"/>
  <c r="N384" i="17"/>
  <c r="M384" i="17"/>
  <c r="L384" i="17"/>
  <c r="K384" i="17"/>
  <c r="Q382" i="17"/>
  <c r="P382" i="17"/>
  <c r="Q381" i="17"/>
  <c r="R376" i="17"/>
  <c r="Q376" i="17"/>
  <c r="O376" i="17"/>
  <c r="R375" i="17"/>
  <c r="Q375" i="17"/>
  <c r="O375" i="17"/>
  <c r="Q374" i="17"/>
  <c r="R374" i="17" s="1"/>
  <c r="O374" i="17"/>
  <c r="Q373" i="17"/>
  <c r="R373" i="17" s="1"/>
  <c r="O373" i="17"/>
  <c r="Q372" i="17"/>
  <c r="R372" i="17" s="1"/>
  <c r="O372" i="17"/>
  <c r="Q371" i="17"/>
  <c r="R371" i="17" s="1"/>
  <c r="O371" i="17"/>
  <c r="S370" i="17"/>
  <c r="R370" i="17"/>
  <c r="Q370" i="17"/>
  <c r="O370" i="17"/>
  <c r="Q369" i="17"/>
  <c r="R369" i="17" s="1"/>
  <c r="O369" i="17"/>
  <c r="P368" i="17"/>
  <c r="N362" i="17"/>
  <c r="L362" i="17"/>
  <c r="K362" i="17"/>
  <c r="M362" i="17" s="1"/>
  <c r="P360" i="17"/>
  <c r="Q359" i="17"/>
  <c r="Q360" i="17" s="1"/>
  <c r="R354" i="17"/>
  <c r="Q354" i="17"/>
  <c r="O354" i="17"/>
  <c r="R353" i="17"/>
  <c r="Q353" i="17"/>
  <c r="O353" i="17"/>
  <c r="Q352" i="17"/>
  <c r="R352" i="17" s="1"/>
  <c r="O352" i="17"/>
  <c r="Q351" i="17"/>
  <c r="R351" i="17" s="1"/>
  <c r="O351" i="17"/>
  <c r="R350" i="17"/>
  <c r="Q350" i="17"/>
  <c r="O350" i="17"/>
  <c r="R349" i="17"/>
  <c r="Q349" i="17"/>
  <c r="O349" i="17"/>
  <c r="Q348" i="17"/>
  <c r="R348" i="17" s="1"/>
  <c r="O348" i="17"/>
  <c r="Q347" i="17"/>
  <c r="R347" i="17" s="1"/>
  <c r="O347" i="17"/>
  <c r="P346" i="17"/>
  <c r="S348" i="17" s="1"/>
  <c r="L340" i="17"/>
  <c r="K340" i="17"/>
  <c r="M340" i="17" s="1"/>
  <c r="N340" i="17" s="1"/>
  <c r="P338" i="17"/>
  <c r="Q337" i="17"/>
  <c r="Q338" i="17" s="1"/>
  <c r="R332" i="17"/>
  <c r="Q332" i="17"/>
  <c r="O332" i="17"/>
  <c r="Q331" i="17"/>
  <c r="R331" i="17" s="1"/>
  <c r="O331" i="17"/>
  <c r="Q330" i="17"/>
  <c r="R330" i="17" s="1"/>
  <c r="O330" i="17"/>
  <c r="R329" i="17"/>
  <c r="Q329" i="17"/>
  <c r="O329" i="17"/>
  <c r="R328" i="17"/>
  <c r="Q328" i="17"/>
  <c r="O328" i="17"/>
  <c r="R327" i="17"/>
  <c r="Q327" i="17"/>
  <c r="O327" i="17"/>
  <c r="S326" i="17"/>
  <c r="Q326" i="17"/>
  <c r="R326" i="17" s="1"/>
  <c r="O326" i="17"/>
  <c r="Q325" i="17"/>
  <c r="R325" i="17" s="1"/>
  <c r="O325" i="17"/>
  <c r="P324" i="17"/>
  <c r="K318" i="17"/>
  <c r="M318" i="17" s="1"/>
  <c r="N318" i="17" s="1"/>
  <c r="P316" i="17"/>
  <c r="Q315" i="17"/>
  <c r="Q316" i="17" s="1"/>
  <c r="R310" i="17"/>
  <c r="Q310" i="17"/>
  <c r="O310" i="17"/>
  <c r="Q309" i="17"/>
  <c r="R309" i="17" s="1"/>
  <c r="O309" i="17"/>
  <c r="Q308" i="17"/>
  <c r="R308" i="17" s="1"/>
  <c r="O308" i="17"/>
  <c r="R307" i="17"/>
  <c r="Q307" i="17"/>
  <c r="O307" i="17"/>
  <c r="Q306" i="17"/>
  <c r="R306" i="17" s="1"/>
  <c r="O306" i="17"/>
  <c r="R305" i="17"/>
  <c r="Q305" i="17"/>
  <c r="O305" i="17"/>
  <c r="Q304" i="17"/>
  <c r="R304" i="17" s="1"/>
  <c r="O304" i="17"/>
  <c r="O303" i="17"/>
  <c r="P302" i="17"/>
  <c r="Q303" i="17" s="1"/>
  <c r="R303" i="17" s="1"/>
  <c r="K296" i="17"/>
  <c r="M296" i="17" s="1"/>
  <c r="N296" i="17" s="1"/>
  <c r="P294" i="17"/>
  <c r="Q294" i="17"/>
  <c r="R288" i="17"/>
  <c r="Q288" i="17"/>
  <c r="O288" i="17"/>
  <c r="Q287" i="17"/>
  <c r="R287" i="17" s="1"/>
  <c r="O287" i="17"/>
  <c r="R286" i="17"/>
  <c r="Q286" i="17"/>
  <c r="O286" i="17"/>
  <c r="R285" i="17"/>
  <c r="Q285" i="17"/>
  <c r="O285" i="17"/>
  <c r="R284" i="17"/>
  <c r="Q284" i="17"/>
  <c r="O284" i="17"/>
  <c r="Q283" i="17"/>
  <c r="R283" i="17" s="1"/>
  <c r="O283" i="17"/>
  <c r="S282" i="17"/>
  <c r="R282" i="17"/>
  <c r="Q282" i="17"/>
  <c r="O282" i="17"/>
  <c r="Q281" i="17"/>
  <c r="R281" i="17" s="1"/>
  <c r="O281" i="17"/>
  <c r="P280" i="17"/>
  <c r="K274" i="17"/>
  <c r="P272" i="17"/>
  <c r="Q266" i="17"/>
  <c r="R266" i="17" s="1"/>
  <c r="O266" i="17"/>
  <c r="R265" i="17"/>
  <c r="Q265" i="17"/>
  <c r="O265" i="17"/>
  <c r="Q264" i="17"/>
  <c r="R264" i="17" s="1"/>
  <c r="O264" i="17"/>
  <c r="R263" i="17"/>
  <c r="Q263" i="17"/>
  <c r="O263" i="17"/>
  <c r="R262" i="17"/>
  <c r="Q262" i="17"/>
  <c r="O262" i="17"/>
  <c r="R261" i="17"/>
  <c r="Q261" i="17"/>
  <c r="O261" i="17"/>
  <c r="R260" i="17"/>
  <c r="Q260" i="17"/>
  <c r="O260" i="17"/>
  <c r="R259" i="17"/>
  <c r="Q259" i="17"/>
  <c r="O259" i="17"/>
  <c r="P258" i="17"/>
  <c r="S260" i="17" s="1"/>
  <c r="L251" i="17"/>
  <c r="K251" i="17"/>
  <c r="P249" i="17"/>
  <c r="R243" i="17"/>
  <c r="Q243" i="17"/>
  <c r="O243" i="17"/>
  <c r="R242" i="17"/>
  <c r="Q242" i="17"/>
  <c r="O242" i="17"/>
  <c r="R241" i="17"/>
  <c r="Q241" i="17"/>
  <c r="O241" i="17"/>
  <c r="Q240" i="17"/>
  <c r="R240" i="17" s="1"/>
  <c r="O240" i="17"/>
  <c r="R239" i="17"/>
  <c r="Q239" i="17"/>
  <c r="O239" i="17"/>
  <c r="R238" i="17"/>
  <c r="Q238" i="17"/>
  <c r="O238" i="17"/>
  <c r="S237" i="17"/>
  <c r="Q237" i="17"/>
  <c r="R237" i="17" s="1"/>
  <c r="O237" i="17"/>
  <c r="O236" i="17"/>
  <c r="P235" i="17"/>
  <c r="Q236" i="17" s="1"/>
  <c r="R236" i="17" s="1"/>
  <c r="M229" i="17"/>
  <c r="N229" i="17" s="1"/>
  <c r="K229" i="17"/>
  <c r="P227" i="17"/>
  <c r="Q227" i="17"/>
  <c r="Q220" i="17"/>
  <c r="R220" i="17" s="1"/>
  <c r="O220" i="17"/>
  <c r="Q219" i="17"/>
  <c r="R219" i="17" s="1"/>
  <c r="O219" i="17"/>
  <c r="R218" i="17"/>
  <c r="Q218" i="17"/>
  <c r="O218" i="17"/>
  <c r="R217" i="17"/>
  <c r="Q217" i="17"/>
  <c r="O217" i="17"/>
  <c r="Q216" i="17"/>
  <c r="R216" i="17" s="1"/>
  <c r="O216" i="17"/>
  <c r="R215" i="17"/>
  <c r="Q215" i="17"/>
  <c r="O215" i="17"/>
  <c r="S214" i="17"/>
  <c r="Q214" i="17"/>
  <c r="R214" i="17" s="1"/>
  <c r="O214" i="17"/>
  <c r="O213" i="17"/>
  <c r="P212" i="17"/>
  <c r="Q213" i="17" s="1"/>
  <c r="R213" i="17" s="1"/>
  <c r="M206" i="17"/>
  <c r="L206" i="17"/>
  <c r="K206" i="17"/>
  <c r="Q204" i="17"/>
  <c r="P204" i="17"/>
  <c r="Q203" i="17"/>
  <c r="R197" i="17"/>
  <c r="Q197" i="17"/>
  <c r="O197" i="17"/>
  <c r="Q196" i="17"/>
  <c r="R196" i="17" s="1"/>
  <c r="O196" i="17"/>
  <c r="Q195" i="17"/>
  <c r="R195" i="17" s="1"/>
  <c r="O195" i="17"/>
  <c r="R194" i="17"/>
  <c r="Q194" i="17"/>
  <c r="O194" i="17"/>
  <c r="R193" i="17"/>
  <c r="Q193" i="17"/>
  <c r="O193" i="17"/>
  <c r="Q192" i="17"/>
  <c r="R192" i="17" s="1"/>
  <c r="O192" i="17"/>
  <c r="S191" i="17"/>
  <c r="Q191" i="17"/>
  <c r="R191" i="17" s="1"/>
  <c r="O191" i="17"/>
  <c r="Q190" i="17"/>
  <c r="R190" i="17" s="1"/>
  <c r="O190" i="17"/>
  <c r="P189" i="17"/>
  <c r="L183" i="17"/>
  <c r="K183" i="17"/>
  <c r="P181" i="17"/>
  <c r="U186" i="17" s="1"/>
  <c r="R174" i="17"/>
  <c r="Q174" i="17"/>
  <c r="O174" i="17"/>
  <c r="R173" i="17"/>
  <c r="Q173" i="17"/>
  <c r="O173" i="17"/>
  <c r="Q172" i="17"/>
  <c r="R172" i="17" s="1"/>
  <c r="O172" i="17"/>
  <c r="R171" i="17"/>
  <c r="Q171" i="17"/>
  <c r="O171" i="17"/>
  <c r="R170" i="17"/>
  <c r="Q170" i="17"/>
  <c r="O170" i="17"/>
  <c r="R169" i="17"/>
  <c r="Q169" i="17"/>
  <c r="O169" i="17"/>
  <c r="R168" i="17"/>
  <c r="Q168" i="17"/>
  <c r="O168" i="17"/>
  <c r="R167" i="17"/>
  <c r="Q167" i="17"/>
  <c r="O167" i="17"/>
  <c r="P166" i="17"/>
  <c r="S168" i="17" s="1"/>
  <c r="L161" i="17"/>
  <c r="K161" i="17"/>
  <c r="M161" i="17" s="1"/>
  <c r="N161" i="17" s="1"/>
  <c r="P159" i="17"/>
  <c r="Q158" i="17"/>
  <c r="Q159" i="17" s="1"/>
  <c r="R152" i="17"/>
  <c r="Q152" i="17"/>
  <c r="O152" i="17"/>
  <c r="R151" i="17"/>
  <c r="Q151" i="17"/>
  <c r="O151" i="17"/>
  <c r="R150" i="17"/>
  <c r="Q150" i="17"/>
  <c r="O150" i="17"/>
  <c r="Q149" i="17"/>
  <c r="R149" i="17" s="1"/>
  <c r="O149" i="17"/>
  <c r="R148" i="17"/>
  <c r="Q148" i="17"/>
  <c r="O148" i="17"/>
  <c r="R147" i="17"/>
  <c r="Q147" i="17"/>
  <c r="O147" i="17"/>
  <c r="Q146" i="17"/>
  <c r="R146" i="17" s="1"/>
  <c r="O146" i="17"/>
  <c r="Q145" i="17"/>
  <c r="R145" i="17" s="1"/>
  <c r="O145" i="17"/>
  <c r="P144" i="17"/>
  <c r="S146" i="17" s="1"/>
  <c r="N138" i="17"/>
  <c r="M138" i="17"/>
  <c r="L138" i="17"/>
  <c r="K138" i="17"/>
  <c r="Q136" i="17"/>
  <c r="P136" i="17"/>
  <c r="Q135" i="17"/>
  <c r="Q129" i="17"/>
  <c r="R129" i="17" s="1"/>
  <c r="O129" i="17"/>
  <c r="Q128" i="17"/>
  <c r="R128" i="17" s="1"/>
  <c r="O128" i="17"/>
  <c r="R127" i="17"/>
  <c r="Q127" i="17"/>
  <c r="O127" i="17"/>
  <c r="R126" i="17"/>
  <c r="Q126" i="17"/>
  <c r="O126" i="17"/>
  <c r="Q125" i="17"/>
  <c r="R125" i="17" s="1"/>
  <c r="O125" i="17"/>
  <c r="Q124" i="17"/>
  <c r="R124" i="17" s="1"/>
  <c r="O124" i="17"/>
  <c r="Q123" i="17"/>
  <c r="R123" i="17" s="1"/>
  <c r="O123" i="17"/>
  <c r="O122" i="17"/>
  <c r="P121" i="17"/>
  <c r="Q122" i="17" s="1"/>
  <c r="R122" i="17" s="1"/>
  <c r="L115" i="17"/>
  <c r="K115" i="17"/>
  <c r="Q112" i="17" s="1"/>
  <c r="Q113" i="17" s="1"/>
  <c r="P113" i="17"/>
  <c r="R106" i="17"/>
  <c r="Q106" i="17"/>
  <c r="O106" i="17"/>
  <c r="Q105" i="17"/>
  <c r="R105" i="17" s="1"/>
  <c r="O105" i="17"/>
  <c r="R104" i="17"/>
  <c r="Q104" i="17"/>
  <c r="O104" i="17"/>
  <c r="R103" i="17"/>
  <c r="Q103" i="17"/>
  <c r="O103" i="17"/>
  <c r="R102" i="17"/>
  <c r="Q102" i="17"/>
  <c r="O102" i="17"/>
  <c r="Q101" i="17"/>
  <c r="R101" i="17" s="1"/>
  <c r="O101" i="17"/>
  <c r="S100" i="17"/>
  <c r="R100" i="17"/>
  <c r="Q100" i="17"/>
  <c r="O100" i="17"/>
  <c r="Q99" i="17"/>
  <c r="R99" i="17" s="1"/>
  <c r="O99" i="17"/>
  <c r="P98" i="17"/>
  <c r="L92" i="17"/>
  <c r="K92" i="17"/>
  <c r="M92" i="17" s="1"/>
  <c r="N92" i="17" s="1"/>
  <c r="Q90" i="17"/>
  <c r="P90" i="17"/>
  <c r="Q89" i="17"/>
  <c r="R83" i="17"/>
  <c r="Q83" i="17"/>
  <c r="O83" i="17"/>
  <c r="R82" i="17"/>
  <c r="Q82" i="17"/>
  <c r="O82" i="17"/>
  <c r="Q81" i="17"/>
  <c r="R81" i="17" s="1"/>
  <c r="O81" i="17"/>
  <c r="R80" i="17"/>
  <c r="Q80" i="17"/>
  <c r="O80" i="17"/>
  <c r="R79" i="17"/>
  <c r="Q79" i="17"/>
  <c r="O79" i="17"/>
  <c r="R78" i="17"/>
  <c r="Q78" i="17"/>
  <c r="O78" i="17"/>
  <c r="R77" i="17"/>
  <c r="Q77" i="17"/>
  <c r="O77" i="17"/>
  <c r="R76" i="17"/>
  <c r="Q76" i="17"/>
  <c r="O76" i="17"/>
  <c r="P75" i="17"/>
  <c r="S77" i="17" s="1"/>
  <c r="M69" i="17"/>
  <c r="N69" i="17" s="1"/>
  <c r="L69" i="17"/>
  <c r="K69" i="17"/>
  <c r="P67" i="17"/>
  <c r="Q66" i="17"/>
  <c r="Q67" i="17" s="1"/>
  <c r="R60" i="17"/>
  <c r="Q60" i="17"/>
  <c r="O60" i="17"/>
  <c r="R59" i="17"/>
  <c r="Q59" i="17"/>
  <c r="O59" i="17"/>
  <c r="R58" i="17"/>
  <c r="Q58" i="17"/>
  <c r="O58" i="17"/>
  <c r="Q57" i="17"/>
  <c r="R57" i="17" s="1"/>
  <c r="O57" i="17"/>
  <c r="Q56" i="17"/>
  <c r="R56" i="17" s="1"/>
  <c r="O56" i="17"/>
  <c r="R55" i="17"/>
  <c r="Q55" i="17"/>
  <c r="O55" i="17"/>
  <c r="Q54" i="17"/>
  <c r="R54" i="17" s="1"/>
  <c r="O54" i="17"/>
  <c r="O53" i="17"/>
  <c r="P52" i="17"/>
  <c r="S54" i="17" s="1"/>
  <c r="N46" i="17"/>
  <c r="M46" i="17"/>
  <c r="L46" i="17"/>
  <c r="K46" i="17"/>
  <c r="Q43" i="17" s="1"/>
  <c r="Q44" i="17" s="1"/>
  <c r="P44" i="17"/>
  <c r="Q37" i="17"/>
  <c r="R37" i="17" s="1"/>
  <c r="O37" i="17"/>
  <c r="R36" i="17"/>
  <c r="Q36" i="17"/>
  <c r="O36" i="17"/>
  <c r="R35" i="17"/>
  <c r="Q35" i="17"/>
  <c r="O35" i="17"/>
  <c r="R34" i="17"/>
  <c r="Q34" i="17"/>
  <c r="O34" i="17"/>
  <c r="Q33" i="17"/>
  <c r="R33" i="17" s="1"/>
  <c r="O33" i="17"/>
  <c r="R32" i="17"/>
  <c r="Q32" i="17"/>
  <c r="O32" i="17"/>
  <c r="Q31" i="17"/>
  <c r="R31" i="17" s="1"/>
  <c r="O31" i="17"/>
  <c r="O30" i="17"/>
  <c r="P29" i="17"/>
  <c r="Q30" i="17" s="1"/>
  <c r="R30" i="17" s="1"/>
  <c r="N23" i="17"/>
  <c r="M23" i="17"/>
  <c r="L23" i="17"/>
  <c r="K23" i="17"/>
  <c r="Q20" i="17" s="1"/>
  <c r="Q21" i="17"/>
  <c r="P21" i="17"/>
  <c r="R14" i="17"/>
  <c r="Q14" i="17"/>
  <c r="O14" i="17"/>
  <c r="Q13" i="17"/>
  <c r="R13" i="17" s="1"/>
  <c r="O13" i="17"/>
  <c r="Q12" i="17"/>
  <c r="R12" i="17" s="1"/>
  <c r="O12" i="17"/>
  <c r="R11" i="17"/>
  <c r="Q11" i="17"/>
  <c r="O11" i="17"/>
  <c r="R10" i="17"/>
  <c r="Q10" i="17"/>
  <c r="O10" i="17"/>
  <c r="Q9" i="17"/>
  <c r="R9" i="17" s="1"/>
  <c r="O9" i="17"/>
  <c r="S8" i="17"/>
  <c r="Q8" i="17"/>
  <c r="R8" i="17" s="1"/>
  <c r="O8" i="17"/>
  <c r="Q7" i="17"/>
  <c r="R7" i="17" s="1"/>
  <c r="O7" i="17"/>
  <c r="P6" i="17"/>
  <c r="N428" i="16"/>
  <c r="L428" i="16"/>
  <c r="K428" i="16"/>
  <c r="M428" i="16" s="1"/>
  <c r="P426" i="16"/>
  <c r="Q425" i="16"/>
  <c r="Q426" i="16" s="1"/>
  <c r="R420" i="16"/>
  <c r="Q420" i="16"/>
  <c r="O420" i="16"/>
  <c r="R419" i="16"/>
  <c r="Q419" i="16"/>
  <c r="O419" i="16"/>
  <c r="R418" i="16"/>
  <c r="Q418" i="16"/>
  <c r="O418" i="16"/>
  <c r="Q417" i="16"/>
  <c r="R417" i="16" s="1"/>
  <c r="O417" i="16"/>
  <c r="Q416" i="16"/>
  <c r="R416" i="16" s="1"/>
  <c r="O416" i="16"/>
  <c r="Q415" i="16"/>
  <c r="R415" i="16" s="1"/>
  <c r="O415" i="16"/>
  <c r="R414" i="16"/>
  <c r="Q414" i="16"/>
  <c r="O414" i="16"/>
  <c r="Q413" i="16"/>
  <c r="R413" i="16" s="1"/>
  <c r="O413" i="16"/>
  <c r="P412" i="16"/>
  <c r="S414" i="16" s="1"/>
  <c r="N406" i="16"/>
  <c r="M406" i="16"/>
  <c r="L406" i="16"/>
  <c r="K406" i="16"/>
  <c r="P404" i="16"/>
  <c r="Q403" i="16"/>
  <c r="Q404" i="16" s="1"/>
  <c r="R398" i="16"/>
  <c r="Q398" i="16"/>
  <c r="O398" i="16"/>
  <c r="R397" i="16"/>
  <c r="Q397" i="16"/>
  <c r="O397" i="16"/>
  <c r="R396" i="16"/>
  <c r="Q396" i="16"/>
  <c r="O396" i="16"/>
  <c r="Q395" i="16"/>
  <c r="R395" i="16" s="1"/>
  <c r="O395" i="16"/>
  <c r="Q394" i="16"/>
  <c r="R394" i="16" s="1"/>
  <c r="O394" i="16"/>
  <c r="Q393" i="16"/>
  <c r="R393" i="16" s="1"/>
  <c r="O393" i="16"/>
  <c r="S392" i="16"/>
  <c r="Q392" i="16"/>
  <c r="R392" i="16" s="1"/>
  <c r="O392" i="16"/>
  <c r="Q391" i="16"/>
  <c r="R391" i="16" s="1"/>
  <c r="O391" i="16"/>
  <c r="P390" i="16"/>
  <c r="N384" i="16"/>
  <c r="L384" i="16"/>
  <c r="K384" i="16"/>
  <c r="M384" i="16" s="1"/>
  <c r="P382" i="16"/>
  <c r="Q381" i="16"/>
  <c r="Q382" i="16" s="1"/>
  <c r="R376" i="16"/>
  <c r="Q376" i="16"/>
  <c r="O376" i="16"/>
  <c r="Q375" i="16"/>
  <c r="R375" i="16" s="1"/>
  <c r="O375" i="16"/>
  <c r="Q374" i="16"/>
  <c r="R374" i="16" s="1"/>
  <c r="O374" i="16"/>
  <c r="R373" i="16"/>
  <c r="Q373" i="16"/>
  <c r="O373" i="16"/>
  <c r="Q372" i="16"/>
  <c r="R372" i="16" s="1"/>
  <c r="O372" i="16"/>
  <c r="R371" i="16"/>
  <c r="Q371" i="16"/>
  <c r="O371" i="16"/>
  <c r="Q370" i="16"/>
  <c r="R370" i="16" s="1"/>
  <c r="O370" i="16"/>
  <c r="O369" i="16"/>
  <c r="P368" i="16"/>
  <c r="K362" i="16"/>
  <c r="M362" i="16" s="1"/>
  <c r="N362" i="16" s="1"/>
  <c r="P360" i="16"/>
  <c r="Q359" i="16"/>
  <c r="Q360" i="16" s="1"/>
  <c r="Q354" i="16"/>
  <c r="R354" i="16" s="1"/>
  <c r="O354" i="16"/>
  <c r="Q353" i="16"/>
  <c r="R353" i="16" s="1"/>
  <c r="O353" i="16"/>
  <c r="Q352" i="16"/>
  <c r="R352" i="16" s="1"/>
  <c r="O352" i="16"/>
  <c r="R351" i="16"/>
  <c r="Q351" i="16"/>
  <c r="O351" i="16"/>
  <c r="R350" i="16"/>
  <c r="Q350" i="16"/>
  <c r="O350" i="16"/>
  <c r="Q349" i="16"/>
  <c r="R349" i="16" s="1"/>
  <c r="O349" i="16"/>
  <c r="Q348" i="16"/>
  <c r="R348" i="16" s="1"/>
  <c r="O348" i="16"/>
  <c r="O347" i="16"/>
  <c r="P346" i="16"/>
  <c r="S348" i="16" s="1"/>
  <c r="L340" i="16"/>
  <c r="K340" i="16"/>
  <c r="M340" i="16" s="1"/>
  <c r="P338" i="16"/>
  <c r="Q337" i="16"/>
  <c r="Q338" i="16" s="1"/>
  <c r="R332" i="16"/>
  <c r="Q332" i="16"/>
  <c r="O332" i="16"/>
  <c r="R331" i="16"/>
  <c r="Q331" i="16"/>
  <c r="O331" i="16"/>
  <c r="Q330" i="16"/>
  <c r="R330" i="16" s="1"/>
  <c r="O330" i="16"/>
  <c r="Q329" i="16"/>
  <c r="R329" i="16" s="1"/>
  <c r="O329" i="16"/>
  <c r="Q328" i="16"/>
  <c r="R328" i="16" s="1"/>
  <c r="O328" i="16"/>
  <c r="Q327" i="16"/>
  <c r="R327" i="16" s="1"/>
  <c r="O327" i="16"/>
  <c r="Q326" i="16"/>
  <c r="R326" i="16" s="1"/>
  <c r="O326" i="16"/>
  <c r="O325" i="16"/>
  <c r="P324" i="16"/>
  <c r="S326" i="16" s="1"/>
  <c r="K318" i="16"/>
  <c r="M318" i="16" s="1"/>
  <c r="N318" i="16" s="1"/>
  <c r="P316" i="16"/>
  <c r="Q315" i="16"/>
  <c r="Q316" i="16" s="1"/>
  <c r="Q310" i="16"/>
  <c r="R310" i="16" s="1"/>
  <c r="O310" i="16"/>
  <c r="Q309" i="16"/>
  <c r="R309" i="16" s="1"/>
  <c r="O309" i="16"/>
  <c r="R308" i="16"/>
  <c r="Q308" i="16"/>
  <c r="O308" i="16"/>
  <c r="Q307" i="16"/>
  <c r="R307" i="16" s="1"/>
  <c r="O307" i="16"/>
  <c r="Q306" i="16"/>
  <c r="R306" i="16" s="1"/>
  <c r="O306" i="16"/>
  <c r="R305" i="16"/>
  <c r="Q305" i="16"/>
  <c r="O305" i="16"/>
  <c r="Q304" i="16"/>
  <c r="R304" i="16" s="1"/>
  <c r="O304" i="16"/>
  <c r="O303" i="16"/>
  <c r="P302" i="16"/>
  <c r="S304" i="16" s="1"/>
  <c r="L296" i="16"/>
  <c r="K296" i="16"/>
  <c r="P294" i="16"/>
  <c r="Q288" i="16"/>
  <c r="R288" i="16" s="1"/>
  <c r="O288" i="16"/>
  <c r="Q287" i="16"/>
  <c r="R287" i="16" s="1"/>
  <c r="O287" i="16"/>
  <c r="R286" i="16"/>
  <c r="Q286" i="16"/>
  <c r="O286" i="16"/>
  <c r="Q285" i="16"/>
  <c r="R285" i="16" s="1"/>
  <c r="O285" i="16"/>
  <c r="Q284" i="16"/>
  <c r="R284" i="16" s="1"/>
  <c r="O284" i="16"/>
  <c r="Q283" i="16"/>
  <c r="R283" i="16" s="1"/>
  <c r="O283" i="16"/>
  <c r="S282" i="16"/>
  <c r="Q282" i="16"/>
  <c r="R282" i="16" s="1"/>
  <c r="O282" i="16"/>
  <c r="O281" i="16"/>
  <c r="P280" i="16"/>
  <c r="Q281" i="16" s="1"/>
  <c r="R281" i="16" s="1"/>
  <c r="L274" i="16"/>
  <c r="K274" i="16"/>
  <c r="P272" i="16"/>
  <c r="Q266" i="16"/>
  <c r="R266" i="16" s="1"/>
  <c r="O266" i="16"/>
  <c r="Q265" i="16"/>
  <c r="R265" i="16" s="1"/>
  <c r="O265" i="16"/>
  <c r="Q264" i="16"/>
  <c r="R264" i="16" s="1"/>
  <c r="O264" i="16"/>
  <c r="Q263" i="16"/>
  <c r="R263" i="16" s="1"/>
  <c r="O263" i="16"/>
  <c r="R262" i="16"/>
  <c r="Q262" i="16"/>
  <c r="O262" i="16"/>
  <c r="Q261" i="16"/>
  <c r="R261" i="16" s="1"/>
  <c r="O261" i="16"/>
  <c r="S260" i="16"/>
  <c r="Q260" i="16"/>
  <c r="R260" i="16" s="1"/>
  <c r="O260" i="16"/>
  <c r="O259" i="16"/>
  <c r="P258" i="16"/>
  <c r="Q259" i="16" s="1"/>
  <c r="R259" i="16" s="1"/>
  <c r="L252" i="16"/>
  <c r="W256" i="16" s="1"/>
  <c r="K252" i="16"/>
  <c r="P250" i="16"/>
  <c r="Q243" i="16"/>
  <c r="R243" i="16" s="1"/>
  <c r="O243" i="16"/>
  <c r="R242" i="16"/>
  <c r="Q242" i="16"/>
  <c r="O242" i="16"/>
  <c r="Q241" i="16"/>
  <c r="R241" i="16" s="1"/>
  <c r="O241" i="16"/>
  <c r="R240" i="16"/>
  <c r="Q240" i="16"/>
  <c r="O240" i="16"/>
  <c r="R239" i="16"/>
  <c r="Q239" i="16"/>
  <c r="O239" i="16"/>
  <c r="Q238" i="16"/>
  <c r="R238" i="16" s="1"/>
  <c r="O238" i="16"/>
  <c r="Q237" i="16"/>
  <c r="R237" i="16" s="1"/>
  <c r="O237" i="16"/>
  <c r="O236" i="16"/>
  <c r="P235" i="16"/>
  <c r="S237" i="16" s="1"/>
  <c r="L229" i="16"/>
  <c r="K229" i="16"/>
  <c r="M229" i="16" s="1"/>
  <c r="N229" i="16" s="1"/>
  <c r="P227" i="16"/>
  <c r="Q226" i="16"/>
  <c r="Q227" i="16" s="1"/>
  <c r="Q220" i="16"/>
  <c r="R220" i="16" s="1"/>
  <c r="O220" i="16"/>
  <c r="R219" i="16"/>
  <c r="Q219" i="16"/>
  <c r="O219" i="16"/>
  <c r="R218" i="16"/>
  <c r="Q218" i="16"/>
  <c r="O218" i="16"/>
  <c r="Q217" i="16"/>
  <c r="R217" i="16" s="1"/>
  <c r="O217" i="16"/>
  <c r="Q216" i="16"/>
  <c r="R216" i="16" s="1"/>
  <c r="O216" i="16"/>
  <c r="Q215" i="16"/>
  <c r="R215" i="16" s="1"/>
  <c r="O215" i="16"/>
  <c r="Q214" i="16"/>
  <c r="R214" i="16" s="1"/>
  <c r="O214" i="16"/>
  <c r="O213" i="16"/>
  <c r="P212" i="16"/>
  <c r="Q213" i="16" s="1"/>
  <c r="R213" i="16" s="1"/>
  <c r="L206" i="16"/>
  <c r="K206" i="16"/>
  <c r="Q203" i="16" s="1"/>
  <c r="Q204" i="16"/>
  <c r="P204" i="16"/>
  <c r="Q197" i="16"/>
  <c r="R197" i="16" s="1"/>
  <c r="O197" i="16"/>
  <c r="Q196" i="16"/>
  <c r="R196" i="16" s="1"/>
  <c r="O196" i="16"/>
  <c r="Q195" i="16"/>
  <c r="R195" i="16" s="1"/>
  <c r="O195" i="16"/>
  <c r="R194" i="16"/>
  <c r="Q194" i="16"/>
  <c r="O194" i="16"/>
  <c r="Q193" i="16"/>
  <c r="R193" i="16" s="1"/>
  <c r="O193" i="16"/>
  <c r="R192" i="16"/>
  <c r="Q192" i="16"/>
  <c r="O192" i="16"/>
  <c r="S191" i="16"/>
  <c r="Q191" i="16"/>
  <c r="R191" i="16" s="1"/>
  <c r="O191" i="16"/>
  <c r="O190" i="16"/>
  <c r="P189" i="16"/>
  <c r="Q190" i="16" s="1"/>
  <c r="R190" i="16" s="1"/>
  <c r="L184" i="16"/>
  <c r="K184" i="16"/>
  <c r="M184" i="16" s="1"/>
  <c r="Q182" i="16"/>
  <c r="P182" i="16"/>
  <c r="Q181" i="16"/>
  <c r="R175" i="16"/>
  <c r="Q175" i="16"/>
  <c r="O175" i="16"/>
  <c r="Q174" i="16"/>
  <c r="R174" i="16" s="1"/>
  <c r="O174" i="16"/>
  <c r="Q173" i="16"/>
  <c r="R173" i="16" s="1"/>
  <c r="O173" i="16"/>
  <c r="Q172" i="16"/>
  <c r="R172" i="16" s="1"/>
  <c r="O172" i="16"/>
  <c r="R171" i="16"/>
  <c r="Q171" i="16"/>
  <c r="O171" i="16"/>
  <c r="Q170" i="16"/>
  <c r="R170" i="16" s="1"/>
  <c r="O170" i="16"/>
  <c r="Q169" i="16"/>
  <c r="R169" i="16" s="1"/>
  <c r="O169" i="16"/>
  <c r="O168" i="16"/>
  <c r="P167" i="16"/>
  <c r="S169" i="16" s="1"/>
  <c r="L161" i="16"/>
  <c r="K161" i="16"/>
  <c r="M161" i="16" s="1"/>
  <c r="P159" i="16"/>
  <c r="R152" i="16"/>
  <c r="Q152" i="16"/>
  <c r="O152" i="16"/>
  <c r="R151" i="16"/>
  <c r="Q151" i="16"/>
  <c r="O151" i="16"/>
  <c r="Q150" i="16"/>
  <c r="R150" i="16" s="1"/>
  <c r="O150" i="16"/>
  <c r="R149" i="16"/>
  <c r="Q149" i="16"/>
  <c r="O149" i="16"/>
  <c r="Q148" i="16"/>
  <c r="R148" i="16" s="1"/>
  <c r="O148" i="16"/>
  <c r="Q147" i="16"/>
  <c r="R147" i="16" s="1"/>
  <c r="O147" i="16"/>
  <c r="R146" i="16"/>
  <c r="Q146" i="16"/>
  <c r="O146" i="16"/>
  <c r="R145" i="16"/>
  <c r="Q145" i="16"/>
  <c r="O145" i="16"/>
  <c r="P144" i="16"/>
  <c r="S146" i="16" s="1"/>
  <c r="M138" i="16"/>
  <c r="N138" i="16" s="1"/>
  <c r="L138" i="16"/>
  <c r="K138" i="16"/>
  <c r="Q135" i="16" s="1"/>
  <c r="Q136" i="16" s="1"/>
  <c r="P136" i="16"/>
  <c r="R129" i="16"/>
  <c r="Q129" i="16"/>
  <c r="O129" i="16"/>
  <c r="R128" i="16"/>
  <c r="Q128" i="16"/>
  <c r="O128" i="16"/>
  <c r="Q127" i="16"/>
  <c r="R127" i="16" s="1"/>
  <c r="O127" i="16"/>
  <c r="Q126" i="16"/>
  <c r="R126" i="16" s="1"/>
  <c r="O126" i="16"/>
  <c r="Q125" i="16"/>
  <c r="R125" i="16" s="1"/>
  <c r="O125" i="16"/>
  <c r="Q124" i="16"/>
  <c r="R124" i="16" s="1"/>
  <c r="O124" i="16"/>
  <c r="Q123" i="16"/>
  <c r="R123" i="16" s="1"/>
  <c r="O123" i="16"/>
  <c r="O122" i="16"/>
  <c r="P121" i="16"/>
  <c r="T123" i="16" s="1"/>
  <c r="M115" i="16"/>
  <c r="N115" i="16" s="1"/>
  <c r="L115" i="16"/>
  <c r="K115" i="16"/>
  <c r="Q112" i="16" s="1"/>
  <c r="Q113" i="16" s="1"/>
  <c r="P113" i="16"/>
  <c r="Q106" i="16"/>
  <c r="R106" i="16" s="1"/>
  <c r="O106" i="16"/>
  <c r="Q105" i="16"/>
  <c r="R105" i="16" s="1"/>
  <c r="O105" i="16"/>
  <c r="Q104" i="16"/>
  <c r="R104" i="16" s="1"/>
  <c r="O104" i="16"/>
  <c r="Q103" i="16"/>
  <c r="R103" i="16" s="1"/>
  <c r="O103" i="16"/>
  <c r="Q102" i="16"/>
  <c r="R102" i="16" s="1"/>
  <c r="O102" i="16"/>
  <c r="Q101" i="16"/>
  <c r="R101" i="16" s="1"/>
  <c r="O101" i="16"/>
  <c r="T100" i="16"/>
  <c r="Q100" i="16"/>
  <c r="R100" i="16" s="1"/>
  <c r="O100" i="16"/>
  <c r="O99" i="16"/>
  <c r="P98" i="16"/>
  <c r="Q99" i="16" s="1"/>
  <c r="R99" i="16" s="1"/>
  <c r="L92" i="16"/>
  <c r="K92" i="16"/>
  <c r="Q89" i="16" s="1"/>
  <c r="Q90" i="16" s="1"/>
  <c r="P90" i="16"/>
  <c r="Q83" i="16"/>
  <c r="R83" i="16" s="1"/>
  <c r="O83" i="16"/>
  <c r="Q82" i="16"/>
  <c r="R82" i="16" s="1"/>
  <c r="O82" i="16"/>
  <c r="Q81" i="16"/>
  <c r="R81" i="16" s="1"/>
  <c r="O81" i="16"/>
  <c r="Q80" i="16"/>
  <c r="R80" i="16" s="1"/>
  <c r="O80" i="16"/>
  <c r="R79" i="16"/>
  <c r="Q79" i="16"/>
  <c r="O79" i="16"/>
  <c r="Q78" i="16"/>
  <c r="R78" i="16" s="1"/>
  <c r="O78" i="16"/>
  <c r="T77" i="16"/>
  <c r="Q77" i="16"/>
  <c r="R77" i="16" s="1"/>
  <c r="O77" i="16"/>
  <c r="Q76" i="16"/>
  <c r="R76" i="16" s="1"/>
  <c r="O76" i="16"/>
  <c r="P75" i="16"/>
  <c r="L69" i="16"/>
  <c r="K69" i="16"/>
  <c r="M69" i="16" s="1"/>
  <c r="P67" i="16"/>
  <c r="Q66" i="16"/>
  <c r="Q67" i="16" s="1"/>
  <c r="R60" i="16"/>
  <c r="Q60" i="16"/>
  <c r="O60" i="16"/>
  <c r="Q59" i="16"/>
  <c r="R59" i="16" s="1"/>
  <c r="O59" i="16"/>
  <c r="Q58" i="16"/>
  <c r="R58" i="16" s="1"/>
  <c r="O58" i="16"/>
  <c r="Q57" i="16"/>
  <c r="R57" i="16" s="1"/>
  <c r="O57" i="16"/>
  <c r="R56" i="16"/>
  <c r="Q56" i="16"/>
  <c r="O56" i="16"/>
  <c r="Q55" i="16"/>
  <c r="R55" i="16" s="1"/>
  <c r="O55" i="16"/>
  <c r="Q54" i="16"/>
  <c r="R54" i="16" s="1"/>
  <c r="O54" i="16"/>
  <c r="Q53" i="16"/>
  <c r="R53" i="16" s="1"/>
  <c r="O53" i="16"/>
  <c r="P52" i="16"/>
  <c r="T54" i="16" s="1"/>
  <c r="M46" i="16"/>
  <c r="N46" i="16" s="1"/>
  <c r="L46" i="16"/>
  <c r="K46" i="16"/>
  <c r="P44" i="16"/>
  <c r="Q43" i="16"/>
  <c r="Q44" i="16" s="1"/>
  <c r="Q37" i="16"/>
  <c r="R37" i="16" s="1"/>
  <c r="O37" i="16"/>
  <c r="Q36" i="16"/>
  <c r="R36" i="16" s="1"/>
  <c r="O36" i="16"/>
  <c r="Q35" i="16"/>
  <c r="R35" i="16" s="1"/>
  <c r="O35" i="16"/>
  <c r="Q34" i="16"/>
  <c r="R34" i="16" s="1"/>
  <c r="O34" i="16"/>
  <c r="Q33" i="16"/>
  <c r="R33" i="16" s="1"/>
  <c r="O33" i="16"/>
  <c r="Q32" i="16"/>
  <c r="R32" i="16" s="1"/>
  <c r="O32" i="16"/>
  <c r="T31" i="16"/>
  <c r="Q31" i="16"/>
  <c r="R31" i="16" s="1"/>
  <c r="O31" i="16"/>
  <c r="O30" i="16"/>
  <c r="P29" i="16"/>
  <c r="Q30" i="16" s="1"/>
  <c r="R30" i="16" s="1"/>
  <c r="L23" i="16"/>
  <c r="K23" i="16"/>
  <c r="M23" i="16" s="1"/>
  <c r="N23" i="16" s="1"/>
  <c r="P21" i="16"/>
  <c r="Q20" i="16"/>
  <c r="Q21" i="16" s="1"/>
  <c r="Q14" i="16"/>
  <c r="R14" i="16" s="1"/>
  <c r="O14" i="16"/>
  <c r="Q13" i="16"/>
  <c r="R13" i="16" s="1"/>
  <c r="O13" i="16"/>
  <c r="R12" i="16"/>
  <c r="Q12" i="16"/>
  <c r="O12" i="16"/>
  <c r="R11" i="16"/>
  <c r="Q11" i="16"/>
  <c r="O11" i="16"/>
  <c r="Q10" i="16"/>
  <c r="R10" i="16" s="1"/>
  <c r="O10" i="16"/>
  <c r="R9" i="16"/>
  <c r="Q9" i="16"/>
  <c r="O9" i="16"/>
  <c r="Q8" i="16"/>
  <c r="R8" i="16" s="1"/>
  <c r="O8" i="16"/>
  <c r="O7" i="16"/>
  <c r="P6" i="16"/>
  <c r="Q7" i="16" s="1"/>
  <c r="R7" i="16" s="1"/>
  <c r="N779" i="15"/>
  <c r="M779" i="15"/>
  <c r="L779" i="15"/>
  <c r="K779" i="15"/>
  <c r="Q777" i="15"/>
  <c r="P777" i="15"/>
  <c r="Q776" i="15"/>
  <c r="R771" i="15"/>
  <c r="Q771" i="15"/>
  <c r="O771" i="15"/>
  <c r="R770" i="15"/>
  <c r="Q770" i="15"/>
  <c r="O770" i="15"/>
  <c r="R769" i="15"/>
  <c r="Q769" i="15"/>
  <c r="O769" i="15"/>
  <c r="R768" i="15"/>
  <c r="Q768" i="15"/>
  <c r="O768" i="15"/>
  <c r="Q767" i="15"/>
  <c r="R767" i="15" s="1"/>
  <c r="O767" i="15"/>
  <c r="R766" i="15"/>
  <c r="Q766" i="15"/>
  <c r="O766" i="15"/>
  <c r="S765" i="15"/>
  <c r="Q765" i="15"/>
  <c r="R765" i="15" s="1"/>
  <c r="O765" i="15"/>
  <c r="Q764" i="15"/>
  <c r="R764" i="15" s="1"/>
  <c r="O764" i="15"/>
  <c r="P763" i="15"/>
  <c r="N756" i="15"/>
  <c r="L756" i="15"/>
  <c r="K756" i="15"/>
  <c r="M756" i="15" s="1"/>
  <c r="Q754" i="15"/>
  <c r="P754" i="15"/>
  <c r="Q753" i="15"/>
  <c r="R748" i="15"/>
  <c r="Q748" i="15"/>
  <c r="O748" i="15"/>
  <c r="R747" i="15"/>
  <c r="Q747" i="15"/>
  <c r="O747" i="15"/>
  <c r="R746" i="15"/>
  <c r="Q746" i="15"/>
  <c r="O746" i="15"/>
  <c r="Q745" i="15"/>
  <c r="R745" i="15" s="1"/>
  <c r="O745" i="15"/>
  <c r="Q744" i="15"/>
  <c r="R744" i="15" s="1"/>
  <c r="O744" i="15"/>
  <c r="Q743" i="15"/>
  <c r="R743" i="15" s="1"/>
  <c r="O743" i="15"/>
  <c r="Q742" i="15"/>
  <c r="R742" i="15" s="1"/>
  <c r="O742" i="15"/>
  <c r="R741" i="15"/>
  <c r="Q741" i="15"/>
  <c r="O741" i="15"/>
  <c r="P740" i="15"/>
  <c r="S742" i="15" s="1"/>
  <c r="N734" i="15"/>
  <c r="M734" i="15"/>
  <c r="L734" i="15"/>
  <c r="K734" i="15"/>
  <c r="P732" i="15"/>
  <c r="Q731" i="15"/>
  <c r="Q732" i="15" s="1"/>
  <c r="R726" i="15"/>
  <c r="Q726" i="15"/>
  <c r="O726" i="15"/>
  <c r="R725" i="15"/>
  <c r="Q725" i="15"/>
  <c r="O725" i="15"/>
  <c r="R724" i="15"/>
  <c r="Q724" i="15"/>
  <c r="O724" i="15"/>
  <c r="Q723" i="15"/>
  <c r="R723" i="15" s="1"/>
  <c r="O723" i="15"/>
  <c r="R722" i="15"/>
  <c r="Q722" i="15"/>
  <c r="O722" i="15"/>
  <c r="Q721" i="15"/>
  <c r="R721" i="15" s="1"/>
  <c r="O721" i="15"/>
  <c r="S720" i="15"/>
  <c r="Q720" i="15"/>
  <c r="R720" i="15" s="1"/>
  <c r="O720" i="15"/>
  <c r="Q719" i="15"/>
  <c r="R719" i="15" s="1"/>
  <c r="O719" i="15"/>
  <c r="P718" i="15"/>
  <c r="N712" i="15"/>
  <c r="K712" i="15"/>
  <c r="M712" i="15" s="1"/>
  <c r="P710" i="15"/>
  <c r="Q709" i="15"/>
  <c r="Q710" i="15" s="1"/>
  <c r="R704" i="15"/>
  <c r="Q704" i="15"/>
  <c r="O704" i="15"/>
  <c r="Q703" i="15"/>
  <c r="R703" i="15" s="1"/>
  <c r="O703" i="15"/>
  <c r="Q702" i="15"/>
  <c r="R702" i="15" s="1"/>
  <c r="O702" i="15"/>
  <c r="R701" i="15"/>
  <c r="Q701" i="15"/>
  <c r="O701" i="15"/>
  <c r="R700" i="15"/>
  <c r="Q700" i="15"/>
  <c r="O700" i="15"/>
  <c r="R699" i="15"/>
  <c r="Q699" i="15"/>
  <c r="O699" i="15"/>
  <c r="S698" i="15"/>
  <c r="Q698" i="15"/>
  <c r="R698" i="15" s="1"/>
  <c r="O698" i="15"/>
  <c r="O697" i="15"/>
  <c r="P696" i="15"/>
  <c r="Q697" i="15" s="1"/>
  <c r="R697" i="15" s="1"/>
  <c r="L690" i="15"/>
  <c r="K690" i="15"/>
  <c r="M690" i="15" s="1"/>
  <c r="N690" i="15" s="1"/>
  <c r="P688" i="15"/>
  <c r="Q687" i="15"/>
  <c r="Q688" i="15" s="1"/>
  <c r="Q682" i="15"/>
  <c r="R682" i="15" s="1"/>
  <c r="O682" i="15"/>
  <c r="R681" i="15"/>
  <c r="Q681" i="15"/>
  <c r="O681" i="15"/>
  <c r="Q680" i="15"/>
  <c r="R680" i="15" s="1"/>
  <c r="O680" i="15"/>
  <c r="Q679" i="15"/>
  <c r="R679" i="15" s="1"/>
  <c r="O679" i="15"/>
  <c r="Q678" i="15"/>
  <c r="R678" i="15" s="1"/>
  <c r="O678" i="15"/>
  <c r="Q677" i="15"/>
  <c r="R677" i="15" s="1"/>
  <c r="O677" i="15"/>
  <c r="S676" i="15"/>
  <c r="R676" i="15"/>
  <c r="Q676" i="15"/>
  <c r="O676" i="15"/>
  <c r="Q675" i="15"/>
  <c r="R675" i="15" s="1"/>
  <c r="O675" i="15"/>
  <c r="P674" i="15"/>
  <c r="K668" i="15"/>
  <c r="M668" i="15" s="1"/>
  <c r="N668" i="15" s="1"/>
  <c r="P666" i="15"/>
  <c r="Q665" i="15"/>
  <c r="Q666" i="15" s="1"/>
  <c r="Q660" i="15"/>
  <c r="R660" i="15" s="1"/>
  <c r="O660" i="15"/>
  <c r="Q659" i="15"/>
  <c r="R659" i="15" s="1"/>
  <c r="O659" i="15"/>
  <c r="Q658" i="15"/>
  <c r="R658" i="15" s="1"/>
  <c r="O658" i="15"/>
  <c r="Q657" i="15"/>
  <c r="R657" i="15" s="1"/>
  <c r="O657" i="15"/>
  <c r="R656" i="15"/>
  <c r="Q656" i="15"/>
  <c r="O656" i="15"/>
  <c r="R655" i="15"/>
  <c r="Q655" i="15"/>
  <c r="O655" i="15"/>
  <c r="R654" i="15"/>
  <c r="Q654" i="15"/>
  <c r="O654" i="15"/>
  <c r="Q653" i="15"/>
  <c r="R653" i="15" s="1"/>
  <c r="O653" i="15"/>
  <c r="P652" i="15"/>
  <c r="S654" i="15" s="1"/>
  <c r="K646" i="15"/>
  <c r="M646" i="15" s="1"/>
  <c r="N646" i="15" s="1"/>
  <c r="P644" i="15"/>
  <c r="Q644" i="15"/>
  <c r="Q638" i="15"/>
  <c r="R638" i="15" s="1"/>
  <c r="O638" i="15"/>
  <c r="Q637" i="15"/>
  <c r="R637" i="15" s="1"/>
  <c r="O637" i="15"/>
  <c r="R636" i="15"/>
  <c r="Q636" i="15"/>
  <c r="O636" i="15"/>
  <c r="Q635" i="15"/>
  <c r="R635" i="15" s="1"/>
  <c r="O635" i="15"/>
  <c r="R634" i="15"/>
  <c r="Q634" i="15"/>
  <c r="O634" i="15"/>
  <c r="Q633" i="15"/>
  <c r="R633" i="15" s="1"/>
  <c r="O633" i="15"/>
  <c r="Q632" i="15"/>
  <c r="R632" i="15" s="1"/>
  <c r="O632" i="15"/>
  <c r="O631" i="15"/>
  <c r="P630" i="15"/>
  <c r="K624" i="15"/>
  <c r="P622" i="15"/>
  <c r="Q616" i="15"/>
  <c r="R616" i="15" s="1"/>
  <c r="O616" i="15"/>
  <c r="Q615" i="15"/>
  <c r="R615" i="15" s="1"/>
  <c r="O615" i="15"/>
  <c r="R614" i="15"/>
  <c r="Q614" i="15"/>
  <c r="O614" i="15"/>
  <c r="R613" i="15"/>
  <c r="Q613" i="15"/>
  <c r="O613" i="15"/>
  <c r="Q612" i="15"/>
  <c r="R612" i="15" s="1"/>
  <c r="O612" i="15"/>
  <c r="Q611" i="15"/>
  <c r="R611" i="15" s="1"/>
  <c r="O611" i="15"/>
  <c r="R610" i="15"/>
  <c r="Q610" i="15"/>
  <c r="O610" i="15"/>
  <c r="O609" i="15"/>
  <c r="P608" i="15"/>
  <c r="S610" i="15" s="1"/>
  <c r="L601" i="15"/>
  <c r="K601" i="15"/>
  <c r="P599" i="15"/>
  <c r="R593" i="15"/>
  <c r="Q593" i="15"/>
  <c r="O593" i="15"/>
  <c r="Q592" i="15"/>
  <c r="R592" i="15" s="1"/>
  <c r="O592" i="15"/>
  <c r="R591" i="15"/>
  <c r="Q591" i="15"/>
  <c r="O591" i="15"/>
  <c r="R590" i="15"/>
  <c r="Q590" i="15"/>
  <c r="O590" i="15"/>
  <c r="Q589" i="15"/>
  <c r="R589" i="15" s="1"/>
  <c r="O589" i="15"/>
  <c r="Q588" i="15"/>
  <c r="R588" i="15" s="1"/>
  <c r="O588" i="15"/>
  <c r="S587" i="15"/>
  <c r="R587" i="15"/>
  <c r="Q587" i="15"/>
  <c r="O587" i="15"/>
  <c r="O586" i="15"/>
  <c r="P585" i="15"/>
  <c r="Q586" i="15" s="1"/>
  <c r="R586" i="15" s="1"/>
  <c r="K579" i="15"/>
  <c r="P577" i="15"/>
  <c r="Q570" i="15"/>
  <c r="R570" i="15" s="1"/>
  <c r="O570" i="15"/>
  <c r="Q569" i="15"/>
  <c r="R569" i="15" s="1"/>
  <c r="O569" i="15"/>
  <c r="Q568" i="15"/>
  <c r="R568" i="15" s="1"/>
  <c r="O568" i="15"/>
  <c r="R567" i="15"/>
  <c r="Q567" i="15"/>
  <c r="O567" i="15"/>
  <c r="R566" i="15"/>
  <c r="Q566" i="15"/>
  <c r="O566" i="15"/>
  <c r="R565" i="15"/>
  <c r="Q565" i="15"/>
  <c r="O565" i="15"/>
  <c r="Q564" i="15"/>
  <c r="R564" i="15" s="1"/>
  <c r="O564" i="15"/>
  <c r="O563" i="15"/>
  <c r="P562" i="15"/>
  <c r="S564" i="15" s="1"/>
  <c r="K556" i="15"/>
  <c r="Q553" i="15" s="1"/>
  <c r="Q554" i="15" s="1"/>
  <c r="P554" i="15"/>
  <c r="R547" i="15"/>
  <c r="Q547" i="15"/>
  <c r="O547" i="15"/>
  <c r="Q546" i="15"/>
  <c r="R546" i="15" s="1"/>
  <c r="O546" i="15"/>
  <c r="Q545" i="15"/>
  <c r="R545" i="15" s="1"/>
  <c r="O545" i="15"/>
  <c r="Q544" i="15"/>
  <c r="R544" i="15" s="1"/>
  <c r="O544" i="15"/>
  <c r="Q543" i="15"/>
  <c r="R543" i="15" s="1"/>
  <c r="O543" i="15"/>
  <c r="R542" i="15"/>
  <c r="Q542" i="15"/>
  <c r="O542" i="15"/>
  <c r="Q541" i="15"/>
  <c r="R541" i="15" s="1"/>
  <c r="O541" i="15"/>
  <c r="O540" i="15"/>
  <c r="P539" i="15"/>
  <c r="Q540" i="15" s="1"/>
  <c r="R540" i="15" s="1"/>
  <c r="L533" i="15"/>
  <c r="K533" i="15"/>
  <c r="M533" i="15" s="1"/>
  <c r="N533" i="15" s="1"/>
  <c r="P531" i="15"/>
  <c r="V536" i="15" s="1"/>
  <c r="R524" i="15"/>
  <c r="Q524" i="15"/>
  <c r="O524" i="15"/>
  <c r="Q523" i="15"/>
  <c r="R523" i="15" s="1"/>
  <c r="O523" i="15"/>
  <c r="R522" i="15"/>
  <c r="Q522" i="15"/>
  <c r="O522" i="15"/>
  <c r="R521" i="15"/>
  <c r="Q521" i="15"/>
  <c r="O521" i="15"/>
  <c r="R520" i="15"/>
  <c r="Q520" i="15"/>
  <c r="O520" i="15"/>
  <c r="Q519" i="15"/>
  <c r="R519" i="15" s="1"/>
  <c r="O519" i="15"/>
  <c r="S518" i="15"/>
  <c r="Q518" i="15"/>
  <c r="R518" i="15" s="1"/>
  <c r="O518" i="15"/>
  <c r="Q517" i="15"/>
  <c r="R517" i="15" s="1"/>
  <c r="O517" i="15"/>
  <c r="P516" i="15"/>
  <c r="L510" i="15"/>
  <c r="K510" i="15"/>
  <c r="M510" i="15" s="1"/>
  <c r="N510" i="15" s="1"/>
  <c r="P508" i="15"/>
  <c r="R501" i="15"/>
  <c r="Q501" i="15"/>
  <c r="O501" i="15"/>
  <c r="R500" i="15"/>
  <c r="Q500" i="15"/>
  <c r="O500" i="15"/>
  <c r="Q499" i="15"/>
  <c r="R499" i="15" s="1"/>
  <c r="O499" i="15"/>
  <c r="R498" i="15"/>
  <c r="Q498" i="15"/>
  <c r="O498" i="15"/>
  <c r="R497" i="15"/>
  <c r="Q497" i="15"/>
  <c r="O497" i="15"/>
  <c r="R496" i="15"/>
  <c r="Q496" i="15"/>
  <c r="O496" i="15"/>
  <c r="T495" i="15"/>
  <c r="R495" i="15"/>
  <c r="Q495" i="15"/>
  <c r="O495" i="15"/>
  <c r="Q494" i="15"/>
  <c r="R494" i="15" s="1"/>
  <c r="O494" i="15"/>
  <c r="P493" i="15"/>
  <c r="M487" i="15"/>
  <c r="N487" i="15" s="1"/>
  <c r="L487" i="15"/>
  <c r="K487" i="15"/>
  <c r="P485" i="15"/>
  <c r="Q484" i="15"/>
  <c r="Q485" i="15" s="1"/>
  <c r="R478" i="15"/>
  <c r="Q478" i="15"/>
  <c r="O478" i="15"/>
  <c r="R477" i="15"/>
  <c r="Q477" i="15"/>
  <c r="O477" i="15"/>
  <c r="R476" i="15"/>
  <c r="Q476" i="15"/>
  <c r="O476" i="15"/>
  <c r="Q475" i="15"/>
  <c r="R475" i="15" s="1"/>
  <c r="O475" i="15"/>
  <c r="R474" i="15"/>
  <c r="Q474" i="15"/>
  <c r="O474" i="15"/>
  <c r="R473" i="15"/>
  <c r="Q473" i="15"/>
  <c r="O473" i="15"/>
  <c r="T472" i="15"/>
  <c r="Q472" i="15"/>
  <c r="R472" i="15" s="1"/>
  <c r="O472" i="15"/>
  <c r="R471" i="15"/>
  <c r="Q471" i="15"/>
  <c r="O471" i="15"/>
  <c r="P470" i="15"/>
  <c r="L464" i="15"/>
  <c r="K464" i="15"/>
  <c r="Q461" i="15" s="1"/>
  <c r="Q462" i="15" s="1"/>
  <c r="P462" i="15"/>
  <c r="Q455" i="15"/>
  <c r="R455" i="15" s="1"/>
  <c r="O455" i="15"/>
  <c r="R454" i="15"/>
  <c r="Q454" i="15"/>
  <c r="O454" i="15"/>
  <c r="R453" i="15"/>
  <c r="Q453" i="15"/>
  <c r="O453" i="15"/>
  <c r="R452" i="15"/>
  <c r="Q452" i="15"/>
  <c r="O452" i="15"/>
  <c r="Q451" i="15"/>
  <c r="R451" i="15" s="1"/>
  <c r="O451" i="15"/>
  <c r="R450" i="15"/>
  <c r="Q450" i="15"/>
  <c r="O450" i="15"/>
  <c r="Q449" i="15"/>
  <c r="R449" i="15" s="1"/>
  <c r="O449" i="15"/>
  <c r="O448" i="15"/>
  <c r="P447" i="15"/>
  <c r="Q448" i="15" s="1"/>
  <c r="R448" i="15" s="1"/>
  <c r="L441" i="15"/>
  <c r="K441" i="15"/>
  <c r="M441" i="15" s="1"/>
  <c r="N441" i="15" s="1"/>
  <c r="P439" i="15"/>
  <c r="Q438" i="15"/>
  <c r="Q439" i="15" s="1"/>
  <c r="R432" i="15"/>
  <c r="Q432" i="15"/>
  <c r="O432" i="15"/>
  <c r="Q431" i="15"/>
  <c r="R431" i="15" s="1"/>
  <c r="O431" i="15"/>
  <c r="R430" i="15"/>
  <c r="Q430" i="15"/>
  <c r="O430" i="15"/>
  <c r="R429" i="15"/>
  <c r="Q429" i="15"/>
  <c r="O429" i="15"/>
  <c r="R428" i="15"/>
  <c r="Q428" i="15"/>
  <c r="O428" i="15"/>
  <c r="Q427" i="15"/>
  <c r="R427" i="15" s="1"/>
  <c r="O427" i="15"/>
  <c r="T426" i="15"/>
  <c r="Q426" i="15"/>
  <c r="R426" i="15" s="1"/>
  <c r="O426" i="15"/>
  <c r="Q425" i="15"/>
  <c r="R425" i="15" s="1"/>
  <c r="O425" i="15"/>
  <c r="P424" i="15"/>
  <c r="L418" i="15"/>
  <c r="K418" i="15"/>
  <c r="M418" i="15" s="1"/>
  <c r="N418" i="15" s="1"/>
  <c r="P416" i="15"/>
  <c r="Q415" i="15"/>
  <c r="Q416" i="15" s="1"/>
  <c r="R409" i="15"/>
  <c r="Q409" i="15"/>
  <c r="O409" i="15"/>
  <c r="R408" i="15"/>
  <c r="Q408" i="15"/>
  <c r="O408" i="15"/>
  <c r="Q407" i="15"/>
  <c r="R407" i="15" s="1"/>
  <c r="O407" i="15"/>
  <c r="R406" i="15"/>
  <c r="Q406" i="15"/>
  <c r="O406" i="15"/>
  <c r="R405" i="15"/>
  <c r="Q405" i="15"/>
  <c r="O405" i="15"/>
  <c r="R404" i="15"/>
  <c r="Q404" i="15"/>
  <c r="O404" i="15"/>
  <c r="T403" i="15"/>
  <c r="R403" i="15"/>
  <c r="Q403" i="15"/>
  <c r="O403" i="15"/>
  <c r="Q402" i="15"/>
  <c r="R402" i="15" s="1"/>
  <c r="O402" i="15"/>
  <c r="P401" i="15"/>
  <c r="M395" i="15"/>
  <c r="N395" i="15" s="1"/>
  <c r="L395" i="15"/>
  <c r="K395" i="15"/>
  <c r="P393" i="15"/>
  <c r="Q392" i="15"/>
  <c r="Q393" i="15" s="1"/>
  <c r="R386" i="15"/>
  <c r="Q386" i="15"/>
  <c r="O386" i="15"/>
  <c r="R385" i="15"/>
  <c r="Q385" i="15"/>
  <c r="O385" i="15"/>
  <c r="R384" i="15"/>
  <c r="Q384" i="15"/>
  <c r="O384" i="15"/>
  <c r="Q383" i="15"/>
  <c r="R383" i="15" s="1"/>
  <c r="O383" i="15"/>
  <c r="R382" i="15"/>
  <c r="Q382" i="15"/>
  <c r="O382" i="15"/>
  <c r="R381" i="15"/>
  <c r="Q381" i="15"/>
  <c r="O381" i="15"/>
  <c r="T380" i="15"/>
  <c r="Q380" i="15"/>
  <c r="R380" i="15" s="1"/>
  <c r="O380" i="15"/>
  <c r="R379" i="15"/>
  <c r="Q379" i="15"/>
  <c r="O379" i="15"/>
  <c r="P378" i="15"/>
  <c r="L372" i="15"/>
  <c r="K372" i="15"/>
  <c r="Q369" i="15" s="1"/>
  <c r="Q370" i="15"/>
  <c r="P370" i="15"/>
  <c r="Q363" i="15"/>
  <c r="R363" i="15" s="1"/>
  <c r="O363" i="15"/>
  <c r="R362" i="15"/>
  <c r="Q362" i="15"/>
  <c r="O362" i="15"/>
  <c r="R361" i="15"/>
  <c r="Q361" i="15"/>
  <c r="O361" i="15"/>
  <c r="R360" i="15"/>
  <c r="Q360" i="15"/>
  <c r="O360" i="15"/>
  <c r="Q359" i="15"/>
  <c r="R359" i="15" s="1"/>
  <c r="O359" i="15"/>
  <c r="R358" i="15"/>
  <c r="Q358" i="15"/>
  <c r="O358" i="15"/>
  <c r="Q357" i="15"/>
  <c r="R357" i="15" s="1"/>
  <c r="O357" i="15"/>
  <c r="O356" i="15"/>
  <c r="P355" i="15"/>
  <c r="Q356" i="15" s="1"/>
  <c r="R356" i="15" s="1"/>
  <c r="L349" i="15"/>
  <c r="K349" i="15"/>
  <c r="M349" i="15" s="1"/>
  <c r="N349" i="15" s="1"/>
  <c r="P347" i="15"/>
  <c r="Q346" i="15"/>
  <c r="Q347" i="15" s="1"/>
  <c r="R340" i="15"/>
  <c r="Q340" i="15"/>
  <c r="O340" i="15"/>
  <c r="Q339" i="15"/>
  <c r="R339" i="15" s="1"/>
  <c r="O339" i="15"/>
  <c r="R338" i="15"/>
  <c r="Q338" i="15"/>
  <c r="O338" i="15"/>
  <c r="R337" i="15"/>
  <c r="Q337" i="15"/>
  <c r="O337" i="15"/>
  <c r="R336" i="15"/>
  <c r="Q336" i="15"/>
  <c r="O336" i="15"/>
  <c r="Q335" i="15"/>
  <c r="R335" i="15" s="1"/>
  <c r="O335" i="15"/>
  <c r="T334" i="15"/>
  <c r="Q334" i="15"/>
  <c r="R334" i="15" s="1"/>
  <c r="O334" i="15"/>
  <c r="Q333" i="15"/>
  <c r="R333" i="15" s="1"/>
  <c r="O333" i="15"/>
  <c r="P332" i="15"/>
  <c r="L326" i="15"/>
  <c r="K326" i="15"/>
  <c r="M326" i="15" s="1"/>
  <c r="N326" i="15" s="1"/>
  <c r="P324" i="15"/>
  <c r="R317" i="15"/>
  <c r="Q317" i="15"/>
  <c r="O317" i="15"/>
  <c r="R316" i="15"/>
  <c r="Q316" i="15"/>
  <c r="O316" i="15"/>
  <c r="Q315" i="15"/>
  <c r="R315" i="15" s="1"/>
  <c r="O315" i="15"/>
  <c r="R314" i="15"/>
  <c r="Q314" i="15"/>
  <c r="O314" i="15"/>
  <c r="R313" i="15"/>
  <c r="Q313" i="15"/>
  <c r="O313" i="15"/>
  <c r="R312" i="15"/>
  <c r="Q312" i="15"/>
  <c r="O312" i="15"/>
  <c r="T311" i="15"/>
  <c r="R311" i="15"/>
  <c r="Q311" i="15"/>
  <c r="O311" i="15"/>
  <c r="Q310" i="15"/>
  <c r="R310" i="15" s="1"/>
  <c r="O310" i="15"/>
  <c r="P309" i="15"/>
  <c r="M303" i="15"/>
  <c r="N303" i="15" s="1"/>
  <c r="L303" i="15"/>
  <c r="K303" i="15"/>
  <c r="P301" i="15"/>
  <c r="Q300" i="15"/>
  <c r="Q301" i="15" s="1"/>
  <c r="R294" i="15"/>
  <c r="Q294" i="15"/>
  <c r="O294" i="15"/>
  <c r="R293" i="15"/>
  <c r="Q293" i="15"/>
  <c r="O293" i="15"/>
  <c r="R292" i="15"/>
  <c r="Q292" i="15"/>
  <c r="O292" i="15"/>
  <c r="Q291" i="15"/>
  <c r="R291" i="15" s="1"/>
  <c r="O291" i="15"/>
  <c r="R290" i="15"/>
  <c r="Q290" i="15"/>
  <c r="O290" i="15"/>
  <c r="R289" i="15"/>
  <c r="Q289" i="15"/>
  <c r="O289" i="15"/>
  <c r="T288" i="15"/>
  <c r="Q288" i="15"/>
  <c r="R288" i="15" s="1"/>
  <c r="O288" i="15"/>
  <c r="R287" i="15"/>
  <c r="Q287" i="15"/>
  <c r="O287" i="15"/>
  <c r="P286" i="15"/>
  <c r="L280" i="15"/>
  <c r="K280" i="15"/>
  <c r="Q277" i="15" s="1"/>
  <c r="Q278" i="15" s="1"/>
  <c r="P278" i="15"/>
  <c r="Q271" i="15"/>
  <c r="R271" i="15" s="1"/>
  <c r="O271" i="15"/>
  <c r="R270" i="15"/>
  <c r="Q270" i="15"/>
  <c r="O270" i="15"/>
  <c r="R269" i="15"/>
  <c r="Q269" i="15"/>
  <c r="O269" i="15"/>
  <c r="R268" i="15"/>
  <c r="Q268" i="15"/>
  <c r="O268" i="15"/>
  <c r="Q267" i="15"/>
  <c r="R267" i="15" s="1"/>
  <c r="O267" i="15"/>
  <c r="R266" i="15"/>
  <c r="Q266" i="15"/>
  <c r="O266" i="15"/>
  <c r="Q265" i="15"/>
  <c r="R265" i="15" s="1"/>
  <c r="O265" i="15"/>
  <c r="O264" i="15"/>
  <c r="P263" i="15"/>
  <c r="Q264" i="15" s="1"/>
  <c r="R264" i="15" s="1"/>
  <c r="L257" i="15"/>
  <c r="K257" i="15"/>
  <c r="M257" i="15" s="1"/>
  <c r="N257" i="15" s="1"/>
  <c r="P255" i="15"/>
  <c r="R248" i="15"/>
  <c r="Q248" i="15"/>
  <c r="O248" i="15"/>
  <c r="Q247" i="15"/>
  <c r="R247" i="15" s="1"/>
  <c r="O247" i="15"/>
  <c r="R246" i="15"/>
  <c r="Q246" i="15"/>
  <c r="O246" i="15"/>
  <c r="R245" i="15"/>
  <c r="Q245" i="15"/>
  <c r="O245" i="15"/>
  <c r="R244" i="15"/>
  <c r="Q244" i="15"/>
  <c r="O244" i="15"/>
  <c r="Q243" i="15"/>
  <c r="R243" i="15" s="1"/>
  <c r="O243" i="15"/>
  <c r="T242" i="15"/>
  <c r="Q242" i="15"/>
  <c r="R242" i="15" s="1"/>
  <c r="O242" i="15"/>
  <c r="Q241" i="15"/>
  <c r="R241" i="15" s="1"/>
  <c r="O241" i="15"/>
  <c r="P240" i="15"/>
  <c r="L234" i="15"/>
  <c r="K234" i="15"/>
  <c r="M234" i="15" s="1"/>
  <c r="N234" i="15" s="1"/>
  <c r="P232" i="15"/>
  <c r="Q231" i="15"/>
  <c r="Q232" i="15" s="1"/>
  <c r="R225" i="15"/>
  <c r="Q225" i="15"/>
  <c r="O225" i="15"/>
  <c r="R224" i="15"/>
  <c r="Q224" i="15"/>
  <c r="O224" i="15"/>
  <c r="Q223" i="15"/>
  <c r="R223" i="15" s="1"/>
  <c r="O223" i="15"/>
  <c r="R222" i="15"/>
  <c r="Q222" i="15"/>
  <c r="O222" i="15"/>
  <c r="R221" i="15"/>
  <c r="Q221" i="15"/>
  <c r="O221" i="15"/>
  <c r="R220" i="15"/>
  <c r="Q220" i="15"/>
  <c r="O220" i="15"/>
  <c r="T219" i="15"/>
  <c r="R219" i="15"/>
  <c r="Q219" i="15"/>
  <c r="O219" i="15"/>
  <c r="Q218" i="15"/>
  <c r="R218" i="15" s="1"/>
  <c r="O218" i="15"/>
  <c r="P217" i="15"/>
  <c r="M211" i="15"/>
  <c r="N211" i="15" s="1"/>
  <c r="L211" i="15"/>
  <c r="K211" i="15"/>
  <c r="P209" i="15"/>
  <c r="Q208" i="15"/>
  <c r="Q209" i="15" s="1"/>
  <c r="R202" i="15"/>
  <c r="Q202" i="15"/>
  <c r="O202" i="15"/>
  <c r="R201" i="15"/>
  <c r="Q201" i="15"/>
  <c r="O201" i="15"/>
  <c r="R200" i="15"/>
  <c r="Q200" i="15"/>
  <c r="O200" i="15"/>
  <c r="Q199" i="15"/>
  <c r="R199" i="15" s="1"/>
  <c r="O199" i="15"/>
  <c r="R198" i="15"/>
  <c r="Q198" i="15"/>
  <c r="O198" i="15"/>
  <c r="R197" i="15"/>
  <c r="Q197" i="15"/>
  <c r="O197" i="15"/>
  <c r="T196" i="15"/>
  <c r="Q196" i="15"/>
  <c r="R196" i="15" s="1"/>
  <c r="O196" i="15"/>
  <c r="R195" i="15"/>
  <c r="Q195" i="15"/>
  <c r="O195" i="15"/>
  <c r="P194" i="15"/>
  <c r="L188" i="15"/>
  <c r="K188" i="15"/>
  <c r="Q185" i="15" s="1"/>
  <c r="Q186" i="15" s="1"/>
  <c r="P186" i="15"/>
  <c r="Q179" i="15"/>
  <c r="R179" i="15" s="1"/>
  <c r="O179" i="15"/>
  <c r="R178" i="15"/>
  <c r="Q178" i="15"/>
  <c r="O178" i="15"/>
  <c r="R177" i="15"/>
  <c r="Q177" i="15"/>
  <c r="O177" i="15"/>
  <c r="R176" i="15"/>
  <c r="Q176" i="15"/>
  <c r="O176" i="15"/>
  <c r="Q175" i="15"/>
  <c r="R175" i="15" s="1"/>
  <c r="O175" i="15"/>
  <c r="R174" i="15"/>
  <c r="Q174" i="15"/>
  <c r="O174" i="15"/>
  <c r="Q173" i="15"/>
  <c r="R173" i="15" s="1"/>
  <c r="O173" i="15"/>
  <c r="O172" i="15"/>
  <c r="P171" i="15"/>
  <c r="Q172" i="15" s="1"/>
  <c r="R172" i="15" s="1"/>
  <c r="L165" i="15"/>
  <c r="K165" i="15"/>
  <c r="M165" i="15" s="1"/>
  <c r="N165" i="15" s="1"/>
  <c r="P163" i="15"/>
  <c r="R156" i="15"/>
  <c r="Q156" i="15"/>
  <c r="O156" i="15"/>
  <c r="Q155" i="15"/>
  <c r="R155" i="15" s="1"/>
  <c r="O155" i="15"/>
  <c r="R154" i="15"/>
  <c r="Q154" i="15"/>
  <c r="O154" i="15"/>
  <c r="R153" i="15"/>
  <c r="Q153" i="15"/>
  <c r="O153" i="15"/>
  <c r="R152" i="15"/>
  <c r="Q152" i="15"/>
  <c r="O152" i="15"/>
  <c r="Q151" i="15"/>
  <c r="R151" i="15" s="1"/>
  <c r="O151" i="15"/>
  <c r="T150" i="15"/>
  <c r="Q150" i="15"/>
  <c r="R150" i="15" s="1"/>
  <c r="O150" i="15"/>
  <c r="Q149" i="15"/>
  <c r="R149" i="15" s="1"/>
  <c r="O149" i="15"/>
  <c r="P148" i="15"/>
  <c r="L142" i="15"/>
  <c r="K142" i="15"/>
  <c r="M142" i="15" s="1"/>
  <c r="N142" i="15" s="1"/>
  <c r="P140" i="15"/>
  <c r="Q139" i="15"/>
  <c r="Q140" i="15" s="1"/>
  <c r="R133" i="15"/>
  <c r="Q133" i="15"/>
  <c r="O133" i="15"/>
  <c r="R132" i="15"/>
  <c r="Q132" i="15"/>
  <c r="O132" i="15"/>
  <c r="Q131" i="15"/>
  <c r="R131" i="15" s="1"/>
  <c r="O131" i="15"/>
  <c r="R130" i="15"/>
  <c r="Q130" i="15"/>
  <c r="O130" i="15"/>
  <c r="R129" i="15"/>
  <c r="Q129" i="15"/>
  <c r="O129" i="15"/>
  <c r="R128" i="15"/>
  <c r="Q128" i="15"/>
  <c r="O128" i="15"/>
  <c r="R127" i="15"/>
  <c r="Q127" i="15"/>
  <c r="O127" i="15"/>
  <c r="Q126" i="15"/>
  <c r="R126" i="15" s="1"/>
  <c r="O126" i="15"/>
  <c r="P125" i="15"/>
  <c r="T127" i="15" s="1"/>
  <c r="M119" i="15"/>
  <c r="N119" i="15" s="1"/>
  <c r="L119" i="15"/>
  <c r="K119" i="15"/>
  <c r="P117" i="15"/>
  <c r="Q116" i="15"/>
  <c r="Q117" i="15" s="1"/>
  <c r="R110" i="15"/>
  <c r="Q110" i="15"/>
  <c r="O110" i="15"/>
  <c r="R109" i="15"/>
  <c r="Q109" i="15"/>
  <c r="O109" i="15"/>
  <c r="R108" i="15"/>
  <c r="Q108" i="15"/>
  <c r="O108" i="15"/>
  <c r="Q107" i="15"/>
  <c r="R107" i="15" s="1"/>
  <c r="O107" i="15"/>
  <c r="R106" i="15"/>
  <c r="Q106" i="15"/>
  <c r="O106" i="15"/>
  <c r="R105" i="15"/>
  <c r="Q105" i="15"/>
  <c r="O105" i="15"/>
  <c r="S104" i="15"/>
  <c r="Q104" i="15"/>
  <c r="R104" i="15" s="1"/>
  <c r="O104" i="15"/>
  <c r="R103" i="15"/>
  <c r="Q103" i="15"/>
  <c r="O103" i="15"/>
  <c r="P102" i="15"/>
  <c r="L96" i="15"/>
  <c r="K96" i="15"/>
  <c r="Q93" i="15" s="1"/>
  <c r="Q94" i="15" s="1"/>
  <c r="P94" i="15"/>
  <c r="Q86" i="15"/>
  <c r="R86" i="15" s="1"/>
  <c r="O86" i="15"/>
  <c r="R85" i="15"/>
  <c r="Q85" i="15"/>
  <c r="O85" i="15"/>
  <c r="R84" i="15"/>
  <c r="Q84" i="15"/>
  <c r="O84" i="15"/>
  <c r="R83" i="15"/>
  <c r="Q83" i="15"/>
  <c r="O83" i="15"/>
  <c r="Q82" i="15"/>
  <c r="R82" i="15" s="1"/>
  <c r="O82" i="15"/>
  <c r="R81" i="15"/>
  <c r="Q81" i="15"/>
  <c r="O81" i="15"/>
  <c r="Q80" i="15"/>
  <c r="R80" i="15" s="1"/>
  <c r="O80" i="15"/>
  <c r="O79" i="15"/>
  <c r="P78" i="15"/>
  <c r="Q79" i="15" s="1"/>
  <c r="R79" i="15" s="1"/>
  <c r="L72" i="15"/>
  <c r="K72" i="15"/>
  <c r="M72" i="15" s="1"/>
  <c r="N72" i="15" s="1"/>
  <c r="T70" i="15"/>
  <c r="R66" i="15"/>
  <c r="Q66" i="15"/>
  <c r="O66" i="15"/>
  <c r="Q65" i="15"/>
  <c r="R65" i="15" s="1"/>
  <c r="O65" i="15"/>
  <c r="R64" i="15"/>
  <c r="Q64" i="15"/>
  <c r="O64" i="15"/>
  <c r="R63" i="15"/>
  <c r="Q63" i="15"/>
  <c r="O63" i="15"/>
  <c r="R62" i="15"/>
  <c r="Q62" i="15"/>
  <c r="O62" i="15"/>
  <c r="Q61" i="15"/>
  <c r="R61" i="15" s="1"/>
  <c r="O61" i="15"/>
  <c r="R60" i="15"/>
  <c r="Q60" i="15"/>
  <c r="O60" i="15"/>
  <c r="O59" i="15"/>
  <c r="P58" i="15"/>
  <c r="AC55" i="15"/>
  <c r="AB55" i="15"/>
  <c r="AA55" i="15"/>
  <c r="Z55" i="15"/>
  <c r="Y55" i="15"/>
  <c r="V55" i="15"/>
  <c r="M54" i="15"/>
  <c r="N54" i="15" s="1"/>
  <c r="L54" i="15"/>
  <c r="K54" i="15"/>
  <c r="R48" i="15"/>
  <c r="Q48" i="15"/>
  <c r="O48" i="15"/>
  <c r="R47" i="15"/>
  <c r="Q47" i="15"/>
  <c r="O47" i="15"/>
  <c r="R46" i="15"/>
  <c r="Q46" i="15"/>
  <c r="O46" i="15"/>
  <c r="Q45" i="15"/>
  <c r="R45" i="15" s="1"/>
  <c r="O45" i="15"/>
  <c r="R44" i="15"/>
  <c r="Q44" i="15"/>
  <c r="O44" i="15"/>
  <c r="R43" i="15"/>
  <c r="Q43" i="15"/>
  <c r="O43" i="15"/>
  <c r="R42" i="15"/>
  <c r="Q42" i="15"/>
  <c r="O42" i="15"/>
  <c r="Q41" i="15"/>
  <c r="R41" i="15" s="1"/>
  <c r="O41" i="15"/>
  <c r="P40" i="15"/>
  <c r="W55" i="15" s="1"/>
  <c r="M36" i="15"/>
  <c r="N36" i="15" s="1"/>
  <c r="L36" i="15"/>
  <c r="K36" i="15"/>
  <c r="Q29" i="15"/>
  <c r="R29" i="15" s="1"/>
  <c r="O29" i="15"/>
  <c r="Q28" i="15"/>
  <c r="R28" i="15" s="1"/>
  <c r="O28" i="15"/>
  <c r="Q27" i="15"/>
  <c r="R27" i="15" s="1"/>
  <c r="O27" i="15"/>
  <c r="R26" i="15"/>
  <c r="Q26" i="15"/>
  <c r="O26" i="15"/>
  <c r="Q25" i="15"/>
  <c r="R25" i="15" s="1"/>
  <c r="O25" i="15"/>
  <c r="Q24" i="15"/>
  <c r="R24" i="15" s="1"/>
  <c r="O24" i="15"/>
  <c r="Q23" i="15"/>
  <c r="R23" i="15" s="1"/>
  <c r="O23" i="15"/>
  <c r="R22" i="15"/>
  <c r="Q22" i="15"/>
  <c r="O22" i="15"/>
  <c r="P21" i="15"/>
  <c r="L17" i="15"/>
  <c r="K17" i="15"/>
  <c r="M17" i="15" s="1"/>
  <c r="N17" i="15" s="1"/>
  <c r="R12" i="15"/>
  <c r="Q12" i="15"/>
  <c r="O12" i="15"/>
  <c r="Q11" i="15"/>
  <c r="R11" i="15" s="1"/>
  <c r="O11" i="15"/>
  <c r="R10" i="15"/>
  <c r="Q10" i="15"/>
  <c r="O10" i="15"/>
  <c r="R9" i="15"/>
  <c r="Q9" i="15"/>
  <c r="O9" i="15"/>
  <c r="R8" i="15"/>
  <c r="Q8" i="15"/>
  <c r="O8" i="15"/>
  <c r="Q7" i="15"/>
  <c r="R7" i="15" s="1"/>
  <c r="O7" i="15"/>
  <c r="R6" i="15"/>
  <c r="Q6" i="15"/>
  <c r="O6" i="15"/>
  <c r="O5" i="15"/>
  <c r="P4" i="15"/>
  <c r="O825" i="14"/>
  <c r="M825" i="14"/>
  <c r="L825" i="14"/>
  <c r="N825" i="14" s="1"/>
  <c r="R823" i="14"/>
  <c r="Q823" i="14"/>
  <c r="R822" i="14"/>
  <c r="S817" i="14"/>
  <c r="R817" i="14"/>
  <c r="P817" i="14"/>
  <c r="S816" i="14"/>
  <c r="R816" i="14"/>
  <c r="P816" i="14"/>
  <c r="S815" i="14"/>
  <c r="R815" i="14"/>
  <c r="P815" i="14"/>
  <c r="S814" i="14"/>
  <c r="R814" i="14"/>
  <c r="P814" i="14"/>
  <c r="R813" i="14"/>
  <c r="S813" i="14" s="1"/>
  <c r="P813" i="14"/>
  <c r="R812" i="14"/>
  <c r="S812" i="14" s="1"/>
  <c r="P812" i="14"/>
  <c r="R811" i="14"/>
  <c r="S811" i="14" s="1"/>
  <c r="P811" i="14"/>
  <c r="S810" i="14"/>
  <c r="R810" i="14"/>
  <c r="P810" i="14"/>
  <c r="Q809" i="14"/>
  <c r="T811" i="14" s="1"/>
  <c r="O803" i="14"/>
  <c r="N803" i="14"/>
  <c r="M803" i="14"/>
  <c r="L803" i="14"/>
  <c r="Q801" i="14"/>
  <c r="R800" i="14"/>
  <c r="R801" i="14" s="1"/>
  <c r="S795" i="14"/>
  <c r="R795" i="14"/>
  <c r="P795" i="14"/>
  <c r="S794" i="14"/>
  <c r="R794" i="14"/>
  <c r="P794" i="14"/>
  <c r="S793" i="14"/>
  <c r="R793" i="14"/>
  <c r="P793" i="14"/>
  <c r="R792" i="14"/>
  <c r="S792" i="14" s="1"/>
  <c r="P792" i="14"/>
  <c r="R791" i="14"/>
  <c r="S791" i="14" s="1"/>
  <c r="P791" i="14"/>
  <c r="S790" i="14"/>
  <c r="R790" i="14"/>
  <c r="P790" i="14"/>
  <c r="T789" i="14"/>
  <c r="S789" i="14"/>
  <c r="R789" i="14"/>
  <c r="P789" i="14"/>
  <c r="R788" i="14"/>
  <c r="S788" i="14" s="1"/>
  <c r="P788" i="14"/>
  <c r="Q787" i="14"/>
  <c r="O781" i="14"/>
  <c r="N781" i="14"/>
  <c r="M781" i="14"/>
  <c r="L781" i="14"/>
  <c r="R779" i="14"/>
  <c r="Q779" i="14"/>
  <c r="R778" i="14"/>
  <c r="S773" i="14"/>
  <c r="R773" i="14"/>
  <c r="P773" i="14"/>
  <c r="S772" i="14"/>
  <c r="R772" i="14"/>
  <c r="P772" i="14"/>
  <c r="S771" i="14"/>
  <c r="R771" i="14"/>
  <c r="P771" i="14"/>
  <c r="R770" i="14"/>
  <c r="S770" i="14" s="1"/>
  <c r="P770" i="14"/>
  <c r="R769" i="14"/>
  <c r="S769" i="14" s="1"/>
  <c r="P769" i="14"/>
  <c r="S768" i="14"/>
  <c r="R768" i="14"/>
  <c r="P768" i="14"/>
  <c r="T767" i="14"/>
  <c r="S767" i="14"/>
  <c r="R767" i="14"/>
  <c r="P767" i="14"/>
  <c r="S766" i="14"/>
  <c r="R766" i="14"/>
  <c r="P766" i="14"/>
  <c r="Q765" i="14"/>
  <c r="O759" i="14"/>
  <c r="N759" i="14"/>
  <c r="M759" i="14"/>
  <c r="L759" i="14"/>
  <c r="R757" i="14"/>
  <c r="Q757" i="14"/>
  <c r="R756" i="14"/>
  <c r="S751" i="14"/>
  <c r="R751" i="14"/>
  <c r="P751" i="14"/>
  <c r="S750" i="14"/>
  <c r="R750" i="14"/>
  <c r="P750" i="14"/>
  <c r="R749" i="14"/>
  <c r="S749" i="14" s="1"/>
  <c r="P749" i="14"/>
  <c r="R748" i="14"/>
  <c r="S748" i="14" s="1"/>
  <c r="P748" i="14"/>
  <c r="R747" i="14"/>
  <c r="S747" i="14" s="1"/>
  <c r="P747" i="14"/>
  <c r="S746" i="14"/>
  <c r="R746" i="14"/>
  <c r="P746" i="14"/>
  <c r="S745" i="14"/>
  <c r="R745" i="14"/>
  <c r="P745" i="14"/>
  <c r="P744" i="14"/>
  <c r="Q743" i="14"/>
  <c r="O737" i="14"/>
  <c r="M737" i="14"/>
  <c r="L737" i="14"/>
  <c r="N737" i="14" s="1"/>
  <c r="R735" i="14"/>
  <c r="Q735" i="14"/>
  <c r="R734" i="14"/>
  <c r="R729" i="14"/>
  <c r="S729" i="14" s="1"/>
  <c r="P729" i="14"/>
  <c r="R728" i="14"/>
  <c r="S728" i="14" s="1"/>
  <c r="P728" i="14"/>
  <c r="R727" i="14"/>
  <c r="S727" i="14" s="1"/>
  <c r="P727" i="14"/>
  <c r="R726" i="14"/>
  <c r="S726" i="14" s="1"/>
  <c r="P726" i="14"/>
  <c r="S725" i="14"/>
  <c r="R725" i="14"/>
  <c r="P725" i="14"/>
  <c r="R724" i="14"/>
  <c r="S724" i="14" s="1"/>
  <c r="P724" i="14"/>
  <c r="R723" i="14"/>
  <c r="S723" i="14" s="1"/>
  <c r="P723" i="14"/>
  <c r="P722" i="14"/>
  <c r="Q721" i="14"/>
  <c r="T723" i="14" s="1"/>
  <c r="O715" i="14"/>
  <c r="L715" i="14"/>
  <c r="N715" i="14" s="1"/>
  <c r="Q713" i="14"/>
  <c r="R712" i="14"/>
  <c r="R713" i="14" s="1"/>
  <c r="R707" i="14"/>
  <c r="S707" i="14" s="1"/>
  <c r="P707" i="14"/>
  <c r="R706" i="14"/>
  <c r="S706" i="14" s="1"/>
  <c r="P706" i="14"/>
  <c r="R705" i="14"/>
  <c r="S705" i="14" s="1"/>
  <c r="P705" i="14"/>
  <c r="S704" i="14"/>
  <c r="R704" i="14"/>
  <c r="P704" i="14"/>
  <c r="R703" i="14"/>
  <c r="S703" i="14" s="1"/>
  <c r="P703" i="14"/>
  <c r="S702" i="14"/>
  <c r="R702" i="14"/>
  <c r="P702" i="14"/>
  <c r="S701" i="14"/>
  <c r="R701" i="14"/>
  <c r="P701" i="14"/>
  <c r="R700" i="14"/>
  <c r="S700" i="14" s="1"/>
  <c r="P700" i="14"/>
  <c r="Q699" i="14"/>
  <c r="T701" i="14" s="1"/>
  <c r="L693" i="14"/>
  <c r="N693" i="14" s="1"/>
  <c r="O693" i="14" s="1"/>
  <c r="Q691" i="14"/>
  <c r="R691" i="14"/>
  <c r="R685" i="14"/>
  <c r="S685" i="14" s="1"/>
  <c r="P685" i="14"/>
  <c r="R684" i="14"/>
  <c r="S684" i="14" s="1"/>
  <c r="P684" i="14"/>
  <c r="S683" i="14"/>
  <c r="R683" i="14"/>
  <c r="P683" i="14"/>
  <c r="R682" i="14"/>
  <c r="S682" i="14" s="1"/>
  <c r="P682" i="14"/>
  <c r="S681" i="14"/>
  <c r="R681" i="14"/>
  <c r="P681" i="14"/>
  <c r="R680" i="14"/>
  <c r="S680" i="14" s="1"/>
  <c r="P680" i="14"/>
  <c r="T679" i="14"/>
  <c r="S679" i="14"/>
  <c r="R679" i="14"/>
  <c r="P679" i="14"/>
  <c r="S678" i="14"/>
  <c r="R678" i="14"/>
  <c r="P678" i="14"/>
  <c r="Q677" i="14"/>
  <c r="L671" i="14"/>
  <c r="Q669" i="14"/>
  <c r="R663" i="14"/>
  <c r="S663" i="14" s="1"/>
  <c r="P663" i="14"/>
  <c r="S662" i="14"/>
  <c r="R662" i="14"/>
  <c r="P662" i="14"/>
  <c r="R661" i="14"/>
  <c r="S661" i="14" s="1"/>
  <c r="P661" i="14"/>
  <c r="S660" i="14"/>
  <c r="R660" i="14"/>
  <c r="P660" i="14"/>
  <c r="R659" i="14"/>
  <c r="S659" i="14" s="1"/>
  <c r="P659" i="14"/>
  <c r="S658" i="14"/>
  <c r="R658" i="14"/>
  <c r="P658" i="14"/>
  <c r="S657" i="14"/>
  <c r="R657" i="14"/>
  <c r="P657" i="14"/>
  <c r="P656" i="14"/>
  <c r="Q655" i="14"/>
  <c r="O649" i="14"/>
  <c r="L649" i="14"/>
  <c r="Q647" i="14"/>
  <c r="S641" i="14"/>
  <c r="R641" i="14"/>
  <c r="P641" i="14"/>
  <c r="R640" i="14"/>
  <c r="S640" i="14" s="1"/>
  <c r="P640" i="14"/>
  <c r="S639" i="14"/>
  <c r="R639" i="14"/>
  <c r="P639" i="14"/>
  <c r="R638" i="14"/>
  <c r="S638" i="14" s="1"/>
  <c r="P638" i="14"/>
  <c r="S637" i="14"/>
  <c r="R637" i="14"/>
  <c r="P637" i="14"/>
  <c r="R636" i="14"/>
  <c r="S636" i="14" s="1"/>
  <c r="P636" i="14"/>
  <c r="R635" i="14"/>
  <c r="S635" i="14" s="1"/>
  <c r="P635" i="14"/>
  <c r="P634" i="14"/>
  <c r="Q633" i="14"/>
  <c r="T635" i="14" s="1"/>
  <c r="M627" i="14"/>
  <c r="L627" i="14"/>
  <c r="R624" i="14" s="1"/>
  <c r="R625" i="14" s="1"/>
  <c r="Q625" i="14"/>
  <c r="R618" i="14"/>
  <c r="S618" i="14" s="1"/>
  <c r="P618" i="14"/>
  <c r="S617" i="14"/>
  <c r="R617" i="14"/>
  <c r="P617" i="14"/>
  <c r="R616" i="14"/>
  <c r="S616" i="14" s="1"/>
  <c r="P616" i="14"/>
  <c r="S615" i="14"/>
  <c r="R615" i="14"/>
  <c r="P615" i="14"/>
  <c r="R614" i="14"/>
  <c r="S614" i="14" s="1"/>
  <c r="P614" i="14"/>
  <c r="S613" i="14"/>
  <c r="R613" i="14"/>
  <c r="P613" i="14"/>
  <c r="S612" i="14"/>
  <c r="R612" i="14"/>
  <c r="P612" i="14"/>
  <c r="R611" i="14"/>
  <c r="S611" i="14" s="1"/>
  <c r="P611" i="14"/>
  <c r="Q610" i="14"/>
  <c r="T612" i="14" s="1"/>
  <c r="R601" i="14"/>
  <c r="R602" i="14" s="1"/>
  <c r="Q602" i="14"/>
  <c r="S595" i="14"/>
  <c r="R595" i="14"/>
  <c r="P595" i="14"/>
  <c r="R594" i="14"/>
  <c r="S594" i="14" s="1"/>
  <c r="P594" i="14"/>
  <c r="S593" i="14"/>
  <c r="R593" i="14"/>
  <c r="P593" i="14"/>
  <c r="R592" i="14"/>
  <c r="S592" i="14" s="1"/>
  <c r="P592" i="14"/>
  <c r="S591" i="14"/>
  <c r="R591" i="14"/>
  <c r="P591" i="14"/>
  <c r="R590" i="14"/>
  <c r="S590" i="14" s="1"/>
  <c r="P590" i="14"/>
  <c r="T589" i="14"/>
  <c r="S589" i="14"/>
  <c r="R589" i="14"/>
  <c r="P589" i="14"/>
  <c r="S588" i="14"/>
  <c r="R588" i="14"/>
  <c r="P588" i="14"/>
  <c r="Q587" i="14"/>
  <c r="M581" i="14"/>
  <c r="N581" i="14"/>
  <c r="O581" i="14" s="1"/>
  <c r="Q579" i="14"/>
  <c r="R573" i="14"/>
  <c r="S573" i="14" s="1"/>
  <c r="P573" i="14"/>
  <c r="S572" i="14"/>
  <c r="R572" i="14"/>
  <c r="P572" i="14"/>
  <c r="R571" i="14"/>
  <c r="S571" i="14" s="1"/>
  <c r="P571" i="14"/>
  <c r="S570" i="14"/>
  <c r="R570" i="14"/>
  <c r="P570" i="14"/>
  <c r="R569" i="14"/>
  <c r="S569" i="14" s="1"/>
  <c r="P569" i="14"/>
  <c r="S568" i="14"/>
  <c r="R568" i="14"/>
  <c r="P568" i="14"/>
  <c r="R567" i="14"/>
  <c r="S567" i="14" s="1"/>
  <c r="P567" i="14"/>
  <c r="U566" i="14"/>
  <c r="S566" i="14"/>
  <c r="R566" i="14"/>
  <c r="P566" i="14"/>
  <c r="S565" i="14"/>
  <c r="R565" i="14"/>
  <c r="P565" i="14"/>
  <c r="Q564" i="14"/>
  <c r="N558" i="14"/>
  <c r="O558" i="14" s="1"/>
  <c r="M558" i="14"/>
  <c r="L558" i="14"/>
  <c r="R555" i="14" s="1"/>
  <c r="R556" i="14" s="1"/>
  <c r="Q556" i="14"/>
  <c r="R549" i="14"/>
  <c r="S549" i="14" s="1"/>
  <c r="P549" i="14"/>
  <c r="S548" i="14"/>
  <c r="R548" i="14"/>
  <c r="P548" i="14"/>
  <c r="R547" i="14"/>
  <c r="S547" i="14" s="1"/>
  <c r="P547" i="14"/>
  <c r="S546" i="14"/>
  <c r="R546" i="14"/>
  <c r="P546" i="14"/>
  <c r="R545" i="14"/>
  <c r="S545" i="14" s="1"/>
  <c r="P545" i="14"/>
  <c r="S544" i="14"/>
  <c r="R544" i="14"/>
  <c r="P544" i="14"/>
  <c r="S543" i="14"/>
  <c r="R543" i="14"/>
  <c r="P543" i="14"/>
  <c r="P542" i="14"/>
  <c r="Q541" i="14"/>
  <c r="M535" i="14"/>
  <c r="L535" i="14"/>
  <c r="N535" i="14" s="1"/>
  <c r="O535" i="14" s="1"/>
  <c r="Q533" i="14"/>
  <c r="S526" i="14"/>
  <c r="R526" i="14"/>
  <c r="P526" i="14"/>
  <c r="R525" i="14"/>
  <c r="S525" i="14" s="1"/>
  <c r="P525" i="14"/>
  <c r="S524" i="14"/>
  <c r="R524" i="14"/>
  <c r="P524" i="14"/>
  <c r="R523" i="14"/>
  <c r="S523" i="14" s="1"/>
  <c r="P523" i="14"/>
  <c r="S522" i="14"/>
  <c r="R522" i="14"/>
  <c r="P522" i="14"/>
  <c r="R521" i="14"/>
  <c r="S521" i="14" s="1"/>
  <c r="P521" i="14"/>
  <c r="U520" i="14"/>
  <c r="R520" i="14"/>
  <c r="S520" i="14" s="1"/>
  <c r="P520" i="14"/>
  <c r="P519" i="14"/>
  <c r="Q518" i="14"/>
  <c r="R519" i="14" s="1"/>
  <c r="S519" i="14" s="1"/>
  <c r="N512" i="14"/>
  <c r="M512" i="14"/>
  <c r="L512" i="14"/>
  <c r="Q511" i="14"/>
  <c r="R510" i="14"/>
  <c r="R511" i="14" s="1"/>
  <c r="R503" i="14"/>
  <c r="S503" i="14" s="1"/>
  <c r="P503" i="14"/>
  <c r="S502" i="14"/>
  <c r="R502" i="14"/>
  <c r="P502" i="14"/>
  <c r="R501" i="14"/>
  <c r="S501" i="14" s="1"/>
  <c r="P501" i="14"/>
  <c r="S500" i="14"/>
  <c r="R500" i="14"/>
  <c r="P500" i="14"/>
  <c r="R499" i="14"/>
  <c r="S499" i="14" s="1"/>
  <c r="P499" i="14"/>
  <c r="S498" i="14"/>
  <c r="R498" i="14"/>
  <c r="P498" i="14"/>
  <c r="S497" i="14"/>
  <c r="R497" i="14"/>
  <c r="P497" i="14"/>
  <c r="R496" i="14"/>
  <c r="S496" i="14" s="1"/>
  <c r="P496" i="14"/>
  <c r="Q495" i="14"/>
  <c r="U497" i="14" s="1"/>
  <c r="N489" i="14"/>
  <c r="O489" i="14" s="1"/>
  <c r="M489" i="14"/>
  <c r="L489" i="14"/>
  <c r="R486" i="14" s="1"/>
  <c r="R487" i="14" s="1"/>
  <c r="Q487" i="14"/>
  <c r="S480" i="14"/>
  <c r="R480" i="14"/>
  <c r="P480" i="14"/>
  <c r="R479" i="14"/>
  <c r="S479" i="14" s="1"/>
  <c r="P479" i="14"/>
  <c r="S478" i="14"/>
  <c r="R478" i="14"/>
  <c r="P478" i="14"/>
  <c r="R477" i="14"/>
  <c r="S477" i="14" s="1"/>
  <c r="P477" i="14"/>
  <c r="S476" i="14"/>
  <c r="R476" i="14"/>
  <c r="P476" i="14"/>
  <c r="R475" i="14"/>
  <c r="S475" i="14" s="1"/>
  <c r="P475" i="14"/>
  <c r="U474" i="14"/>
  <c r="S474" i="14"/>
  <c r="R474" i="14"/>
  <c r="P474" i="14"/>
  <c r="S473" i="14"/>
  <c r="R473" i="14"/>
  <c r="P473" i="14"/>
  <c r="Q472" i="14"/>
  <c r="O466" i="14"/>
  <c r="N466" i="14"/>
  <c r="M466" i="14"/>
  <c r="L466" i="14"/>
  <c r="R464" i="14"/>
  <c r="Q464" i="14"/>
  <c r="R463" i="14"/>
  <c r="R457" i="14"/>
  <c r="S457" i="14" s="1"/>
  <c r="P457" i="14"/>
  <c r="S456" i="14"/>
  <c r="R456" i="14"/>
  <c r="P456" i="14"/>
  <c r="R455" i="14"/>
  <c r="S455" i="14" s="1"/>
  <c r="P455" i="14"/>
  <c r="S454" i="14"/>
  <c r="R454" i="14"/>
  <c r="P454" i="14"/>
  <c r="R453" i="14"/>
  <c r="S453" i="14" s="1"/>
  <c r="P453" i="14"/>
  <c r="S452" i="14"/>
  <c r="R452" i="14"/>
  <c r="P452" i="14"/>
  <c r="S451" i="14"/>
  <c r="R451" i="14"/>
  <c r="P451" i="14"/>
  <c r="P450" i="14"/>
  <c r="Q449" i="14"/>
  <c r="L443" i="14"/>
  <c r="K443" i="14"/>
  <c r="M443" i="14" s="1"/>
  <c r="N443" i="14" s="1"/>
  <c r="P441" i="14"/>
  <c r="R434" i="14"/>
  <c r="Q434" i="14"/>
  <c r="O434" i="14"/>
  <c r="Q433" i="14"/>
  <c r="R433" i="14" s="1"/>
  <c r="O433" i="14"/>
  <c r="R432" i="14"/>
  <c r="Q432" i="14"/>
  <c r="O432" i="14"/>
  <c r="Q431" i="14"/>
  <c r="R431" i="14" s="1"/>
  <c r="O431" i="14"/>
  <c r="R430" i="14"/>
  <c r="Q430" i="14"/>
  <c r="O430" i="14"/>
  <c r="Q429" i="14"/>
  <c r="R429" i="14" s="1"/>
  <c r="O429" i="14"/>
  <c r="T428" i="14"/>
  <c r="Q428" i="14"/>
  <c r="R428" i="14" s="1"/>
  <c r="O428" i="14"/>
  <c r="O427" i="14"/>
  <c r="P426" i="14"/>
  <c r="Q427" i="14" s="1"/>
  <c r="R427" i="14" s="1"/>
  <c r="M420" i="14"/>
  <c r="N420" i="14" s="1"/>
  <c r="L420" i="14"/>
  <c r="K420" i="14"/>
  <c r="P418" i="14"/>
  <c r="Q417" i="14"/>
  <c r="Q418" i="14" s="1"/>
  <c r="Q411" i="14"/>
  <c r="R411" i="14" s="1"/>
  <c r="O411" i="14"/>
  <c r="R410" i="14"/>
  <c r="Q410" i="14"/>
  <c r="O410" i="14"/>
  <c r="Q409" i="14"/>
  <c r="R409" i="14" s="1"/>
  <c r="O409" i="14"/>
  <c r="R408" i="14"/>
  <c r="Q408" i="14"/>
  <c r="O408" i="14"/>
  <c r="Q407" i="14"/>
  <c r="R407" i="14" s="1"/>
  <c r="O407" i="14"/>
  <c r="R406" i="14"/>
  <c r="Q406" i="14"/>
  <c r="O406" i="14"/>
  <c r="R405" i="14"/>
  <c r="Q405" i="14"/>
  <c r="O405" i="14"/>
  <c r="Q404" i="14"/>
  <c r="R404" i="14" s="1"/>
  <c r="O404" i="14"/>
  <c r="P403" i="14"/>
  <c r="T405" i="14" s="1"/>
  <c r="M397" i="14"/>
  <c r="N397" i="14" s="1"/>
  <c r="L397" i="14"/>
  <c r="K397" i="14"/>
  <c r="Q394" i="14" s="1"/>
  <c r="Q395" i="14" s="1"/>
  <c r="P395" i="14"/>
  <c r="R388" i="14"/>
  <c r="Q388" i="14"/>
  <c r="O388" i="14"/>
  <c r="Q387" i="14"/>
  <c r="R387" i="14" s="1"/>
  <c r="O387" i="14"/>
  <c r="R386" i="14"/>
  <c r="Q386" i="14"/>
  <c r="O386" i="14"/>
  <c r="Q385" i="14"/>
  <c r="R385" i="14" s="1"/>
  <c r="O385" i="14"/>
  <c r="R384" i="14"/>
  <c r="Q384" i="14"/>
  <c r="O384" i="14"/>
  <c r="Q383" i="14"/>
  <c r="R383" i="14" s="1"/>
  <c r="O383" i="14"/>
  <c r="T382" i="14"/>
  <c r="R382" i="14"/>
  <c r="Q382" i="14"/>
  <c r="O382" i="14"/>
  <c r="R381" i="14"/>
  <c r="Q381" i="14"/>
  <c r="O381" i="14"/>
  <c r="P380" i="14"/>
  <c r="N374" i="14"/>
  <c r="M374" i="14"/>
  <c r="L374" i="14"/>
  <c r="K374" i="14"/>
  <c r="Q372" i="14"/>
  <c r="P372" i="14"/>
  <c r="Q371" i="14"/>
  <c r="Q365" i="14"/>
  <c r="R365" i="14" s="1"/>
  <c r="O365" i="14"/>
  <c r="R364" i="14"/>
  <c r="Q364" i="14"/>
  <c r="O364" i="14"/>
  <c r="Q363" i="14"/>
  <c r="R363" i="14" s="1"/>
  <c r="O363" i="14"/>
  <c r="R362" i="14"/>
  <c r="Q362" i="14"/>
  <c r="O362" i="14"/>
  <c r="Q361" i="14"/>
  <c r="R361" i="14" s="1"/>
  <c r="O361" i="14"/>
  <c r="R360" i="14"/>
  <c r="Q360" i="14"/>
  <c r="O360" i="14"/>
  <c r="R359" i="14"/>
  <c r="Q359" i="14"/>
  <c r="O359" i="14"/>
  <c r="O358" i="14"/>
  <c r="P357" i="14"/>
  <c r="L351" i="14"/>
  <c r="K351" i="14"/>
  <c r="M351" i="14" s="1"/>
  <c r="N351" i="14" s="1"/>
  <c r="P349" i="14"/>
  <c r="R342" i="14"/>
  <c r="Q342" i="14"/>
  <c r="O342" i="14"/>
  <c r="Q341" i="14"/>
  <c r="R341" i="14" s="1"/>
  <c r="O341" i="14"/>
  <c r="R340" i="14"/>
  <c r="Q340" i="14"/>
  <c r="O340" i="14"/>
  <c r="Q339" i="14"/>
  <c r="R339" i="14" s="1"/>
  <c r="O339" i="14"/>
  <c r="R338" i="14"/>
  <c r="Q338" i="14"/>
  <c r="O338" i="14"/>
  <c r="Q337" i="14"/>
  <c r="R337" i="14" s="1"/>
  <c r="O337" i="14"/>
  <c r="T336" i="14"/>
  <c r="Q336" i="14"/>
  <c r="R336" i="14" s="1"/>
  <c r="O336" i="14"/>
  <c r="O335" i="14"/>
  <c r="P334" i="14"/>
  <c r="Q335" i="14" s="1"/>
  <c r="R335" i="14" s="1"/>
  <c r="M328" i="14"/>
  <c r="L328" i="14"/>
  <c r="K328" i="14"/>
  <c r="P326" i="14"/>
  <c r="Q325" i="14"/>
  <c r="Q326" i="14" s="1"/>
  <c r="Q319" i="14"/>
  <c r="R319" i="14" s="1"/>
  <c r="O319" i="14"/>
  <c r="R318" i="14"/>
  <c r="Q318" i="14"/>
  <c r="O318" i="14"/>
  <c r="Q317" i="14"/>
  <c r="R317" i="14" s="1"/>
  <c r="O317" i="14"/>
  <c r="Q316" i="14"/>
  <c r="R316" i="14" s="1"/>
  <c r="O316" i="14"/>
  <c r="Q315" i="14"/>
  <c r="R315" i="14" s="1"/>
  <c r="O315" i="14"/>
  <c r="R314" i="14"/>
  <c r="Q314" i="14"/>
  <c r="O314" i="14"/>
  <c r="R313" i="14"/>
  <c r="Q313" i="14"/>
  <c r="O313" i="14"/>
  <c r="R312" i="14"/>
  <c r="Q312" i="14"/>
  <c r="O312" i="14"/>
  <c r="P311" i="14"/>
  <c r="T313" i="14" s="1"/>
  <c r="M305" i="14"/>
  <c r="N305" i="14" s="1"/>
  <c r="L305" i="14"/>
  <c r="K305" i="14"/>
  <c r="Q302" i="14" s="1"/>
  <c r="Q303" i="14" s="1"/>
  <c r="P303" i="14"/>
  <c r="Q295" i="14"/>
  <c r="R295" i="14" s="1"/>
  <c r="O295" i="14"/>
  <c r="Q294" i="14"/>
  <c r="R294" i="14" s="1"/>
  <c r="O294" i="14"/>
  <c r="R293" i="14"/>
  <c r="Q293" i="14"/>
  <c r="O293" i="14"/>
  <c r="Q292" i="14"/>
  <c r="R292" i="14" s="1"/>
  <c r="O292" i="14"/>
  <c r="Q291" i="14"/>
  <c r="R291" i="14" s="1"/>
  <c r="O291" i="14"/>
  <c r="Q290" i="14"/>
  <c r="R290" i="14" s="1"/>
  <c r="O290" i="14"/>
  <c r="R289" i="14"/>
  <c r="Q289" i="14"/>
  <c r="O289" i="14"/>
  <c r="R288" i="14"/>
  <c r="O288" i="14"/>
  <c r="P287" i="14"/>
  <c r="Q288" i="14" s="1"/>
  <c r="N281" i="14"/>
  <c r="M281" i="14"/>
  <c r="L281" i="14"/>
  <c r="K281" i="14"/>
  <c r="Q278" i="14" s="1"/>
  <c r="Q279" i="14" s="1"/>
  <c r="P279" i="14"/>
  <c r="Q271" i="14"/>
  <c r="R271" i="14" s="1"/>
  <c r="O271" i="14"/>
  <c r="Q270" i="14"/>
  <c r="R270" i="14" s="1"/>
  <c r="O270" i="14"/>
  <c r="Q269" i="14"/>
  <c r="R269" i="14" s="1"/>
  <c r="O269" i="14"/>
  <c r="R268" i="14"/>
  <c r="Q268" i="14"/>
  <c r="O268" i="14"/>
  <c r="Q267" i="14"/>
  <c r="R267" i="14" s="1"/>
  <c r="O267" i="14"/>
  <c r="Q266" i="14"/>
  <c r="R266" i="14" s="1"/>
  <c r="O266" i="14"/>
  <c r="R265" i="14"/>
  <c r="Q265" i="14"/>
  <c r="O265" i="14"/>
  <c r="O264" i="14"/>
  <c r="P263" i="14"/>
  <c r="L257" i="14"/>
  <c r="K257" i="14"/>
  <c r="M257" i="14" s="1"/>
  <c r="N257" i="14" s="1"/>
  <c r="P255" i="14"/>
  <c r="R248" i="14"/>
  <c r="Q248" i="14"/>
  <c r="O248" i="14"/>
  <c r="Q247" i="14"/>
  <c r="R247" i="14" s="1"/>
  <c r="O247" i="14"/>
  <c r="Q246" i="14"/>
  <c r="R246" i="14" s="1"/>
  <c r="O246" i="14"/>
  <c r="Q245" i="14"/>
  <c r="R245" i="14" s="1"/>
  <c r="O245" i="14"/>
  <c r="R244" i="14"/>
  <c r="Q244" i="14"/>
  <c r="O244" i="14"/>
  <c r="Q243" i="14"/>
  <c r="R243" i="14" s="1"/>
  <c r="O243" i="14"/>
  <c r="T242" i="14"/>
  <c r="R242" i="14"/>
  <c r="Q242" i="14"/>
  <c r="O242" i="14"/>
  <c r="O241" i="14"/>
  <c r="P240" i="14"/>
  <c r="Q241" i="14" s="1"/>
  <c r="R241" i="14" s="1"/>
  <c r="M234" i="14"/>
  <c r="N234" i="14" s="1"/>
  <c r="L234" i="14"/>
  <c r="K234" i="14"/>
  <c r="P232" i="14"/>
  <c r="Q231" i="14"/>
  <c r="Q232" i="14" s="1"/>
  <c r="Q225" i="14"/>
  <c r="R225" i="14" s="1"/>
  <c r="O225" i="14"/>
  <c r="R224" i="14"/>
  <c r="Q224" i="14"/>
  <c r="O224" i="14"/>
  <c r="Q223" i="14"/>
  <c r="R223" i="14" s="1"/>
  <c r="O223" i="14"/>
  <c r="Q222" i="14"/>
  <c r="R222" i="14" s="1"/>
  <c r="O222" i="14"/>
  <c r="Q221" i="14"/>
  <c r="R221" i="14" s="1"/>
  <c r="O221" i="14"/>
  <c r="R220" i="14"/>
  <c r="Q220" i="14"/>
  <c r="O220" i="14"/>
  <c r="R219" i="14"/>
  <c r="Q219" i="14"/>
  <c r="O219" i="14"/>
  <c r="R218" i="14"/>
  <c r="Q218" i="14"/>
  <c r="O218" i="14"/>
  <c r="P217" i="14"/>
  <c r="T219" i="14" s="1"/>
  <c r="M211" i="14"/>
  <c r="N211" i="14" s="1"/>
  <c r="L211" i="14"/>
  <c r="K211" i="14"/>
  <c r="Q208" i="14" s="1"/>
  <c r="Q209" i="14" s="1"/>
  <c r="P209" i="14"/>
  <c r="Q202" i="14"/>
  <c r="R202" i="14" s="1"/>
  <c r="O202" i="14"/>
  <c r="Q201" i="14"/>
  <c r="R201" i="14" s="1"/>
  <c r="O201" i="14"/>
  <c r="R200" i="14"/>
  <c r="Q200" i="14"/>
  <c r="O200" i="14"/>
  <c r="Q199" i="14"/>
  <c r="R199" i="14" s="1"/>
  <c r="O199" i="14"/>
  <c r="Q198" i="14"/>
  <c r="R198" i="14" s="1"/>
  <c r="O198" i="14"/>
  <c r="Q197" i="14"/>
  <c r="R197" i="14" s="1"/>
  <c r="O197" i="14"/>
  <c r="R196" i="14"/>
  <c r="Q196" i="14"/>
  <c r="O196" i="14"/>
  <c r="R195" i="14"/>
  <c r="O195" i="14"/>
  <c r="P194" i="14"/>
  <c r="Q195" i="14" s="1"/>
  <c r="M188" i="14"/>
  <c r="L188" i="14"/>
  <c r="N188" i="14" s="1"/>
  <c r="K188" i="14"/>
  <c r="Q185" i="14" s="1"/>
  <c r="Q186" i="14" s="1"/>
  <c r="P186" i="14"/>
  <c r="Q179" i="14"/>
  <c r="R179" i="14" s="1"/>
  <c r="O179" i="14"/>
  <c r="Q178" i="14"/>
  <c r="R178" i="14" s="1"/>
  <c r="O178" i="14"/>
  <c r="Q177" i="14"/>
  <c r="R177" i="14" s="1"/>
  <c r="O177" i="14"/>
  <c r="R176" i="14"/>
  <c r="Q176" i="14"/>
  <c r="O176" i="14"/>
  <c r="Q175" i="14"/>
  <c r="R175" i="14" s="1"/>
  <c r="O175" i="14"/>
  <c r="Q174" i="14"/>
  <c r="R174" i="14" s="1"/>
  <c r="O174" i="14"/>
  <c r="R173" i="14"/>
  <c r="Q173" i="14"/>
  <c r="O173" i="14"/>
  <c r="O172" i="14"/>
  <c r="P171" i="14"/>
  <c r="L165" i="14"/>
  <c r="K165" i="14"/>
  <c r="M165" i="14" s="1"/>
  <c r="N165" i="14" s="1"/>
  <c r="P163" i="14"/>
  <c r="R155" i="14"/>
  <c r="Q155" i="14"/>
  <c r="O155" i="14"/>
  <c r="Q154" i="14"/>
  <c r="R154" i="14" s="1"/>
  <c r="O154" i="14"/>
  <c r="Q153" i="14"/>
  <c r="R153" i="14" s="1"/>
  <c r="O153" i="14"/>
  <c r="Q152" i="14"/>
  <c r="R152" i="14" s="1"/>
  <c r="O152" i="14"/>
  <c r="R151" i="14"/>
  <c r="Q151" i="14"/>
  <c r="O151" i="14"/>
  <c r="Q150" i="14"/>
  <c r="R150" i="14" s="1"/>
  <c r="O150" i="14"/>
  <c r="T149" i="14"/>
  <c r="R149" i="14"/>
  <c r="Q149" i="14"/>
  <c r="O149" i="14"/>
  <c r="O148" i="14"/>
  <c r="P147" i="14"/>
  <c r="Q148" i="14" s="1"/>
  <c r="R148" i="14" s="1"/>
  <c r="M141" i="14"/>
  <c r="N141" i="14" s="1"/>
  <c r="L141" i="14"/>
  <c r="K141" i="14"/>
  <c r="P139" i="14"/>
  <c r="Q138" i="14"/>
  <c r="Q139" i="14" s="1"/>
  <c r="Q130" i="14"/>
  <c r="R130" i="14" s="1"/>
  <c r="O130" i="14"/>
  <c r="R129" i="14"/>
  <c r="Q129" i="14"/>
  <c r="O129" i="14"/>
  <c r="Q128" i="14"/>
  <c r="R128" i="14" s="1"/>
  <c r="O128" i="14"/>
  <c r="Q127" i="14"/>
  <c r="R127" i="14" s="1"/>
  <c r="O127" i="14"/>
  <c r="Q126" i="14"/>
  <c r="R126" i="14" s="1"/>
  <c r="O126" i="14"/>
  <c r="R125" i="14"/>
  <c r="Q125" i="14"/>
  <c r="O125" i="14"/>
  <c r="R124" i="14"/>
  <c r="Q124" i="14"/>
  <c r="O124" i="14"/>
  <c r="O123" i="14"/>
  <c r="P122" i="14"/>
  <c r="Q123" i="14" s="1"/>
  <c r="R123" i="14" s="1"/>
  <c r="M113" i="14"/>
  <c r="N113" i="14" s="1"/>
  <c r="L113" i="14"/>
  <c r="K113" i="14"/>
  <c r="U110" i="14" s="1"/>
  <c r="U111" i="14" s="1"/>
  <c r="T111" i="14"/>
  <c r="Q107" i="14"/>
  <c r="R107" i="14" s="1"/>
  <c r="O107" i="14"/>
  <c r="Q106" i="14"/>
  <c r="R106" i="14" s="1"/>
  <c r="O106" i="14"/>
  <c r="R105" i="14"/>
  <c r="Q105" i="14"/>
  <c r="O105" i="14"/>
  <c r="Q104" i="14"/>
  <c r="R104" i="14" s="1"/>
  <c r="O104" i="14"/>
  <c r="Q103" i="14"/>
  <c r="R103" i="14" s="1"/>
  <c r="O103" i="14"/>
  <c r="Q102" i="14"/>
  <c r="R102" i="14" s="1"/>
  <c r="O102" i="14"/>
  <c r="R101" i="14"/>
  <c r="Q101" i="14"/>
  <c r="O101" i="14"/>
  <c r="Q100" i="14"/>
  <c r="R100" i="14" s="1"/>
  <c r="O100" i="14"/>
  <c r="P99" i="14"/>
  <c r="N95" i="14"/>
  <c r="M95" i="14"/>
  <c r="L95" i="14"/>
  <c r="K95" i="14"/>
  <c r="Q88" i="14"/>
  <c r="R88" i="14" s="1"/>
  <c r="O88" i="14"/>
  <c r="Q87" i="14"/>
  <c r="R87" i="14" s="1"/>
  <c r="O87" i="14"/>
  <c r="Q86" i="14"/>
  <c r="R86" i="14" s="1"/>
  <c r="O86" i="14"/>
  <c r="R85" i="14"/>
  <c r="Q85" i="14"/>
  <c r="O85" i="14"/>
  <c r="Q84" i="14"/>
  <c r="R84" i="14" s="1"/>
  <c r="O84" i="14"/>
  <c r="Q83" i="14"/>
  <c r="R83" i="14" s="1"/>
  <c r="O83" i="14"/>
  <c r="Q82" i="14"/>
  <c r="R82" i="14" s="1"/>
  <c r="O82" i="14"/>
  <c r="R81" i="14"/>
  <c r="Q81" i="14"/>
  <c r="O81" i="14"/>
  <c r="P80" i="14"/>
  <c r="N76" i="14"/>
  <c r="M76" i="14"/>
  <c r="L76" i="14"/>
  <c r="K76" i="14"/>
  <c r="R69" i="14"/>
  <c r="Q69" i="14"/>
  <c r="O69" i="14"/>
  <c r="R68" i="14"/>
  <c r="Q68" i="14"/>
  <c r="O68" i="14"/>
  <c r="R67" i="14"/>
  <c r="Q67" i="14"/>
  <c r="O67" i="14"/>
  <c r="R66" i="14"/>
  <c r="Q66" i="14"/>
  <c r="O66" i="14"/>
  <c r="R65" i="14"/>
  <c r="Q65" i="14"/>
  <c r="O65" i="14"/>
  <c r="R64" i="14"/>
  <c r="Q64" i="14"/>
  <c r="O64" i="14"/>
  <c r="R63" i="14"/>
  <c r="Q63" i="14"/>
  <c r="O63" i="14"/>
  <c r="O62" i="14"/>
  <c r="P61" i="14"/>
  <c r="L57" i="14"/>
  <c r="K57" i="14"/>
  <c r="M57" i="14" s="1"/>
  <c r="N57" i="14" s="1"/>
  <c r="Q50" i="14"/>
  <c r="R50" i="14" s="1"/>
  <c r="O50" i="14"/>
  <c r="R49" i="14"/>
  <c r="Q49" i="14"/>
  <c r="O49" i="14"/>
  <c r="Q48" i="14"/>
  <c r="R48" i="14" s="1"/>
  <c r="O48" i="14"/>
  <c r="Q47" i="14"/>
  <c r="R47" i="14" s="1"/>
  <c r="O47" i="14"/>
  <c r="Q46" i="14"/>
  <c r="R46" i="14" s="1"/>
  <c r="O46" i="14"/>
  <c r="R45" i="14"/>
  <c r="Q45" i="14"/>
  <c r="O45" i="14"/>
  <c r="Q44" i="14"/>
  <c r="R44" i="14" s="1"/>
  <c r="O44" i="14"/>
  <c r="Q43" i="14"/>
  <c r="R43" i="14" s="1"/>
  <c r="O43" i="14"/>
  <c r="P42" i="14"/>
  <c r="M38" i="14"/>
  <c r="L38" i="14"/>
  <c r="N38" i="14" s="1"/>
  <c r="K38" i="14"/>
  <c r="Q32" i="14"/>
  <c r="R32" i="14" s="1"/>
  <c r="O32" i="14"/>
  <c r="Q31" i="14"/>
  <c r="R31" i="14" s="1"/>
  <c r="O31" i="14"/>
  <c r="R30" i="14"/>
  <c r="Q30" i="14"/>
  <c r="O30" i="14"/>
  <c r="Q29" i="14"/>
  <c r="R29" i="14" s="1"/>
  <c r="O29" i="14"/>
  <c r="Q28" i="14"/>
  <c r="R28" i="14" s="1"/>
  <c r="O28" i="14"/>
  <c r="Q27" i="14"/>
  <c r="R27" i="14" s="1"/>
  <c r="O27" i="14"/>
  <c r="R26" i="14"/>
  <c r="Q26" i="14"/>
  <c r="O26" i="14"/>
  <c r="Q25" i="14"/>
  <c r="R25" i="14" s="1"/>
  <c r="O25" i="14"/>
  <c r="AE24" i="14"/>
  <c r="AD24" i="14"/>
  <c r="AC24" i="14"/>
  <c r="AB24" i="14"/>
  <c r="AA24" i="14"/>
  <c r="Z24" i="14"/>
  <c r="Y24" i="14"/>
  <c r="W24" i="14"/>
  <c r="U24" i="14"/>
  <c r="P24" i="14"/>
  <c r="V24" i="14" s="1"/>
  <c r="M20" i="14"/>
  <c r="N20" i="14" s="1"/>
  <c r="L20" i="14"/>
  <c r="K20" i="14"/>
  <c r="Q12" i="14"/>
  <c r="R12" i="14" s="1"/>
  <c r="O12" i="14"/>
  <c r="Q11" i="14"/>
  <c r="R11" i="14" s="1"/>
  <c r="O11" i="14"/>
  <c r="R10" i="14"/>
  <c r="Q10" i="14"/>
  <c r="O10" i="14"/>
  <c r="Q9" i="14"/>
  <c r="R9" i="14" s="1"/>
  <c r="O9" i="14"/>
  <c r="Q8" i="14"/>
  <c r="R8" i="14" s="1"/>
  <c r="O8" i="14"/>
  <c r="Q7" i="14"/>
  <c r="R7" i="14" s="1"/>
  <c r="O7" i="14"/>
  <c r="R6" i="14"/>
  <c r="Q6" i="14"/>
  <c r="O6" i="14"/>
  <c r="Q5" i="14"/>
  <c r="R5" i="14" s="1"/>
  <c r="O5" i="14"/>
  <c r="P4" i="14"/>
  <c r="O504" i="13"/>
  <c r="N504" i="13"/>
  <c r="M504" i="13"/>
  <c r="L504" i="13"/>
  <c r="Q502" i="13"/>
  <c r="R501" i="13"/>
  <c r="R502" i="13" s="1"/>
  <c r="S496" i="13"/>
  <c r="R496" i="13"/>
  <c r="P496" i="13"/>
  <c r="S495" i="13"/>
  <c r="R495" i="13"/>
  <c r="P495" i="13"/>
  <c r="S494" i="13"/>
  <c r="R494" i="13"/>
  <c r="P494" i="13"/>
  <c r="S493" i="13"/>
  <c r="R493" i="13"/>
  <c r="P493" i="13"/>
  <c r="S492" i="13"/>
  <c r="R492" i="13"/>
  <c r="P492" i="13"/>
  <c r="R491" i="13"/>
  <c r="S491" i="13" s="1"/>
  <c r="P491" i="13"/>
  <c r="T490" i="13"/>
  <c r="R490" i="13"/>
  <c r="S490" i="13" s="1"/>
  <c r="P490" i="13"/>
  <c r="S489" i="13"/>
  <c r="R489" i="13"/>
  <c r="P489" i="13"/>
  <c r="Q488" i="13"/>
  <c r="O482" i="13"/>
  <c r="M482" i="13"/>
  <c r="L482" i="13"/>
  <c r="N482" i="13" s="1"/>
  <c r="Q480" i="13"/>
  <c r="R479" i="13"/>
  <c r="R480" i="13" s="1"/>
  <c r="S474" i="13"/>
  <c r="R474" i="13"/>
  <c r="P474" i="13"/>
  <c r="S473" i="13"/>
  <c r="R473" i="13"/>
  <c r="P473" i="13"/>
  <c r="R472" i="13"/>
  <c r="S472" i="13" s="1"/>
  <c r="P472" i="13"/>
  <c r="S471" i="13"/>
  <c r="R471" i="13"/>
  <c r="P471" i="13"/>
  <c r="S470" i="13"/>
  <c r="R470" i="13"/>
  <c r="P470" i="13"/>
  <c r="R469" i="13"/>
  <c r="S469" i="13" s="1"/>
  <c r="P469" i="13"/>
  <c r="R468" i="13"/>
  <c r="S468" i="13" s="1"/>
  <c r="P468" i="13"/>
  <c r="P467" i="13"/>
  <c r="Q466" i="13"/>
  <c r="T468" i="13" s="1"/>
  <c r="O460" i="13"/>
  <c r="M460" i="13"/>
  <c r="L460" i="13"/>
  <c r="N460" i="13" s="1"/>
  <c r="Q458" i="13"/>
  <c r="R457" i="13"/>
  <c r="R458" i="13" s="1"/>
  <c r="S452" i="13"/>
  <c r="R452" i="13"/>
  <c r="P452" i="13"/>
  <c r="S451" i="13"/>
  <c r="R451" i="13"/>
  <c r="P451" i="13"/>
  <c r="R450" i="13"/>
  <c r="S450" i="13" s="1"/>
  <c r="P450" i="13"/>
  <c r="S449" i="13"/>
  <c r="R449" i="13"/>
  <c r="P449" i="13"/>
  <c r="S448" i="13"/>
  <c r="R448" i="13"/>
  <c r="P448" i="13"/>
  <c r="R447" i="13"/>
  <c r="S447" i="13" s="1"/>
  <c r="P447" i="13"/>
  <c r="R446" i="13"/>
  <c r="S446" i="13" s="1"/>
  <c r="P446" i="13"/>
  <c r="R445" i="13"/>
  <c r="S445" i="13" s="1"/>
  <c r="P445" i="13"/>
  <c r="Q444" i="13"/>
  <c r="T446" i="13" s="1"/>
  <c r="L438" i="13"/>
  <c r="N438" i="13" s="1"/>
  <c r="O438" i="13" s="1"/>
  <c r="Q436" i="13"/>
  <c r="R436" i="13"/>
  <c r="R430" i="13"/>
  <c r="S430" i="13" s="1"/>
  <c r="P430" i="13"/>
  <c r="S429" i="13"/>
  <c r="R429" i="13"/>
  <c r="P429" i="13"/>
  <c r="R428" i="13"/>
  <c r="S428" i="13" s="1"/>
  <c r="P428" i="13"/>
  <c r="R427" i="13"/>
  <c r="S427" i="13" s="1"/>
  <c r="P427" i="13"/>
  <c r="R426" i="13"/>
  <c r="S426" i="13" s="1"/>
  <c r="P426" i="13"/>
  <c r="S425" i="13"/>
  <c r="R425" i="13"/>
  <c r="P425" i="13"/>
  <c r="S424" i="13"/>
  <c r="R424" i="13"/>
  <c r="P424" i="13"/>
  <c r="R423" i="13"/>
  <c r="S423" i="13" s="1"/>
  <c r="P423" i="13"/>
  <c r="Q422" i="13"/>
  <c r="T424" i="13" s="1"/>
  <c r="O416" i="13"/>
  <c r="M416" i="13"/>
  <c r="L416" i="13"/>
  <c r="N416" i="13" s="1"/>
  <c r="Q414" i="13"/>
  <c r="R413" i="13"/>
  <c r="R414" i="13" s="1"/>
  <c r="S408" i="13"/>
  <c r="R408" i="13"/>
  <c r="P408" i="13"/>
  <c r="S407" i="13"/>
  <c r="R407" i="13"/>
  <c r="P407" i="13"/>
  <c r="S406" i="13"/>
  <c r="R406" i="13"/>
  <c r="P406" i="13"/>
  <c r="S405" i="13"/>
  <c r="R405" i="13"/>
  <c r="P405" i="13"/>
  <c r="S404" i="13"/>
  <c r="R404" i="13"/>
  <c r="P404" i="13"/>
  <c r="S403" i="13"/>
  <c r="R403" i="13"/>
  <c r="P403" i="13"/>
  <c r="T402" i="13"/>
  <c r="S402" i="13"/>
  <c r="R402" i="13"/>
  <c r="P402" i="13"/>
  <c r="S401" i="13"/>
  <c r="R401" i="13"/>
  <c r="P401" i="13"/>
  <c r="Q400" i="13"/>
  <c r="L393" i="13"/>
  <c r="Q391" i="13"/>
  <c r="R385" i="13"/>
  <c r="S385" i="13" s="1"/>
  <c r="P385" i="13"/>
  <c r="R384" i="13"/>
  <c r="S384" i="13" s="1"/>
  <c r="P384" i="13"/>
  <c r="R383" i="13"/>
  <c r="S383" i="13" s="1"/>
  <c r="P383" i="13"/>
  <c r="S382" i="13"/>
  <c r="R382" i="13"/>
  <c r="P382" i="13"/>
  <c r="R381" i="13"/>
  <c r="S381" i="13" s="1"/>
  <c r="P381" i="13"/>
  <c r="R380" i="13"/>
  <c r="S380" i="13" s="1"/>
  <c r="P380" i="13"/>
  <c r="R379" i="13"/>
  <c r="S379" i="13" s="1"/>
  <c r="P379" i="13"/>
  <c r="P378" i="13"/>
  <c r="Q377" i="13"/>
  <c r="T379" i="13" s="1"/>
  <c r="O371" i="13"/>
  <c r="M371" i="13"/>
  <c r="L371" i="13"/>
  <c r="N371" i="13" s="1"/>
  <c r="Q369" i="13"/>
  <c r="R368" i="13"/>
  <c r="R369" i="13" s="1"/>
  <c r="S362" i="13"/>
  <c r="R362" i="13"/>
  <c r="P362" i="13"/>
  <c r="S361" i="13"/>
  <c r="R361" i="13"/>
  <c r="P361" i="13"/>
  <c r="S360" i="13"/>
  <c r="R360" i="13"/>
  <c r="P360" i="13"/>
  <c r="S359" i="13"/>
  <c r="R359" i="13"/>
  <c r="P359" i="13"/>
  <c r="S358" i="13"/>
  <c r="R358" i="13"/>
  <c r="P358" i="13"/>
  <c r="S357" i="13"/>
  <c r="R357" i="13"/>
  <c r="P357" i="13"/>
  <c r="S356" i="13"/>
  <c r="R356" i="13"/>
  <c r="P356" i="13"/>
  <c r="S355" i="13"/>
  <c r="R355" i="13"/>
  <c r="P355" i="13"/>
  <c r="Q354" i="13"/>
  <c r="T356" i="13" s="1"/>
  <c r="L348" i="13"/>
  <c r="R345" i="13" s="1"/>
  <c r="R346" i="13" s="1"/>
  <c r="Q346" i="13"/>
  <c r="R339" i="13"/>
  <c r="S339" i="13" s="1"/>
  <c r="P339" i="13"/>
  <c r="S338" i="13"/>
  <c r="R338" i="13"/>
  <c r="P338" i="13"/>
  <c r="R337" i="13"/>
  <c r="S337" i="13" s="1"/>
  <c r="P337" i="13"/>
  <c r="R336" i="13"/>
  <c r="S336" i="13" s="1"/>
  <c r="P336" i="13"/>
  <c r="R335" i="13"/>
  <c r="S335" i="13" s="1"/>
  <c r="P335" i="13"/>
  <c r="S334" i="13"/>
  <c r="R334" i="13"/>
  <c r="P334" i="13"/>
  <c r="S333" i="13"/>
  <c r="R333" i="13"/>
  <c r="P333" i="13"/>
  <c r="R332" i="13"/>
  <c r="S332" i="13" s="1"/>
  <c r="P332" i="13"/>
  <c r="Q331" i="13"/>
  <c r="T333" i="13" s="1"/>
  <c r="O325" i="13"/>
  <c r="M325" i="13"/>
  <c r="L325" i="13"/>
  <c r="N325" i="13" s="1"/>
  <c r="Q323" i="13"/>
  <c r="R322" i="13"/>
  <c r="R323" i="13" s="1"/>
  <c r="S316" i="13"/>
  <c r="R316" i="13"/>
  <c r="P316" i="13"/>
  <c r="S315" i="13"/>
  <c r="R315" i="13"/>
  <c r="P315" i="13"/>
  <c r="S314" i="13"/>
  <c r="R314" i="13"/>
  <c r="P314" i="13"/>
  <c r="S313" i="13"/>
  <c r="R313" i="13"/>
  <c r="P313" i="13"/>
  <c r="S312" i="13"/>
  <c r="R312" i="13"/>
  <c r="P312" i="13"/>
  <c r="S311" i="13"/>
  <c r="R311" i="13"/>
  <c r="P311" i="13"/>
  <c r="U310" i="13"/>
  <c r="S310" i="13"/>
  <c r="R310" i="13"/>
  <c r="P310" i="13"/>
  <c r="S309" i="13"/>
  <c r="R309" i="13"/>
  <c r="P309" i="13"/>
  <c r="Q308" i="13"/>
  <c r="O302" i="13"/>
  <c r="M302" i="13"/>
  <c r="L302" i="13"/>
  <c r="N302" i="13" s="1"/>
  <c r="Q300" i="13"/>
  <c r="R299" i="13"/>
  <c r="R300" i="13" s="1"/>
  <c r="R293" i="13"/>
  <c r="S293" i="13" s="1"/>
  <c r="P293" i="13"/>
  <c r="R292" i="13"/>
  <c r="S292" i="13" s="1"/>
  <c r="P292" i="13"/>
  <c r="R291" i="13"/>
  <c r="S291" i="13" s="1"/>
  <c r="P291" i="13"/>
  <c r="S290" i="13"/>
  <c r="R290" i="13"/>
  <c r="P290" i="13"/>
  <c r="R289" i="13"/>
  <c r="S289" i="13" s="1"/>
  <c r="P289" i="13"/>
  <c r="R288" i="13"/>
  <c r="S288" i="13" s="1"/>
  <c r="P288" i="13"/>
  <c r="R287" i="13"/>
  <c r="S287" i="13" s="1"/>
  <c r="P287" i="13"/>
  <c r="R286" i="13"/>
  <c r="S286" i="13" s="1"/>
  <c r="P286" i="13"/>
  <c r="Q285" i="13"/>
  <c r="U287" i="13" s="1"/>
  <c r="M279" i="13"/>
  <c r="N279" i="13"/>
  <c r="O279" i="13" s="1"/>
  <c r="Q278" i="13"/>
  <c r="S270" i="13"/>
  <c r="R270" i="13"/>
  <c r="P270" i="13"/>
  <c r="R269" i="13"/>
  <c r="S269" i="13" s="1"/>
  <c r="P269" i="13"/>
  <c r="R268" i="13"/>
  <c r="S268" i="13" s="1"/>
  <c r="P268" i="13"/>
  <c r="R267" i="13"/>
  <c r="S267" i="13" s="1"/>
  <c r="P267" i="13"/>
  <c r="S266" i="13"/>
  <c r="R266" i="13"/>
  <c r="P266" i="13"/>
  <c r="R265" i="13"/>
  <c r="S265" i="13" s="1"/>
  <c r="P265" i="13"/>
  <c r="R264" i="13"/>
  <c r="S264" i="13" s="1"/>
  <c r="P264" i="13"/>
  <c r="R263" i="13"/>
  <c r="S263" i="13" s="1"/>
  <c r="P263" i="13"/>
  <c r="Q262" i="13"/>
  <c r="U264" i="13" s="1"/>
  <c r="O256" i="13"/>
  <c r="M256" i="13"/>
  <c r="L256" i="13"/>
  <c r="N256" i="13" s="1"/>
  <c r="Q254" i="13"/>
  <c r="R253" i="13"/>
  <c r="R254" i="13" s="1"/>
  <c r="R247" i="13"/>
  <c r="S247" i="13" s="1"/>
  <c r="P247" i="13"/>
  <c r="S246" i="13"/>
  <c r="R246" i="13"/>
  <c r="P246" i="13"/>
  <c r="R245" i="13"/>
  <c r="S245" i="13" s="1"/>
  <c r="P245" i="13"/>
  <c r="R244" i="13"/>
  <c r="S244" i="13" s="1"/>
  <c r="P244" i="13"/>
  <c r="R243" i="13"/>
  <c r="S243" i="13" s="1"/>
  <c r="P243" i="13"/>
  <c r="S242" i="13"/>
  <c r="R242" i="13"/>
  <c r="P242" i="13"/>
  <c r="S241" i="13"/>
  <c r="R241" i="13"/>
  <c r="P241" i="13"/>
  <c r="R240" i="13"/>
  <c r="S240" i="13" s="1"/>
  <c r="P240" i="13"/>
  <c r="Q239" i="13"/>
  <c r="U241" i="13" s="1"/>
  <c r="N233" i="13"/>
  <c r="M233" i="13"/>
  <c r="L233" i="13"/>
  <c r="P231" i="13"/>
  <c r="Q230" i="13"/>
  <c r="Q231" i="13" s="1"/>
  <c r="Q224" i="13"/>
  <c r="R224" i="13" s="1"/>
  <c r="O224" i="13"/>
  <c r="Q223" i="13"/>
  <c r="R223" i="13" s="1"/>
  <c r="O223" i="13"/>
  <c r="R222" i="13"/>
  <c r="Q222" i="13"/>
  <c r="O222" i="13"/>
  <c r="Q221" i="13"/>
  <c r="R221" i="13" s="1"/>
  <c r="O221" i="13"/>
  <c r="Q220" i="13"/>
  <c r="R220" i="13" s="1"/>
  <c r="O220" i="13"/>
  <c r="Q219" i="13"/>
  <c r="R219" i="13" s="1"/>
  <c r="O219" i="13"/>
  <c r="T218" i="13"/>
  <c r="Q218" i="13"/>
  <c r="R218" i="13" s="1"/>
  <c r="O218" i="13"/>
  <c r="R217" i="13"/>
  <c r="Q217" i="13"/>
  <c r="O217" i="13"/>
  <c r="P216" i="13"/>
  <c r="N210" i="13"/>
  <c r="L210" i="13"/>
  <c r="K210" i="13"/>
  <c r="M210" i="13" s="1"/>
  <c r="Q208" i="13"/>
  <c r="P208" i="13"/>
  <c r="Q207" i="13"/>
  <c r="Q201" i="13"/>
  <c r="R201" i="13" s="1"/>
  <c r="O201" i="13"/>
  <c r="Q200" i="13"/>
  <c r="R200" i="13" s="1"/>
  <c r="O200" i="13"/>
  <c r="Q199" i="13"/>
  <c r="R199" i="13" s="1"/>
  <c r="O199" i="13"/>
  <c r="R198" i="13"/>
  <c r="Q198" i="13"/>
  <c r="O198" i="13"/>
  <c r="Q197" i="13"/>
  <c r="R197" i="13" s="1"/>
  <c r="O197" i="13"/>
  <c r="Q196" i="13"/>
  <c r="R196" i="13" s="1"/>
  <c r="O196" i="13"/>
  <c r="Q195" i="13"/>
  <c r="R195" i="13" s="1"/>
  <c r="O195" i="13"/>
  <c r="Q194" i="13"/>
  <c r="R194" i="13" s="1"/>
  <c r="O194" i="13"/>
  <c r="P193" i="13"/>
  <c r="T195" i="13" s="1"/>
  <c r="N187" i="13"/>
  <c r="L187" i="13"/>
  <c r="K187" i="13"/>
  <c r="M187" i="13" s="1"/>
  <c r="P185" i="13"/>
  <c r="R178" i="13"/>
  <c r="Q178" i="13"/>
  <c r="O178" i="13"/>
  <c r="Q177" i="13"/>
  <c r="R177" i="13" s="1"/>
  <c r="O177" i="13"/>
  <c r="Q176" i="13"/>
  <c r="R176" i="13" s="1"/>
  <c r="O176" i="13"/>
  <c r="Q175" i="13"/>
  <c r="R175" i="13" s="1"/>
  <c r="O175" i="13"/>
  <c r="R174" i="13"/>
  <c r="Q174" i="13"/>
  <c r="O174" i="13"/>
  <c r="Q173" i="13"/>
  <c r="R173" i="13" s="1"/>
  <c r="O173" i="13"/>
  <c r="Q172" i="13"/>
  <c r="R172" i="13" s="1"/>
  <c r="O172" i="13"/>
  <c r="Q171" i="13"/>
  <c r="R171" i="13" s="1"/>
  <c r="O171" i="13"/>
  <c r="P170" i="13"/>
  <c r="T172" i="13" s="1"/>
  <c r="M164" i="13"/>
  <c r="N164" i="13" s="1"/>
  <c r="L164" i="13"/>
  <c r="K164" i="13"/>
  <c r="Q161" i="13" s="1"/>
  <c r="Q162" i="13" s="1"/>
  <c r="P162" i="13"/>
  <c r="Q155" i="13"/>
  <c r="R155" i="13" s="1"/>
  <c r="O155" i="13"/>
  <c r="R154" i="13"/>
  <c r="Q154" i="13"/>
  <c r="O154" i="13"/>
  <c r="R153" i="13"/>
  <c r="Q153" i="13"/>
  <c r="O153" i="13"/>
  <c r="Q152" i="13"/>
  <c r="R152" i="13" s="1"/>
  <c r="O152" i="13"/>
  <c r="Q151" i="13"/>
  <c r="R151" i="13" s="1"/>
  <c r="O151" i="13"/>
  <c r="R150" i="13"/>
  <c r="Q150" i="13"/>
  <c r="O150" i="13"/>
  <c r="T149" i="13"/>
  <c r="Q149" i="13"/>
  <c r="R149" i="13" s="1"/>
  <c r="O149" i="13"/>
  <c r="Q148" i="13"/>
  <c r="R148" i="13" s="1"/>
  <c r="O148" i="13"/>
  <c r="P147" i="13"/>
  <c r="N141" i="13"/>
  <c r="M141" i="13"/>
  <c r="L141" i="13"/>
  <c r="K141" i="13"/>
  <c r="Q139" i="13"/>
  <c r="P139" i="13"/>
  <c r="Q138" i="13"/>
  <c r="Q132" i="13"/>
  <c r="R132" i="13" s="1"/>
  <c r="O132" i="13"/>
  <c r="Q131" i="13"/>
  <c r="R131" i="13" s="1"/>
  <c r="O131" i="13"/>
  <c r="R130" i="13"/>
  <c r="Q130" i="13"/>
  <c r="O130" i="13"/>
  <c r="R129" i="13"/>
  <c r="Q129" i="13"/>
  <c r="O129" i="13"/>
  <c r="Q128" i="13"/>
  <c r="R128" i="13" s="1"/>
  <c r="O128" i="13"/>
  <c r="Q127" i="13"/>
  <c r="R127" i="13" s="1"/>
  <c r="O127" i="13"/>
  <c r="T126" i="13"/>
  <c r="Q126" i="13"/>
  <c r="R126" i="13" s="1"/>
  <c r="O126" i="13"/>
  <c r="R125" i="13"/>
  <c r="Q125" i="13"/>
  <c r="O125" i="13"/>
  <c r="P124" i="13"/>
  <c r="L116" i="13"/>
  <c r="N116" i="13" s="1"/>
  <c r="K116" i="13"/>
  <c r="M116" i="13" s="1"/>
  <c r="Q114" i="13"/>
  <c r="P114" i="13"/>
  <c r="Q113" i="13"/>
  <c r="R107" i="13"/>
  <c r="Q107" i="13"/>
  <c r="O107" i="13"/>
  <c r="Q106" i="13"/>
  <c r="R106" i="13" s="1"/>
  <c r="O106" i="13"/>
  <c r="Q105" i="13"/>
  <c r="R105" i="13" s="1"/>
  <c r="O105" i="13"/>
  <c r="R104" i="13"/>
  <c r="Q104" i="13"/>
  <c r="O104" i="13"/>
  <c r="Q103" i="13"/>
  <c r="R103" i="13" s="1"/>
  <c r="O103" i="13"/>
  <c r="Q102" i="13"/>
  <c r="R102" i="13" s="1"/>
  <c r="O102" i="13"/>
  <c r="Q101" i="13"/>
  <c r="R101" i="13" s="1"/>
  <c r="O101" i="13"/>
  <c r="Q100" i="13"/>
  <c r="R100" i="13" s="1"/>
  <c r="O100" i="13"/>
  <c r="P99" i="13"/>
  <c r="T101" i="13" s="1"/>
  <c r="M93" i="13"/>
  <c r="N93" i="13" s="1"/>
  <c r="L93" i="13"/>
  <c r="K93" i="13"/>
  <c r="Q91" i="13"/>
  <c r="P91" i="13"/>
  <c r="Q90" i="13"/>
  <c r="Q84" i="13"/>
  <c r="R84" i="13" s="1"/>
  <c r="O84" i="13"/>
  <c r="Q83" i="13"/>
  <c r="R83" i="13" s="1"/>
  <c r="O83" i="13"/>
  <c r="Q82" i="13"/>
  <c r="R82" i="13" s="1"/>
  <c r="O82" i="13"/>
  <c r="R81" i="13"/>
  <c r="Q81" i="13"/>
  <c r="O81" i="13"/>
  <c r="Q80" i="13"/>
  <c r="R80" i="13" s="1"/>
  <c r="O80" i="13"/>
  <c r="Q79" i="13"/>
  <c r="R79" i="13" s="1"/>
  <c r="O79" i="13"/>
  <c r="S78" i="13"/>
  <c r="R78" i="13"/>
  <c r="Q78" i="13"/>
  <c r="O78" i="13"/>
  <c r="Q77" i="13"/>
  <c r="R77" i="13" s="1"/>
  <c r="O77" i="13"/>
  <c r="P76" i="13"/>
  <c r="L70" i="13"/>
  <c r="K70" i="13"/>
  <c r="M70" i="13" s="1"/>
  <c r="N70" i="13" s="1"/>
  <c r="Q64" i="13"/>
  <c r="R64" i="13" s="1"/>
  <c r="O64" i="13"/>
  <c r="R63" i="13"/>
  <c r="Q63" i="13"/>
  <c r="O63" i="13"/>
  <c r="Q62" i="13"/>
  <c r="R62" i="13" s="1"/>
  <c r="O62" i="13"/>
  <c r="Q61" i="13"/>
  <c r="R61" i="13" s="1"/>
  <c r="O61" i="13"/>
  <c r="Q60" i="13"/>
  <c r="R60" i="13" s="1"/>
  <c r="O60" i="13"/>
  <c r="R59" i="13"/>
  <c r="Q59" i="13"/>
  <c r="O59" i="13"/>
  <c r="Q58" i="13"/>
  <c r="R58" i="13" s="1"/>
  <c r="O58" i="13"/>
  <c r="Q57" i="13"/>
  <c r="R57" i="13" s="1"/>
  <c r="O57" i="13"/>
  <c r="P56" i="13"/>
  <c r="M49" i="13"/>
  <c r="L49" i="13"/>
  <c r="N49" i="13" s="1"/>
  <c r="K49" i="13"/>
  <c r="R43" i="13"/>
  <c r="Q43" i="13"/>
  <c r="O43" i="13"/>
  <c r="R42" i="13"/>
  <c r="Q42" i="13"/>
  <c r="O42" i="13"/>
  <c r="Q41" i="13"/>
  <c r="R41" i="13" s="1"/>
  <c r="O41" i="13"/>
  <c r="Q40" i="13"/>
  <c r="R40" i="13" s="1"/>
  <c r="O40" i="13"/>
  <c r="R39" i="13"/>
  <c r="Q39" i="13"/>
  <c r="O39" i="13"/>
  <c r="R38" i="13"/>
  <c r="Q38" i="13"/>
  <c r="O38" i="13"/>
  <c r="Q37" i="13"/>
  <c r="R37" i="13" s="1"/>
  <c r="O37" i="13"/>
  <c r="Q36" i="13"/>
  <c r="R36" i="13" s="1"/>
  <c r="O36" i="13"/>
  <c r="P35" i="13"/>
  <c r="W20" i="13" s="1"/>
  <c r="M31" i="13"/>
  <c r="N31" i="13" s="1"/>
  <c r="L31" i="13"/>
  <c r="K31" i="13"/>
  <c r="R28" i="13"/>
  <c r="Q28" i="13"/>
  <c r="O28" i="13"/>
  <c r="R27" i="13"/>
  <c r="Q27" i="13"/>
  <c r="O27" i="13"/>
  <c r="Q26" i="13"/>
  <c r="R26" i="13" s="1"/>
  <c r="O26" i="13"/>
  <c r="Q25" i="13"/>
  <c r="R25" i="13" s="1"/>
  <c r="O25" i="13"/>
  <c r="R24" i="13"/>
  <c r="Q24" i="13"/>
  <c r="O24" i="13"/>
  <c r="R23" i="13"/>
  <c r="Q23" i="13"/>
  <c r="O23" i="13"/>
  <c r="Q22" i="13"/>
  <c r="R22" i="13" s="1"/>
  <c r="O22" i="13"/>
  <c r="O21" i="13"/>
  <c r="AA20" i="13"/>
  <c r="Z20" i="13"/>
  <c r="Y20" i="13"/>
  <c r="X20" i="13"/>
  <c r="V20" i="13"/>
  <c r="P20" i="13"/>
  <c r="Q21" i="13" s="1"/>
  <c r="R21" i="13" s="1"/>
  <c r="M16" i="13"/>
  <c r="N16" i="13" s="1"/>
  <c r="L16" i="13"/>
  <c r="K16" i="13"/>
  <c r="R12" i="13"/>
  <c r="Q12" i="13"/>
  <c r="O12" i="13"/>
  <c r="R11" i="13"/>
  <c r="Q11" i="13"/>
  <c r="O11" i="13"/>
  <c r="Q10" i="13"/>
  <c r="R10" i="13" s="1"/>
  <c r="O10" i="13"/>
  <c r="Q9" i="13"/>
  <c r="R9" i="13" s="1"/>
  <c r="O9" i="13"/>
  <c r="R8" i="13"/>
  <c r="Q8" i="13"/>
  <c r="O8" i="13"/>
  <c r="R7" i="13"/>
  <c r="Q7" i="13"/>
  <c r="O7" i="13"/>
  <c r="Q6" i="13"/>
  <c r="R6" i="13" s="1"/>
  <c r="O6" i="13"/>
  <c r="Q5" i="13"/>
  <c r="R5" i="13" s="1"/>
  <c r="O5" i="13"/>
  <c r="P4" i="13"/>
  <c r="U20" i="13" s="1"/>
  <c r="L866" i="12"/>
  <c r="R864" i="12"/>
  <c r="Q864" i="12"/>
  <c r="R863" i="12"/>
  <c r="S860" i="12"/>
  <c r="P860" i="12"/>
  <c r="S859" i="12"/>
  <c r="P859" i="12"/>
  <c r="S858" i="12"/>
  <c r="P858" i="12"/>
  <c r="S857" i="12"/>
  <c r="P857" i="12"/>
  <c r="S856" i="12"/>
  <c r="P856" i="12"/>
  <c r="S855" i="12"/>
  <c r="P855" i="12"/>
  <c r="S854" i="12"/>
  <c r="P854" i="12"/>
  <c r="T853" i="12"/>
  <c r="S853" i="12"/>
  <c r="P853" i="12"/>
  <c r="S852" i="12"/>
  <c r="R852" i="12"/>
  <c r="P852" i="12"/>
  <c r="Q851" i="12"/>
  <c r="L845" i="12"/>
  <c r="R843" i="12"/>
  <c r="Q843" i="12"/>
  <c r="R842" i="12"/>
  <c r="S839" i="12"/>
  <c r="P839" i="12"/>
  <c r="S838" i="12"/>
  <c r="P838" i="12"/>
  <c r="S837" i="12"/>
  <c r="P837" i="12"/>
  <c r="S836" i="12"/>
  <c r="P836" i="12"/>
  <c r="S835" i="12"/>
  <c r="S834" i="12"/>
  <c r="P834" i="12"/>
  <c r="S833" i="12"/>
  <c r="P833" i="12"/>
  <c r="T832" i="12"/>
  <c r="S832" i="12"/>
  <c r="P832" i="12"/>
  <c r="R831" i="12"/>
  <c r="S831" i="12" s="1"/>
  <c r="P831" i="12"/>
  <c r="Q830" i="12"/>
  <c r="L824" i="12"/>
  <c r="R822" i="12"/>
  <c r="Q822" i="12"/>
  <c r="R821" i="12"/>
  <c r="S818" i="12"/>
  <c r="R818" i="12"/>
  <c r="P818" i="12"/>
  <c r="S817" i="12"/>
  <c r="R817" i="12"/>
  <c r="P817" i="12"/>
  <c r="S816" i="12"/>
  <c r="R816" i="12"/>
  <c r="P816" i="12"/>
  <c r="R815" i="12"/>
  <c r="S815" i="12" s="1"/>
  <c r="R814" i="12"/>
  <c r="S814" i="12" s="1"/>
  <c r="R813" i="12"/>
  <c r="S813" i="12" s="1"/>
  <c r="P813" i="12"/>
  <c r="S812" i="12"/>
  <c r="R812" i="12"/>
  <c r="P812" i="12"/>
  <c r="T811" i="12"/>
  <c r="R811" i="12"/>
  <c r="S811" i="12" s="1"/>
  <c r="P811" i="12"/>
  <c r="R810" i="12"/>
  <c r="S810" i="12" s="1"/>
  <c r="P810" i="12"/>
  <c r="Q809" i="12"/>
  <c r="L803" i="12"/>
  <c r="R801" i="12"/>
  <c r="Q801" i="12"/>
  <c r="R800" i="12"/>
  <c r="S797" i="12"/>
  <c r="R797" i="12"/>
  <c r="S796" i="12"/>
  <c r="R796" i="12"/>
  <c r="R795" i="12"/>
  <c r="S795" i="12" s="1"/>
  <c r="R794" i="12"/>
  <c r="S794" i="12" s="1"/>
  <c r="S793" i="12"/>
  <c r="R793" i="12"/>
  <c r="R792" i="12"/>
  <c r="S792" i="12" s="1"/>
  <c r="P792" i="12"/>
  <c r="R791" i="12"/>
  <c r="S791" i="12" s="1"/>
  <c r="P791" i="12"/>
  <c r="T790" i="12"/>
  <c r="R790" i="12"/>
  <c r="S790" i="12" s="1"/>
  <c r="P790" i="12"/>
  <c r="R789" i="12"/>
  <c r="S789" i="12" s="1"/>
  <c r="P789" i="12"/>
  <c r="Q788" i="12"/>
  <c r="Q780" i="12"/>
  <c r="R779" i="12"/>
  <c r="R780" i="12" s="1"/>
  <c r="R776" i="12"/>
  <c r="S776" i="12" s="1"/>
  <c r="R775" i="12"/>
  <c r="S775" i="12" s="1"/>
  <c r="S774" i="12"/>
  <c r="R774" i="12"/>
  <c r="S773" i="12"/>
  <c r="R773" i="12"/>
  <c r="R772" i="12"/>
  <c r="S772" i="12" s="1"/>
  <c r="R771" i="12"/>
  <c r="S771" i="12" s="1"/>
  <c r="P771" i="12"/>
  <c r="R770" i="12"/>
  <c r="S770" i="12" s="1"/>
  <c r="P770" i="12"/>
  <c r="T769" i="12"/>
  <c r="R769" i="12"/>
  <c r="S769" i="12" s="1"/>
  <c r="P769" i="12"/>
  <c r="R768" i="12"/>
  <c r="S768" i="12" s="1"/>
  <c r="P768" i="12"/>
  <c r="Q767" i="12"/>
  <c r="N761" i="12"/>
  <c r="O761" i="12" s="1"/>
  <c r="Q759" i="12"/>
  <c r="R759" i="12"/>
  <c r="R755" i="12"/>
  <c r="S755" i="12" s="1"/>
  <c r="S754" i="12"/>
  <c r="R754" i="12"/>
  <c r="R753" i="12"/>
  <c r="S753" i="12" s="1"/>
  <c r="R752" i="12"/>
  <c r="S752" i="12" s="1"/>
  <c r="S751" i="12"/>
  <c r="R751" i="12"/>
  <c r="R750" i="12"/>
  <c r="S750" i="12" s="1"/>
  <c r="P750" i="12"/>
  <c r="R749" i="12"/>
  <c r="S749" i="12" s="1"/>
  <c r="P749" i="12"/>
  <c r="T748" i="12"/>
  <c r="R748" i="12"/>
  <c r="S748" i="12" s="1"/>
  <c r="P748" i="12"/>
  <c r="R747" i="12"/>
  <c r="S747" i="12" s="1"/>
  <c r="P747" i="12"/>
  <c r="Q746" i="12"/>
  <c r="L740" i="12"/>
  <c r="R737" i="12" s="1"/>
  <c r="R738" i="12" s="1"/>
  <c r="Q738" i="12"/>
  <c r="R734" i="12"/>
  <c r="S734" i="12" s="1"/>
  <c r="S733" i="12"/>
  <c r="R733" i="12"/>
  <c r="R732" i="12"/>
  <c r="S732" i="12" s="1"/>
  <c r="S731" i="12"/>
  <c r="R731" i="12"/>
  <c r="S730" i="12"/>
  <c r="R730" i="12"/>
  <c r="P730" i="12"/>
  <c r="R729" i="12"/>
  <c r="S729" i="12" s="1"/>
  <c r="P729" i="12"/>
  <c r="R728" i="12"/>
  <c r="S728" i="12" s="1"/>
  <c r="P728" i="12"/>
  <c r="T727" i="12"/>
  <c r="R727" i="12"/>
  <c r="S727" i="12" s="1"/>
  <c r="P727" i="12"/>
  <c r="R726" i="12"/>
  <c r="S726" i="12" s="1"/>
  <c r="P726" i="12"/>
  <c r="Q725" i="12"/>
  <c r="L719" i="12"/>
  <c r="R716" i="12" s="1"/>
  <c r="R717" i="12" s="1"/>
  <c r="Q717" i="12"/>
  <c r="S713" i="12"/>
  <c r="R713" i="12"/>
  <c r="R712" i="12"/>
  <c r="S712" i="12" s="1"/>
  <c r="R711" i="12"/>
  <c r="S711" i="12" s="1"/>
  <c r="S710" i="12"/>
  <c r="R710" i="12"/>
  <c r="P710" i="12"/>
  <c r="S709" i="12"/>
  <c r="R709" i="12"/>
  <c r="P709" i="12"/>
  <c r="R708" i="12"/>
  <c r="S708" i="12" s="1"/>
  <c r="P708" i="12"/>
  <c r="R707" i="12"/>
  <c r="S707" i="12" s="1"/>
  <c r="P707" i="12"/>
  <c r="T706" i="12"/>
  <c r="R706" i="12"/>
  <c r="S706" i="12" s="1"/>
  <c r="P706" i="12"/>
  <c r="R705" i="12"/>
  <c r="S705" i="12" s="1"/>
  <c r="P705" i="12"/>
  <c r="Q704" i="12"/>
  <c r="L698" i="12"/>
  <c r="Q696" i="12"/>
  <c r="S692" i="12"/>
  <c r="R692" i="12"/>
  <c r="R691" i="12"/>
  <c r="S691" i="12" s="1"/>
  <c r="R690" i="12"/>
  <c r="S690" i="12" s="1"/>
  <c r="P690" i="12"/>
  <c r="S689" i="12"/>
  <c r="R689" i="12"/>
  <c r="P689" i="12"/>
  <c r="S688" i="12"/>
  <c r="R688" i="12"/>
  <c r="P688" i="12"/>
  <c r="R687" i="12"/>
  <c r="S687" i="12" s="1"/>
  <c r="P687" i="12"/>
  <c r="R686" i="12"/>
  <c r="S686" i="12" s="1"/>
  <c r="P686" i="12"/>
  <c r="T685" i="12"/>
  <c r="R685" i="12"/>
  <c r="S685" i="12" s="1"/>
  <c r="P685" i="12"/>
  <c r="R684" i="12"/>
  <c r="S684" i="12" s="1"/>
  <c r="P684" i="12"/>
  <c r="Q683" i="12"/>
  <c r="L677" i="12"/>
  <c r="R674" i="12" s="1"/>
  <c r="R675" i="12"/>
  <c r="Q675" i="12"/>
  <c r="S670" i="12"/>
  <c r="R670" i="12"/>
  <c r="P670" i="12"/>
  <c r="R669" i="12"/>
  <c r="S669" i="12" s="1"/>
  <c r="P669" i="12"/>
  <c r="R668" i="12"/>
  <c r="S668" i="12" s="1"/>
  <c r="P668" i="12"/>
  <c r="S667" i="12"/>
  <c r="R667" i="12"/>
  <c r="P667" i="12"/>
  <c r="S666" i="12"/>
  <c r="R666" i="12"/>
  <c r="P666" i="12"/>
  <c r="R665" i="12"/>
  <c r="S665" i="12" s="1"/>
  <c r="P665" i="12"/>
  <c r="R664" i="12"/>
  <c r="S664" i="12" s="1"/>
  <c r="P664" i="12"/>
  <c r="T663" i="12"/>
  <c r="R663" i="12"/>
  <c r="S663" i="12" s="1"/>
  <c r="P663" i="12"/>
  <c r="R662" i="12"/>
  <c r="S662" i="12" s="1"/>
  <c r="P662" i="12"/>
  <c r="Q661" i="12"/>
  <c r="M655" i="12"/>
  <c r="L655" i="12"/>
  <c r="R652" i="12" s="1"/>
  <c r="R653" i="12" s="1"/>
  <c r="Q653" i="12"/>
  <c r="S647" i="12"/>
  <c r="R647" i="12"/>
  <c r="P647" i="12"/>
  <c r="R646" i="12"/>
  <c r="S646" i="12" s="1"/>
  <c r="P646" i="12"/>
  <c r="R645" i="12"/>
  <c r="S645" i="12" s="1"/>
  <c r="P645" i="12"/>
  <c r="S644" i="12"/>
  <c r="R644" i="12"/>
  <c r="P644" i="12"/>
  <c r="S643" i="12"/>
  <c r="R643" i="12"/>
  <c r="P643" i="12"/>
  <c r="R642" i="12"/>
  <c r="S642" i="12" s="1"/>
  <c r="P642" i="12"/>
  <c r="R641" i="12"/>
  <c r="S641" i="12" s="1"/>
  <c r="P641" i="12"/>
  <c r="T640" i="12"/>
  <c r="R640" i="12"/>
  <c r="S640" i="12" s="1"/>
  <c r="P640" i="12"/>
  <c r="R639" i="12"/>
  <c r="S639" i="12" s="1"/>
  <c r="P639" i="12"/>
  <c r="Q638" i="12"/>
  <c r="N632" i="12"/>
  <c r="O632" i="12" s="1"/>
  <c r="M632" i="12"/>
  <c r="L632" i="12"/>
  <c r="R630" i="12"/>
  <c r="Q630" i="12"/>
  <c r="R629" i="12"/>
  <c r="S624" i="12"/>
  <c r="R624" i="12"/>
  <c r="P624" i="12"/>
  <c r="R623" i="12"/>
  <c r="S623" i="12" s="1"/>
  <c r="P623" i="12"/>
  <c r="R622" i="12"/>
  <c r="S622" i="12" s="1"/>
  <c r="P622" i="12"/>
  <c r="S621" i="12"/>
  <c r="R621" i="12"/>
  <c r="P621" i="12"/>
  <c r="S620" i="12"/>
  <c r="R620" i="12"/>
  <c r="P620" i="12"/>
  <c r="R619" i="12"/>
  <c r="S619" i="12" s="1"/>
  <c r="P619" i="12"/>
  <c r="R618" i="12"/>
  <c r="S618" i="12" s="1"/>
  <c r="P618" i="12"/>
  <c r="U617" i="12"/>
  <c r="R617" i="12"/>
  <c r="S617" i="12" s="1"/>
  <c r="P617" i="12"/>
  <c r="R616" i="12"/>
  <c r="S616" i="12" s="1"/>
  <c r="P616" i="12"/>
  <c r="Q615" i="12"/>
  <c r="N609" i="12"/>
  <c r="O609" i="12" s="1"/>
  <c r="M609" i="12"/>
  <c r="L609" i="12"/>
  <c r="R607" i="12"/>
  <c r="Q607" i="12"/>
  <c r="R606" i="12"/>
  <c r="S601" i="12"/>
  <c r="R601" i="12"/>
  <c r="P601" i="12"/>
  <c r="R600" i="12"/>
  <c r="S600" i="12" s="1"/>
  <c r="P600" i="12"/>
  <c r="R599" i="12"/>
  <c r="S599" i="12" s="1"/>
  <c r="P599" i="12"/>
  <c r="S598" i="12"/>
  <c r="R598" i="12"/>
  <c r="P598" i="12"/>
  <c r="S597" i="12"/>
  <c r="R597" i="12"/>
  <c r="P597" i="12"/>
  <c r="R596" i="12"/>
  <c r="S596" i="12" s="1"/>
  <c r="P596" i="12"/>
  <c r="R595" i="12"/>
  <c r="S595" i="12" s="1"/>
  <c r="P595" i="12"/>
  <c r="U594" i="12"/>
  <c r="R594" i="12"/>
  <c r="S594" i="12" s="1"/>
  <c r="P594" i="12"/>
  <c r="R593" i="12"/>
  <c r="S593" i="12" s="1"/>
  <c r="P593" i="12"/>
  <c r="Q592" i="12"/>
  <c r="O586" i="12"/>
  <c r="N586" i="12"/>
  <c r="M586" i="12"/>
  <c r="L586" i="12"/>
  <c r="R584" i="12"/>
  <c r="Q584" i="12"/>
  <c r="R583" i="12"/>
  <c r="S578" i="12"/>
  <c r="R578" i="12"/>
  <c r="P578" i="12"/>
  <c r="R577" i="12"/>
  <c r="S577" i="12" s="1"/>
  <c r="P577" i="12"/>
  <c r="R576" i="12"/>
  <c r="S576" i="12" s="1"/>
  <c r="P576" i="12"/>
  <c r="S575" i="12"/>
  <c r="R575" i="12"/>
  <c r="P575" i="12"/>
  <c r="S574" i="12"/>
  <c r="R574" i="12"/>
  <c r="P574" i="12"/>
  <c r="R573" i="12"/>
  <c r="S573" i="12" s="1"/>
  <c r="P573" i="12"/>
  <c r="R572" i="12"/>
  <c r="S572" i="12" s="1"/>
  <c r="P572" i="12"/>
  <c r="U571" i="12"/>
  <c r="R571" i="12"/>
  <c r="S571" i="12" s="1"/>
  <c r="P571" i="12"/>
  <c r="R570" i="12"/>
  <c r="S570" i="12" s="1"/>
  <c r="P570" i="12"/>
  <c r="Q569" i="12"/>
  <c r="N564" i="12"/>
  <c r="O564" i="12" s="1"/>
  <c r="M564" i="12"/>
  <c r="L564" i="12"/>
  <c r="R562" i="12"/>
  <c r="Q562" i="12"/>
  <c r="R561" i="12"/>
  <c r="S556" i="12"/>
  <c r="R556" i="12"/>
  <c r="P556" i="12"/>
  <c r="R555" i="12"/>
  <c r="S555" i="12" s="1"/>
  <c r="P555" i="12"/>
  <c r="R554" i="12"/>
  <c r="S554" i="12" s="1"/>
  <c r="P554" i="12"/>
  <c r="S553" i="12"/>
  <c r="R553" i="12"/>
  <c r="P553" i="12"/>
  <c r="S552" i="12"/>
  <c r="R552" i="12"/>
  <c r="P552" i="12"/>
  <c r="R551" i="12"/>
  <c r="S551" i="12" s="1"/>
  <c r="P551" i="12"/>
  <c r="R550" i="12"/>
  <c r="S550" i="12" s="1"/>
  <c r="P550" i="12"/>
  <c r="U549" i="12"/>
  <c r="R549" i="12"/>
  <c r="S549" i="12" s="1"/>
  <c r="P549" i="12"/>
  <c r="R548" i="12"/>
  <c r="S548" i="12" s="1"/>
  <c r="P548" i="12"/>
  <c r="Q547" i="12"/>
  <c r="N541" i="12"/>
  <c r="O541" i="12" s="1"/>
  <c r="M541" i="12"/>
  <c r="L541" i="12"/>
  <c r="R539" i="12"/>
  <c r="Q539" i="12"/>
  <c r="R538" i="12"/>
  <c r="S533" i="12"/>
  <c r="R533" i="12"/>
  <c r="P533" i="12"/>
  <c r="R532" i="12"/>
  <c r="S532" i="12" s="1"/>
  <c r="P532" i="12"/>
  <c r="R531" i="12"/>
  <c r="S531" i="12" s="1"/>
  <c r="P531" i="12"/>
  <c r="S530" i="12"/>
  <c r="R530" i="12"/>
  <c r="P530" i="12"/>
  <c r="S529" i="12"/>
  <c r="R529" i="12"/>
  <c r="P529" i="12"/>
  <c r="R528" i="12"/>
  <c r="S528" i="12" s="1"/>
  <c r="P528" i="12"/>
  <c r="R527" i="12"/>
  <c r="S527" i="12" s="1"/>
  <c r="P527" i="12"/>
  <c r="U526" i="12"/>
  <c r="R526" i="12"/>
  <c r="S526" i="12" s="1"/>
  <c r="P526" i="12"/>
  <c r="R525" i="12"/>
  <c r="S525" i="12" s="1"/>
  <c r="P525" i="12"/>
  <c r="Q524" i="12"/>
  <c r="O518" i="12"/>
  <c r="N518" i="12"/>
  <c r="M518" i="12"/>
  <c r="L518" i="12"/>
  <c r="R516" i="12"/>
  <c r="Q516" i="12"/>
  <c r="R515" i="12"/>
  <c r="S510" i="12"/>
  <c r="R510" i="12"/>
  <c r="P510" i="12"/>
  <c r="R509" i="12"/>
  <c r="S509" i="12" s="1"/>
  <c r="P509" i="12"/>
  <c r="R508" i="12"/>
  <c r="S508" i="12" s="1"/>
  <c r="P508" i="12"/>
  <c r="S507" i="12"/>
  <c r="R507" i="12"/>
  <c r="P507" i="12"/>
  <c r="S506" i="12"/>
  <c r="R506" i="12"/>
  <c r="P506" i="12"/>
  <c r="R505" i="12"/>
  <c r="S505" i="12" s="1"/>
  <c r="P505" i="12"/>
  <c r="R504" i="12"/>
  <c r="S504" i="12" s="1"/>
  <c r="P504" i="12"/>
  <c r="U503" i="12"/>
  <c r="R503" i="12"/>
  <c r="S503" i="12" s="1"/>
  <c r="P503" i="12"/>
  <c r="R502" i="12"/>
  <c r="S502" i="12" s="1"/>
  <c r="P502" i="12"/>
  <c r="Q501" i="12"/>
  <c r="O495" i="12"/>
  <c r="N495" i="12"/>
  <c r="M495" i="12"/>
  <c r="L495" i="12"/>
  <c r="R493" i="12"/>
  <c r="Q493" i="12"/>
  <c r="R492" i="12"/>
  <c r="S487" i="12"/>
  <c r="R487" i="12"/>
  <c r="P487" i="12"/>
  <c r="R486" i="12"/>
  <c r="S486" i="12" s="1"/>
  <c r="P486" i="12"/>
  <c r="R485" i="12"/>
  <c r="S485" i="12" s="1"/>
  <c r="P485" i="12"/>
  <c r="S484" i="12"/>
  <c r="R484" i="12"/>
  <c r="P484" i="12"/>
  <c r="S483" i="12"/>
  <c r="R483" i="12"/>
  <c r="P483" i="12"/>
  <c r="R482" i="12"/>
  <c r="S482" i="12" s="1"/>
  <c r="P482" i="12"/>
  <c r="R481" i="12"/>
  <c r="S481" i="12" s="1"/>
  <c r="P481" i="12"/>
  <c r="U480" i="12"/>
  <c r="R480" i="12"/>
  <c r="S480" i="12" s="1"/>
  <c r="P480" i="12"/>
  <c r="R479" i="12"/>
  <c r="S479" i="12" s="1"/>
  <c r="P479" i="12"/>
  <c r="Q478" i="12"/>
  <c r="N472" i="12"/>
  <c r="O472" i="12" s="1"/>
  <c r="M472" i="12"/>
  <c r="L472" i="12"/>
  <c r="R470" i="12"/>
  <c r="Q470" i="12"/>
  <c r="R469" i="12"/>
  <c r="S464" i="12"/>
  <c r="R464" i="12"/>
  <c r="P464" i="12"/>
  <c r="R463" i="12"/>
  <c r="S463" i="12" s="1"/>
  <c r="P463" i="12"/>
  <c r="R462" i="12"/>
  <c r="S462" i="12" s="1"/>
  <c r="P462" i="12"/>
  <c r="S461" i="12"/>
  <c r="R461" i="12"/>
  <c r="P461" i="12"/>
  <c r="S460" i="12"/>
  <c r="R460" i="12"/>
  <c r="P460" i="12"/>
  <c r="R459" i="12"/>
  <c r="S459" i="12" s="1"/>
  <c r="P459" i="12"/>
  <c r="R458" i="12"/>
  <c r="S458" i="12" s="1"/>
  <c r="P458" i="12"/>
  <c r="U457" i="12"/>
  <c r="R457" i="12"/>
  <c r="S457" i="12" s="1"/>
  <c r="P457" i="12"/>
  <c r="R456" i="12"/>
  <c r="S456" i="12" s="1"/>
  <c r="P456" i="12"/>
  <c r="Q455" i="12"/>
  <c r="N449" i="12"/>
  <c r="O449" i="12" s="1"/>
  <c r="M449" i="12"/>
  <c r="L449" i="12"/>
  <c r="R447" i="12"/>
  <c r="Q447" i="12"/>
  <c r="R446" i="12"/>
  <c r="S441" i="12"/>
  <c r="R441" i="12"/>
  <c r="P441" i="12"/>
  <c r="R440" i="12"/>
  <c r="S440" i="12" s="1"/>
  <c r="P440" i="12"/>
  <c r="R439" i="12"/>
  <c r="S439" i="12" s="1"/>
  <c r="P439" i="12"/>
  <c r="S438" i="12"/>
  <c r="R438" i="12"/>
  <c r="P438" i="12"/>
  <c r="S437" i="12"/>
  <c r="R437" i="12"/>
  <c r="P437" i="12"/>
  <c r="R436" i="12"/>
  <c r="S436" i="12" s="1"/>
  <c r="P436" i="12"/>
  <c r="R435" i="12"/>
  <c r="S435" i="12" s="1"/>
  <c r="P435" i="12"/>
  <c r="U434" i="12"/>
  <c r="R434" i="12"/>
  <c r="S434" i="12" s="1"/>
  <c r="P434" i="12"/>
  <c r="R433" i="12"/>
  <c r="S433" i="12" s="1"/>
  <c r="P433" i="12"/>
  <c r="Q432" i="12"/>
  <c r="N426" i="12"/>
  <c r="O426" i="12" s="1"/>
  <c r="M426" i="12"/>
  <c r="L426" i="12"/>
  <c r="R424" i="12"/>
  <c r="Q424" i="12"/>
  <c r="R423" i="12"/>
  <c r="S418" i="12"/>
  <c r="R418" i="12"/>
  <c r="P418" i="12"/>
  <c r="R417" i="12"/>
  <c r="S417" i="12" s="1"/>
  <c r="P417" i="12"/>
  <c r="R416" i="12"/>
  <c r="S416" i="12" s="1"/>
  <c r="P416" i="12"/>
  <c r="S415" i="12"/>
  <c r="R415" i="12"/>
  <c r="P415" i="12"/>
  <c r="S414" i="12"/>
  <c r="R414" i="12"/>
  <c r="P414" i="12"/>
  <c r="R413" i="12"/>
  <c r="S413" i="12" s="1"/>
  <c r="P413" i="12"/>
  <c r="R412" i="12"/>
  <c r="S412" i="12" s="1"/>
  <c r="P412" i="12"/>
  <c r="U411" i="12"/>
  <c r="R411" i="12"/>
  <c r="S411" i="12" s="1"/>
  <c r="P411" i="12"/>
  <c r="R410" i="12"/>
  <c r="S410" i="12" s="1"/>
  <c r="P410" i="12"/>
  <c r="Q409" i="12"/>
  <c r="N403" i="12"/>
  <c r="O403" i="12" s="1"/>
  <c r="M403" i="12"/>
  <c r="L403" i="12"/>
  <c r="R401" i="12"/>
  <c r="Q401" i="12"/>
  <c r="R400" i="12"/>
  <c r="S395" i="12"/>
  <c r="R395" i="12"/>
  <c r="P395" i="12"/>
  <c r="R394" i="12"/>
  <c r="S394" i="12" s="1"/>
  <c r="P394" i="12"/>
  <c r="R393" i="12"/>
  <c r="S393" i="12" s="1"/>
  <c r="P393" i="12"/>
  <c r="S392" i="12"/>
  <c r="R392" i="12"/>
  <c r="P392" i="12"/>
  <c r="S391" i="12"/>
  <c r="R391" i="12"/>
  <c r="P391" i="12"/>
  <c r="R390" i="12"/>
  <c r="S390" i="12" s="1"/>
  <c r="P390" i="12"/>
  <c r="R389" i="12"/>
  <c r="S389" i="12" s="1"/>
  <c r="P389" i="12"/>
  <c r="U388" i="12"/>
  <c r="R388" i="12"/>
  <c r="S388" i="12" s="1"/>
  <c r="P388" i="12"/>
  <c r="R387" i="12"/>
  <c r="S387" i="12" s="1"/>
  <c r="P387" i="12"/>
  <c r="Q386" i="12"/>
  <c r="N380" i="12"/>
  <c r="O380" i="12" s="1"/>
  <c r="M380" i="12"/>
  <c r="L380" i="12"/>
  <c r="R378" i="12"/>
  <c r="Q378" i="12"/>
  <c r="R377" i="12"/>
  <c r="S372" i="12"/>
  <c r="R372" i="12"/>
  <c r="P372" i="12"/>
  <c r="R371" i="12"/>
  <c r="S371" i="12" s="1"/>
  <c r="P371" i="12"/>
  <c r="R370" i="12"/>
  <c r="S370" i="12" s="1"/>
  <c r="P370" i="12"/>
  <c r="S369" i="12"/>
  <c r="R369" i="12"/>
  <c r="P369" i="12"/>
  <c r="S368" i="12"/>
  <c r="R368" i="12"/>
  <c r="P368" i="12"/>
  <c r="R367" i="12"/>
  <c r="S367" i="12" s="1"/>
  <c r="P367" i="12"/>
  <c r="R366" i="12"/>
  <c r="S366" i="12" s="1"/>
  <c r="P366" i="12"/>
  <c r="U365" i="12"/>
  <c r="R365" i="12"/>
  <c r="S365" i="12" s="1"/>
  <c r="P365" i="12"/>
  <c r="R364" i="12"/>
  <c r="S364" i="12" s="1"/>
  <c r="P364" i="12"/>
  <c r="Q363" i="12"/>
  <c r="N357" i="12"/>
  <c r="O357" i="12" s="1"/>
  <c r="M357" i="12"/>
  <c r="L357" i="12"/>
  <c r="R355" i="12"/>
  <c r="Q355" i="12"/>
  <c r="R354" i="12"/>
  <c r="S348" i="12"/>
  <c r="R348" i="12"/>
  <c r="P348" i="12"/>
  <c r="R347" i="12"/>
  <c r="S347" i="12" s="1"/>
  <c r="P347" i="12"/>
  <c r="R346" i="12"/>
  <c r="S346" i="12" s="1"/>
  <c r="P346" i="12"/>
  <c r="S345" i="12"/>
  <c r="R345" i="12"/>
  <c r="P345" i="12"/>
  <c r="S344" i="12"/>
  <c r="R344" i="12"/>
  <c r="P344" i="12"/>
  <c r="R343" i="12"/>
  <c r="S343" i="12" s="1"/>
  <c r="P343" i="12"/>
  <c r="R342" i="12"/>
  <c r="S342" i="12" s="1"/>
  <c r="P342" i="12"/>
  <c r="U341" i="12"/>
  <c r="R341" i="12"/>
  <c r="S341" i="12" s="1"/>
  <c r="P341" i="12"/>
  <c r="R340" i="12"/>
  <c r="S340" i="12" s="1"/>
  <c r="P340" i="12"/>
  <c r="Q339" i="12"/>
  <c r="M333" i="12"/>
  <c r="L333" i="12"/>
  <c r="N333" i="12" s="1"/>
  <c r="O333" i="12" s="1"/>
  <c r="R331" i="12"/>
  <c r="Q331" i="12"/>
  <c r="R330" i="12"/>
  <c r="S325" i="12"/>
  <c r="R325" i="12"/>
  <c r="P325" i="12"/>
  <c r="R324" i="12"/>
  <c r="S324" i="12" s="1"/>
  <c r="P324" i="12"/>
  <c r="R323" i="12"/>
  <c r="S323" i="12" s="1"/>
  <c r="P323" i="12"/>
  <c r="S322" i="12"/>
  <c r="R322" i="12"/>
  <c r="P322" i="12"/>
  <c r="S321" i="12"/>
  <c r="R321" i="12"/>
  <c r="P321" i="12"/>
  <c r="R320" i="12"/>
  <c r="S320" i="12" s="1"/>
  <c r="P320" i="12"/>
  <c r="R319" i="12"/>
  <c r="S319" i="12" s="1"/>
  <c r="P319" i="12"/>
  <c r="U318" i="12"/>
  <c r="R318" i="12"/>
  <c r="S318" i="12" s="1"/>
  <c r="P318" i="12"/>
  <c r="R317" i="12"/>
  <c r="S317" i="12" s="1"/>
  <c r="P317" i="12"/>
  <c r="Q316" i="12"/>
  <c r="M310" i="12"/>
  <c r="L310" i="12"/>
  <c r="N310" i="12" s="1"/>
  <c r="O310" i="12" s="1"/>
  <c r="R308" i="12"/>
  <c r="Q308" i="12"/>
  <c r="R307" i="12"/>
  <c r="S302" i="12"/>
  <c r="R302" i="12"/>
  <c r="P302" i="12"/>
  <c r="R301" i="12"/>
  <c r="S301" i="12" s="1"/>
  <c r="P301" i="12"/>
  <c r="R300" i="12"/>
  <c r="S300" i="12" s="1"/>
  <c r="P300" i="12"/>
  <c r="S299" i="12"/>
  <c r="R299" i="12"/>
  <c r="P299" i="12"/>
  <c r="S298" i="12"/>
  <c r="R298" i="12"/>
  <c r="P298" i="12"/>
  <c r="R297" i="12"/>
  <c r="S297" i="12" s="1"/>
  <c r="P297" i="12"/>
  <c r="R296" i="12"/>
  <c r="S296" i="12" s="1"/>
  <c r="P296" i="12"/>
  <c r="U295" i="12"/>
  <c r="R295" i="12"/>
  <c r="S295" i="12" s="1"/>
  <c r="P295" i="12"/>
  <c r="R294" i="12"/>
  <c r="S294" i="12" s="1"/>
  <c r="P294" i="12"/>
  <c r="Q293" i="12"/>
  <c r="M287" i="12"/>
  <c r="L287" i="12"/>
  <c r="N287" i="12" s="1"/>
  <c r="O287" i="12" s="1"/>
  <c r="R285" i="12"/>
  <c r="Q285" i="12"/>
  <c r="R284" i="12"/>
  <c r="S279" i="12"/>
  <c r="R279" i="12"/>
  <c r="P279" i="12"/>
  <c r="R278" i="12"/>
  <c r="S278" i="12" s="1"/>
  <c r="P278" i="12"/>
  <c r="R277" i="12"/>
  <c r="S277" i="12" s="1"/>
  <c r="P277" i="12"/>
  <c r="S276" i="12"/>
  <c r="R276" i="12"/>
  <c r="P276" i="12"/>
  <c r="S275" i="12"/>
  <c r="R275" i="12"/>
  <c r="P275" i="12"/>
  <c r="R274" i="12"/>
  <c r="S274" i="12" s="1"/>
  <c r="P274" i="12"/>
  <c r="R273" i="12"/>
  <c r="S273" i="12" s="1"/>
  <c r="P273" i="12"/>
  <c r="U272" i="12"/>
  <c r="R272" i="12"/>
  <c r="S272" i="12" s="1"/>
  <c r="P272" i="12"/>
  <c r="R271" i="12"/>
  <c r="S271" i="12" s="1"/>
  <c r="P271" i="12"/>
  <c r="Q270" i="12"/>
  <c r="M264" i="12"/>
  <c r="L264" i="12"/>
  <c r="N264" i="12" s="1"/>
  <c r="O264" i="12" s="1"/>
  <c r="R262" i="12"/>
  <c r="Q262" i="12"/>
  <c r="R261" i="12"/>
  <c r="S256" i="12"/>
  <c r="R256" i="12"/>
  <c r="P256" i="12"/>
  <c r="R255" i="12"/>
  <c r="S255" i="12" s="1"/>
  <c r="P255" i="12"/>
  <c r="R254" i="12"/>
  <c r="S254" i="12" s="1"/>
  <c r="P254" i="12"/>
  <c r="S253" i="12"/>
  <c r="R253" i="12"/>
  <c r="P253" i="12"/>
  <c r="S252" i="12"/>
  <c r="R252" i="12"/>
  <c r="P252" i="12"/>
  <c r="R251" i="12"/>
  <c r="S251" i="12" s="1"/>
  <c r="P251" i="12"/>
  <c r="R250" i="12"/>
  <c r="S250" i="12" s="1"/>
  <c r="P250" i="12"/>
  <c r="U249" i="12"/>
  <c r="R249" i="12"/>
  <c r="S249" i="12" s="1"/>
  <c r="P249" i="12"/>
  <c r="R248" i="12"/>
  <c r="S248" i="12" s="1"/>
  <c r="P248" i="12"/>
  <c r="Q247" i="12"/>
  <c r="M241" i="12"/>
  <c r="L241" i="12"/>
  <c r="N241" i="12" s="1"/>
  <c r="O241" i="12" s="1"/>
  <c r="R239" i="12"/>
  <c r="Q239" i="12"/>
  <c r="R238" i="12"/>
  <c r="R232" i="12"/>
  <c r="S232" i="12" s="1"/>
  <c r="P232" i="12"/>
  <c r="R231" i="12"/>
  <c r="S231" i="12" s="1"/>
  <c r="P231" i="12"/>
  <c r="R230" i="12"/>
  <c r="S230" i="12" s="1"/>
  <c r="P230" i="12"/>
  <c r="S229" i="12"/>
  <c r="R229" i="12"/>
  <c r="P229" i="12"/>
  <c r="R228" i="12"/>
  <c r="S228" i="12" s="1"/>
  <c r="P228" i="12"/>
  <c r="R227" i="12"/>
  <c r="S227" i="12" s="1"/>
  <c r="P227" i="12"/>
  <c r="R226" i="12"/>
  <c r="S226" i="12" s="1"/>
  <c r="P226" i="12"/>
  <c r="U225" i="12"/>
  <c r="R225" i="12"/>
  <c r="S225" i="12" s="1"/>
  <c r="P225" i="12"/>
  <c r="R224" i="12"/>
  <c r="S224" i="12" s="1"/>
  <c r="P224" i="12"/>
  <c r="Q223" i="12"/>
  <c r="M217" i="12"/>
  <c r="L217" i="12"/>
  <c r="N217" i="12" s="1"/>
  <c r="O217" i="12" s="1"/>
  <c r="R215" i="12"/>
  <c r="Q215" i="12"/>
  <c r="R214" i="12"/>
  <c r="R209" i="12"/>
  <c r="S209" i="12" s="1"/>
  <c r="P209" i="12"/>
  <c r="R208" i="12"/>
  <c r="S208" i="12" s="1"/>
  <c r="P208" i="12"/>
  <c r="R207" i="12"/>
  <c r="S207" i="12" s="1"/>
  <c r="P207" i="12"/>
  <c r="S206" i="12"/>
  <c r="R206" i="12"/>
  <c r="P206" i="12"/>
  <c r="R205" i="12"/>
  <c r="S205" i="12" s="1"/>
  <c r="P205" i="12"/>
  <c r="R204" i="12"/>
  <c r="S204" i="12" s="1"/>
  <c r="P204" i="12"/>
  <c r="R203" i="12"/>
  <c r="S203" i="12" s="1"/>
  <c r="P203" i="12"/>
  <c r="U202" i="12"/>
  <c r="R202" i="12"/>
  <c r="S202" i="12" s="1"/>
  <c r="P202" i="12"/>
  <c r="R201" i="12"/>
  <c r="S201" i="12" s="1"/>
  <c r="P201" i="12"/>
  <c r="Q200" i="12"/>
  <c r="M194" i="12"/>
  <c r="L194" i="12"/>
  <c r="N194" i="12" s="1"/>
  <c r="O194" i="12" s="1"/>
  <c r="V192" i="12"/>
  <c r="U192" i="12"/>
  <c r="V191" i="12"/>
  <c r="R189" i="12"/>
  <c r="S189" i="12" s="1"/>
  <c r="P189" i="12"/>
  <c r="R188" i="12"/>
  <c r="S188" i="12" s="1"/>
  <c r="P188" i="12"/>
  <c r="R187" i="12"/>
  <c r="S187" i="12" s="1"/>
  <c r="P187" i="12"/>
  <c r="S186" i="12"/>
  <c r="R186" i="12"/>
  <c r="P186" i="12"/>
  <c r="R185" i="12"/>
  <c r="S185" i="12" s="1"/>
  <c r="P185" i="12"/>
  <c r="R184" i="12"/>
  <c r="S184" i="12" s="1"/>
  <c r="P184" i="12"/>
  <c r="R183" i="12"/>
  <c r="S183" i="12" s="1"/>
  <c r="P183" i="12"/>
  <c r="S182" i="12"/>
  <c r="R182" i="12"/>
  <c r="P182" i="12"/>
  <c r="R181" i="12"/>
  <c r="S181" i="12" s="1"/>
  <c r="P181" i="12"/>
  <c r="Q180" i="12"/>
  <c r="V176" i="12"/>
  <c r="U176" i="12"/>
  <c r="M176" i="12"/>
  <c r="L176" i="12"/>
  <c r="N176" i="12" s="1"/>
  <c r="O176" i="12" s="1"/>
  <c r="V175" i="12"/>
  <c r="S173" i="12"/>
  <c r="R173" i="12"/>
  <c r="P173" i="12"/>
  <c r="S172" i="12"/>
  <c r="R172" i="12"/>
  <c r="P172" i="12"/>
  <c r="R171" i="12"/>
  <c r="S171" i="12" s="1"/>
  <c r="P171" i="12"/>
  <c r="R170" i="12"/>
  <c r="S170" i="12" s="1"/>
  <c r="P170" i="12"/>
  <c r="S169" i="12"/>
  <c r="R169" i="12"/>
  <c r="P169" i="12"/>
  <c r="S168" i="12"/>
  <c r="R168" i="12"/>
  <c r="P168" i="12"/>
  <c r="R167" i="12"/>
  <c r="S167" i="12" s="1"/>
  <c r="P167" i="12"/>
  <c r="R166" i="12"/>
  <c r="S166" i="12" s="1"/>
  <c r="P166" i="12"/>
  <c r="P165" i="12"/>
  <c r="Q164" i="12"/>
  <c r="AE114" i="12" s="1"/>
  <c r="U160" i="12"/>
  <c r="M160" i="12"/>
  <c r="L160" i="12"/>
  <c r="N160" i="12" s="1"/>
  <c r="O160" i="12" s="1"/>
  <c r="V159" i="12"/>
  <c r="V160" i="12" s="1"/>
  <c r="R157" i="12"/>
  <c r="S157" i="12" s="1"/>
  <c r="P157" i="12"/>
  <c r="R156" i="12"/>
  <c r="S156" i="12" s="1"/>
  <c r="P156" i="12"/>
  <c r="S155" i="12"/>
  <c r="R155" i="12"/>
  <c r="P155" i="12"/>
  <c r="S154" i="12"/>
  <c r="R154" i="12"/>
  <c r="P154" i="12"/>
  <c r="R153" i="12"/>
  <c r="S153" i="12" s="1"/>
  <c r="P153" i="12"/>
  <c r="R152" i="12"/>
  <c r="S152" i="12" s="1"/>
  <c r="P152" i="12"/>
  <c r="S151" i="12"/>
  <c r="R151" i="12"/>
  <c r="P151" i="12"/>
  <c r="S150" i="12"/>
  <c r="R150" i="12"/>
  <c r="P150" i="12"/>
  <c r="R149" i="12"/>
  <c r="S149" i="12" s="1"/>
  <c r="P149" i="12"/>
  <c r="Q148" i="12"/>
  <c r="M144" i="12"/>
  <c r="L144" i="12"/>
  <c r="N144" i="12" s="1"/>
  <c r="O144" i="12" s="1"/>
  <c r="R140" i="12"/>
  <c r="S140" i="12" s="1"/>
  <c r="P140" i="12"/>
  <c r="S139" i="12"/>
  <c r="R139" i="12"/>
  <c r="P139" i="12"/>
  <c r="S138" i="12"/>
  <c r="R138" i="12"/>
  <c r="P138" i="12"/>
  <c r="R137" i="12"/>
  <c r="S137" i="12" s="1"/>
  <c r="P137" i="12"/>
  <c r="R136" i="12"/>
  <c r="S136" i="12" s="1"/>
  <c r="P136" i="12"/>
  <c r="S135" i="12"/>
  <c r="R135" i="12"/>
  <c r="P135" i="12"/>
  <c r="S134" i="12"/>
  <c r="R134" i="12"/>
  <c r="P134" i="12"/>
  <c r="R133" i="12"/>
  <c r="S133" i="12" s="1"/>
  <c r="P133" i="12"/>
  <c r="P132" i="12"/>
  <c r="Q131" i="12"/>
  <c r="N127" i="12"/>
  <c r="O127" i="12" s="1"/>
  <c r="M127" i="12"/>
  <c r="L127" i="12"/>
  <c r="S119" i="12"/>
  <c r="R119" i="12"/>
  <c r="P119" i="12"/>
  <c r="R118" i="12"/>
  <c r="S118" i="12" s="1"/>
  <c r="P118" i="12"/>
  <c r="R117" i="12"/>
  <c r="S117" i="12" s="1"/>
  <c r="P117" i="12"/>
  <c r="S116" i="12"/>
  <c r="R116" i="12"/>
  <c r="P116" i="12"/>
  <c r="S115" i="12"/>
  <c r="R115" i="12"/>
  <c r="P115" i="12"/>
  <c r="AJ114" i="12"/>
  <c r="AI114" i="12"/>
  <c r="AH114" i="12"/>
  <c r="AG114" i="12"/>
  <c r="AF114" i="12"/>
  <c r="AD114" i="12"/>
  <c r="R114" i="12"/>
  <c r="S114" i="12" s="1"/>
  <c r="P114" i="12"/>
  <c r="S113" i="12"/>
  <c r="R113" i="12"/>
  <c r="P113" i="12"/>
  <c r="S112" i="12"/>
  <c r="R112" i="12"/>
  <c r="P112" i="12"/>
  <c r="R111" i="12"/>
  <c r="S111" i="12" s="1"/>
  <c r="P111" i="12"/>
  <c r="Q110" i="12"/>
  <c r="AB114" i="12" s="1"/>
  <c r="M106" i="12"/>
  <c r="L106" i="12"/>
  <c r="N106" i="12" s="1"/>
  <c r="O106" i="12" s="1"/>
  <c r="R101" i="12"/>
  <c r="S101" i="12" s="1"/>
  <c r="P101" i="12"/>
  <c r="S100" i="12"/>
  <c r="R100" i="12"/>
  <c r="P100" i="12"/>
  <c r="S99" i="12"/>
  <c r="R99" i="12"/>
  <c r="P99" i="12"/>
  <c r="R98" i="12"/>
  <c r="S98" i="12" s="1"/>
  <c r="P98" i="12"/>
  <c r="R97" i="12"/>
  <c r="S97" i="12" s="1"/>
  <c r="P97" i="12"/>
  <c r="S96" i="12"/>
  <c r="R96" i="12"/>
  <c r="P96" i="12"/>
  <c r="V95" i="12"/>
  <c r="R95" i="12"/>
  <c r="S95" i="12" s="1"/>
  <c r="P95" i="12"/>
  <c r="R94" i="12"/>
  <c r="S94" i="12" s="1"/>
  <c r="P94" i="12"/>
  <c r="P93" i="12"/>
  <c r="X92" i="12"/>
  <c r="Q92" i="12"/>
  <c r="AA114" i="12" s="1"/>
  <c r="N88" i="12"/>
  <c r="O88" i="12" s="1"/>
  <c r="M88" i="12"/>
  <c r="L88" i="12"/>
  <c r="S85" i="12"/>
  <c r="R85" i="12"/>
  <c r="P85" i="12"/>
  <c r="R84" i="12"/>
  <c r="S84" i="12" s="1"/>
  <c r="P84" i="12"/>
  <c r="R83" i="12"/>
  <c r="S83" i="12" s="1"/>
  <c r="P83" i="12"/>
  <c r="S82" i="12"/>
  <c r="R82" i="12"/>
  <c r="P82" i="12"/>
  <c r="S81" i="12"/>
  <c r="R81" i="12"/>
  <c r="P81" i="12"/>
  <c r="R80" i="12"/>
  <c r="S80" i="12" s="1"/>
  <c r="P80" i="12"/>
  <c r="R79" i="12"/>
  <c r="S79" i="12" s="1"/>
  <c r="P79" i="12"/>
  <c r="S78" i="12"/>
  <c r="R78" i="12"/>
  <c r="P78" i="12"/>
  <c r="S77" i="12"/>
  <c r="Z91" i="12" s="1"/>
  <c r="R77" i="12"/>
  <c r="P77" i="12"/>
  <c r="Q76" i="12"/>
  <c r="Z114" i="12" s="1"/>
  <c r="M72" i="12"/>
  <c r="L72" i="12"/>
  <c r="N72" i="12" s="1"/>
  <c r="O72" i="12" s="1"/>
  <c r="R68" i="12"/>
  <c r="S68" i="12" s="1"/>
  <c r="P68" i="12"/>
  <c r="S67" i="12"/>
  <c r="R67" i="12"/>
  <c r="P67" i="12"/>
  <c r="S66" i="12"/>
  <c r="R66" i="12"/>
  <c r="P66" i="12"/>
  <c r="R65" i="12"/>
  <c r="S65" i="12" s="1"/>
  <c r="P65" i="12"/>
  <c r="R64" i="12"/>
  <c r="S64" i="12" s="1"/>
  <c r="P64" i="12"/>
  <c r="S63" i="12"/>
  <c r="R63" i="12"/>
  <c r="P63" i="12"/>
  <c r="S62" i="12"/>
  <c r="R62" i="12"/>
  <c r="P62" i="12"/>
  <c r="R61" i="12"/>
  <c r="S61" i="12" s="1"/>
  <c r="Y92" i="12" s="1"/>
  <c r="P61" i="12"/>
  <c r="R60" i="12"/>
  <c r="P60" i="12"/>
  <c r="V59" i="12"/>
  <c r="Q59" i="12"/>
  <c r="Y114" i="12" s="1"/>
  <c r="V58" i="12"/>
  <c r="Y56" i="12"/>
  <c r="X56" i="12"/>
  <c r="V56" i="12"/>
  <c r="Z55" i="12"/>
  <c r="N55" i="12"/>
  <c r="O55" i="12" s="1"/>
  <c r="M55" i="12"/>
  <c r="L55" i="12"/>
  <c r="S51" i="12"/>
  <c r="R51" i="12"/>
  <c r="P51" i="12"/>
  <c r="R50" i="12"/>
  <c r="S50" i="12" s="1"/>
  <c r="P50" i="12"/>
  <c r="R49" i="12"/>
  <c r="S49" i="12" s="1"/>
  <c r="P49" i="12"/>
  <c r="S48" i="12"/>
  <c r="R48" i="12"/>
  <c r="P48" i="12"/>
  <c r="S47" i="12"/>
  <c r="R47" i="12"/>
  <c r="P47" i="12"/>
  <c r="R46" i="12"/>
  <c r="S46" i="12" s="1"/>
  <c r="P46" i="12"/>
  <c r="R45" i="12"/>
  <c r="S45" i="12" s="1"/>
  <c r="X93" i="12" s="1"/>
  <c r="P45" i="12"/>
  <c r="S44" i="12"/>
  <c r="R44" i="12"/>
  <c r="P44" i="12"/>
  <c r="P43" i="12"/>
  <c r="X5" i="12" s="1"/>
  <c r="Q42" i="12"/>
  <c r="X114" i="12" s="1"/>
  <c r="M38" i="12"/>
  <c r="L38" i="12"/>
  <c r="N38" i="12" s="1"/>
  <c r="O38" i="12" s="1"/>
  <c r="R33" i="12"/>
  <c r="S33" i="12" s="1"/>
  <c r="P33" i="12"/>
  <c r="R32" i="12"/>
  <c r="S32" i="12" s="1"/>
  <c r="P32" i="12"/>
  <c r="S31" i="12"/>
  <c r="R31" i="12"/>
  <c r="P31" i="12"/>
  <c r="S30" i="12"/>
  <c r="R30" i="12"/>
  <c r="P30" i="12"/>
  <c r="R29" i="12"/>
  <c r="S29" i="12" s="1"/>
  <c r="P29" i="12"/>
  <c r="R28" i="12"/>
  <c r="W58" i="12" s="1"/>
  <c r="P28" i="12"/>
  <c r="S27" i="12"/>
  <c r="W93" i="12" s="1"/>
  <c r="R27" i="12"/>
  <c r="W57" i="12" s="1"/>
  <c r="P27" i="12"/>
  <c r="S26" i="12"/>
  <c r="W92" i="12" s="1"/>
  <c r="R26" i="12"/>
  <c r="W56" i="12" s="1"/>
  <c r="P26" i="12"/>
  <c r="W6" i="12" s="1"/>
  <c r="R25" i="12"/>
  <c r="W55" i="12" s="1"/>
  <c r="P25" i="12"/>
  <c r="Q24" i="12"/>
  <c r="W114" i="12" s="1"/>
  <c r="M20" i="12"/>
  <c r="L20" i="12"/>
  <c r="N20" i="12" s="1"/>
  <c r="S13" i="12"/>
  <c r="R13" i="12"/>
  <c r="P13" i="12"/>
  <c r="S12" i="12"/>
  <c r="R12" i="12"/>
  <c r="P12" i="12"/>
  <c r="R11" i="12"/>
  <c r="S11" i="12" s="1"/>
  <c r="P11" i="12"/>
  <c r="R10" i="12"/>
  <c r="S10" i="12" s="1"/>
  <c r="P10" i="12"/>
  <c r="S9" i="12"/>
  <c r="R9" i="12"/>
  <c r="P9" i="12"/>
  <c r="V9" i="12" s="1"/>
  <c r="W8" i="12"/>
  <c r="R8" i="12"/>
  <c r="S8" i="12" s="1"/>
  <c r="V94" i="12" s="1"/>
  <c r="P8" i="12"/>
  <c r="V8" i="12" s="1"/>
  <c r="X7" i="12"/>
  <c r="W7" i="12"/>
  <c r="S7" i="12"/>
  <c r="V93" i="12" s="1"/>
  <c r="R7" i="12"/>
  <c r="V57" i="12" s="1"/>
  <c r="P7" i="12"/>
  <c r="V7" i="12" s="1"/>
  <c r="Y6" i="12"/>
  <c r="X6" i="12"/>
  <c r="R6" i="12"/>
  <c r="S6" i="12" s="1"/>
  <c r="V92" i="12" s="1"/>
  <c r="P6" i="12"/>
  <c r="V6" i="12" s="1"/>
  <c r="Z5" i="12"/>
  <c r="Y5" i="12"/>
  <c r="W5" i="12"/>
  <c r="P5" i="12"/>
  <c r="V5" i="12" s="1"/>
  <c r="Q4" i="12"/>
  <c r="R5" i="12" s="1"/>
  <c r="O526" i="11"/>
  <c r="M526" i="11"/>
  <c r="L526" i="11"/>
  <c r="N526" i="11" s="1"/>
  <c r="Q524" i="11"/>
  <c r="R523" i="11"/>
  <c r="R524" i="11" s="1"/>
  <c r="S518" i="11"/>
  <c r="R518" i="11"/>
  <c r="P518" i="11"/>
  <c r="S517" i="11"/>
  <c r="R517" i="11"/>
  <c r="P517" i="11"/>
  <c r="S516" i="11"/>
  <c r="R516" i="11"/>
  <c r="P516" i="11"/>
  <c r="S515" i="11"/>
  <c r="R515" i="11"/>
  <c r="P515" i="11"/>
  <c r="S514" i="11"/>
  <c r="R514" i="11"/>
  <c r="P514" i="11"/>
  <c r="R513" i="11"/>
  <c r="S513" i="11" s="1"/>
  <c r="P513" i="11"/>
  <c r="S512" i="11"/>
  <c r="R512" i="11"/>
  <c r="P512" i="11"/>
  <c r="R511" i="11"/>
  <c r="S511" i="11" s="1"/>
  <c r="P511" i="11"/>
  <c r="Q510" i="11"/>
  <c r="T512" i="11" s="1"/>
  <c r="O504" i="11"/>
  <c r="N504" i="11"/>
  <c r="M504" i="11"/>
  <c r="L504" i="11"/>
  <c r="Q502" i="11"/>
  <c r="R501" i="11"/>
  <c r="R502" i="11" s="1"/>
  <c r="S496" i="11"/>
  <c r="R496" i="11"/>
  <c r="P496" i="11"/>
  <c r="S495" i="11"/>
  <c r="R495" i="11"/>
  <c r="P495" i="11"/>
  <c r="S494" i="11"/>
  <c r="R494" i="11"/>
  <c r="P494" i="11"/>
  <c r="R493" i="11"/>
  <c r="S493" i="11" s="1"/>
  <c r="P493" i="11"/>
  <c r="R492" i="11"/>
  <c r="S492" i="11" s="1"/>
  <c r="P492" i="11"/>
  <c r="S491" i="11"/>
  <c r="R491" i="11"/>
  <c r="P491" i="11"/>
  <c r="R490" i="11"/>
  <c r="S490" i="11" s="1"/>
  <c r="P490" i="11"/>
  <c r="R489" i="11"/>
  <c r="S489" i="11" s="1"/>
  <c r="P489" i="11"/>
  <c r="Q488" i="11"/>
  <c r="T490" i="11" s="1"/>
  <c r="O482" i="11"/>
  <c r="M482" i="11"/>
  <c r="L482" i="11"/>
  <c r="N482" i="11" s="1"/>
  <c r="R480" i="11"/>
  <c r="Q480" i="11"/>
  <c r="R479" i="11"/>
  <c r="S474" i="11"/>
  <c r="R474" i="11"/>
  <c r="R473" i="11"/>
  <c r="S473" i="11" s="1"/>
  <c r="P473" i="11"/>
  <c r="R472" i="11"/>
  <c r="S472" i="11" s="1"/>
  <c r="P472" i="11"/>
  <c r="R471" i="11"/>
  <c r="S471" i="11" s="1"/>
  <c r="P471" i="11"/>
  <c r="S470" i="11"/>
  <c r="R470" i="11"/>
  <c r="P470" i="11"/>
  <c r="R469" i="11"/>
  <c r="S469" i="11" s="1"/>
  <c r="P469" i="11"/>
  <c r="S468" i="11"/>
  <c r="R468" i="11"/>
  <c r="P468" i="11"/>
  <c r="P467" i="11"/>
  <c r="Q466" i="11"/>
  <c r="T468" i="11" s="1"/>
  <c r="L460" i="11"/>
  <c r="N460" i="11" s="1"/>
  <c r="O460" i="11" s="1"/>
  <c r="Q458" i="11"/>
  <c r="R458" i="11"/>
  <c r="R452" i="11"/>
  <c r="S452" i="11" s="1"/>
  <c r="R451" i="11"/>
  <c r="S451" i="11" s="1"/>
  <c r="P451" i="11"/>
  <c r="R450" i="11"/>
  <c r="S450" i="11" s="1"/>
  <c r="P450" i="11"/>
  <c r="R449" i="11"/>
  <c r="S449" i="11" s="1"/>
  <c r="P449" i="11"/>
  <c r="S448" i="11"/>
  <c r="R448" i="11"/>
  <c r="P448" i="11"/>
  <c r="S447" i="11"/>
  <c r="R447" i="11"/>
  <c r="P447" i="11"/>
  <c r="S446" i="11"/>
  <c r="R446" i="11"/>
  <c r="P446" i="11"/>
  <c r="P445" i="11"/>
  <c r="Q444" i="11"/>
  <c r="T446" i="11" s="1"/>
  <c r="O438" i="11"/>
  <c r="M438" i="11"/>
  <c r="L438" i="11"/>
  <c r="N438" i="11" s="1"/>
  <c r="Q436" i="11"/>
  <c r="R435" i="11"/>
  <c r="R436" i="11" s="1"/>
  <c r="S430" i="11"/>
  <c r="R430" i="11"/>
  <c r="P430" i="11"/>
  <c r="S429" i="11"/>
  <c r="R429" i="11"/>
  <c r="P429" i="11"/>
  <c r="S428" i="11"/>
  <c r="R428" i="11"/>
  <c r="P428" i="11"/>
  <c r="S427" i="11"/>
  <c r="R427" i="11"/>
  <c r="P427" i="11"/>
  <c r="S426" i="11"/>
  <c r="R426" i="11"/>
  <c r="P426" i="11"/>
  <c r="S425" i="11"/>
  <c r="R425" i="11"/>
  <c r="P425" i="11"/>
  <c r="S424" i="11"/>
  <c r="R424" i="11"/>
  <c r="P424" i="11"/>
  <c r="S423" i="11"/>
  <c r="R423" i="11"/>
  <c r="P423" i="11"/>
  <c r="Q422" i="11"/>
  <c r="T424" i="11" s="1"/>
  <c r="L415" i="11"/>
  <c r="Q413" i="11"/>
  <c r="R407" i="11"/>
  <c r="S407" i="11" s="1"/>
  <c r="R406" i="11"/>
  <c r="S406" i="11" s="1"/>
  <c r="P406" i="11"/>
  <c r="S405" i="11"/>
  <c r="R405" i="11"/>
  <c r="P405" i="11"/>
  <c r="R404" i="11"/>
  <c r="S404" i="11" s="1"/>
  <c r="P404" i="11"/>
  <c r="R403" i="11"/>
  <c r="S403" i="11" s="1"/>
  <c r="P403" i="11"/>
  <c r="R402" i="11"/>
  <c r="S402" i="11" s="1"/>
  <c r="P402" i="11"/>
  <c r="T401" i="11"/>
  <c r="S401" i="11"/>
  <c r="R401" i="11"/>
  <c r="P401" i="11"/>
  <c r="R400" i="11"/>
  <c r="S400" i="11" s="1"/>
  <c r="P400" i="11"/>
  <c r="Q399" i="11"/>
  <c r="M393" i="11"/>
  <c r="R390" i="11"/>
  <c r="R391" i="11" s="1"/>
  <c r="Q391" i="11"/>
  <c r="R384" i="11"/>
  <c r="S384" i="11" s="1"/>
  <c r="P384" i="11"/>
  <c r="R383" i="11"/>
  <c r="S383" i="11" s="1"/>
  <c r="P383" i="11"/>
  <c r="R382" i="11"/>
  <c r="S382" i="11" s="1"/>
  <c r="P382" i="11"/>
  <c r="S381" i="11"/>
  <c r="R381" i="11"/>
  <c r="P381" i="11"/>
  <c r="R380" i="11"/>
  <c r="S380" i="11" s="1"/>
  <c r="P380" i="11"/>
  <c r="R379" i="11"/>
  <c r="S379" i="11" s="1"/>
  <c r="P379" i="11"/>
  <c r="S378" i="11"/>
  <c r="R378" i="11"/>
  <c r="P378" i="11"/>
  <c r="P377" i="11"/>
  <c r="Q376" i="11"/>
  <c r="T378" i="11" s="1"/>
  <c r="M370" i="11"/>
  <c r="L370" i="11"/>
  <c r="N370" i="11" s="1"/>
  <c r="Q368" i="11"/>
  <c r="S361" i="11"/>
  <c r="R361" i="11"/>
  <c r="P361" i="11"/>
  <c r="R360" i="11"/>
  <c r="S360" i="11" s="1"/>
  <c r="P360" i="11"/>
  <c r="R359" i="11"/>
  <c r="S359" i="11" s="1"/>
  <c r="P359" i="11"/>
  <c r="R358" i="11"/>
  <c r="S358" i="11" s="1"/>
  <c r="P358" i="11"/>
  <c r="S357" i="11"/>
  <c r="R357" i="11"/>
  <c r="P357" i="11"/>
  <c r="R356" i="11"/>
  <c r="S356" i="11" s="1"/>
  <c r="P356" i="11"/>
  <c r="S355" i="11"/>
  <c r="R355" i="11"/>
  <c r="P355" i="11"/>
  <c r="S354" i="11"/>
  <c r="R354" i="11"/>
  <c r="P354" i="11"/>
  <c r="Q353" i="11"/>
  <c r="U355" i="11" s="1"/>
  <c r="L347" i="11"/>
  <c r="Q345" i="11"/>
  <c r="R338" i="11"/>
  <c r="S338" i="11" s="1"/>
  <c r="P338" i="11"/>
  <c r="S337" i="11"/>
  <c r="R337" i="11"/>
  <c r="P337" i="11"/>
  <c r="R336" i="11"/>
  <c r="S336" i="11" s="1"/>
  <c r="P336" i="11"/>
  <c r="R335" i="11"/>
  <c r="S335" i="11" s="1"/>
  <c r="P335" i="11"/>
  <c r="R334" i="11"/>
  <c r="S334" i="11" s="1"/>
  <c r="P334" i="11"/>
  <c r="S333" i="11"/>
  <c r="R333" i="11"/>
  <c r="P333" i="11"/>
  <c r="R332" i="11"/>
  <c r="S332" i="11" s="1"/>
  <c r="P332" i="11"/>
  <c r="P331" i="11"/>
  <c r="Q330" i="11"/>
  <c r="R331" i="11" s="1"/>
  <c r="S331" i="11" s="1"/>
  <c r="N324" i="11"/>
  <c r="O324" i="11" s="1"/>
  <c r="M324" i="11"/>
  <c r="L324" i="11"/>
  <c r="Q322" i="11"/>
  <c r="R321" i="11"/>
  <c r="R322" i="11" s="1"/>
  <c r="R315" i="11"/>
  <c r="S315" i="11" s="1"/>
  <c r="P315" i="11"/>
  <c r="R314" i="11"/>
  <c r="S314" i="11" s="1"/>
  <c r="P314" i="11"/>
  <c r="S313" i="11"/>
  <c r="R313" i="11"/>
  <c r="P313" i="11"/>
  <c r="R312" i="11"/>
  <c r="S312" i="11" s="1"/>
  <c r="P312" i="11"/>
  <c r="R311" i="11"/>
  <c r="S311" i="11" s="1"/>
  <c r="P311" i="11"/>
  <c r="R310" i="11"/>
  <c r="S310" i="11" s="1"/>
  <c r="P310" i="11"/>
  <c r="U309" i="11"/>
  <c r="S309" i="11"/>
  <c r="R309" i="11"/>
  <c r="P309" i="11"/>
  <c r="R308" i="11"/>
  <c r="S308" i="11" s="1"/>
  <c r="P308" i="11"/>
  <c r="Q307" i="11"/>
  <c r="M301" i="11"/>
  <c r="L301" i="11"/>
  <c r="N301" i="11" s="1"/>
  <c r="O301" i="11" s="1"/>
  <c r="Q299" i="11"/>
  <c r="R292" i="11"/>
  <c r="S292" i="11" s="1"/>
  <c r="P292" i="11"/>
  <c r="R291" i="11"/>
  <c r="S291" i="11" s="1"/>
  <c r="P291" i="11"/>
  <c r="R290" i="11"/>
  <c r="S290" i="11" s="1"/>
  <c r="P290" i="11"/>
  <c r="S289" i="11"/>
  <c r="R289" i="11"/>
  <c r="P289" i="11"/>
  <c r="R288" i="11"/>
  <c r="S288" i="11" s="1"/>
  <c r="P288" i="11"/>
  <c r="R287" i="11"/>
  <c r="S287" i="11" s="1"/>
  <c r="P287" i="11"/>
  <c r="S286" i="11"/>
  <c r="R286" i="11"/>
  <c r="P286" i="11"/>
  <c r="P285" i="11"/>
  <c r="Q284" i="11"/>
  <c r="U286" i="11" s="1"/>
  <c r="N277" i="11"/>
  <c r="L277" i="11"/>
  <c r="K277" i="11"/>
  <c r="M277" i="11" s="1"/>
  <c r="P275" i="11"/>
  <c r="R268" i="11"/>
  <c r="Q268" i="11"/>
  <c r="O268" i="11"/>
  <c r="Q267" i="11"/>
  <c r="R267" i="11" s="1"/>
  <c r="O267" i="11"/>
  <c r="Q266" i="11"/>
  <c r="R266" i="11" s="1"/>
  <c r="O266" i="11"/>
  <c r="Q265" i="11"/>
  <c r="R265" i="11" s="1"/>
  <c r="O265" i="11"/>
  <c r="R264" i="11"/>
  <c r="Q264" i="11"/>
  <c r="O264" i="11"/>
  <c r="Q263" i="11"/>
  <c r="R263" i="11" s="1"/>
  <c r="O263" i="11"/>
  <c r="R262" i="11"/>
  <c r="Q262" i="11"/>
  <c r="O262" i="11"/>
  <c r="R261" i="11"/>
  <c r="Q261" i="11"/>
  <c r="O261" i="11"/>
  <c r="P260" i="11"/>
  <c r="T262" i="11" s="1"/>
  <c r="L254" i="11"/>
  <c r="K254" i="11"/>
  <c r="P252" i="11"/>
  <c r="Q245" i="11"/>
  <c r="R245" i="11" s="1"/>
  <c r="O245" i="11"/>
  <c r="R244" i="11"/>
  <c r="Q244" i="11"/>
  <c r="O244" i="11"/>
  <c r="Q243" i="11"/>
  <c r="R243" i="11" s="1"/>
  <c r="O243" i="11"/>
  <c r="Q242" i="11"/>
  <c r="R242" i="11" s="1"/>
  <c r="O242" i="11"/>
  <c r="Q241" i="11"/>
  <c r="R241" i="11" s="1"/>
  <c r="O241" i="11"/>
  <c r="R240" i="11"/>
  <c r="Q240" i="11"/>
  <c r="O240" i="11"/>
  <c r="Q239" i="11"/>
  <c r="R239" i="11" s="1"/>
  <c r="O239" i="11"/>
  <c r="O238" i="11"/>
  <c r="P237" i="11"/>
  <c r="Q238" i="11" s="1"/>
  <c r="R238" i="11" s="1"/>
  <c r="M231" i="11"/>
  <c r="N231" i="11" s="1"/>
  <c r="L231" i="11"/>
  <c r="K231" i="11"/>
  <c r="P229" i="11"/>
  <c r="Q228" i="11"/>
  <c r="Q229" i="11" s="1"/>
  <c r="Q222" i="11"/>
  <c r="R222" i="11" s="1"/>
  <c r="O222" i="11"/>
  <c r="Q221" i="11"/>
  <c r="R221" i="11" s="1"/>
  <c r="O221" i="11"/>
  <c r="R220" i="11"/>
  <c r="Q220" i="11"/>
  <c r="O220" i="11"/>
  <c r="Q219" i="11"/>
  <c r="R219" i="11" s="1"/>
  <c r="O219" i="11"/>
  <c r="Q218" i="11"/>
  <c r="R218" i="11" s="1"/>
  <c r="O218" i="11"/>
  <c r="Q217" i="11"/>
  <c r="R217" i="11" s="1"/>
  <c r="O217" i="11"/>
  <c r="T216" i="11"/>
  <c r="Q216" i="11"/>
  <c r="R216" i="11" s="1"/>
  <c r="O216" i="11"/>
  <c r="Q215" i="11"/>
  <c r="R215" i="11" s="1"/>
  <c r="O215" i="11"/>
  <c r="P214" i="11"/>
  <c r="L208" i="11"/>
  <c r="K208" i="11"/>
  <c r="M208" i="11" s="1"/>
  <c r="N208" i="11" s="1"/>
  <c r="P206" i="11"/>
  <c r="Q199" i="11"/>
  <c r="R199" i="11" s="1"/>
  <c r="O199" i="11"/>
  <c r="Q198" i="11"/>
  <c r="R198" i="11" s="1"/>
  <c r="O198" i="11"/>
  <c r="Q197" i="11"/>
  <c r="R197" i="11" s="1"/>
  <c r="O197" i="11"/>
  <c r="R196" i="11"/>
  <c r="Q196" i="11"/>
  <c r="O196" i="11"/>
  <c r="Q195" i="11"/>
  <c r="R195" i="11" s="1"/>
  <c r="O195" i="11"/>
  <c r="Q194" i="11"/>
  <c r="R194" i="11" s="1"/>
  <c r="O194" i="11"/>
  <c r="Q193" i="11"/>
  <c r="R193" i="11" s="1"/>
  <c r="O193" i="11"/>
  <c r="O192" i="11"/>
  <c r="P191" i="11"/>
  <c r="T193" i="11" s="1"/>
  <c r="N185" i="11"/>
  <c r="L185" i="11"/>
  <c r="K185" i="11"/>
  <c r="M185" i="11" s="1"/>
  <c r="P183" i="11"/>
  <c r="Q182" i="11"/>
  <c r="Q183" i="11" s="1"/>
  <c r="R176" i="11"/>
  <c r="Q176" i="11"/>
  <c r="O176" i="11"/>
  <c r="Q175" i="11"/>
  <c r="R175" i="11" s="1"/>
  <c r="O175" i="11"/>
  <c r="Q174" i="11"/>
  <c r="R174" i="11" s="1"/>
  <c r="O174" i="11"/>
  <c r="Q173" i="11"/>
  <c r="R173" i="11" s="1"/>
  <c r="O173" i="11"/>
  <c r="R172" i="11"/>
  <c r="Q172" i="11"/>
  <c r="O172" i="11"/>
  <c r="Q171" i="11"/>
  <c r="R171" i="11" s="1"/>
  <c r="O171" i="11"/>
  <c r="R170" i="11"/>
  <c r="Q170" i="11"/>
  <c r="O170" i="11"/>
  <c r="R169" i="11"/>
  <c r="Q169" i="11"/>
  <c r="O169" i="11"/>
  <c r="P168" i="11"/>
  <c r="T170" i="11" s="1"/>
  <c r="L162" i="11"/>
  <c r="K162" i="11"/>
  <c r="M162" i="11" s="1"/>
  <c r="N162" i="11" s="1"/>
  <c r="P160" i="11"/>
  <c r="Q153" i="11"/>
  <c r="R153" i="11" s="1"/>
  <c r="O153" i="11"/>
  <c r="R152" i="11"/>
  <c r="Q152" i="11"/>
  <c r="O152" i="11"/>
  <c r="Q151" i="11"/>
  <c r="R151" i="11" s="1"/>
  <c r="O151" i="11"/>
  <c r="Q150" i="11"/>
  <c r="R150" i="11" s="1"/>
  <c r="O150" i="11"/>
  <c r="Q149" i="11"/>
  <c r="R149" i="11" s="1"/>
  <c r="O149" i="11"/>
  <c r="Q148" i="11"/>
  <c r="R148" i="11" s="1"/>
  <c r="O148" i="11"/>
  <c r="Q147" i="11"/>
  <c r="R147" i="11" s="1"/>
  <c r="O147" i="11"/>
  <c r="Q146" i="11"/>
  <c r="R146" i="11" s="1"/>
  <c r="O146" i="11"/>
  <c r="P145" i="11"/>
  <c r="T147" i="11" s="1"/>
  <c r="M139" i="11"/>
  <c r="N139" i="11" s="1"/>
  <c r="L139" i="11"/>
  <c r="K139" i="11"/>
  <c r="T137" i="11"/>
  <c r="U136" i="11"/>
  <c r="U137" i="11" s="1"/>
  <c r="Q135" i="11"/>
  <c r="R135" i="11" s="1"/>
  <c r="O135" i="11"/>
  <c r="Q134" i="11"/>
  <c r="R134" i="11" s="1"/>
  <c r="O134" i="11"/>
  <c r="Q133" i="11"/>
  <c r="R133" i="11" s="1"/>
  <c r="O133" i="11"/>
  <c r="Q132" i="11"/>
  <c r="R132" i="11" s="1"/>
  <c r="O132" i="11"/>
  <c r="Q131" i="11"/>
  <c r="R131" i="11" s="1"/>
  <c r="O131" i="11"/>
  <c r="Q130" i="11"/>
  <c r="R130" i="11" s="1"/>
  <c r="O130" i="11"/>
  <c r="Q129" i="11"/>
  <c r="R129" i="11" s="1"/>
  <c r="O129" i="11"/>
  <c r="Q128" i="11"/>
  <c r="R128" i="11" s="1"/>
  <c r="O128" i="11"/>
  <c r="AD127" i="11"/>
  <c r="AC127" i="11"/>
  <c r="AB127" i="11"/>
  <c r="W127" i="11"/>
  <c r="P127" i="11"/>
  <c r="M123" i="11"/>
  <c r="N123" i="11" s="1"/>
  <c r="L123" i="11"/>
  <c r="K123" i="11"/>
  <c r="R116" i="11"/>
  <c r="Q116" i="11"/>
  <c r="O116" i="11"/>
  <c r="Q115" i="11"/>
  <c r="R115" i="11" s="1"/>
  <c r="O115" i="11"/>
  <c r="R114" i="11"/>
  <c r="Q114" i="11"/>
  <c r="O114" i="11"/>
  <c r="R113" i="11"/>
  <c r="Q113" i="11"/>
  <c r="O113" i="11"/>
  <c r="R112" i="11"/>
  <c r="Q112" i="11"/>
  <c r="O112" i="11"/>
  <c r="Q111" i="11"/>
  <c r="R111" i="11" s="1"/>
  <c r="O111" i="11"/>
  <c r="R110" i="11"/>
  <c r="Q110" i="11"/>
  <c r="O110" i="11"/>
  <c r="Q109" i="11"/>
  <c r="R109" i="11" s="1"/>
  <c r="O109" i="11"/>
  <c r="P108" i="11"/>
  <c r="AA127" i="11" s="1"/>
  <c r="U105" i="11"/>
  <c r="N101" i="11"/>
  <c r="M101" i="11"/>
  <c r="L101" i="11"/>
  <c r="K101" i="11"/>
  <c r="R94" i="11"/>
  <c r="Q94" i="11"/>
  <c r="O94" i="11"/>
  <c r="R93" i="11"/>
  <c r="Q93" i="11"/>
  <c r="O93" i="11"/>
  <c r="Q92" i="11"/>
  <c r="R92" i="11" s="1"/>
  <c r="O92" i="11"/>
  <c r="R91" i="11"/>
  <c r="Q91" i="11"/>
  <c r="O91" i="11"/>
  <c r="R90" i="11"/>
  <c r="Q90" i="11"/>
  <c r="O90" i="11"/>
  <c r="R89" i="11"/>
  <c r="Q89" i="11"/>
  <c r="O89" i="11"/>
  <c r="Q88" i="11"/>
  <c r="R88" i="11" s="1"/>
  <c r="O88" i="11"/>
  <c r="O87" i="11"/>
  <c r="P86" i="11"/>
  <c r="M82" i="11"/>
  <c r="N82" i="11" s="1"/>
  <c r="L82" i="11"/>
  <c r="K82" i="11"/>
  <c r="R75" i="11"/>
  <c r="Q75" i="11"/>
  <c r="O75" i="11"/>
  <c r="R74" i="11"/>
  <c r="Q74" i="11"/>
  <c r="O74" i="11"/>
  <c r="Q73" i="11"/>
  <c r="R73" i="11" s="1"/>
  <c r="O73" i="11"/>
  <c r="Q72" i="11"/>
  <c r="R72" i="11" s="1"/>
  <c r="O72" i="11"/>
  <c r="R71" i="11"/>
  <c r="Q71" i="11"/>
  <c r="O71" i="11"/>
  <c r="R70" i="11"/>
  <c r="Q70" i="11"/>
  <c r="O70" i="11"/>
  <c r="Q69" i="11"/>
  <c r="R69" i="11" s="1"/>
  <c r="O69" i="11"/>
  <c r="Q68" i="11"/>
  <c r="X50" i="11" s="1"/>
  <c r="O68" i="11"/>
  <c r="P67" i="11"/>
  <c r="X127" i="11" s="1"/>
  <c r="U66" i="11"/>
  <c r="V65" i="11"/>
  <c r="W63" i="11"/>
  <c r="U63" i="11"/>
  <c r="N63" i="11"/>
  <c r="M63" i="11"/>
  <c r="L63" i="11"/>
  <c r="K63" i="11"/>
  <c r="Q55" i="11"/>
  <c r="R55" i="11" s="1"/>
  <c r="O55" i="11"/>
  <c r="Q54" i="11"/>
  <c r="R54" i="11" s="1"/>
  <c r="O54" i="11"/>
  <c r="Q53" i="11"/>
  <c r="R53" i="11" s="1"/>
  <c r="O53" i="11"/>
  <c r="Q52" i="11"/>
  <c r="R52" i="11" s="1"/>
  <c r="O52" i="11"/>
  <c r="W51" i="11"/>
  <c r="V51" i="11"/>
  <c r="Q51" i="11"/>
  <c r="R51" i="11" s="1"/>
  <c r="O51" i="11"/>
  <c r="R50" i="11"/>
  <c r="W105" i="11" s="1"/>
  <c r="Q50" i="11"/>
  <c r="O50" i="11"/>
  <c r="W7" i="11" s="1"/>
  <c r="R49" i="11"/>
  <c r="W104" i="11" s="1"/>
  <c r="Q49" i="11"/>
  <c r="O49" i="11"/>
  <c r="Q48" i="11"/>
  <c r="O48" i="11"/>
  <c r="P47" i="11"/>
  <c r="N43" i="11"/>
  <c r="M43" i="11"/>
  <c r="L43" i="11"/>
  <c r="K43" i="11"/>
  <c r="Q35" i="11"/>
  <c r="R35" i="11" s="1"/>
  <c r="O35" i="11"/>
  <c r="Q34" i="11"/>
  <c r="R34" i="11" s="1"/>
  <c r="O34" i="11"/>
  <c r="Q33" i="11"/>
  <c r="R33" i="11" s="1"/>
  <c r="O33" i="11"/>
  <c r="Q32" i="11"/>
  <c r="R32" i="11" s="1"/>
  <c r="V107" i="11" s="1"/>
  <c r="O32" i="11"/>
  <c r="Q31" i="11"/>
  <c r="R31" i="11" s="1"/>
  <c r="V106" i="11" s="1"/>
  <c r="O31" i="11"/>
  <c r="V8" i="11" s="1"/>
  <c r="Q30" i="11"/>
  <c r="V63" i="11" s="1"/>
  <c r="O30" i="11"/>
  <c r="V7" i="11" s="1"/>
  <c r="Q29" i="11"/>
  <c r="R29" i="11" s="1"/>
  <c r="V104" i="11" s="1"/>
  <c r="O29" i="11"/>
  <c r="V6" i="11" s="1"/>
  <c r="O28" i="11"/>
  <c r="P27" i="11"/>
  <c r="Q28" i="11" s="1"/>
  <c r="N22" i="11"/>
  <c r="M22" i="11"/>
  <c r="L22" i="11"/>
  <c r="K22" i="11"/>
  <c r="R12" i="11"/>
  <c r="Q12" i="11"/>
  <c r="O12" i="11"/>
  <c r="U11" i="11"/>
  <c r="Q11" i="11"/>
  <c r="R11" i="11" s="1"/>
  <c r="U109" i="11" s="1"/>
  <c r="O11" i="11"/>
  <c r="U10" i="11"/>
  <c r="R10" i="11"/>
  <c r="U108" i="11" s="1"/>
  <c r="Q10" i="11"/>
  <c r="O10" i="11"/>
  <c r="V9" i="11"/>
  <c r="U9" i="11"/>
  <c r="Q9" i="11"/>
  <c r="R9" i="11" s="1"/>
  <c r="U107" i="11" s="1"/>
  <c r="O9" i="11"/>
  <c r="Q8" i="11"/>
  <c r="R8" i="11" s="1"/>
  <c r="U106" i="11" s="1"/>
  <c r="O8" i="11"/>
  <c r="U8" i="11" s="1"/>
  <c r="R7" i="11"/>
  <c r="Q7" i="11"/>
  <c r="O7" i="11"/>
  <c r="U7" i="11" s="1"/>
  <c r="W6" i="11"/>
  <c r="Q6" i="11"/>
  <c r="R6" i="11" s="1"/>
  <c r="U104" i="11" s="1"/>
  <c r="O6" i="11"/>
  <c r="U6" i="11" s="1"/>
  <c r="X5" i="11"/>
  <c r="W5" i="11"/>
  <c r="V5" i="11"/>
  <c r="U5" i="11"/>
  <c r="Q5" i="11"/>
  <c r="R5" i="11" s="1"/>
  <c r="U103" i="11" s="1"/>
  <c r="O5" i="11"/>
  <c r="P4" i="11"/>
  <c r="U127" i="11" s="1"/>
  <c r="N956" i="10"/>
  <c r="L956" i="10"/>
  <c r="K956" i="10"/>
  <c r="M956" i="10" s="1"/>
  <c r="Q954" i="10"/>
  <c r="P954" i="10"/>
  <c r="Q953" i="10"/>
  <c r="R948" i="10"/>
  <c r="Q948" i="10"/>
  <c r="O948" i="10"/>
  <c r="R947" i="10"/>
  <c r="Q947" i="10"/>
  <c r="O947" i="10"/>
  <c r="R946" i="10"/>
  <c r="Q946" i="10"/>
  <c r="O946" i="10"/>
  <c r="R945" i="10"/>
  <c r="Q945" i="10"/>
  <c r="O945" i="10"/>
  <c r="R944" i="10"/>
  <c r="Q944" i="10"/>
  <c r="O944" i="10"/>
  <c r="Q943" i="10"/>
  <c r="R943" i="10" s="1"/>
  <c r="O943" i="10"/>
  <c r="R942" i="10"/>
  <c r="Q942" i="10"/>
  <c r="O942" i="10"/>
  <c r="Q941" i="10"/>
  <c r="R941" i="10" s="1"/>
  <c r="O941" i="10"/>
  <c r="P940" i="10"/>
  <c r="S942" i="10" s="1"/>
  <c r="N934" i="10"/>
  <c r="M934" i="10"/>
  <c r="L934" i="10"/>
  <c r="K934" i="10"/>
  <c r="P932" i="10"/>
  <c r="Q931" i="10"/>
  <c r="Q932" i="10" s="1"/>
  <c r="R926" i="10"/>
  <c r="Q926" i="10"/>
  <c r="O926" i="10"/>
  <c r="R925" i="10"/>
  <c r="Q925" i="10"/>
  <c r="O925" i="10"/>
  <c r="R924" i="10"/>
  <c r="Q924" i="10"/>
  <c r="O924" i="10"/>
  <c r="Q923" i="10"/>
  <c r="R923" i="10" s="1"/>
  <c r="O923" i="10"/>
  <c r="Q922" i="10"/>
  <c r="R922" i="10" s="1"/>
  <c r="O922" i="10"/>
  <c r="R921" i="10"/>
  <c r="Q921" i="10"/>
  <c r="O921" i="10"/>
  <c r="S920" i="10"/>
  <c r="R920" i="10"/>
  <c r="Q920" i="10"/>
  <c r="O920" i="10"/>
  <c r="Q919" i="10"/>
  <c r="R919" i="10" s="1"/>
  <c r="O919" i="10"/>
  <c r="P918" i="10"/>
  <c r="K912" i="10"/>
  <c r="M912" i="10" s="1"/>
  <c r="Q910" i="10"/>
  <c r="P910" i="10"/>
  <c r="R904" i="10"/>
  <c r="Q904" i="10"/>
  <c r="O904" i="10"/>
  <c r="R903" i="10"/>
  <c r="Q903" i="10"/>
  <c r="O903" i="10"/>
  <c r="Q902" i="10"/>
  <c r="R902" i="10" s="1"/>
  <c r="O902" i="10"/>
  <c r="Q901" i="10"/>
  <c r="R901" i="10" s="1"/>
  <c r="O901" i="10"/>
  <c r="Q900" i="10"/>
  <c r="R900" i="10" s="1"/>
  <c r="O900" i="10"/>
  <c r="Q899" i="10"/>
  <c r="R899" i="10" s="1"/>
  <c r="O899" i="10"/>
  <c r="S898" i="10"/>
  <c r="Q898" i="10"/>
  <c r="R898" i="10" s="1"/>
  <c r="O898" i="10"/>
  <c r="O897" i="10"/>
  <c r="P896" i="10"/>
  <c r="Q897" i="10" s="1"/>
  <c r="R897" i="10" s="1"/>
  <c r="N890" i="10"/>
  <c r="M890" i="10"/>
  <c r="L890" i="10"/>
  <c r="K890" i="10"/>
  <c r="Q888" i="10"/>
  <c r="P888" i="10"/>
  <c r="Q887" i="10"/>
  <c r="R882" i="10"/>
  <c r="Q882" i="10"/>
  <c r="O882" i="10"/>
  <c r="R881" i="10"/>
  <c r="Q881" i="10"/>
  <c r="O881" i="10"/>
  <c r="Q880" i="10"/>
  <c r="R880" i="10" s="1"/>
  <c r="O880" i="10"/>
  <c r="R879" i="10"/>
  <c r="Q879" i="10"/>
  <c r="O879" i="10"/>
  <c r="Q878" i="10"/>
  <c r="R878" i="10" s="1"/>
  <c r="O878" i="10"/>
  <c r="Q877" i="10"/>
  <c r="R877" i="10" s="1"/>
  <c r="O877" i="10"/>
  <c r="S876" i="10"/>
  <c r="R876" i="10"/>
  <c r="Q876" i="10"/>
  <c r="O876" i="10"/>
  <c r="Q875" i="10"/>
  <c r="R875" i="10" s="1"/>
  <c r="O875" i="10"/>
  <c r="P874" i="10"/>
  <c r="L868" i="10"/>
  <c r="K868" i="10"/>
  <c r="M868" i="10" s="1"/>
  <c r="N868" i="10" s="1"/>
  <c r="P866" i="10"/>
  <c r="Q865" i="10"/>
  <c r="Q866" i="10" s="1"/>
  <c r="Q860" i="10"/>
  <c r="R860" i="10" s="1"/>
  <c r="O860" i="10"/>
  <c r="Q859" i="10"/>
  <c r="R859" i="10" s="1"/>
  <c r="O859" i="10"/>
  <c r="R858" i="10"/>
  <c r="Q858" i="10"/>
  <c r="O858" i="10"/>
  <c r="Q857" i="10"/>
  <c r="R857" i="10" s="1"/>
  <c r="O857" i="10"/>
  <c r="R856" i="10"/>
  <c r="Q856" i="10"/>
  <c r="O856" i="10"/>
  <c r="R855" i="10"/>
  <c r="Q855" i="10"/>
  <c r="O855" i="10"/>
  <c r="Q854" i="10"/>
  <c r="R854" i="10" s="1"/>
  <c r="O854" i="10"/>
  <c r="R853" i="10"/>
  <c r="Q853" i="10"/>
  <c r="O853" i="10"/>
  <c r="P852" i="10"/>
  <c r="S854" i="10" s="1"/>
  <c r="N846" i="10"/>
  <c r="K846" i="10"/>
  <c r="M846" i="10" s="1"/>
  <c r="P844" i="10"/>
  <c r="Q843" i="10"/>
  <c r="Q844" i="10" s="1"/>
  <c r="Q838" i="10"/>
  <c r="R838" i="10" s="1"/>
  <c r="O838" i="10"/>
  <c r="Q837" i="10"/>
  <c r="R837" i="10" s="1"/>
  <c r="O837" i="10"/>
  <c r="Q836" i="10"/>
  <c r="R836" i="10" s="1"/>
  <c r="O836" i="10"/>
  <c r="Q835" i="10"/>
  <c r="R835" i="10" s="1"/>
  <c r="O835" i="10"/>
  <c r="R834" i="10"/>
  <c r="Q834" i="10"/>
  <c r="O834" i="10"/>
  <c r="R833" i="10"/>
  <c r="Q833" i="10"/>
  <c r="O833" i="10"/>
  <c r="S832" i="10"/>
  <c r="Q832" i="10"/>
  <c r="R832" i="10" s="1"/>
  <c r="O832" i="10"/>
  <c r="R831" i="10"/>
  <c r="Q831" i="10"/>
  <c r="O831" i="10"/>
  <c r="P830" i="10"/>
  <c r="L824" i="10"/>
  <c r="K824" i="10"/>
  <c r="M824" i="10" s="1"/>
  <c r="N824" i="10" s="1"/>
  <c r="P822" i="10"/>
  <c r="Q822" i="10"/>
  <c r="Q816" i="10"/>
  <c r="R816" i="10" s="1"/>
  <c r="O816" i="10"/>
  <c r="Q815" i="10"/>
  <c r="R815" i="10" s="1"/>
  <c r="O815" i="10"/>
  <c r="R814" i="10"/>
  <c r="Q814" i="10"/>
  <c r="O814" i="10"/>
  <c r="R813" i="10"/>
  <c r="Q813" i="10"/>
  <c r="O813" i="10"/>
  <c r="Q812" i="10"/>
  <c r="R812" i="10" s="1"/>
  <c r="O812" i="10"/>
  <c r="R811" i="10"/>
  <c r="Q811" i="10"/>
  <c r="O811" i="10"/>
  <c r="S810" i="10"/>
  <c r="Q810" i="10"/>
  <c r="R810" i="10" s="1"/>
  <c r="O810" i="10"/>
  <c r="O809" i="10"/>
  <c r="P808" i="10"/>
  <c r="Q809" i="10" s="1"/>
  <c r="R809" i="10" s="1"/>
  <c r="K802" i="10"/>
  <c r="M802" i="10" s="1"/>
  <c r="N802" i="10" s="1"/>
  <c r="P800" i="10"/>
  <c r="Q800" i="10"/>
  <c r="Q794" i="10"/>
  <c r="R794" i="10" s="1"/>
  <c r="O794" i="10"/>
  <c r="Q793" i="10"/>
  <c r="R793" i="10" s="1"/>
  <c r="O793" i="10"/>
  <c r="R792" i="10"/>
  <c r="Q792" i="10"/>
  <c r="O792" i="10"/>
  <c r="R791" i="10"/>
  <c r="Q791" i="10"/>
  <c r="O791" i="10"/>
  <c r="R790" i="10"/>
  <c r="Q790" i="10"/>
  <c r="O790" i="10"/>
  <c r="Q789" i="10"/>
  <c r="R789" i="10" s="1"/>
  <c r="O789" i="10"/>
  <c r="S788" i="10"/>
  <c r="R788" i="10"/>
  <c r="Q788" i="10"/>
  <c r="O788" i="10"/>
  <c r="Q787" i="10"/>
  <c r="R787" i="10" s="1"/>
  <c r="O787" i="10"/>
  <c r="P786" i="10"/>
  <c r="L780" i="10"/>
  <c r="K780" i="10"/>
  <c r="M780" i="10" s="1"/>
  <c r="N780" i="10" s="1"/>
  <c r="P778" i="10"/>
  <c r="Q778" i="10"/>
  <c r="R772" i="10"/>
  <c r="Q772" i="10"/>
  <c r="O772" i="10"/>
  <c r="R771" i="10"/>
  <c r="Q771" i="10"/>
  <c r="O771" i="10"/>
  <c r="Q770" i="10"/>
  <c r="R770" i="10" s="1"/>
  <c r="O770" i="10"/>
  <c r="Q769" i="10"/>
  <c r="R769" i="10" s="1"/>
  <c r="O769" i="10"/>
  <c r="R768" i="10"/>
  <c r="Q768" i="10"/>
  <c r="O768" i="10"/>
  <c r="R767" i="10"/>
  <c r="Q767" i="10"/>
  <c r="O767" i="10"/>
  <c r="R766" i="10"/>
  <c r="Q766" i="10"/>
  <c r="O766" i="10"/>
  <c r="R765" i="10"/>
  <c r="Q765" i="10"/>
  <c r="O765" i="10"/>
  <c r="P764" i="10"/>
  <c r="S766" i="10" s="1"/>
  <c r="K758" i="10"/>
  <c r="Q755" i="10" s="1"/>
  <c r="Q756" i="10" s="1"/>
  <c r="P756" i="10"/>
  <c r="Q749" i="10"/>
  <c r="R749" i="10" s="1"/>
  <c r="O749" i="10"/>
  <c r="R748" i="10"/>
  <c r="Q748" i="10"/>
  <c r="O748" i="10"/>
  <c r="R747" i="10"/>
  <c r="Q747" i="10"/>
  <c r="O747" i="10"/>
  <c r="Q746" i="10"/>
  <c r="R746" i="10" s="1"/>
  <c r="O746" i="10"/>
  <c r="Q745" i="10"/>
  <c r="R745" i="10" s="1"/>
  <c r="O745" i="10"/>
  <c r="R744" i="10"/>
  <c r="Q744" i="10"/>
  <c r="O744" i="10"/>
  <c r="S743" i="10"/>
  <c r="Q743" i="10"/>
  <c r="R743" i="10" s="1"/>
  <c r="O743" i="10"/>
  <c r="R742" i="10"/>
  <c r="Q742" i="10"/>
  <c r="O742" i="10"/>
  <c r="P741" i="10"/>
  <c r="L735" i="10"/>
  <c r="K735" i="10"/>
  <c r="Q732" i="10" s="1"/>
  <c r="Q733" i="10" s="1"/>
  <c r="P733" i="10"/>
  <c r="Q726" i="10"/>
  <c r="R726" i="10" s="1"/>
  <c r="O726" i="10"/>
  <c r="Q725" i="10"/>
  <c r="R725" i="10" s="1"/>
  <c r="O725" i="10"/>
  <c r="R724" i="10"/>
  <c r="Q724" i="10"/>
  <c r="O724" i="10"/>
  <c r="R723" i="10"/>
  <c r="Q723" i="10"/>
  <c r="O723" i="10"/>
  <c r="Q722" i="10"/>
  <c r="R722" i="10" s="1"/>
  <c r="O722" i="10"/>
  <c r="R721" i="10"/>
  <c r="Q721" i="10"/>
  <c r="O721" i="10"/>
  <c r="S720" i="10"/>
  <c r="Q720" i="10"/>
  <c r="R720" i="10" s="1"/>
  <c r="O720" i="10"/>
  <c r="O719" i="10"/>
  <c r="P718" i="10"/>
  <c r="Q719" i="10" s="1"/>
  <c r="R719" i="10" s="1"/>
  <c r="L712" i="10"/>
  <c r="K712" i="10"/>
  <c r="M712" i="10" s="1"/>
  <c r="N712" i="10" s="1"/>
  <c r="Q710" i="10"/>
  <c r="P710" i="10"/>
  <c r="V715" i="10" s="1"/>
  <c r="R703" i="10"/>
  <c r="Q703" i="10"/>
  <c r="O703" i="10"/>
  <c r="Q702" i="10"/>
  <c r="R702" i="10" s="1"/>
  <c r="O702" i="10"/>
  <c r="R701" i="10"/>
  <c r="Q701" i="10"/>
  <c r="O701" i="10"/>
  <c r="R700" i="10"/>
  <c r="Q700" i="10"/>
  <c r="O700" i="10"/>
  <c r="R699" i="10"/>
  <c r="Q699" i="10"/>
  <c r="O699" i="10"/>
  <c r="Q698" i="10"/>
  <c r="R698" i="10" s="1"/>
  <c r="O698" i="10"/>
  <c r="T697" i="10"/>
  <c r="R697" i="10"/>
  <c r="Q697" i="10"/>
  <c r="O697" i="10"/>
  <c r="Q696" i="10"/>
  <c r="R696" i="10" s="1"/>
  <c r="O696" i="10"/>
  <c r="P695" i="10"/>
  <c r="L689" i="10"/>
  <c r="K689" i="10"/>
  <c r="M689" i="10" s="1"/>
  <c r="N689" i="10" s="1"/>
  <c r="R680" i="10"/>
  <c r="Q680" i="10"/>
  <c r="O680" i="10"/>
  <c r="R679" i="10"/>
  <c r="Q679" i="10"/>
  <c r="O679" i="10"/>
  <c r="Q678" i="10"/>
  <c r="R678" i="10" s="1"/>
  <c r="O678" i="10"/>
  <c r="Q677" i="10"/>
  <c r="R677" i="10" s="1"/>
  <c r="O677" i="10"/>
  <c r="R676" i="10"/>
  <c r="Q676" i="10"/>
  <c r="O676" i="10"/>
  <c r="R675" i="10"/>
  <c r="Q675" i="10"/>
  <c r="O675" i="10"/>
  <c r="R674" i="10"/>
  <c r="Q674" i="10"/>
  <c r="O674" i="10"/>
  <c r="R673" i="10"/>
  <c r="Q673" i="10"/>
  <c r="O673" i="10"/>
  <c r="P672" i="10"/>
  <c r="T674" i="10" s="1"/>
  <c r="M666" i="10"/>
  <c r="N666" i="10" s="1"/>
  <c r="L666" i="10"/>
  <c r="K666" i="10"/>
  <c r="P664" i="10"/>
  <c r="Q663" i="10"/>
  <c r="Q664" i="10" s="1"/>
  <c r="Q657" i="10"/>
  <c r="R657" i="10" s="1"/>
  <c r="O657" i="10"/>
  <c r="R656" i="10"/>
  <c r="Q656" i="10"/>
  <c r="O656" i="10"/>
  <c r="R655" i="10"/>
  <c r="Q655" i="10"/>
  <c r="O655" i="10"/>
  <c r="Q654" i="10"/>
  <c r="R654" i="10" s="1"/>
  <c r="O654" i="10"/>
  <c r="R653" i="10"/>
  <c r="Q653" i="10"/>
  <c r="O653" i="10"/>
  <c r="R652" i="10"/>
  <c r="Q652" i="10"/>
  <c r="O652" i="10"/>
  <c r="T651" i="10"/>
  <c r="Q651" i="10"/>
  <c r="R651" i="10" s="1"/>
  <c r="O651" i="10"/>
  <c r="R650" i="10"/>
  <c r="Q650" i="10"/>
  <c r="O650" i="10"/>
  <c r="P649" i="10"/>
  <c r="M643" i="10"/>
  <c r="N643" i="10" s="1"/>
  <c r="L643" i="10"/>
  <c r="K643" i="10"/>
  <c r="Q640" i="10" s="1"/>
  <c r="Q641" i="10" s="1"/>
  <c r="P641" i="10"/>
  <c r="Q634" i="10"/>
  <c r="R634" i="10" s="1"/>
  <c r="O634" i="10"/>
  <c r="R633" i="10"/>
  <c r="Q633" i="10"/>
  <c r="O633" i="10"/>
  <c r="R632" i="10"/>
  <c r="Q632" i="10"/>
  <c r="O632" i="10"/>
  <c r="R631" i="10"/>
  <c r="Q631" i="10"/>
  <c r="O631" i="10"/>
  <c r="Q630" i="10"/>
  <c r="R630" i="10" s="1"/>
  <c r="O630" i="10"/>
  <c r="R629" i="10"/>
  <c r="Q629" i="10"/>
  <c r="O629" i="10"/>
  <c r="T628" i="10"/>
  <c r="Q628" i="10"/>
  <c r="R628" i="10" s="1"/>
  <c r="O628" i="10"/>
  <c r="O627" i="10"/>
  <c r="P626" i="10"/>
  <c r="Q627" i="10" s="1"/>
  <c r="R627" i="10" s="1"/>
  <c r="N620" i="10"/>
  <c r="M620" i="10"/>
  <c r="L620" i="10"/>
  <c r="K620" i="10"/>
  <c r="Q617" i="10"/>
  <c r="R611" i="10"/>
  <c r="Q611" i="10"/>
  <c r="O611" i="10"/>
  <c r="Q610" i="10"/>
  <c r="R610" i="10" s="1"/>
  <c r="O610" i="10"/>
  <c r="Q609" i="10"/>
  <c r="R609" i="10" s="1"/>
  <c r="O609" i="10"/>
  <c r="R608" i="10"/>
  <c r="Q608" i="10"/>
  <c r="O608" i="10"/>
  <c r="R607" i="10"/>
  <c r="Q607" i="10"/>
  <c r="O607" i="10"/>
  <c r="Q606" i="10"/>
  <c r="R606" i="10" s="1"/>
  <c r="O606" i="10"/>
  <c r="T605" i="10"/>
  <c r="R605" i="10"/>
  <c r="Q605" i="10"/>
  <c r="O605" i="10"/>
  <c r="Q604" i="10"/>
  <c r="R604" i="10" s="1"/>
  <c r="O604" i="10"/>
  <c r="P603" i="10"/>
  <c r="L597" i="10"/>
  <c r="K597" i="10"/>
  <c r="M597" i="10" s="1"/>
  <c r="N597" i="10" s="1"/>
  <c r="P595" i="10"/>
  <c r="R588" i="10"/>
  <c r="Q588" i="10"/>
  <c r="O588" i="10"/>
  <c r="R587" i="10"/>
  <c r="Q587" i="10"/>
  <c r="O587" i="10"/>
  <c r="Q586" i="10"/>
  <c r="R586" i="10" s="1"/>
  <c r="O586" i="10"/>
  <c r="Q585" i="10"/>
  <c r="R585" i="10" s="1"/>
  <c r="O585" i="10"/>
  <c r="R584" i="10"/>
  <c r="Q584" i="10"/>
  <c r="O584" i="10"/>
  <c r="R583" i="10"/>
  <c r="Q583" i="10"/>
  <c r="O583" i="10"/>
  <c r="R582" i="10"/>
  <c r="Q582" i="10"/>
  <c r="O582" i="10"/>
  <c r="R581" i="10"/>
  <c r="Q581" i="10"/>
  <c r="O581" i="10"/>
  <c r="P580" i="10"/>
  <c r="T582" i="10" s="1"/>
  <c r="N574" i="10"/>
  <c r="M574" i="10"/>
  <c r="L574" i="10"/>
  <c r="K574" i="10"/>
  <c r="P572" i="10"/>
  <c r="Q571" i="10"/>
  <c r="Q572" i="10" s="1"/>
  <c r="Q565" i="10"/>
  <c r="R565" i="10" s="1"/>
  <c r="O565" i="10"/>
  <c r="R564" i="10"/>
  <c r="Q564" i="10"/>
  <c r="O564" i="10"/>
  <c r="R563" i="10"/>
  <c r="Q563" i="10"/>
  <c r="O563" i="10"/>
  <c r="Q562" i="10"/>
  <c r="R562" i="10" s="1"/>
  <c r="O562" i="10"/>
  <c r="Q561" i="10"/>
  <c r="R561" i="10" s="1"/>
  <c r="O561" i="10"/>
  <c r="R560" i="10"/>
  <c r="Q560" i="10"/>
  <c r="O560" i="10"/>
  <c r="T559" i="10"/>
  <c r="Q559" i="10"/>
  <c r="R559" i="10" s="1"/>
  <c r="O559" i="10"/>
  <c r="R558" i="10"/>
  <c r="Q558" i="10"/>
  <c r="O558" i="10"/>
  <c r="P557" i="10"/>
  <c r="M551" i="10"/>
  <c r="N551" i="10" s="1"/>
  <c r="L551" i="10"/>
  <c r="K551" i="10"/>
  <c r="Q548" i="10" s="1"/>
  <c r="Q549" i="10" s="1"/>
  <c r="P549" i="10"/>
  <c r="Q542" i="10"/>
  <c r="R542" i="10" s="1"/>
  <c r="O542" i="10"/>
  <c r="Q541" i="10"/>
  <c r="R541" i="10" s="1"/>
  <c r="O541" i="10"/>
  <c r="R540" i="10"/>
  <c r="Q540" i="10"/>
  <c r="O540" i="10"/>
  <c r="R539" i="10"/>
  <c r="Q539" i="10"/>
  <c r="O539" i="10"/>
  <c r="Q538" i="10"/>
  <c r="R538" i="10" s="1"/>
  <c r="O538" i="10"/>
  <c r="Q537" i="10"/>
  <c r="R537" i="10" s="1"/>
  <c r="O537" i="10"/>
  <c r="T536" i="10"/>
  <c r="Q536" i="10"/>
  <c r="R536" i="10" s="1"/>
  <c r="O536" i="10"/>
  <c r="O535" i="10"/>
  <c r="P534" i="10"/>
  <c r="Q535" i="10" s="1"/>
  <c r="R535" i="10" s="1"/>
  <c r="N528" i="10"/>
  <c r="M528" i="10"/>
  <c r="L528" i="10"/>
  <c r="K528" i="10"/>
  <c r="Q526" i="10"/>
  <c r="P526" i="10"/>
  <c r="Q525" i="10"/>
  <c r="R519" i="10"/>
  <c r="Q519" i="10"/>
  <c r="O519" i="10"/>
  <c r="Q518" i="10"/>
  <c r="R518" i="10" s="1"/>
  <c r="O518" i="10"/>
  <c r="Q517" i="10"/>
  <c r="R517" i="10" s="1"/>
  <c r="O517" i="10"/>
  <c r="R516" i="10"/>
  <c r="Q516" i="10"/>
  <c r="O516" i="10"/>
  <c r="R515" i="10"/>
  <c r="Q515" i="10"/>
  <c r="O515" i="10"/>
  <c r="Q514" i="10"/>
  <c r="R514" i="10" s="1"/>
  <c r="O514" i="10"/>
  <c r="T513" i="10"/>
  <c r="R513" i="10"/>
  <c r="Q513" i="10"/>
  <c r="O513" i="10"/>
  <c r="Q512" i="10"/>
  <c r="R512" i="10" s="1"/>
  <c r="O512" i="10"/>
  <c r="P511" i="10"/>
  <c r="L505" i="10"/>
  <c r="K505" i="10"/>
  <c r="P503" i="10"/>
  <c r="R496" i="10"/>
  <c r="Q496" i="10"/>
  <c r="O496" i="10"/>
  <c r="R495" i="10"/>
  <c r="Q495" i="10"/>
  <c r="O495" i="10"/>
  <c r="Q494" i="10"/>
  <c r="R494" i="10" s="1"/>
  <c r="O494" i="10"/>
  <c r="Q493" i="10"/>
  <c r="R493" i="10" s="1"/>
  <c r="O493" i="10"/>
  <c r="R492" i="10"/>
  <c r="Q492" i="10"/>
  <c r="O492" i="10"/>
  <c r="R491" i="10"/>
  <c r="Q491" i="10"/>
  <c r="O491" i="10"/>
  <c r="Q490" i="10"/>
  <c r="R490" i="10" s="1"/>
  <c r="O490" i="10"/>
  <c r="R489" i="10"/>
  <c r="Q489" i="10"/>
  <c r="O489" i="10"/>
  <c r="P488" i="10"/>
  <c r="T490" i="10" s="1"/>
  <c r="M482" i="10"/>
  <c r="N482" i="10" s="1"/>
  <c r="L482" i="10"/>
  <c r="K482" i="10"/>
  <c r="P480" i="10"/>
  <c r="Q479" i="10"/>
  <c r="Q480" i="10" s="1"/>
  <c r="Q473" i="10"/>
  <c r="R473" i="10" s="1"/>
  <c r="O473" i="10"/>
  <c r="R472" i="10"/>
  <c r="Q472" i="10"/>
  <c r="O472" i="10"/>
  <c r="R471" i="10"/>
  <c r="Q471" i="10"/>
  <c r="O471" i="10"/>
  <c r="Q470" i="10"/>
  <c r="R470" i="10" s="1"/>
  <c r="O470" i="10"/>
  <c r="Q469" i="10"/>
  <c r="R469" i="10" s="1"/>
  <c r="O469" i="10"/>
  <c r="R468" i="10"/>
  <c r="Q468" i="10"/>
  <c r="O468" i="10"/>
  <c r="T467" i="10"/>
  <c r="Q467" i="10"/>
  <c r="R467" i="10" s="1"/>
  <c r="O467" i="10"/>
  <c r="Q466" i="10"/>
  <c r="R466" i="10" s="1"/>
  <c r="O466" i="10"/>
  <c r="P465" i="10"/>
  <c r="M459" i="10"/>
  <c r="N459" i="10" s="1"/>
  <c r="L459" i="10"/>
  <c r="K459" i="10"/>
  <c r="Q456" i="10" s="1"/>
  <c r="Q457" i="10"/>
  <c r="P457" i="10"/>
  <c r="Q450" i="10"/>
  <c r="R450" i="10" s="1"/>
  <c r="O450" i="10"/>
  <c r="Q449" i="10"/>
  <c r="R449" i="10" s="1"/>
  <c r="O449" i="10"/>
  <c r="R448" i="10"/>
  <c r="Q448" i="10"/>
  <c r="O448" i="10"/>
  <c r="R447" i="10"/>
  <c r="Q447" i="10"/>
  <c r="O447" i="10"/>
  <c r="Q446" i="10"/>
  <c r="R446" i="10" s="1"/>
  <c r="O446" i="10"/>
  <c r="Q445" i="10"/>
  <c r="R445" i="10" s="1"/>
  <c r="O445" i="10"/>
  <c r="T444" i="10"/>
  <c r="Q444" i="10"/>
  <c r="R444" i="10" s="1"/>
  <c r="O444" i="10"/>
  <c r="O443" i="10"/>
  <c r="P442" i="10"/>
  <c r="Q443" i="10" s="1"/>
  <c r="R443" i="10" s="1"/>
  <c r="N436" i="10"/>
  <c r="M436" i="10"/>
  <c r="L436" i="10"/>
  <c r="K436" i="10"/>
  <c r="Q434" i="10"/>
  <c r="P434" i="10"/>
  <c r="Q433" i="10"/>
  <c r="R427" i="10"/>
  <c r="Q427" i="10"/>
  <c r="O427" i="10"/>
  <c r="Q426" i="10"/>
  <c r="R426" i="10" s="1"/>
  <c r="O426" i="10"/>
  <c r="Q425" i="10"/>
  <c r="R425" i="10" s="1"/>
  <c r="O425" i="10"/>
  <c r="R424" i="10"/>
  <c r="Q424" i="10"/>
  <c r="O424" i="10"/>
  <c r="R423" i="10"/>
  <c r="Q423" i="10"/>
  <c r="O423" i="10"/>
  <c r="Q422" i="10"/>
  <c r="R422" i="10" s="1"/>
  <c r="O422" i="10"/>
  <c r="T421" i="10"/>
  <c r="R421" i="10"/>
  <c r="Q421" i="10"/>
  <c r="O421" i="10"/>
  <c r="Q420" i="10"/>
  <c r="R420" i="10" s="1"/>
  <c r="O420" i="10"/>
  <c r="P419" i="10"/>
  <c r="L413" i="10"/>
  <c r="K413" i="10"/>
  <c r="P411" i="10"/>
  <c r="R404" i="10"/>
  <c r="Q404" i="10"/>
  <c r="O404" i="10"/>
  <c r="R403" i="10"/>
  <c r="Q403" i="10"/>
  <c r="O403" i="10"/>
  <c r="Q402" i="10"/>
  <c r="R402" i="10" s="1"/>
  <c r="O402" i="10"/>
  <c r="Q401" i="10"/>
  <c r="R401" i="10" s="1"/>
  <c r="O401" i="10"/>
  <c r="R400" i="10"/>
  <c r="Q400" i="10"/>
  <c r="O400" i="10"/>
  <c r="R399" i="10"/>
  <c r="Q399" i="10"/>
  <c r="O399" i="10"/>
  <c r="R398" i="10"/>
  <c r="Q398" i="10"/>
  <c r="O398" i="10"/>
  <c r="R397" i="10"/>
  <c r="Q397" i="10"/>
  <c r="O397" i="10"/>
  <c r="P396" i="10"/>
  <c r="T398" i="10" s="1"/>
  <c r="M390" i="10"/>
  <c r="N390" i="10" s="1"/>
  <c r="L390" i="10"/>
  <c r="K390" i="10"/>
  <c r="P388" i="10"/>
  <c r="Q387" i="10"/>
  <c r="Q388" i="10" s="1"/>
  <c r="Q381" i="10"/>
  <c r="R381" i="10" s="1"/>
  <c r="O381" i="10"/>
  <c r="R380" i="10"/>
  <c r="Q380" i="10"/>
  <c r="O380" i="10"/>
  <c r="R379" i="10"/>
  <c r="Q379" i="10"/>
  <c r="O379" i="10"/>
  <c r="Q378" i="10"/>
  <c r="R378" i="10" s="1"/>
  <c r="O378" i="10"/>
  <c r="R377" i="10"/>
  <c r="Q377" i="10"/>
  <c r="O377" i="10"/>
  <c r="R376" i="10"/>
  <c r="Q376" i="10"/>
  <c r="O376" i="10"/>
  <c r="T375" i="10"/>
  <c r="Q375" i="10"/>
  <c r="R375" i="10" s="1"/>
  <c r="O375" i="10"/>
  <c r="R374" i="10"/>
  <c r="Q374" i="10"/>
  <c r="O374" i="10"/>
  <c r="P373" i="10"/>
  <c r="M367" i="10"/>
  <c r="N367" i="10" s="1"/>
  <c r="L367" i="10"/>
  <c r="K367" i="10"/>
  <c r="Q364" i="10" s="1"/>
  <c r="Q365" i="10"/>
  <c r="P365" i="10"/>
  <c r="Q358" i="10"/>
  <c r="R358" i="10" s="1"/>
  <c r="O358" i="10"/>
  <c r="Q357" i="10"/>
  <c r="R357" i="10" s="1"/>
  <c r="O357" i="10"/>
  <c r="R356" i="10"/>
  <c r="Q356" i="10"/>
  <c r="O356" i="10"/>
  <c r="R355" i="10"/>
  <c r="Q355" i="10"/>
  <c r="O355" i="10"/>
  <c r="Q354" i="10"/>
  <c r="R354" i="10" s="1"/>
  <c r="O354" i="10"/>
  <c r="Q353" i="10"/>
  <c r="R353" i="10" s="1"/>
  <c r="O353" i="10"/>
  <c r="T352" i="10"/>
  <c r="Q352" i="10"/>
  <c r="R352" i="10" s="1"/>
  <c r="O352" i="10"/>
  <c r="O351" i="10"/>
  <c r="P350" i="10"/>
  <c r="Q351" i="10" s="1"/>
  <c r="R351" i="10" s="1"/>
  <c r="N344" i="10"/>
  <c r="M344" i="10"/>
  <c r="L344" i="10"/>
  <c r="K344" i="10"/>
  <c r="Q342" i="10"/>
  <c r="P342" i="10"/>
  <c r="Q341" i="10"/>
  <c r="R335" i="10"/>
  <c r="Q335" i="10"/>
  <c r="O335" i="10"/>
  <c r="Q334" i="10"/>
  <c r="R334" i="10" s="1"/>
  <c r="O334" i="10"/>
  <c r="Q333" i="10"/>
  <c r="R333" i="10" s="1"/>
  <c r="O333" i="10"/>
  <c r="R332" i="10"/>
  <c r="Q332" i="10"/>
  <c r="O332" i="10"/>
  <c r="R331" i="10"/>
  <c r="Q331" i="10"/>
  <c r="O331" i="10"/>
  <c r="Q330" i="10"/>
  <c r="R330" i="10" s="1"/>
  <c r="O330" i="10"/>
  <c r="T329" i="10"/>
  <c r="R329" i="10"/>
  <c r="Q329" i="10"/>
  <c r="O329" i="10"/>
  <c r="Q328" i="10"/>
  <c r="R328" i="10" s="1"/>
  <c r="O328" i="10"/>
  <c r="P327" i="10"/>
  <c r="L321" i="10"/>
  <c r="K321" i="10"/>
  <c r="P319" i="10"/>
  <c r="R312" i="10"/>
  <c r="Q312" i="10"/>
  <c r="O312" i="10"/>
  <c r="R311" i="10"/>
  <c r="Q311" i="10"/>
  <c r="O311" i="10"/>
  <c r="Q310" i="10"/>
  <c r="R310" i="10" s="1"/>
  <c r="O310" i="10"/>
  <c r="Q309" i="10"/>
  <c r="R309" i="10" s="1"/>
  <c r="O309" i="10"/>
  <c r="R308" i="10"/>
  <c r="Q308" i="10"/>
  <c r="O308" i="10"/>
  <c r="R307" i="10"/>
  <c r="Q307" i="10"/>
  <c r="O307" i="10"/>
  <c r="Q306" i="10"/>
  <c r="R306" i="10" s="1"/>
  <c r="O306" i="10"/>
  <c r="R305" i="10"/>
  <c r="Q305" i="10"/>
  <c r="O305" i="10"/>
  <c r="P304" i="10"/>
  <c r="T306" i="10" s="1"/>
  <c r="M298" i="10"/>
  <c r="N298" i="10" s="1"/>
  <c r="L298" i="10"/>
  <c r="K298" i="10"/>
  <c r="P296" i="10"/>
  <c r="Q295" i="10"/>
  <c r="Q296" i="10" s="1"/>
  <c r="Q289" i="10"/>
  <c r="R289" i="10" s="1"/>
  <c r="O289" i="10"/>
  <c r="R288" i="10"/>
  <c r="Q288" i="10"/>
  <c r="O288" i="10"/>
  <c r="R287" i="10"/>
  <c r="Q287" i="10"/>
  <c r="O287" i="10"/>
  <c r="Q286" i="10"/>
  <c r="R286" i="10" s="1"/>
  <c r="O286" i="10"/>
  <c r="Q285" i="10"/>
  <c r="R285" i="10" s="1"/>
  <c r="O285" i="10"/>
  <c r="R284" i="10"/>
  <c r="Q284" i="10"/>
  <c r="O284" i="10"/>
  <c r="T283" i="10"/>
  <c r="Q283" i="10"/>
  <c r="R283" i="10" s="1"/>
  <c r="O283" i="10"/>
  <c r="Q282" i="10"/>
  <c r="R282" i="10" s="1"/>
  <c r="O282" i="10"/>
  <c r="P281" i="10"/>
  <c r="M275" i="10"/>
  <c r="N275" i="10" s="1"/>
  <c r="L275" i="10"/>
  <c r="K275" i="10"/>
  <c r="U273" i="10"/>
  <c r="T273" i="10"/>
  <c r="U272" i="10"/>
  <c r="Q269" i="10"/>
  <c r="R269" i="10" s="1"/>
  <c r="O269" i="10"/>
  <c r="Q268" i="10"/>
  <c r="R268" i="10" s="1"/>
  <c r="O268" i="10"/>
  <c r="R267" i="10"/>
  <c r="Q267" i="10"/>
  <c r="O267" i="10"/>
  <c r="R266" i="10"/>
  <c r="Q266" i="10"/>
  <c r="O266" i="10"/>
  <c r="Q265" i="10"/>
  <c r="R265" i="10" s="1"/>
  <c r="O265" i="10"/>
  <c r="Q264" i="10"/>
  <c r="R264" i="10" s="1"/>
  <c r="O264" i="10"/>
  <c r="R263" i="10"/>
  <c r="Q263" i="10"/>
  <c r="O263" i="10"/>
  <c r="R262" i="10"/>
  <c r="Q262" i="10"/>
  <c r="O262" i="10"/>
  <c r="P261" i="10"/>
  <c r="N257" i="10"/>
  <c r="M257" i="10"/>
  <c r="L257" i="10"/>
  <c r="K257" i="10"/>
  <c r="U254" i="10" s="1"/>
  <c r="U255" i="10" s="1"/>
  <c r="T255" i="10"/>
  <c r="Q251" i="10"/>
  <c r="R251" i="10" s="1"/>
  <c r="O251" i="10"/>
  <c r="R250" i="10"/>
  <c r="Q250" i="10"/>
  <c r="O250" i="10"/>
  <c r="R249" i="10"/>
  <c r="Q249" i="10"/>
  <c r="O249" i="10"/>
  <c r="Q248" i="10"/>
  <c r="R248" i="10" s="1"/>
  <c r="O248" i="10"/>
  <c r="Q247" i="10"/>
  <c r="R247" i="10" s="1"/>
  <c r="O247" i="10"/>
  <c r="R246" i="10"/>
  <c r="Q246" i="10"/>
  <c r="O246" i="10"/>
  <c r="R245" i="10"/>
  <c r="Q245" i="10"/>
  <c r="O245" i="10"/>
  <c r="Q244" i="10"/>
  <c r="R244" i="10" s="1"/>
  <c r="O244" i="10"/>
  <c r="P243" i="10"/>
  <c r="AO114" i="10" s="1"/>
  <c r="N239" i="10"/>
  <c r="M239" i="10"/>
  <c r="L239" i="10"/>
  <c r="K239" i="10"/>
  <c r="Q234" i="10"/>
  <c r="R234" i="10" s="1"/>
  <c r="O234" i="10"/>
  <c r="R233" i="10"/>
  <c r="Q233" i="10"/>
  <c r="O233" i="10"/>
  <c r="Q232" i="10"/>
  <c r="R232" i="10" s="1"/>
  <c r="O232" i="10"/>
  <c r="Q231" i="10"/>
  <c r="R231" i="10" s="1"/>
  <c r="O231" i="10"/>
  <c r="R230" i="10"/>
  <c r="Q230" i="10"/>
  <c r="O230" i="10"/>
  <c r="R229" i="10"/>
  <c r="Q229" i="10"/>
  <c r="O229" i="10"/>
  <c r="Q228" i="10"/>
  <c r="R228" i="10" s="1"/>
  <c r="O228" i="10"/>
  <c r="O227" i="10"/>
  <c r="P226" i="10"/>
  <c r="Q227" i="10" s="1"/>
  <c r="R227" i="10" s="1"/>
  <c r="N222" i="10"/>
  <c r="M222" i="10"/>
  <c r="L222" i="10"/>
  <c r="K222" i="10"/>
  <c r="R216" i="10"/>
  <c r="Q216" i="10"/>
  <c r="O216" i="10"/>
  <c r="R215" i="10"/>
  <c r="Q215" i="10"/>
  <c r="O215" i="10"/>
  <c r="Q214" i="10"/>
  <c r="R214" i="10" s="1"/>
  <c r="O214" i="10"/>
  <c r="Q213" i="10"/>
  <c r="R213" i="10" s="1"/>
  <c r="O213" i="10"/>
  <c r="R212" i="10"/>
  <c r="Q212" i="10"/>
  <c r="O212" i="10"/>
  <c r="R211" i="10"/>
  <c r="Q211" i="10"/>
  <c r="O211" i="10"/>
  <c r="Q210" i="10"/>
  <c r="R210" i="10" s="1"/>
  <c r="O210" i="10"/>
  <c r="O209" i="10"/>
  <c r="P208" i="10"/>
  <c r="M204" i="10"/>
  <c r="L204" i="10"/>
  <c r="K204" i="10"/>
  <c r="R199" i="10"/>
  <c r="Q199" i="10"/>
  <c r="O199" i="10"/>
  <c r="R198" i="10"/>
  <c r="Q198" i="10"/>
  <c r="O198" i="10"/>
  <c r="Q197" i="10"/>
  <c r="R197" i="10" s="1"/>
  <c r="O197" i="10"/>
  <c r="Q196" i="10"/>
  <c r="R196" i="10" s="1"/>
  <c r="O196" i="10"/>
  <c r="R195" i="10"/>
  <c r="Q195" i="10"/>
  <c r="O195" i="10"/>
  <c r="R194" i="10"/>
  <c r="Q194" i="10"/>
  <c r="O194" i="10"/>
  <c r="Q193" i="10"/>
  <c r="R193" i="10" s="1"/>
  <c r="O193" i="10"/>
  <c r="Q192" i="10"/>
  <c r="R192" i="10" s="1"/>
  <c r="O192" i="10"/>
  <c r="P191" i="10"/>
  <c r="M187" i="10"/>
  <c r="L187" i="10"/>
  <c r="K187" i="10"/>
  <c r="R182" i="10"/>
  <c r="Q182" i="10"/>
  <c r="O182" i="10"/>
  <c r="Q181" i="10"/>
  <c r="R181" i="10" s="1"/>
  <c r="O181" i="10"/>
  <c r="Q180" i="10"/>
  <c r="R180" i="10" s="1"/>
  <c r="O180" i="10"/>
  <c r="R179" i="10"/>
  <c r="Q179" i="10"/>
  <c r="O179" i="10"/>
  <c r="R178" i="10"/>
  <c r="Q178" i="10"/>
  <c r="O178" i="10"/>
  <c r="Q177" i="10"/>
  <c r="R177" i="10" s="1"/>
  <c r="O177" i="10"/>
  <c r="Q176" i="10"/>
  <c r="R176" i="10" s="1"/>
  <c r="O176" i="10"/>
  <c r="R175" i="10"/>
  <c r="Q175" i="10"/>
  <c r="O175" i="10"/>
  <c r="P174" i="10"/>
  <c r="L170" i="10"/>
  <c r="K170" i="10"/>
  <c r="M170" i="10" s="1"/>
  <c r="N170" i="10" s="1"/>
  <c r="R165" i="10"/>
  <c r="Q165" i="10"/>
  <c r="O165" i="10"/>
  <c r="Q164" i="10"/>
  <c r="R164" i="10" s="1"/>
  <c r="O164" i="10"/>
  <c r="Q163" i="10"/>
  <c r="R163" i="10" s="1"/>
  <c r="O163" i="10"/>
  <c r="R162" i="10"/>
  <c r="Q162" i="10"/>
  <c r="O162" i="10"/>
  <c r="R161" i="10"/>
  <c r="Q161" i="10"/>
  <c r="O161" i="10"/>
  <c r="Q160" i="10"/>
  <c r="R160" i="10" s="1"/>
  <c r="O160" i="10"/>
  <c r="Q159" i="10"/>
  <c r="R159" i="10" s="1"/>
  <c r="O159" i="10"/>
  <c r="O158" i="10"/>
  <c r="P157" i="10"/>
  <c r="L153" i="10"/>
  <c r="K153" i="10"/>
  <c r="M153" i="10" s="1"/>
  <c r="N153" i="10" s="1"/>
  <c r="R148" i="10"/>
  <c r="Q148" i="10"/>
  <c r="O148" i="10"/>
  <c r="Q147" i="10"/>
  <c r="R147" i="10" s="1"/>
  <c r="O147" i="10"/>
  <c r="R146" i="10"/>
  <c r="Q146" i="10"/>
  <c r="O146" i="10"/>
  <c r="R145" i="10"/>
  <c r="Q145" i="10"/>
  <c r="O145" i="10"/>
  <c r="R144" i="10"/>
  <c r="Q144" i="10"/>
  <c r="O144" i="10"/>
  <c r="Q143" i="10"/>
  <c r="R143" i="10" s="1"/>
  <c r="O143" i="10"/>
  <c r="Q142" i="10"/>
  <c r="AI49" i="10" s="1"/>
  <c r="O142" i="10"/>
  <c r="O141" i="10"/>
  <c r="P140" i="10"/>
  <c r="Q141" i="10" s="1"/>
  <c r="R141" i="10" s="1"/>
  <c r="AI88" i="10" s="1"/>
  <c r="L136" i="10"/>
  <c r="K136" i="10"/>
  <c r="M136" i="10" s="1"/>
  <c r="N136" i="10" s="1"/>
  <c r="Q132" i="10"/>
  <c r="R132" i="10" s="1"/>
  <c r="O132" i="10"/>
  <c r="Q131" i="10"/>
  <c r="R131" i="10" s="1"/>
  <c r="O131" i="10"/>
  <c r="Q130" i="10"/>
  <c r="R130" i="10" s="1"/>
  <c r="O130" i="10"/>
  <c r="R129" i="10"/>
  <c r="Q129" i="10"/>
  <c r="O129" i="10"/>
  <c r="Q128" i="10"/>
  <c r="R128" i="10" s="1"/>
  <c r="O128" i="10"/>
  <c r="Q127" i="10"/>
  <c r="O127" i="10"/>
  <c r="Q126" i="10"/>
  <c r="R126" i="10" s="1"/>
  <c r="AH89" i="10" s="1"/>
  <c r="O126" i="10"/>
  <c r="R125" i="10"/>
  <c r="Q125" i="10"/>
  <c r="O125" i="10"/>
  <c r="P124" i="10"/>
  <c r="L120" i="10"/>
  <c r="K120" i="10"/>
  <c r="M120" i="10" s="1"/>
  <c r="N120" i="10" s="1"/>
  <c r="AT114" i="10"/>
  <c r="AS114" i="10"/>
  <c r="AR114" i="10"/>
  <c r="AQ114" i="10"/>
  <c r="AP114" i="10"/>
  <c r="AN114" i="10"/>
  <c r="AL114" i="10"/>
  <c r="AK114" i="10"/>
  <c r="AI114" i="10"/>
  <c r="AH114" i="10"/>
  <c r="AG114" i="10"/>
  <c r="AF114" i="10"/>
  <c r="Q114" i="10"/>
  <c r="R114" i="10" s="1"/>
  <c r="O114" i="10"/>
  <c r="Q113" i="10"/>
  <c r="R113" i="10" s="1"/>
  <c r="O113" i="10"/>
  <c r="R112" i="10"/>
  <c r="Q112" i="10"/>
  <c r="O112" i="10"/>
  <c r="R111" i="10"/>
  <c r="AG91" i="10" s="1"/>
  <c r="Q111" i="10"/>
  <c r="O111" i="10"/>
  <c r="AG9" i="10" s="1"/>
  <c r="Q110" i="10"/>
  <c r="O110" i="10"/>
  <c r="Q109" i="10"/>
  <c r="R109" i="10" s="1"/>
  <c r="O109" i="10"/>
  <c r="Q108" i="10"/>
  <c r="R108" i="10" s="1"/>
  <c r="AG88" i="10" s="1"/>
  <c r="O108" i="10"/>
  <c r="P107" i="10"/>
  <c r="M103" i="10"/>
  <c r="L103" i="10"/>
  <c r="K103" i="10"/>
  <c r="R97" i="10"/>
  <c r="Q97" i="10"/>
  <c r="O97" i="10"/>
  <c r="R96" i="10"/>
  <c r="Q96" i="10"/>
  <c r="O96" i="10"/>
  <c r="Q95" i="10"/>
  <c r="R95" i="10" s="1"/>
  <c r="O95" i="10"/>
  <c r="R94" i="10"/>
  <c r="Q94" i="10"/>
  <c r="O94" i="10"/>
  <c r="AF10" i="10" s="1"/>
  <c r="R93" i="10"/>
  <c r="Q93" i="10"/>
  <c r="O93" i="10"/>
  <c r="AF92" i="10"/>
  <c r="R92" i="10"/>
  <c r="AF90" i="10" s="1"/>
  <c r="Q92" i="10"/>
  <c r="O92" i="10"/>
  <c r="AF91" i="10"/>
  <c r="AD91" i="10"/>
  <c r="R91" i="10"/>
  <c r="Q91" i="10"/>
  <c r="O91" i="10"/>
  <c r="O90" i="10"/>
  <c r="AG89" i="10"/>
  <c r="AF89" i="10"/>
  <c r="P89" i="10"/>
  <c r="Q90" i="10" s="1"/>
  <c r="AF48" i="10" s="1"/>
  <c r="AH88" i="10"/>
  <c r="L85" i="10"/>
  <c r="U11" i="10" s="1"/>
  <c r="K85" i="10"/>
  <c r="M85" i="10" s="1"/>
  <c r="N85" i="10" s="1"/>
  <c r="U72" i="10" s="1"/>
  <c r="Q78" i="10"/>
  <c r="R78" i="10" s="1"/>
  <c r="O78" i="10"/>
  <c r="R77" i="10"/>
  <c r="Q77" i="10"/>
  <c r="O77" i="10"/>
  <c r="R76" i="10"/>
  <c r="AE93" i="10" s="1"/>
  <c r="Q76" i="10"/>
  <c r="O76" i="10"/>
  <c r="AE11" i="10" s="1"/>
  <c r="Q75" i="10"/>
  <c r="R75" i="10" s="1"/>
  <c r="AE92" i="10" s="1"/>
  <c r="O75" i="10"/>
  <c r="Q74" i="10"/>
  <c r="R74" i="10" s="1"/>
  <c r="AE91" i="10" s="1"/>
  <c r="O74" i="10"/>
  <c r="Q73" i="10"/>
  <c r="R73" i="10" s="1"/>
  <c r="AE90" i="10" s="1"/>
  <c r="O73" i="10"/>
  <c r="R72" i="10"/>
  <c r="AE89" i="10" s="1"/>
  <c r="Q72" i="10"/>
  <c r="O72" i="10"/>
  <c r="O71" i="10"/>
  <c r="P70" i="10"/>
  <c r="N66" i="10"/>
  <c r="U71" i="10" s="1"/>
  <c r="M66" i="10"/>
  <c r="L66" i="10"/>
  <c r="K66" i="10"/>
  <c r="R58" i="10"/>
  <c r="Q58" i="10"/>
  <c r="Q57" i="10"/>
  <c r="R57" i="10" s="1"/>
  <c r="AD94" i="10" s="1"/>
  <c r="O57" i="10"/>
  <c r="Q56" i="10"/>
  <c r="O56" i="10"/>
  <c r="AD11" i="10" s="1"/>
  <c r="R55" i="10"/>
  <c r="AD92" i="10" s="1"/>
  <c r="Q55" i="10"/>
  <c r="O55" i="10"/>
  <c r="AD54" i="10"/>
  <c r="AB54" i="10"/>
  <c r="Q54" i="10"/>
  <c r="R54" i="10" s="1"/>
  <c r="O54" i="10"/>
  <c r="AE53" i="10"/>
  <c r="AB53" i="10"/>
  <c r="Q53" i="10"/>
  <c r="O53" i="10"/>
  <c r="AF52" i="10"/>
  <c r="AE52" i="10"/>
  <c r="AD52" i="10"/>
  <c r="AC52" i="10"/>
  <c r="AB52" i="10"/>
  <c r="Q52" i="10"/>
  <c r="R52" i="10" s="1"/>
  <c r="AD89" i="10" s="1"/>
  <c r="O52" i="10"/>
  <c r="AG51" i="10"/>
  <c r="AF51" i="10"/>
  <c r="AD51" i="10"/>
  <c r="O51" i="10"/>
  <c r="AF50" i="10"/>
  <c r="AB50" i="10"/>
  <c r="P50" i="10"/>
  <c r="AG49" i="10"/>
  <c r="AF49" i="10"/>
  <c r="AE49" i="10"/>
  <c r="AD49" i="10"/>
  <c r="AB49" i="10"/>
  <c r="AI48" i="10"/>
  <c r="AH48" i="10"/>
  <c r="AG48" i="10"/>
  <c r="G45" i="10"/>
  <c r="M44" i="10"/>
  <c r="N44" i="10" s="1"/>
  <c r="U70" i="10" s="1"/>
  <c r="L44" i="10"/>
  <c r="K44" i="10"/>
  <c r="U39" i="10"/>
  <c r="U37" i="10"/>
  <c r="U36" i="10"/>
  <c r="R36" i="10"/>
  <c r="AC103" i="10" s="1"/>
  <c r="Q36" i="10"/>
  <c r="AC55" i="10" s="1"/>
  <c r="O36" i="10"/>
  <c r="AC13" i="10" s="1"/>
  <c r="Q35" i="10"/>
  <c r="AC54" i="10" s="1"/>
  <c r="O35" i="10"/>
  <c r="Q34" i="10"/>
  <c r="O34" i="10"/>
  <c r="AC11" i="10" s="1"/>
  <c r="Q33" i="10"/>
  <c r="R33" i="10" s="1"/>
  <c r="AC92" i="10" s="1"/>
  <c r="O33" i="10"/>
  <c r="AC10" i="10" s="1"/>
  <c r="Q32" i="10"/>
  <c r="AC51" i="10" s="1"/>
  <c r="O32" i="10"/>
  <c r="AC9" i="10" s="1"/>
  <c r="Q31" i="10"/>
  <c r="R31" i="10" s="1"/>
  <c r="AC90" i="10" s="1"/>
  <c r="O31" i="10"/>
  <c r="Q30" i="10"/>
  <c r="O30" i="10"/>
  <c r="AC7" i="10" s="1"/>
  <c r="Q29" i="10"/>
  <c r="R29" i="10" s="1"/>
  <c r="AC88" i="10" s="1"/>
  <c r="O29" i="10"/>
  <c r="AC6" i="10" s="1"/>
  <c r="P28" i="10"/>
  <c r="AC114" i="10" s="1"/>
  <c r="G23" i="10"/>
  <c r="L22" i="10"/>
  <c r="K22" i="10"/>
  <c r="M22" i="10" s="1"/>
  <c r="AB13" i="10"/>
  <c r="R13" i="10"/>
  <c r="AB103" i="10" s="1"/>
  <c r="Q13" i="10"/>
  <c r="AB55" i="10" s="1"/>
  <c r="O13" i="10"/>
  <c r="AD12" i="10"/>
  <c r="AC12" i="10"/>
  <c r="AB12" i="10"/>
  <c r="U12" i="10"/>
  <c r="Q12" i="10"/>
  <c r="R12" i="10" s="1"/>
  <c r="AB94" i="10" s="1"/>
  <c r="O12" i="10"/>
  <c r="R11" i="10"/>
  <c r="AB93" i="10" s="1"/>
  <c r="Q11" i="10"/>
  <c r="O11" i="10"/>
  <c r="AB11" i="10" s="1"/>
  <c r="AE10" i="10"/>
  <c r="AD10" i="10"/>
  <c r="U10" i="10"/>
  <c r="R10" i="10"/>
  <c r="AB92" i="10" s="1"/>
  <c r="Q10" i="10"/>
  <c r="O10" i="10"/>
  <c r="AB10" i="10" s="1"/>
  <c r="AF9" i="10"/>
  <c r="AE9" i="10"/>
  <c r="AD9" i="10"/>
  <c r="U9" i="10"/>
  <c r="Q9" i="10"/>
  <c r="O9" i="10"/>
  <c r="AB9" i="10" s="1"/>
  <c r="AH8" i="10"/>
  <c r="AG8" i="10"/>
  <c r="AF8" i="10"/>
  <c r="AE8" i="10"/>
  <c r="AD8" i="10"/>
  <c r="AC8" i="10"/>
  <c r="U8" i="10"/>
  <c r="R8" i="10"/>
  <c r="AB90" i="10" s="1"/>
  <c r="Q8" i="10"/>
  <c r="O8" i="10"/>
  <c r="AB8" i="10" s="1"/>
  <c r="AI7" i="10"/>
  <c r="AH7" i="10"/>
  <c r="AG7" i="10"/>
  <c r="AF7" i="10"/>
  <c r="AE7" i="10"/>
  <c r="AD7" i="10"/>
  <c r="R7" i="10"/>
  <c r="AB89" i="10" s="1"/>
  <c r="Q7" i="10"/>
  <c r="O7" i="10"/>
  <c r="AB7" i="10" s="1"/>
  <c r="AJ6" i="10"/>
  <c r="AI6" i="10"/>
  <c r="AH6" i="10"/>
  <c r="AG6" i="10"/>
  <c r="AF6" i="10"/>
  <c r="AE6" i="10"/>
  <c r="AD6" i="10"/>
  <c r="O6" i="10"/>
  <c r="AB6" i="10" s="1"/>
  <c r="P5" i="10"/>
  <c r="L518" i="9"/>
  <c r="K518" i="9"/>
  <c r="M518" i="9" s="1"/>
  <c r="N518" i="9" s="1"/>
  <c r="P516" i="9"/>
  <c r="Q515" i="9"/>
  <c r="Q516" i="9" s="1"/>
  <c r="Q509" i="9"/>
  <c r="R509" i="9" s="1"/>
  <c r="O509" i="9"/>
  <c r="Q508" i="9"/>
  <c r="R508" i="9" s="1"/>
  <c r="O508" i="9"/>
  <c r="Q507" i="9"/>
  <c r="R507" i="9" s="1"/>
  <c r="O507" i="9"/>
  <c r="Q506" i="9"/>
  <c r="R506" i="9" s="1"/>
  <c r="O506" i="9"/>
  <c r="Q505" i="9"/>
  <c r="R505" i="9" s="1"/>
  <c r="O505" i="9"/>
  <c r="Q504" i="9"/>
  <c r="R504" i="9" s="1"/>
  <c r="O504" i="9"/>
  <c r="Q503" i="9"/>
  <c r="R503" i="9" s="1"/>
  <c r="O503" i="9"/>
  <c r="R502" i="9"/>
  <c r="Q502" i="9"/>
  <c r="O502" i="9"/>
  <c r="P501" i="9"/>
  <c r="T503" i="9" s="1"/>
  <c r="L495" i="9"/>
  <c r="K495" i="9"/>
  <c r="M495" i="9" s="1"/>
  <c r="N495" i="9" s="1"/>
  <c r="P493" i="9"/>
  <c r="Q492" i="9"/>
  <c r="Q493" i="9" s="1"/>
  <c r="Q486" i="9"/>
  <c r="R486" i="9" s="1"/>
  <c r="O486" i="9"/>
  <c r="Q485" i="9"/>
  <c r="R485" i="9" s="1"/>
  <c r="O485" i="9"/>
  <c r="Q484" i="9"/>
  <c r="R484" i="9" s="1"/>
  <c r="O484" i="9"/>
  <c r="Q483" i="9"/>
  <c r="R483" i="9" s="1"/>
  <c r="O483" i="9"/>
  <c r="Q482" i="9"/>
  <c r="R482" i="9" s="1"/>
  <c r="O482" i="9"/>
  <c r="Q481" i="9"/>
  <c r="R481" i="9" s="1"/>
  <c r="O481" i="9"/>
  <c r="Q480" i="9"/>
  <c r="R480" i="9" s="1"/>
  <c r="O480" i="9"/>
  <c r="Q479" i="9"/>
  <c r="R479" i="9" s="1"/>
  <c r="O479" i="9"/>
  <c r="P478" i="9"/>
  <c r="T480" i="9" s="1"/>
  <c r="L472" i="9"/>
  <c r="K472" i="9"/>
  <c r="M472" i="9" s="1"/>
  <c r="N472" i="9" s="1"/>
  <c r="P470" i="9"/>
  <c r="Q469" i="9"/>
  <c r="Q470" i="9" s="1"/>
  <c r="Q463" i="9"/>
  <c r="R463" i="9" s="1"/>
  <c r="O463" i="9"/>
  <c r="Q462" i="9"/>
  <c r="R462" i="9" s="1"/>
  <c r="O462" i="9"/>
  <c r="Q461" i="9"/>
  <c r="R461" i="9" s="1"/>
  <c r="O461" i="9"/>
  <c r="Q460" i="9"/>
  <c r="R460" i="9" s="1"/>
  <c r="O460" i="9"/>
  <c r="Q459" i="9"/>
  <c r="R459" i="9" s="1"/>
  <c r="O459" i="9"/>
  <c r="Q458" i="9"/>
  <c r="R458" i="9" s="1"/>
  <c r="O458" i="9"/>
  <c r="R457" i="9"/>
  <c r="Q457" i="9"/>
  <c r="O457" i="9"/>
  <c r="Q456" i="9"/>
  <c r="R456" i="9" s="1"/>
  <c r="O456" i="9"/>
  <c r="P455" i="9"/>
  <c r="T457" i="9" s="1"/>
  <c r="L449" i="9"/>
  <c r="K449" i="9"/>
  <c r="M449" i="9" s="1"/>
  <c r="N449" i="9" s="1"/>
  <c r="P447" i="9"/>
  <c r="Q439" i="9"/>
  <c r="R439" i="9" s="1"/>
  <c r="O439" i="9"/>
  <c r="Q438" i="9"/>
  <c r="R438" i="9" s="1"/>
  <c r="O438" i="9"/>
  <c r="Q437" i="9"/>
  <c r="R437" i="9" s="1"/>
  <c r="O437" i="9"/>
  <c r="Q436" i="9"/>
  <c r="R436" i="9" s="1"/>
  <c r="O436" i="9"/>
  <c r="Q435" i="9"/>
  <c r="R435" i="9" s="1"/>
  <c r="O435" i="9"/>
  <c r="Q434" i="9"/>
  <c r="R434" i="9" s="1"/>
  <c r="O434" i="9"/>
  <c r="R433" i="9"/>
  <c r="Q433" i="9"/>
  <c r="O433" i="9"/>
  <c r="O432" i="9"/>
  <c r="P431" i="9"/>
  <c r="L425" i="9"/>
  <c r="K425" i="9"/>
  <c r="M425" i="9" s="1"/>
  <c r="N425" i="9" s="1"/>
  <c r="P423" i="9"/>
  <c r="Q416" i="9"/>
  <c r="R416" i="9" s="1"/>
  <c r="O416" i="9"/>
  <c r="Q415" i="9"/>
  <c r="R415" i="9" s="1"/>
  <c r="O415" i="9"/>
  <c r="Q414" i="9"/>
  <c r="R414" i="9" s="1"/>
  <c r="O414" i="9"/>
  <c r="Q413" i="9"/>
  <c r="R413" i="9" s="1"/>
  <c r="O413" i="9"/>
  <c r="Q412" i="9"/>
  <c r="R412" i="9" s="1"/>
  <c r="O412" i="9"/>
  <c r="Q411" i="9"/>
  <c r="R411" i="9" s="1"/>
  <c r="O411" i="9"/>
  <c r="Q410" i="9"/>
  <c r="R410" i="9" s="1"/>
  <c r="O410" i="9"/>
  <c r="R409" i="9"/>
  <c r="Q409" i="9"/>
  <c r="O409" i="9"/>
  <c r="P408" i="9"/>
  <c r="T410" i="9" s="1"/>
  <c r="L402" i="9"/>
  <c r="K402" i="9"/>
  <c r="P400" i="9"/>
  <c r="Q393" i="9"/>
  <c r="R393" i="9" s="1"/>
  <c r="O393" i="9"/>
  <c r="Q392" i="9"/>
  <c r="R392" i="9" s="1"/>
  <c r="O392" i="9"/>
  <c r="Q391" i="9"/>
  <c r="R391" i="9" s="1"/>
  <c r="O391" i="9"/>
  <c r="Q390" i="9"/>
  <c r="R390" i="9" s="1"/>
  <c r="O390" i="9"/>
  <c r="Q389" i="9"/>
  <c r="R389" i="9" s="1"/>
  <c r="O389" i="9"/>
  <c r="Q388" i="9"/>
  <c r="R388" i="9" s="1"/>
  <c r="O388" i="9"/>
  <c r="R387" i="9"/>
  <c r="Q387" i="9"/>
  <c r="O387" i="9"/>
  <c r="O386" i="9"/>
  <c r="P385" i="9"/>
  <c r="Q386" i="9" s="1"/>
  <c r="R386" i="9" s="1"/>
  <c r="L379" i="9"/>
  <c r="K379" i="9"/>
  <c r="M379" i="9" s="1"/>
  <c r="N379" i="9" s="1"/>
  <c r="P377" i="9"/>
  <c r="Q376" i="9"/>
  <c r="Q377" i="9" s="1"/>
  <c r="Q370" i="9"/>
  <c r="R370" i="9" s="1"/>
  <c r="O370" i="9"/>
  <c r="Q369" i="9"/>
  <c r="R369" i="9" s="1"/>
  <c r="O369" i="9"/>
  <c r="Q368" i="9"/>
  <c r="R368" i="9" s="1"/>
  <c r="O368" i="9"/>
  <c r="Q367" i="9"/>
  <c r="R367" i="9" s="1"/>
  <c r="O367" i="9"/>
  <c r="Q366" i="9"/>
  <c r="R366" i="9" s="1"/>
  <c r="O366" i="9"/>
  <c r="Q365" i="9"/>
  <c r="R365" i="9" s="1"/>
  <c r="O365" i="9"/>
  <c r="R364" i="9"/>
  <c r="Q364" i="9"/>
  <c r="O364" i="9"/>
  <c r="R363" i="9"/>
  <c r="Q363" i="9"/>
  <c r="O363" i="9"/>
  <c r="P362" i="9"/>
  <c r="T364" i="9" s="1"/>
  <c r="L356" i="9"/>
  <c r="K356" i="9"/>
  <c r="M356" i="9" s="1"/>
  <c r="N356" i="9" s="1"/>
  <c r="P354" i="9"/>
  <c r="Q353" i="9"/>
  <c r="Q354" i="9" s="1"/>
  <c r="Q347" i="9"/>
  <c r="R347" i="9" s="1"/>
  <c r="O347" i="9"/>
  <c r="Q346" i="9"/>
  <c r="R346" i="9" s="1"/>
  <c r="O346" i="9"/>
  <c r="Q345" i="9"/>
  <c r="R345" i="9" s="1"/>
  <c r="O345" i="9"/>
  <c r="Q344" i="9"/>
  <c r="R344" i="9" s="1"/>
  <c r="O344" i="9"/>
  <c r="Q343" i="9"/>
  <c r="R343" i="9" s="1"/>
  <c r="O343" i="9"/>
  <c r="Q342" i="9"/>
  <c r="R342" i="9" s="1"/>
  <c r="O342" i="9"/>
  <c r="R341" i="9"/>
  <c r="Q341" i="9"/>
  <c r="O341" i="9"/>
  <c r="O340" i="9"/>
  <c r="P339" i="9"/>
  <c r="L333" i="9"/>
  <c r="K333" i="9"/>
  <c r="M333" i="9" s="1"/>
  <c r="N333" i="9" s="1"/>
  <c r="P331" i="9"/>
  <c r="Q330" i="9"/>
  <c r="Q331" i="9" s="1"/>
  <c r="Q324" i="9"/>
  <c r="R324" i="9" s="1"/>
  <c r="O324" i="9"/>
  <c r="Q323" i="9"/>
  <c r="R323" i="9" s="1"/>
  <c r="O323" i="9"/>
  <c r="Q322" i="9"/>
  <c r="R322" i="9" s="1"/>
  <c r="O322" i="9"/>
  <c r="Q321" i="9"/>
  <c r="R321" i="9" s="1"/>
  <c r="O321" i="9"/>
  <c r="Q320" i="9"/>
  <c r="R320" i="9" s="1"/>
  <c r="O320" i="9"/>
  <c r="Q319" i="9"/>
  <c r="R319" i="9" s="1"/>
  <c r="O319" i="9"/>
  <c r="Q318" i="9"/>
  <c r="R318" i="9" s="1"/>
  <c r="O318" i="9"/>
  <c r="R317" i="9"/>
  <c r="Q317" i="9"/>
  <c r="O317" i="9"/>
  <c r="P316" i="9"/>
  <c r="T318" i="9" s="1"/>
  <c r="L310" i="9"/>
  <c r="K310" i="9"/>
  <c r="P308" i="9"/>
  <c r="Q301" i="9"/>
  <c r="R301" i="9" s="1"/>
  <c r="O301" i="9"/>
  <c r="Q300" i="9"/>
  <c r="R300" i="9" s="1"/>
  <c r="O300" i="9"/>
  <c r="Q299" i="9"/>
  <c r="R299" i="9" s="1"/>
  <c r="O299" i="9"/>
  <c r="Q298" i="9"/>
  <c r="R298" i="9" s="1"/>
  <c r="O298" i="9"/>
  <c r="Q297" i="9"/>
  <c r="R297" i="9" s="1"/>
  <c r="O297" i="9"/>
  <c r="Q296" i="9"/>
  <c r="R296" i="9" s="1"/>
  <c r="O296" i="9"/>
  <c r="R295" i="9"/>
  <c r="Q295" i="9"/>
  <c r="O295" i="9"/>
  <c r="O294" i="9"/>
  <c r="P293" i="9"/>
  <c r="Q294" i="9" s="1"/>
  <c r="R294" i="9" s="1"/>
  <c r="T287" i="9"/>
  <c r="L287" i="9"/>
  <c r="K287" i="9"/>
  <c r="M287" i="9" s="1"/>
  <c r="N287" i="9" s="1"/>
  <c r="U286" i="9"/>
  <c r="U287" i="9" s="1"/>
  <c r="Q283" i="9"/>
  <c r="R283" i="9" s="1"/>
  <c r="O283" i="9"/>
  <c r="Q282" i="9"/>
  <c r="R282" i="9" s="1"/>
  <c r="O282" i="9"/>
  <c r="Q281" i="9"/>
  <c r="R281" i="9" s="1"/>
  <c r="O281" i="9"/>
  <c r="Q280" i="9"/>
  <c r="R280" i="9" s="1"/>
  <c r="O280" i="9"/>
  <c r="Q279" i="9"/>
  <c r="R279" i="9" s="1"/>
  <c r="O279" i="9"/>
  <c r="Q278" i="9"/>
  <c r="R278" i="9" s="1"/>
  <c r="O278" i="9"/>
  <c r="Q277" i="9"/>
  <c r="R277" i="9" s="1"/>
  <c r="O277" i="9"/>
  <c r="Q276" i="9"/>
  <c r="R276" i="9" s="1"/>
  <c r="O276" i="9"/>
  <c r="P275" i="9"/>
  <c r="L271" i="9"/>
  <c r="K271" i="9"/>
  <c r="M271" i="9" s="1"/>
  <c r="N271" i="9" s="1"/>
  <c r="U269" i="9"/>
  <c r="T269" i="9"/>
  <c r="U268" i="9"/>
  <c r="Q265" i="9"/>
  <c r="R265" i="9" s="1"/>
  <c r="O265" i="9"/>
  <c r="R264" i="9"/>
  <c r="Q264" i="9"/>
  <c r="O264" i="9"/>
  <c r="R263" i="9"/>
  <c r="Q263" i="9"/>
  <c r="O263" i="9"/>
  <c r="R262" i="9"/>
  <c r="Q262" i="9"/>
  <c r="O262" i="9"/>
  <c r="Q261" i="9"/>
  <c r="R261" i="9" s="1"/>
  <c r="O261" i="9"/>
  <c r="R260" i="9"/>
  <c r="Q260" i="9"/>
  <c r="O260" i="9"/>
  <c r="R259" i="9"/>
  <c r="Q259" i="9"/>
  <c r="O259" i="9"/>
  <c r="R258" i="9"/>
  <c r="Q258" i="9"/>
  <c r="O258" i="9"/>
  <c r="P257" i="9"/>
  <c r="M253" i="9"/>
  <c r="N253" i="9" s="1"/>
  <c r="L253" i="9"/>
  <c r="K253" i="9"/>
  <c r="Q247" i="9"/>
  <c r="R247" i="9" s="1"/>
  <c r="O247" i="9"/>
  <c r="R246" i="9"/>
  <c r="Q246" i="9"/>
  <c r="O246" i="9"/>
  <c r="R245" i="9"/>
  <c r="Q245" i="9"/>
  <c r="O245" i="9"/>
  <c r="Q244" i="9"/>
  <c r="R244" i="9" s="1"/>
  <c r="O244" i="9"/>
  <c r="Q243" i="9"/>
  <c r="R243" i="9" s="1"/>
  <c r="O243" i="9"/>
  <c r="R242" i="9"/>
  <c r="Q242" i="9"/>
  <c r="O242" i="9"/>
  <c r="R241" i="9"/>
  <c r="Q241" i="9"/>
  <c r="O241" i="9"/>
  <c r="Q240" i="9"/>
  <c r="R240" i="9" s="1"/>
  <c r="O240" i="9"/>
  <c r="P239" i="9"/>
  <c r="AP104" i="9" s="1"/>
  <c r="L235" i="9"/>
  <c r="K235" i="9"/>
  <c r="M235" i="9" s="1"/>
  <c r="N235" i="9" s="1"/>
  <c r="Q230" i="9"/>
  <c r="R230" i="9" s="1"/>
  <c r="O230" i="9"/>
  <c r="Q229" i="9"/>
  <c r="R229" i="9" s="1"/>
  <c r="O229" i="9"/>
  <c r="Q228" i="9"/>
  <c r="R228" i="9" s="1"/>
  <c r="O228" i="9"/>
  <c r="Q227" i="9"/>
  <c r="R227" i="9" s="1"/>
  <c r="O227" i="9"/>
  <c r="Q226" i="9"/>
  <c r="R226" i="9" s="1"/>
  <c r="O226" i="9"/>
  <c r="Q225" i="9"/>
  <c r="R225" i="9" s="1"/>
  <c r="O225" i="9"/>
  <c r="Q224" i="9"/>
  <c r="R224" i="9" s="1"/>
  <c r="O224" i="9"/>
  <c r="Q223" i="9"/>
  <c r="R223" i="9" s="1"/>
  <c r="O223" i="9"/>
  <c r="P222" i="9"/>
  <c r="N218" i="9"/>
  <c r="M218" i="9"/>
  <c r="L218" i="9"/>
  <c r="K218" i="9"/>
  <c r="R212" i="9"/>
  <c r="Q212" i="9"/>
  <c r="O212" i="9"/>
  <c r="R211" i="9"/>
  <c r="Q211" i="9"/>
  <c r="O211" i="9"/>
  <c r="R210" i="9"/>
  <c r="Q210" i="9"/>
  <c r="O210" i="9"/>
  <c r="Q209" i="9"/>
  <c r="R209" i="9" s="1"/>
  <c r="O209" i="9"/>
  <c r="R208" i="9"/>
  <c r="Q208" i="9"/>
  <c r="O208" i="9"/>
  <c r="R207" i="9"/>
  <c r="Q207" i="9"/>
  <c r="O207" i="9"/>
  <c r="R206" i="9"/>
  <c r="Q206" i="9"/>
  <c r="O206" i="9"/>
  <c r="O205" i="9"/>
  <c r="P204" i="9"/>
  <c r="M200" i="9"/>
  <c r="N200" i="9" s="1"/>
  <c r="L200" i="9"/>
  <c r="K200" i="9"/>
  <c r="R195" i="9"/>
  <c r="Q195" i="9"/>
  <c r="O195" i="9"/>
  <c r="R194" i="9"/>
  <c r="Q194" i="9"/>
  <c r="O194" i="9"/>
  <c r="Q193" i="9"/>
  <c r="R193" i="9" s="1"/>
  <c r="O193" i="9"/>
  <c r="Q192" i="9"/>
  <c r="R192" i="9" s="1"/>
  <c r="O192" i="9"/>
  <c r="R191" i="9"/>
  <c r="Q191" i="9"/>
  <c r="O191" i="9"/>
  <c r="R190" i="9"/>
  <c r="Q190" i="9"/>
  <c r="O190" i="9"/>
  <c r="Q189" i="9"/>
  <c r="R189" i="9" s="1"/>
  <c r="O189" i="9"/>
  <c r="O188" i="9"/>
  <c r="P187" i="9"/>
  <c r="Q188" i="9" s="1"/>
  <c r="R188" i="9" s="1"/>
  <c r="L183" i="9"/>
  <c r="K183" i="9"/>
  <c r="M183" i="9" s="1"/>
  <c r="N183" i="9" s="1"/>
  <c r="Q180" i="9"/>
  <c r="R180" i="9" s="1"/>
  <c r="O180" i="9"/>
  <c r="L180" i="9"/>
  <c r="Q179" i="9"/>
  <c r="R179" i="9" s="1"/>
  <c r="O179" i="9"/>
  <c r="R178" i="9"/>
  <c r="Q178" i="9"/>
  <c r="O178" i="9"/>
  <c r="R177" i="9"/>
  <c r="Q177" i="9"/>
  <c r="O177" i="9"/>
  <c r="R176" i="9"/>
  <c r="Q176" i="9"/>
  <c r="O176" i="9"/>
  <c r="Q175" i="9"/>
  <c r="R175" i="9" s="1"/>
  <c r="O175" i="9"/>
  <c r="R174" i="9"/>
  <c r="Q174" i="9"/>
  <c r="O174" i="9"/>
  <c r="O173" i="9"/>
  <c r="P172" i="9"/>
  <c r="N167" i="9"/>
  <c r="L167" i="9"/>
  <c r="K167" i="9"/>
  <c r="M167" i="9" s="1"/>
  <c r="Q163" i="9"/>
  <c r="R163" i="9" s="1"/>
  <c r="O163" i="9"/>
  <c r="Q162" i="9"/>
  <c r="R162" i="9" s="1"/>
  <c r="O162" i="9"/>
  <c r="Q161" i="9"/>
  <c r="R161" i="9" s="1"/>
  <c r="O161" i="9"/>
  <c r="Q160" i="9"/>
  <c r="R160" i="9" s="1"/>
  <c r="O160" i="9"/>
  <c r="Q159" i="9"/>
  <c r="R159" i="9" s="1"/>
  <c r="O159" i="9"/>
  <c r="Q158" i="9"/>
  <c r="R158" i="9" s="1"/>
  <c r="O158" i="9"/>
  <c r="Q157" i="9"/>
  <c r="O157" i="9"/>
  <c r="AK7" i="9" s="1"/>
  <c r="Q156" i="9"/>
  <c r="R156" i="9" s="1"/>
  <c r="AK71" i="9" s="1"/>
  <c r="O156" i="9"/>
  <c r="P155" i="9"/>
  <c r="N151" i="9"/>
  <c r="M151" i="9"/>
  <c r="L151" i="9"/>
  <c r="K151" i="9"/>
  <c r="Q147" i="9"/>
  <c r="R147" i="9" s="1"/>
  <c r="O147" i="9"/>
  <c r="R146" i="9"/>
  <c r="Q146" i="9"/>
  <c r="O146" i="9"/>
  <c r="R145" i="9"/>
  <c r="Q145" i="9"/>
  <c r="O145" i="9"/>
  <c r="R144" i="9"/>
  <c r="Q144" i="9"/>
  <c r="O144" i="9"/>
  <c r="Q143" i="9"/>
  <c r="R143" i="9" s="1"/>
  <c r="O143" i="9"/>
  <c r="R142" i="9"/>
  <c r="AJ73" i="9" s="1"/>
  <c r="Q142" i="9"/>
  <c r="O142" i="9"/>
  <c r="AJ8" i="9" s="1"/>
  <c r="R141" i="9"/>
  <c r="AJ72" i="9" s="1"/>
  <c r="Q141" i="9"/>
  <c r="O141" i="9"/>
  <c r="AJ7" i="9" s="1"/>
  <c r="R140" i="9"/>
  <c r="AJ71" i="9" s="1"/>
  <c r="Q140" i="9"/>
  <c r="O140" i="9"/>
  <c r="P139" i="9"/>
  <c r="M135" i="9"/>
  <c r="L135" i="9"/>
  <c r="K135" i="9"/>
  <c r="Q130" i="9"/>
  <c r="R130" i="9" s="1"/>
  <c r="O130" i="9"/>
  <c r="R129" i="9"/>
  <c r="Q129" i="9"/>
  <c r="O129" i="9"/>
  <c r="R128" i="9"/>
  <c r="Q128" i="9"/>
  <c r="O128" i="9"/>
  <c r="Q127" i="9"/>
  <c r="R127" i="9" s="1"/>
  <c r="O127" i="9"/>
  <c r="Q126" i="9"/>
  <c r="R126" i="9" s="1"/>
  <c r="AI74" i="9" s="1"/>
  <c r="O126" i="9"/>
  <c r="R125" i="9"/>
  <c r="AI73" i="9" s="1"/>
  <c r="Q125" i="9"/>
  <c r="O125" i="9"/>
  <c r="R124" i="9"/>
  <c r="AI72" i="9" s="1"/>
  <c r="Q124" i="9"/>
  <c r="O124" i="9"/>
  <c r="Q123" i="9"/>
  <c r="R123" i="9" s="1"/>
  <c r="AI71" i="9" s="1"/>
  <c r="O123" i="9"/>
  <c r="P122" i="9"/>
  <c r="AI104" i="9" s="1"/>
  <c r="L118" i="9"/>
  <c r="U11" i="9" s="1"/>
  <c r="K118" i="9"/>
  <c r="M118" i="9" s="1"/>
  <c r="Q112" i="9"/>
  <c r="R112" i="9" s="1"/>
  <c r="O112" i="9"/>
  <c r="Q111" i="9"/>
  <c r="R111" i="9" s="1"/>
  <c r="O111" i="9"/>
  <c r="Q110" i="9"/>
  <c r="R110" i="9" s="1"/>
  <c r="O110" i="9"/>
  <c r="Q109" i="9"/>
  <c r="R109" i="9" s="1"/>
  <c r="AH81" i="9" s="1"/>
  <c r="O109" i="9"/>
  <c r="Q108" i="9"/>
  <c r="AH40" i="9" s="1"/>
  <c r="O108" i="9"/>
  <c r="Q107" i="9"/>
  <c r="O107" i="9"/>
  <c r="Q106" i="9"/>
  <c r="R106" i="9" s="1"/>
  <c r="AH72" i="9" s="1"/>
  <c r="O106" i="9"/>
  <c r="O105" i="9"/>
  <c r="AV104" i="9"/>
  <c r="AU104" i="9"/>
  <c r="AT104" i="9"/>
  <c r="AS104" i="9"/>
  <c r="AR104" i="9"/>
  <c r="AQ104" i="9"/>
  <c r="AO104" i="9"/>
  <c r="AK104" i="9"/>
  <c r="AJ104" i="9"/>
  <c r="AF104" i="9"/>
  <c r="AE104" i="9"/>
  <c r="P104" i="9"/>
  <c r="Q105" i="9" s="1"/>
  <c r="M100" i="9"/>
  <c r="N100" i="9" s="1"/>
  <c r="U57" i="9" s="1"/>
  <c r="L100" i="9"/>
  <c r="K100" i="9"/>
  <c r="R93" i="9"/>
  <c r="Q93" i="9"/>
  <c r="O93" i="9"/>
  <c r="Q92" i="9"/>
  <c r="R92" i="9" s="1"/>
  <c r="O92" i="9"/>
  <c r="Q91" i="9"/>
  <c r="R91" i="9" s="1"/>
  <c r="AG82" i="9" s="1"/>
  <c r="O91" i="9"/>
  <c r="R90" i="9"/>
  <c r="AG81" i="9" s="1"/>
  <c r="Q90" i="9"/>
  <c r="AG41" i="9" s="1"/>
  <c r="O90" i="9"/>
  <c r="R89" i="9"/>
  <c r="Q89" i="9"/>
  <c r="O89" i="9"/>
  <c r="R88" i="9"/>
  <c r="Q88" i="9"/>
  <c r="AG34" i="9" s="1"/>
  <c r="O88" i="9"/>
  <c r="Q87" i="9"/>
  <c r="R87" i="9" s="1"/>
  <c r="O87" i="9"/>
  <c r="R86" i="9"/>
  <c r="Q86" i="9"/>
  <c r="O86" i="9"/>
  <c r="P85" i="9"/>
  <c r="AG104" i="9" s="1"/>
  <c r="AD84" i="9"/>
  <c r="AC84" i="9"/>
  <c r="AF83" i="9"/>
  <c r="AD83" i="9"/>
  <c r="AE81" i="9"/>
  <c r="L81" i="9"/>
  <c r="K81" i="9"/>
  <c r="M81" i="9" s="1"/>
  <c r="Q75" i="9"/>
  <c r="R75" i="9" s="1"/>
  <c r="O75" i="9"/>
  <c r="AG74" i="9"/>
  <c r="R74" i="9"/>
  <c r="Q74" i="9"/>
  <c r="AF43" i="9" s="1"/>
  <c r="O74" i="9"/>
  <c r="AG73" i="9"/>
  <c r="AF73" i="9"/>
  <c r="AC73" i="9"/>
  <c r="Q73" i="9"/>
  <c r="AF42" i="9" s="1"/>
  <c r="O73" i="9"/>
  <c r="AF11" i="9" s="1"/>
  <c r="AG72" i="9"/>
  <c r="Q72" i="9"/>
  <c r="R72" i="9" s="1"/>
  <c r="AF81" i="9" s="1"/>
  <c r="O72" i="9"/>
  <c r="AG71" i="9"/>
  <c r="AD71" i="9"/>
  <c r="R71" i="9"/>
  <c r="AF74" i="9" s="1"/>
  <c r="Q71" i="9"/>
  <c r="O71" i="9"/>
  <c r="R70" i="9"/>
  <c r="Q70" i="9"/>
  <c r="O70" i="9"/>
  <c r="Q69" i="9"/>
  <c r="AF33" i="9" s="1"/>
  <c r="O69" i="9"/>
  <c r="O68" i="9"/>
  <c r="P67" i="9"/>
  <c r="Q68" i="9" s="1"/>
  <c r="L62" i="9"/>
  <c r="K62" i="9"/>
  <c r="M62" i="9" s="1"/>
  <c r="N62" i="9" s="1"/>
  <c r="U55" i="9" s="1"/>
  <c r="Q55" i="9"/>
  <c r="R55" i="9" s="1"/>
  <c r="AE84" i="9" s="1"/>
  <c r="O55" i="9"/>
  <c r="R54" i="9"/>
  <c r="AE83" i="9" s="1"/>
  <c r="Q54" i="9"/>
  <c r="O54" i="9"/>
  <c r="AE12" i="9" s="1"/>
  <c r="Q53" i="9"/>
  <c r="O53" i="9"/>
  <c r="AE11" i="9" s="1"/>
  <c r="Q52" i="9"/>
  <c r="R52" i="9" s="1"/>
  <c r="O52" i="9"/>
  <c r="Q51" i="9"/>
  <c r="R51" i="9" s="1"/>
  <c r="AE74" i="9" s="1"/>
  <c r="O51" i="9"/>
  <c r="Q50" i="9"/>
  <c r="AE34" i="9" s="1"/>
  <c r="O50" i="9"/>
  <c r="Q49" i="9"/>
  <c r="O49" i="9"/>
  <c r="AE7" i="9" s="1"/>
  <c r="Q48" i="9"/>
  <c r="R48" i="9" s="1"/>
  <c r="AE71" i="9" s="1"/>
  <c r="O48" i="9"/>
  <c r="P47" i="9"/>
  <c r="AE44" i="9"/>
  <c r="AD44" i="9"/>
  <c r="AE43" i="9"/>
  <c r="AD43" i="9"/>
  <c r="AC43" i="9"/>
  <c r="AG42" i="9"/>
  <c r="AD42" i="9"/>
  <c r="G42" i="9"/>
  <c r="AC41" i="9"/>
  <c r="AI40" i="9"/>
  <c r="AG40" i="9"/>
  <c r="AF40" i="9"/>
  <c r="AD40" i="9"/>
  <c r="AC40" i="9"/>
  <c r="M40" i="9"/>
  <c r="N40" i="9" s="1"/>
  <c r="U54" i="9" s="1"/>
  <c r="L40" i="9"/>
  <c r="K40" i="9"/>
  <c r="AJ34" i="9"/>
  <c r="AI34" i="9"/>
  <c r="AF34" i="9"/>
  <c r="AD34" i="9"/>
  <c r="AC34" i="9"/>
  <c r="AJ33" i="9"/>
  <c r="AI33" i="9"/>
  <c r="AH33" i="9"/>
  <c r="AG33" i="9"/>
  <c r="AD33" i="9"/>
  <c r="U33" i="9"/>
  <c r="R33" i="9"/>
  <c r="Q33" i="9"/>
  <c r="O33" i="9"/>
  <c r="AJ32" i="9"/>
  <c r="AI32" i="9"/>
  <c r="AG32" i="9"/>
  <c r="AD32" i="9"/>
  <c r="R32" i="9"/>
  <c r="Q32" i="9"/>
  <c r="O32" i="9"/>
  <c r="R31" i="9"/>
  <c r="Q31" i="9"/>
  <c r="O31" i="9"/>
  <c r="U30" i="9"/>
  <c r="Q30" i="9"/>
  <c r="R30" i="9" s="1"/>
  <c r="O30" i="9"/>
  <c r="AD10" i="9" s="1"/>
  <c r="R29" i="9"/>
  <c r="Q29" i="9"/>
  <c r="O29" i="9"/>
  <c r="Q28" i="9"/>
  <c r="R28" i="9" s="1"/>
  <c r="O28" i="9"/>
  <c r="Q27" i="9"/>
  <c r="R27" i="9" s="1"/>
  <c r="O27" i="9"/>
  <c r="R26" i="9"/>
  <c r="Q26" i="9"/>
  <c r="O26" i="9"/>
  <c r="P25" i="9"/>
  <c r="AD104" i="9" s="1"/>
  <c r="G20" i="9"/>
  <c r="M19" i="9"/>
  <c r="L19" i="9"/>
  <c r="U6" i="9" s="1"/>
  <c r="K19" i="9"/>
  <c r="AE13" i="9"/>
  <c r="AD13" i="9"/>
  <c r="AC13" i="9"/>
  <c r="R13" i="9"/>
  <c r="AD82" i="9" s="1"/>
  <c r="Q13" i="9"/>
  <c r="AC44" i="9" s="1"/>
  <c r="O13" i="9"/>
  <c r="AF12" i="9"/>
  <c r="AD12" i="9"/>
  <c r="AC12" i="9"/>
  <c r="R12" i="9"/>
  <c r="Q12" i="9"/>
  <c r="AD41" i="9" s="1"/>
  <c r="O12" i="9"/>
  <c r="AG11" i="9"/>
  <c r="AD11" i="9"/>
  <c r="Q11" i="9"/>
  <c r="AC42" i="9" s="1"/>
  <c r="O11" i="9"/>
  <c r="AC11" i="9" s="1"/>
  <c r="AH10" i="9"/>
  <c r="AG10" i="9"/>
  <c r="AF10" i="9"/>
  <c r="AE10" i="9"/>
  <c r="AC10" i="9"/>
  <c r="U10" i="9"/>
  <c r="Q10" i="9"/>
  <c r="R10" i="9" s="1"/>
  <c r="O10" i="9"/>
  <c r="AI9" i="9"/>
  <c r="AH9" i="9"/>
  <c r="AG9" i="9"/>
  <c r="AF9" i="9"/>
  <c r="AE9" i="9"/>
  <c r="AD9" i="9"/>
  <c r="U9" i="9"/>
  <c r="R9" i="9"/>
  <c r="AD72" i="9" s="1"/>
  <c r="Q9" i="9"/>
  <c r="O9" i="9"/>
  <c r="AC9" i="9" s="1"/>
  <c r="AI8" i="9"/>
  <c r="AH8" i="9"/>
  <c r="AG8" i="9"/>
  <c r="AF8" i="9"/>
  <c r="AE8" i="9"/>
  <c r="AD8" i="9"/>
  <c r="U8" i="9"/>
  <c r="R8" i="9"/>
  <c r="Q8" i="9"/>
  <c r="O8" i="9"/>
  <c r="AC8" i="9" s="1"/>
  <c r="AI7" i="9"/>
  <c r="AH7" i="9"/>
  <c r="AG7" i="9"/>
  <c r="AF7" i="9"/>
  <c r="AD7" i="9"/>
  <c r="AC7" i="9"/>
  <c r="U7" i="9"/>
  <c r="Q7" i="9"/>
  <c r="AC33" i="9" s="1"/>
  <c r="O7" i="9"/>
  <c r="AL6" i="9"/>
  <c r="AK6" i="9"/>
  <c r="AJ6" i="9"/>
  <c r="AI6" i="9"/>
  <c r="AH6" i="9"/>
  <c r="AG6" i="9"/>
  <c r="AF6" i="9"/>
  <c r="AE6" i="9"/>
  <c r="AD6" i="9"/>
  <c r="O6" i="9"/>
  <c r="AC6" i="9" s="1"/>
  <c r="P5" i="9"/>
  <c r="N383" i="8"/>
  <c r="L383" i="8"/>
  <c r="K383" i="8"/>
  <c r="M383" i="8" s="1"/>
  <c r="P381" i="8"/>
  <c r="Q380" i="8"/>
  <c r="Q381" i="8" s="1"/>
  <c r="R375" i="8"/>
  <c r="Q375" i="8"/>
  <c r="O375" i="8"/>
  <c r="R374" i="8"/>
  <c r="Q374" i="8"/>
  <c r="O374" i="8"/>
  <c r="R373" i="8"/>
  <c r="Q373" i="8"/>
  <c r="O373" i="8"/>
  <c r="R372" i="8"/>
  <c r="Q372" i="8"/>
  <c r="O372" i="8"/>
  <c r="Q371" i="8"/>
  <c r="R371" i="8" s="1"/>
  <c r="O371" i="8"/>
  <c r="Q370" i="8"/>
  <c r="R370" i="8" s="1"/>
  <c r="O370" i="8"/>
  <c r="Q369" i="8"/>
  <c r="R369" i="8" s="1"/>
  <c r="O369" i="8"/>
  <c r="Q368" i="8"/>
  <c r="R368" i="8" s="1"/>
  <c r="O368" i="8"/>
  <c r="P367" i="8"/>
  <c r="S369" i="8" s="1"/>
  <c r="N361" i="8"/>
  <c r="L361" i="8"/>
  <c r="K361" i="8"/>
  <c r="M361" i="8" s="1"/>
  <c r="P359" i="8"/>
  <c r="Q358" i="8"/>
  <c r="Q359" i="8" s="1"/>
  <c r="R353" i="8"/>
  <c r="Q353" i="8"/>
  <c r="O353" i="8"/>
  <c r="R352" i="8"/>
  <c r="Q352" i="8"/>
  <c r="O352" i="8"/>
  <c r="R351" i="8"/>
  <c r="Q351" i="8"/>
  <c r="O351" i="8"/>
  <c r="R350" i="8"/>
  <c r="Q350" i="8"/>
  <c r="O350" i="8"/>
  <c r="R349" i="8"/>
  <c r="Q349" i="8"/>
  <c r="O349" i="8"/>
  <c r="R348" i="8"/>
  <c r="Q348" i="8"/>
  <c r="O348" i="8"/>
  <c r="S347" i="8"/>
  <c r="R347" i="8"/>
  <c r="Q347" i="8"/>
  <c r="O347" i="8"/>
  <c r="O346" i="8"/>
  <c r="P345" i="8"/>
  <c r="Q346" i="8" s="1"/>
  <c r="R346" i="8" s="1"/>
  <c r="N339" i="8"/>
  <c r="L339" i="8"/>
  <c r="K339" i="8"/>
  <c r="M339" i="8" s="1"/>
  <c r="P337" i="8"/>
  <c r="Q336" i="8"/>
  <c r="Q337" i="8" s="1"/>
  <c r="R331" i="8"/>
  <c r="Q331" i="8"/>
  <c r="O331" i="8"/>
  <c r="R330" i="8"/>
  <c r="Q330" i="8"/>
  <c r="O330" i="8"/>
  <c r="Q329" i="8"/>
  <c r="R329" i="8" s="1"/>
  <c r="O329" i="8"/>
  <c r="Q328" i="8"/>
  <c r="R328" i="8" s="1"/>
  <c r="O328" i="8"/>
  <c r="Q327" i="8"/>
  <c r="R327" i="8" s="1"/>
  <c r="O327" i="8"/>
  <c r="Q326" i="8"/>
  <c r="R326" i="8" s="1"/>
  <c r="O326" i="8"/>
  <c r="Q325" i="8"/>
  <c r="R325" i="8" s="1"/>
  <c r="O325" i="8"/>
  <c r="O324" i="8"/>
  <c r="P323" i="8"/>
  <c r="Q324" i="8" s="1"/>
  <c r="R324" i="8" s="1"/>
  <c r="N317" i="8"/>
  <c r="M317" i="8"/>
  <c r="L317" i="8"/>
  <c r="K317" i="8"/>
  <c r="P315" i="8"/>
  <c r="Q314" i="8"/>
  <c r="Q315" i="8" s="1"/>
  <c r="R309" i="8"/>
  <c r="Q309" i="8"/>
  <c r="O309" i="8"/>
  <c r="Q308" i="8"/>
  <c r="R308" i="8" s="1"/>
  <c r="O308" i="8"/>
  <c r="Q307" i="8"/>
  <c r="R307" i="8" s="1"/>
  <c r="O307" i="8"/>
  <c r="R306" i="8"/>
  <c r="Q306" i="8"/>
  <c r="O306" i="8"/>
  <c r="Q305" i="8"/>
  <c r="R305" i="8" s="1"/>
  <c r="O305" i="8"/>
  <c r="Q304" i="8"/>
  <c r="R304" i="8" s="1"/>
  <c r="O304" i="8"/>
  <c r="R303" i="8"/>
  <c r="Q303" i="8"/>
  <c r="O303" i="8"/>
  <c r="O302" i="8"/>
  <c r="P301" i="8"/>
  <c r="L295" i="8"/>
  <c r="K295" i="8"/>
  <c r="M295" i="8" s="1"/>
  <c r="N295" i="8" s="1"/>
  <c r="P293" i="8"/>
  <c r="Q292" i="8"/>
  <c r="Q293" i="8" s="1"/>
  <c r="R287" i="8"/>
  <c r="Q287" i="8"/>
  <c r="O287" i="8"/>
  <c r="Q286" i="8"/>
  <c r="R286" i="8" s="1"/>
  <c r="O286" i="8"/>
  <c r="Q285" i="8"/>
  <c r="R285" i="8" s="1"/>
  <c r="O285" i="8"/>
  <c r="Q284" i="8"/>
  <c r="R284" i="8" s="1"/>
  <c r="O284" i="8"/>
  <c r="R283" i="8"/>
  <c r="Q283" i="8"/>
  <c r="O283" i="8"/>
  <c r="Q282" i="8"/>
  <c r="R282" i="8" s="1"/>
  <c r="O282" i="8"/>
  <c r="S281" i="8"/>
  <c r="R281" i="8"/>
  <c r="Q281" i="8"/>
  <c r="O281" i="8"/>
  <c r="R280" i="8"/>
  <c r="Q280" i="8"/>
  <c r="O280" i="8"/>
  <c r="P279" i="8"/>
  <c r="M273" i="8"/>
  <c r="N273" i="8" s="1"/>
  <c r="L273" i="8"/>
  <c r="K273" i="8"/>
  <c r="P271" i="8"/>
  <c r="Q270" i="8"/>
  <c r="Q271" i="8" s="1"/>
  <c r="Q265" i="8"/>
  <c r="R265" i="8" s="1"/>
  <c r="O265" i="8"/>
  <c r="Q264" i="8"/>
  <c r="R264" i="8" s="1"/>
  <c r="O264" i="8"/>
  <c r="Q263" i="8"/>
  <c r="R263" i="8" s="1"/>
  <c r="O263" i="8"/>
  <c r="Q262" i="8"/>
  <c r="R262" i="8" s="1"/>
  <c r="O262" i="8"/>
  <c r="Q261" i="8"/>
  <c r="R261" i="8" s="1"/>
  <c r="O261" i="8"/>
  <c r="R260" i="8"/>
  <c r="Q260" i="8"/>
  <c r="O260" i="8"/>
  <c r="Q259" i="8"/>
  <c r="R259" i="8" s="1"/>
  <c r="O259" i="8"/>
  <c r="O258" i="8"/>
  <c r="P257" i="8"/>
  <c r="Q258" i="8" s="1"/>
  <c r="R258" i="8" s="1"/>
  <c r="L251" i="8"/>
  <c r="K251" i="8"/>
  <c r="M251" i="8" s="1"/>
  <c r="N251" i="8" s="1"/>
  <c r="P249" i="8"/>
  <c r="Q249" i="8"/>
  <c r="R243" i="8"/>
  <c r="Q243" i="8"/>
  <c r="O243" i="8"/>
  <c r="Q242" i="8"/>
  <c r="R242" i="8" s="1"/>
  <c r="O242" i="8"/>
  <c r="R241" i="8"/>
  <c r="Q241" i="8"/>
  <c r="O241" i="8"/>
  <c r="R240" i="8"/>
  <c r="Q240" i="8"/>
  <c r="O240" i="8"/>
  <c r="Q239" i="8"/>
  <c r="R239" i="8" s="1"/>
  <c r="O239" i="8"/>
  <c r="Q238" i="8"/>
  <c r="R238" i="8" s="1"/>
  <c r="O238" i="8"/>
  <c r="Q237" i="8"/>
  <c r="R237" i="8" s="1"/>
  <c r="O237" i="8"/>
  <c r="O236" i="8"/>
  <c r="P235" i="8"/>
  <c r="Q236" i="8" s="1"/>
  <c r="R236" i="8" s="1"/>
  <c r="L229" i="8"/>
  <c r="K229" i="8"/>
  <c r="M229" i="8" s="1"/>
  <c r="N229" i="8" s="1"/>
  <c r="P227" i="8"/>
  <c r="Q227" i="8"/>
  <c r="Q221" i="8"/>
  <c r="R221" i="8" s="1"/>
  <c r="O221" i="8"/>
  <c r="Q220" i="8"/>
  <c r="R220" i="8" s="1"/>
  <c r="O220" i="8"/>
  <c r="R219" i="8"/>
  <c r="Q219" i="8"/>
  <c r="O219" i="8"/>
  <c r="R218" i="8"/>
  <c r="Q218" i="8"/>
  <c r="O218" i="8"/>
  <c r="Q217" i="8"/>
  <c r="R217" i="8" s="1"/>
  <c r="O217" i="8"/>
  <c r="Q216" i="8"/>
  <c r="R216" i="8" s="1"/>
  <c r="O216" i="8"/>
  <c r="R215" i="8"/>
  <c r="Q215" i="8"/>
  <c r="O215" i="8"/>
  <c r="O214" i="8"/>
  <c r="P213" i="8"/>
  <c r="K207" i="8"/>
  <c r="P205" i="8"/>
  <c r="R199" i="8"/>
  <c r="Q199" i="8"/>
  <c r="O199" i="8"/>
  <c r="Q198" i="8"/>
  <c r="R198" i="8" s="1"/>
  <c r="O198" i="8"/>
  <c r="Q197" i="8"/>
  <c r="R197" i="8" s="1"/>
  <c r="O197" i="8"/>
  <c r="Q196" i="8"/>
  <c r="R196" i="8" s="1"/>
  <c r="O196" i="8"/>
  <c r="Q195" i="8"/>
  <c r="R195" i="8" s="1"/>
  <c r="O195" i="8"/>
  <c r="Q194" i="8"/>
  <c r="R194" i="8" s="1"/>
  <c r="O194" i="8"/>
  <c r="R193" i="8"/>
  <c r="Q193" i="8"/>
  <c r="O193" i="8"/>
  <c r="R192" i="8"/>
  <c r="Q192" i="8"/>
  <c r="O192" i="8"/>
  <c r="P191" i="8"/>
  <c r="S193" i="8" s="1"/>
  <c r="M185" i="8"/>
  <c r="N185" i="8" s="1"/>
  <c r="L185" i="8"/>
  <c r="W190" i="8" s="1"/>
  <c r="K185" i="8"/>
  <c r="P183" i="8"/>
  <c r="Q182" i="8"/>
  <c r="Q183" i="8" s="1"/>
  <c r="R176" i="8"/>
  <c r="Q176" i="8"/>
  <c r="O176" i="8"/>
  <c r="R175" i="8"/>
  <c r="Q175" i="8"/>
  <c r="O175" i="8"/>
  <c r="Q174" i="8"/>
  <c r="R174" i="8" s="1"/>
  <c r="O174" i="8"/>
  <c r="Q173" i="8"/>
  <c r="R173" i="8" s="1"/>
  <c r="O173" i="8"/>
  <c r="Q172" i="8"/>
  <c r="R172" i="8" s="1"/>
  <c r="O172" i="8"/>
  <c r="Q171" i="8"/>
  <c r="R171" i="8" s="1"/>
  <c r="O171" i="8"/>
  <c r="Q170" i="8"/>
  <c r="R170" i="8" s="1"/>
  <c r="O170" i="8"/>
  <c r="O169" i="8"/>
  <c r="P168" i="8"/>
  <c r="S170" i="8" s="1"/>
  <c r="K162" i="8"/>
  <c r="Q159" i="8" s="1"/>
  <c r="Q160" i="8"/>
  <c r="P160" i="8"/>
  <c r="Q153" i="8"/>
  <c r="R153" i="8" s="1"/>
  <c r="O153" i="8"/>
  <c r="Q152" i="8"/>
  <c r="R152" i="8" s="1"/>
  <c r="O152" i="8"/>
  <c r="R151" i="8"/>
  <c r="Q151" i="8"/>
  <c r="O151" i="8"/>
  <c r="Q150" i="8"/>
  <c r="R150" i="8" s="1"/>
  <c r="O150" i="8"/>
  <c r="Q149" i="8"/>
  <c r="R149" i="8" s="1"/>
  <c r="O149" i="8"/>
  <c r="Q148" i="8"/>
  <c r="R148" i="8" s="1"/>
  <c r="O148" i="8"/>
  <c r="Q147" i="8"/>
  <c r="R147" i="8" s="1"/>
  <c r="O147" i="8"/>
  <c r="O146" i="8"/>
  <c r="P145" i="8"/>
  <c r="M139" i="8"/>
  <c r="N139" i="8" s="1"/>
  <c r="L139" i="8"/>
  <c r="K139" i="8"/>
  <c r="Q136" i="8" s="1"/>
  <c r="Q137" i="8" s="1"/>
  <c r="P137" i="8"/>
  <c r="V142" i="8" s="1"/>
  <c r="R130" i="8"/>
  <c r="Q130" i="8"/>
  <c r="O130" i="8"/>
  <c r="Q129" i="8"/>
  <c r="R129" i="8" s="1"/>
  <c r="O129" i="8"/>
  <c r="Q128" i="8"/>
  <c r="R128" i="8" s="1"/>
  <c r="O128" i="8"/>
  <c r="R127" i="8"/>
  <c r="Q127" i="8"/>
  <c r="O127" i="8"/>
  <c r="R126" i="8"/>
  <c r="Q126" i="8"/>
  <c r="O126" i="8"/>
  <c r="Q125" i="8"/>
  <c r="R125" i="8" s="1"/>
  <c r="O125" i="8"/>
  <c r="R124" i="8"/>
  <c r="Q124" i="8"/>
  <c r="O124" i="8"/>
  <c r="O123" i="8"/>
  <c r="P122" i="8"/>
  <c r="L116" i="8"/>
  <c r="K116" i="8"/>
  <c r="M116" i="8" s="1"/>
  <c r="N116" i="8" s="1"/>
  <c r="P114" i="8"/>
  <c r="R107" i="8"/>
  <c r="Q107" i="8"/>
  <c r="O107" i="8"/>
  <c r="Q106" i="8"/>
  <c r="R106" i="8" s="1"/>
  <c r="O106" i="8"/>
  <c r="Q105" i="8"/>
  <c r="R105" i="8" s="1"/>
  <c r="O105" i="8"/>
  <c r="R104" i="8"/>
  <c r="Q104" i="8"/>
  <c r="O104" i="8"/>
  <c r="R103" i="8"/>
  <c r="Q103" i="8"/>
  <c r="O103" i="8"/>
  <c r="Q102" i="8"/>
  <c r="R102" i="8" s="1"/>
  <c r="O102" i="8"/>
  <c r="Q101" i="8"/>
  <c r="R101" i="8" s="1"/>
  <c r="O101" i="8"/>
  <c r="O100" i="8"/>
  <c r="P99" i="8"/>
  <c r="T101" i="8" s="1"/>
  <c r="M93" i="8"/>
  <c r="L93" i="8"/>
  <c r="K93" i="8"/>
  <c r="P91" i="8"/>
  <c r="Q91" i="8"/>
  <c r="Q84" i="8"/>
  <c r="R84" i="8" s="1"/>
  <c r="O84" i="8"/>
  <c r="R83" i="8"/>
  <c r="Q83" i="8"/>
  <c r="O83" i="8"/>
  <c r="R82" i="8"/>
  <c r="Q82" i="8"/>
  <c r="O82" i="8"/>
  <c r="Q81" i="8"/>
  <c r="R81" i="8" s="1"/>
  <c r="O81" i="8"/>
  <c r="R80" i="8"/>
  <c r="Q80" i="8"/>
  <c r="O80" i="8"/>
  <c r="Q79" i="8"/>
  <c r="R79" i="8" s="1"/>
  <c r="O79" i="8"/>
  <c r="Q78" i="8"/>
  <c r="R78" i="8" s="1"/>
  <c r="O78" i="8"/>
  <c r="O77" i="8"/>
  <c r="P76" i="8"/>
  <c r="T590" i="7" s="1"/>
  <c r="M70" i="8"/>
  <c r="L70" i="8"/>
  <c r="K70" i="8"/>
  <c r="P68" i="8"/>
  <c r="Q67" i="8"/>
  <c r="Q68" i="8" s="1"/>
  <c r="Q61" i="8"/>
  <c r="R61" i="8" s="1"/>
  <c r="O61" i="8"/>
  <c r="Q60" i="8"/>
  <c r="R60" i="8" s="1"/>
  <c r="O60" i="8"/>
  <c r="Q59" i="8"/>
  <c r="R59" i="8" s="1"/>
  <c r="O59" i="8"/>
  <c r="Q58" i="8"/>
  <c r="R58" i="8" s="1"/>
  <c r="O58" i="8"/>
  <c r="Q57" i="8"/>
  <c r="R57" i="8" s="1"/>
  <c r="O57" i="8"/>
  <c r="Q56" i="8"/>
  <c r="R56" i="8" s="1"/>
  <c r="O56" i="8"/>
  <c r="Q55" i="8"/>
  <c r="R55" i="8" s="1"/>
  <c r="O55" i="8"/>
  <c r="Q54" i="8"/>
  <c r="R54" i="8" s="1"/>
  <c r="O54" i="8"/>
  <c r="P53" i="8"/>
  <c r="T55" i="8" s="1"/>
  <c r="K47" i="8"/>
  <c r="M47" i="8" s="1"/>
  <c r="N47" i="8" s="1"/>
  <c r="P45" i="8"/>
  <c r="Q38" i="8"/>
  <c r="R38" i="8" s="1"/>
  <c r="O38" i="8"/>
  <c r="Q37" i="8"/>
  <c r="R37" i="8" s="1"/>
  <c r="O37" i="8"/>
  <c r="Q36" i="8"/>
  <c r="R36" i="8" s="1"/>
  <c r="O36" i="8"/>
  <c r="Q35" i="8"/>
  <c r="R35" i="8" s="1"/>
  <c r="O35" i="8"/>
  <c r="Q34" i="8"/>
  <c r="R34" i="8" s="1"/>
  <c r="O34" i="8"/>
  <c r="R33" i="8"/>
  <c r="Q33" i="8"/>
  <c r="O33" i="8"/>
  <c r="Q32" i="8"/>
  <c r="R32" i="8" s="1"/>
  <c r="O32" i="8"/>
  <c r="Q31" i="8"/>
  <c r="R31" i="8" s="1"/>
  <c r="O31" i="8"/>
  <c r="P30" i="8"/>
  <c r="T32" i="8" s="1"/>
  <c r="M24" i="8"/>
  <c r="N24" i="8" s="1"/>
  <c r="L24" i="8"/>
  <c r="K24" i="8"/>
  <c r="Q21" i="8" s="1"/>
  <c r="Q22" i="8" s="1"/>
  <c r="P22" i="8"/>
  <c r="Q15" i="8"/>
  <c r="R15" i="8" s="1"/>
  <c r="O15" i="8"/>
  <c r="Q14" i="8"/>
  <c r="R14" i="8" s="1"/>
  <c r="O14" i="8"/>
  <c r="Q13" i="8"/>
  <c r="R13" i="8" s="1"/>
  <c r="O13" i="8"/>
  <c r="R12" i="8"/>
  <c r="Q12" i="8"/>
  <c r="O12" i="8"/>
  <c r="Q11" i="8"/>
  <c r="R11" i="8" s="1"/>
  <c r="O11" i="8"/>
  <c r="Q10" i="8"/>
  <c r="R10" i="8" s="1"/>
  <c r="O10" i="8"/>
  <c r="T9" i="8"/>
  <c r="Q9" i="8"/>
  <c r="R9" i="8" s="1"/>
  <c r="O9" i="8"/>
  <c r="Q8" i="8"/>
  <c r="R8" i="8" s="1"/>
  <c r="O8" i="8"/>
  <c r="P7" i="8"/>
  <c r="T567" i="7"/>
  <c r="T544" i="7"/>
  <c r="L513" i="7"/>
  <c r="K513" i="7"/>
  <c r="M513" i="7" s="1"/>
  <c r="N513" i="7" s="1"/>
  <c r="P511" i="7"/>
  <c r="R504" i="7"/>
  <c r="Q504" i="7"/>
  <c r="O504" i="7"/>
  <c r="Q503" i="7"/>
  <c r="R503" i="7" s="1"/>
  <c r="O503" i="7"/>
  <c r="Q502" i="7"/>
  <c r="R502" i="7" s="1"/>
  <c r="O502" i="7"/>
  <c r="R501" i="7"/>
  <c r="Q501" i="7"/>
  <c r="O501" i="7"/>
  <c r="R500" i="7"/>
  <c r="Q500" i="7"/>
  <c r="O500" i="7"/>
  <c r="T499" i="7"/>
  <c r="R499" i="7"/>
  <c r="Q499" i="7"/>
  <c r="O499" i="7"/>
  <c r="R498" i="7"/>
  <c r="Q498" i="7"/>
  <c r="O498" i="7"/>
  <c r="O497" i="7"/>
  <c r="P496" i="7"/>
  <c r="Q497" i="7" s="1"/>
  <c r="R497" i="7" s="1"/>
  <c r="M490" i="7"/>
  <c r="L490" i="7"/>
  <c r="K490" i="7"/>
  <c r="P488" i="7"/>
  <c r="Q487" i="7"/>
  <c r="Q488" i="7" s="1"/>
  <c r="R481" i="7"/>
  <c r="Q481" i="7"/>
  <c r="O481" i="7"/>
  <c r="R480" i="7"/>
  <c r="Q480" i="7"/>
  <c r="O480" i="7"/>
  <c r="Q479" i="7"/>
  <c r="R479" i="7" s="1"/>
  <c r="O479" i="7"/>
  <c r="Q478" i="7"/>
  <c r="R478" i="7" s="1"/>
  <c r="O478" i="7"/>
  <c r="R477" i="7"/>
  <c r="Q477" i="7"/>
  <c r="O477" i="7"/>
  <c r="R476" i="7"/>
  <c r="Q476" i="7"/>
  <c r="O476" i="7"/>
  <c r="T475" i="7"/>
  <c r="R475" i="7"/>
  <c r="Q475" i="7"/>
  <c r="O475" i="7"/>
  <c r="R474" i="7"/>
  <c r="Q474" i="7"/>
  <c r="O474" i="7"/>
  <c r="P473" i="7"/>
  <c r="M467" i="7"/>
  <c r="N467" i="7" s="1"/>
  <c r="L467" i="7"/>
  <c r="K467" i="7"/>
  <c r="Q464" i="7" s="1"/>
  <c r="Q465" i="7"/>
  <c r="P465" i="7"/>
  <c r="Q458" i="7"/>
  <c r="R458" i="7" s="1"/>
  <c r="O458" i="7"/>
  <c r="R457" i="7"/>
  <c r="Q457" i="7"/>
  <c r="O457" i="7"/>
  <c r="R456" i="7"/>
  <c r="Q456" i="7"/>
  <c r="O456" i="7"/>
  <c r="R455" i="7"/>
  <c r="Q455" i="7"/>
  <c r="O455" i="7"/>
  <c r="Q454" i="7"/>
  <c r="R454" i="7" s="1"/>
  <c r="O454" i="7"/>
  <c r="R453" i="7"/>
  <c r="Q453" i="7"/>
  <c r="O453" i="7"/>
  <c r="Q452" i="7"/>
  <c r="R452" i="7" s="1"/>
  <c r="O452" i="7"/>
  <c r="O451" i="7"/>
  <c r="P450" i="7"/>
  <c r="M444" i="7"/>
  <c r="N444" i="7" s="1"/>
  <c r="L444" i="7"/>
  <c r="K444" i="7"/>
  <c r="Q442" i="7"/>
  <c r="P442" i="7"/>
  <c r="Q441" i="7"/>
  <c r="Q435" i="7"/>
  <c r="R435" i="7" s="1"/>
  <c r="O435" i="7"/>
  <c r="Q434" i="7"/>
  <c r="R434" i="7" s="1"/>
  <c r="O434" i="7"/>
  <c r="R433" i="7"/>
  <c r="Q433" i="7"/>
  <c r="O433" i="7"/>
  <c r="R432" i="7"/>
  <c r="Q432" i="7"/>
  <c r="O432" i="7"/>
  <c r="R431" i="7"/>
  <c r="Q431" i="7"/>
  <c r="O431" i="7"/>
  <c r="Q430" i="7"/>
  <c r="R430" i="7" s="1"/>
  <c r="O430" i="7"/>
  <c r="T429" i="7"/>
  <c r="R429" i="7"/>
  <c r="Q429" i="7"/>
  <c r="O429" i="7"/>
  <c r="O428" i="7"/>
  <c r="P427" i="7"/>
  <c r="Q428" i="7" s="1"/>
  <c r="R428" i="7" s="1"/>
  <c r="L421" i="7"/>
  <c r="K421" i="7"/>
  <c r="M421" i="7" s="1"/>
  <c r="N421" i="7" s="1"/>
  <c r="Q419" i="7"/>
  <c r="P419" i="7"/>
  <c r="Q418" i="7"/>
  <c r="R412" i="7"/>
  <c r="Q412" i="7"/>
  <c r="O412" i="7"/>
  <c r="R411" i="7"/>
  <c r="Q411" i="7"/>
  <c r="O411" i="7"/>
  <c r="Q410" i="7"/>
  <c r="R410" i="7" s="1"/>
  <c r="O410" i="7"/>
  <c r="R409" i="7"/>
  <c r="Q409" i="7"/>
  <c r="O409" i="7"/>
  <c r="R408" i="7"/>
  <c r="Q408" i="7"/>
  <c r="O408" i="7"/>
  <c r="R407" i="7"/>
  <c r="Q407" i="7"/>
  <c r="O407" i="7"/>
  <c r="R406" i="7"/>
  <c r="Q406" i="7"/>
  <c r="O406" i="7"/>
  <c r="Q405" i="7"/>
  <c r="R405" i="7" s="1"/>
  <c r="O405" i="7"/>
  <c r="P404" i="7"/>
  <c r="T406" i="7" s="1"/>
  <c r="M398" i="7"/>
  <c r="L398" i="7"/>
  <c r="K398" i="7"/>
  <c r="P396" i="7"/>
  <c r="Q395" i="7"/>
  <c r="Q396" i="7" s="1"/>
  <c r="R389" i="7"/>
  <c r="Q389" i="7"/>
  <c r="O389" i="7"/>
  <c r="R388" i="7"/>
  <c r="Q388" i="7"/>
  <c r="O388" i="7"/>
  <c r="Q387" i="7"/>
  <c r="R387" i="7" s="1"/>
  <c r="O387" i="7"/>
  <c r="Q386" i="7"/>
  <c r="R386" i="7" s="1"/>
  <c r="O386" i="7"/>
  <c r="R385" i="7"/>
  <c r="Q385" i="7"/>
  <c r="O385" i="7"/>
  <c r="R384" i="7"/>
  <c r="Q384" i="7"/>
  <c r="O384" i="7"/>
  <c r="T383" i="7"/>
  <c r="R383" i="7"/>
  <c r="Q383" i="7"/>
  <c r="O383" i="7"/>
  <c r="R382" i="7"/>
  <c r="Q382" i="7"/>
  <c r="O382" i="7"/>
  <c r="P381" i="7"/>
  <c r="M375" i="7"/>
  <c r="N375" i="7" s="1"/>
  <c r="L375" i="7"/>
  <c r="K375" i="7"/>
  <c r="Q372" i="7" s="1"/>
  <c r="Q373" i="7"/>
  <c r="P373" i="7"/>
  <c r="Q366" i="7"/>
  <c r="R366" i="7" s="1"/>
  <c r="O366" i="7"/>
  <c r="R365" i="7"/>
  <c r="Q365" i="7"/>
  <c r="O365" i="7"/>
  <c r="R364" i="7"/>
  <c r="Q364" i="7"/>
  <c r="O364" i="7"/>
  <c r="Q363" i="7"/>
  <c r="R363" i="7" s="1"/>
  <c r="O363" i="7"/>
  <c r="Q362" i="7"/>
  <c r="R362" i="7" s="1"/>
  <c r="O362" i="7"/>
  <c r="R361" i="7"/>
  <c r="Q361" i="7"/>
  <c r="O361" i="7"/>
  <c r="R360" i="7"/>
  <c r="Q360" i="7"/>
  <c r="O360" i="7"/>
  <c r="O359" i="7"/>
  <c r="P358" i="7"/>
  <c r="M352" i="7"/>
  <c r="N352" i="7" s="1"/>
  <c r="L352" i="7"/>
  <c r="K352" i="7"/>
  <c r="Q349" i="7" s="1"/>
  <c r="Q350" i="7"/>
  <c r="P350" i="7"/>
  <c r="R343" i="7"/>
  <c r="Q343" i="7"/>
  <c r="O343" i="7"/>
  <c r="Q342" i="7"/>
  <c r="R342" i="7" s="1"/>
  <c r="O342" i="7"/>
  <c r="R341" i="7"/>
  <c r="Q341" i="7"/>
  <c r="O341" i="7"/>
  <c r="R340" i="7"/>
  <c r="Q340" i="7"/>
  <c r="O340" i="7"/>
  <c r="R339" i="7"/>
  <c r="Q339" i="7"/>
  <c r="O339" i="7"/>
  <c r="Q338" i="7"/>
  <c r="R338" i="7" s="1"/>
  <c r="O338" i="7"/>
  <c r="T337" i="7"/>
  <c r="Q337" i="7"/>
  <c r="R337" i="7" s="1"/>
  <c r="O337" i="7"/>
  <c r="O336" i="7"/>
  <c r="P335" i="7"/>
  <c r="Q336" i="7" s="1"/>
  <c r="R336" i="7" s="1"/>
  <c r="L326" i="7"/>
  <c r="K326" i="7"/>
  <c r="M326" i="7" s="1"/>
  <c r="N326" i="7" s="1"/>
  <c r="Q324" i="7"/>
  <c r="P324" i="7"/>
  <c r="Q316" i="7"/>
  <c r="R316" i="7" s="1"/>
  <c r="O316" i="7"/>
  <c r="Q315" i="7"/>
  <c r="R315" i="7" s="1"/>
  <c r="O315" i="7"/>
  <c r="R314" i="7"/>
  <c r="Q314" i="7"/>
  <c r="O314" i="7"/>
  <c r="Q313" i="7"/>
  <c r="R313" i="7" s="1"/>
  <c r="O313" i="7"/>
  <c r="Q312" i="7"/>
  <c r="R312" i="7" s="1"/>
  <c r="O312" i="7"/>
  <c r="Q311" i="7"/>
  <c r="R311" i="7" s="1"/>
  <c r="O311" i="7"/>
  <c r="Q310" i="7"/>
  <c r="R310" i="7" s="1"/>
  <c r="O310" i="7"/>
  <c r="O309" i="7"/>
  <c r="P308" i="7"/>
  <c r="L302" i="7"/>
  <c r="K302" i="7"/>
  <c r="M302" i="7" s="1"/>
  <c r="P300" i="7"/>
  <c r="Q299" i="7"/>
  <c r="Q300" i="7" s="1"/>
  <c r="Q293" i="7"/>
  <c r="R293" i="7" s="1"/>
  <c r="O293" i="7"/>
  <c r="Q292" i="7"/>
  <c r="R292" i="7" s="1"/>
  <c r="O292" i="7"/>
  <c r="Q291" i="7"/>
  <c r="R291" i="7" s="1"/>
  <c r="O291" i="7"/>
  <c r="Q290" i="7"/>
  <c r="R290" i="7" s="1"/>
  <c r="O290" i="7"/>
  <c r="Q289" i="7"/>
  <c r="R289" i="7" s="1"/>
  <c r="O289" i="7"/>
  <c r="Q288" i="7"/>
  <c r="R288" i="7" s="1"/>
  <c r="O288" i="7"/>
  <c r="R287" i="7"/>
  <c r="Q287" i="7"/>
  <c r="O287" i="7"/>
  <c r="O286" i="7"/>
  <c r="P285" i="7"/>
  <c r="T287" i="7" s="1"/>
  <c r="L279" i="7"/>
  <c r="K279" i="7"/>
  <c r="M279" i="7" s="1"/>
  <c r="N279" i="7" s="1"/>
  <c r="P277" i="7"/>
  <c r="Q276" i="7"/>
  <c r="Q277" i="7" s="1"/>
  <c r="Q270" i="7"/>
  <c r="R270" i="7" s="1"/>
  <c r="O270" i="7"/>
  <c r="Q269" i="7"/>
  <c r="R269" i="7" s="1"/>
  <c r="O269" i="7"/>
  <c r="Q268" i="7"/>
  <c r="R268" i="7" s="1"/>
  <c r="O268" i="7"/>
  <c r="Q267" i="7"/>
  <c r="R267" i="7" s="1"/>
  <c r="O267" i="7"/>
  <c r="Q266" i="7"/>
  <c r="R266" i="7" s="1"/>
  <c r="O266" i="7"/>
  <c r="Q265" i="7"/>
  <c r="R265" i="7" s="1"/>
  <c r="O265" i="7"/>
  <c r="R264" i="7"/>
  <c r="Q264" i="7"/>
  <c r="O264" i="7"/>
  <c r="R263" i="7"/>
  <c r="Q263" i="7"/>
  <c r="O263" i="7"/>
  <c r="P262" i="7"/>
  <c r="T264" i="7" s="1"/>
  <c r="M256" i="7"/>
  <c r="L256" i="7"/>
  <c r="N256" i="7" s="1"/>
  <c r="K256" i="7"/>
  <c r="P254" i="7"/>
  <c r="Q253" i="7"/>
  <c r="Q254" i="7" s="1"/>
  <c r="Q247" i="7"/>
  <c r="R247" i="7" s="1"/>
  <c r="O247" i="7"/>
  <c r="Q246" i="7"/>
  <c r="R246" i="7" s="1"/>
  <c r="O246" i="7"/>
  <c r="Q245" i="7"/>
  <c r="R245" i="7" s="1"/>
  <c r="O245" i="7"/>
  <c r="Q244" i="7"/>
  <c r="R244" i="7" s="1"/>
  <c r="O244" i="7"/>
  <c r="R243" i="7"/>
  <c r="Q243" i="7"/>
  <c r="O243" i="7"/>
  <c r="Q242" i="7"/>
  <c r="R242" i="7" s="1"/>
  <c r="O242" i="7"/>
  <c r="T241" i="7"/>
  <c r="Q241" i="7"/>
  <c r="R241" i="7" s="1"/>
  <c r="O241" i="7"/>
  <c r="Q240" i="7"/>
  <c r="R240" i="7" s="1"/>
  <c r="O240" i="7"/>
  <c r="P239" i="7"/>
  <c r="T233" i="7"/>
  <c r="N233" i="7"/>
  <c r="M233" i="7"/>
  <c r="L233" i="7"/>
  <c r="K233" i="7"/>
  <c r="U232" i="7"/>
  <c r="U233" i="7" s="1"/>
  <c r="R232" i="7"/>
  <c r="Q232" i="7"/>
  <c r="O232" i="7"/>
  <c r="R231" i="7"/>
  <c r="Q231" i="7"/>
  <c r="O231" i="7"/>
  <c r="Q230" i="7"/>
  <c r="R230" i="7" s="1"/>
  <c r="O230" i="7"/>
  <c r="R229" i="7"/>
  <c r="Q229" i="7"/>
  <c r="O229" i="7"/>
  <c r="R228" i="7"/>
  <c r="Q228" i="7"/>
  <c r="O228" i="7"/>
  <c r="R227" i="7"/>
  <c r="Q227" i="7"/>
  <c r="O227" i="7"/>
  <c r="Q226" i="7"/>
  <c r="R226" i="7" s="1"/>
  <c r="O226" i="7"/>
  <c r="O225" i="7"/>
  <c r="P224" i="7"/>
  <c r="Q225" i="7" s="1"/>
  <c r="R225" i="7" s="1"/>
  <c r="M220" i="7"/>
  <c r="N220" i="7" s="1"/>
  <c r="L220" i="7"/>
  <c r="K220" i="7"/>
  <c r="Q218" i="7"/>
  <c r="R218" i="7" s="1"/>
  <c r="O218" i="7"/>
  <c r="R217" i="7"/>
  <c r="Q217" i="7"/>
  <c r="O217" i="7"/>
  <c r="Q216" i="7"/>
  <c r="R216" i="7" s="1"/>
  <c r="O216" i="7"/>
  <c r="Q215" i="7"/>
  <c r="R215" i="7" s="1"/>
  <c r="O215" i="7"/>
  <c r="Q214" i="7"/>
  <c r="R214" i="7" s="1"/>
  <c r="O214" i="7"/>
  <c r="R213" i="7"/>
  <c r="Q213" i="7"/>
  <c r="O213" i="7"/>
  <c r="Q212" i="7"/>
  <c r="R212" i="7" s="1"/>
  <c r="O212" i="7"/>
  <c r="Q211" i="7"/>
  <c r="R211" i="7" s="1"/>
  <c r="O211" i="7"/>
  <c r="P210" i="7"/>
  <c r="M202" i="7"/>
  <c r="N202" i="7" s="1"/>
  <c r="L202" i="7"/>
  <c r="K202" i="7"/>
  <c r="R199" i="7"/>
  <c r="Q199" i="7"/>
  <c r="O199" i="7"/>
  <c r="Q198" i="7"/>
  <c r="R198" i="7" s="1"/>
  <c r="O198" i="7"/>
  <c r="R197" i="7"/>
  <c r="Q197" i="7"/>
  <c r="O197" i="7"/>
  <c r="R196" i="7"/>
  <c r="Q196" i="7"/>
  <c r="O196" i="7"/>
  <c r="Q195" i="7"/>
  <c r="R195" i="7" s="1"/>
  <c r="O195" i="7"/>
  <c r="Q194" i="7"/>
  <c r="R194" i="7" s="1"/>
  <c r="O194" i="7"/>
  <c r="Q193" i="7"/>
  <c r="R193" i="7" s="1"/>
  <c r="O193" i="7"/>
  <c r="R192" i="7"/>
  <c r="Q192" i="7"/>
  <c r="O192" i="7"/>
  <c r="P191" i="7"/>
  <c r="L182" i="7"/>
  <c r="K182" i="7"/>
  <c r="M182" i="7" s="1"/>
  <c r="N182" i="7" s="1"/>
  <c r="R178" i="7"/>
  <c r="Q178" i="7"/>
  <c r="O178" i="7"/>
  <c r="Q177" i="7"/>
  <c r="R177" i="7" s="1"/>
  <c r="O177" i="7"/>
  <c r="R176" i="7"/>
  <c r="Q176" i="7"/>
  <c r="O176" i="7"/>
  <c r="R175" i="7"/>
  <c r="Q175" i="7"/>
  <c r="O175" i="7"/>
  <c r="R174" i="7"/>
  <c r="Q174" i="7"/>
  <c r="O174" i="7"/>
  <c r="Q173" i="7"/>
  <c r="R173" i="7" s="1"/>
  <c r="O173" i="7"/>
  <c r="R172" i="7"/>
  <c r="Q172" i="7"/>
  <c r="O172" i="7"/>
  <c r="O171" i="7"/>
  <c r="AL6" i="7" s="1"/>
  <c r="P170" i="7"/>
  <c r="AL73" i="7" s="1"/>
  <c r="L166" i="7"/>
  <c r="K166" i="7"/>
  <c r="M166" i="7" s="1"/>
  <c r="N166" i="7" s="1"/>
  <c r="R161" i="7"/>
  <c r="Q161" i="7"/>
  <c r="O161" i="7"/>
  <c r="Q160" i="7"/>
  <c r="R160" i="7" s="1"/>
  <c r="O160" i="7"/>
  <c r="Q159" i="7"/>
  <c r="R159" i="7" s="1"/>
  <c r="O159" i="7"/>
  <c r="Q158" i="7"/>
  <c r="R158" i="7" s="1"/>
  <c r="O158" i="7"/>
  <c r="R157" i="7"/>
  <c r="Q157" i="7"/>
  <c r="O157" i="7"/>
  <c r="Q156" i="7"/>
  <c r="R156" i="7" s="1"/>
  <c r="O156" i="7"/>
  <c r="Q155" i="7"/>
  <c r="AK30" i="7" s="1"/>
  <c r="O155" i="7"/>
  <c r="O154" i="7"/>
  <c r="P153" i="7"/>
  <c r="Q154" i="7" s="1"/>
  <c r="L149" i="7"/>
  <c r="K149" i="7"/>
  <c r="M149" i="7" s="1"/>
  <c r="N149" i="7" s="1"/>
  <c r="Q145" i="7"/>
  <c r="R145" i="7" s="1"/>
  <c r="O145" i="7"/>
  <c r="Q144" i="7"/>
  <c r="R144" i="7" s="1"/>
  <c r="O144" i="7"/>
  <c r="R143" i="7"/>
  <c r="Q143" i="7"/>
  <c r="O143" i="7"/>
  <c r="Q142" i="7"/>
  <c r="R142" i="7" s="1"/>
  <c r="O142" i="7"/>
  <c r="Q141" i="7"/>
  <c r="R141" i="7" s="1"/>
  <c r="O141" i="7"/>
  <c r="Q140" i="7"/>
  <c r="R140" i="7" s="1"/>
  <c r="AJ58" i="7" s="1"/>
  <c r="O140" i="7"/>
  <c r="R139" i="7"/>
  <c r="AJ57" i="7" s="1"/>
  <c r="Q139" i="7"/>
  <c r="O139" i="7"/>
  <c r="O138" i="7"/>
  <c r="P137" i="7"/>
  <c r="Q138" i="7" s="1"/>
  <c r="M133" i="7"/>
  <c r="N133" i="7" s="1"/>
  <c r="L133" i="7"/>
  <c r="K133" i="7"/>
  <c r="Q129" i="7"/>
  <c r="R129" i="7" s="1"/>
  <c r="O129" i="7"/>
  <c r="R128" i="7"/>
  <c r="Q128" i="7"/>
  <c r="O128" i="7"/>
  <c r="R127" i="7"/>
  <c r="Q127" i="7"/>
  <c r="O127" i="7"/>
  <c r="R126" i="7"/>
  <c r="Q126" i="7"/>
  <c r="O126" i="7"/>
  <c r="Q125" i="7"/>
  <c r="R125" i="7" s="1"/>
  <c r="AI59" i="7" s="1"/>
  <c r="O125" i="7"/>
  <c r="R124" i="7"/>
  <c r="AI58" i="7" s="1"/>
  <c r="Q124" i="7"/>
  <c r="O124" i="7"/>
  <c r="R123" i="7"/>
  <c r="AI57" i="7" s="1"/>
  <c r="Q123" i="7"/>
  <c r="O123" i="7"/>
  <c r="AI7" i="7" s="1"/>
  <c r="O122" i="7"/>
  <c r="P121" i="7"/>
  <c r="Q122" i="7" s="1"/>
  <c r="N117" i="7"/>
  <c r="M117" i="7"/>
  <c r="L117" i="7"/>
  <c r="K117" i="7"/>
  <c r="Q112" i="7"/>
  <c r="R112" i="7" s="1"/>
  <c r="O112" i="7"/>
  <c r="Q111" i="7"/>
  <c r="R111" i="7" s="1"/>
  <c r="O111" i="7"/>
  <c r="Q110" i="7"/>
  <c r="R110" i="7" s="1"/>
  <c r="O110" i="7"/>
  <c r="R109" i="7"/>
  <c r="Q109" i="7"/>
  <c r="O109" i="7"/>
  <c r="Q108" i="7"/>
  <c r="R108" i="7" s="1"/>
  <c r="AH59" i="7" s="1"/>
  <c r="O108" i="7"/>
  <c r="Q107" i="7"/>
  <c r="AH31" i="7" s="1"/>
  <c r="O107" i="7"/>
  <c r="Q106" i="7"/>
  <c r="R106" i="7" s="1"/>
  <c r="AH57" i="7" s="1"/>
  <c r="O106" i="7"/>
  <c r="R105" i="7"/>
  <c r="Q105" i="7"/>
  <c r="AH29" i="7" s="1"/>
  <c r="O105" i="7"/>
  <c r="P104" i="7"/>
  <c r="L100" i="7"/>
  <c r="U10" i="7" s="1"/>
  <c r="K100" i="7"/>
  <c r="M100" i="7" s="1"/>
  <c r="Q93" i="7"/>
  <c r="R93" i="7" s="1"/>
  <c r="O93" i="7"/>
  <c r="R92" i="7"/>
  <c r="Q92" i="7"/>
  <c r="O92" i="7"/>
  <c r="Q91" i="7"/>
  <c r="R91" i="7" s="1"/>
  <c r="AG61" i="7" s="1"/>
  <c r="O91" i="7"/>
  <c r="AG11" i="7" s="1"/>
  <c r="Q90" i="7"/>
  <c r="R90" i="7" s="1"/>
  <c r="AG60" i="7" s="1"/>
  <c r="O90" i="7"/>
  <c r="AG10" i="7" s="1"/>
  <c r="Q89" i="7"/>
  <c r="R89" i="7" s="1"/>
  <c r="AG59" i="7" s="1"/>
  <c r="O89" i="7"/>
  <c r="R88" i="7"/>
  <c r="Q88" i="7"/>
  <c r="O88" i="7"/>
  <c r="Q87" i="7"/>
  <c r="R87" i="7" s="1"/>
  <c r="AG57" i="7" s="1"/>
  <c r="O87" i="7"/>
  <c r="Q86" i="7"/>
  <c r="AG29" i="7" s="1"/>
  <c r="O86" i="7"/>
  <c r="AG6" i="7" s="1"/>
  <c r="P85" i="7"/>
  <c r="L81" i="7"/>
  <c r="U9" i="7" s="1"/>
  <c r="K81" i="7"/>
  <c r="M81" i="7" s="1"/>
  <c r="R78" i="7"/>
  <c r="Q78" i="7"/>
  <c r="O78" i="7"/>
  <c r="R77" i="7"/>
  <c r="Q77" i="7"/>
  <c r="O77" i="7"/>
  <c r="AF12" i="7" s="1"/>
  <c r="R76" i="7"/>
  <c r="AF61" i="7" s="1"/>
  <c r="Q76" i="7"/>
  <c r="O76" i="7"/>
  <c r="Q75" i="7"/>
  <c r="AF33" i="7" s="1"/>
  <c r="O75" i="7"/>
  <c r="R74" i="7"/>
  <c r="Q74" i="7"/>
  <c r="O74" i="7"/>
  <c r="AS73" i="7"/>
  <c r="AR73" i="7"/>
  <c r="AQ73" i="7"/>
  <c r="AP73" i="7"/>
  <c r="AO73" i="7"/>
  <c r="AN73" i="7"/>
  <c r="AK73" i="7"/>
  <c r="AJ73" i="7"/>
  <c r="AI73" i="7"/>
  <c r="AH73" i="7"/>
  <c r="AG73" i="7"/>
  <c r="AD73" i="7"/>
  <c r="AC73" i="7"/>
  <c r="Q73" i="7"/>
  <c r="R73" i="7" s="1"/>
  <c r="AF58" i="7" s="1"/>
  <c r="O73" i="7"/>
  <c r="R72" i="7"/>
  <c r="Q72" i="7"/>
  <c r="AF30" i="7" s="1"/>
  <c r="O72" i="7"/>
  <c r="O71" i="7"/>
  <c r="P70" i="7"/>
  <c r="AF73" i="7" s="1"/>
  <c r="L66" i="7"/>
  <c r="K66" i="7"/>
  <c r="M66" i="7" s="1"/>
  <c r="Q63" i="7"/>
  <c r="R63" i="7" s="1"/>
  <c r="AE63" i="7" s="1"/>
  <c r="O63" i="7"/>
  <c r="AE13" i="7" s="1"/>
  <c r="AF62" i="7"/>
  <c r="AE62" i="7"/>
  <c r="R62" i="7"/>
  <c r="Q62" i="7"/>
  <c r="AE35" i="7" s="1"/>
  <c r="O62" i="7"/>
  <c r="AB61" i="7"/>
  <c r="Q61" i="7"/>
  <c r="R61" i="7" s="1"/>
  <c r="AE61" i="7" s="1"/>
  <c r="O61" i="7"/>
  <c r="AH60" i="7"/>
  <c r="Q60" i="7"/>
  <c r="AE33" i="7" s="1"/>
  <c r="O60" i="7"/>
  <c r="AF59" i="7"/>
  <c r="Q59" i="7"/>
  <c r="AE32" i="7" s="1"/>
  <c r="O59" i="7"/>
  <c r="AE9" i="7" s="1"/>
  <c r="AG58" i="7"/>
  <c r="AB58" i="7"/>
  <c r="Q58" i="7"/>
  <c r="R58" i="7" s="1"/>
  <c r="AE58" i="7" s="1"/>
  <c r="O58" i="7"/>
  <c r="AF57" i="7"/>
  <c r="AB57" i="7"/>
  <c r="Q57" i="7"/>
  <c r="AE30" i="7" s="1"/>
  <c r="O57" i="7"/>
  <c r="AH56" i="7"/>
  <c r="AC56" i="7"/>
  <c r="O56" i="7"/>
  <c r="P55" i="7"/>
  <c r="Q56" i="7" s="1"/>
  <c r="N51" i="7"/>
  <c r="U46" i="7" s="1"/>
  <c r="M51" i="7"/>
  <c r="L51" i="7"/>
  <c r="K51" i="7"/>
  <c r="U50" i="7"/>
  <c r="R48" i="7"/>
  <c r="Q48" i="7"/>
  <c r="O48" i="7"/>
  <c r="R47" i="7"/>
  <c r="AD63" i="7" s="1"/>
  <c r="Q47" i="7"/>
  <c r="O47" i="7"/>
  <c r="AD13" i="7" s="1"/>
  <c r="Q46" i="7"/>
  <c r="AD35" i="7" s="1"/>
  <c r="O46" i="7"/>
  <c r="R45" i="7"/>
  <c r="AD61" i="7" s="1"/>
  <c r="Q45" i="7"/>
  <c r="O45" i="7"/>
  <c r="R44" i="7"/>
  <c r="AD60" i="7" s="1"/>
  <c r="Q44" i="7"/>
  <c r="O44" i="7"/>
  <c r="Q43" i="7"/>
  <c r="R43" i="7" s="1"/>
  <c r="AD59" i="7" s="1"/>
  <c r="O43" i="7"/>
  <c r="Q42" i="7"/>
  <c r="R42" i="7" s="1"/>
  <c r="AD58" i="7" s="1"/>
  <c r="O42" i="7"/>
  <c r="AD8" i="7" s="1"/>
  <c r="Q41" i="7"/>
  <c r="R41" i="7" s="1"/>
  <c r="AD57" i="7" s="1"/>
  <c r="O41" i="7"/>
  <c r="R40" i="7"/>
  <c r="AD56" i="7" s="1"/>
  <c r="Q40" i="7"/>
  <c r="O40" i="7"/>
  <c r="P39" i="7"/>
  <c r="AD36" i="7"/>
  <c r="AC36" i="7"/>
  <c r="AF35" i="7"/>
  <c r="AC35" i="7"/>
  <c r="AB35" i="7"/>
  <c r="AG34" i="7"/>
  <c r="AF34" i="7"/>
  <c r="AE34" i="7"/>
  <c r="AD34" i="7"/>
  <c r="G34" i="7"/>
  <c r="AH33" i="7"/>
  <c r="AD33" i="7"/>
  <c r="AC33" i="7"/>
  <c r="L33" i="7"/>
  <c r="K33" i="7"/>
  <c r="M33" i="7" s="1"/>
  <c r="AI32" i="7"/>
  <c r="AH32" i="7"/>
  <c r="AG32" i="7"/>
  <c r="AF32" i="7"/>
  <c r="AD32" i="7"/>
  <c r="AC32" i="7"/>
  <c r="AJ31" i="7"/>
  <c r="AI31" i="7"/>
  <c r="AG31" i="7"/>
  <c r="AF31" i="7"/>
  <c r="AE31" i="7"/>
  <c r="U31" i="7"/>
  <c r="R31" i="7"/>
  <c r="AC63" i="7" s="1"/>
  <c r="Q31" i="7"/>
  <c r="O31" i="7"/>
  <c r="AJ30" i="7"/>
  <c r="AI30" i="7"/>
  <c r="AH30" i="7"/>
  <c r="AG30" i="7"/>
  <c r="AD30" i="7"/>
  <c r="AC30" i="7"/>
  <c r="AB30" i="7"/>
  <c r="Q30" i="7"/>
  <c r="R30" i="7" s="1"/>
  <c r="AC62" i="7" s="1"/>
  <c r="O30" i="7"/>
  <c r="AC12" i="7" s="1"/>
  <c r="AD29" i="7"/>
  <c r="Q29" i="7"/>
  <c r="AC34" i="7" s="1"/>
  <c r="O29" i="7"/>
  <c r="AC11" i="7" s="1"/>
  <c r="Q28" i="7"/>
  <c r="R28" i="7" s="1"/>
  <c r="AC60" i="7" s="1"/>
  <c r="O28" i="7"/>
  <c r="AC10" i="7" s="1"/>
  <c r="U27" i="7"/>
  <c r="R27" i="7"/>
  <c r="AC59" i="7" s="1"/>
  <c r="Q27" i="7"/>
  <c r="O27" i="7"/>
  <c r="Q26" i="7"/>
  <c r="AC31" i="7" s="1"/>
  <c r="O26" i="7"/>
  <c r="AC8" i="7" s="1"/>
  <c r="Q25" i="7"/>
  <c r="R25" i="7" s="1"/>
  <c r="AC57" i="7" s="1"/>
  <c r="O25" i="7"/>
  <c r="R24" i="7"/>
  <c r="Q24" i="7"/>
  <c r="AC29" i="7" s="1"/>
  <c r="O24" i="7"/>
  <c r="P23" i="7"/>
  <c r="Q17" i="7"/>
  <c r="P17" i="7"/>
  <c r="R17" i="7" s="1"/>
  <c r="G17" i="7"/>
  <c r="L16" i="7"/>
  <c r="U5" i="7" s="1"/>
  <c r="K16" i="7"/>
  <c r="M16" i="7" s="1"/>
  <c r="R14" i="7"/>
  <c r="Q14" i="7"/>
  <c r="AC13" i="7"/>
  <c r="AB13" i="7"/>
  <c r="Q13" i="7"/>
  <c r="AB36" i="7" s="1"/>
  <c r="O13" i="7"/>
  <c r="AE12" i="7"/>
  <c r="AD12" i="7"/>
  <c r="Q12" i="7"/>
  <c r="R12" i="7" s="1"/>
  <c r="AB62" i="7" s="1"/>
  <c r="O12" i="7"/>
  <c r="AB12" i="7" s="1"/>
  <c r="AF11" i="7"/>
  <c r="AE11" i="7"/>
  <c r="AD11" i="7"/>
  <c r="AB11" i="7"/>
  <c r="U11" i="7"/>
  <c r="R11" i="7"/>
  <c r="Q11" i="7"/>
  <c r="AB34" i="7" s="1"/>
  <c r="O11" i="7"/>
  <c r="AH10" i="7"/>
  <c r="AF10" i="7"/>
  <c r="AE10" i="7"/>
  <c r="AD10" i="7"/>
  <c r="R10" i="7"/>
  <c r="AB60" i="7" s="1"/>
  <c r="Q10" i="7"/>
  <c r="AB33" i="7" s="1"/>
  <c r="O10" i="7"/>
  <c r="AB10" i="7" s="1"/>
  <c r="AI9" i="7"/>
  <c r="AH9" i="7"/>
  <c r="AG9" i="7"/>
  <c r="AF9" i="7"/>
  <c r="AD9" i="7"/>
  <c r="AC9" i="7"/>
  <c r="R9" i="7"/>
  <c r="AB59" i="7" s="1"/>
  <c r="Q9" i="7"/>
  <c r="AB32" i="7" s="1"/>
  <c r="O9" i="7"/>
  <c r="AB9" i="7" s="1"/>
  <c r="AJ8" i="7"/>
  <c r="AI8" i="7"/>
  <c r="AH8" i="7"/>
  <c r="AG8" i="7"/>
  <c r="AF8" i="7"/>
  <c r="AE8" i="7"/>
  <c r="AB8" i="7"/>
  <c r="U8" i="7"/>
  <c r="R8" i="7"/>
  <c r="Q8" i="7"/>
  <c r="AB31" i="7" s="1"/>
  <c r="O8" i="7"/>
  <c r="AK7" i="7"/>
  <c r="AJ7" i="7"/>
  <c r="AH7" i="7"/>
  <c r="AG7" i="7"/>
  <c r="AF7" i="7"/>
  <c r="AE7" i="7"/>
  <c r="AD7" i="7"/>
  <c r="AC7" i="7"/>
  <c r="U7" i="7"/>
  <c r="R7" i="7"/>
  <c r="Q7" i="7"/>
  <c r="O7" i="7"/>
  <c r="AB7" i="7" s="1"/>
  <c r="AK6" i="7"/>
  <c r="AJ6" i="7"/>
  <c r="AI6" i="7"/>
  <c r="AH6" i="7"/>
  <c r="AF6" i="7"/>
  <c r="AE6" i="7"/>
  <c r="AD6" i="7"/>
  <c r="AC6" i="7"/>
  <c r="U6" i="7"/>
  <c r="Q6" i="7"/>
  <c r="AB29" i="7" s="1"/>
  <c r="O6" i="7"/>
  <c r="AB6" i="7" s="1"/>
  <c r="P5" i="7"/>
  <c r="AB73" i="7" s="1"/>
  <c r="N995" i="6"/>
  <c r="M995" i="6"/>
  <c r="L995" i="6"/>
  <c r="K995" i="6"/>
  <c r="P993" i="6"/>
  <c r="Q992" i="6"/>
  <c r="Q993" i="6" s="1"/>
  <c r="R987" i="6"/>
  <c r="Q987" i="6"/>
  <c r="O987" i="6"/>
  <c r="R986" i="6"/>
  <c r="Q986" i="6"/>
  <c r="O986" i="6"/>
  <c r="R985" i="6"/>
  <c r="Q985" i="6"/>
  <c r="O985" i="6"/>
  <c r="R984" i="6"/>
  <c r="Q984" i="6"/>
  <c r="O984" i="6"/>
  <c r="Q983" i="6"/>
  <c r="R983" i="6" s="1"/>
  <c r="O983" i="6"/>
  <c r="Q982" i="6"/>
  <c r="R982" i="6" s="1"/>
  <c r="O982" i="6"/>
  <c r="Q981" i="6"/>
  <c r="R981" i="6" s="1"/>
  <c r="O981" i="6"/>
  <c r="Q980" i="6"/>
  <c r="R980" i="6" s="1"/>
  <c r="O980" i="6"/>
  <c r="P979" i="6"/>
  <c r="S981" i="6" s="1"/>
  <c r="N973" i="6"/>
  <c r="L973" i="6"/>
  <c r="K973" i="6"/>
  <c r="M973" i="6" s="1"/>
  <c r="Q971" i="6"/>
  <c r="P971" i="6"/>
  <c r="Q970" i="6"/>
  <c r="R965" i="6"/>
  <c r="Q965" i="6"/>
  <c r="O965" i="6"/>
  <c r="R964" i="6"/>
  <c r="Q964" i="6"/>
  <c r="O964" i="6"/>
  <c r="R963" i="6"/>
  <c r="Q963" i="6"/>
  <c r="O963" i="6"/>
  <c r="Q962" i="6"/>
  <c r="R962" i="6" s="1"/>
  <c r="O962" i="6"/>
  <c r="R961" i="6"/>
  <c r="Q961" i="6"/>
  <c r="O961" i="6"/>
  <c r="Q960" i="6"/>
  <c r="R960" i="6" s="1"/>
  <c r="O960" i="6"/>
  <c r="Q959" i="6"/>
  <c r="R959" i="6" s="1"/>
  <c r="O959" i="6"/>
  <c r="R958" i="6"/>
  <c r="Q958" i="6"/>
  <c r="O958" i="6"/>
  <c r="P957" i="6"/>
  <c r="S959" i="6" s="1"/>
  <c r="N951" i="6"/>
  <c r="L951" i="6"/>
  <c r="K951" i="6"/>
  <c r="M951" i="6" s="1"/>
  <c r="P949" i="6"/>
  <c r="Q948" i="6"/>
  <c r="Q949" i="6" s="1"/>
  <c r="R943" i="6"/>
  <c r="Q943" i="6"/>
  <c r="O943" i="6"/>
  <c r="R942" i="6"/>
  <c r="Q942" i="6"/>
  <c r="O942" i="6"/>
  <c r="Q941" i="6"/>
  <c r="R941" i="6" s="1"/>
  <c r="Q940" i="6"/>
  <c r="R940" i="6" s="1"/>
  <c r="O940" i="6"/>
  <c r="Q939" i="6"/>
  <c r="R939" i="6" s="1"/>
  <c r="O939" i="6"/>
  <c r="Q938" i="6"/>
  <c r="R938" i="6" s="1"/>
  <c r="O938" i="6"/>
  <c r="Q937" i="6"/>
  <c r="R937" i="6" s="1"/>
  <c r="O937" i="6"/>
  <c r="O936" i="6"/>
  <c r="P935" i="6"/>
  <c r="Q936" i="6" s="1"/>
  <c r="R936" i="6" s="1"/>
  <c r="N929" i="6"/>
  <c r="L929" i="6"/>
  <c r="K929" i="6"/>
  <c r="M929" i="6" s="1"/>
  <c r="P927" i="6"/>
  <c r="Q926" i="6"/>
  <c r="Q927" i="6" s="1"/>
  <c r="R921" i="6"/>
  <c r="Q921" i="6"/>
  <c r="O921" i="6"/>
  <c r="R920" i="6"/>
  <c r="Q920" i="6"/>
  <c r="Q919" i="6"/>
  <c r="R919" i="6" s="1"/>
  <c r="Q918" i="6"/>
  <c r="R918" i="6" s="1"/>
  <c r="O918" i="6"/>
  <c r="Q917" i="6"/>
  <c r="R917" i="6" s="1"/>
  <c r="O917" i="6"/>
  <c r="Q916" i="6"/>
  <c r="R916" i="6" s="1"/>
  <c r="O916" i="6"/>
  <c r="Q915" i="6"/>
  <c r="R915" i="6" s="1"/>
  <c r="O915" i="6"/>
  <c r="Q914" i="6"/>
  <c r="R914" i="6" s="1"/>
  <c r="O914" i="6"/>
  <c r="P913" i="6"/>
  <c r="S915" i="6" s="1"/>
  <c r="L907" i="6"/>
  <c r="K907" i="6"/>
  <c r="M907" i="6" s="1"/>
  <c r="N907" i="6" s="1"/>
  <c r="P905" i="6"/>
  <c r="Q904" i="6"/>
  <c r="Q905" i="6" s="1"/>
  <c r="Q899" i="6"/>
  <c r="R899" i="6" s="1"/>
  <c r="Q898" i="6"/>
  <c r="R898" i="6" s="1"/>
  <c r="R897" i="6"/>
  <c r="Q897" i="6"/>
  <c r="Q896" i="6"/>
  <c r="R896" i="6" s="1"/>
  <c r="Q895" i="6"/>
  <c r="R895" i="6" s="1"/>
  <c r="Q894" i="6"/>
  <c r="R894" i="6" s="1"/>
  <c r="O894" i="6"/>
  <c r="R893" i="6"/>
  <c r="Q893" i="6"/>
  <c r="O893" i="6"/>
  <c r="O892" i="6"/>
  <c r="P891" i="6"/>
  <c r="S893" i="6" s="1"/>
  <c r="L885" i="6"/>
  <c r="K885" i="6"/>
  <c r="M885" i="6" s="1"/>
  <c r="P883" i="6"/>
  <c r="Q882" i="6"/>
  <c r="Q883" i="6" s="1"/>
  <c r="Q877" i="6"/>
  <c r="R877" i="6" s="1"/>
  <c r="O877" i="6"/>
  <c r="Q876" i="6"/>
  <c r="R876" i="6" s="1"/>
  <c r="O876" i="6"/>
  <c r="Q875" i="6"/>
  <c r="R875" i="6" s="1"/>
  <c r="O875" i="6"/>
  <c r="Q874" i="6"/>
  <c r="R874" i="6" s="1"/>
  <c r="O874" i="6"/>
  <c r="Q873" i="6"/>
  <c r="R873" i="6" s="1"/>
  <c r="O873" i="6"/>
  <c r="Q872" i="6"/>
  <c r="R872" i="6" s="1"/>
  <c r="O872" i="6"/>
  <c r="Q871" i="6"/>
  <c r="R871" i="6" s="1"/>
  <c r="O871" i="6"/>
  <c r="R870" i="6"/>
  <c r="Q870" i="6"/>
  <c r="O870" i="6"/>
  <c r="P869" i="6"/>
  <c r="S871" i="6" s="1"/>
  <c r="L863" i="6"/>
  <c r="K863" i="6"/>
  <c r="M863" i="6" s="1"/>
  <c r="N863" i="6" s="1"/>
  <c r="P861" i="6"/>
  <c r="Q861" i="6"/>
  <c r="Q855" i="6"/>
  <c r="R855" i="6" s="1"/>
  <c r="O855" i="6"/>
  <c r="Q854" i="6"/>
  <c r="R854" i="6" s="1"/>
  <c r="O854" i="6"/>
  <c r="Q853" i="6"/>
  <c r="R853" i="6" s="1"/>
  <c r="O853" i="6"/>
  <c r="Q852" i="6"/>
  <c r="R852" i="6" s="1"/>
  <c r="O852" i="6"/>
  <c r="R851" i="6"/>
  <c r="Q851" i="6"/>
  <c r="O851" i="6"/>
  <c r="Q850" i="6"/>
  <c r="R850" i="6" s="1"/>
  <c r="O850" i="6"/>
  <c r="Q849" i="6"/>
  <c r="R849" i="6" s="1"/>
  <c r="O849" i="6"/>
  <c r="O848" i="6"/>
  <c r="P847" i="6"/>
  <c r="Q848" i="6" s="1"/>
  <c r="R848" i="6" s="1"/>
  <c r="L841" i="6"/>
  <c r="K841" i="6"/>
  <c r="P839" i="6"/>
  <c r="Q833" i="6"/>
  <c r="R833" i="6" s="1"/>
  <c r="O833" i="6"/>
  <c r="R832" i="6"/>
  <c r="Q832" i="6"/>
  <c r="O832" i="6"/>
  <c r="Q831" i="6"/>
  <c r="R831" i="6" s="1"/>
  <c r="O831" i="6"/>
  <c r="Q830" i="6"/>
  <c r="R830" i="6" s="1"/>
  <c r="O830" i="6"/>
  <c r="Q829" i="6"/>
  <c r="R829" i="6" s="1"/>
  <c r="O829" i="6"/>
  <c r="R828" i="6"/>
  <c r="Q828" i="6"/>
  <c r="O828" i="6"/>
  <c r="Q827" i="6"/>
  <c r="R827" i="6" s="1"/>
  <c r="O827" i="6"/>
  <c r="Q826" i="6"/>
  <c r="R826" i="6" s="1"/>
  <c r="O826" i="6"/>
  <c r="P825" i="6"/>
  <c r="S827" i="6" s="1"/>
  <c r="L819" i="6"/>
  <c r="K819" i="6"/>
  <c r="P817" i="6"/>
  <c r="Q811" i="6"/>
  <c r="R811" i="6" s="1"/>
  <c r="O811" i="6"/>
  <c r="Q810" i="6"/>
  <c r="R810" i="6" s="1"/>
  <c r="O810" i="6"/>
  <c r="R809" i="6"/>
  <c r="Q809" i="6"/>
  <c r="O809" i="6"/>
  <c r="Q808" i="6"/>
  <c r="R808" i="6" s="1"/>
  <c r="O808" i="6"/>
  <c r="Q807" i="6"/>
  <c r="R807" i="6" s="1"/>
  <c r="O807" i="6"/>
  <c r="Q806" i="6"/>
  <c r="R806" i="6" s="1"/>
  <c r="O806" i="6"/>
  <c r="S805" i="6"/>
  <c r="R805" i="6"/>
  <c r="Q805" i="6"/>
  <c r="O805" i="6"/>
  <c r="O804" i="6"/>
  <c r="P803" i="6"/>
  <c r="Q804" i="6" s="1"/>
  <c r="R804" i="6" s="1"/>
  <c r="L797" i="6"/>
  <c r="K797" i="6"/>
  <c r="P795" i="6"/>
  <c r="Q788" i="6"/>
  <c r="R788" i="6" s="1"/>
  <c r="O788" i="6"/>
  <c r="Q787" i="6"/>
  <c r="R787" i="6" s="1"/>
  <c r="O787" i="6"/>
  <c r="Q786" i="6"/>
  <c r="R786" i="6" s="1"/>
  <c r="O786" i="6"/>
  <c r="R785" i="6"/>
  <c r="Q785" i="6"/>
  <c r="O785" i="6"/>
  <c r="Q784" i="6"/>
  <c r="R784" i="6" s="1"/>
  <c r="O784" i="6"/>
  <c r="Q783" i="6"/>
  <c r="R783" i="6" s="1"/>
  <c r="O783" i="6"/>
  <c r="Q782" i="6"/>
  <c r="R782" i="6" s="1"/>
  <c r="O782" i="6"/>
  <c r="R781" i="6"/>
  <c r="Q781" i="6"/>
  <c r="O781" i="6"/>
  <c r="P780" i="6"/>
  <c r="S782" i="6" s="1"/>
  <c r="L774" i="6"/>
  <c r="K774" i="6"/>
  <c r="P772" i="6"/>
  <c r="R765" i="6"/>
  <c r="Q765" i="6"/>
  <c r="O765" i="6"/>
  <c r="Q764" i="6"/>
  <c r="R764" i="6" s="1"/>
  <c r="O764" i="6"/>
  <c r="Q763" i="6"/>
  <c r="R763" i="6" s="1"/>
  <c r="O763" i="6"/>
  <c r="Q762" i="6"/>
  <c r="R762" i="6" s="1"/>
  <c r="O762" i="6"/>
  <c r="R761" i="6"/>
  <c r="Q761" i="6"/>
  <c r="O761" i="6"/>
  <c r="Q760" i="6"/>
  <c r="R760" i="6" s="1"/>
  <c r="O760" i="6"/>
  <c r="Q759" i="6"/>
  <c r="R759" i="6" s="1"/>
  <c r="O759" i="6"/>
  <c r="O758" i="6"/>
  <c r="P757" i="6"/>
  <c r="Q758" i="6" s="1"/>
  <c r="R758" i="6" s="1"/>
  <c r="L751" i="6"/>
  <c r="K751" i="6"/>
  <c r="M751" i="6" s="1"/>
  <c r="N751" i="6" s="1"/>
  <c r="P749" i="6"/>
  <c r="Q748" i="6"/>
  <c r="Q749" i="6" s="1"/>
  <c r="Q742" i="6"/>
  <c r="R742" i="6" s="1"/>
  <c r="O742" i="6"/>
  <c r="R741" i="6"/>
  <c r="Q741" i="6"/>
  <c r="O741" i="6"/>
  <c r="Q740" i="6"/>
  <c r="R740" i="6" s="1"/>
  <c r="O740" i="6"/>
  <c r="Q739" i="6"/>
  <c r="R739" i="6" s="1"/>
  <c r="O739" i="6"/>
  <c r="Q738" i="6"/>
  <c r="R738" i="6" s="1"/>
  <c r="O738" i="6"/>
  <c r="R737" i="6"/>
  <c r="Q737" i="6"/>
  <c r="O737" i="6"/>
  <c r="Q736" i="6"/>
  <c r="R736" i="6" s="1"/>
  <c r="O736" i="6"/>
  <c r="Q735" i="6"/>
  <c r="R735" i="6" s="1"/>
  <c r="O735" i="6"/>
  <c r="P734" i="6"/>
  <c r="T736" i="6" s="1"/>
  <c r="L728" i="6"/>
  <c r="Q725" i="6"/>
  <c r="Q726" i="6" s="1"/>
  <c r="P726" i="6"/>
  <c r="Q719" i="6"/>
  <c r="R719" i="6" s="1"/>
  <c r="O719" i="6"/>
  <c r="Q718" i="6"/>
  <c r="R718" i="6" s="1"/>
  <c r="O718" i="6"/>
  <c r="R717" i="6"/>
  <c r="Q717" i="6"/>
  <c r="O717" i="6"/>
  <c r="Q716" i="6"/>
  <c r="R716" i="6" s="1"/>
  <c r="O716" i="6"/>
  <c r="Q715" i="6"/>
  <c r="R715" i="6" s="1"/>
  <c r="O715" i="6"/>
  <c r="Q714" i="6"/>
  <c r="R714" i="6" s="1"/>
  <c r="O714" i="6"/>
  <c r="T713" i="6"/>
  <c r="R713" i="6"/>
  <c r="Q713" i="6"/>
  <c r="O713" i="6"/>
  <c r="O712" i="6"/>
  <c r="P711" i="6"/>
  <c r="Q712" i="6" s="1"/>
  <c r="R712" i="6" s="1"/>
  <c r="L705" i="6"/>
  <c r="K705" i="6"/>
  <c r="M705" i="6" s="1"/>
  <c r="N705" i="6" s="1"/>
  <c r="Q703" i="6"/>
  <c r="P703" i="6"/>
  <c r="Q702" i="6"/>
  <c r="Q696" i="6"/>
  <c r="R696" i="6" s="1"/>
  <c r="O696" i="6"/>
  <c r="Q695" i="6"/>
  <c r="R695" i="6" s="1"/>
  <c r="O695" i="6"/>
  <c r="Q694" i="6"/>
  <c r="R694" i="6" s="1"/>
  <c r="O694" i="6"/>
  <c r="R693" i="6"/>
  <c r="Q693" i="6"/>
  <c r="O693" i="6"/>
  <c r="R692" i="6"/>
  <c r="Q692" i="6"/>
  <c r="O692" i="6"/>
  <c r="Q691" i="6"/>
  <c r="R691" i="6" s="1"/>
  <c r="O691" i="6"/>
  <c r="Q690" i="6"/>
  <c r="R690" i="6" s="1"/>
  <c r="O690" i="6"/>
  <c r="R689" i="6"/>
  <c r="Q689" i="6"/>
  <c r="O689" i="6"/>
  <c r="P688" i="6"/>
  <c r="T690" i="6" s="1"/>
  <c r="L682" i="6"/>
  <c r="K682" i="6"/>
  <c r="Q679" i="6" s="1"/>
  <c r="Q680" i="6" s="1"/>
  <c r="P680" i="6"/>
  <c r="R673" i="6"/>
  <c r="Q673" i="6"/>
  <c r="O673" i="6"/>
  <c r="Q672" i="6"/>
  <c r="R672" i="6" s="1"/>
  <c r="O672" i="6"/>
  <c r="Q671" i="6"/>
  <c r="R671" i="6" s="1"/>
  <c r="O671" i="6"/>
  <c r="Q670" i="6"/>
  <c r="R670" i="6" s="1"/>
  <c r="O670" i="6"/>
  <c r="R669" i="6"/>
  <c r="Q669" i="6"/>
  <c r="O669" i="6"/>
  <c r="R668" i="6"/>
  <c r="Q668" i="6"/>
  <c r="O668" i="6"/>
  <c r="Q667" i="6"/>
  <c r="R667" i="6" s="1"/>
  <c r="O667" i="6"/>
  <c r="O666" i="6"/>
  <c r="P665" i="6"/>
  <c r="Q666" i="6" s="1"/>
  <c r="R666" i="6" s="1"/>
  <c r="L659" i="6"/>
  <c r="K659" i="6"/>
  <c r="M659" i="6" s="1"/>
  <c r="N659" i="6" s="1"/>
  <c r="P657" i="6"/>
  <c r="Q656" i="6"/>
  <c r="Q657" i="6" s="1"/>
  <c r="Q650" i="6"/>
  <c r="R650" i="6" s="1"/>
  <c r="O650" i="6"/>
  <c r="R649" i="6"/>
  <c r="Q649" i="6"/>
  <c r="O649" i="6"/>
  <c r="Q648" i="6"/>
  <c r="R648" i="6" s="1"/>
  <c r="O648" i="6"/>
  <c r="Q647" i="6"/>
  <c r="R647" i="6" s="1"/>
  <c r="O647" i="6"/>
  <c r="Q646" i="6"/>
  <c r="R646" i="6" s="1"/>
  <c r="O646" i="6"/>
  <c r="R645" i="6"/>
  <c r="Q645" i="6"/>
  <c r="O645" i="6"/>
  <c r="Q644" i="6"/>
  <c r="R644" i="6" s="1"/>
  <c r="O644" i="6"/>
  <c r="Q643" i="6"/>
  <c r="R643" i="6" s="1"/>
  <c r="O643" i="6"/>
  <c r="P642" i="6"/>
  <c r="T644" i="6" s="1"/>
  <c r="M636" i="6"/>
  <c r="N636" i="6" s="1"/>
  <c r="L636" i="6"/>
  <c r="K636" i="6"/>
  <c r="P634" i="6"/>
  <c r="Q633" i="6"/>
  <c r="Q634" i="6" s="1"/>
  <c r="Q627" i="6"/>
  <c r="R627" i="6" s="1"/>
  <c r="O627" i="6"/>
  <c r="Q626" i="6"/>
  <c r="R626" i="6" s="1"/>
  <c r="O626" i="6"/>
  <c r="R625" i="6"/>
  <c r="Q625" i="6"/>
  <c r="O625" i="6"/>
  <c r="Q624" i="6"/>
  <c r="R624" i="6" s="1"/>
  <c r="O624" i="6"/>
  <c r="Q623" i="6"/>
  <c r="R623" i="6" s="1"/>
  <c r="O623" i="6"/>
  <c r="Q622" i="6"/>
  <c r="R622" i="6" s="1"/>
  <c r="O622" i="6"/>
  <c r="R621" i="6"/>
  <c r="Q621" i="6"/>
  <c r="O621" i="6"/>
  <c r="O620" i="6"/>
  <c r="P619" i="6"/>
  <c r="Q620" i="6" s="1"/>
  <c r="R620" i="6" s="1"/>
  <c r="M613" i="6"/>
  <c r="N613" i="6" s="1"/>
  <c r="L613" i="6"/>
  <c r="K613" i="6"/>
  <c r="P611" i="6"/>
  <c r="Q610" i="6"/>
  <c r="Q611" i="6" s="1"/>
  <c r="R604" i="6"/>
  <c r="Q604" i="6"/>
  <c r="O604" i="6"/>
  <c r="R603" i="6"/>
  <c r="Q603" i="6"/>
  <c r="O603" i="6"/>
  <c r="R602" i="6"/>
  <c r="Q602" i="6"/>
  <c r="O602" i="6"/>
  <c r="Q601" i="6"/>
  <c r="R601" i="6" s="1"/>
  <c r="O601" i="6"/>
  <c r="R600" i="6"/>
  <c r="Q600" i="6"/>
  <c r="O600" i="6"/>
  <c r="R599" i="6"/>
  <c r="Q599" i="6"/>
  <c r="O599" i="6"/>
  <c r="T598" i="6"/>
  <c r="Q598" i="6"/>
  <c r="R598" i="6" s="1"/>
  <c r="O598" i="6"/>
  <c r="R597" i="6"/>
  <c r="Q597" i="6"/>
  <c r="O597" i="6"/>
  <c r="P596" i="6"/>
  <c r="M590" i="6"/>
  <c r="N590" i="6" s="1"/>
  <c r="L590" i="6"/>
  <c r="K590" i="6"/>
  <c r="Q587" i="6" s="1"/>
  <c r="Q588" i="6" s="1"/>
  <c r="P588" i="6"/>
  <c r="Q581" i="6"/>
  <c r="R581" i="6" s="1"/>
  <c r="O581" i="6"/>
  <c r="R580" i="6"/>
  <c r="Q580" i="6"/>
  <c r="O580" i="6"/>
  <c r="R579" i="6"/>
  <c r="Q579" i="6"/>
  <c r="O579" i="6"/>
  <c r="R578" i="6"/>
  <c r="Q578" i="6"/>
  <c r="O578" i="6"/>
  <c r="Q577" i="6"/>
  <c r="R577" i="6" s="1"/>
  <c r="O577" i="6"/>
  <c r="R576" i="6"/>
  <c r="Q576" i="6"/>
  <c r="O576" i="6"/>
  <c r="Q575" i="6"/>
  <c r="R575" i="6" s="1"/>
  <c r="O575" i="6"/>
  <c r="O574" i="6"/>
  <c r="P573" i="6"/>
  <c r="Q574" i="6" s="1"/>
  <c r="R574" i="6" s="1"/>
  <c r="N567" i="6"/>
  <c r="M567" i="6"/>
  <c r="L567" i="6"/>
  <c r="K567" i="6"/>
  <c r="Q565" i="6"/>
  <c r="P565" i="6"/>
  <c r="Q564" i="6"/>
  <c r="R558" i="6"/>
  <c r="Q558" i="6"/>
  <c r="O558" i="6"/>
  <c r="Q557" i="6"/>
  <c r="R557" i="6" s="1"/>
  <c r="O557" i="6"/>
  <c r="R556" i="6"/>
  <c r="Q556" i="6"/>
  <c r="O556" i="6"/>
  <c r="R555" i="6"/>
  <c r="Q555" i="6"/>
  <c r="O555" i="6"/>
  <c r="R554" i="6"/>
  <c r="Q554" i="6"/>
  <c r="O554" i="6"/>
  <c r="Q553" i="6"/>
  <c r="R553" i="6" s="1"/>
  <c r="O553" i="6"/>
  <c r="T552" i="6"/>
  <c r="Q552" i="6"/>
  <c r="R552" i="6" s="1"/>
  <c r="O552" i="6"/>
  <c r="Q551" i="6"/>
  <c r="R551" i="6" s="1"/>
  <c r="O551" i="6"/>
  <c r="P550" i="6"/>
  <c r="L544" i="6"/>
  <c r="K544" i="6"/>
  <c r="M544" i="6" s="1"/>
  <c r="N544" i="6" s="1"/>
  <c r="P542" i="6"/>
  <c r="R535" i="6"/>
  <c r="Q535" i="6"/>
  <c r="O535" i="6"/>
  <c r="R534" i="6"/>
  <c r="Q534" i="6"/>
  <c r="O534" i="6"/>
  <c r="Q533" i="6"/>
  <c r="R533" i="6" s="1"/>
  <c r="O533" i="6"/>
  <c r="R532" i="6"/>
  <c r="Q532" i="6"/>
  <c r="O532" i="6"/>
  <c r="R531" i="6"/>
  <c r="Q531" i="6"/>
  <c r="O531" i="6"/>
  <c r="R530" i="6"/>
  <c r="Q530" i="6"/>
  <c r="O530" i="6"/>
  <c r="R529" i="6"/>
  <c r="Q529" i="6"/>
  <c r="O529" i="6"/>
  <c r="O528" i="6"/>
  <c r="P527" i="6"/>
  <c r="T529" i="6" s="1"/>
  <c r="M521" i="6"/>
  <c r="N521" i="6" s="1"/>
  <c r="L521" i="6"/>
  <c r="K521" i="6"/>
  <c r="P519" i="6"/>
  <c r="Q518" i="6"/>
  <c r="Q519" i="6" s="1"/>
  <c r="R512" i="6"/>
  <c r="Q512" i="6"/>
  <c r="O512" i="6"/>
  <c r="R511" i="6"/>
  <c r="Q511" i="6"/>
  <c r="O511" i="6"/>
  <c r="R510" i="6"/>
  <c r="Q510" i="6"/>
  <c r="O510" i="6"/>
  <c r="Q509" i="6"/>
  <c r="R509" i="6" s="1"/>
  <c r="O509" i="6"/>
  <c r="R508" i="6"/>
  <c r="Q508" i="6"/>
  <c r="O508" i="6"/>
  <c r="R507" i="6"/>
  <c r="Q507" i="6"/>
  <c r="O507" i="6"/>
  <c r="T506" i="6"/>
  <c r="Q506" i="6"/>
  <c r="R506" i="6" s="1"/>
  <c r="O506" i="6"/>
  <c r="R505" i="6"/>
  <c r="Q505" i="6"/>
  <c r="O505" i="6"/>
  <c r="P504" i="6"/>
  <c r="M498" i="6"/>
  <c r="N498" i="6" s="1"/>
  <c r="L498" i="6"/>
  <c r="K498" i="6"/>
  <c r="Q495" i="6" s="1"/>
  <c r="Q496" i="6" s="1"/>
  <c r="P496" i="6"/>
  <c r="Q489" i="6"/>
  <c r="R489" i="6" s="1"/>
  <c r="O489" i="6"/>
  <c r="R488" i="6"/>
  <c r="Q488" i="6"/>
  <c r="O488" i="6"/>
  <c r="R487" i="6"/>
  <c r="Q487" i="6"/>
  <c r="O487" i="6"/>
  <c r="R486" i="6"/>
  <c r="Q486" i="6"/>
  <c r="O486" i="6"/>
  <c r="Q485" i="6"/>
  <c r="R485" i="6" s="1"/>
  <c r="O485" i="6"/>
  <c r="R484" i="6"/>
  <c r="Q484" i="6"/>
  <c r="O484" i="6"/>
  <c r="Q483" i="6"/>
  <c r="R483" i="6" s="1"/>
  <c r="O483" i="6"/>
  <c r="O482" i="6"/>
  <c r="P481" i="6"/>
  <c r="Q482" i="6" s="1"/>
  <c r="R482" i="6" s="1"/>
  <c r="N475" i="6"/>
  <c r="M475" i="6"/>
  <c r="L475" i="6"/>
  <c r="K475" i="6"/>
  <c r="Q473" i="6"/>
  <c r="P473" i="6"/>
  <c r="Q472" i="6"/>
  <c r="R465" i="6"/>
  <c r="Q465" i="6"/>
  <c r="O465" i="6"/>
  <c r="Q464" i="6"/>
  <c r="R464" i="6" s="1"/>
  <c r="O464" i="6"/>
  <c r="R463" i="6"/>
  <c r="Q463" i="6"/>
  <c r="O463" i="6"/>
  <c r="R462" i="6"/>
  <c r="Q462" i="6"/>
  <c r="O462" i="6"/>
  <c r="R461" i="6"/>
  <c r="Q461" i="6"/>
  <c r="O461" i="6"/>
  <c r="Q460" i="6"/>
  <c r="R460" i="6" s="1"/>
  <c r="O460" i="6"/>
  <c r="T459" i="6"/>
  <c r="Q459" i="6"/>
  <c r="R459" i="6" s="1"/>
  <c r="O459" i="6"/>
  <c r="Q458" i="6"/>
  <c r="R458" i="6" s="1"/>
  <c r="O458" i="6"/>
  <c r="P457" i="6"/>
  <c r="L451" i="6"/>
  <c r="K451" i="6"/>
  <c r="M451" i="6" s="1"/>
  <c r="N451" i="6" s="1"/>
  <c r="P449" i="6"/>
  <c r="R442" i="6"/>
  <c r="Q442" i="6"/>
  <c r="O442" i="6"/>
  <c r="R441" i="6"/>
  <c r="Q441" i="6"/>
  <c r="O441" i="6"/>
  <c r="Q440" i="6"/>
  <c r="R440" i="6" s="1"/>
  <c r="O440" i="6"/>
  <c r="R439" i="6"/>
  <c r="Q439" i="6"/>
  <c r="O439" i="6"/>
  <c r="R438" i="6"/>
  <c r="Q438" i="6"/>
  <c r="O438" i="6"/>
  <c r="R437" i="6"/>
  <c r="Q437" i="6"/>
  <c r="O437" i="6"/>
  <c r="R436" i="6"/>
  <c r="Q436" i="6"/>
  <c r="O436" i="6"/>
  <c r="O435" i="6"/>
  <c r="P434" i="6"/>
  <c r="T436" i="6" s="1"/>
  <c r="M428" i="6"/>
  <c r="N428" i="6" s="1"/>
  <c r="L428" i="6"/>
  <c r="K428" i="6"/>
  <c r="P426" i="6"/>
  <c r="Q425" i="6"/>
  <c r="Q426" i="6" s="1"/>
  <c r="R419" i="6"/>
  <c r="Q419" i="6"/>
  <c r="O419" i="6"/>
  <c r="R418" i="6"/>
  <c r="Q418" i="6"/>
  <c r="O418" i="6"/>
  <c r="R417" i="6"/>
  <c r="Q417" i="6"/>
  <c r="O417" i="6"/>
  <c r="Q416" i="6"/>
  <c r="R416" i="6" s="1"/>
  <c r="O416" i="6"/>
  <c r="R415" i="6"/>
  <c r="Q415" i="6"/>
  <c r="O415" i="6"/>
  <c r="R414" i="6"/>
  <c r="Q414" i="6"/>
  <c r="O414" i="6"/>
  <c r="T413" i="6"/>
  <c r="Q413" i="6"/>
  <c r="R413" i="6" s="1"/>
  <c r="O413" i="6"/>
  <c r="R412" i="6"/>
  <c r="Q412" i="6"/>
  <c r="O412" i="6"/>
  <c r="P411" i="6"/>
  <c r="M405" i="6"/>
  <c r="N405" i="6" s="1"/>
  <c r="L405" i="6"/>
  <c r="K405" i="6"/>
  <c r="Q402" i="6" s="1"/>
  <c r="Q403" i="6" s="1"/>
  <c r="P403" i="6"/>
  <c r="Q396" i="6"/>
  <c r="R396" i="6" s="1"/>
  <c r="O396" i="6"/>
  <c r="R395" i="6"/>
  <c r="Q395" i="6"/>
  <c r="O395" i="6"/>
  <c r="R394" i="6"/>
  <c r="Q394" i="6"/>
  <c r="O394" i="6"/>
  <c r="R393" i="6"/>
  <c r="Q393" i="6"/>
  <c r="O393" i="6"/>
  <c r="Q392" i="6"/>
  <c r="R392" i="6" s="1"/>
  <c r="O392" i="6"/>
  <c r="R391" i="6"/>
  <c r="Q391" i="6"/>
  <c r="O391" i="6"/>
  <c r="Q390" i="6"/>
  <c r="R390" i="6" s="1"/>
  <c r="O390" i="6"/>
  <c r="O389" i="6"/>
  <c r="P388" i="6"/>
  <c r="Q389" i="6" s="1"/>
  <c r="R389" i="6" s="1"/>
  <c r="N382" i="6"/>
  <c r="M382" i="6"/>
  <c r="L382" i="6"/>
  <c r="K382" i="6"/>
  <c r="Q380" i="6"/>
  <c r="P380" i="6"/>
  <c r="Q379" i="6"/>
  <c r="R373" i="6"/>
  <c r="Q373" i="6"/>
  <c r="O373" i="6"/>
  <c r="Q372" i="6"/>
  <c r="R372" i="6" s="1"/>
  <c r="O372" i="6"/>
  <c r="R371" i="6"/>
  <c r="Q371" i="6"/>
  <c r="O371" i="6"/>
  <c r="R370" i="6"/>
  <c r="Q370" i="6"/>
  <c r="O370" i="6"/>
  <c r="R369" i="6"/>
  <c r="Q369" i="6"/>
  <c r="O369" i="6"/>
  <c r="Q368" i="6"/>
  <c r="R368" i="6" s="1"/>
  <c r="O368" i="6"/>
  <c r="T367" i="6"/>
  <c r="Q367" i="6"/>
  <c r="R367" i="6" s="1"/>
  <c r="O367" i="6"/>
  <c r="Q366" i="6"/>
  <c r="R366" i="6" s="1"/>
  <c r="O366" i="6"/>
  <c r="P365" i="6"/>
  <c r="L359" i="6"/>
  <c r="K359" i="6"/>
  <c r="M359" i="6" s="1"/>
  <c r="N359" i="6" s="1"/>
  <c r="P357" i="6"/>
  <c r="R350" i="6"/>
  <c r="Q350" i="6"/>
  <c r="O350" i="6"/>
  <c r="R349" i="6"/>
  <c r="Q349" i="6"/>
  <c r="O349" i="6"/>
  <c r="Q348" i="6"/>
  <c r="R348" i="6" s="1"/>
  <c r="O348" i="6"/>
  <c r="R347" i="6"/>
  <c r="Q347" i="6"/>
  <c r="O347" i="6"/>
  <c r="R346" i="6"/>
  <c r="Q346" i="6"/>
  <c r="O346" i="6"/>
  <c r="R345" i="6"/>
  <c r="Q345" i="6"/>
  <c r="O345" i="6"/>
  <c r="R344" i="6"/>
  <c r="Q344" i="6"/>
  <c r="O344" i="6"/>
  <c r="O343" i="6"/>
  <c r="P342" i="6"/>
  <c r="T344" i="6" s="1"/>
  <c r="M336" i="6"/>
  <c r="N336" i="6" s="1"/>
  <c r="L336" i="6"/>
  <c r="K336" i="6"/>
  <c r="P334" i="6"/>
  <c r="Q333" i="6"/>
  <c r="Q334" i="6" s="1"/>
  <c r="R327" i="6"/>
  <c r="Q327" i="6"/>
  <c r="O327" i="6"/>
  <c r="R326" i="6"/>
  <c r="Q326" i="6"/>
  <c r="O326" i="6"/>
  <c r="R325" i="6"/>
  <c r="Q325" i="6"/>
  <c r="O325" i="6"/>
  <c r="Q324" i="6"/>
  <c r="R324" i="6" s="1"/>
  <c r="O324" i="6"/>
  <c r="R323" i="6"/>
  <c r="Q323" i="6"/>
  <c r="O323" i="6"/>
  <c r="R322" i="6"/>
  <c r="Q322" i="6"/>
  <c r="O322" i="6"/>
  <c r="T321" i="6"/>
  <c r="Q321" i="6"/>
  <c r="R321" i="6" s="1"/>
  <c r="O321" i="6"/>
  <c r="R320" i="6"/>
  <c r="Q320" i="6"/>
  <c r="O320" i="6"/>
  <c r="P319" i="6"/>
  <c r="M313" i="6"/>
  <c r="N313" i="6" s="1"/>
  <c r="L313" i="6"/>
  <c r="K313" i="6"/>
  <c r="U309" i="6" s="1"/>
  <c r="U310" i="6" s="1"/>
  <c r="T310" i="6"/>
  <c r="Q307" i="6"/>
  <c r="R307" i="6" s="1"/>
  <c r="O307" i="6"/>
  <c r="R306" i="6"/>
  <c r="Q306" i="6"/>
  <c r="O306" i="6"/>
  <c r="R305" i="6"/>
  <c r="Q305" i="6"/>
  <c r="O305" i="6"/>
  <c r="R304" i="6"/>
  <c r="Q304" i="6"/>
  <c r="O304" i="6"/>
  <c r="Q303" i="6"/>
  <c r="R303" i="6" s="1"/>
  <c r="O303" i="6"/>
  <c r="R302" i="6"/>
  <c r="Q302" i="6"/>
  <c r="O302" i="6"/>
  <c r="R301" i="6"/>
  <c r="Q301" i="6"/>
  <c r="O301" i="6"/>
  <c r="O300" i="6"/>
  <c r="P299" i="6"/>
  <c r="Q300" i="6" s="1"/>
  <c r="R300" i="6" s="1"/>
  <c r="N295" i="6"/>
  <c r="M295" i="6"/>
  <c r="L295" i="6"/>
  <c r="K295" i="6"/>
  <c r="T291" i="6"/>
  <c r="U290" i="6"/>
  <c r="U291" i="6" s="1"/>
  <c r="Q288" i="6"/>
  <c r="R288" i="6" s="1"/>
  <c r="O288" i="6"/>
  <c r="Q287" i="6"/>
  <c r="R287" i="6" s="1"/>
  <c r="O287" i="6"/>
  <c r="R286" i="6"/>
  <c r="Q286" i="6"/>
  <c r="O286" i="6"/>
  <c r="Q285" i="6"/>
  <c r="R285" i="6" s="1"/>
  <c r="O285" i="6"/>
  <c r="Q284" i="6"/>
  <c r="R284" i="6" s="1"/>
  <c r="O284" i="6"/>
  <c r="Q283" i="6"/>
  <c r="R283" i="6" s="1"/>
  <c r="O283" i="6"/>
  <c r="R282" i="6"/>
  <c r="Q282" i="6"/>
  <c r="O282" i="6"/>
  <c r="Q281" i="6"/>
  <c r="R281" i="6" s="1"/>
  <c r="O281" i="6"/>
  <c r="P280" i="6"/>
  <c r="L276" i="6"/>
  <c r="K276" i="6"/>
  <c r="M276" i="6" s="1"/>
  <c r="N276" i="6" s="1"/>
  <c r="R272" i="6"/>
  <c r="Q272" i="6"/>
  <c r="O272" i="6"/>
  <c r="Q271" i="6"/>
  <c r="R271" i="6" s="1"/>
  <c r="O271" i="6"/>
  <c r="Q270" i="6"/>
  <c r="R270" i="6" s="1"/>
  <c r="O270" i="6"/>
  <c r="Q269" i="6"/>
  <c r="R269" i="6" s="1"/>
  <c r="O269" i="6"/>
  <c r="R268" i="6"/>
  <c r="Q268" i="6"/>
  <c r="O268" i="6"/>
  <c r="Q267" i="6"/>
  <c r="R267" i="6" s="1"/>
  <c r="O267" i="6"/>
  <c r="Q266" i="6"/>
  <c r="R266" i="6" s="1"/>
  <c r="O266" i="6"/>
  <c r="O265" i="6"/>
  <c r="P264" i="6"/>
  <c r="Q265" i="6" s="1"/>
  <c r="R265" i="6" s="1"/>
  <c r="N260" i="6"/>
  <c r="M260" i="6"/>
  <c r="L260" i="6"/>
  <c r="K260" i="6"/>
  <c r="R255" i="6"/>
  <c r="Q255" i="6"/>
  <c r="O255" i="6"/>
  <c r="R254" i="6"/>
  <c r="Q254" i="6"/>
  <c r="O254" i="6"/>
  <c r="Q253" i="6"/>
  <c r="R253" i="6" s="1"/>
  <c r="O253" i="6"/>
  <c r="R252" i="6"/>
  <c r="Q252" i="6"/>
  <c r="O252" i="6"/>
  <c r="R251" i="6"/>
  <c r="Q251" i="6"/>
  <c r="O251" i="6"/>
  <c r="R250" i="6"/>
  <c r="Q250" i="6"/>
  <c r="O250" i="6"/>
  <c r="Q249" i="6"/>
  <c r="R249" i="6" s="1"/>
  <c r="O249" i="6"/>
  <c r="O248" i="6"/>
  <c r="P247" i="6"/>
  <c r="M243" i="6"/>
  <c r="L243" i="6"/>
  <c r="K243" i="6"/>
  <c r="Q236" i="6"/>
  <c r="R236" i="6" s="1"/>
  <c r="O236" i="6"/>
  <c r="R235" i="6"/>
  <c r="Q235" i="6"/>
  <c r="O235" i="6"/>
  <c r="Q234" i="6"/>
  <c r="R234" i="6" s="1"/>
  <c r="O234" i="6"/>
  <c r="Q233" i="6"/>
  <c r="R233" i="6" s="1"/>
  <c r="O233" i="6"/>
  <c r="Q232" i="6"/>
  <c r="R232" i="6" s="1"/>
  <c r="O232" i="6"/>
  <c r="R231" i="6"/>
  <c r="Q231" i="6"/>
  <c r="O231" i="6"/>
  <c r="Q230" i="6"/>
  <c r="R230" i="6" s="1"/>
  <c r="O230" i="6"/>
  <c r="Q229" i="6"/>
  <c r="R229" i="6" s="1"/>
  <c r="O229" i="6"/>
  <c r="P228" i="6"/>
  <c r="M224" i="6"/>
  <c r="N224" i="6" s="1"/>
  <c r="L224" i="6"/>
  <c r="K224" i="6"/>
  <c r="Q221" i="6"/>
  <c r="R221" i="6" s="1"/>
  <c r="O221" i="6"/>
  <c r="Q220" i="6"/>
  <c r="R220" i="6" s="1"/>
  <c r="O220" i="6"/>
  <c r="Q219" i="6"/>
  <c r="R219" i="6" s="1"/>
  <c r="O219" i="6"/>
  <c r="R218" i="6"/>
  <c r="Q218" i="6"/>
  <c r="O218" i="6"/>
  <c r="Q217" i="6"/>
  <c r="R217" i="6" s="1"/>
  <c r="O217" i="6"/>
  <c r="Q216" i="6"/>
  <c r="R216" i="6" s="1"/>
  <c r="O216" i="6"/>
  <c r="Q215" i="6"/>
  <c r="R215" i="6" s="1"/>
  <c r="O215" i="6"/>
  <c r="R214" i="6"/>
  <c r="Q214" i="6"/>
  <c r="O214" i="6"/>
  <c r="P213" i="6"/>
  <c r="M209" i="6"/>
  <c r="N209" i="6" s="1"/>
  <c r="L209" i="6"/>
  <c r="K209" i="6"/>
  <c r="R206" i="6"/>
  <c r="Q206" i="6"/>
  <c r="O206" i="6"/>
  <c r="Q205" i="6"/>
  <c r="R205" i="6" s="1"/>
  <c r="O205" i="6"/>
  <c r="R204" i="6"/>
  <c r="Q204" i="6"/>
  <c r="O204" i="6"/>
  <c r="R203" i="6"/>
  <c r="Q203" i="6"/>
  <c r="O203" i="6"/>
  <c r="R202" i="6"/>
  <c r="Q202" i="6"/>
  <c r="O202" i="6"/>
  <c r="Q201" i="6"/>
  <c r="R201" i="6" s="1"/>
  <c r="O201" i="6"/>
  <c r="R200" i="6"/>
  <c r="Q200" i="6"/>
  <c r="O200" i="6"/>
  <c r="R199" i="6"/>
  <c r="AK71" i="6" s="1"/>
  <c r="O199" i="6"/>
  <c r="P198" i="6"/>
  <c r="Q199" i="6" s="1"/>
  <c r="AK32" i="6" s="1"/>
  <c r="L194" i="6"/>
  <c r="K194" i="6"/>
  <c r="M194" i="6" s="1"/>
  <c r="N194" i="6" s="1"/>
  <c r="R190" i="6"/>
  <c r="Q190" i="6"/>
  <c r="O190" i="6"/>
  <c r="Q189" i="6"/>
  <c r="R189" i="6" s="1"/>
  <c r="O189" i="6"/>
  <c r="Q188" i="6"/>
  <c r="R188" i="6" s="1"/>
  <c r="O188" i="6"/>
  <c r="Q187" i="6"/>
  <c r="R187" i="6" s="1"/>
  <c r="O187" i="6"/>
  <c r="R186" i="6"/>
  <c r="Q186" i="6"/>
  <c r="O186" i="6"/>
  <c r="Q185" i="6"/>
  <c r="R185" i="6" s="1"/>
  <c r="O185" i="6"/>
  <c r="Q184" i="6"/>
  <c r="R184" i="6" s="1"/>
  <c r="AJ72" i="6" s="1"/>
  <c r="O184" i="6"/>
  <c r="O183" i="6"/>
  <c r="P182" i="6"/>
  <c r="Q183" i="6" s="1"/>
  <c r="R183" i="6" s="1"/>
  <c r="AJ71" i="6" s="1"/>
  <c r="L178" i="6"/>
  <c r="K178" i="6"/>
  <c r="M178" i="6" s="1"/>
  <c r="N178" i="6" s="1"/>
  <c r="Q173" i="6"/>
  <c r="R173" i="6" s="1"/>
  <c r="O173" i="6"/>
  <c r="Q172" i="6"/>
  <c r="R172" i="6" s="1"/>
  <c r="O172" i="6"/>
  <c r="R171" i="6"/>
  <c r="Q171" i="6"/>
  <c r="O171" i="6"/>
  <c r="Q170" i="6"/>
  <c r="R170" i="6" s="1"/>
  <c r="O170" i="6"/>
  <c r="Q169" i="6"/>
  <c r="R169" i="6" s="1"/>
  <c r="O169" i="6"/>
  <c r="Q168" i="6"/>
  <c r="R168" i="6" s="1"/>
  <c r="AI73" i="6" s="1"/>
  <c r="O168" i="6"/>
  <c r="R167" i="6"/>
  <c r="AI72" i="6" s="1"/>
  <c r="Q167" i="6"/>
  <c r="O167" i="6"/>
  <c r="O166" i="6"/>
  <c r="P165" i="6"/>
  <c r="Q166" i="6" s="1"/>
  <c r="R166" i="6" s="1"/>
  <c r="AI71" i="6" s="1"/>
  <c r="M161" i="6"/>
  <c r="N161" i="6" s="1"/>
  <c r="L161" i="6"/>
  <c r="K161" i="6"/>
  <c r="Q156" i="6"/>
  <c r="R156" i="6" s="1"/>
  <c r="O156" i="6"/>
  <c r="R155" i="6"/>
  <c r="Q155" i="6"/>
  <c r="O155" i="6"/>
  <c r="R154" i="6"/>
  <c r="Q154" i="6"/>
  <c r="O154" i="6"/>
  <c r="R153" i="6"/>
  <c r="Q153" i="6"/>
  <c r="O153" i="6"/>
  <c r="Q152" i="6"/>
  <c r="R152" i="6" s="1"/>
  <c r="AH74" i="6" s="1"/>
  <c r="O152" i="6"/>
  <c r="R151" i="6"/>
  <c r="Q151" i="6"/>
  <c r="O151" i="6"/>
  <c r="R150" i="6"/>
  <c r="AH72" i="6" s="1"/>
  <c r="Q150" i="6"/>
  <c r="O150" i="6"/>
  <c r="O149" i="6"/>
  <c r="P148" i="6"/>
  <c r="Q149" i="6" s="1"/>
  <c r="AH32" i="6" s="1"/>
  <c r="N144" i="6"/>
  <c r="U55" i="6" s="1"/>
  <c r="M144" i="6"/>
  <c r="L144" i="6"/>
  <c r="K144" i="6"/>
  <c r="Q137" i="6"/>
  <c r="R137" i="6" s="1"/>
  <c r="O137" i="6"/>
  <c r="Q136" i="6"/>
  <c r="R136" i="6" s="1"/>
  <c r="O136" i="6"/>
  <c r="Q135" i="6"/>
  <c r="R135" i="6" s="1"/>
  <c r="O135" i="6"/>
  <c r="R134" i="6"/>
  <c r="Q134" i="6"/>
  <c r="O134" i="6"/>
  <c r="Q133" i="6"/>
  <c r="R133" i="6" s="1"/>
  <c r="AG74" i="6" s="1"/>
  <c r="O133" i="6"/>
  <c r="Q132" i="6"/>
  <c r="R132" i="6" s="1"/>
  <c r="AG73" i="6" s="1"/>
  <c r="O132" i="6"/>
  <c r="Q131" i="6"/>
  <c r="R131" i="6" s="1"/>
  <c r="AG72" i="6" s="1"/>
  <c r="O131" i="6"/>
  <c r="R130" i="6"/>
  <c r="Q130" i="6"/>
  <c r="O130" i="6"/>
  <c r="P129" i="6"/>
  <c r="L124" i="6"/>
  <c r="K124" i="6"/>
  <c r="M124" i="6" s="1"/>
  <c r="U31" i="6" s="1"/>
  <c r="Q116" i="6"/>
  <c r="R116" i="6" s="1"/>
  <c r="O116" i="6"/>
  <c r="R115" i="6"/>
  <c r="Q115" i="6"/>
  <c r="O115" i="6"/>
  <c r="Q114" i="6"/>
  <c r="R114" i="6" s="1"/>
  <c r="AF76" i="6" s="1"/>
  <c r="O114" i="6"/>
  <c r="Q113" i="6"/>
  <c r="R113" i="6" s="1"/>
  <c r="O113" i="6"/>
  <c r="Q112" i="6"/>
  <c r="R112" i="6" s="1"/>
  <c r="AF74" i="6" s="1"/>
  <c r="O112" i="6"/>
  <c r="R111" i="6"/>
  <c r="AF73" i="6" s="1"/>
  <c r="Q111" i="6"/>
  <c r="O111" i="6"/>
  <c r="Q110" i="6"/>
  <c r="R110" i="6" s="1"/>
  <c r="AF72" i="6" s="1"/>
  <c r="O110" i="6"/>
  <c r="Q109" i="6"/>
  <c r="R109" i="6" s="1"/>
  <c r="AF71" i="6" s="1"/>
  <c r="O109" i="6"/>
  <c r="P108" i="6"/>
  <c r="L104" i="6"/>
  <c r="K104" i="6"/>
  <c r="M104" i="6" s="1"/>
  <c r="N104" i="6" s="1"/>
  <c r="Q98" i="6"/>
  <c r="R98" i="6" s="1"/>
  <c r="O98" i="6"/>
  <c r="R97" i="6"/>
  <c r="AE77" i="6" s="1"/>
  <c r="Q97" i="6"/>
  <c r="O97" i="6"/>
  <c r="R96" i="6"/>
  <c r="AE76" i="6" s="1"/>
  <c r="Q96" i="6"/>
  <c r="O96" i="6"/>
  <c r="Q95" i="6"/>
  <c r="R95" i="6" s="1"/>
  <c r="AE75" i="6" s="1"/>
  <c r="O95" i="6"/>
  <c r="AU94" i="6"/>
  <c r="AT94" i="6"/>
  <c r="AS94" i="6"/>
  <c r="AR94" i="6"/>
  <c r="AQ94" i="6"/>
  <c r="AP94" i="6"/>
  <c r="AO94" i="6"/>
  <c r="AM94" i="6"/>
  <c r="AL94" i="6"/>
  <c r="AK94" i="6"/>
  <c r="AJ94" i="6"/>
  <c r="AI94" i="6"/>
  <c r="AH94" i="6"/>
  <c r="AG94" i="6"/>
  <c r="AF94" i="6"/>
  <c r="AE94" i="6"/>
  <c r="AD94" i="6"/>
  <c r="Q94" i="6"/>
  <c r="R94" i="6" s="1"/>
  <c r="AE74" i="6" s="1"/>
  <c r="O94" i="6"/>
  <c r="Q93" i="6"/>
  <c r="R93" i="6" s="1"/>
  <c r="AE73" i="6" s="1"/>
  <c r="O93" i="6"/>
  <c r="R92" i="6"/>
  <c r="AE72" i="6" s="1"/>
  <c r="Q92" i="6"/>
  <c r="O92" i="6"/>
  <c r="AE7" i="6" s="1"/>
  <c r="R91" i="6"/>
  <c r="AE71" i="6" s="1"/>
  <c r="Q91" i="6"/>
  <c r="O91" i="6"/>
  <c r="P90" i="6"/>
  <c r="N84" i="6"/>
  <c r="M84" i="6"/>
  <c r="L84" i="6"/>
  <c r="K84" i="6"/>
  <c r="R78" i="6"/>
  <c r="AD78" i="6" s="1"/>
  <c r="Q78" i="6"/>
  <c r="O78" i="6"/>
  <c r="Q77" i="6"/>
  <c r="R77" i="6" s="1"/>
  <c r="AD77" i="6" s="1"/>
  <c r="O77" i="6"/>
  <c r="R76" i="6"/>
  <c r="AD76" i="6" s="1"/>
  <c r="Q76" i="6"/>
  <c r="O76" i="6"/>
  <c r="AG75" i="6"/>
  <c r="AF75" i="6"/>
  <c r="Q75" i="6"/>
  <c r="R75" i="6" s="1"/>
  <c r="AD75" i="6" s="1"/>
  <c r="O75" i="6"/>
  <c r="AB74" i="6"/>
  <c r="Q74" i="6"/>
  <c r="R74" i="6" s="1"/>
  <c r="AD74" i="6" s="1"/>
  <c r="O74" i="6"/>
  <c r="AH73" i="6"/>
  <c r="Q73" i="6"/>
  <c r="R73" i="6" s="1"/>
  <c r="AD73" i="6" s="1"/>
  <c r="O73" i="6"/>
  <c r="Q72" i="6"/>
  <c r="R72" i="6" s="1"/>
  <c r="AD72" i="6" s="1"/>
  <c r="O72" i="6"/>
  <c r="AD7" i="6" s="1"/>
  <c r="AG71" i="6"/>
  <c r="R71" i="6"/>
  <c r="AD71" i="6" s="1"/>
  <c r="Q71" i="6"/>
  <c r="O71" i="6"/>
  <c r="P70" i="6"/>
  <c r="F65" i="6"/>
  <c r="N64" i="6"/>
  <c r="U51" i="6" s="1"/>
  <c r="M64" i="6"/>
  <c r="U28" i="6" s="1"/>
  <c r="L64" i="6"/>
  <c r="K64" i="6"/>
  <c r="Q57" i="6"/>
  <c r="R57" i="6" s="1"/>
  <c r="AC78" i="6" s="1"/>
  <c r="O57" i="6"/>
  <c r="AC13" i="6" s="1"/>
  <c r="R56" i="6"/>
  <c r="AC77" i="6" s="1"/>
  <c r="Q56" i="6"/>
  <c r="O56" i="6"/>
  <c r="R55" i="6"/>
  <c r="AC76" i="6" s="1"/>
  <c r="Q55" i="6"/>
  <c r="O55" i="6"/>
  <c r="AC11" i="6" s="1"/>
  <c r="Q54" i="6"/>
  <c r="R54" i="6" s="1"/>
  <c r="AC75" i="6" s="1"/>
  <c r="O54" i="6"/>
  <c r="AC10" i="6" s="1"/>
  <c r="U53" i="6"/>
  <c r="R53" i="6"/>
  <c r="AC74" i="6" s="1"/>
  <c r="Q53" i="6"/>
  <c r="O53" i="6"/>
  <c r="U52" i="6"/>
  <c r="R52" i="6"/>
  <c r="AC73" i="6" s="1"/>
  <c r="Q52" i="6"/>
  <c r="O52" i="6"/>
  <c r="AC8" i="6" s="1"/>
  <c r="Q51" i="6"/>
  <c r="R51" i="6" s="1"/>
  <c r="AC72" i="6" s="1"/>
  <c r="O51" i="6"/>
  <c r="O50" i="6"/>
  <c r="P49" i="6"/>
  <c r="Q50" i="6" s="1"/>
  <c r="AD45" i="6"/>
  <c r="AC45" i="6"/>
  <c r="AB45" i="6"/>
  <c r="AE44" i="6"/>
  <c r="AC44" i="6"/>
  <c r="AB44" i="6"/>
  <c r="AA44" i="6"/>
  <c r="AF43" i="6"/>
  <c r="AE43" i="6"/>
  <c r="AD43" i="6"/>
  <c r="AC43" i="6"/>
  <c r="L43" i="6"/>
  <c r="K43" i="6"/>
  <c r="M43" i="6" s="1"/>
  <c r="AG36" i="6"/>
  <c r="AF36" i="6"/>
  <c r="AD36" i="6"/>
  <c r="AC36" i="6"/>
  <c r="AB36" i="6"/>
  <c r="AF35" i="6"/>
  <c r="AE35" i="6"/>
  <c r="AD35" i="6"/>
  <c r="AC35" i="6"/>
  <c r="AI34" i="6"/>
  <c r="AH34" i="6"/>
  <c r="AG34" i="6"/>
  <c r="AF34" i="6"/>
  <c r="AE34" i="6"/>
  <c r="AD34" i="6"/>
  <c r="AC34" i="6"/>
  <c r="AA34" i="6"/>
  <c r="R34" i="6"/>
  <c r="AB78" i="6" s="1"/>
  <c r="Q34" i="6"/>
  <c r="O34" i="6"/>
  <c r="AJ33" i="6"/>
  <c r="AI33" i="6"/>
  <c r="AH33" i="6"/>
  <c r="AG33" i="6"/>
  <c r="AF33" i="6"/>
  <c r="AE33" i="6"/>
  <c r="AC33" i="6"/>
  <c r="AB33" i="6"/>
  <c r="AA33" i="6"/>
  <c r="Q33" i="6"/>
  <c r="R33" i="6" s="1"/>
  <c r="AB77" i="6" s="1"/>
  <c r="O33" i="6"/>
  <c r="AB12" i="6" s="1"/>
  <c r="AJ32" i="6"/>
  <c r="AI32" i="6"/>
  <c r="AG32" i="6"/>
  <c r="AF32" i="6"/>
  <c r="AE32" i="6"/>
  <c r="AD32" i="6"/>
  <c r="U32" i="6"/>
  <c r="Q32" i="6"/>
  <c r="R32" i="6" s="1"/>
  <c r="AB76" i="6" s="1"/>
  <c r="O32" i="6"/>
  <c r="Q31" i="6"/>
  <c r="R31" i="6" s="1"/>
  <c r="AB75" i="6" s="1"/>
  <c r="O31" i="6"/>
  <c r="AB10" i="6" s="1"/>
  <c r="U30" i="6"/>
  <c r="R30" i="6"/>
  <c r="Q30" i="6"/>
  <c r="AB35" i="6" s="1"/>
  <c r="O30" i="6"/>
  <c r="AB9" i="6" s="1"/>
  <c r="U29" i="6"/>
  <c r="Q29" i="6"/>
  <c r="R29" i="6" s="1"/>
  <c r="AB73" i="6" s="1"/>
  <c r="O29" i="6"/>
  <c r="AB8" i="6" s="1"/>
  <c r="Q28" i="6"/>
  <c r="R28" i="6" s="1"/>
  <c r="AB72" i="6" s="1"/>
  <c r="O28" i="6"/>
  <c r="O27" i="6"/>
  <c r="AB6" i="6" s="1"/>
  <c r="U26" i="6"/>
  <c r="P26" i="6"/>
  <c r="AB94" i="6" s="1"/>
  <c r="R21" i="6"/>
  <c r="Q21" i="6"/>
  <c r="P21" i="6"/>
  <c r="M20" i="6"/>
  <c r="N20" i="6" s="1"/>
  <c r="U49" i="6" s="1"/>
  <c r="L20" i="6"/>
  <c r="U3" i="6" s="1"/>
  <c r="K20" i="6"/>
  <c r="F21" i="6" s="1"/>
  <c r="Q14" i="6"/>
  <c r="R14" i="6" s="1"/>
  <c r="AD13" i="6"/>
  <c r="AB13" i="6"/>
  <c r="AA13" i="6"/>
  <c r="Q13" i="6"/>
  <c r="AA45" i="6" s="1"/>
  <c r="O13" i="6"/>
  <c r="AE12" i="6"/>
  <c r="AD12" i="6"/>
  <c r="AC12" i="6"/>
  <c r="R12" i="6"/>
  <c r="AA77" i="6" s="1"/>
  <c r="Q12" i="6"/>
  <c r="O12" i="6"/>
  <c r="AA12" i="6" s="1"/>
  <c r="AF11" i="6"/>
  <c r="AE11" i="6"/>
  <c r="AD11" i="6"/>
  <c r="AB11" i="6"/>
  <c r="AA11" i="6"/>
  <c r="R11" i="6"/>
  <c r="AA76" i="6" s="1"/>
  <c r="Q11" i="6"/>
  <c r="AA43" i="6" s="1"/>
  <c r="O11" i="6"/>
  <c r="AG10" i="6"/>
  <c r="AF10" i="6"/>
  <c r="AE10" i="6"/>
  <c r="AD10" i="6"/>
  <c r="Q10" i="6"/>
  <c r="AA36" i="6" s="1"/>
  <c r="O10" i="6"/>
  <c r="AA10" i="6" s="1"/>
  <c r="AH9" i="6"/>
  <c r="AG9" i="6"/>
  <c r="AF9" i="6"/>
  <c r="AE9" i="6"/>
  <c r="AD9" i="6"/>
  <c r="AC9" i="6"/>
  <c r="U9" i="6"/>
  <c r="Q9" i="6"/>
  <c r="AA35" i="6" s="1"/>
  <c r="O9" i="6"/>
  <c r="AA9" i="6" s="1"/>
  <c r="AI8" i="6"/>
  <c r="AH8" i="6"/>
  <c r="AG8" i="6"/>
  <c r="AF8" i="6"/>
  <c r="AE8" i="6"/>
  <c r="AD8" i="6"/>
  <c r="AA8" i="6"/>
  <c r="U8" i="6"/>
  <c r="R8" i="6"/>
  <c r="AA73" i="6" s="1"/>
  <c r="Q8" i="6"/>
  <c r="O8" i="6"/>
  <c r="AJ7" i="6"/>
  <c r="AI7" i="6"/>
  <c r="AH7" i="6"/>
  <c r="AG7" i="6"/>
  <c r="AF7" i="6"/>
  <c r="AC7" i="6"/>
  <c r="AB7" i="6"/>
  <c r="AA7" i="6"/>
  <c r="U7" i="6"/>
  <c r="Q7" i="6"/>
  <c r="R7" i="6" s="1"/>
  <c r="AA72" i="6" s="1"/>
  <c r="O7" i="6"/>
  <c r="AK6" i="6"/>
  <c r="AJ6" i="6"/>
  <c r="AI6" i="6"/>
  <c r="AH6" i="6"/>
  <c r="AG6" i="6"/>
  <c r="AF6" i="6"/>
  <c r="AE6" i="6"/>
  <c r="AD6" i="6"/>
  <c r="AC6" i="6"/>
  <c r="U6" i="6"/>
  <c r="Q6" i="6"/>
  <c r="AA32" i="6" s="1"/>
  <c r="O6" i="6"/>
  <c r="AA6" i="6" s="1"/>
  <c r="P5" i="6"/>
  <c r="AA94" i="6" s="1"/>
  <c r="U4" i="6"/>
  <c r="K1015" i="5"/>
  <c r="Q1013" i="5"/>
  <c r="P1013" i="5"/>
  <c r="Q1012" i="5"/>
  <c r="R1007" i="5"/>
  <c r="Q1007" i="5"/>
  <c r="O1007" i="5"/>
  <c r="R1006" i="5"/>
  <c r="Q1006" i="5"/>
  <c r="O1006" i="5"/>
  <c r="R1005" i="5"/>
  <c r="Q1005" i="5"/>
  <c r="O1005" i="5"/>
  <c r="R1004" i="5"/>
  <c r="Q1004" i="5"/>
  <c r="O1004" i="5"/>
  <c r="Q1003" i="5"/>
  <c r="R1003" i="5" s="1"/>
  <c r="O1003" i="5"/>
  <c r="R1002" i="5"/>
  <c r="Q1002" i="5"/>
  <c r="O1002" i="5"/>
  <c r="S1001" i="5"/>
  <c r="Q1001" i="5"/>
  <c r="R1001" i="5" s="1"/>
  <c r="O1001" i="5"/>
  <c r="Q1000" i="5"/>
  <c r="R1000" i="5" s="1"/>
  <c r="O1000" i="5"/>
  <c r="P999" i="5"/>
  <c r="K992" i="5"/>
  <c r="Q990" i="5"/>
  <c r="P990" i="5"/>
  <c r="Q989" i="5"/>
  <c r="R984" i="5"/>
  <c r="Q984" i="5"/>
  <c r="O984" i="5"/>
  <c r="R983" i="5"/>
  <c r="Q983" i="5"/>
  <c r="O983" i="5"/>
  <c r="R982" i="5"/>
  <c r="Q982" i="5"/>
  <c r="O982" i="5"/>
  <c r="Q981" i="5"/>
  <c r="R981" i="5" s="1"/>
  <c r="O981" i="5"/>
  <c r="Q980" i="5"/>
  <c r="R980" i="5" s="1"/>
  <c r="O980" i="5"/>
  <c r="Q979" i="5"/>
  <c r="R979" i="5" s="1"/>
  <c r="O979" i="5"/>
  <c r="Q978" i="5"/>
  <c r="R978" i="5" s="1"/>
  <c r="O978" i="5"/>
  <c r="O977" i="5"/>
  <c r="P976" i="5"/>
  <c r="Q977" i="5" s="1"/>
  <c r="R977" i="5" s="1"/>
  <c r="K970" i="5"/>
  <c r="P968" i="5"/>
  <c r="Q967" i="5"/>
  <c r="Q968" i="5" s="1"/>
  <c r="R962" i="5"/>
  <c r="Q962" i="5"/>
  <c r="O962" i="5"/>
  <c r="R961" i="5"/>
  <c r="Q961" i="5"/>
  <c r="O961" i="5"/>
  <c r="Q960" i="5"/>
  <c r="R960" i="5" s="1"/>
  <c r="O960" i="5"/>
  <c r="Q959" i="5"/>
  <c r="R959" i="5" s="1"/>
  <c r="O959" i="5"/>
  <c r="Q958" i="5"/>
  <c r="R958" i="5" s="1"/>
  <c r="O958" i="5"/>
  <c r="Q957" i="5"/>
  <c r="R957" i="5" s="1"/>
  <c r="O957" i="5"/>
  <c r="S956" i="5"/>
  <c r="Q956" i="5"/>
  <c r="R956" i="5" s="1"/>
  <c r="O956" i="5"/>
  <c r="Q955" i="5"/>
  <c r="R955" i="5" s="1"/>
  <c r="O955" i="5"/>
  <c r="P954" i="5"/>
  <c r="K948" i="5"/>
  <c r="Q946" i="5"/>
  <c r="P946" i="5"/>
  <c r="Q945" i="5"/>
  <c r="R940" i="5"/>
  <c r="Q940" i="5"/>
  <c r="O940" i="5"/>
  <c r="Q939" i="5"/>
  <c r="R939" i="5" s="1"/>
  <c r="O939" i="5"/>
  <c r="Q938" i="5"/>
  <c r="R938" i="5" s="1"/>
  <c r="O938" i="5"/>
  <c r="R937" i="5"/>
  <c r="Q937" i="5"/>
  <c r="O937" i="5"/>
  <c r="R936" i="5"/>
  <c r="Q936" i="5"/>
  <c r="O936" i="5"/>
  <c r="R935" i="5"/>
  <c r="Q935" i="5"/>
  <c r="O935" i="5"/>
  <c r="S934" i="5"/>
  <c r="Q934" i="5"/>
  <c r="R934" i="5" s="1"/>
  <c r="O934" i="5"/>
  <c r="O933" i="5"/>
  <c r="P932" i="5"/>
  <c r="Q933" i="5" s="1"/>
  <c r="R933" i="5" s="1"/>
  <c r="K926" i="5"/>
  <c r="M926" i="5" s="1"/>
  <c r="N926" i="5" s="1"/>
  <c r="P924" i="5"/>
  <c r="Q923" i="5"/>
  <c r="Q924" i="5" s="1"/>
  <c r="Q918" i="5"/>
  <c r="R918" i="5" s="1"/>
  <c r="O918" i="5"/>
  <c r="Q917" i="5"/>
  <c r="R917" i="5" s="1"/>
  <c r="O917" i="5"/>
  <c r="Q916" i="5"/>
  <c r="R916" i="5" s="1"/>
  <c r="O916" i="5"/>
  <c r="Q915" i="5"/>
  <c r="R915" i="5" s="1"/>
  <c r="O915" i="5"/>
  <c r="R914" i="5"/>
  <c r="Q914" i="5"/>
  <c r="O914" i="5"/>
  <c r="Q913" i="5"/>
  <c r="R913" i="5" s="1"/>
  <c r="O913" i="5"/>
  <c r="S912" i="5"/>
  <c r="Q912" i="5"/>
  <c r="R912" i="5" s="1"/>
  <c r="O912" i="5"/>
  <c r="Q911" i="5"/>
  <c r="R911" i="5" s="1"/>
  <c r="O911" i="5"/>
  <c r="P910" i="5"/>
  <c r="K904" i="5"/>
  <c r="M904" i="5" s="1"/>
  <c r="N904" i="5" s="1"/>
  <c r="P902" i="5"/>
  <c r="Q901" i="5"/>
  <c r="Q902" i="5" s="1"/>
  <c r="Q896" i="5"/>
  <c r="R896" i="5" s="1"/>
  <c r="O896" i="5"/>
  <c r="Q895" i="5"/>
  <c r="R895" i="5" s="1"/>
  <c r="O895" i="5"/>
  <c r="R894" i="5"/>
  <c r="Q894" i="5"/>
  <c r="O894" i="5"/>
  <c r="R893" i="5"/>
  <c r="Q893" i="5"/>
  <c r="O893" i="5"/>
  <c r="R892" i="5"/>
  <c r="Q892" i="5"/>
  <c r="O892" i="5"/>
  <c r="R891" i="5"/>
  <c r="Q891" i="5"/>
  <c r="O891" i="5"/>
  <c r="Q890" i="5"/>
  <c r="R890" i="5" s="1"/>
  <c r="O890" i="5"/>
  <c r="O889" i="5"/>
  <c r="P888" i="5"/>
  <c r="Q889" i="5" s="1"/>
  <c r="R889" i="5" s="1"/>
  <c r="K882" i="5"/>
  <c r="M882" i="5" s="1"/>
  <c r="N882" i="5" s="1"/>
  <c r="P880" i="5"/>
  <c r="Q880" i="5"/>
  <c r="Q874" i="5"/>
  <c r="R874" i="5" s="1"/>
  <c r="O874" i="5"/>
  <c r="R873" i="5"/>
  <c r="Q873" i="5"/>
  <c r="O873" i="5"/>
  <c r="R872" i="5"/>
  <c r="Q872" i="5"/>
  <c r="O872" i="5"/>
  <c r="Q871" i="5"/>
  <c r="R871" i="5" s="1"/>
  <c r="O871" i="5"/>
  <c r="R870" i="5"/>
  <c r="Q870" i="5"/>
  <c r="O870" i="5"/>
  <c r="R869" i="5"/>
  <c r="Q869" i="5"/>
  <c r="O869" i="5"/>
  <c r="S868" i="5"/>
  <c r="Q868" i="5"/>
  <c r="R868" i="5" s="1"/>
  <c r="O868" i="5"/>
  <c r="Q867" i="5"/>
  <c r="R867" i="5" s="1"/>
  <c r="O867" i="5"/>
  <c r="P866" i="5"/>
  <c r="K860" i="5"/>
  <c r="P858" i="5"/>
  <c r="Q852" i="5"/>
  <c r="R852" i="5" s="1"/>
  <c r="O852" i="5"/>
  <c r="R851" i="5"/>
  <c r="Q851" i="5"/>
  <c r="O851" i="5"/>
  <c r="R850" i="5"/>
  <c r="Q850" i="5"/>
  <c r="O850" i="5"/>
  <c r="R849" i="5"/>
  <c r="Q849" i="5"/>
  <c r="O849" i="5"/>
  <c r="Q848" i="5"/>
  <c r="R848" i="5" s="1"/>
  <c r="O848" i="5"/>
  <c r="R847" i="5"/>
  <c r="Q847" i="5"/>
  <c r="O847" i="5"/>
  <c r="S846" i="5"/>
  <c r="Q846" i="5"/>
  <c r="R846" i="5" s="1"/>
  <c r="O846" i="5"/>
  <c r="O845" i="5"/>
  <c r="P844" i="5"/>
  <c r="Q845" i="5" s="1"/>
  <c r="R845" i="5" s="1"/>
  <c r="L838" i="5"/>
  <c r="K838" i="5"/>
  <c r="P836" i="5"/>
  <c r="R830" i="5"/>
  <c r="Q830" i="5"/>
  <c r="O830" i="5"/>
  <c r="Q829" i="5"/>
  <c r="R829" i="5" s="1"/>
  <c r="O829" i="5"/>
  <c r="R828" i="5"/>
  <c r="Q828" i="5"/>
  <c r="O828" i="5"/>
  <c r="R827" i="5"/>
  <c r="Q827" i="5"/>
  <c r="O827" i="5"/>
  <c r="R826" i="5"/>
  <c r="Q826" i="5"/>
  <c r="O826" i="5"/>
  <c r="Q825" i="5"/>
  <c r="R825" i="5" s="1"/>
  <c r="O825" i="5"/>
  <c r="S824" i="5"/>
  <c r="Q824" i="5"/>
  <c r="R824" i="5" s="1"/>
  <c r="O824" i="5"/>
  <c r="Q823" i="5"/>
  <c r="R823" i="5" s="1"/>
  <c r="O823" i="5"/>
  <c r="P822" i="5"/>
  <c r="L816" i="5"/>
  <c r="K816" i="5"/>
  <c r="P814" i="5"/>
  <c r="R807" i="5"/>
  <c r="Q807" i="5"/>
  <c r="O807" i="5"/>
  <c r="R806" i="5"/>
  <c r="Q806" i="5"/>
  <c r="O806" i="5"/>
  <c r="Q805" i="5"/>
  <c r="R805" i="5" s="1"/>
  <c r="O805" i="5"/>
  <c r="R804" i="5"/>
  <c r="Q804" i="5"/>
  <c r="O804" i="5"/>
  <c r="R803" i="5"/>
  <c r="Q803" i="5"/>
  <c r="O803" i="5"/>
  <c r="R802" i="5"/>
  <c r="Q802" i="5"/>
  <c r="O802" i="5"/>
  <c r="Q801" i="5"/>
  <c r="R801" i="5" s="1"/>
  <c r="O801" i="5"/>
  <c r="O800" i="5"/>
  <c r="P799" i="5"/>
  <c r="Q800" i="5" s="1"/>
  <c r="R800" i="5" s="1"/>
  <c r="L793" i="5"/>
  <c r="K793" i="5"/>
  <c r="Q790" i="5" s="1"/>
  <c r="Q791" i="5" s="1"/>
  <c r="P791" i="5"/>
  <c r="R784" i="5"/>
  <c r="Q784" i="5"/>
  <c r="O784" i="5"/>
  <c r="R783" i="5"/>
  <c r="Q783" i="5"/>
  <c r="O783" i="5"/>
  <c r="R782" i="5"/>
  <c r="Q782" i="5"/>
  <c r="O782" i="5"/>
  <c r="Q781" i="5"/>
  <c r="R781" i="5" s="1"/>
  <c r="O781" i="5"/>
  <c r="R780" i="5"/>
  <c r="Q780" i="5"/>
  <c r="O780" i="5"/>
  <c r="R779" i="5"/>
  <c r="Q779" i="5"/>
  <c r="O779" i="5"/>
  <c r="S778" i="5"/>
  <c r="Q778" i="5"/>
  <c r="R778" i="5" s="1"/>
  <c r="O778" i="5"/>
  <c r="Q777" i="5"/>
  <c r="R777" i="5" s="1"/>
  <c r="O777" i="5"/>
  <c r="P776" i="5"/>
  <c r="L770" i="5"/>
  <c r="K770" i="5"/>
  <c r="Q767" i="5" s="1"/>
  <c r="Q768" i="5" s="1"/>
  <c r="P768" i="5"/>
  <c r="Q761" i="5"/>
  <c r="R761" i="5" s="1"/>
  <c r="O761" i="5"/>
  <c r="R760" i="5"/>
  <c r="Q760" i="5"/>
  <c r="O760" i="5"/>
  <c r="R759" i="5"/>
  <c r="Q759" i="5"/>
  <c r="O759" i="5"/>
  <c r="R758" i="5"/>
  <c r="Q758" i="5"/>
  <c r="O758" i="5"/>
  <c r="Q757" i="5"/>
  <c r="R757" i="5" s="1"/>
  <c r="O757" i="5"/>
  <c r="R756" i="5"/>
  <c r="Q756" i="5"/>
  <c r="O756" i="5"/>
  <c r="T755" i="5"/>
  <c r="Q755" i="5"/>
  <c r="R755" i="5" s="1"/>
  <c r="O755" i="5"/>
  <c r="O754" i="5"/>
  <c r="P753" i="5"/>
  <c r="Q754" i="5" s="1"/>
  <c r="R754" i="5" s="1"/>
  <c r="L747" i="5"/>
  <c r="K747" i="5"/>
  <c r="Q744" i="5" s="1"/>
  <c r="Q745" i="5" s="1"/>
  <c r="P745" i="5"/>
  <c r="R738" i="5"/>
  <c r="Q738" i="5"/>
  <c r="O738" i="5"/>
  <c r="Q737" i="5"/>
  <c r="R737" i="5" s="1"/>
  <c r="O737" i="5"/>
  <c r="R736" i="5"/>
  <c r="Q736" i="5"/>
  <c r="O736" i="5"/>
  <c r="R735" i="5"/>
  <c r="Q735" i="5"/>
  <c r="O735" i="5"/>
  <c r="R734" i="5"/>
  <c r="Q734" i="5"/>
  <c r="O734" i="5"/>
  <c r="Q733" i="5"/>
  <c r="R733" i="5" s="1"/>
  <c r="O733" i="5"/>
  <c r="T732" i="5"/>
  <c r="Q732" i="5"/>
  <c r="R732" i="5" s="1"/>
  <c r="O732" i="5"/>
  <c r="Q731" i="5"/>
  <c r="R731" i="5" s="1"/>
  <c r="O731" i="5"/>
  <c r="P730" i="5"/>
  <c r="L724" i="5"/>
  <c r="K724" i="5"/>
  <c r="Q721" i="5" s="1"/>
  <c r="Q722" i="5" s="1"/>
  <c r="P722" i="5"/>
  <c r="R715" i="5"/>
  <c r="Q715" i="5"/>
  <c r="O715" i="5"/>
  <c r="R714" i="5"/>
  <c r="Q714" i="5"/>
  <c r="O714" i="5"/>
  <c r="Q713" i="5"/>
  <c r="R713" i="5" s="1"/>
  <c r="O713" i="5"/>
  <c r="R712" i="5"/>
  <c r="Q712" i="5"/>
  <c r="O712" i="5"/>
  <c r="R711" i="5"/>
  <c r="Q711" i="5"/>
  <c r="O711" i="5"/>
  <c r="R710" i="5"/>
  <c r="Q710" i="5"/>
  <c r="O710" i="5"/>
  <c r="Q709" i="5"/>
  <c r="R709" i="5" s="1"/>
  <c r="O709" i="5"/>
  <c r="O708" i="5"/>
  <c r="P707" i="5"/>
  <c r="Q708" i="5" s="1"/>
  <c r="R708" i="5" s="1"/>
  <c r="M701" i="5"/>
  <c r="N701" i="5" s="1"/>
  <c r="L701" i="5"/>
  <c r="K701" i="5"/>
  <c r="P699" i="5"/>
  <c r="Q698" i="5"/>
  <c r="Q699" i="5" s="1"/>
  <c r="R692" i="5"/>
  <c r="Q692" i="5"/>
  <c r="O692" i="5"/>
  <c r="R691" i="5"/>
  <c r="Q691" i="5"/>
  <c r="O691" i="5"/>
  <c r="R690" i="5"/>
  <c r="Q690" i="5"/>
  <c r="O690" i="5"/>
  <c r="Q689" i="5"/>
  <c r="R689" i="5" s="1"/>
  <c r="O689" i="5"/>
  <c r="R688" i="5"/>
  <c r="Q688" i="5"/>
  <c r="O688" i="5"/>
  <c r="R687" i="5"/>
  <c r="Q687" i="5"/>
  <c r="O687" i="5"/>
  <c r="T686" i="5"/>
  <c r="Q686" i="5"/>
  <c r="R686" i="5" s="1"/>
  <c r="O686" i="5"/>
  <c r="Q685" i="5"/>
  <c r="R685" i="5" s="1"/>
  <c r="O685" i="5"/>
  <c r="P684" i="5"/>
  <c r="M678" i="5"/>
  <c r="N678" i="5" s="1"/>
  <c r="L678" i="5"/>
  <c r="K678" i="5"/>
  <c r="Q675" i="5" s="1"/>
  <c r="Q676" i="5" s="1"/>
  <c r="P676" i="5"/>
  <c r="Q669" i="5"/>
  <c r="R669" i="5" s="1"/>
  <c r="O669" i="5"/>
  <c r="R668" i="5"/>
  <c r="Q668" i="5"/>
  <c r="O668" i="5"/>
  <c r="R667" i="5"/>
  <c r="Q667" i="5"/>
  <c r="O667" i="5"/>
  <c r="R666" i="5"/>
  <c r="Q666" i="5"/>
  <c r="O666" i="5"/>
  <c r="Q665" i="5"/>
  <c r="R665" i="5" s="1"/>
  <c r="O665" i="5"/>
  <c r="R664" i="5"/>
  <c r="Q664" i="5"/>
  <c r="O664" i="5"/>
  <c r="T663" i="5"/>
  <c r="Q663" i="5"/>
  <c r="R663" i="5" s="1"/>
  <c r="O663" i="5"/>
  <c r="O662" i="5"/>
  <c r="P661" i="5"/>
  <c r="Q662" i="5" s="1"/>
  <c r="R662" i="5" s="1"/>
  <c r="N655" i="5"/>
  <c r="M655" i="5"/>
  <c r="L655" i="5"/>
  <c r="K655" i="5"/>
  <c r="Q653" i="5"/>
  <c r="P653" i="5"/>
  <c r="Q652" i="5"/>
  <c r="R646" i="5"/>
  <c r="Q646" i="5"/>
  <c r="O646" i="5"/>
  <c r="Q645" i="5"/>
  <c r="R645" i="5" s="1"/>
  <c r="O645" i="5"/>
  <c r="R644" i="5"/>
  <c r="Q644" i="5"/>
  <c r="O644" i="5"/>
  <c r="R643" i="5"/>
  <c r="Q643" i="5"/>
  <c r="O643" i="5"/>
  <c r="R642" i="5"/>
  <c r="Q642" i="5"/>
  <c r="O642" i="5"/>
  <c r="Q641" i="5"/>
  <c r="R641" i="5" s="1"/>
  <c r="O641" i="5"/>
  <c r="T640" i="5"/>
  <c r="Q640" i="5"/>
  <c r="R640" i="5" s="1"/>
  <c r="O640" i="5"/>
  <c r="Q639" i="5"/>
  <c r="R639" i="5" s="1"/>
  <c r="O639" i="5"/>
  <c r="P638" i="5"/>
  <c r="L632" i="5"/>
  <c r="K632" i="5"/>
  <c r="Q629" i="5" s="1"/>
  <c r="Q630" i="5" s="1"/>
  <c r="P630" i="5"/>
  <c r="R623" i="5"/>
  <c r="Q623" i="5"/>
  <c r="O623" i="5"/>
  <c r="R622" i="5"/>
  <c r="Q622" i="5"/>
  <c r="O622" i="5"/>
  <c r="Q621" i="5"/>
  <c r="R621" i="5" s="1"/>
  <c r="O621" i="5"/>
  <c r="R620" i="5"/>
  <c r="Q620" i="5"/>
  <c r="O620" i="5"/>
  <c r="R619" i="5"/>
  <c r="Q619" i="5"/>
  <c r="O619" i="5"/>
  <c r="R618" i="5"/>
  <c r="Q618" i="5"/>
  <c r="O618" i="5"/>
  <c r="Q617" i="5"/>
  <c r="R617" i="5" s="1"/>
  <c r="O617" i="5"/>
  <c r="O616" i="5"/>
  <c r="P615" i="5"/>
  <c r="Q616" i="5" s="1"/>
  <c r="R616" i="5" s="1"/>
  <c r="M609" i="5"/>
  <c r="N609" i="5" s="1"/>
  <c r="L609" i="5"/>
  <c r="K609" i="5"/>
  <c r="P607" i="5"/>
  <c r="Q606" i="5"/>
  <c r="Q607" i="5" s="1"/>
  <c r="R600" i="5"/>
  <c r="Q600" i="5"/>
  <c r="O600" i="5"/>
  <c r="R599" i="5"/>
  <c r="Q599" i="5"/>
  <c r="O599" i="5"/>
  <c r="R598" i="5"/>
  <c r="Q598" i="5"/>
  <c r="O598" i="5"/>
  <c r="Q597" i="5"/>
  <c r="R597" i="5" s="1"/>
  <c r="O597" i="5"/>
  <c r="R596" i="5"/>
  <c r="Q596" i="5"/>
  <c r="O596" i="5"/>
  <c r="R595" i="5"/>
  <c r="Q595" i="5"/>
  <c r="O595" i="5"/>
  <c r="S594" i="5"/>
  <c r="Q594" i="5"/>
  <c r="R594" i="5" s="1"/>
  <c r="O594" i="5"/>
  <c r="Q593" i="5"/>
  <c r="R593" i="5" s="1"/>
  <c r="O593" i="5"/>
  <c r="P592" i="5"/>
  <c r="M586" i="5"/>
  <c r="N586" i="5" s="1"/>
  <c r="L586" i="5"/>
  <c r="K586" i="5"/>
  <c r="Q583" i="5" s="1"/>
  <c r="Q584" i="5" s="1"/>
  <c r="P584" i="5"/>
  <c r="Q577" i="5"/>
  <c r="R577" i="5" s="1"/>
  <c r="O577" i="5"/>
  <c r="R576" i="5"/>
  <c r="Q576" i="5"/>
  <c r="O576" i="5"/>
  <c r="R575" i="5"/>
  <c r="Q575" i="5"/>
  <c r="O575" i="5"/>
  <c r="R574" i="5"/>
  <c r="Q574" i="5"/>
  <c r="O574" i="5"/>
  <c r="Q573" i="5"/>
  <c r="R573" i="5" s="1"/>
  <c r="O573" i="5"/>
  <c r="R572" i="5"/>
  <c r="Q572" i="5"/>
  <c r="O572" i="5"/>
  <c r="S571" i="5"/>
  <c r="Q571" i="5"/>
  <c r="R571" i="5" s="1"/>
  <c r="O571" i="5"/>
  <c r="O570" i="5"/>
  <c r="P569" i="5"/>
  <c r="Q570" i="5" s="1"/>
  <c r="R570" i="5" s="1"/>
  <c r="N563" i="5"/>
  <c r="M563" i="5"/>
  <c r="L563" i="5"/>
  <c r="K563" i="5"/>
  <c r="Q561" i="5"/>
  <c r="P561" i="5"/>
  <c r="Q560" i="5"/>
  <c r="R554" i="5"/>
  <c r="Q554" i="5"/>
  <c r="O554" i="5"/>
  <c r="Q553" i="5"/>
  <c r="R553" i="5" s="1"/>
  <c r="O553" i="5"/>
  <c r="R552" i="5"/>
  <c r="Q552" i="5"/>
  <c r="O552" i="5"/>
  <c r="R551" i="5"/>
  <c r="Q551" i="5"/>
  <c r="O551" i="5"/>
  <c r="R550" i="5"/>
  <c r="Q550" i="5"/>
  <c r="O550" i="5"/>
  <c r="Q549" i="5"/>
  <c r="R549" i="5" s="1"/>
  <c r="O549" i="5"/>
  <c r="T548" i="5"/>
  <c r="Q548" i="5"/>
  <c r="R548" i="5" s="1"/>
  <c r="O548" i="5"/>
  <c r="Q547" i="5"/>
  <c r="R547" i="5" s="1"/>
  <c r="O547" i="5"/>
  <c r="P546" i="5"/>
  <c r="L540" i="5"/>
  <c r="K540" i="5"/>
  <c r="M540" i="5" s="1"/>
  <c r="N540" i="5" s="1"/>
  <c r="Q538" i="5"/>
  <c r="P538" i="5"/>
  <c r="Q537" i="5"/>
  <c r="R531" i="5"/>
  <c r="Q531" i="5"/>
  <c r="O531" i="5"/>
  <c r="R530" i="5"/>
  <c r="Q530" i="5"/>
  <c r="O530" i="5"/>
  <c r="Q529" i="5"/>
  <c r="R529" i="5" s="1"/>
  <c r="O529" i="5"/>
  <c r="R528" i="5"/>
  <c r="Q528" i="5"/>
  <c r="O528" i="5"/>
  <c r="R527" i="5"/>
  <c r="Q527" i="5"/>
  <c r="O527" i="5"/>
  <c r="R526" i="5"/>
  <c r="Q526" i="5"/>
  <c r="O526" i="5"/>
  <c r="Q525" i="5"/>
  <c r="R525" i="5" s="1"/>
  <c r="O525" i="5"/>
  <c r="O524" i="5"/>
  <c r="P523" i="5"/>
  <c r="Q524" i="5" s="1"/>
  <c r="R524" i="5" s="1"/>
  <c r="M517" i="5"/>
  <c r="N517" i="5" s="1"/>
  <c r="L517" i="5"/>
  <c r="K517" i="5"/>
  <c r="P515" i="5"/>
  <c r="Q514" i="5"/>
  <c r="Q515" i="5" s="1"/>
  <c r="R508" i="5"/>
  <c r="Q508" i="5"/>
  <c r="O508" i="5"/>
  <c r="R507" i="5"/>
  <c r="Q507" i="5"/>
  <c r="O507" i="5"/>
  <c r="R506" i="5"/>
  <c r="Q506" i="5"/>
  <c r="O506" i="5"/>
  <c r="Q505" i="5"/>
  <c r="R505" i="5" s="1"/>
  <c r="O505" i="5"/>
  <c r="R504" i="5"/>
  <c r="Q504" i="5"/>
  <c r="O504" i="5"/>
  <c r="R503" i="5"/>
  <c r="Q503" i="5"/>
  <c r="O503" i="5"/>
  <c r="T502" i="5"/>
  <c r="Q502" i="5"/>
  <c r="R502" i="5" s="1"/>
  <c r="O502" i="5"/>
  <c r="Q501" i="5"/>
  <c r="R501" i="5" s="1"/>
  <c r="O501" i="5"/>
  <c r="P500" i="5"/>
  <c r="M494" i="5"/>
  <c r="N494" i="5" s="1"/>
  <c r="L494" i="5"/>
  <c r="K494" i="5"/>
  <c r="Q492" i="5"/>
  <c r="P492" i="5"/>
  <c r="Q491" i="5"/>
  <c r="Q485" i="5"/>
  <c r="R485" i="5" s="1"/>
  <c r="O485" i="5"/>
  <c r="R484" i="5"/>
  <c r="Q484" i="5"/>
  <c r="O484" i="5"/>
  <c r="R483" i="5"/>
  <c r="Q483" i="5"/>
  <c r="O483" i="5"/>
  <c r="R482" i="5"/>
  <c r="Q482" i="5"/>
  <c r="O482" i="5"/>
  <c r="Q481" i="5"/>
  <c r="R481" i="5" s="1"/>
  <c r="O481" i="5"/>
  <c r="R480" i="5"/>
  <c r="Q480" i="5"/>
  <c r="O480" i="5"/>
  <c r="T479" i="5"/>
  <c r="Q479" i="5"/>
  <c r="R479" i="5" s="1"/>
  <c r="O479" i="5"/>
  <c r="O478" i="5"/>
  <c r="P477" i="5"/>
  <c r="Q478" i="5" s="1"/>
  <c r="R478" i="5" s="1"/>
  <c r="N471" i="5"/>
  <c r="M471" i="5"/>
  <c r="L471" i="5"/>
  <c r="K471" i="5"/>
  <c r="Q469" i="5"/>
  <c r="P469" i="5"/>
  <c r="Q468" i="5"/>
  <c r="R462" i="5"/>
  <c r="Q462" i="5"/>
  <c r="O462" i="5"/>
  <c r="Q461" i="5"/>
  <c r="R461" i="5" s="1"/>
  <c r="O461" i="5"/>
  <c r="R460" i="5"/>
  <c r="Q460" i="5"/>
  <c r="O460" i="5"/>
  <c r="R459" i="5"/>
  <c r="Q459" i="5"/>
  <c r="O459" i="5"/>
  <c r="R458" i="5"/>
  <c r="Q458" i="5"/>
  <c r="O458" i="5"/>
  <c r="Q457" i="5"/>
  <c r="R457" i="5" s="1"/>
  <c r="O457" i="5"/>
  <c r="T456" i="5"/>
  <c r="Q456" i="5"/>
  <c r="R456" i="5" s="1"/>
  <c r="O456" i="5"/>
  <c r="Q455" i="5"/>
  <c r="R455" i="5" s="1"/>
  <c r="O455" i="5"/>
  <c r="P454" i="5"/>
  <c r="L448" i="5"/>
  <c r="K448" i="5"/>
  <c r="M448" i="5" s="1"/>
  <c r="N448" i="5" s="1"/>
  <c r="Q446" i="5"/>
  <c r="P446" i="5"/>
  <c r="Q445" i="5"/>
  <c r="R439" i="5"/>
  <c r="Q439" i="5"/>
  <c r="O439" i="5"/>
  <c r="R438" i="5"/>
  <c r="Q438" i="5"/>
  <c r="O438" i="5"/>
  <c r="Q437" i="5"/>
  <c r="R437" i="5" s="1"/>
  <c r="O437" i="5"/>
  <c r="R436" i="5"/>
  <c r="Q436" i="5"/>
  <c r="O436" i="5"/>
  <c r="R435" i="5"/>
  <c r="Q435" i="5"/>
  <c r="O435" i="5"/>
  <c r="R434" i="5"/>
  <c r="Q434" i="5"/>
  <c r="O434" i="5"/>
  <c r="Q433" i="5"/>
  <c r="R433" i="5" s="1"/>
  <c r="O433" i="5"/>
  <c r="O432" i="5"/>
  <c r="P431" i="5"/>
  <c r="Q432" i="5" s="1"/>
  <c r="R432" i="5" s="1"/>
  <c r="M425" i="5"/>
  <c r="N425" i="5" s="1"/>
  <c r="L425" i="5"/>
  <c r="K425" i="5"/>
  <c r="P423" i="5"/>
  <c r="Q422" i="5"/>
  <c r="Q423" i="5" s="1"/>
  <c r="R416" i="5"/>
  <c r="Q416" i="5"/>
  <c r="O416" i="5"/>
  <c r="R415" i="5"/>
  <c r="Q415" i="5"/>
  <c r="O415" i="5"/>
  <c r="R414" i="5"/>
  <c r="Q414" i="5"/>
  <c r="O414" i="5"/>
  <c r="Q413" i="5"/>
  <c r="R413" i="5" s="1"/>
  <c r="O413" i="5"/>
  <c r="R412" i="5"/>
  <c r="Q412" i="5"/>
  <c r="O412" i="5"/>
  <c r="R411" i="5"/>
  <c r="Q411" i="5"/>
  <c r="O411" i="5"/>
  <c r="T410" i="5"/>
  <c r="Q410" i="5"/>
  <c r="R410" i="5" s="1"/>
  <c r="O410" i="5"/>
  <c r="Q409" i="5"/>
  <c r="R409" i="5" s="1"/>
  <c r="O409" i="5"/>
  <c r="P408" i="5"/>
  <c r="M402" i="5"/>
  <c r="N402" i="5" s="1"/>
  <c r="L402" i="5"/>
  <c r="K402" i="5"/>
  <c r="Q399" i="5" s="1"/>
  <c r="Q400" i="5"/>
  <c r="P400" i="5"/>
  <c r="Q393" i="5"/>
  <c r="R393" i="5" s="1"/>
  <c r="O393" i="5"/>
  <c r="R392" i="5"/>
  <c r="Q392" i="5"/>
  <c r="O392" i="5"/>
  <c r="R391" i="5"/>
  <c r="Q391" i="5"/>
  <c r="O391" i="5"/>
  <c r="R390" i="5"/>
  <c r="Q390" i="5"/>
  <c r="O390" i="5"/>
  <c r="Q389" i="5"/>
  <c r="R389" i="5" s="1"/>
  <c r="O389" i="5"/>
  <c r="R388" i="5"/>
  <c r="Q388" i="5"/>
  <c r="O388" i="5"/>
  <c r="T387" i="5"/>
  <c r="Q387" i="5"/>
  <c r="R387" i="5" s="1"/>
  <c r="O387" i="5"/>
  <c r="O386" i="5"/>
  <c r="P385" i="5"/>
  <c r="Q386" i="5" s="1"/>
  <c r="R386" i="5" s="1"/>
  <c r="N379" i="5"/>
  <c r="M379" i="5"/>
  <c r="L379" i="5"/>
  <c r="K379" i="5"/>
  <c r="Q377" i="5"/>
  <c r="P377" i="5"/>
  <c r="Q376" i="5"/>
  <c r="R370" i="5"/>
  <c r="Q370" i="5"/>
  <c r="O370" i="5"/>
  <c r="Q369" i="5"/>
  <c r="R369" i="5" s="1"/>
  <c r="O369" i="5"/>
  <c r="R368" i="5"/>
  <c r="Q368" i="5"/>
  <c r="O368" i="5"/>
  <c r="R367" i="5"/>
  <c r="Q367" i="5"/>
  <c r="O367" i="5"/>
  <c r="R366" i="5"/>
  <c r="Q366" i="5"/>
  <c r="O366" i="5"/>
  <c r="Q365" i="5"/>
  <c r="R365" i="5" s="1"/>
  <c r="O365" i="5"/>
  <c r="T364" i="5"/>
  <c r="Q364" i="5"/>
  <c r="R364" i="5" s="1"/>
  <c r="O364" i="5"/>
  <c r="Q363" i="5"/>
  <c r="R363" i="5" s="1"/>
  <c r="O363" i="5"/>
  <c r="P362" i="5"/>
  <c r="T356" i="5"/>
  <c r="U355" i="5"/>
  <c r="U356" i="5" s="1"/>
  <c r="N355" i="5"/>
  <c r="M355" i="5"/>
  <c r="L355" i="5"/>
  <c r="K355" i="5"/>
  <c r="R352" i="5"/>
  <c r="Q352" i="5"/>
  <c r="O352" i="5"/>
  <c r="R351" i="5"/>
  <c r="Q351" i="5"/>
  <c r="O351" i="5"/>
  <c r="Q350" i="5"/>
  <c r="R350" i="5" s="1"/>
  <c r="O350" i="5"/>
  <c r="R349" i="5"/>
  <c r="Q349" i="5"/>
  <c r="O349" i="5"/>
  <c r="R348" i="5"/>
  <c r="Q348" i="5"/>
  <c r="O348" i="5"/>
  <c r="R347" i="5"/>
  <c r="Q347" i="5"/>
  <c r="O347" i="5"/>
  <c r="Q346" i="5"/>
  <c r="R346" i="5" s="1"/>
  <c r="O346" i="5"/>
  <c r="O345" i="5"/>
  <c r="P344" i="5"/>
  <c r="Q345" i="5" s="1"/>
  <c r="R345" i="5" s="1"/>
  <c r="T340" i="5"/>
  <c r="N340" i="5"/>
  <c r="L340" i="5"/>
  <c r="K340" i="5"/>
  <c r="M340" i="5" s="1"/>
  <c r="U339" i="5"/>
  <c r="U340" i="5" s="1"/>
  <c r="R335" i="5"/>
  <c r="Q335" i="5"/>
  <c r="O335" i="5"/>
  <c r="Q334" i="5"/>
  <c r="R334" i="5" s="1"/>
  <c r="O334" i="5"/>
  <c r="Q333" i="5"/>
  <c r="R333" i="5" s="1"/>
  <c r="O333" i="5"/>
  <c r="Q332" i="5"/>
  <c r="R332" i="5" s="1"/>
  <c r="O332" i="5"/>
  <c r="R331" i="5"/>
  <c r="Q331" i="5"/>
  <c r="O331" i="5"/>
  <c r="Q330" i="5"/>
  <c r="R330" i="5" s="1"/>
  <c r="O330" i="5"/>
  <c r="Q329" i="5"/>
  <c r="R329" i="5" s="1"/>
  <c r="O329" i="5"/>
  <c r="O328" i="5"/>
  <c r="P327" i="5"/>
  <c r="Q328" i="5" s="1"/>
  <c r="R328" i="5" s="1"/>
  <c r="L323" i="5"/>
  <c r="K323" i="5"/>
  <c r="M323" i="5" s="1"/>
  <c r="N323" i="5" s="1"/>
  <c r="Q320" i="5"/>
  <c r="R320" i="5" s="1"/>
  <c r="O320" i="5"/>
  <c r="Q319" i="5"/>
  <c r="R319" i="5" s="1"/>
  <c r="O319" i="5"/>
  <c r="Q318" i="5"/>
  <c r="R318" i="5" s="1"/>
  <c r="O318" i="5"/>
  <c r="Q317" i="5"/>
  <c r="R317" i="5" s="1"/>
  <c r="O317" i="5"/>
  <c r="Q316" i="5"/>
  <c r="R316" i="5" s="1"/>
  <c r="O316" i="5"/>
  <c r="Q315" i="5"/>
  <c r="R315" i="5" s="1"/>
  <c r="O315" i="5"/>
  <c r="Q314" i="5"/>
  <c r="R314" i="5" s="1"/>
  <c r="O314" i="5"/>
  <c r="O313" i="5"/>
  <c r="P312" i="5"/>
  <c r="Q313" i="5" s="1"/>
  <c r="R313" i="5" s="1"/>
  <c r="M303" i="5"/>
  <c r="N303" i="5" s="1"/>
  <c r="L303" i="5"/>
  <c r="K303" i="5"/>
  <c r="Q299" i="5"/>
  <c r="R299" i="5" s="1"/>
  <c r="O299" i="5"/>
  <c r="R298" i="5"/>
  <c r="Q298" i="5"/>
  <c r="O298" i="5"/>
  <c r="R297" i="5"/>
  <c r="Q297" i="5"/>
  <c r="O297" i="5"/>
  <c r="R296" i="5"/>
  <c r="Q296" i="5"/>
  <c r="O296" i="5"/>
  <c r="Q295" i="5"/>
  <c r="R295" i="5" s="1"/>
  <c r="O295" i="5"/>
  <c r="R294" i="5"/>
  <c r="Q294" i="5"/>
  <c r="O294" i="5"/>
  <c r="R293" i="5"/>
  <c r="Q293" i="5"/>
  <c r="O293" i="5"/>
  <c r="O292" i="5"/>
  <c r="P291" i="5"/>
  <c r="Q292" i="5" s="1"/>
  <c r="R292" i="5" s="1"/>
  <c r="M287" i="5"/>
  <c r="N287" i="5" s="1"/>
  <c r="L287" i="5"/>
  <c r="K287" i="5"/>
  <c r="Q283" i="5"/>
  <c r="R283" i="5" s="1"/>
  <c r="O283" i="5"/>
  <c r="Q282" i="5"/>
  <c r="R282" i="5" s="1"/>
  <c r="O282" i="5"/>
  <c r="Q281" i="5"/>
  <c r="R281" i="5" s="1"/>
  <c r="O281" i="5"/>
  <c r="R280" i="5"/>
  <c r="Q280" i="5"/>
  <c r="O280" i="5"/>
  <c r="Q279" i="5"/>
  <c r="R279" i="5" s="1"/>
  <c r="O279" i="5"/>
  <c r="Q278" i="5"/>
  <c r="R278" i="5" s="1"/>
  <c r="O278" i="5"/>
  <c r="Q277" i="5"/>
  <c r="R277" i="5" s="1"/>
  <c r="O277" i="5"/>
  <c r="R276" i="5"/>
  <c r="Q276" i="5"/>
  <c r="O276" i="5"/>
  <c r="P275" i="5"/>
  <c r="L271" i="5"/>
  <c r="K271" i="5"/>
  <c r="M271" i="5" s="1"/>
  <c r="N271" i="5" s="1"/>
  <c r="Q267" i="5"/>
  <c r="R267" i="5" s="1"/>
  <c r="O267" i="5"/>
  <c r="Q266" i="5"/>
  <c r="R266" i="5" s="1"/>
  <c r="O266" i="5"/>
  <c r="Q265" i="5"/>
  <c r="R265" i="5" s="1"/>
  <c r="O265" i="5"/>
  <c r="Q264" i="5"/>
  <c r="R264" i="5" s="1"/>
  <c r="O264" i="5"/>
  <c r="Q263" i="5"/>
  <c r="R263" i="5" s="1"/>
  <c r="O263" i="5"/>
  <c r="Q262" i="5"/>
  <c r="R262" i="5" s="1"/>
  <c r="O262" i="5"/>
  <c r="Q261" i="5"/>
  <c r="R261" i="5" s="1"/>
  <c r="O261" i="5"/>
  <c r="Q260" i="5"/>
  <c r="R260" i="5" s="1"/>
  <c r="AP42" i="5" s="1"/>
  <c r="O260" i="5"/>
  <c r="P259" i="5"/>
  <c r="L255" i="5"/>
  <c r="K255" i="5"/>
  <c r="M255" i="5" s="1"/>
  <c r="N255" i="5" s="1"/>
  <c r="R250" i="5"/>
  <c r="Q250" i="5"/>
  <c r="O250" i="5"/>
  <c r="R249" i="5"/>
  <c r="Q249" i="5"/>
  <c r="O249" i="5"/>
  <c r="R248" i="5"/>
  <c r="Q248" i="5"/>
  <c r="O248" i="5"/>
  <c r="Q247" i="5"/>
  <c r="R247" i="5" s="1"/>
  <c r="O247" i="5"/>
  <c r="R246" i="5"/>
  <c r="Q246" i="5"/>
  <c r="O246" i="5"/>
  <c r="R245" i="5"/>
  <c r="Q245" i="5"/>
  <c r="O245" i="5"/>
  <c r="R244" i="5"/>
  <c r="AO43" i="5" s="1"/>
  <c r="Q244" i="5"/>
  <c r="O244" i="5"/>
  <c r="O243" i="5"/>
  <c r="P242" i="5"/>
  <c r="Q243" i="5" s="1"/>
  <c r="L238" i="5"/>
  <c r="K238" i="5"/>
  <c r="M238" i="5" s="1"/>
  <c r="R233" i="5"/>
  <c r="Q233" i="5"/>
  <c r="O233" i="5"/>
  <c r="Q232" i="5"/>
  <c r="R232" i="5" s="1"/>
  <c r="O232" i="5"/>
  <c r="Q231" i="5"/>
  <c r="R231" i="5" s="1"/>
  <c r="O231" i="5"/>
  <c r="Q230" i="5"/>
  <c r="R230" i="5" s="1"/>
  <c r="O230" i="5"/>
  <c r="R229" i="5"/>
  <c r="Q229" i="5"/>
  <c r="O229" i="5"/>
  <c r="Q228" i="5"/>
  <c r="R228" i="5" s="1"/>
  <c r="O228" i="5"/>
  <c r="AN8" i="5" s="1"/>
  <c r="R227" i="5"/>
  <c r="AN43" i="5" s="1"/>
  <c r="Q227" i="5"/>
  <c r="AN25" i="5" s="1"/>
  <c r="O227" i="5"/>
  <c r="O226" i="5"/>
  <c r="P225" i="5"/>
  <c r="Q226" i="5" s="1"/>
  <c r="N221" i="5"/>
  <c r="L221" i="5"/>
  <c r="K221" i="5"/>
  <c r="M221" i="5" s="1"/>
  <c r="R215" i="5"/>
  <c r="Q215" i="5"/>
  <c r="O215" i="5"/>
  <c r="Q214" i="5"/>
  <c r="R214" i="5" s="1"/>
  <c r="O214" i="5"/>
  <c r="Q213" i="5"/>
  <c r="R213" i="5" s="1"/>
  <c r="O213" i="5"/>
  <c r="Q212" i="5"/>
  <c r="R212" i="5" s="1"/>
  <c r="O212" i="5"/>
  <c r="R211" i="5"/>
  <c r="AM45" i="5" s="1"/>
  <c r="Q211" i="5"/>
  <c r="O211" i="5"/>
  <c r="Q210" i="5"/>
  <c r="R210" i="5" s="1"/>
  <c r="AM44" i="5" s="1"/>
  <c r="O210" i="5"/>
  <c r="Q209" i="5"/>
  <c r="O209" i="5"/>
  <c r="AM7" i="5" s="1"/>
  <c r="O208" i="5"/>
  <c r="P207" i="5"/>
  <c r="N203" i="5"/>
  <c r="T69" i="5" s="1"/>
  <c r="M203" i="5"/>
  <c r="T44" i="5" s="1"/>
  <c r="L203" i="5"/>
  <c r="K203" i="5"/>
  <c r="R200" i="5"/>
  <c r="Q200" i="5"/>
  <c r="R199" i="5"/>
  <c r="Q199" i="5"/>
  <c r="Q198" i="5"/>
  <c r="R198" i="5" s="1"/>
  <c r="Q197" i="5"/>
  <c r="R197" i="5" s="1"/>
  <c r="O197" i="5"/>
  <c r="R196" i="5"/>
  <c r="Q196" i="5"/>
  <c r="O196" i="5"/>
  <c r="R195" i="5"/>
  <c r="AL45" i="5" s="1"/>
  <c r="Q195" i="5"/>
  <c r="O195" i="5"/>
  <c r="AL9" i="5" s="1"/>
  <c r="R194" i="5"/>
  <c r="AL44" i="5" s="1"/>
  <c r="Q194" i="5"/>
  <c r="O194" i="5"/>
  <c r="Q193" i="5"/>
  <c r="R193" i="5" s="1"/>
  <c r="O193" i="5"/>
  <c r="AL7" i="5" s="1"/>
  <c r="O192" i="5"/>
  <c r="P191" i="5"/>
  <c r="Q181" i="5"/>
  <c r="R180" i="5"/>
  <c r="Q180" i="5"/>
  <c r="O180" i="5"/>
  <c r="Q179" i="5"/>
  <c r="R179" i="5" s="1"/>
  <c r="AK43" i="5" s="1"/>
  <c r="O179" i="5"/>
  <c r="O178" i="5"/>
  <c r="P177" i="5"/>
  <c r="Q178" i="5" s="1"/>
  <c r="AK24" i="5" s="1"/>
  <c r="M173" i="5"/>
  <c r="N173" i="5" s="1"/>
  <c r="T67" i="5" s="1"/>
  <c r="L173" i="5"/>
  <c r="T16" i="5" s="1"/>
  <c r="K173" i="5"/>
  <c r="Q168" i="5"/>
  <c r="R168" i="5" s="1"/>
  <c r="Q167" i="5"/>
  <c r="AJ30" i="5" s="1"/>
  <c r="O167" i="5"/>
  <c r="AJ12" i="5" s="1"/>
  <c r="Q166" i="5"/>
  <c r="AJ29" i="5" s="1"/>
  <c r="O166" i="5"/>
  <c r="Q165" i="5"/>
  <c r="R165" i="5" s="1"/>
  <c r="AJ46" i="5" s="1"/>
  <c r="O165" i="5"/>
  <c r="AJ10" i="5" s="1"/>
  <c r="Q164" i="5"/>
  <c r="R164" i="5" s="1"/>
  <c r="AJ45" i="5" s="1"/>
  <c r="O164" i="5"/>
  <c r="Q163" i="5"/>
  <c r="AJ26" i="5" s="1"/>
  <c r="O163" i="5"/>
  <c r="Q162" i="5"/>
  <c r="R162" i="5" s="1"/>
  <c r="AJ43" i="5" s="1"/>
  <c r="O162" i="5"/>
  <c r="AJ7" i="5" s="1"/>
  <c r="Q161" i="5"/>
  <c r="R161" i="5" s="1"/>
  <c r="AJ42" i="5" s="1"/>
  <c r="O161" i="5"/>
  <c r="AJ6" i="5" s="1"/>
  <c r="P160" i="5"/>
  <c r="L155" i="5"/>
  <c r="K155" i="5"/>
  <c r="M155" i="5" s="1"/>
  <c r="N155" i="5" s="1"/>
  <c r="T66" i="5" s="1"/>
  <c r="R153" i="5"/>
  <c r="AI49" i="5" s="1"/>
  <c r="Q153" i="5"/>
  <c r="O153" i="5"/>
  <c r="R152" i="5"/>
  <c r="AI48" i="5" s="1"/>
  <c r="Q152" i="5"/>
  <c r="O152" i="5"/>
  <c r="AI12" i="5" s="1"/>
  <c r="R151" i="5"/>
  <c r="AI47" i="5" s="1"/>
  <c r="Q151" i="5"/>
  <c r="O151" i="5"/>
  <c r="Q150" i="5"/>
  <c r="R150" i="5" s="1"/>
  <c r="AI46" i="5" s="1"/>
  <c r="O150" i="5"/>
  <c r="AI10" i="5" s="1"/>
  <c r="R149" i="5"/>
  <c r="Q149" i="5"/>
  <c r="O149" i="5"/>
  <c r="R148" i="5"/>
  <c r="Q148" i="5"/>
  <c r="AI26" i="5" s="1"/>
  <c r="O148" i="5"/>
  <c r="AI8" i="5" s="1"/>
  <c r="R147" i="5"/>
  <c r="Q147" i="5"/>
  <c r="O147" i="5"/>
  <c r="O146" i="5"/>
  <c r="P145" i="5"/>
  <c r="Q146" i="5" s="1"/>
  <c r="L140" i="5"/>
  <c r="T14" i="5" s="1"/>
  <c r="K140" i="5"/>
  <c r="M140" i="5" s="1"/>
  <c r="R137" i="5"/>
  <c r="AH49" i="5" s="1"/>
  <c r="Q137" i="5"/>
  <c r="O137" i="5"/>
  <c r="Q136" i="5"/>
  <c r="AH30" i="5" s="1"/>
  <c r="O136" i="5"/>
  <c r="AH12" i="5" s="1"/>
  <c r="R135" i="5"/>
  <c r="Q135" i="5"/>
  <c r="AH29" i="5" s="1"/>
  <c r="O135" i="5"/>
  <c r="Q134" i="5"/>
  <c r="R134" i="5" s="1"/>
  <c r="AH46" i="5" s="1"/>
  <c r="O134" i="5"/>
  <c r="Q133" i="5"/>
  <c r="AH27" i="5" s="1"/>
  <c r="O133" i="5"/>
  <c r="Q132" i="5"/>
  <c r="R132" i="5" s="1"/>
  <c r="O132" i="5"/>
  <c r="AH8" i="5" s="1"/>
  <c r="Q131" i="5"/>
  <c r="AH25" i="5" s="1"/>
  <c r="O131" i="5"/>
  <c r="Q130" i="5"/>
  <c r="R130" i="5" s="1"/>
  <c r="O130" i="5"/>
  <c r="P129" i="5"/>
  <c r="L125" i="5"/>
  <c r="K125" i="5"/>
  <c r="M125" i="5" s="1"/>
  <c r="N125" i="5" s="1"/>
  <c r="T64" i="5" s="1"/>
  <c r="R123" i="5"/>
  <c r="AG49" i="5" s="1"/>
  <c r="Q123" i="5"/>
  <c r="AG31" i="5" s="1"/>
  <c r="O123" i="5"/>
  <c r="AG13" i="5" s="1"/>
  <c r="Q122" i="5"/>
  <c r="R122" i="5" s="1"/>
  <c r="O122" i="5"/>
  <c r="AG12" i="5" s="1"/>
  <c r="Q121" i="5"/>
  <c r="R121" i="5" s="1"/>
  <c r="O121" i="5"/>
  <c r="Q120" i="5"/>
  <c r="R120" i="5" s="1"/>
  <c r="O120" i="5"/>
  <c r="Q119" i="5"/>
  <c r="R119" i="5" s="1"/>
  <c r="AG45" i="5" s="1"/>
  <c r="O119" i="5"/>
  <c r="Q118" i="5"/>
  <c r="R118" i="5" s="1"/>
  <c r="AG44" i="5" s="1"/>
  <c r="O118" i="5"/>
  <c r="Q117" i="5"/>
  <c r="O117" i="5"/>
  <c r="O116" i="5"/>
  <c r="P115" i="5"/>
  <c r="R111" i="5"/>
  <c r="Q111" i="5"/>
  <c r="P111" i="5"/>
  <c r="L109" i="5"/>
  <c r="K109" i="5"/>
  <c r="M109" i="5" s="1"/>
  <c r="R107" i="5"/>
  <c r="Q107" i="5"/>
  <c r="Q106" i="5"/>
  <c r="R106" i="5" s="1"/>
  <c r="O106" i="5"/>
  <c r="AF13" i="5" s="1"/>
  <c r="Q105" i="5"/>
  <c r="R105" i="5" s="1"/>
  <c r="AF48" i="5" s="1"/>
  <c r="O105" i="5"/>
  <c r="Q104" i="5"/>
  <c r="R104" i="5" s="1"/>
  <c r="AF47" i="5" s="1"/>
  <c r="O104" i="5"/>
  <c r="AF11" i="5" s="1"/>
  <c r="Q103" i="5"/>
  <c r="AF28" i="5" s="1"/>
  <c r="O103" i="5"/>
  <c r="Q102" i="5"/>
  <c r="R102" i="5" s="1"/>
  <c r="AF45" i="5" s="1"/>
  <c r="O102" i="5"/>
  <c r="R101" i="5"/>
  <c r="AF44" i="5" s="1"/>
  <c r="Q101" i="5"/>
  <c r="O101" i="5"/>
  <c r="Q100" i="5"/>
  <c r="R100" i="5" s="1"/>
  <c r="AF43" i="5" s="1"/>
  <c r="O100" i="5"/>
  <c r="Q99" i="5"/>
  <c r="AF24" i="5" s="1"/>
  <c r="O99" i="5"/>
  <c r="P98" i="5"/>
  <c r="F93" i="5"/>
  <c r="N92" i="5"/>
  <c r="M92" i="5"/>
  <c r="L92" i="5"/>
  <c r="T11" i="5" s="1"/>
  <c r="K92" i="5"/>
  <c r="Q90" i="5"/>
  <c r="R90" i="5" s="1"/>
  <c r="Q89" i="5"/>
  <c r="R89" i="5" s="1"/>
  <c r="O89" i="5"/>
  <c r="Q88" i="5"/>
  <c r="R88" i="5" s="1"/>
  <c r="O88" i="5"/>
  <c r="Q87" i="5"/>
  <c r="R87" i="5" s="1"/>
  <c r="AE47" i="5" s="1"/>
  <c r="O87" i="5"/>
  <c r="AE11" i="5" s="1"/>
  <c r="Q86" i="5"/>
  <c r="R86" i="5" s="1"/>
  <c r="O86" i="5"/>
  <c r="Q85" i="5"/>
  <c r="O85" i="5"/>
  <c r="Q84" i="5"/>
  <c r="R84" i="5" s="1"/>
  <c r="O84" i="5"/>
  <c r="R83" i="5"/>
  <c r="AE43" i="5" s="1"/>
  <c r="Q83" i="5"/>
  <c r="O83" i="5"/>
  <c r="O82" i="5"/>
  <c r="AE6" i="5" s="1"/>
  <c r="P81" i="5"/>
  <c r="Q82" i="5" s="1"/>
  <c r="F76" i="5"/>
  <c r="R75" i="5"/>
  <c r="Q75" i="5"/>
  <c r="L75" i="5"/>
  <c r="K75" i="5"/>
  <c r="M75" i="5" s="1"/>
  <c r="R74" i="5"/>
  <c r="Q74" i="5"/>
  <c r="Q73" i="5"/>
  <c r="R73" i="5" s="1"/>
  <c r="Q72" i="5"/>
  <c r="R72" i="5" s="1"/>
  <c r="O72" i="5"/>
  <c r="Q71" i="5"/>
  <c r="R71" i="5" s="1"/>
  <c r="AD48" i="5" s="1"/>
  <c r="O71" i="5"/>
  <c r="Q70" i="5"/>
  <c r="AD29" i="5" s="1"/>
  <c r="O70" i="5"/>
  <c r="Q69" i="5"/>
  <c r="R69" i="5" s="1"/>
  <c r="O69" i="5"/>
  <c r="AD10" i="5" s="1"/>
  <c r="T68" i="5"/>
  <c r="R68" i="5"/>
  <c r="AD45" i="5" s="1"/>
  <c r="Q68" i="5"/>
  <c r="O68" i="5"/>
  <c r="R67" i="5"/>
  <c r="Q67" i="5"/>
  <c r="AD26" i="5" s="1"/>
  <c r="O67" i="5"/>
  <c r="Q66" i="5"/>
  <c r="R66" i="5" s="1"/>
  <c r="AD43" i="5" s="1"/>
  <c r="O66" i="5"/>
  <c r="AD7" i="5" s="1"/>
  <c r="O65" i="5"/>
  <c r="P64" i="5"/>
  <c r="Q65" i="5" s="1"/>
  <c r="R65" i="5" s="1"/>
  <c r="AD42" i="5" s="1"/>
  <c r="T62" i="5"/>
  <c r="L58" i="5"/>
  <c r="K58" i="5"/>
  <c r="F59" i="5" s="1"/>
  <c r="R57" i="5"/>
  <c r="Q57" i="5"/>
  <c r="R56" i="5"/>
  <c r="Q56" i="5"/>
  <c r="AX55" i="5"/>
  <c r="AW55" i="5"/>
  <c r="AV55" i="5"/>
  <c r="AU55" i="5"/>
  <c r="AT55" i="5"/>
  <c r="AQ55" i="5"/>
  <c r="AP55" i="5"/>
  <c r="AO55" i="5"/>
  <c r="AN55" i="5"/>
  <c r="AJ55" i="5"/>
  <c r="AI55" i="5"/>
  <c r="AH55" i="5"/>
  <c r="AF55" i="5"/>
  <c r="AE55" i="5"/>
  <c r="AC55" i="5"/>
  <c r="Q55" i="5"/>
  <c r="R55" i="5" s="1"/>
  <c r="Q54" i="5"/>
  <c r="R54" i="5" s="1"/>
  <c r="AC49" i="5" s="1"/>
  <c r="O54" i="5"/>
  <c r="AC13" i="5" s="1"/>
  <c r="Q53" i="5"/>
  <c r="R53" i="5" s="1"/>
  <c r="AC48" i="5" s="1"/>
  <c r="O53" i="5"/>
  <c r="AC12" i="5" s="1"/>
  <c r="Q52" i="5"/>
  <c r="AC29" i="5" s="1"/>
  <c r="O52" i="5"/>
  <c r="AC11" i="5" s="1"/>
  <c r="Q51" i="5"/>
  <c r="R51" i="5" s="1"/>
  <c r="AC46" i="5" s="1"/>
  <c r="O51" i="5"/>
  <c r="AC10" i="5" s="1"/>
  <c r="Q50" i="5"/>
  <c r="R50" i="5" s="1"/>
  <c r="O50" i="5"/>
  <c r="AC9" i="5" s="1"/>
  <c r="AF49" i="5"/>
  <c r="AE49" i="5"/>
  <c r="AD49" i="5"/>
  <c r="Q49" i="5"/>
  <c r="O49" i="5"/>
  <c r="AC8" i="5" s="1"/>
  <c r="AG48" i="5"/>
  <c r="AE48" i="5"/>
  <c r="Q48" i="5"/>
  <c r="R48" i="5" s="1"/>
  <c r="AC43" i="5" s="1"/>
  <c r="O48" i="5"/>
  <c r="AK47" i="5"/>
  <c r="AH47" i="5"/>
  <c r="AG47" i="5"/>
  <c r="O47" i="5"/>
  <c r="AC6" i="5" s="1"/>
  <c r="AL46" i="5"/>
  <c r="AK46" i="5"/>
  <c r="AG46" i="5"/>
  <c r="AE46" i="5"/>
  <c r="AD46" i="5"/>
  <c r="AA46" i="5"/>
  <c r="P46" i="5"/>
  <c r="Q47" i="5" s="1"/>
  <c r="R47" i="5" s="1"/>
  <c r="AC42" i="5" s="1"/>
  <c r="AI45" i="5"/>
  <c r="AC45" i="5"/>
  <c r="AN44" i="5"/>
  <c r="AK44" i="5"/>
  <c r="AI44" i="5"/>
  <c r="AH44" i="5"/>
  <c r="AE44" i="5"/>
  <c r="AD44" i="5"/>
  <c r="AL43" i="5"/>
  <c r="AI43" i="5"/>
  <c r="AA43" i="5"/>
  <c r="T43" i="5"/>
  <c r="AH42" i="5"/>
  <c r="T42" i="5"/>
  <c r="F40" i="5"/>
  <c r="M39" i="5"/>
  <c r="N39" i="5" s="1"/>
  <c r="L39" i="5"/>
  <c r="T8" i="5" s="1"/>
  <c r="K39" i="5"/>
  <c r="T37" i="5"/>
  <c r="Q37" i="5"/>
  <c r="R37" i="5" s="1"/>
  <c r="T36" i="5"/>
  <c r="Q36" i="5"/>
  <c r="R36" i="5" s="1"/>
  <c r="R35" i="5"/>
  <c r="Q35" i="5"/>
  <c r="Q34" i="5"/>
  <c r="R34" i="5" s="1"/>
  <c r="AB49" i="5" s="1"/>
  <c r="O34" i="5"/>
  <c r="AB13" i="5" s="1"/>
  <c r="R33" i="5"/>
  <c r="AB48" i="5" s="1"/>
  <c r="Q33" i="5"/>
  <c r="AB30" i="5" s="1"/>
  <c r="O33" i="5"/>
  <c r="Q32" i="5"/>
  <c r="R32" i="5" s="1"/>
  <c r="AB47" i="5" s="1"/>
  <c r="O32" i="5"/>
  <c r="AB11" i="5" s="1"/>
  <c r="AI31" i="5"/>
  <c r="AH31" i="5"/>
  <c r="AD31" i="5"/>
  <c r="AC31" i="5"/>
  <c r="AB31" i="5"/>
  <c r="Q31" i="5"/>
  <c r="R31" i="5" s="1"/>
  <c r="AB46" i="5" s="1"/>
  <c r="O31" i="5"/>
  <c r="AI30" i="5"/>
  <c r="AG30" i="5"/>
  <c r="AF30" i="5"/>
  <c r="AE30" i="5"/>
  <c r="AD30" i="5"/>
  <c r="AC30" i="5"/>
  <c r="Q30" i="5"/>
  <c r="AB27" i="5" s="1"/>
  <c r="O30" i="5"/>
  <c r="AB9" i="5" s="1"/>
  <c r="AK29" i="5"/>
  <c r="AI29" i="5"/>
  <c r="AG29" i="5"/>
  <c r="AF29" i="5"/>
  <c r="AE29" i="5"/>
  <c r="Q29" i="5"/>
  <c r="AB26" i="5" s="1"/>
  <c r="O29" i="5"/>
  <c r="AL28" i="5"/>
  <c r="AK28" i="5"/>
  <c r="AJ28" i="5"/>
  <c r="AI28" i="5"/>
  <c r="AH28" i="5"/>
  <c r="AE28" i="5"/>
  <c r="AD28" i="5"/>
  <c r="AC28" i="5"/>
  <c r="AB28" i="5"/>
  <c r="Q28" i="5"/>
  <c r="O28" i="5"/>
  <c r="AM27" i="5"/>
  <c r="AL27" i="5"/>
  <c r="AJ27" i="5"/>
  <c r="AI27" i="5"/>
  <c r="AG27" i="5"/>
  <c r="AF27" i="5"/>
  <c r="AD27" i="5"/>
  <c r="AA27" i="5"/>
  <c r="O27" i="5"/>
  <c r="AN26" i="5"/>
  <c r="AM26" i="5"/>
  <c r="AL26" i="5"/>
  <c r="AK26" i="5"/>
  <c r="AH26" i="5"/>
  <c r="AG26" i="5"/>
  <c r="AF26" i="5"/>
  <c r="AE26" i="5"/>
  <c r="P26" i="5"/>
  <c r="Q27" i="5" s="1"/>
  <c r="AB24" i="5" s="1"/>
  <c r="AO25" i="5"/>
  <c r="AL25" i="5"/>
  <c r="AK25" i="5"/>
  <c r="AJ25" i="5"/>
  <c r="AI25" i="5"/>
  <c r="AF25" i="5"/>
  <c r="AE25" i="5"/>
  <c r="AD25" i="5"/>
  <c r="AA25" i="5"/>
  <c r="AP24" i="5"/>
  <c r="AD24" i="5"/>
  <c r="AC24" i="5"/>
  <c r="L19" i="5"/>
  <c r="K19" i="5"/>
  <c r="F21" i="5" s="1"/>
  <c r="T18" i="5"/>
  <c r="T17" i="5"/>
  <c r="R16" i="5"/>
  <c r="Q16" i="5"/>
  <c r="T15" i="5"/>
  <c r="R15" i="5"/>
  <c r="Q15" i="5"/>
  <c r="Q14" i="5"/>
  <c r="R14" i="5" s="1"/>
  <c r="AI13" i="5"/>
  <c r="AH13" i="5"/>
  <c r="AE13" i="5"/>
  <c r="AD13" i="5"/>
  <c r="AA13" i="5"/>
  <c r="T13" i="5"/>
  <c r="R13" i="5"/>
  <c r="AA49" i="5" s="1"/>
  <c r="Q13" i="5"/>
  <c r="AA31" i="5" s="1"/>
  <c r="O13" i="5"/>
  <c r="AF12" i="5"/>
  <c r="AE12" i="5"/>
  <c r="AD12" i="5"/>
  <c r="AB12" i="5"/>
  <c r="AA12" i="5"/>
  <c r="T12" i="5"/>
  <c r="Q12" i="5"/>
  <c r="AA30" i="5" s="1"/>
  <c r="O12" i="5"/>
  <c r="AK11" i="5"/>
  <c r="AJ11" i="5"/>
  <c r="AI11" i="5"/>
  <c r="AH11" i="5"/>
  <c r="AG11" i="5"/>
  <c r="AD11" i="5"/>
  <c r="AA11" i="5"/>
  <c r="Q11" i="5"/>
  <c r="R11" i="5" s="1"/>
  <c r="AA47" i="5" s="1"/>
  <c r="O11" i="5"/>
  <c r="AL10" i="5"/>
  <c r="AK10" i="5"/>
  <c r="AH10" i="5"/>
  <c r="AG10" i="5"/>
  <c r="AF10" i="5"/>
  <c r="AE10" i="5"/>
  <c r="AB10" i="5"/>
  <c r="AA10" i="5"/>
  <c r="T10" i="5"/>
  <c r="R10" i="5"/>
  <c r="Q10" i="5"/>
  <c r="AA28" i="5" s="1"/>
  <c r="O10" i="5"/>
  <c r="AM9" i="5"/>
  <c r="AK9" i="5"/>
  <c r="AJ9" i="5"/>
  <c r="AI9" i="5"/>
  <c r="AH9" i="5"/>
  <c r="AG9" i="5"/>
  <c r="AF9" i="5"/>
  <c r="AE9" i="5"/>
  <c r="AD9" i="5"/>
  <c r="AA9" i="5"/>
  <c r="T9" i="5"/>
  <c r="R9" i="5"/>
  <c r="AA45" i="5" s="1"/>
  <c r="Q9" i="5"/>
  <c r="O9" i="5"/>
  <c r="AM8" i="5"/>
  <c r="AL8" i="5"/>
  <c r="AK8" i="5"/>
  <c r="AJ8" i="5"/>
  <c r="AG8" i="5"/>
  <c r="AF8" i="5"/>
  <c r="AE8" i="5"/>
  <c r="AD8" i="5"/>
  <c r="AB8" i="5"/>
  <c r="AA8" i="5"/>
  <c r="R8" i="5"/>
  <c r="AA44" i="5" s="1"/>
  <c r="Q8" i="5"/>
  <c r="AA26" i="5" s="1"/>
  <c r="O8" i="5"/>
  <c r="AO7" i="5"/>
  <c r="AN7" i="5"/>
  <c r="AK7" i="5"/>
  <c r="AI7" i="5"/>
  <c r="AH7" i="5"/>
  <c r="AG7" i="5"/>
  <c r="AF7" i="5"/>
  <c r="AE7" i="5"/>
  <c r="AC7" i="5"/>
  <c r="AB7" i="5"/>
  <c r="AA7" i="5"/>
  <c r="T7" i="5"/>
  <c r="R7" i="5"/>
  <c r="Q7" i="5"/>
  <c r="O7" i="5"/>
  <c r="AP6" i="5"/>
  <c r="AO6" i="5"/>
  <c r="AN6" i="5"/>
  <c r="AM6" i="5"/>
  <c r="AK6" i="5"/>
  <c r="AI6" i="5"/>
  <c r="AH6" i="5"/>
  <c r="AG6" i="5"/>
  <c r="AF6" i="5"/>
  <c r="AD6" i="5"/>
  <c r="AB6" i="5"/>
  <c r="AA6" i="5"/>
  <c r="O6" i="5"/>
  <c r="P5" i="5"/>
  <c r="N1073" i="4"/>
  <c r="M1073" i="4"/>
  <c r="L1073" i="4"/>
  <c r="K1073" i="4"/>
  <c r="P1071" i="4"/>
  <c r="Q1070" i="4"/>
  <c r="Q1071" i="4" s="1"/>
  <c r="R1065" i="4"/>
  <c r="Q1065" i="4"/>
  <c r="O1065" i="4"/>
  <c r="R1064" i="4"/>
  <c r="Q1064" i="4"/>
  <c r="O1064" i="4"/>
  <c r="R1063" i="4"/>
  <c r="Q1063" i="4"/>
  <c r="O1063" i="4"/>
  <c r="R1062" i="4"/>
  <c r="Q1062" i="4"/>
  <c r="O1062" i="4"/>
  <c r="R1061" i="4"/>
  <c r="Q1061" i="4"/>
  <c r="O1061" i="4"/>
  <c r="Q1060" i="4"/>
  <c r="R1060" i="4" s="1"/>
  <c r="O1060" i="4"/>
  <c r="S1059" i="4"/>
  <c r="Q1059" i="4"/>
  <c r="R1059" i="4" s="1"/>
  <c r="O1059" i="4"/>
  <c r="R1058" i="4"/>
  <c r="Q1058" i="4"/>
  <c r="O1058" i="4"/>
  <c r="P1057" i="4"/>
  <c r="N1051" i="4"/>
  <c r="M1051" i="4"/>
  <c r="L1051" i="4"/>
  <c r="K1051" i="4"/>
  <c r="Q1049" i="4"/>
  <c r="P1049" i="4"/>
  <c r="Q1048" i="4"/>
  <c r="R1043" i="4"/>
  <c r="Q1043" i="4"/>
  <c r="O1043" i="4"/>
  <c r="R1042" i="4"/>
  <c r="Q1042" i="4"/>
  <c r="O1042" i="4"/>
  <c r="R1041" i="4"/>
  <c r="Q1041" i="4"/>
  <c r="O1041" i="4"/>
  <c r="Q1040" i="4"/>
  <c r="R1040" i="4" s="1"/>
  <c r="O1040" i="4"/>
  <c r="Q1039" i="4"/>
  <c r="R1039" i="4" s="1"/>
  <c r="O1039" i="4"/>
  <c r="R1038" i="4"/>
  <c r="Q1038" i="4"/>
  <c r="O1038" i="4"/>
  <c r="S1037" i="4"/>
  <c r="Q1037" i="4"/>
  <c r="R1037" i="4" s="1"/>
  <c r="O1037" i="4"/>
  <c r="O1036" i="4"/>
  <c r="P1035" i="4"/>
  <c r="Q1036" i="4" s="1"/>
  <c r="R1036" i="4" s="1"/>
  <c r="N1029" i="4"/>
  <c r="M1029" i="4"/>
  <c r="L1029" i="4"/>
  <c r="K1029" i="4"/>
  <c r="P1027" i="4"/>
  <c r="Q1026" i="4"/>
  <c r="Q1027" i="4" s="1"/>
  <c r="R1021" i="4"/>
  <c r="Q1021" i="4"/>
  <c r="O1021" i="4"/>
  <c r="R1020" i="4"/>
  <c r="Q1020" i="4"/>
  <c r="O1020" i="4"/>
  <c r="Q1019" i="4"/>
  <c r="R1019" i="4" s="1"/>
  <c r="O1019" i="4"/>
  <c r="Q1018" i="4"/>
  <c r="R1018" i="4" s="1"/>
  <c r="O1018" i="4"/>
  <c r="R1017" i="4"/>
  <c r="Q1017" i="4"/>
  <c r="O1017" i="4"/>
  <c r="R1016" i="4"/>
  <c r="Q1016" i="4"/>
  <c r="O1016" i="4"/>
  <c r="R1015" i="4"/>
  <c r="Q1015" i="4"/>
  <c r="O1015" i="4"/>
  <c r="Q1014" i="4"/>
  <c r="R1014" i="4" s="1"/>
  <c r="O1014" i="4"/>
  <c r="P1013" i="4"/>
  <c r="S1015" i="4" s="1"/>
  <c r="N1007" i="4"/>
  <c r="L1007" i="4"/>
  <c r="K1007" i="4"/>
  <c r="M1007" i="4" s="1"/>
  <c r="Q1005" i="4"/>
  <c r="P1005" i="4"/>
  <c r="Q1004" i="4"/>
  <c r="R999" i="4"/>
  <c r="Q999" i="4"/>
  <c r="O999" i="4"/>
  <c r="Q998" i="4"/>
  <c r="R998" i="4" s="1"/>
  <c r="O998" i="4"/>
  <c r="Q997" i="4"/>
  <c r="R997" i="4" s="1"/>
  <c r="O997" i="4"/>
  <c r="R996" i="4"/>
  <c r="Q996" i="4"/>
  <c r="O996" i="4"/>
  <c r="Q995" i="4"/>
  <c r="R995" i="4" s="1"/>
  <c r="O995" i="4"/>
  <c r="Q994" i="4"/>
  <c r="R994" i="4" s="1"/>
  <c r="O994" i="4"/>
  <c r="S993" i="4"/>
  <c r="Q993" i="4"/>
  <c r="R993" i="4" s="1"/>
  <c r="O993" i="4"/>
  <c r="O992" i="4"/>
  <c r="P991" i="4"/>
  <c r="Q992" i="4" s="1"/>
  <c r="R992" i="4" s="1"/>
  <c r="N985" i="4"/>
  <c r="M985" i="4"/>
  <c r="L985" i="4"/>
  <c r="K985" i="4"/>
  <c r="P983" i="4"/>
  <c r="Q982" i="4"/>
  <c r="Q983" i="4" s="1"/>
  <c r="Q977" i="4"/>
  <c r="R977" i="4" s="1"/>
  <c r="O977" i="4"/>
  <c r="Q976" i="4"/>
  <c r="R976" i="4" s="1"/>
  <c r="O976" i="4"/>
  <c r="Q975" i="4"/>
  <c r="R975" i="4" s="1"/>
  <c r="O975" i="4"/>
  <c r="R974" i="4"/>
  <c r="Q974" i="4"/>
  <c r="O974" i="4"/>
  <c r="R973" i="4"/>
  <c r="Q973" i="4"/>
  <c r="O973" i="4"/>
  <c r="Q972" i="4"/>
  <c r="R972" i="4" s="1"/>
  <c r="O972" i="4"/>
  <c r="S971" i="4"/>
  <c r="Q971" i="4"/>
  <c r="R971" i="4" s="1"/>
  <c r="O971" i="4"/>
  <c r="Q970" i="4"/>
  <c r="R970" i="4" s="1"/>
  <c r="O970" i="4"/>
  <c r="P969" i="4"/>
  <c r="L963" i="4"/>
  <c r="K963" i="4"/>
  <c r="M963" i="4" s="1"/>
  <c r="N963" i="4" s="1"/>
  <c r="P961" i="4"/>
  <c r="Q960" i="4"/>
  <c r="Q961" i="4" s="1"/>
  <c r="Q955" i="4"/>
  <c r="R955" i="4" s="1"/>
  <c r="O955" i="4"/>
  <c r="Q954" i="4"/>
  <c r="R954" i="4" s="1"/>
  <c r="O954" i="4"/>
  <c r="Q953" i="4"/>
  <c r="R953" i="4" s="1"/>
  <c r="O953" i="4"/>
  <c r="Q952" i="4"/>
  <c r="R952" i="4" s="1"/>
  <c r="O952" i="4"/>
  <c r="Q951" i="4"/>
  <c r="R951" i="4" s="1"/>
  <c r="O951" i="4"/>
  <c r="R950" i="4"/>
  <c r="Q950" i="4"/>
  <c r="O950" i="4"/>
  <c r="Q949" i="4"/>
  <c r="R949" i="4" s="1"/>
  <c r="O949" i="4"/>
  <c r="O948" i="4"/>
  <c r="P947" i="4"/>
  <c r="S949" i="4" s="1"/>
  <c r="L941" i="4"/>
  <c r="K941" i="4"/>
  <c r="M941" i="4" s="1"/>
  <c r="N941" i="4" s="1"/>
  <c r="P939" i="4"/>
  <c r="Q939" i="4"/>
  <c r="Q933" i="4"/>
  <c r="R933" i="4" s="1"/>
  <c r="O933" i="4"/>
  <c r="Q932" i="4"/>
  <c r="R932" i="4" s="1"/>
  <c r="O932" i="4"/>
  <c r="R931" i="4"/>
  <c r="Q931" i="4"/>
  <c r="O931" i="4"/>
  <c r="Q930" i="4"/>
  <c r="R930" i="4" s="1"/>
  <c r="O930" i="4"/>
  <c r="R929" i="4"/>
  <c r="Q929" i="4"/>
  <c r="O929" i="4"/>
  <c r="Q928" i="4"/>
  <c r="R928" i="4" s="1"/>
  <c r="O928" i="4"/>
  <c r="S927" i="4"/>
  <c r="Q927" i="4"/>
  <c r="R927" i="4" s="1"/>
  <c r="O927" i="4"/>
  <c r="Q926" i="4"/>
  <c r="R926" i="4" s="1"/>
  <c r="O926" i="4"/>
  <c r="P925" i="4"/>
  <c r="L919" i="4"/>
  <c r="K919" i="4"/>
  <c r="P917" i="4"/>
  <c r="Q911" i="4"/>
  <c r="R911" i="4" s="1"/>
  <c r="O911" i="4"/>
  <c r="R910" i="4"/>
  <c r="Q910" i="4"/>
  <c r="O910" i="4"/>
  <c r="Q909" i="4"/>
  <c r="R909" i="4" s="1"/>
  <c r="O909" i="4"/>
  <c r="R908" i="4"/>
  <c r="Q908" i="4"/>
  <c r="O908" i="4"/>
  <c r="Q907" i="4"/>
  <c r="R907" i="4" s="1"/>
  <c r="O907" i="4"/>
  <c r="R906" i="4"/>
  <c r="Q906" i="4"/>
  <c r="O906" i="4"/>
  <c r="Q905" i="4"/>
  <c r="R905" i="4" s="1"/>
  <c r="O905" i="4"/>
  <c r="O904" i="4"/>
  <c r="P903" i="4"/>
  <c r="Q904" i="4" s="1"/>
  <c r="R904" i="4" s="1"/>
  <c r="L897" i="4"/>
  <c r="K897" i="4"/>
  <c r="P895" i="4"/>
  <c r="R889" i="4"/>
  <c r="Q889" i="4"/>
  <c r="O889" i="4"/>
  <c r="Q888" i="4"/>
  <c r="R888" i="4" s="1"/>
  <c r="O888" i="4"/>
  <c r="R887" i="4"/>
  <c r="Q887" i="4"/>
  <c r="O887" i="4"/>
  <c r="Q886" i="4"/>
  <c r="R886" i="4" s="1"/>
  <c r="O886" i="4"/>
  <c r="R885" i="4"/>
  <c r="Q885" i="4"/>
  <c r="O885" i="4"/>
  <c r="Q884" i="4"/>
  <c r="R884" i="4" s="1"/>
  <c r="O884" i="4"/>
  <c r="S883" i="4"/>
  <c r="Q883" i="4"/>
  <c r="R883" i="4" s="1"/>
  <c r="O883" i="4"/>
  <c r="Q882" i="4"/>
  <c r="R882" i="4" s="1"/>
  <c r="O882" i="4"/>
  <c r="P881" i="4"/>
  <c r="K875" i="4"/>
  <c r="P873" i="4"/>
  <c r="Q866" i="4"/>
  <c r="R866" i="4" s="1"/>
  <c r="O866" i="4"/>
  <c r="R865" i="4"/>
  <c r="Q865" i="4"/>
  <c r="O865" i="4"/>
  <c r="Q864" i="4"/>
  <c r="R864" i="4" s="1"/>
  <c r="O864" i="4"/>
  <c r="R863" i="4"/>
  <c r="Q863" i="4"/>
  <c r="O863" i="4"/>
  <c r="Q862" i="4"/>
  <c r="R862" i="4" s="1"/>
  <c r="O862" i="4"/>
  <c r="R861" i="4"/>
  <c r="Q861" i="4"/>
  <c r="O861" i="4"/>
  <c r="Q860" i="4"/>
  <c r="R860" i="4" s="1"/>
  <c r="O860" i="4"/>
  <c r="O859" i="4"/>
  <c r="P858" i="4"/>
  <c r="S860" i="4" s="1"/>
  <c r="L852" i="4"/>
  <c r="Q849" i="4"/>
  <c r="Q850" i="4" s="1"/>
  <c r="P850" i="4"/>
  <c r="R843" i="4"/>
  <c r="Q843" i="4"/>
  <c r="O843" i="4"/>
  <c r="Q842" i="4"/>
  <c r="R842" i="4" s="1"/>
  <c r="O842" i="4"/>
  <c r="R841" i="4"/>
  <c r="Q841" i="4"/>
  <c r="O841" i="4"/>
  <c r="Q840" i="4"/>
  <c r="R840" i="4" s="1"/>
  <c r="O840" i="4"/>
  <c r="R839" i="4"/>
  <c r="Q839" i="4"/>
  <c r="O839" i="4"/>
  <c r="Q838" i="4"/>
  <c r="R838" i="4" s="1"/>
  <c r="O838" i="4"/>
  <c r="S837" i="4"/>
  <c r="Q837" i="4"/>
  <c r="R837" i="4" s="1"/>
  <c r="O837" i="4"/>
  <c r="Q836" i="4"/>
  <c r="R836" i="4" s="1"/>
  <c r="O836" i="4"/>
  <c r="P835" i="4"/>
  <c r="K829" i="4"/>
  <c r="Q826" i="4" s="1"/>
  <c r="Q827" i="4" s="1"/>
  <c r="P827" i="4"/>
  <c r="Q820" i="4"/>
  <c r="R820" i="4" s="1"/>
  <c r="O820" i="4"/>
  <c r="R819" i="4"/>
  <c r="Q819" i="4"/>
  <c r="O819" i="4"/>
  <c r="Q818" i="4"/>
  <c r="R818" i="4" s="1"/>
  <c r="O818" i="4"/>
  <c r="R817" i="4"/>
  <c r="Q817" i="4"/>
  <c r="O817" i="4"/>
  <c r="Q816" i="4"/>
  <c r="R816" i="4" s="1"/>
  <c r="O816" i="4"/>
  <c r="R815" i="4"/>
  <c r="Q815" i="4"/>
  <c r="O815" i="4"/>
  <c r="Q814" i="4"/>
  <c r="R814" i="4" s="1"/>
  <c r="O814" i="4"/>
  <c r="O813" i="4"/>
  <c r="P812" i="4"/>
  <c r="Q813" i="4" s="1"/>
  <c r="R813" i="4" s="1"/>
  <c r="M806" i="4"/>
  <c r="N806" i="4" s="1"/>
  <c r="K806" i="4"/>
  <c r="P804" i="4"/>
  <c r="Q803" i="4"/>
  <c r="Q804" i="4" s="1"/>
  <c r="R797" i="4"/>
  <c r="Q797" i="4"/>
  <c r="O797" i="4"/>
  <c r="Q796" i="4"/>
  <c r="R796" i="4" s="1"/>
  <c r="O796" i="4"/>
  <c r="R795" i="4"/>
  <c r="Q795" i="4"/>
  <c r="O795" i="4"/>
  <c r="Q794" i="4"/>
  <c r="R794" i="4" s="1"/>
  <c r="O794" i="4"/>
  <c r="R793" i="4"/>
  <c r="Q793" i="4"/>
  <c r="O793" i="4"/>
  <c r="Q792" i="4"/>
  <c r="R792" i="4" s="1"/>
  <c r="O792" i="4"/>
  <c r="T791" i="4"/>
  <c r="Q791" i="4"/>
  <c r="R791" i="4" s="1"/>
  <c r="O791" i="4"/>
  <c r="Q790" i="4"/>
  <c r="R790" i="4" s="1"/>
  <c r="O790" i="4"/>
  <c r="P789" i="4"/>
  <c r="K783" i="4"/>
  <c r="M783" i="4" s="1"/>
  <c r="N783" i="4" s="1"/>
  <c r="P781" i="4"/>
  <c r="Q774" i="4"/>
  <c r="R774" i="4" s="1"/>
  <c r="O774" i="4"/>
  <c r="R773" i="4"/>
  <c r="Q773" i="4"/>
  <c r="O773" i="4"/>
  <c r="Q772" i="4"/>
  <c r="R772" i="4" s="1"/>
  <c r="O772" i="4"/>
  <c r="R771" i="4"/>
  <c r="Q771" i="4"/>
  <c r="O771" i="4"/>
  <c r="Q770" i="4"/>
  <c r="R770" i="4" s="1"/>
  <c r="O770" i="4"/>
  <c r="R769" i="4"/>
  <c r="Q769" i="4"/>
  <c r="O769" i="4"/>
  <c r="Q768" i="4"/>
  <c r="R768" i="4" s="1"/>
  <c r="O768" i="4"/>
  <c r="O767" i="4"/>
  <c r="P766" i="4"/>
  <c r="T768" i="4" s="1"/>
  <c r="M760" i="4"/>
  <c r="N760" i="4" s="1"/>
  <c r="L760" i="4"/>
  <c r="K760" i="4"/>
  <c r="P758" i="4"/>
  <c r="Q757" i="4"/>
  <c r="Q758" i="4" s="1"/>
  <c r="R751" i="4"/>
  <c r="Q751" i="4"/>
  <c r="O751" i="4"/>
  <c r="Q750" i="4"/>
  <c r="R750" i="4" s="1"/>
  <c r="O750" i="4"/>
  <c r="R749" i="4"/>
  <c r="Q749" i="4"/>
  <c r="O749" i="4"/>
  <c r="Q748" i="4"/>
  <c r="R748" i="4" s="1"/>
  <c r="O748" i="4"/>
  <c r="R747" i="4"/>
  <c r="Q747" i="4"/>
  <c r="O747" i="4"/>
  <c r="Q746" i="4"/>
  <c r="R746" i="4" s="1"/>
  <c r="O746" i="4"/>
  <c r="T745" i="4"/>
  <c r="Q745" i="4"/>
  <c r="R745" i="4" s="1"/>
  <c r="O745" i="4"/>
  <c r="Q744" i="4"/>
  <c r="R744" i="4" s="1"/>
  <c r="O744" i="4"/>
  <c r="P743" i="4"/>
  <c r="L737" i="4"/>
  <c r="K737" i="4"/>
  <c r="Q734" i="4" s="1"/>
  <c r="Q735" i="4" s="1"/>
  <c r="P735" i="4"/>
  <c r="Q728" i="4"/>
  <c r="R728" i="4" s="1"/>
  <c r="O728" i="4"/>
  <c r="R727" i="4"/>
  <c r="Q727" i="4"/>
  <c r="O727" i="4"/>
  <c r="Q726" i="4"/>
  <c r="R726" i="4" s="1"/>
  <c r="O726" i="4"/>
  <c r="R725" i="4"/>
  <c r="Q725" i="4"/>
  <c r="O725" i="4"/>
  <c r="Q724" i="4"/>
  <c r="R724" i="4" s="1"/>
  <c r="O724" i="4"/>
  <c r="R723" i="4"/>
  <c r="Q723" i="4"/>
  <c r="O723" i="4"/>
  <c r="Q722" i="4"/>
  <c r="R722" i="4" s="1"/>
  <c r="O722" i="4"/>
  <c r="O721" i="4"/>
  <c r="P720" i="4"/>
  <c r="Q721" i="4" s="1"/>
  <c r="R721" i="4" s="1"/>
  <c r="L714" i="4"/>
  <c r="K714" i="4"/>
  <c r="M714" i="4" s="1"/>
  <c r="N714" i="4" s="1"/>
  <c r="P712" i="4"/>
  <c r="R705" i="4"/>
  <c r="Q705" i="4"/>
  <c r="O705" i="4"/>
  <c r="Q704" i="4"/>
  <c r="R704" i="4" s="1"/>
  <c r="O704" i="4"/>
  <c r="R703" i="4"/>
  <c r="Q703" i="4"/>
  <c r="O703" i="4"/>
  <c r="Q702" i="4"/>
  <c r="R702" i="4" s="1"/>
  <c r="O702" i="4"/>
  <c r="R701" i="4"/>
  <c r="Q701" i="4"/>
  <c r="O701" i="4"/>
  <c r="Q700" i="4"/>
  <c r="R700" i="4" s="1"/>
  <c r="O700" i="4"/>
  <c r="T699" i="4"/>
  <c r="Q699" i="4"/>
  <c r="R699" i="4" s="1"/>
  <c r="O699" i="4"/>
  <c r="Q698" i="4"/>
  <c r="R698" i="4" s="1"/>
  <c r="O698" i="4"/>
  <c r="P697" i="4"/>
  <c r="L691" i="4"/>
  <c r="K691" i="4"/>
  <c r="M691" i="4" s="1"/>
  <c r="N691" i="4" s="1"/>
  <c r="P689" i="4"/>
  <c r="Q682" i="4"/>
  <c r="R682" i="4" s="1"/>
  <c r="O682" i="4"/>
  <c r="R681" i="4"/>
  <c r="Q681" i="4"/>
  <c r="O681" i="4"/>
  <c r="Q680" i="4"/>
  <c r="R680" i="4" s="1"/>
  <c r="O680" i="4"/>
  <c r="R679" i="4"/>
  <c r="Q679" i="4"/>
  <c r="O679" i="4"/>
  <c r="Q678" i="4"/>
  <c r="R678" i="4" s="1"/>
  <c r="O678" i="4"/>
  <c r="R677" i="4"/>
  <c r="Q677" i="4"/>
  <c r="O677" i="4"/>
  <c r="Q676" i="4"/>
  <c r="R676" i="4" s="1"/>
  <c r="O676" i="4"/>
  <c r="O675" i="4"/>
  <c r="P674" i="4"/>
  <c r="S676" i="4" s="1"/>
  <c r="N668" i="4"/>
  <c r="M668" i="4"/>
  <c r="L668" i="4"/>
  <c r="K668" i="4"/>
  <c r="P666" i="4"/>
  <c r="Q665" i="4"/>
  <c r="Q666" i="4" s="1"/>
  <c r="R659" i="4"/>
  <c r="Q659" i="4"/>
  <c r="O659" i="4"/>
  <c r="Q658" i="4"/>
  <c r="R658" i="4" s="1"/>
  <c r="O658" i="4"/>
  <c r="R657" i="4"/>
  <c r="Q657" i="4"/>
  <c r="O657" i="4"/>
  <c r="Q656" i="4"/>
  <c r="R656" i="4" s="1"/>
  <c r="O656" i="4"/>
  <c r="R655" i="4"/>
  <c r="Q655" i="4"/>
  <c r="O655" i="4"/>
  <c r="Q654" i="4"/>
  <c r="R654" i="4" s="1"/>
  <c r="O654" i="4"/>
  <c r="S653" i="4"/>
  <c r="Q653" i="4"/>
  <c r="R653" i="4" s="1"/>
  <c r="O653" i="4"/>
  <c r="Q652" i="4"/>
  <c r="R652" i="4" s="1"/>
  <c r="O652" i="4"/>
  <c r="P651" i="4"/>
  <c r="L645" i="4"/>
  <c r="K645" i="4"/>
  <c r="Q642" i="4" s="1"/>
  <c r="Q643" i="4" s="1"/>
  <c r="P643" i="4"/>
  <c r="Q636" i="4"/>
  <c r="R636" i="4" s="1"/>
  <c r="O636" i="4"/>
  <c r="R635" i="4"/>
  <c r="Q635" i="4"/>
  <c r="O635" i="4"/>
  <c r="Q634" i="4"/>
  <c r="R634" i="4" s="1"/>
  <c r="O634" i="4"/>
  <c r="R633" i="4"/>
  <c r="Q633" i="4"/>
  <c r="O633" i="4"/>
  <c r="Q632" i="4"/>
  <c r="R632" i="4" s="1"/>
  <c r="O632" i="4"/>
  <c r="R631" i="4"/>
  <c r="Q631" i="4"/>
  <c r="O631" i="4"/>
  <c r="Q630" i="4"/>
  <c r="R630" i="4" s="1"/>
  <c r="O630" i="4"/>
  <c r="O629" i="4"/>
  <c r="P628" i="4"/>
  <c r="Q629" i="4" s="1"/>
  <c r="R629" i="4" s="1"/>
  <c r="N622" i="4"/>
  <c r="M622" i="4"/>
  <c r="L622" i="4"/>
  <c r="K622" i="4"/>
  <c r="P620" i="4"/>
  <c r="Q619" i="4"/>
  <c r="Q620" i="4" s="1"/>
  <c r="R612" i="4"/>
  <c r="Q612" i="4"/>
  <c r="O612" i="4"/>
  <c r="Q611" i="4"/>
  <c r="R611" i="4" s="1"/>
  <c r="O611" i="4"/>
  <c r="R610" i="4"/>
  <c r="Q610" i="4"/>
  <c r="O610" i="4"/>
  <c r="Q609" i="4"/>
  <c r="R609" i="4" s="1"/>
  <c r="O609" i="4"/>
  <c r="R608" i="4"/>
  <c r="Q608" i="4"/>
  <c r="O608" i="4"/>
  <c r="Q607" i="4"/>
  <c r="R607" i="4" s="1"/>
  <c r="O607" i="4"/>
  <c r="T606" i="4"/>
  <c r="Q606" i="4"/>
  <c r="R606" i="4" s="1"/>
  <c r="O606" i="4"/>
  <c r="Q605" i="4"/>
  <c r="R605" i="4" s="1"/>
  <c r="O605" i="4"/>
  <c r="P604" i="4"/>
  <c r="L598" i="4"/>
  <c r="K598" i="4"/>
  <c r="M598" i="4" s="1"/>
  <c r="N598" i="4" s="1"/>
  <c r="P596" i="4"/>
  <c r="Q588" i="4"/>
  <c r="R588" i="4" s="1"/>
  <c r="O588" i="4"/>
  <c r="R587" i="4"/>
  <c r="Q587" i="4"/>
  <c r="O587" i="4"/>
  <c r="Q586" i="4"/>
  <c r="R586" i="4" s="1"/>
  <c r="O586" i="4"/>
  <c r="R585" i="4"/>
  <c r="Q585" i="4"/>
  <c r="O585" i="4"/>
  <c r="Q584" i="4"/>
  <c r="R584" i="4" s="1"/>
  <c r="O584" i="4"/>
  <c r="R583" i="4"/>
  <c r="Q583" i="4"/>
  <c r="O583" i="4"/>
  <c r="Q582" i="4"/>
  <c r="R582" i="4" s="1"/>
  <c r="O582" i="4"/>
  <c r="O581" i="4"/>
  <c r="P580" i="4"/>
  <c r="T582" i="4" s="1"/>
  <c r="N574" i="4"/>
  <c r="M574" i="4"/>
  <c r="L574" i="4"/>
  <c r="K574" i="4"/>
  <c r="P572" i="4"/>
  <c r="Q571" i="4"/>
  <c r="Q572" i="4" s="1"/>
  <c r="R564" i="4"/>
  <c r="Q564" i="4"/>
  <c r="O564" i="4"/>
  <c r="Q563" i="4"/>
  <c r="R563" i="4" s="1"/>
  <c r="O563" i="4"/>
  <c r="R562" i="4"/>
  <c r="Q562" i="4"/>
  <c r="O562" i="4"/>
  <c r="Q561" i="4"/>
  <c r="R561" i="4" s="1"/>
  <c r="O561" i="4"/>
  <c r="R560" i="4"/>
  <c r="Q560" i="4"/>
  <c r="O560" i="4"/>
  <c r="Q559" i="4"/>
  <c r="R559" i="4" s="1"/>
  <c r="O559" i="4"/>
  <c r="T558" i="4"/>
  <c r="Q558" i="4"/>
  <c r="R558" i="4" s="1"/>
  <c r="O558" i="4"/>
  <c r="Q557" i="4"/>
  <c r="R557" i="4" s="1"/>
  <c r="O557" i="4"/>
  <c r="P556" i="4"/>
  <c r="L550" i="4"/>
  <c r="K550" i="4"/>
  <c r="Q547" i="4" s="1"/>
  <c r="Q548" i="4" s="1"/>
  <c r="P548" i="4"/>
  <c r="Q540" i="4"/>
  <c r="R540" i="4" s="1"/>
  <c r="O540" i="4"/>
  <c r="R539" i="4"/>
  <c r="Q539" i="4"/>
  <c r="O539" i="4"/>
  <c r="Q538" i="4"/>
  <c r="R538" i="4" s="1"/>
  <c r="O538" i="4"/>
  <c r="R537" i="4"/>
  <c r="Q537" i="4"/>
  <c r="O537" i="4"/>
  <c r="Q536" i="4"/>
  <c r="R536" i="4" s="1"/>
  <c r="O536" i="4"/>
  <c r="R535" i="4"/>
  <c r="Q535" i="4"/>
  <c r="O535" i="4"/>
  <c r="Q534" i="4"/>
  <c r="R534" i="4" s="1"/>
  <c r="O534" i="4"/>
  <c r="O533" i="4"/>
  <c r="P532" i="4"/>
  <c r="Q533" i="4" s="1"/>
  <c r="R533" i="4" s="1"/>
  <c r="N526" i="4"/>
  <c r="M526" i="4"/>
  <c r="L526" i="4"/>
  <c r="K526" i="4"/>
  <c r="P524" i="4"/>
  <c r="Q523" i="4"/>
  <c r="Q524" i="4" s="1"/>
  <c r="R516" i="4"/>
  <c r="Q516" i="4"/>
  <c r="O516" i="4"/>
  <c r="Q515" i="4"/>
  <c r="R515" i="4" s="1"/>
  <c r="O515" i="4"/>
  <c r="R514" i="4"/>
  <c r="Q514" i="4"/>
  <c r="O514" i="4"/>
  <c r="Q513" i="4"/>
  <c r="R513" i="4" s="1"/>
  <c r="O513" i="4"/>
  <c r="R512" i="4"/>
  <c r="Q512" i="4"/>
  <c r="O512" i="4"/>
  <c r="Q511" i="4"/>
  <c r="R511" i="4" s="1"/>
  <c r="O511" i="4"/>
  <c r="S510" i="4"/>
  <c r="Q510" i="4"/>
  <c r="R510" i="4" s="1"/>
  <c r="O510" i="4"/>
  <c r="Q509" i="4"/>
  <c r="R509" i="4" s="1"/>
  <c r="O509" i="4"/>
  <c r="P508" i="4"/>
  <c r="L502" i="4"/>
  <c r="K502" i="4"/>
  <c r="M502" i="4" s="1"/>
  <c r="N502" i="4" s="1"/>
  <c r="Q500" i="4"/>
  <c r="P500" i="4"/>
  <c r="Q499" i="4"/>
  <c r="Q492" i="4"/>
  <c r="R492" i="4" s="1"/>
  <c r="O492" i="4"/>
  <c r="R491" i="4"/>
  <c r="Q491" i="4"/>
  <c r="O491" i="4"/>
  <c r="Q490" i="4"/>
  <c r="R490" i="4" s="1"/>
  <c r="O490" i="4"/>
  <c r="R489" i="4"/>
  <c r="Q489" i="4"/>
  <c r="O489" i="4"/>
  <c r="Q488" i="4"/>
  <c r="R488" i="4" s="1"/>
  <c r="O488" i="4"/>
  <c r="R487" i="4"/>
  <c r="Q487" i="4"/>
  <c r="O487" i="4"/>
  <c r="Q486" i="4"/>
  <c r="R486" i="4" s="1"/>
  <c r="O486" i="4"/>
  <c r="O485" i="4"/>
  <c r="P484" i="4"/>
  <c r="S486" i="4" s="1"/>
  <c r="N478" i="4"/>
  <c r="M478" i="4"/>
  <c r="L478" i="4"/>
  <c r="K478" i="4"/>
  <c r="T477" i="4"/>
  <c r="U476" i="4"/>
  <c r="U477" i="4" s="1"/>
  <c r="R474" i="4"/>
  <c r="Q474" i="4"/>
  <c r="O474" i="4"/>
  <c r="Q473" i="4"/>
  <c r="R473" i="4" s="1"/>
  <c r="O473" i="4"/>
  <c r="R472" i="4"/>
  <c r="Q472" i="4"/>
  <c r="O472" i="4"/>
  <c r="Q471" i="4"/>
  <c r="R471" i="4" s="1"/>
  <c r="O471" i="4"/>
  <c r="R470" i="4"/>
  <c r="Q470" i="4"/>
  <c r="O470" i="4"/>
  <c r="Q469" i="4"/>
  <c r="R469" i="4" s="1"/>
  <c r="O469" i="4"/>
  <c r="R468" i="4"/>
  <c r="Q468" i="4"/>
  <c r="O468" i="4"/>
  <c r="O467" i="4"/>
  <c r="P466" i="4"/>
  <c r="Q467" i="4" s="1"/>
  <c r="R467" i="4" s="1"/>
  <c r="L461" i="4"/>
  <c r="K461" i="4"/>
  <c r="M461" i="4" s="1"/>
  <c r="N461" i="4" s="1"/>
  <c r="T460" i="4"/>
  <c r="R456" i="4"/>
  <c r="Q456" i="4"/>
  <c r="O456" i="4"/>
  <c r="R455" i="4"/>
  <c r="Q455" i="4"/>
  <c r="O455" i="4"/>
  <c r="R454" i="4"/>
  <c r="Q454" i="4"/>
  <c r="O454" i="4"/>
  <c r="R453" i="4"/>
  <c r="Q453" i="4"/>
  <c r="O453" i="4"/>
  <c r="R452" i="4"/>
  <c r="Q452" i="4"/>
  <c r="O452" i="4"/>
  <c r="R451" i="4"/>
  <c r="Q451" i="4"/>
  <c r="O451" i="4"/>
  <c r="R450" i="4"/>
  <c r="Q450" i="4"/>
  <c r="O450" i="4"/>
  <c r="R449" i="4"/>
  <c r="Q449" i="4"/>
  <c r="O449" i="4"/>
  <c r="P448" i="4"/>
  <c r="L443" i="4"/>
  <c r="K443" i="4"/>
  <c r="M443" i="4" s="1"/>
  <c r="N443" i="4" s="1"/>
  <c r="T442" i="4"/>
  <c r="Q438" i="4"/>
  <c r="R438" i="4" s="1"/>
  <c r="O438" i="4"/>
  <c r="Q437" i="4"/>
  <c r="R437" i="4" s="1"/>
  <c r="O437" i="4"/>
  <c r="Q436" i="4"/>
  <c r="R436" i="4" s="1"/>
  <c r="O436" i="4"/>
  <c r="Q435" i="4"/>
  <c r="R435" i="4" s="1"/>
  <c r="O435" i="4"/>
  <c r="Q434" i="4"/>
  <c r="R434" i="4" s="1"/>
  <c r="O434" i="4"/>
  <c r="Q433" i="4"/>
  <c r="R433" i="4" s="1"/>
  <c r="O433" i="4"/>
  <c r="Q432" i="4"/>
  <c r="R432" i="4" s="1"/>
  <c r="O432" i="4"/>
  <c r="O431" i="4"/>
  <c r="P430" i="4"/>
  <c r="Q431" i="4" s="1"/>
  <c r="R431" i="4" s="1"/>
  <c r="N426" i="4"/>
  <c r="M426" i="4"/>
  <c r="L426" i="4"/>
  <c r="K426" i="4"/>
  <c r="T424" i="4"/>
  <c r="U423" i="4"/>
  <c r="U424" i="4" s="1"/>
  <c r="R420" i="4"/>
  <c r="Q420" i="4"/>
  <c r="O420" i="4"/>
  <c r="Q419" i="4"/>
  <c r="R419" i="4" s="1"/>
  <c r="O419" i="4"/>
  <c r="R418" i="4"/>
  <c r="Q418" i="4"/>
  <c r="O418" i="4"/>
  <c r="Q417" i="4"/>
  <c r="R417" i="4" s="1"/>
  <c r="O417" i="4"/>
  <c r="R416" i="4"/>
  <c r="Q416" i="4"/>
  <c r="O416" i="4"/>
  <c r="Q415" i="4"/>
  <c r="R415" i="4" s="1"/>
  <c r="O415" i="4"/>
  <c r="R414" i="4"/>
  <c r="Q414" i="4"/>
  <c r="O414" i="4"/>
  <c r="O413" i="4"/>
  <c r="P412" i="4"/>
  <c r="Q413" i="4" s="1"/>
  <c r="R413" i="4" s="1"/>
  <c r="L408" i="4"/>
  <c r="K408" i="4"/>
  <c r="M408" i="4" s="1"/>
  <c r="N408" i="4" s="1"/>
  <c r="T405" i="4"/>
  <c r="Q401" i="4"/>
  <c r="R401" i="4" s="1"/>
  <c r="O401" i="4"/>
  <c r="R400" i="4"/>
  <c r="Q400" i="4"/>
  <c r="O400" i="4"/>
  <c r="Q399" i="4"/>
  <c r="R399" i="4" s="1"/>
  <c r="O399" i="4"/>
  <c r="R398" i="4"/>
  <c r="Q398" i="4"/>
  <c r="O398" i="4"/>
  <c r="Q397" i="4"/>
  <c r="R397" i="4" s="1"/>
  <c r="O397" i="4"/>
  <c r="R396" i="4"/>
  <c r="Q396" i="4"/>
  <c r="O396" i="4"/>
  <c r="Q395" i="4"/>
  <c r="R395" i="4" s="1"/>
  <c r="O395" i="4"/>
  <c r="R394" i="4"/>
  <c r="Q394" i="4"/>
  <c r="O394" i="4"/>
  <c r="P393" i="4"/>
  <c r="L389" i="4"/>
  <c r="K389" i="4"/>
  <c r="M389" i="4" s="1"/>
  <c r="N389" i="4" s="1"/>
  <c r="T387" i="4"/>
  <c r="Q383" i="4"/>
  <c r="R383" i="4" s="1"/>
  <c r="O383" i="4"/>
  <c r="Q382" i="4"/>
  <c r="R382" i="4" s="1"/>
  <c r="O382" i="4"/>
  <c r="Q381" i="4"/>
  <c r="R381" i="4" s="1"/>
  <c r="O381" i="4"/>
  <c r="Q380" i="4"/>
  <c r="R380" i="4" s="1"/>
  <c r="O380" i="4"/>
  <c r="Q379" i="4"/>
  <c r="R379" i="4" s="1"/>
  <c r="O379" i="4"/>
  <c r="Q378" i="4"/>
  <c r="R378" i="4" s="1"/>
  <c r="O378" i="4"/>
  <c r="Q377" i="4"/>
  <c r="R377" i="4" s="1"/>
  <c r="O377" i="4"/>
  <c r="O376" i="4"/>
  <c r="P375" i="4"/>
  <c r="Q376" i="4" s="1"/>
  <c r="R376" i="4" s="1"/>
  <c r="N371" i="4"/>
  <c r="M371" i="4"/>
  <c r="L371" i="4"/>
  <c r="K371" i="4"/>
  <c r="Q367" i="4"/>
  <c r="R367" i="4" s="1"/>
  <c r="O367" i="4"/>
  <c r="R366" i="4"/>
  <c r="Q366" i="4"/>
  <c r="O366" i="4"/>
  <c r="Q365" i="4"/>
  <c r="R365" i="4" s="1"/>
  <c r="O365" i="4"/>
  <c r="R364" i="4"/>
  <c r="Q364" i="4"/>
  <c r="O364" i="4"/>
  <c r="Q363" i="4"/>
  <c r="R363" i="4" s="1"/>
  <c r="O363" i="4"/>
  <c r="R362" i="4"/>
  <c r="Q362" i="4"/>
  <c r="O362" i="4"/>
  <c r="Q361" i="4"/>
  <c r="R361" i="4" s="1"/>
  <c r="O361" i="4"/>
  <c r="R360" i="4"/>
  <c r="Q360" i="4"/>
  <c r="O360" i="4"/>
  <c r="P359" i="4"/>
  <c r="M355" i="4"/>
  <c r="N355" i="4" s="1"/>
  <c r="L355" i="4"/>
  <c r="K355" i="4"/>
  <c r="R349" i="4"/>
  <c r="Q349" i="4"/>
  <c r="O349" i="4"/>
  <c r="R348" i="4"/>
  <c r="Q348" i="4"/>
  <c r="O348" i="4"/>
  <c r="R347" i="4"/>
  <c r="Q347" i="4"/>
  <c r="O347" i="4"/>
  <c r="R346" i="4"/>
  <c r="Q346" i="4"/>
  <c r="O346" i="4"/>
  <c r="R345" i="4"/>
  <c r="Q345" i="4"/>
  <c r="O345" i="4"/>
  <c r="R344" i="4"/>
  <c r="Q344" i="4"/>
  <c r="O344" i="4"/>
  <c r="R343" i="4"/>
  <c r="Q343" i="4"/>
  <c r="O343" i="4"/>
  <c r="R342" i="4"/>
  <c r="Q342" i="4"/>
  <c r="O342" i="4"/>
  <c r="P341" i="4"/>
  <c r="L337" i="4"/>
  <c r="K337" i="4"/>
  <c r="M337" i="4" s="1"/>
  <c r="N337" i="4" s="1"/>
  <c r="R331" i="4"/>
  <c r="Q331" i="4"/>
  <c r="O331" i="4"/>
  <c r="Q330" i="4"/>
  <c r="R330" i="4" s="1"/>
  <c r="O330" i="4"/>
  <c r="Q329" i="4"/>
  <c r="R329" i="4" s="1"/>
  <c r="O329" i="4"/>
  <c r="Q328" i="4"/>
  <c r="R328" i="4" s="1"/>
  <c r="O328" i="4"/>
  <c r="R327" i="4"/>
  <c r="Q327" i="4"/>
  <c r="O327" i="4"/>
  <c r="Q326" i="4"/>
  <c r="R326" i="4" s="1"/>
  <c r="O326" i="4"/>
  <c r="Q325" i="4"/>
  <c r="R325" i="4" s="1"/>
  <c r="O325" i="4"/>
  <c r="Q324" i="4"/>
  <c r="R324" i="4" s="1"/>
  <c r="O324" i="4"/>
  <c r="P323" i="4"/>
  <c r="L319" i="4"/>
  <c r="K319" i="4"/>
  <c r="M319" i="4" s="1"/>
  <c r="N319" i="4" s="1"/>
  <c r="R313" i="4"/>
  <c r="Q313" i="4"/>
  <c r="O313" i="4"/>
  <c r="Q312" i="4"/>
  <c r="R312" i="4" s="1"/>
  <c r="O312" i="4"/>
  <c r="R311" i="4"/>
  <c r="Q311" i="4"/>
  <c r="O311" i="4"/>
  <c r="Q310" i="4"/>
  <c r="R310" i="4" s="1"/>
  <c r="O310" i="4"/>
  <c r="R309" i="4"/>
  <c r="Q309" i="4"/>
  <c r="O309" i="4"/>
  <c r="Q308" i="4"/>
  <c r="R308" i="4" s="1"/>
  <c r="O308" i="4"/>
  <c r="R307" i="4"/>
  <c r="Q307" i="4"/>
  <c r="O307" i="4"/>
  <c r="O306" i="4"/>
  <c r="P305" i="4"/>
  <c r="Q306" i="4" s="1"/>
  <c r="R306" i="4" s="1"/>
  <c r="L301" i="4"/>
  <c r="K301" i="4"/>
  <c r="M301" i="4" s="1"/>
  <c r="N301" i="4" s="1"/>
  <c r="R293" i="4"/>
  <c r="Q293" i="4"/>
  <c r="O293" i="4"/>
  <c r="R292" i="4"/>
  <c r="Q292" i="4"/>
  <c r="O292" i="4"/>
  <c r="R291" i="4"/>
  <c r="Q291" i="4"/>
  <c r="Q290" i="4"/>
  <c r="R290" i="4" s="1"/>
  <c r="O290" i="4"/>
  <c r="Q289" i="4"/>
  <c r="R289" i="4" s="1"/>
  <c r="O289" i="4"/>
  <c r="Q288" i="4"/>
  <c r="R288" i="4" s="1"/>
  <c r="O288" i="4"/>
  <c r="Q287" i="4"/>
  <c r="R287" i="4" s="1"/>
  <c r="O287" i="4"/>
  <c r="O286" i="4"/>
  <c r="P285" i="4"/>
  <c r="Q286" i="4" s="1"/>
  <c r="N281" i="4"/>
  <c r="M281" i="4"/>
  <c r="L281" i="4"/>
  <c r="K281" i="4"/>
  <c r="Q276" i="4"/>
  <c r="R276" i="4" s="1"/>
  <c r="O276" i="4"/>
  <c r="R275" i="4"/>
  <c r="Q275" i="4"/>
  <c r="O275" i="4"/>
  <c r="Q274" i="4"/>
  <c r="R274" i="4" s="1"/>
  <c r="O274" i="4"/>
  <c r="R273" i="4"/>
  <c r="Q273" i="4"/>
  <c r="O273" i="4"/>
  <c r="Q272" i="4"/>
  <c r="R272" i="4" s="1"/>
  <c r="O272" i="4"/>
  <c r="R271" i="4"/>
  <c r="Q271" i="4"/>
  <c r="O271" i="4"/>
  <c r="Q270" i="4"/>
  <c r="R270" i="4" s="1"/>
  <c r="AO44" i="4" s="1"/>
  <c r="O270" i="4"/>
  <c r="R269" i="4"/>
  <c r="AO43" i="4" s="1"/>
  <c r="Q269" i="4"/>
  <c r="O269" i="4"/>
  <c r="P268" i="4"/>
  <c r="M264" i="4"/>
  <c r="N264" i="4" s="1"/>
  <c r="L264" i="4"/>
  <c r="K264" i="4"/>
  <c r="Q259" i="4"/>
  <c r="R259" i="4" s="1"/>
  <c r="O259" i="4"/>
  <c r="R258" i="4"/>
  <c r="Q258" i="4"/>
  <c r="O258" i="4"/>
  <c r="R257" i="4"/>
  <c r="Q257" i="4"/>
  <c r="O257" i="4"/>
  <c r="R256" i="4"/>
  <c r="Q256" i="4"/>
  <c r="O256" i="4"/>
  <c r="Q255" i="4"/>
  <c r="R255" i="4" s="1"/>
  <c r="O255" i="4"/>
  <c r="R254" i="4"/>
  <c r="AN45" i="4" s="1"/>
  <c r="Q254" i="4"/>
  <c r="AN26" i="4" s="1"/>
  <c r="O254" i="4"/>
  <c r="R253" i="4"/>
  <c r="Q253" i="4"/>
  <c r="O253" i="4"/>
  <c r="R252" i="4"/>
  <c r="AN43" i="4" s="1"/>
  <c r="Q252" i="4"/>
  <c r="AN24" i="4" s="1"/>
  <c r="O252" i="4"/>
  <c r="P251" i="4"/>
  <c r="L247" i="4"/>
  <c r="K247" i="4"/>
  <c r="M247" i="4" s="1"/>
  <c r="N247" i="4" s="1"/>
  <c r="Q239" i="4"/>
  <c r="R239" i="4" s="1"/>
  <c r="O239" i="4"/>
  <c r="Q238" i="4"/>
  <c r="R238" i="4" s="1"/>
  <c r="O238" i="4"/>
  <c r="Q237" i="4"/>
  <c r="R237" i="4" s="1"/>
  <c r="O237" i="4"/>
  <c r="Q236" i="4"/>
  <c r="R236" i="4" s="1"/>
  <c r="O236" i="4"/>
  <c r="Q235" i="4"/>
  <c r="R235" i="4" s="1"/>
  <c r="AM46" i="4" s="1"/>
  <c r="O235" i="4"/>
  <c r="Q234" i="4"/>
  <c r="R234" i="4" s="1"/>
  <c r="AM45" i="4" s="1"/>
  <c r="O234" i="4"/>
  <c r="AM8" i="4" s="1"/>
  <c r="Q233" i="4"/>
  <c r="R233" i="4" s="1"/>
  <c r="AM44" i="4" s="1"/>
  <c r="O233" i="4"/>
  <c r="Q232" i="4"/>
  <c r="R232" i="4" s="1"/>
  <c r="AM43" i="4" s="1"/>
  <c r="O232" i="4"/>
  <c r="P231" i="4"/>
  <c r="L227" i="4"/>
  <c r="K227" i="4"/>
  <c r="M227" i="4" s="1"/>
  <c r="R220" i="4"/>
  <c r="Q220" i="4"/>
  <c r="O220" i="4"/>
  <c r="Q219" i="4"/>
  <c r="R219" i="4" s="1"/>
  <c r="O219" i="4"/>
  <c r="R218" i="4"/>
  <c r="Q218" i="4"/>
  <c r="O218" i="4"/>
  <c r="Q217" i="4"/>
  <c r="R217" i="4" s="1"/>
  <c r="AL47" i="4" s="1"/>
  <c r="O217" i="4"/>
  <c r="AL10" i="4" s="1"/>
  <c r="R216" i="4"/>
  <c r="AL46" i="4" s="1"/>
  <c r="Q216" i="4"/>
  <c r="O216" i="4"/>
  <c r="Q215" i="4"/>
  <c r="R215" i="4" s="1"/>
  <c r="AL45" i="4" s="1"/>
  <c r="O215" i="4"/>
  <c r="AL8" i="4" s="1"/>
  <c r="R214" i="4"/>
  <c r="Q214" i="4"/>
  <c r="O214" i="4"/>
  <c r="O213" i="4"/>
  <c r="P212" i="4"/>
  <c r="Q213" i="4" s="1"/>
  <c r="L208" i="4"/>
  <c r="K208" i="4"/>
  <c r="M208" i="4" s="1"/>
  <c r="O200" i="4"/>
  <c r="R199" i="4"/>
  <c r="Q199" i="4"/>
  <c r="O199" i="4"/>
  <c r="Q198" i="4"/>
  <c r="R198" i="4" s="1"/>
  <c r="AK48" i="4" s="1"/>
  <c r="O198" i="4"/>
  <c r="R197" i="4"/>
  <c r="Q197" i="4"/>
  <c r="O197" i="4"/>
  <c r="Q196" i="4"/>
  <c r="R196" i="4" s="1"/>
  <c r="AK46" i="4" s="1"/>
  <c r="O196" i="4"/>
  <c r="AK9" i="4" s="1"/>
  <c r="R195" i="4"/>
  <c r="AK45" i="4" s="1"/>
  <c r="Q195" i="4"/>
  <c r="O195" i="4"/>
  <c r="Q194" i="4"/>
  <c r="R194" i="4" s="1"/>
  <c r="AK44" i="4" s="1"/>
  <c r="O194" i="4"/>
  <c r="R193" i="4"/>
  <c r="Q193" i="4"/>
  <c r="O193" i="4"/>
  <c r="P192" i="4"/>
  <c r="M188" i="4"/>
  <c r="N188" i="4" s="1"/>
  <c r="T69" i="4" s="1"/>
  <c r="L188" i="4"/>
  <c r="K188" i="4"/>
  <c r="Q183" i="4"/>
  <c r="R183" i="4" s="1"/>
  <c r="O183" i="4"/>
  <c r="R182" i="4"/>
  <c r="AJ49" i="4" s="1"/>
  <c r="Q182" i="4"/>
  <c r="AJ30" i="4" s="1"/>
  <c r="O182" i="4"/>
  <c r="Q181" i="4"/>
  <c r="R181" i="4" s="1"/>
  <c r="AJ48" i="4" s="1"/>
  <c r="O181" i="4"/>
  <c r="R180" i="4"/>
  <c r="AJ47" i="4" s="1"/>
  <c r="Q180" i="4"/>
  <c r="AJ28" i="4" s="1"/>
  <c r="O180" i="4"/>
  <c r="Q179" i="4"/>
  <c r="R179" i="4" s="1"/>
  <c r="AJ46" i="4" s="1"/>
  <c r="O179" i="4"/>
  <c r="R178" i="4"/>
  <c r="Q178" i="4"/>
  <c r="O178" i="4"/>
  <c r="Q177" i="4"/>
  <c r="R177" i="4" s="1"/>
  <c r="AJ44" i="4" s="1"/>
  <c r="O177" i="4"/>
  <c r="R176" i="4"/>
  <c r="AJ43" i="4" s="1"/>
  <c r="Q176" i="4"/>
  <c r="AJ24" i="4" s="1"/>
  <c r="O176" i="4"/>
  <c r="P175" i="4"/>
  <c r="L170" i="4"/>
  <c r="T15" i="4" s="1"/>
  <c r="K170" i="4"/>
  <c r="M170" i="4" s="1"/>
  <c r="R166" i="4"/>
  <c r="Q166" i="4"/>
  <c r="O166" i="4"/>
  <c r="Q165" i="4"/>
  <c r="R165" i="4" s="1"/>
  <c r="AI49" i="4" s="1"/>
  <c r="O165" i="4"/>
  <c r="R164" i="4"/>
  <c r="Q164" i="4"/>
  <c r="O164" i="4"/>
  <c r="Q163" i="4"/>
  <c r="AI28" i="4" s="1"/>
  <c r="O163" i="4"/>
  <c r="R162" i="4"/>
  <c r="Q162" i="4"/>
  <c r="O162" i="4"/>
  <c r="Q161" i="4"/>
  <c r="R161" i="4" s="1"/>
  <c r="AI45" i="4" s="1"/>
  <c r="O161" i="4"/>
  <c r="Q160" i="4"/>
  <c r="R160" i="4" s="1"/>
  <c r="AI44" i="4" s="1"/>
  <c r="O160" i="4"/>
  <c r="Q159" i="4"/>
  <c r="R159" i="4" s="1"/>
  <c r="AI43" i="4" s="1"/>
  <c r="O159" i="4"/>
  <c r="AI6" i="4" s="1"/>
  <c r="P158" i="4"/>
  <c r="L151" i="4"/>
  <c r="K151" i="4"/>
  <c r="F152" i="4" s="1"/>
  <c r="Q147" i="4"/>
  <c r="R147" i="4" s="1"/>
  <c r="O147" i="4"/>
  <c r="Q146" i="4"/>
  <c r="R146" i="4" s="1"/>
  <c r="AH49" i="4" s="1"/>
  <c r="O146" i="4"/>
  <c r="R145" i="4"/>
  <c r="Q145" i="4"/>
  <c r="O145" i="4"/>
  <c r="Q144" i="4"/>
  <c r="AH28" i="4" s="1"/>
  <c r="O144" i="4"/>
  <c r="AH10" i="4" s="1"/>
  <c r="R143" i="4"/>
  <c r="Q143" i="4"/>
  <c r="O143" i="4"/>
  <c r="Q142" i="4"/>
  <c r="R142" i="4" s="1"/>
  <c r="AH45" i="4" s="1"/>
  <c r="O142" i="4"/>
  <c r="R141" i="4"/>
  <c r="Q141" i="4"/>
  <c r="O141" i="4"/>
  <c r="Q140" i="4"/>
  <c r="AH24" i="4" s="1"/>
  <c r="O140" i="4"/>
  <c r="AH6" i="4" s="1"/>
  <c r="P139" i="4"/>
  <c r="L133" i="4"/>
  <c r="K133" i="4"/>
  <c r="F134" i="4" s="1"/>
  <c r="R130" i="4"/>
  <c r="Q130" i="4"/>
  <c r="O130" i="4"/>
  <c r="Q129" i="4"/>
  <c r="R129" i="4" s="1"/>
  <c r="AG49" i="4" s="1"/>
  <c r="O129" i="4"/>
  <c r="AG12" i="4" s="1"/>
  <c r="Q128" i="4"/>
  <c r="R128" i="4" s="1"/>
  <c r="AG48" i="4" s="1"/>
  <c r="O128" i="4"/>
  <c r="Q127" i="4"/>
  <c r="R127" i="4" s="1"/>
  <c r="AG47" i="4" s="1"/>
  <c r="O127" i="4"/>
  <c r="AG10" i="4" s="1"/>
  <c r="R126" i="4"/>
  <c r="Q126" i="4"/>
  <c r="O126" i="4"/>
  <c r="Q125" i="4"/>
  <c r="AG26" i="4" s="1"/>
  <c r="O125" i="4"/>
  <c r="AG8" i="4" s="1"/>
  <c r="Q124" i="4"/>
  <c r="R124" i="4" s="1"/>
  <c r="AG44" i="4" s="1"/>
  <c r="O124" i="4"/>
  <c r="Q123" i="4"/>
  <c r="R123" i="4" s="1"/>
  <c r="AG43" i="4" s="1"/>
  <c r="O123" i="4"/>
  <c r="P122" i="4"/>
  <c r="R118" i="4"/>
  <c r="S118" i="4" s="1"/>
  <c r="Q118" i="4"/>
  <c r="F117" i="4"/>
  <c r="L116" i="4"/>
  <c r="K116" i="4"/>
  <c r="M116" i="4" s="1"/>
  <c r="Q110" i="4"/>
  <c r="R110" i="4" s="1"/>
  <c r="O110" i="4"/>
  <c r="R109" i="4"/>
  <c r="Q109" i="4"/>
  <c r="O109" i="4"/>
  <c r="Q108" i="4"/>
  <c r="AF29" i="4" s="1"/>
  <c r="O108" i="4"/>
  <c r="Q107" i="4"/>
  <c r="R107" i="4" s="1"/>
  <c r="AF47" i="4" s="1"/>
  <c r="O107" i="4"/>
  <c r="Q106" i="4"/>
  <c r="R106" i="4" s="1"/>
  <c r="AF46" i="4" s="1"/>
  <c r="O106" i="4"/>
  <c r="AF9" i="4" s="1"/>
  <c r="Q105" i="4"/>
  <c r="R105" i="4" s="1"/>
  <c r="AF45" i="4" s="1"/>
  <c r="O105" i="4"/>
  <c r="Q104" i="4"/>
  <c r="AF25" i="4" s="1"/>
  <c r="O104" i="4"/>
  <c r="AF7" i="4" s="1"/>
  <c r="O103" i="4"/>
  <c r="P102" i="4"/>
  <c r="Q103" i="4" s="1"/>
  <c r="F97" i="4"/>
  <c r="L96" i="4"/>
  <c r="K96" i="4"/>
  <c r="M96" i="4" s="1"/>
  <c r="Q92" i="4"/>
  <c r="R92" i="4" s="1"/>
  <c r="R91" i="4"/>
  <c r="Q91" i="4"/>
  <c r="O91" i="4"/>
  <c r="Q90" i="4"/>
  <c r="AE30" i="4" s="1"/>
  <c r="O90" i="4"/>
  <c r="AE12" i="4" s="1"/>
  <c r="R89" i="4"/>
  <c r="AE48" i="4" s="1"/>
  <c r="Q89" i="4"/>
  <c r="O89" i="4"/>
  <c r="Q88" i="4"/>
  <c r="AE28" i="4" s="1"/>
  <c r="O88" i="4"/>
  <c r="AE10" i="4" s="1"/>
  <c r="R87" i="4"/>
  <c r="AE46" i="4" s="1"/>
  <c r="Q87" i="4"/>
  <c r="O87" i="4"/>
  <c r="Q86" i="4"/>
  <c r="R86" i="4" s="1"/>
  <c r="AE45" i="4" s="1"/>
  <c r="O86" i="4"/>
  <c r="AE8" i="4" s="1"/>
  <c r="R85" i="4"/>
  <c r="AE44" i="4" s="1"/>
  <c r="Q85" i="4"/>
  <c r="O85" i="4"/>
  <c r="O84" i="4"/>
  <c r="P83" i="4"/>
  <c r="AE56" i="4" s="1"/>
  <c r="Q77" i="4"/>
  <c r="R77" i="4" s="1"/>
  <c r="M77" i="4"/>
  <c r="N77" i="4" s="1"/>
  <c r="T63" i="4" s="1"/>
  <c r="L77" i="4"/>
  <c r="T10" i="4" s="1"/>
  <c r="K77" i="4"/>
  <c r="F78" i="4" s="1"/>
  <c r="Q76" i="4"/>
  <c r="R76" i="4" s="1"/>
  <c r="Q75" i="4"/>
  <c r="R75" i="4" s="1"/>
  <c r="R74" i="4"/>
  <c r="Q74" i="4"/>
  <c r="O74" i="4"/>
  <c r="Q73" i="4"/>
  <c r="R73" i="4" s="1"/>
  <c r="AD49" i="4" s="1"/>
  <c r="O73" i="4"/>
  <c r="AD12" i="4" s="1"/>
  <c r="R72" i="4"/>
  <c r="AD48" i="4" s="1"/>
  <c r="Q72" i="4"/>
  <c r="O72" i="4"/>
  <c r="Q71" i="4"/>
  <c r="AD28" i="4" s="1"/>
  <c r="O71" i="4"/>
  <c r="Q70" i="4"/>
  <c r="R70" i="4" s="1"/>
  <c r="AD46" i="4" s="1"/>
  <c r="O70" i="4"/>
  <c r="R69" i="4"/>
  <c r="Q69" i="4"/>
  <c r="O69" i="4"/>
  <c r="Q68" i="4"/>
  <c r="AD25" i="4" s="1"/>
  <c r="O68" i="4"/>
  <c r="O67" i="4"/>
  <c r="P66" i="4"/>
  <c r="Q67" i="4" s="1"/>
  <c r="L60" i="4"/>
  <c r="K60" i="4"/>
  <c r="M60" i="4" s="1"/>
  <c r="R58" i="4"/>
  <c r="Q58" i="4"/>
  <c r="Q57" i="4"/>
  <c r="R57" i="4" s="1"/>
  <c r="AZ56" i="4"/>
  <c r="AY56" i="4"/>
  <c r="AX56" i="4"/>
  <c r="AV56" i="4"/>
  <c r="AU56" i="4"/>
  <c r="AT56" i="4"/>
  <c r="AS56" i="4"/>
  <c r="AR56" i="4"/>
  <c r="AO56" i="4"/>
  <c r="AN56" i="4"/>
  <c r="AM56" i="4"/>
  <c r="AL56" i="4"/>
  <c r="AK56" i="4"/>
  <c r="AJ56" i="4"/>
  <c r="AI56" i="4"/>
  <c r="AH56" i="4"/>
  <c r="AG56" i="4"/>
  <c r="AF56" i="4"/>
  <c r="AB56" i="4"/>
  <c r="AA56" i="4"/>
  <c r="R56" i="4"/>
  <c r="Q56" i="4"/>
  <c r="Q55" i="4"/>
  <c r="R55" i="4" s="1"/>
  <c r="O55" i="4"/>
  <c r="AC13" i="4" s="1"/>
  <c r="R54" i="4"/>
  <c r="AC49" i="4" s="1"/>
  <c r="Q54" i="4"/>
  <c r="AC30" i="4" s="1"/>
  <c r="O54" i="4"/>
  <c r="Q53" i="4"/>
  <c r="R53" i="4" s="1"/>
  <c r="AC48" i="4" s="1"/>
  <c r="O53" i="4"/>
  <c r="R52" i="4"/>
  <c r="AC47" i="4" s="1"/>
  <c r="Q52" i="4"/>
  <c r="AC28" i="4" s="1"/>
  <c r="O52" i="4"/>
  <c r="Q51" i="4"/>
  <c r="R51" i="4" s="1"/>
  <c r="AC46" i="4" s="1"/>
  <c r="O51" i="4"/>
  <c r="R50" i="4"/>
  <c r="AC45" i="4" s="1"/>
  <c r="Q50" i="4"/>
  <c r="O50" i="4"/>
  <c r="AF49" i="4"/>
  <c r="R49" i="4"/>
  <c r="AC44" i="4" s="1"/>
  <c r="Q49" i="4"/>
  <c r="O49" i="4"/>
  <c r="AI48" i="4"/>
  <c r="AH48" i="4"/>
  <c r="O48" i="4"/>
  <c r="AK47" i="4"/>
  <c r="P47" i="4"/>
  <c r="AC56" i="4" s="1"/>
  <c r="AI46" i="4"/>
  <c r="AH46" i="4"/>
  <c r="AG46" i="4"/>
  <c r="AB46" i="4"/>
  <c r="AJ45" i="4"/>
  <c r="AD45" i="4"/>
  <c r="AN44" i="4"/>
  <c r="AL44" i="4"/>
  <c r="AH44" i="4"/>
  <c r="AK43" i="4"/>
  <c r="T42" i="4"/>
  <c r="F41" i="4"/>
  <c r="M40" i="4"/>
  <c r="N40" i="4" s="1"/>
  <c r="L40" i="4"/>
  <c r="T8" i="4" s="1"/>
  <c r="K40" i="4"/>
  <c r="R37" i="4"/>
  <c r="Q37" i="4"/>
  <c r="R36" i="4"/>
  <c r="Q36" i="4"/>
  <c r="R35" i="4"/>
  <c r="Q35" i="4"/>
  <c r="Q34" i="4"/>
  <c r="R34" i="4" s="1"/>
  <c r="O34" i="4"/>
  <c r="R33" i="4"/>
  <c r="AB49" i="4" s="1"/>
  <c r="Q33" i="4"/>
  <c r="O33" i="4"/>
  <c r="Q32" i="4"/>
  <c r="R32" i="4" s="1"/>
  <c r="AB48" i="4" s="1"/>
  <c r="O32" i="4"/>
  <c r="AB11" i="4" s="1"/>
  <c r="R31" i="4"/>
  <c r="AB47" i="4" s="1"/>
  <c r="Q31" i="4"/>
  <c r="O31" i="4"/>
  <c r="AH30" i="4"/>
  <c r="AG30" i="4"/>
  <c r="AF30" i="4"/>
  <c r="AB30" i="4"/>
  <c r="AA30" i="4"/>
  <c r="R30" i="4"/>
  <c r="Q30" i="4"/>
  <c r="O30" i="4"/>
  <c r="AK29" i="4"/>
  <c r="AJ29" i="4"/>
  <c r="AI29" i="4"/>
  <c r="AH29" i="4"/>
  <c r="AG29" i="4"/>
  <c r="AE29" i="4"/>
  <c r="AD29" i="4"/>
  <c r="AC29" i="4"/>
  <c r="Q29" i="4"/>
  <c r="AB26" i="4" s="1"/>
  <c r="O29" i="4"/>
  <c r="AL28" i="4"/>
  <c r="AK28" i="4"/>
  <c r="AG28" i="4"/>
  <c r="AF28" i="4"/>
  <c r="AB28" i="4"/>
  <c r="R28" i="4"/>
  <c r="AB44" i="4" s="1"/>
  <c r="Q28" i="4"/>
  <c r="O28" i="4"/>
  <c r="AM27" i="4"/>
  <c r="AL27" i="4"/>
  <c r="AK27" i="4"/>
  <c r="AJ27" i="4"/>
  <c r="AI27" i="4"/>
  <c r="AH27" i="4"/>
  <c r="AG27" i="4"/>
  <c r="AE27" i="4"/>
  <c r="AD27" i="4"/>
  <c r="AC27" i="4"/>
  <c r="AB27" i="4"/>
  <c r="Q27" i="4"/>
  <c r="AB24" i="4" s="1"/>
  <c r="O27" i="4"/>
  <c r="AB6" i="4" s="1"/>
  <c r="AL26" i="4"/>
  <c r="AK26" i="4"/>
  <c r="AJ26" i="4"/>
  <c r="AI26" i="4"/>
  <c r="AF26" i="4"/>
  <c r="AE26" i="4"/>
  <c r="AD26" i="4"/>
  <c r="AC26" i="4"/>
  <c r="P26" i="4"/>
  <c r="AO25" i="4"/>
  <c r="AN25" i="4"/>
  <c r="AM25" i="4"/>
  <c r="AL25" i="4"/>
  <c r="AK25" i="4"/>
  <c r="AJ25" i="4"/>
  <c r="AI25" i="4"/>
  <c r="AH25" i="4"/>
  <c r="AG25" i="4"/>
  <c r="AE25" i="4"/>
  <c r="AC25" i="4"/>
  <c r="AB25" i="4"/>
  <c r="AO24" i="4"/>
  <c r="AM24" i="4"/>
  <c r="AK24" i="4"/>
  <c r="F21" i="4"/>
  <c r="K19" i="4"/>
  <c r="M19" i="4" s="1"/>
  <c r="T18" i="4"/>
  <c r="T17" i="4"/>
  <c r="T16" i="4"/>
  <c r="Q16" i="4"/>
  <c r="R16" i="4" s="1"/>
  <c r="Q15" i="4"/>
  <c r="R15" i="4" s="1"/>
  <c r="T14" i="4"/>
  <c r="Q14" i="4"/>
  <c r="R14" i="4" s="1"/>
  <c r="AI13" i="4"/>
  <c r="AH13" i="4"/>
  <c r="AG13" i="4"/>
  <c r="AF13" i="4"/>
  <c r="AE13" i="4"/>
  <c r="AD13" i="4"/>
  <c r="AB13" i="4"/>
  <c r="AA13" i="4"/>
  <c r="T13" i="4"/>
  <c r="Q13" i="4"/>
  <c r="R13" i="4" s="1"/>
  <c r="O13" i="4"/>
  <c r="AJ12" i="4"/>
  <c r="AI12" i="4"/>
  <c r="AH12" i="4"/>
  <c r="AF12" i="4"/>
  <c r="AC12" i="4"/>
  <c r="AB12" i="4"/>
  <c r="AA12" i="4"/>
  <c r="T12" i="4"/>
  <c r="Q12" i="4"/>
  <c r="R12" i="4" s="1"/>
  <c r="AA49" i="4" s="1"/>
  <c r="O12" i="4"/>
  <c r="AK11" i="4"/>
  <c r="AJ11" i="4"/>
  <c r="AI11" i="4"/>
  <c r="AH11" i="4"/>
  <c r="AG11" i="4"/>
  <c r="AF11" i="4"/>
  <c r="AE11" i="4"/>
  <c r="AD11" i="4"/>
  <c r="AC11" i="4"/>
  <c r="AA11" i="4"/>
  <c r="T11" i="4"/>
  <c r="R11" i="4"/>
  <c r="AA48" i="4" s="1"/>
  <c r="Q11" i="4"/>
  <c r="AA29" i="4" s="1"/>
  <c r="O11" i="4"/>
  <c r="AK10" i="4"/>
  <c r="AJ10" i="4"/>
  <c r="AI10" i="4"/>
  <c r="AF10" i="4"/>
  <c r="AD10" i="4"/>
  <c r="AC10" i="4"/>
  <c r="AB10" i="4"/>
  <c r="AA10" i="4"/>
  <c r="Q10" i="4"/>
  <c r="R10" i="4" s="1"/>
  <c r="AA47" i="4" s="1"/>
  <c r="O10" i="4"/>
  <c r="AM9" i="4"/>
  <c r="AL9" i="4"/>
  <c r="AJ9" i="4"/>
  <c r="AI9" i="4"/>
  <c r="AH9" i="4"/>
  <c r="AG9" i="4"/>
  <c r="AE9" i="4"/>
  <c r="AD9" i="4"/>
  <c r="AC9" i="4"/>
  <c r="AB9" i="4"/>
  <c r="AA9" i="4"/>
  <c r="T9" i="4"/>
  <c r="Q9" i="4"/>
  <c r="AA27" i="4" s="1"/>
  <c r="O9" i="4"/>
  <c r="AN8" i="4"/>
  <c r="AK8" i="4"/>
  <c r="AJ8" i="4"/>
  <c r="AI8" i="4"/>
  <c r="AH8" i="4"/>
  <c r="AF8" i="4"/>
  <c r="AD8" i="4"/>
  <c r="AC8" i="4"/>
  <c r="AB8" i="4"/>
  <c r="AA8" i="4"/>
  <c r="Q8" i="4"/>
  <c r="R8" i="4" s="1"/>
  <c r="AA45" i="4" s="1"/>
  <c r="O8" i="4"/>
  <c r="AO7" i="4"/>
  <c r="AN7" i="4"/>
  <c r="AM7" i="4"/>
  <c r="AL7" i="4"/>
  <c r="AK7" i="4"/>
  <c r="AJ7" i="4"/>
  <c r="AI7" i="4"/>
  <c r="AH7" i="4"/>
  <c r="AG7" i="4"/>
  <c r="AE7" i="4"/>
  <c r="AD7" i="4"/>
  <c r="AC7" i="4"/>
  <c r="AB7" i="4"/>
  <c r="AA7" i="4"/>
  <c r="Q7" i="4"/>
  <c r="R7" i="4" s="1"/>
  <c r="AA44" i="4" s="1"/>
  <c r="O7" i="4"/>
  <c r="AP6" i="4"/>
  <c r="AO6" i="4"/>
  <c r="AN6" i="4"/>
  <c r="AM6" i="4"/>
  <c r="AL6" i="4"/>
  <c r="AK6" i="4"/>
  <c r="AJ6" i="4"/>
  <c r="AG6" i="4"/>
  <c r="AF6" i="4"/>
  <c r="AE6" i="4"/>
  <c r="AD6" i="4"/>
  <c r="AC6" i="4"/>
  <c r="AA6" i="4"/>
  <c r="R6" i="4"/>
  <c r="AA43" i="4" s="1"/>
  <c r="Q6" i="4"/>
  <c r="AA24" i="4" s="1"/>
  <c r="O6" i="4"/>
  <c r="P5" i="4"/>
  <c r="N453" i="3"/>
  <c r="L453" i="3"/>
  <c r="K453" i="3"/>
  <c r="M453" i="3" s="1"/>
  <c r="P451" i="3"/>
  <c r="Q450" i="3"/>
  <c r="Q451" i="3" s="1"/>
  <c r="R445" i="3"/>
  <c r="Q445" i="3"/>
  <c r="O445" i="3"/>
  <c r="R444" i="3"/>
  <c r="Q444" i="3"/>
  <c r="O444" i="3"/>
  <c r="R443" i="3"/>
  <c r="Q443" i="3"/>
  <c r="O443" i="3"/>
  <c r="R442" i="3"/>
  <c r="Q442" i="3"/>
  <c r="O442" i="3"/>
  <c r="Q441" i="3"/>
  <c r="R441" i="3" s="1"/>
  <c r="O441" i="3"/>
  <c r="Q440" i="3"/>
  <c r="R440" i="3" s="1"/>
  <c r="O440" i="3"/>
  <c r="R439" i="3"/>
  <c r="Q439" i="3"/>
  <c r="O439" i="3"/>
  <c r="R438" i="3"/>
  <c r="Q438" i="3"/>
  <c r="O438" i="3"/>
  <c r="P437" i="3"/>
  <c r="S439" i="3" s="1"/>
  <c r="N430" i="3"/>
  <c r="L430" i="3"/>
  <c r="K430" i="3"/>
  <c r="M430" i="3" s="1"/>
  <c r="P428" i="3"/>
  <c r="Q427" i="3"/>
  <c r="Q428" i="3" s="1"/>
  <c r="R422" i="3"/>
  <c r="Q422" i="3"/>
  <c r="O422" i="3"/>
  <c r="R421" i="3"/>
  <c r="Q421" i="3"/>
  <c r="O421" i="3"/>
  <c r="R420" i="3"/>
  <c r="Q420" i="3"/>
  <c r="O420" i="3"/>
  <c r="R419" i="3"/>
  <c r="Q419" i="3"/>
  <c r="O419" i="3"/>
  <c r="Q418" i="3"/>
  <c r="R418" i="3" s="1"/>
  <c r="O418" i="3"/>
  <c r="Q417" i="3"/>
  <c r="R417" i="3" s="1"/>
  <c r="O417" i="3"/>
  <c r="Q416" i="3"/>
  <c r="R416" i="3" s="1"/>
  <c r="O416" i="3"/>
  <c r="R415" i="3"/>
  <c r="Q415" i="3"/>
  <c r="O415" i="3"/>
  <c r="P414" i="3"/>
  <c r="S416" i="3" s="1"/>
  <c r="N408" i="3"/>
  <c r="L408" i="3"/>
  <c r="K408" i="3"/>
  <c r="M408" i="3" s="1"/>
  <c r="P406" i="3"/>
  <c r="Q405" i="3"/>
  <c r="Q406" i="3" s="1"/>
  <c r="R400" i="3"/>
  <c r="Q400" i="3"/>
  <c r="O400" i="3"/>
  <c r="R399" i="3"/>
  <c r="Q399" i="3"/>
  <c r="O399" i="3"/>
  <c r="R398" i="3"/>
  <c r="Q398" i="3"/>
  <c r="O398" i="3"/>
  <c r="Q397" i="3"/>
  <c r="R397" i="3" s="1"/>
  <c r="O397" i="3"/>
  <c r="R396" i="3"/>
  <c r="Q396" i="3"/>
  <c r="O396" i="3"/>
  <c r="Q395" i="3"/>
  <c r="R395" i="3" s="1"/>
  <c r="O395" i="3"/>
  <c r="Q394" i="3"/>
  <c r="R394" i="3" s="1"/>
  <c r="O394" i="3"/>
  <c r="O393" i="3"/>
  <c r="P392" i="3"/>
  <c r="S394" i="3" s="1"/>
  <c r="N386" i="3"/>
  <c r="L386" i="3"/>
  <c r="K386" i="3"/>
  <c r="M386" i="3" s="1"/>
  <c r="P384" i="3"/>
  <c r="Q383" i="3"/>
  <c r="Q384" i="3" s="1"/>
  <c r="R378" i="3"/>
  <c r="Q378" i="3"/>
  <c r="O378" i="3"/>
  <c r="Q377" i="3"/>
  <c r="R377" i="3" s="1"/>
  <c r="O377" i="3"/>
  <c r="Q376" i="3"/>
  <c r="R376" i="3" s="1"/>
  <c r="O376" i="3"/>
  <c r="Q375" i="3"/>
  <c r="R375" i="3" s="1"/>
  <c r="O375" i="3"/>
  <c r="Q374" i="3"/>
  <c r="R374" i="3" s="1"/>
  <c r="O374" i="3"/>
  <c r="Q373" i="3"/>
  <c r="R373" i="3" s="1"/>
  <c r="O373" i="3"/>
  <c r="R372" i="3"/>
  <c r="Q372" i="3"/>
  <c r="O372" i="3"/>
  <c r="Q371" i="3"/>
  <c r="R371" i="3" s="1"/>
  <c r="O371" i="3"/>
  <c r="P370" i="3"/>
  <c r="S372" i="3" s="1"/>
  <c r="L364" i="3"/>
  <c r="K364" i="3"/>
  <c r="M364" i="3" s="1"/>
  <c r="N364" i="3" s="1"/>
  <c r="P362" i="3"/>
  <c r="Q361" i="3"/>
  <c r="Q362" i="3" s="1"/>
  <c r="Q356" i="3"/>
  <c r="R356" i="3" s="1"/>
  <c r="O356" i="3"/>
  <c r="R355" i="3"/>
  <c r="Q355" i="3"/>
  <c r="O355" i="3"/>
  <c r="Q354" i="3"/>
  <c r="R354" i="3" s="1"/>
  <c r="O354" i="3"/>
  <c r="Q353" i="3"/>
  <c r="R353" i="3" s="1"/>
  <c r="O353" i="3"/>
  <c r="Q352" i="3"/>
  <c r="R352" i="3" s="1"/>
  <c r="O352" i="3"/>
  <c r="Q351" i="3"/>
  <c r="R351" i="3" s="1"/>
  <c r="O351" i="3"/>
  <c r="R350" i="3"/>
  <c r="Q350" i="3"/>
  <c r="O350" i="3"/>
  <c r="O349" i="3"/>
  <c r="P348" i="3"/>
  <c r="L342" i="3"/>
  <c r="K342" i="3"/>
  <c r="M342" i="3" s="1"/>
  <c r="N342" i="3" s="1"/>
  <c r="P340" i="3"/>
  <c r="Q339" i="3"/>
  <c r="Q340" i="3" s="1"/>
  <c r="Q334" i="3"/>
  <c r="R334" i="3" s="1"/>
  <c r="O334" i="3"/>
  <c r="R333" i="3"/>
  <c r="Q333" i="3"/>
  <c r="O333" i="3"/>
  <c r="R332" i="3"/>
  <c r="Q332" i="3"/>
  <c r="O332" i="3"/>
  <c r="Q331" i="3"/>
  <c r="R331" i="3" s="1"/>
  <c r="O331" i="3"/>
  <c r="Q330" i="3"/>
  <c r="R330" i="3" s="1"/>
  <c r="O330" i="3"/>
  <c r="Q329" i="3"/>
  <c r="R329" i="3" s="1"/>
  <c r="O329" i="3"/>
  <c r="R328" i="3"/>
  <c r="Q328" i="3"/>
  <c r="O328" i="3"/>
  <c r="Q327" i="3"/>
  <c r="R327" i="3" s="1"/>
  <c r="O327" i="3"/>
  <c r="P326" i="3"/>
  <c r="S328" i="3" s="1"/>
  <c r="K320" i="3"/>
  <c r="M320" i="3" s="1"/>
  <c r="N320" i="3" s="1"/>
  <c r="P318" i="3"/>
  <c r="Q318" i="3"/>
  <c r="R312" i="3"/>
  <c r="Q312" i="3"/>
  <c r="O312" i="3"/>
  <c r="Q311" i="3"/>
  <c r="R311" i="3" s="1"/>
  <c r="O311" i="3"/>
  <c r="Q310" i="3"/>
  <c r="R310" i="3" s="1"/>
  <c r="O310" i="3"/>
  <c r="Q309" i="3"/>
  <c r="R309" i="3" s="1"/>
  <c r="O309" i="3"/>
  <c r="Q308" i="3"/>
  <c r="R308" i="3" s="1"/>
  <c r="O308" i="3"/>
  <c r="Q307" i="3"/>
  <c r="R307" i="3" s="1"/>
  <c r="O307" i="3"/>
  <c r="R306" i="3"/>
  <c r="Q306" i="3"/>
  <c r="O306" i="3"/>
  <c r="O305" i="3"/>
  <c r="P304" i="3"/>
  <c r="K298" i="3"/>
  <c r="P296" i="3"/>
  <c r="R290" i="3"/>
  <c r="Q290" i="3"/>
  <c r="O290" i="3"/>
  <c r="Q289" i="3"/>
  <c r="R289" i="3" s="1"/>
  <c r="O289" i="3"/>
  <c r="Q288" i="3"/>
  <c r="R288" i="3" s="1"/>
  <c r="O288" i="3"/>
  <c r="Q287" i="3"/>
  <c r="R287" i="3" s="1"/>
  <c r="O287" i="3"/>
  <c r="Q286" i="3"/>
  <c r="R286" i="3" s="1"/>
  <c r="O286" i="3"/>
  <c r="Q285" i="3"/>
  <c r="R285" i="3" s="1"/>
  <c r="O285" i="3"/>
  <c r="R284" i="3"/>
  <c r="Q284" i="3"/>
  <c r="O284" i="3"/>
  <c r="Q283" i="3"/>
  <c r="R283" i="3" s="1"/>
  <c r="O283" i="3"/>
  <c r="P282" i="3"/>
  <c r="S284" i="3" s="1"/>
  <c r="L275" i="3"/>
  <c r="K275" i="3"/>
  <c r="P273" i="3"/>
  <c r="Q267" i="3"/>
  <c r="R267" i="3" s="1"/>
  <c r="O267" i="3"/>
  <c r="Q266" i="3"/>
  <c r="R266" i="3" s="1"/>
  <c r="O266" i="3"/>
  <c r="Q265" i="3"/>
  <c r="R265" i="3" s="1"/>
  <c r="O265" i="3"/>
  <c r="Q264" i="3"/>
  <c r="R264" i="3" s="1"/>
  <c r="O264" i="3"/>
  <c r="Q263" i="3"/>
  <c r="R263" i="3" s="1"/>
  <c r="O263" i="3"/>
  <c r="Q262" i="3"/>
  <c r="R262" i="3" s="1"/>
  <c r="O262" i="3"/>
  <c r="Q261" i="3"/>
  <c r="R261" i="3" s="1"/>
  <c r="O261" i="3"/>
  <c r="O260" i="3"/>
  <c r="P259" i="3"/>
  <c r="L253" i="3"/>
  <c r="K253" i="3"/>
  <c r="P251" i="3"/>
  <c r="Q244" i="3"/>
  <c r="R244" i="3" s="1"/>
  <c r="O244" i="3"/>
  <c r="Q243" i="3"/>
  <c r="R243" i="3" s="1"/>
  <c r="O243" i="3"/>
  <c r="Q242" i="3"/>
  <c r="R242" i="3" s="1"/>
  <c r="O242" i="3"/>
  <c r="Q241" i="3"/>
  <c r="R241" i="3" s="1"/>
  <c r="O241" i="3"/>
  <c r="Q240" i="3"/>
  <c r="R240" i="3" s="1"/>
  <c r="O240" i="3"/>
  <c r="Q239" i="3"/>
  <c r="R239" i="3" s="1"/>
  <c r="O239" i="3"/>
  <c r="R238" i="3"/>
  <c r="Q238" i="3"/>
  <c r="O238" i="3"/>
  <c r="Q237" i="3"/>
  <c r="R237" i="3" s="1"/>
  <c r="O237" i="3"/>
  <c r="P236" i="3"/>
  <c r="S238" i="3" s="1"/>
  <c r="L230" i="3"/>
  <c r="K230" i="3"/>
  <c r="P228" i="3"/>
  <c r="Q221" i="3"/>
  <c r="R221" i="3" s="1"/>
  <c r="O221" i="3"/>
  <c r="Q220" i="3"/>
  <c r="R220" i="3" s="1"/>
  <c r="O220" i="3"/>
  <c r="Q219" i="3"/>
  <c r="R219" i="3" s="1"/>
  <c r="O219" i="3"/>
  <c r="Q218" i="3"/>
  <c r="R218" i="3" s="1"/>
  <c r="O218" i="3"/>
  <c r="Q217" i="3"/>
  <c r="R217" i="3" s="1"/>
  <c r="O217" i="3"/>
  <c r="Q216" i="3"/>
  <c r="R216" i="3" s="1"/>
  <c r="O216" i="3"/>
  <c r="Q215" i="3"/>
  <c r="R215" i="3" s="1"/>
  <c r="O215" i="3"/>
  <c r="O214" i="3"/>
  <c r="P213" i="3"/>
  <c r="N207" i="3"/>
  <c r="L207" i="3"/>
  <c r="K207" i="3"/>
  <c r="M207" i="3" s="1"/>
  <c r="P205" i="3"/>
  <c r="Q204" i="3"/>
  <c r="Q205" i="3" s="1"/>
  <c r="Q198" i="3"/>
  <c r="R198" i="3" s="1"/>
  <c r="O198" i="3"/>
  <c r="Q197" i="3"/>
  <c r="R197" i="3" s="1"/>
  <c r="O197" i="3"/>
  <c r="Q196" i="3"/>
  <c r="R196" i="3" s="1"/>
  <c r="O196" i="3"/>
  <c r="Q195" i="3"/>
  <c r="R195" i="3" s="1"/>
  <c r="O195" i="3"/>
  <c r="Q194" i="3"/>
  <c r="R194" i="3" s="1"/>
  <c r="O194" i="3"/>
  <c r="Q193" i="3"/>
  <c r="R193" i="3" s="1"/>
  <c r="O193" i="3"/>
  <c r="R192" i="3"/>
  <c r="Q192" i="3"/>
  <c r="O192" i="3"/>
  <c r="Q191" i="3"/>
  <c r="R191" i="3" s="1"/>
  <c r="O191" i="3"/>
  <c r="P190" i="3"/>
  <c r="T192" i="3" s="1"/>
  <c r="L184" i="3"/>
  <c r="K184" i="3"/>
  <c r="P182" i="3"/>
  <c r="Q175" i="3"/>
  <c r="R175" i="3" s="1"/>
  <c r="O175" i="3"/>
  <c r="Q174" i="3"/>
  <c r="R174" i="3" s="1"/>
  <c r="O174" i="3"/>
  <c r="Q173" i="3"/>
  <c r="R173" i="3" s="1"/>
  <c r="O173" i="3"/>
  <c r="Q172" i="3"/>
  <c r="R172" i="3" s="1"/>
  <c r="O172" i="3"/>
  <c r="Q171" i="3"/>
  <c r="R171" i="3" s="1"/>
  <c r="O171" i="3"/>
  <c r="Q170" i="3"/>
  <c r="R170" i="3" s="1"/>
  <c r="O170" i="3"/>
  <c r="Q169" i="3"/>
  <c r="R169" i="3" s="1"/>
  <c r="O169" i="3"/>
  <c r="O168" i="3"/>
  <c r="P167" i="3"/>
  <c r="L161" i="3"/>
  <c r="M161" i="3"/>
  <c r="N161" i="3" s="1"/>
  <c r="P159" i="3"/>
  <c r="Q158" i="3"/>
  <c r="Q159" i="3" s="1"/>
  <c r="Q152" i="3"/>
  <c r="R152" i="3" s="1"/>
  <c r="O152" i="3"/>
  <c r="Q151" i="3"/>
  <c r="R151" i="3" s="1"/>
  <c r="O151" i="3"/>
  <c r="Q150" i="3"/>
  <c r="R150" i="3" s="1"/>
  <c r="O150" i="3"/>
  <c r="Q149" i="3"/>
  <c r="R149" i="3" s="1"/>
  <c r="O149" i="3"/>
  <c r="Q148" i="3"/>
  <c r="R148" i="3" s="1"/>
  <c r="O148" i="3"/>
  <c r="Q147" i="3"/>
  <c r="R147" i="3" s="1"/>
  <c r="O147" i="3"/>
  <c r="R146" i="3"/>
  <c r="Q146" i="3"/>
  <c r="O146" i="3"/>
  <c r="R145" i="3"/>
  <c r="Q145" i="3"/>
  <c r="O145" i="3"/>
  <c r="P144" i="3"/>
  <c r="T146" i="3" s="1"/>
  <c r="M138" i="3"/>
  <c r="N138" i="3" s="1"/>
  <c r="L138" i="3"/>
  <c r="K138" i="3"/>
  <c r="Q135" i="3" s="1"/>
  <c r="Q136" i="3" s="1"/>
  <c r="P136" i="3"/>
  <c r="Q129" i="3"/>
  <c r="R129" i="3" s="1"/>
  <c r="O129" i="3"/>
  <c r="Q128" i="3"/>
  <c r="R128" i="3" s="1"/>
  <c r="O128" i="3"/>
  <c r="R127" i="3"/>
  <c r="Q127" i="3"/>
  <c r="O127" i="3"/>
  <c r="Q126" i="3"/>
  <c r="R126" i="3" s="1"/>
  <c r="O126" i="3"/>
  <c r="Q125" i="3"/>
  <c r="R125" i="3" s="1"/>
  <c r="O125" i="3"/>
  <c r="Q124" i="3"/>
  <c r="R124" i="3" s="1"/>
  <c r="O124" i="3"/>
  <c r="R123" i="3"/>
  <c r="Q123" i="3"/>
  <c r="O123" i="3"/>
  <c r="O122" i="3"/>
  <c r="P121" i="3"/>
  <c r="Q122" i="3" s="1"/>
  <c r="R122" i="3" s="1"/>
  <c r="L115" i="3"/>
  <c r="K115" i="3"/>
  <c r="M115" i="3" s="1"/>
  <c r="N115" i="3" s="1"/>
  <c r="P113" i="3"/>
  <c r="Q106" i="3"/>
  <c r="R106" i="3" s="1"/>
  <c r="O106" i="3"/>
  <c r="Q105" i="3"/>
  <c r="R105" i="3" s="1"/>
  <c r="O105" i="3"/>
  <c r="Q104" i="3"/>
  <c r="R104" i="3" s="1"/>
  <c r="O104" i="3"/>
  <c r="Q103" i="3"/>
  <c r="R103" i="3" s="1"/>
  <c r="O103" i="3"/>
  <c r="Q102" i="3"/>
  <c r="R102" i="3" s="1"/>
  <c r="O102" i="3"/>
  <c r="Q101" i="3"/>
  <c r="R101" i="3" s="1"/>
  <c r="O101" i="3"/>
  <c r="Q100" i="3"/>
  <c r="R100" i="3" s="1"/>
  <c r="O100" i="3"/>
  <c r="O99" i="3"/>
  <c r="P98" i="3"/>
  <c r="T100" i="3" s="1"/>
  <c r="M92" i="3"/>
  <c r="N92" i="3" s="1"/>
  <c r="L92" i="3"/>
  <c r="K92" i="3"/>
  <c r="P90" i="3"/>
  <c r="Q89" i="3"/>
  <c r="Q90" i="3" s="1"/>
  <c r="Q83" i="3"/>
  <c r="R83" i="3" s="1"/>
  <c r="O83" i="3"/>
  <c r="Q82" i="3"/>
  <c r="R82" i="3" s="1"/>
  <c r="O82" i="3"/>
  <c r="Q81" i="3"/>
  <c r="R81" i="3" s="1"/>
  <c r="O81" i="3"/>
  <c r="Q80" i="3"/>
  <c r="R80" i="3" s="1"/>
  <c r="O80" i="3"/>
  <c r="Q79" i="3"/>
  <c r="R79" i="3" s="1"/>
  <c r="O79" i="3"/>
  <c r="Q78" i="3"/>
  <c r="R78" i="3" s="1"/>
  <c r="O78" i="3"/>
  <c r="R77" i="3"/>
  <c r="Q77" i="3"/>
  <c r="O77" i="3"/>
  <c r="Q76" i="3"/>
  <c r="R76" i="3" s="1"/>
  <c r="O76" i="3"/>
  <c r="P75" i="3"/>
  <c r="T77" i="3" s="1"/>
  <c r="L69" i="3"/>
  <c r="K69" i="3"/>
  <c r="M69" i="3" s="1"/>
  <c r="N69" i="3" s="1"/>
  <c r="P67" i="3"/>
  <c r="Q60" i="3"/>
  <c r="R60" i="3" s="1"/>
  <c r="O60" i="3"/>
  <c r="Q59" i="3"/>
  <c r="R59" i="3" s="1"/>
  <c r="O59" i="3"/>
  <c r="Q58" i="3"/>
  <c r="R58" i="3" s="1"/>
  <c r="O58" i="3"/>
  <c r="Q57" i="3"/>
  <c r="R57" i="3" s="1"/>
  <c r="O57" i="3"/>
  <c r="Q56" i="3"/>
  <c r="R56" i="3" s="1"/>
  <c r="O56" i="3"/>
  <c r="Q55" i="3"/>
  <c r="R55" i="3" s="1"/>
  <c r="O55" i="3"/>
  <c r="R54" i="3"/>
  <c r="Q54" i="3"/>
  <c r="O54" i="3"/>
  <c r="O53" i="3"/>
  <c r="P52" i="3"/>
  <c r="T54" i="3" s="1"/>
  <c r="N46" i="3"/>
  <c r="M46" i="3"/>
  <c r="L46" i="3"/>
  <c r="K46" i="3"/>
  <c r="P44" i="3"/>
  <c r="Q43" i="3"/>
  <c r="Q44" i="3" s="1"/>
  <c r="Q37" i="3"/>
  <c r="R37" i="3" s="1"/>
  <c r="O37" i="3"/>
  <c r="Q36" i="3"/>
  <c r="R36" i="3" s="1"/>
  <c r="O36" i="3"/>
  <c r="Q35" i="3"/>
  <c r="R35" i="3" s="1"/>
  <c r="O35" i="3"/>
  <c r="Q34" i="3"/>
  <c r="R34" i="3" s="1"/>
  <c r="O34" i="3"/>
  <c r="Q33" i="3"/>
  <c r="R33" i="3" s="1"/>
  <c r="O33" i="3"/>
  <c r="Q32" i="3"/>
  <c r="R32" i="3" s="1"/>
  <c r="O32" i="3"/>
  <c r="R31" i="3"/>
  <c r="Q31" i="3"/>
  <c r="O31" i="3"/>
  <c r="O30" i="3"/>
  <c r="P29" i="3"/>
  <c r="Q30" i="3" s="1"/>
  <c r="R30" i="3" s="1"/>
  <c r="L23" i="3"/>
  <c r="K23" i="3"/>
  <c r="M23" i="3" s="1"/>
  <c r="N23" i="3" s="1"/>
  <c r="P21" i="3"/>
  <c r="Q14" i="3"/>
  <c r="R14" i="3" s="1"/>
  <c r="O14" i="3"/>
  <c r="Q13" i="3"/>
  <c r="R13" i="3" s="1"/>
  <c r="O13" i="3"/>
  <c r="Q12" i="3"/>
  <c r="R12" i="3" s="1"/>
  <c r="O12" i="3"/>
  <c r="Q11" i="3"/>
  <c r="R11" i="3" s="1"/>
  <c r="O11" i="3"/>
  <c r="Q10" i="3"/>
  <c r="R10" i="3" s="1"/>
  <c r="O10" i="3"/>
  <c r="Q9" i="3"/>
  <c r="R9" i="3" s="1"/>
  <c r="O9" i="3"/>
  <c r="Q8" i="3"/>
  <c r="R8" i="3" s="1"/>
  <c r="O8" i="3"/>
  <c r="O7" i="3"/>
  <c r="P6" i="3"/>
  <c r="T8" i="3" s="1"/>
  <c r="M666" i="2"/>
  <c r="N666" i="2" s="1"/>
  <c r="L666" i="2"/>
  <c r="K666" i="2"/>
  <c r="P664" i="2"/>
  <c r="Q663" i="2"/>
  <c r="Q664" i="2" s="1"/>
  <c r="Q657" i="2"/>
  <c r="R657" i="2" s="1"/>
  <c r="O657" i="2"/>
  <c r="Q656" i="2"/>
  <c r="R656" i="2" s="1"/>
  <c r="O656" i="2"/>
  <c r="Q655" i="2"/>
  <c r="R655" i="2" s="1"/>
  <c r="O655" i="2"/>
  <c r="Q654" i="2"/>
  <c r="R654" i="2" s="1"/>
  <c r="O654" i="2"/>
  <c r="Q653" i="2"/>
  <c r="R653" i="2" s="1"/>
  <c r="O653" i="2"/>
  <c r="Q652" i="2"/>
  <c r="R652" i="2" s="1"/>
  <c r="O652" i="2"/>
  <c r="R651" i="2"/>
  <c r="Q651" i="2"/>
  <c r="O651" i="2"/>
  <c r="Q650" i="2"/>
  <c r="R650" i="2" s="1"/>
  <c r="O650" i="2"/>
  <c r="P649" i="2"/>
  <c r="T651" i="2" s="1"/>
  <c r="L643" i="2"/>
  <c r="K643" i="2"/>
  <c r="M643" i="2" s="1"/>
  <c r="N643" i="2" s="1"/>
  <c r="Q641" i="2"/>
  <c r="P641" i="2"/>
  <c r="Q640" i="2"/>
  <c r="Q634" i="2"/>
  <c r="R634" i="2" s="1"/>
  <c r="O634" i="2"/>
  <c r="Q633" i="2"/>
  <c r="R633" i="2" s="1"/>
  <c r="O633" i="2"/>
  <c r="Q632" i="2"/>
  <c r="R632" i="2" s="1"/>
  <c r="O632" i="2"/>
  <c r="Q631" i="2"/>
  <c r="R631" i="2" s="1"/>
  <c r="O631" i="2"/>
  <c r="Q630" i="2"/>
  <c r="R630" i="2" s="1"/>
  <c r="O630" i="2"/>
  <c r="Q629" i="2"/>
  <c r="R629" i="2" s="1"/>
  <c r="O629" i="2"/>
  <c r="R628" i="2"/>
  <c r="Q628" i="2"/>
  <c r="O628" i="2"/>
  <c r="O627" i="2"/>
  <c r="P626" i="2"/>
  <c r="T628" i="2" s="1"/>
  <c r="N620" i="2"/>
  <c r="M620" i="2"/>
  <c r="L620" i="2"/>
  <c r="K620" i="2"/>
  <c r="P618" i="2"/>
  <c r="Q617" i="2"/>
  <c r="Q618" i="2" s="1"/>
  <c r="Q611" i="2"/>
  <c r="R611" i="2" s="1"/>
  <c r="O611" i="2"/>
  <c r="Q610" i="2"/>
  <c r="R610" i="2" s="1"/>
  <c r="O610" i="2"/>
  <c r="Q609" i="2"/>
  <c r="R609" i="2" s="1"/>
  <c r="O609" i="2"/>
  <c r="Q608" i="2"/>
  <c r="R608" i="2" s="1"/>
  <c r="O608" i="2"/>
  <c r="Q607" i="2"/>
  <c r="R607" i="2" s="1"/>
  <c r="O607" i="2"/>
  <c r="Q606" i="2"/>
  <c r="R606" i="2" s="1"/>
  <c r="O606" i="2"/>
  <c r="R605" i="2"/>
  <c r="Q605" i="2"/>
  <c r="O605" i="2"/>
  <c r="O604" i="2"/>
  <c r="P603" i="2"/>
  <c r="Q604" i="2" s="1"/>
  <c r="R604" i="2" s="1"/>
  <c r="L597" i="2"/>
  <c r="K597" i="2"/>
  <c r="M597" i="2" s="1"/>
  <c r="N597" i="2" s="1"/>
  <c r="Q595" i="2"/>
  <c r="P595" i="2"/>
  <c r="Q594" i="2"/>
  <c r="Q588" i="2"/>
  <c r="R588" i="2" s="1"/>
  <c r="O588" i="2"/>
  <c r="Q587" i="2"/>
  <c r="R587" i="2" s="1"/>
  <c r="O587" i="2"/>
  <c r="Q586" i="2"/>
  <c r="R586" i="2" s="1"/>
  <c r="O586" i="2"/>
  <c r="Q585" i="2"/>
  <c r="R585" i="2" s="1"/>
  <c r="O585" i="2"/>
  <c r="Q584" i="2"/>
  <c r="R584" i="2" s="1"/>
  <c r="O584" i="2"/>
  <c r="Q583" i="2"/>
  <c r="R583" i="2" s="1"/>
  <c r="O583" i="2"/>
  <c r="Q582" i="2"/>
  <c r="R582" i="2" s="1"/>
  <c r="O582" i="2"/>
  <c r="O581" i="2"/>
  <c r="P580" i="2"/>
  <c r="T582" i="2" s="1"/>
  <c r="M574" i="2"/>
  <c r="N574" i="2" s="1"/>
  <c r="L574" i="2"/>
  <c r="K574" i="2"/>
  <c r="P572" i="2"/>
  <c r="Q571" i="2"/>
  <c r="Q572" i="2" s="1"/>
  <c r="Q565" i="2"/>
  <c r="R565" i="2" s="1"/>
  <c r="O565" i="2"/>
  <c r="Q564" i="2"/>
  <c r="R564" i="2" s="1"/>
  <c r="O564" i="2"/>
  <c r="Q563" i="2"/>
  <c r="R563" i="2" s="1"/>
  <c r="O563" i="2"/>
  <c r="Q562" i="2"/>
  <c r="R562" i="2" s="1"/>
  <c r="O562" i="2"/>
  <c r="Q561" i="2"/>
  <c r="R561" i="2" s="1"/>
  <c r="O561" i="2"/>
  <c r="Q560" i="2"/>
  <c r="R560" i="2" s="1"/>
  <c r="O560" i="2"/>
  <c r="R559" i="2"/>
  <c r="Q559" i="2"/>
  <c r="O559" i="2"/>
  <c r="Q558" i="2"/>
  <c r="R558" i="2" s="1"/>
  <c r="O558" i="2"/>
  <c r="P557" i="2"/>
  <c r="T559" i="2" s="1"/>
  <c r="L551" i="2"/>
  <c r="K551" i="2"/>
  <c r="M551" i="2" s="1"/>
  <c r="N551" i="2" s="1"/>
  <c r="P549" i="2"/>
  <c r="Q542" i="2"/>
  <c r="R542" i="2" s="1"/>
  <c r="O542" i="2"/>
  <c r="Q541" i="2"/>
  <c r="R541" i="2" s="1"/>
  <c r="O541" i="2"/>
  <c r="Q540" i="2"/>
  <c r="R540" i="2" s="1"/>
  <c r="O540" i="2"/>
  <c r="Q539" i="2"/>
  <c r="R539" i="2" s="1"/>
  <c r="O539" i="2"/>
  <c r="Q538" i="2"/>
  <c r="R538" i="2" s="1"/>
  <c r="O538" i="2"/>
  <c r="Q537" i="2"/>
  <c r="R537" i="2" s="1"/>
  <c r="O537" i="2"/>
  <c r="R536" i="2"/>
  <c r="Q536" i="2"/>
  <c r="O536" i="2"/>
  <c r="O535" i="2"/>
  <c r="P534" i="2"/>
  <c r="T536" i="2" s="1"/>
  <c r="N528" i="2"/>
  <c r="M528" i="2"/>
  <c r="L528" i="2"/>
  <c r="K528" i="2"/>
  <c r="P526" i="2"/>
  <c r="Q525" i="2"/>
  <c r="Q526" i="2" s="1"/>
  <c r="Q519" i="2"/>
  <c r="R519" i="2" s="1"/>
  <c r="O519" i="2"/>
  <c r="Q518" i="2"/>
  <c r="R518" i="2" s="1"/>
  <c r="O518" i="2"/>
  <c r="Q517" i="2"/>
  <c r="R517" i="2" s="1"/>
  <c r="O517" i="2"/>
  <c r="Q516" i="2"/>
  <c r="R516" i="2" s="1"/>
  <c r="O516" i="2"/>
  <c r="Q515" i="2"/>
  <c r="R515" i="2" s="1"/>
  <c r="O515" i="2"/>
  <c r="Q514" i="2"/>
  <c r="R514" i="2" s="1"/>
  <c r="O514" i="2"/>
  <c r="R513" i="2"/>
  <c r="Q513" i="2"/>
  <c r="O513" i="2"/>
  <c r="O512" i="2"/>
  <c r="P511" i="2"/>
  <c r="Q512" i="2" s="1"/>
  <c r="R512" i="2" s="1"/>
  <c r="L505" i="2"/>
  <c r="K505" i="2"/>
  <c r="M505" i="2" s="1"/>
  <c r="N505" i="2" s="1"/>
  <c r="P503" i="2"/>
  <c r="Q495" i="2"/>
  <c r="R495" i="2" s="1"/>
  <c r="O495" i="2"/>
  <c r="Q494" i="2"/>
  <c r="R494" i="2" s="1"/>
  <c r="O494" i="2"/>
  <c r="Q493" i="2"/>
  <c r="R493" i="2" s="1"/>
  <c r="O493" i="2"/>
  <c r="Q492" i="2"/>
  <c r="R492" i="2" s="1"/>
  <c r="O492" i="2"/>
  <c r="Q491" i="2"/>
  <c r="R491" i="2" s="1"/>
  <c r="O491" i="2"/>
  <c r="Q490" i="2"/>
  <c r="R490" i="2" s="1"/>
  <c r="O490" i="2"/>
  <c r="Q489" i="2"/>
  <c r="R489" i="2" s="1"/>
  <c r="O489" i="2"/>
  <c r="O488" i="2"/>
  <c r="P487" i="2"/>
  <c r="T489" i="2" s="1"/>
  <c r="M481" i="2"/>
  <c r="N481" i="2" s="1"/>
  <c r="L481" i="2"/>
  <c r="K481" i="2"/>
  <c r="P479" i="2"/>
  <c r="Q478" i="2"/>
  <c r="Q479" i="2" s="1"/>
  <c r="Q472" i="2"/>
  <c r="R472" i="2" s="1"/>
  <c r="O472" i="2"/>
  <c r="Q471" i="2"/>
  <c r="R471" i="2" s="1"/>
  <c r="O471" i="2"/>
  <c r="Q470" i="2"/>
  <c r="R470" i="2" s="1"/>
  <c r="O470" i="2"/>
  <c r="Q469" i="2"/>
  <c r="R469" i="2" s="1"/>
  <c r="O469" i="2"/>
  <c r="Q468" i="2"/>
  <c r="R468" i="2" s="1"/>
  <c r="O468" i="2"/>
  <c r="Q467" i="2"/>
  <c r="R467" i="2" s="1"/>
  <c r="O467" i="2"/>
  <c r="R466" i="2"/>
  <c r="Q466" i="2"/>
  <c r="O466" i="2"/>
  <c r="Q465" i="2"/>
  <c r="R465" i="2" s="1"/>
  <c r="O465" i="2"/>
  <c r="P464" i="2"/>
  <c r="T466" i="2" s="1"/>
  <c r="L458" i="2"/>
  <c r="K458" i="2"/>
  <c r="M458" i="2" s="1"/>
  <c r="N458" i="2" s="1"/>
  <c r="Q456" i="2"/>
  <c r="P456" i="2"/>
  <c r="Q455" i="2"/>
  <c r="Q449" i="2"/>
  <c r="R449" i="2" s="1"/>
  <c r="O449" i="2"/>
  <c r="Q448" i="2"/>
  <c r="R448" i="2" s="1"/>
  <c r="O448" i="2"/>
  <c r="Q447" i="2"/>
  <c r="R447" i="2" s="1"/>
  <c r="O447" i="2"/>
  <c r="Q446" i="2"/>
  <c r="R446" i="2" s="1"/>
  <c r="O446" i="2"/>
  <c r="Q445" i="2"/>
  <c r="R445" i="2" s="1"/>
  <c r="O445" i="2"/>
  <c r="Q444" i="2"/>
  <c r="R444" i="2" s="1"/>
  <c r="O444" i="2"/>
  <c r="R443" i="2"/>
  <c r="Q443" i="2"/>
  <c r="O443" i="2"/>
  <c r="O442" i="2"/>
  <c r="P441" i="2"/>
  <c r="T443" i="2" s="1"/>
  <c r="N435" i="2"/>
  <c r="M435" i="2"/>
  <c r="L435" i="2"/>
  <c r="K435" i="2"/>
  <c r="T432" i="2"/>
  <c r="U431" i="2"/>
  <c r="U432" i="2" s="1"/>
  <c r="Q428" i="2"/>
  <c r="R428" i="2" s="1"/>
  <c r="O428" i="2"/>
  <c r="Q427" i="2"/>
  <c r="R427" i="2" s="1"/>
  <c r="O427" i="2"/>
  <c r="Q426" i="2"/>
  <c r="R426" i="2" s="1"/>
  <c r="O426" i="2"/>
  <c r="Q425" i="2"/>
  <c r="R425" i="2" s="1"/>
  <c r="O425" i="2"/>
  <c r="Q424" i="2"/>
  <c r="R424" i="2" s="1"/>
  <c r="O424" i="2"/>
  <c r="Q423" i="2"/>
  <c r="R423" i="2" s="1"/>
  <c r="O423" i="2"/>
  <c r="Q422" i="2"/>
  <c r="R422" i="2" s="1"/>
  <c r="O422" i="2"/>
  <c r="Q421" i="2"/>
  <c r="R421" i="2" s="1"/>
  <c r="O421" i="2"/>
  <c r="P420" i="2"/>
  <c r="T416" i="2"/>
  <c r="L416" i="2"/>
  <c r="K416" i="2"/>
  <c r="M416" i="2" s="1"/>
  <c r="R412" i="2"/>
  <c r="Q412" i="2"/>
  <c r="O412" i="2"/>
  <c r="R411" i="2"/>
  <c r="Q411" i="2"/>
  <c r="O411" i="2"/>
  <c r="R410" i="2"/>
  <c r="Q410" i="2"/>
  <c r="O410" i="2"/>
  <c r="Q409" i="2"/>
  <c r="R409" i="2" s="1"/>
  <c r="O409" i="2"/>
  <c r="R408" i="2"/>
  <c r="Q408" i="2"/>
  <c r="O408" i="2"/>
  <c r="R407" i="2"/>
  <c r="Q407" i="2"/>
  <c r="O407" i="2"/>
  <c r="R406" i="2"/>
  <c r="Q406" i="2"/>
  <c r="O406" i="2"/>
  <c r="Q405" i="2"/>
  <c r="R405" i="2" s="1"/>
  <c r="O405" i="2"/>
  <c r="P404" i="2"/>
  <c r="L400" i="2"/>
  <c r="K400" i="2"/>
  <c r="M400" i="2" s="1"/>
  <c r="N400" i="2" s="1"/>
  <c r="Q395" i="2"/>
  <c r="R395" i="2" s="1"/>
  <c r="O395" i="2"/>
  <c r="Q394" i="2"/>
  <c r="R394" i="2" s="1"/>
  <c r="O394" i="2"/>
  <c r="Q393" i="2"/>
  <c r="R393" i="2" s="1"/>
  <c r="O393" i="2"/>
  <c r="Q392" i="2"/>
  <c r="R392" i="2" s="1"/>
  <c r="O392" i="2"/>
  <c r="Q391" i="2"/>
  <c r="R391" i="2" s="1"/>
  <c r="O391" i="2"/>
  <c r="Q390" i="2"/>
  <c r="R390" i="2" s="1"/>
  <c r="O390" i="2"/>
  <c r="Q389" i="2"/>
  <c r="R389" i="2" s="1"/>
  <c r="O389" i="2"/>
  <c r="Q388" i="2"/>
  <c r="R388" i="2" s="1"/>
  <c r="O388" i="2"/>
  <c r="P387" i="2"/>
  <c r="L383" i="2"/>
  <c r="K383" i="2"/>
  <c r="M383" i="2" s="1"/>
  <c r="N383" i="2" s="1"/>
  <c r="R377" i="2"/>
  <c r="Q377" i="2"/>
  <c r="O377" i="2"/>
  <c r="Q376" i="2"/>
  <c r="R376" i="2" s="1"/>
  <c r="O376" i="2"/>
  <c r="R375" i="2"/>
  <c r="Q375" i="2"/>
  <c r="O375" i="2"/>
  <c r="Q374" i="2"/>
  <c r="R374" i="2" s="1"/>
  <c r="O374" i="2"/>
  <c r="R373" i="2"/>
  <c r="Q373" i="2"/>
  <c r="O373" i="2"/>
  <c r="Q372" i="2"/>
  <c r="R372" i="2" s="1"/>
  <c r="O372" i="2"/>
  <c r="R371" i="2"/>
  <c r="Q371" i="2"/>
  <c r="O371" i="2"/>
  <c r="O370" i="2"/>
  <c r="P369" i="2"/>
  <c r="Q370" i="2" s="1"/>
  <c r="R370" i="2" s="1"/>
  <c r="M365" i="2"/>
  <c r="N365" i="2" s="1"/>
  <c r="L365" i="2"/>
  <c r="K365" i="2"/>
  <c r="R359" i="2"/>
  <c r="Q359" i="2"/>
  <c r="O359" i="2"/>
  <c r="R358" i="2"/>
  <c r="Q358" i="2"/>
  <c r="O358" i="2"/>
  <c r="Q357" i="2"/>
  <c r="R357" i="2" s="1"/>
  <c r="O357" i="2"/>
  <c r="R356" i="2"/>
  <c r="Q356" i="2"/>
  <c r="O356" i="2"/>
  <c r="R355" i="2"/>
  <c r="Q355" i="2"/>
  <c r="O355" i="2"/>
  <c r="R354" i="2"/>
  <c r="Q354" i="2"/>
  <c r="O354" i="2"/>
  <c r="Q353" i="2"/>
  <c r="R353" i="2" s="1"/>
  <c r="O353" i="2"/>
  <c r="O352" i="2"/>
  <c r="P351" i="2"/>
  <c r="M347" i="2"/>
  <c r="L347" i="2"/>
  <c r="N347" i="2" s="1"/>
  <c r="K347" i="2"/>
  <c r="Q342" i="2"/>
  <c r="R342" i="2" s="1"/>
  <c r="O342" i="2"/>
  <c r="Q341" i="2"/>
  <c r="R341" i="2" s="1"/>
  <c r="O341" i="2"/>
  <c r="Q340" i="2"/>
  <c r="R340" i="2" s="1"/>
  <c r="O340" i="2"/>
  <c r="Q339" i="2"/>
  <c r="R339" i="2" s="1"/>
  <c r="O339" i="2"/>
  <c r="Q338" i="2"/>
  <c r="R338" i="2" s="1"/>
  <c r="O338" i="2"/>
  <c r="Q337" i="2"/>
  <c r="R337" i="2" s="1"/>
  <c r="O337" i="2"/>
  <c r="Q336" i="2"/>
  <c r="R336" i="2" s="1"/>
  <c r="O336" i="2"/>
  <c r="Q335" i="2"/>
  <c r="R335" i="2" s="1"/>
  <c r="O335" i="2"/>
  <c r="P334" i="2"/>
  <c r="M330" i="2"/>
  <c r="N330" i="2" s="1"/>
  <c r="L330" i="2"/>
  <c r="K330" i="2"/>
  <c r="Q323" i="2"/>
  <c r="R323" i="2" s="1"/>
  <c r="O323" i="2"/>
  <c r="R322" i="2"/>
  <c r="Q322" i="2"/>
  <c r="O322" i="2"/>
  <c r="Q321" i="2"/>
  <c r="R321" i="2" s="1"/>
  <c r="O321" i="2"/>
  <c r="R320" i="2"/>
  <c r="Q320" i="2"/>
  <c r="O320" i="2"/>
  <c r="Q319" i="2"/>
  <c r="R319" i="2" s="1"/>
  <c r="O319" i="2"/>
  <c r="R318" i="2"/>
  <c r="Q318" i="2"/>
  <c r="O318" i="2"/>
  <c r="Q317" i="2"/>
  <c r="R317" i="2" s="1"/>
  <c r="O317" i="2"/>
  <c r="R316" i="2"/>
  <c r="AP46" i="2" s="1"/>
  <c r="Q316" i="2"/>
  <c r="AP25" i="2" s="1"/>
  <c r="O316" i="2"/>
  <c r="AP6" i="2" s="1"/>
  <c r="P315" i="2"/>
  <c r="M310" i="2"/>
  <c r="N310" i="2" s="1"/>
  <c r="K310" i="2"/>
  <c r="R305" i="2"/>
  <c r="Q305" i="2"/>
  <c r="O305" i="2"/>
  <c r="L305" i="2"/>
  <c r="L310" i="2" s="1"/>
  <c r="R304" i="2"/>
  <c r="Q304" i="2"/>
  <c r="O304" i="2"/>
  <c r="Q303" i="2"/>
  <c r="R303" i="2" s="1"/>
  <c r="O303" i="2"/>
  <c r="R302" i="2"/>
  <c r="Q302" i="2"/>
  <c r="O302" i="2"/>
  <c r="Q301" i="2"/>
  <c r="R301" i="2" s="1"/>
  <c r="O301" i="2"/>
  <c r="R300" i="2"/>
  <c r="Q300" i="2"/>
  <c r="O300" i="2"/>
  <c r="Q299" i="2"/>
  <c r="R299" i="2" s="1"/>
  <c r="O299" i="2"/>
  <c r="AO7" i="2" s="1"/>
  <c r="R298" i="2"/>
  <c r="AO46" i="2" s="1"/>
  <c r="Q298" i="2"/>
  <c r="AO25" i="2" s="1"/>
  <c r="O298" i="2"/>
  <c r="AO6" i="2" s="1"/>
  <c r="P297" i="2"/>
  <c r="M293" i="2"/>
  <c r="N293" i="2" s="1"/>
  <c r="L293" i="2"/>
  <c r="K293" i="2"/>
  <c r="R286" i="2"/>
  <c r="Q286" i="2"/>
  <c r="O286" i="2"/>
  <c r="R285" i="2"/>
  <c r="Q285" i="2"/>
  <c r="O285" i="2"/>
  <c r="R284" i="2"/>
  <c r="Q284" i="2"/>
  <c r="O284" i="2"/>
  <c r="R283" i="2"/>
  <c r="Q283" i="2"/>
  <c r="O283" i="2"/>
  <c r="R282" i="2"/>
  <c r="Q282" i="2"/>
  <c r="O282" i="2"/>
  <c r="R281" i="2"/>
  <c r="AN48" i="2" s="1"/>
  <c r="Q281" i="2"/>
  <c r="AN27" i="2" s="1"/>
  <c r="O281" i="2"/>
  <c r="R280" i="2"/>
  <c r="Q280" i="2"/>
  <c r="O280" i="2"/>
  <c r="R279" i="2"/>
  <c r="AN46" i="2" s="1"/>
  <c r="Q279" i="2"/>
  <c r="O279" i="2"/>
  <c r="P278" i="2"/>
  <c r="L274" i="2"/>
  <c r="K274" i="2"/>
  <c r="M274" i="2" s="1"/>
  <c r="N274" i="2" s="1"/>
  <c r="Q266" i="2"/>
  <c r="R266" i="2" s="1"/>
  <c r="O266" i="2"/>
  <c r="Q265" i="2"/>
  <c r="R265" i="2" s="1"/>
  <c r="O265" i="2"/>
  <c r="Q264" i="2"/>
  <c r="R264" i="2" s="1"/>
  <c r="O264" i="2"/>
  <c r="Q263" i="2"/>
  <c r="R263" i="2" s="1"/>
  <c r="O263" i="2"/>
  <c r="Q262" i="2"/>
  <c r="R262" i="2" s="1"/>
  <c r="AM49" i="2" s="1"/>
  <c r="O262" i="2"/>
  <c r="Q261" i="2"/>
  <c r="O261" i="2"/>
  <c r="AM8" i="2" s="1"/>
  <c r="Q260" i="2"/>
  <c r="R260" i="2" s="1"/>
  <c r="O260" i="2"/>
  <c r="Q259" i="2"/>
  <c r="R259" i="2" s="1"/>
  <c r="O259" i="2"/>
  <c r="P258" i="2"/>
  <c r="L254" i="2"/>
  <c r="K254" i="2"/>
  <c r="M254" i="2" s="1"/>
  <c r="N254" i="2" s="1"/>
  <c r="T78" i="2" s="1"/>
  <c r="R249" i="2"/>
  <c r="Q249" i="2"/>
  <c r="R248" i="2"/>
  <c r="Q248" i="2"/>
  <c r="O248" i="2"/>
  <c r="R247" i="2"/>
  <c r="Q247" i="2"/>
  <c r="O247" i="2"/>
  <c r="R246" i="2"/>
  <c r="Q246" i="2"/>
  <c r="O246" i="2"/>
  <c r="R245" i="2"/>
  <c r="AL50" i="2" s="1"/>
  <c r="Q245" i="2"/>
  <c r="O245" i="2"/>
  <c r="R244" i="2"/>
  <c r="AL49" i="2" s="1"/>
  <c r="Q244" i="2"/>
  <c r="O244" i="2"/>
  <c r="R243" i="2"/>
  <c r="AL48" i="2" s="1"/>
  <c r="Q243" i="2"/>
  <c r="O243" i="2"/>
  <c r="AL8" i="2" s="1"/>
  <c r="R242" i="2"/>
  <c r="AL47" i="2" s="1"/>
  <c r="Q242" i="2"/>
  <c r="O242" i="2"/>
  <c r="O241" i="2"/>
  <c r="P240" i="2"/>
  <c r="AL59" i="2" s="1"/>
  <c r="L236" i="2"/>
  <c r="T17" i="2" s="1"/>
  <c r="K236" i="2"/>
  <c r="M236" i="2" s="1"/>
  <c r="Q231" i="2"/>
  <c r="R231" i="2" s="1"/>
  <c r="O231" i="2"/>
  <c r="Q230" i="2"/>
  <c r="R230" i="2" s="1"/>
  <c r="O230" i="2"/>
  <c r="Q229" i="2"/>
  <c r="R229" i="2" s="1"/>
  <c r="O229" i="2"/>
  <c r="Q228" i="2"/>
  <c r="O228" i="2"/>
  <c r="Q227" i="2"/>
  <c r="R227" i="2" s="1"/>
  <c r="O227" i="2"/>
  <c r="Q226" i="2"/>
  <c r="R226" i="2" s="1"/>
  <c r="AK48" i="2" s="1"/>
  <c r="O226" i="2"/>
  <c r="AK8" i="2" s="1"/>
  <c r="Q225" i="2"/>
  <c r="O225" i="2"/>
  <c r="Q224" i="2"/>
  <c r="R224" i="2" s="1"/>
  <c r="O224" i="2"/>
  <c r="P223" i="2"/>
  <c r="AK59" i="2" s="1"/>
  <c r="N219" i="2"/>
  <c r="L219" i="2"/>
  <c r="K219" i="2"/>
  <c r="M219" i="2" s="1"/>
  <c r="T43" i="2" s="1"/>
  <c r="R213" i="2"/>
  <c r="Q213" i="2"/>
  <c r="O213" i="2"/>
  <c r="Q212" i="2"/>
  <c r="R212" i="2" s="1"/>
  <c r="O212" i="2"/>
  <c r="AJ12" i="2" s="1"/>
  <c r="Q211" i="2"/>
  <c r="R211" i="2" s="1"/>
  <c r="AJ51" i="2" s="1"/>
  <c r="O211" i="2"/>
  <c r="AJ11" i="2" s="1"/>
  <c r="Q210" i="2"/>
  <c r="R210" i="2" s="1"/>
  <c r="AJ50" i="2" s="1"/>
  <c r="O210" i="2"/>
  <c r="AJ10" i="2" s="1"/>
  <c r="R209" i="2"/>
  <c r="Q209" i="2"/>
  <c r="O209" i="2"/>
  <c r="AJ9" i="2" s="1"/>
  <c r="Q208" i="2"/>
  <c r="R208" i="2" s="1"/>
  <c r="O208" i="2"/>
  <c r="AJ8" i="2" s="1"/>
  <c r="R207" i="2"/>
  <c r="AJ47" i="2" s="1"/>
  <c r="Q207" i="2"/>
  <c r="AJ26" i="2" s="1"/>
  <c r="O207" i="2"/>
  <c r="O206" i="2"/>
  <c r="AJ6" i="2" s="1"/>
  <c r="P205" i="2"/>
  <c r="Q206" i="2" s="1"/>
  <c r="M200" i="2"/>
  <c r="T42" i="2" s="1"/>
  <c r="L200" i="2"/>
  <c r="K200" i="2"/>
  <c r="Q193" i="2"/>
  <c r="R193" i="2" s="1"/>
  <c r="O193" i="2"/>
  <c r="R192" i="2"/>
  <c r="AI52" i="2" s="1"/>
  <c r="Q192" i="2"/>
  <c r="O192" i="2"/>
  <c r="R191" i="2"/>
  <c r="Q191" i="2"/>
  <c r="O191" i="2"/>
  <c r="AI11" i="2" s="1"/>
  <c r="R190" i="2"/>
  <c r="AI50" i="2" s="1"/>
  <c r="Q190" i="2"/>
  <c r="O190" i="2"/>
  <c r="Q189" i="2"/>
  <c r="AI28" i="2" s="1"/>
  <c r="O189" i="2"/>
  <c r="AI9" i="2" s="1"/>
  <c r="R188" i="2"/>
  <c r="AI48" i="2" s="1"/>
  <c r="Q188" i="2"/>
  <c r="O188" i="2"/>
  <c r="R187" i="2"/>
  <c r="Q187" i="2"/>
  <c r="O187" i="2"/>
  <c r="AI7" i="2" s="1"/>
  <c r="R186" i="2"/>
  <c r="AI46" i="2" s="1"/>
  <c r="O186" i="2"/>
  <c r="P185" i="2"/>
  <c r="Q186" i="2" s="1"/>
  <c r="AI25" i="2" s="1"/>
  <c r="F179" i="2"/>
  <c r="M177" i="2"/>
  <c r="T41" i="2" s="1"/>
  <c r="L177" i="2"/>
  <c r="K177" i="2"/>
  <c r="Q169" i="2"/>
  <c r="R169" i="2" s="1"/>
  <c r="O169" i="2"/>
  <c r="R168" i="2"/>
  <c r="AH52" i="2" s="1"/>
  <c r="Q168" i="2"/>
  <c r="O168" i="2"/>
  <c r="Q167" i="2"/>
  <c r="AH30" i="2" s="1"/>
  <c r="O167" i="2"/>
  <c r="R166" i="2"/>
  <c r="Q166" i="2"/>
  <c r="O166" i="2"/>
  <c r="Q165" i="2"/>
  <c r="AH28" i="2" s="1"/>
  <c r="O165" i="2"/>
  <c r="R164" i="2"/>
  <c r="AH48" i="2" s="1"/>
  <c r="Q164" i="2"/>
  <c r="O164" i="2"/>
  <c r="Q163" i="2"/>
  <c r="R163" i="2" s="1"/>
  <c r="AH47" i="2" s="1"/>
  <c r="O163" i="2"/>
  <c r="AH7" i="2" s="1"/>
  <c r="O162" i="2"/>
  <c r="P161" i="2"/>
  <c r="Q162" i="2" s="1"/>
  <c r="AH25" i="2" s="1"/>
  <c r="F156" i="2"/>
  <c r="N155" i="2"/>
  <c r="M155" i="2"/>
  <c r="T40" i="2" s="1"/>
  <c r="L155" i="2"/>
  <c r="K155" i="2"/>
  <c r="R149" i="2"/>
  <c r="Q149" i="2"/>
  <c r="O149" i="2"/>
  <c r="R148" i="2"/>
  <c r="Q148" i="2"/>
  <c r="O148" i="2"/>
  <c r="R147" i="2"/>
  <c r="AG51" i="2" s="1"/>
  <c r="Q147" i="2"/>
  <c r="AG30" i="2" s="1"/>
  <c r="O147" i="2"/>
  <c r="R146" i="2"/>
  <c r="Q146" i="2"/>
  <c r="O146" i="2"/>
  <c r="R145" i="2"/>
  <c r="AG49" i="2" s="1"/>
  <c r="Q145" i="2"/>
  <c r="O145" i="2"/>
  <c r="AG9" i="2" s="1"/>
  <c r="R144" i="2"/>
  <c r="Q144" i="2"/>
  <c r="O144" i="2"/>
  <c r="R143" i="2"/>
  <c r="Q143" i="2"/>
  <c r="O143" i="2"/>
  <c r="AG7" i="2" s="1"/>
  <c r="O142" i="2"/>
  <c r="P141" i="2"/>
  <c r="Q142" i="2" s="1"/>
  <c r="R142" i="2" s="1"/>
  <c r="AG46" i="2" s="1"/>
  <c r="T138" i="2"/>
  <c r="S138" i="2"/>
  <c r="R138" i="2"/>
  <c r="L135" i="2"/>
  <c r="T12" i="2" s="1"/>
  <c r="K135" i="2"/>
  <c r="F136" i="2" s="1"/>
  <c r="R127" i="2"/>
  <c r="Q127" i="2"/>
  <c r="O127" i="2"/>
  <c r="Q126" i="2"/>
  <c r="AF31" i="2" s="1"/>
  <c r="O126" i="2"/>
  <c r="AF12" i="2" s="1"/>
  <c r="R125" i="2"/>
  <c r="AF51" i="2" s="1"/>
  <c r="Q125" i="2"/>
  <c r="O125" i="2"/>
  <c r="Q124" i="2"/>
  <c r="AF29" i="2" s="1"/>
  <c r="O124" i="2"/>
  <c r="AF10" i="2" s="1"/>
  <c r="R123" i="2"/>
  <c r="AF49" i="2" s="1"/>
  <c r="Q123" i="2"/>
  <c r="O123" i="2"/>
  <c r="Q122" i="2"/>
  <c r="R122" i="2" s="1"/>
  <c r="AF48" i="2" s="1"/>
  <c r="O122" i="2"/>
  <c r="AF8" i="2" s="1"/>
  <c r="R121" i="2"/>
  <c r="AF47" i="2" s="1"/>
  <c r="Q121" i="2"/>
  <c r="O121" i="2"/>
  <c r="O120" i="2"/>
  <c r="AF6" i="2" s="1"/>
  <c r="P119" i="2"/>
  <c r="AF59" i="2" s="1"/>
  <c r="L113" i="2"/>
  <c r="K113" i="2"/>
  <c r="F114" i="2" s="1"/>
  <c r="R107" i="2"/>
  <c r="Q107" i="2"/>
  <c r="Q106" i="2"/>
  <c r="O106" i="2"/>
  <c r="AE13" i="2" s="1"/>
  <c r="Q105" i="2"/>
  <c r="AE31" i="2" s="1"/>
  <c r="O105" i="2"/>
  <c r="Q104" i="2"/>
  <c r="R104" i="2" s="1"/>
  <c r="AE51" i="2" s="1"/>
  <c r="O104" i="2"/>
  <c r="Q103" i="2"/>
  <c r="AE29" i="2" s="1"/>
  <c r="O103" i="2"/>
  <c r="Q102" i="2"/>
  <c r="R102" i="2" s="1"/>
  <c r="AE49" i="2" s="1"/>
  <c r="O102" i="2"/>
  <c r="R101" i="2"/>
  <c r="AE48" i="2" s="1"/>
  <c r="Q101" i="2"/>
  <c r="O101" i="2"/>
  <c r="Q100" i="2"/>
  <c r="O100" i="2"/>
  <c r="R99" i="2"/>
  <c r="AE46" i="2" s="1"/>
  <c r="Q99" i="2"/>
  <c r="O99" i="2"/>
  <c r="P98" i="2"/>
  <c r="F93" i="2"/>
  <c r="Q92" i="2"/>
  <c r="R92" i="2" s="1"/>
  <c r="N92" i="2"/>
  <c r="T71" i="2" s="1"/>
  <c r="L92" i="2"/>
  <c r="K92" i="2"/>
  <c r="M92" i="2" s="1"/>
  <c r="Q84" i="2"/>
  <c r="R84" i="2" s="1"/>
  <c r="R83" i="2"/>
  <c r="Q83" i="2"/>
  <c r="Q82" i="2"/>
  <c r="O82" i="2"/>
  <c r="AD13" i="2" s="1"/>
  <c r="Q81" i="2"/>
  <c r="R81" i="2" s="1"/>
  <c r="AD52" i="2" s="1"/>
  <c r="O81" i="2"/>
  <c r="Q80" i="2"/>
  <c r="R80" i="2" s="1"/>
  <c r="AD51" i="2" s="1"/>
  <c r="O80" i="2"/>
  <c r="AD11" i="2" s="1"/>
  <c r="Q79" i="2"/>
  <c r="AD29" i="2" s="1"/>
  <c r="O79" i="2"/>
  <c r="R78" i="2"/>
  <c r="AD49" i="2" s="1"/>
  <c r="Q78" i="2"/>
  <c r="O78" i="2"/>
  <c r="Q77" i="2"/>
  <c r="R77" i="2" s="1"/>
  <c r="O77" i="2"/>
  <c r="AD8" i="2" s="1"/>
  <c r="T76" i="2"/>
  <c r="R76" i="2"/>
  <c r="Q76" i="2"/>
  <c r="O76" i="2"/>
  <c r="Q75" i="2"/>
  <c r="AD25" i="2" s="1"/>
  <c r="O75" i="2"/>
  <c r="AD6" i="2" s="1"/>
  <c r="T74" i="2"/>
  <c r="P74" i="2"/>
  <c r="L68" i="2"/>
  <c r="T9" i="2" s="1"/>
  <c r="K68" i="2"/>
  <c r="F69" i="2" s="1"/>
  <c r="Q61" i="2"/>
  <c r="R61" i="2" s="1"/>
  <c r="R60" i="2"/>
  <c r="Q60" i="2"/>
  <c r="AZ59" i="2"/>
  <c r="AY59" i="2"/>
  <c r="AX59" i="2"/>
  <c r="AW59" i="2"/>
  <c r="AV59" i="2"/>
  <c r="AU59" i="2"/>
  <c r="AT59" i="2"/>
  <c r="AS59" i="2"/>
  <c r="AQ59" i="2"/>
  <c r="AP59" i="2"/>
  <c r="AO59" i="2"/>
  <c r="AN59" i="2"/>
  <c r="AM59" i="2"/>
  <c r="AJ59" i="2"/>
  <c r="AI59" i="2"/>
  <c r="AH59" i="2"/>
  <c r="AG59" i="2"/>
  <c r="AE59" i="2"/>
  <c r="AD59" i="2"/>
  <c r="AA59" i="2"/>
  <c r="Q59" i="2"/>
  <c r="R59" i="2" s="1"/>
  <c r="R58" i="2"/>
  <c r="Q58" i="2"/>
  <c r="O58" i="2"/>
  <c r="R57" i="2"/>
  <c r="Q57" i="2"/>
  <c r="O57" i="2"/>
  <c r="R56" i="2"/>
  <c r="AC51" i="2" s="1"/>
  <c r="Q56" i="2"/>
  <c r="O56" i="2"/>
  <c r="AC11" i="2" s="1"/>
  <c r="R55" i="2"/>
  <c r="AC50" i="2" s="1"/>
  <c r="Q55" i="2"/>
  <c r="O55" i="2"/>
  <c r="R54" i="2"/>
  <c r="Q54" i="2"/>
  <c r="AC28" i="2" s="1"/>
  <c r="O54" i="2"/>
  <c r="AC9" i="2" s="1"/>
  <c r="R53" i="2"/>
  <c r="AC48" i="2" s="1"/>
  <c r="Q53" i="2"/>
  <c r="O53" i="2"/>
  <c r="AJ52" i="2"/>
  <c r="AG52" i="2"/>
  <c r="AC52" i="2"/>
  <c r="Q52" i="2"/>
  <c r="R52" i="2" s="1"/>
  <c r="O52" i="2"/>
  <c r="AC7" i="2" s="1"/>
  <c r="AK51" i="2"/>
  <c r="AI51" i="2"/>
  <c r="R51" i="2"/>
  <c r="AC46" i="2" s="1"/>
  <c r="Q51" i="2"/>
  <c r="AC25" i="2" s="1"/>
  <c r="O51" i="2"/>
  <c r="AC6" i="2" s="1"/>
  <c r="AH50" i="2"/>
  <c r="AG50" i="2"/>
  <c r="P50" i="2"/>
  <c r="AC59" i="2" s="1"/>
  <c r="AK49" i="2"/>
  <c r="AJ49" i="2"/>
  <c r="AC49" i="2"/>
  <c r="AB49" i="2"/>
  <c r="AJ48" i="2"/>
  <c r="AG48" i="2"/>
  <c r="AD48" i="2"/>
  <c r="AO47" i="2"/>
  <c r="AN47" i="2"/>
  <c r="AM47" i="2"/>
  <c r="AI47" i="2"/>
  <c r="AG47" i="2"/>
  <c r="AD47" i="2"/>
  <c r="AC47" i="2"/>
  <c r="AM46" i="2"/>
  <c r="AK46" i="2"/>
  <c r="L43" i="2"/>
  <c r="T8" i="2" s="1"/>
  <c r="K43" i="2"/>
  <c r="F45" i="2" s="1"/>
  <c r="Q39" i="2"/>
  <c r="R39" i="2" s="1"/>
  <c r="Q38" i="2"/>
  <c r="R38" i="2" s="1"/>
  <c r="T37" i="2"/>
  <c r="Q37" i="2"/>
  <c r="R37" i="2" s="1"/>
  <c r="Q36" i="2"/>
  <c r="R36" i="2" s="1"/>
  <c r="R35" i="2"/>
  <c r="Q35" i="2"/>
  <c r="AB32" i="2" s="1"/>
  <c r="O35" i="2"/>
  <c r="Q34" i="2"/>
  <c r="R34" i="2" s="1"/>
  <c r="AB52" i="2" s="1"/>
  <c r="O34" i="2"/>
  <c r="AB12" i="2" s="1"/>
  <c r="R33" i="2"/>
  <c r="AB51" i="2" s="1"/>
  <c r="Q33" i="2"/>
  <c r="O33" i="2"/>
  <c r="AI32" i="2"/>
  <c r="AH32" i="2"/>
  <c r="AG32" i="2"/>
  <c r="AF32" i="2"/>
  <c r="AC32" i="2"/>
  <c r="AA32" i="2"/>
  <c r="R32" i="2"/>
  <c r="AB50" i="2" s="1"/>
  <c r="Q32" i="2"/>
  <c r="O32" i="2"/>
  <c r="AB10" i="2" s="1"/>
  <c r="AJ31" i="2"/>
  <c r="AI31" i="2"/>
  <c r="AH31" i="2"/>
  <c r="AG31" i="2"/>
  <c r="AD31" i="2"/>
  <c r="AC31" i="2"/>
  <c r="AB31" i="2"/>
  <c r="Q31" i="2"/>
  <c r="R31" i="2" s="1"/>
  <c r="O31" i="2"/>
  <c r="AK30" i="2"/>
  <c r="AJ30" i="2"/>
  <c r="AI30" i="2"/>
  <c r="AF30" i="2"/>
  <c r="AC30" i="2"/>
  <c r="AB30" i="2"/>
  <c r="AA30" i="2"/>
  <c r="Q30" i="2"/>
  <c r="AB27" i="2" s="1"/>
  <c r="O30" i="2"/>
  <c r="AL29" i="2"/>
  <c r="AJ29" i="2"/>
  <c r="AI29" i="2"/>
  <c r="AH29" i="2"/>
  <c r="AG29" i="2"/>
  <c r="AC29" i="2"/>
  <c r="AB29" i="2"/>
  <c r="AA29" i="2"/>
  <c r="R29" i="2"/>
  <c r="AB47" i="2" s="1"/>
  <c r="Q29" i="2"/>
  <c r="O29" i="2"/>
  <c r="AB7" i="2" s="1"/>
  <c r="AM28" i="2"/>
  <c r="AL28" i="2"/>
  <c r="AK28" i="2"/>
  <c r="AJ28" i="2"/>
  <c r="AG28" i="2"/>
  <c r="AF28" i="2"/>
  <c r="AE28" i="2"/>
  <c r="AD28" i="2"/>
  <c r="AB28" i="2"/>
  <c r="O28" i="2"/>
  <c r="AL27" i="2"/>
  <c r="AK27" i="2"/>
  <c r="AJ27" i="2"/>
  <c r="AI27" i="2"/>
  <c r="AH27" i="2"/>
  <c r="AG27" i="2"/>
  <c r="AF27" i="2"/>
  <c r="AE27" i="2"/>
  <c r="AD27" i="2"/>
  <c r="AC27" i="2"/>
  <c r="P27" i="2"/>
  <c r="AB59" i="2" s="1"/>
  <c r="AO26" i="2"/>
  <c r="AN26" i="2"/>
  <c r="AM26" i="2"/>
  <c r="AL26" i="2"/>
  <c r="AI26" i="2"/>
  <c r="AH26" i="2"/>
  <c r="AG26" i="2"/>
  <c r="AF26" i="2"/>
  <c r="AD26" i="2"/>
  <c r="AC26" i="2"/>
  <c r="AB26" i="2"/>
  <c r="AN25" i="2"/>
  <c r="AM25" i="2"/>
  <c r="AK25" i="2"/>
  <c r="AG25" i="2"/>
  <c r="AE25" i="2"/>
  <c r="AA25" i="2"/>
  <c r="F22" i="2"/>
  <c r="L20" i="2"/>
  <c r="K20" i="2"/>
  <c r="M20" i="2" s="1"/>
  <c r="T34" i="2" s="1"/>
  <c r="T18" i="2"/>
  <c r="T16" i="2"/>
  <c r="Q16" i="2"/>
  <c r="R16" i="2" s="1"/>
  <c r="T15" i="2"/>
  <c r="R15" i="2"/>
  <c r="Q15" i="2"/>
  <c r="T14" i="2"/>
  <c r="Q14" i="2"/>
  <c r="R14" i="2" s="1"/>
  <c r="AI13" i="2"/>
  <c r="AH13" i="2"/>
  <c r="AG13" i="2"/>
  <c r="AF13" i="2"/>
  <c r="AC13" i="2"/>
  <c r="AB13" i="2"/>
  <c r="AA13" i="2"/>
  <c r="T13" i="2"/>
  <c r="Q13" i="2"/>
  <c r="R13" i="2" s="1"/>
  <c r="O13" i="2"/>
  <c r="AI12" i="2"/>
  <c r="AH12" i="2"/>
  <c r="AG12" i="2"/>
  <c r="AE12" i="2"/>
  <c r="AD12" i="2"/>
  <c r="AC12" i="2"/>
  <c r="AA12" i="2"/>
  <c r="R12" i="2"/>
  <c r="AA52" i="2" s="1"/>
  <c r="Q12" i="2"/>
  <c r="AA31" i="2" s="1"/>
  <c r="O12" i="2"/>
  <c r="AK11" i="2"/>
  <c r="AH11" i="2"/>
  <c r="AG11" i="2"/>
  <c r="AF11" i="2"/>
  <c r="AE11" i="2"/>
  <c r="AB11" i="2"/>
  <c r="AA11" i="2"/>
  <c r="T11" i="2"/>
  <c r="R11" i="2"/>
  <c r="AA51" i="2" s="1"/>
  <c r="Q11" i="2"/>
  <c r="O11" i="2"/>
  <c r="AL10" i="2"/>
  <c r="AK10" i="2"/>
  <c r="AI10" i="2"/>
  <c r="AH10" i="2"/>
  <c r="AG10" i="2"/>
  <c r="AE10" i="2"/>
  <c r="AD10" i="2"/>
  <c r="AC10" i="2"/>
  <c r="AA10" i="2"/>
  <c r="T10" i="2"/>
  <c r="Q10" i="2"/>
  <c r="R10" i="2" s="1"/>
  <c r="AA50" i="2" s="1"/>
  <c r="O10" i="2"/>
  <c r="AM9" i="2"/>
  <c r="AL9" i="2"/>
  <c r="AK9" i="2"/>
  <c r="AH9" i="2"/>
  <c r="AF9" i="2"/>
  <c r="AE9" i="2"/>
  <c r="AD9" i="2"/>
  <c r="AB9" i="2"/>
  <c r="AA9" i="2"/>
  <c r="Q9" i="2"/>
  <c r="AA28" i="2" s="1"/>
  <c r="O9" i="2"/>
  <c r="AN8" i="2"/>
  <c r="AI8" i="2"/>
  <c r="AH8" i="2"/>
  <c r="AG8" i="2"/>
  <c r="AE8" i="2"/>
  <c r="AC8" i="2"/>
  <c r="AB8" i="2"/>
  <c r="AA8" i="2"/>
  <c r="R8" i="2"/>
  <c r="AA48" i="2" s="1"/>
  <c r="Q8" i="2"/>
  <c r="AA27" i="2" s="1"/>
  <c r="O8" i="2"/>
  <c r="AN7" i="2"/>
  <c r="AM7" i="2"/>
  <c r="AL7" i="2"/>
  <c r="AK7" i="2"/>
  <c r="AJ7" i="2"/>
  <c r="AF7" i="2"/>
  <c r="AE7" i="2"/>
  <c r="AD7" i="2"/>
  <c r="AA7" i="2"/>
  <c r="T7" i="2"/>
  <c r="Q7" i="2"/>
  <c r="R7" i="2" s="1"/>
  <c r="AA47" i="2" s="1"/>
  <c r="O7" i="2"/>
  <c r="AN6" i="2"/>
  <c r="AM6" i="2"/>
  <c r="AL6" i="2"/>
  <c r="AK6" i="2"/>
  <c r="AI6" i="2"/>
  <c r="AH6" i="2"/>
  <c r="AG6" i="2"/>
  <c r="AE6" i="2"/>
  <c r="AB6" i="2"/>
  <c r="AA6" i="2"/>
  <c r="R6" i="2"/>
  <c r="AA46" i="2" s="1"/>
  <c r="Q6" i="2"/>
  <c r="O6" i="2"/>
  <c r="P5" i="2"/>
  <c r="M1088" i="1"/>
  <c r="N1088" i="1" s="1"/>
  <c r="L1088" i="1"/>
  <c r="K1088" i="1"/>
  <c r="P1086" i="1"/>
  <c r="Q1085" i="1"/>
  <c r="Q1086" i="1" s="1"/>
  <c r="R1080" i="1"/>
  <c r="Q1080" i="1"/>
  <c r="O1080" i="1"/>
  <c r="R1079" i="1"/>
  <c r="Q1079" i="1"/>
  <c r="O1079" i="1"/>
  <c r="R1078" i="1"/>
  <c r="Q1078" i="1"/>
  <c r="O1078" i="1"/>
  <c r="R1077" i="1"/>
  <c r="Q1077" i="1"/>
  <c r="O1077" i="1"/>
  <c r="Q1076" i="1"/>
  <c r="R1076" i="1" s="1"/>
  <c r="O1076" i="1"/>
  <c r="Q1075" i="1"/>
  <c r="R1075" i="1" s="1"/>
  <c r="O1075" i="1"/>
  <c r="Q1074" i="1"/>
  <c r="R1074" i="1" s="1"/>
  <c r="O1074" i="1"/>
  <c r="Q1073" i="1"/>
  <c r="R1073" i="1" s="1"/>
  <c r="O1073" i="1"/>
  <c r="P1072" i="1"/>
  <c r="S1074" i="1" s="1"/>
  <c r="N1065" i="1"/>
  <c r="L1065" i="1"/>
  <c r="K1065" i="1"/>
  <c r="M1065" i="1" s="1"/>
  <c r="P1063" i="1"/>
  <c r="Q1062" i="1"/>
  <c r="Q1063" i="1" s="1"/>
  <c r="R1057" i="1"/>
  <c r="Q1057" i="1"/>
  <c r="O1057" i="1"/>
  <c r="R1056" i="1"/>
  <c r="Q1056" i="1"/>
  <c r="O1056" i="1"/>
  <c r="R1055" i="1"/>
  <c r="Q1055" i="1"/>
  <c r="O1055" i="1"/>
  <c r="R1054" i="1"/>
  <c r="Q1054" i="1"/>
  <c r="O1054" i="1"/>
  <c r="R1053" i="1"/>
  <c r="Q1053" i="1"/>
  <c r="O1053" i="1"/>
  <c r="Q1052" i="1"/>
  <c r="R1052" i="1" s="1"/>
  <c r="O1052" i="1"/>
  <c r="Q1051" i="1"/>
  <c r="R1051" i="1" s="1"/>
  <c r="O1051" i="1"/>
  <c r="Q1050" i="1"/>
  <c r="R1050" i="1" s="1"/>
  <c r="O1050" i="1"/>
  <c r="P1049" i="1"/>
  <c r="S1051" i="1" s="1"/>
  <c r="L1043" i="1"/>
  <c r="K1043" i="1"/>
  <c r="M1043" i="1" s="1"/>
  <c r="N1043" i="1" s="1"/>
  <c r="P1041" i="1"/>
  <c r="Q1040" i="1"/>
  <c r="Q1041" i="1" s="1"/>
  <c r="R1035" i="1"/>
  <c r="Q1035" i="1"/>
  <c r="O1035" i="1"/>
  <c r="R1034" i="1"/>
  <c r="Q1034" i="1"/>
  <c r="O1034" i="1"/>
  <c r="Q1033" i="1"/>
  <c r="R1033" i="1" s="1"/>
  <c r="O1033" i="1"/>
  <c r="Q1032" i="1"/>
  <c r="R1032" i="1" s="1"/>
  <c r="O1032" i="1"/>
  <c r="Q1031" i="1"/>
  <c r="R1031" i="1" s="1"/>
  <c r="O1031" i="1"/>
  <c r="Q1030" i="1"/>
  <c r="R1030" i="1" s="1"/>
  <c r="O1030" i="1"/>
  <c r="Q1029" i="1"/>
  <c r="R1029" i="1" s="1"/>
  <c r="O1029" i="1"/>
  <c r="Q1028" i="1"/>
  <c r="R1028" i="1" s="1"/>
  <c r="O1028" i="1"/>
  <c r="P1027" i="1"/>
  <c r="S1029" i="1" s="1"/>
  <c r="L1021" i="1"/>
  <c r="K1021" i="1"/>
  <c r="M1021" i="1" s="1"/>
  <c r="N1021" i="1" s="1"/>
  <c r="Q1019" i="1"/>
  <c r="P1019" i="1"/>
  <c r="Q1018" i="1"/>
  <c r="R1013" i="1"/>
  <c r="Q1013" i="1"/>
  <c r="O1013" i="1"/>
  <c r="Q1012" i="1"/>
  <c r="R1012" i="1" s="1"/>
  <c r="O1012" i="1"/>
  <c r="Q1011" i="1"/>
  <c r="R1011" i="1" s="1"/>
  <c r="O1011" i="1"/>
  <c r="Q1010" i="1"/>
  <c r="R1010" i="1" s="1"/>
  <c r="O1010" i="1"/>
  <c r="Q1009" i="1"/>
  <c r="R1009" i="1" s="1"/>
  <c r="O1009" i="1"/>
  <c r="Q1008" i="1"/>
  <c r="R1008" i="1" s="1"/>
  <c r="O1008" i="1"/>
  <c r="Q1007" i="1"/>
  <c r="R1007" i="1" s="1"/>
  <c r="O1007" i="1"/>
  <c r="Q1006" i="1"/>
  <c r="R1006" i="1" s="1"/>
  <c r="O1006" i="1"/>
  <c r="P1005" i="1"/>
  <c r="S1007" i="1" s="1"/>
  <c r="L999" i="1"/>
  <c r="K999" i="1"/>
  <c r="M999" i="1" s="1"/>
  <c r="N999" i="1" s="1"/>
  <c r="P997" i="1"/>
  <c r="Q996" i="1"/>
  <c r="Q997" i="1" s="1"/>
  <c r="R991" i="1"/>
  <c r="Q991" i="1"/>
  <c r="O991" i="1"/>
  <c r="Q990" i="1"/>
  <c r="R990" i="1" s="1"/>
  <c r="O990" i="1"/>
  <c r="R989" i="1"/>
  <c r="Q989" i="1"/>
  <c r="O989" i="1"/>
  <c r="Q988" i="1"/>
  <c r="R988" i="1" s="1"/>
  <c r="O988" i="1"/>
  <c r="Q987" i="1"/>
  <c r="R987" i="1" s="1"/>
  <c r="O987" i="1"/>
  <c r="Q986" i="1"/>
  <c r="R986" i="1" s="1"/>
  <c r="O986" i="1"/>
  <c r="Q985" i="1"/>
  <c r="R985" i="1" s="1"/>
  <c r="O985" i="1"/>
  <c r="Q984" i="1"/>
  <c r="R984" i="1" s="1"/>
  <c r="O984" i="1"/>
  <c r="P983" i="1"/>
  <c r="S985" i="1" s="1"/>
  <c r="K977" i="1"/>
  <c r="P975" i="1"/>
  <c r="Q969" i="1"/>
  <c r="R969" i="1" s="1"/>
  <c r="O969" i="1"/>
  <c r="R968" i="1"/>
  <c r="Q968" i="1"/>
  <c r="O968" i="1"/>
  <c r="Q967" i="1"/>
  <c r="R967" i="1" s="1"/>
  <c r="O967" i="1"/>
  <c r="R966" i="1"/>
  <c r="Q966" i="1"/>
  <c r="O966" i="1"/>
  <c r="Q965" i="1"/>
  <c r="R965" i="1" s="1"/>
  <c r="O965" i="1"/>
  <c r="Q964" i="1"/>
  <c r="R964" i="1" s="1"/>
  <c r="O964" i="1"/>
  <c r="R963" i="1"/>
  <c r="Q963" i="1"/>
  <c r="O963" i="1"/>
  <c r="R962" i="1"/>
  <c r="Q962" i="1"/>
  <c r="O962" i="1"/>
  <c r="P961" i="1"/>
  <c r="S963" i="1" s="1"/>
  <c r="K955" i="1"/>
  <c r="P953" i="1"/>
  <c r="Q947" i="1"/>
  <c r="R947" i="1" s="1"/>
  <c r="O947" i="1"/>
  <c r="R946" i="1"/>
  <c r="Q946" i="1"/>
  <c r="O946" i="1"/>
  <c r="Q945" i="1"/>
  <c r="R945" i="1" s="1"/>
  <c r="O945" i="1"/>
  <c r="Q944" i="1"/>
  <c r="R944" i="1" s="1"/>
  <c r="O944" i="1"/>
  <c r="R943" i="1"/>
  <c r="Q943" i="1"/>
  <c r="O943" i="1"/>
  <c r="Q942" i="1"/>
  <c r="R942" i="1" s="1"/>
  <c r="O942" i="1"/>
  <c r="R941" i="1"/>
  <c r="Q941" i="1"/>
  <c r="O941" i="1"/>
  <c r="Q940" i="1"/>
  <c r="R940" i="1" s="1"/>
  <c r="O940" i="1"/>
  <c r="P939" i="1"/>
  <c r="S941" i="1" s="1"/>
  <c r="L933" i="1"/>
  <c r="K933" i="1"/>
  <c r="P931" i="1"/>
  <c r="Q925" i="1"/>
  <c r="R925" i="1" s="1"/>
  <c r="O925" i="1"/>
  <c r="R924" i="1"/>
  <c r="Q924" i="1"/>
  <c r="O924" i="1"/>
  <c r="Q923" i="1"/>
  <c r="R923" i="1" s="1"/>
  <c r="O923" i="1"/>
  <c r="R922" i="1"/>
  <c r="Q922" i="1"/>
  <c r="O922" i="1"/>
  <c r="Q921" i="1"/>
  <c r="R921" i="1" s="1"/>
  <c r="O921" i="1"/>
  <c r="Q920" i="1"/>
  <c r="R920" i="1" s="1"/>
  <c r="O920" i="1"/>
  <c r="Q919" i="1"/>
  <c r="R919" i="1" s="1"/>
  <c r="O919" i="1"/>
  <c r="Q918" i="1"/>
  <c r="R918" i="1" s="1"/>
  <c r="O918" i="1"/>
  <c r="P917" i="1"/>
  <c r="S919" i="1" s="1"/>
  <c r="K911" i="1"/>
  <c r="P909" i="1"/>
  <c r="R903" i="1"/>
  <c r="Q903" i="1"/>
  <c r="O903" i="1"/>
  <c r="Q902" i="1"/>
  <c r="R902" i="1" s="1"/>
  <c r="O902" i="1"/>
  <c r="Q901" i="1"/>
  <c r="R901" i="1" s="1"/>
  <c r="O901" i="1"/>
  <c r="Q900" i="1"/>
  <c r="R900" i="1" s="1"/>
  <c r="O900" i="1"/>
  <c r="R899" i="1"/>
  <c r="Q899" i="1"/>
  <c r="O899" i="1"/>
  <c r="Q898" i="1"/>
  <c r="R898" i="1" s="1"/>
  <c r="O898" i="1"/>
  <c r="S897" i="1"/>
  <c r="Q897" i="1"/>
  <c r="R897" i="1" s="1"/>
  <c r="O897" i="1"/>
  <c r="Q896" i="1"/>
  <c r="R896" i="1" s="1"/>
  <c r="O896" i="1"/>
  <c r="P895" i="1"/>
  <c r="K889" i="1"/>
  <c r="P887" i="1"/>
  <c r="Q880" i="1"/>
  <c r="R880" i="1" s="1"/>
  <c r="O880" i="1"/>
  <c r="R879" i="1"/>
  <c r="Q879" i="1"/>
  <c r="O879" i="1"/>
  <c r="Q878" i="1"/>
  <c r="R878" i="1" s="1"/>
  <c r="O878" i="1"/>
  <c r="R877" i="1"/>
  <c r="Q877" i="1"/>
  <c r="O877" i="1"/>
  <c r="Q876" i="1"/>
  <c r="R876" i="1" s="1"/>
  <c r="O876" i="1"/>
  <c r="R875" i="1"/>
  <c r="Q875" i="1"/>
  <c r="O875" i="1"/>
  <c r="Q874" i="1"/>
  <c r="R874" i="1" s="1"/>
  <c r="O874" i="1"/>
  <c r="O873" i="1"/>
  <c r="P872" i="1"/>
  <c r="Q873" i="1" s="1"/>
  <c r="R873" i="1" s="1"/>
  <c r="L866" i="1"/>
  <c r="K866" i="1"/>
  <c r="Q863" i="1" s="1"/>
  <c r="Q864" i="1" s="1"/>
  <c r="P864" i="1"/>
  <c r="R857" i="1"/>
  <c r="Q857" i="1"/>
  <c r="O857" i="1"/>
  <c r="Q856" i="1"/>
  <c r="R856" i="1" s="1"/>
  <c r="O856" i="1"/>
  <c r="R855" i="1"/>
  <c r="Q855" i="1"/>
  <c r="O855" i="1"/>
  <c r="Q854" i="1"/>
  <c r="R854" i="1" s="1"/>
  <c r="O854" i="1"/>
  <c r="R853" i="1"/>
  <c r="Q853" i="1"/>
  <c r="O853" i="1"/>
  <c r="Q852" i="1"/>
  <c r="R852" i="1" s="1"/>
  <c r="O852" i="1"/>
  <c r="S851" i="1"/>
  <c r="Q851" i="1"/>
  <c r="R851" i="1" s="1"/>
  <c r="O851" i="1"/>
  <c r="Q850" i="1"/>
  <c r="R850" i="1" s="1"/>
  <c r="O850" i="1"/>
  <c r="P849" i="1"/>
  <c r="L843" i="1"/>
  <c r="K843" i="1"/>
  <c r="M843" i="1" s="1"/>
  <c r="N843" i="1" s="1"/>
  <c r="P841" i="1"/>
  <c r="V841" i="1" s="1"/>
  <c r="Q834" i="1"/>
  <c r="R834" i="1" s="1"/>
  <c r="O834" i="1"/>
  <c r="R833" i="1"/>
  <c r="Q833" i="1"/>
  <c r="O833" i="1"/>
  <c r="Q832" i="1"/>
  <c r="R832" i="1" s="1"/>
  <c r="O832" i="1"/>
  <c r="R831" i="1"/>
  <c r="Q831" i="1"/>
  <c r="O831" i="1"/>
  <c r="Q830" i="1"/>
  <c r="R830" i="1" s="1"/>
  <c r="O830" i="1"/>
  <c r="R829" i="1"/>
  <c r="Q829" i="1"/>
  <c r="O829" i="1"/>
  <c r="Q828" i="1"/>
  <c r="R828" i="1" s="1"/>
  <c r="O828" i="1"/>
  <c r="O827" i="1"/>
  <c r="P826" i="1"/>
  <c r="T828" i="1" s="1"/>
  <c r="N820" i="1"/>
  <c r="M820" i="1"/>
  <c r="L820" i="1"/>
  <c r="K820" i="1"/>
  <c r="P818" i="1"/>
  <c r="Q817" i="1"/>
  <c r="Q818" i="1" s="1"/>
  <c r="R811" i="1"/>
  <c r="Q811" i="1"/>
  <c r="O811" i="1"/>
  <c r="Q810" i="1"/>
  <c r="R810" i="1" s="1"/>
  <c r="O810" i="1"/>
  <c r="R809" i="1"/>
  <c r="Q809" i="1"/>
  <c r="O809" i="1"/>
  <c r="Q808" i="1"/>
  <c r="R808" i="1" s="1"/>
  <c r="O808" i="1"/>
  <c r="R807" i="1"/>
  <c r="Q807" i="1"/>
  <c r="O807" i="1"/>
  <c r="Q806" i="1"/>
  <c r="R806" i="1" s="1"/>
  <c r="O806" i="1"/>
  <c r="T805" i="1"/>
  <c r="Q805" i="1"/>
  <c r="R805" i="1" s="1"/>
  <c r="O805" i="1"/>
  <c r="Q804" i="1"/>
  <c r="R804" i="1" s="1"/>
  <c r="O804" i="1"/>
  <c r="P803" i="1"/>
  <c r="L797" i="1"/>
  <c r="K797" i="1"/>
  <c r="Q794" i="1" s="1"/>
  <c r="Q795" i="1" s="1"/>
  <c r="P795" i="1"/>
  <c r="Q788" i="1"/>
  <c r="R788" i="1" s="1"/>
  <c r="O788" i="1"/>
  <c r="R787" i="1"/>
  <c r="Q787" i="1"/>
  <c r="O787" i="1"/>
  <c r="Q786" i="1"/>
  <c r="R786" i="1" s="1"/>
  <c r="O786" i="1"/>
  <c r="R785" i="1"/>
  <c r="Q785" i="1"/>
  <c r="O785" i="1"/>
  <c r="Q784" i="1"/>
  <c r="R784" i="1" s="1"/>
  <c r="O784" i="1"/>
  <c r="R783" i="1"/>
  <c r="Q783" i="1"/>
  <c r="O783" i="1"/>
  <c r="Q782" i="1"/>
  <c r="R782" i="1" s="1"/>
  <c r="O782" i="1"/>
  <c r="O781" i="1"/>
  <c r="P780" i="1"/>
  <c r="Q781" i="1" s="1"/>
  <c r="R781" i="1" s="1"/>
  <c r="M774" i="1"/>
  <c r="N774" i="1" s="1"/>
  <c r="L774" i="1"/>
  <c r="K774" i="1"/>
  <c r="P772" i="1"/>
  <c r="Q771" i="1"/>
  <c r="Q772" i="1" s="1"/>
  <c r="R765" i="1"/>
  <c r="Q765" i="1"/>
  <c r="O765" i="1"/>
  <c r="Q764" i="1"/>
  <c r="R764" i="1" s="1"/>
  <c r="O764" i="1"/>
  <c r="R763" i="1"/>
  <c r="Q763" i="1"/>
  <c r="O763" i="1"/>
  <c r="Q762" i="1"/>
  <c r="R762" i="1" s="1"/>
  <c r="O762" i="1"/>
  <c r="R761" i="1"/>
  <c r="Q761" i="1"/>
  <c r="O761" i="1"/>
  <c r="Q760" i="1"/>
  <c r="R760" i="1" s="1"/>
  <c r="O760" i="1"/>
  <c r="T759" i="1"/>
  <c r="Q759" i="1"/>
  <c r="R759" i="1" s="1"/>
  <c r="O759" i="1"/>
  <c r="Q758" i="1"/>
  <c r="R758" i="1" s="1"/>
  <c r="O758" i="1"/>
  <c r="P757" i="1"/>
  <c r="L751" i="1"/>
  <c r="K751" i="1"/>
  <c r="M751" i="1" s="1"/>
  <c r="N751" i="1" s="1"/>
  <c r="P749" i="1"/>
  <c r="Q742" i="1"/>
  <c r="R742" i="1" s="1"/>
  <c r="O742" i="1"/>
  <c r="R741" i="1"/>
  <c r="Q741" i="1"/>
  <c r="O741" i="1"/>
  <c r="Q740" i="1"/>
  <c r="R740" i="1" s="1"/>
  <c r="O740" i="1"/>
  <c r="R739" i="1"/>
  <c r="Q739" i="1"/>
  <c r="O739" i="1"/>
  <c r="Q738" i="1"/>
  <c r="R738" i="1" s="1"/>
  <c r="O738" i="1"/>
  <c r="R737" i="1"/>
  <c r="Q737" i="1"/>
  <c r="O737" i="1"/>
  <c r="Q736" i="1"/>
  <c r="R736" i="1" s="1"/>
  <c r="O736" i="1"/>
  <c r="O735" i="1"/>
  <c r="P734" i="1"/>
  <c r="T736" i="1" s="1"/>
  <c r="N728" i="1"/>
  <c r="M728" i="1"/>
  <c r="L728" i="1"/>
  <c r="K728" i="1"/>
  <c r="P726" i="1"/>
  <c r="Q725" i="1"/>
  <c r="Q726" i="1" s="1"/>
  <c r="R719" i="1"/>
  <c r="Q719" i="1"/>
  <c r="O719" i="1"/>
  <c r="Q718" i="1"/>
  <c r="R718" i="1" s="1"/>
  <c r="O718" i="1"/>
  <c r="R717" i="1"/>
  <c r="Q717" i="1"/>
  <c r="O717" i="1"/>
  <c r="Q716" i="1"/>
  <c r="R716" i="1" s="1"/>
  <c r="O716" i="1"/>
  <c r="R715" i="1"/>
  <c r="Q715" i="1"/>
  <c r="O715" i="1"/>
  <c r="Q714" i="1"/>
  <c r="R714" i="1" s="1"/>
  <c r="O714" i="1"/>
  <c r="S713" i="1"/>
  <c r="Q713" i="1"/>
  <c r="R713" i="1" s="1"/>
  <c r="O713" i="1"/>
  <c r="Q712" i="1"/>
  <c r="R712" i="1" s="1"/>
  <c r="O712" i="1"/>
  <c r="P711" i="1"/>
  <c r="L705" i="1"/>
  <c r="K705" i="1"/>
  <c r="Q702" i="1" s="1"/>
  <c r="Q703" i="1" s="1"/>
  <c r="P703" i="1"/>
  <c r="Q696" i="1"/>
  <c r="R696" i="1" s="1"/>
  <c r="O696" i="1"/>
  <c r="R695" i="1"/>
  <c r="Q695" i="1"/>
  <c r="O695" i="1"/>
  <c r="Q694" i="1"/>
  <c r="R694" i="1" s="1"/>
  <c r="O694" i="1"/>
  <c r="R693" i="1"/>
  <c r="Q693" i="1"/>
  <c r="O693" i="1"/>
  <c r="Q692" i="1"/>
  <c r="R692" i="1" s="1"/>
  <c r="O692" i="1"/>
  <c r="R691" i="1"/>
  <c r="Q691" i="1"/>
  <c r="O691" i="1"/>
  <c r="Q690" i="1"/>
  <c r="R690" i="1" s="1"/>
  <c r="O690" i="1"/>
  <c r="O689" i="1"/>
  <c r="P688" i="1"/>
  <c r="Q689" i="1" s="1"/>
  <c r="R689" i="1" s="1"/>
  <c r="M682" i="1"/>
  <c r="N682" i="1" s="1"/>
  <c r="L682" i="1"/>
  <c r="K682" i="1"/>
  <c r="P680" i="1"/>
  <c r="Q679" i="1"/>
  <c r="Q680" i="1" s="1"/>
  <c r="R672" i="1"/>
  <c r="Q672" i="1"/>
  <c r="O672" i="1"/>
  <c r="Q671" i="1"/>
  <c r="R671" i="1" s="1"/>
  <c r="O671" i="1"/>
  <c r="R670" i="1"/>
  <c r="Q670" i="1"/>
  <c r="O670" i="1"/>
  <c r="Q669" i="1"/>
  <c r="R669" i="1" s="1"/>
  <c r="O669" i="1"/>
  <c r="R668" i="1"/>
  <c r="Q668" i="1"/>
  <c r="O668" i="1"/>
  <c r="Q667" i="1"/>
  <c r="R667" i="1" s="1"/>
  <c r="O667" i="1"/>
  <c r="S666" i="1"/>
  <c r="Q666" i="1"/>
  <c r="R666" i="1" s="1"/>
  <c r="O666" i="1"/>
  <c r="Q665" i="1"/>
  <c r="R665" i="1" s="1"/>
  <c r="O665" i="1"/>
  <c r="P664" i="1"/>
  <c r="L658" i="1"/>
  <c r="K658" i="1"/>
  <c r="M658" i="1" s="1"/>
  <c r="N658" i="1" s="1"/>
  <c r="Q656" i="1"/>
  <c r="P656" i="1"/>
  <c r="Q655" i="1"/>
  <c r="Q648" i="1"/>
  <c r="R648" i="1" s="1"/>
  <c r="O648" i="1"/>
  <c r="R647" i="1"/>
  <c r="Q647" i="1"/>
  <c r="O647" i="1"/>
  <c r="Q646" i="1"/>
  <c r="R646" i="1" s="1"/>
  <c r="O646" i="1"/>
  <c r="R645" i="1"/>
  <c r="Q645" i="1"/>
  <c r="O645" i="1"/>
  <c r="Q644" i="1"/>
  <c r="R644" i="1" s="1"/>
  <c r="O644" i="1"/>
  <c r="R643" i="1"/>
  <c r="Q643" i="1"/>
  <c r="O643" i="1"/>
  <c r="Q642" i="1"/>
  <c r="R642" i="1" s="1"/>
  <c r="O642" i="1"/>
  <c r="O641" i="1"/>
  <c r="P640" i="1"/>
  <c r="S642" i="1" s="1"/>
  <c r="N634" i="1"/>
  <c r="M634" i="1"/>
  <c r="L634" i="1"/>
  <c r="K634" i="1"/>
  <c r="P632" i="1"/>
  <c r="Q631" i="1"/>
  <c r="Q632" i="1" s="1"/>
  <c r="R624" i="1"/>
  <c r="Q624" i="1"/>
  <c r="O624" i="1"/>
  <c r="Q623" i="1"/>
  <c r="R623" i="1" s="1"/>
  <c r="O623" i="1"/>
  <c r="R622" i="1"/>
  <c r="Q622" i="1"/>
  <c r="O622" i="1"/>
  <c r="Q621" i="1"/>
  <c r="R621" i="1" s="1"/>
  <c r="O621" i="1"/>
  <c r="R620" i="1"/>
  <c r="Q620" i="1"/>
  <c r="O620" i="1"/>
  <c r="Q619" i="1"/>
  <c r="R619" i="1" s="1"/>
  <c r="O619" i="1"/>
  <c r="S618" i="1"/>
  <c r="Q618" i="1"/>
  <c r="R618" i="1" s="1"/>
  <c r="O618" i="1"/>
  <c r="Q617" i="1"/>
  <c r="R617" i="1" s="1"/>
  <c r="O617" i="1"/>
  <c r="P616" i="1"/>
  <c r="L610" i="1"/>
  <c r="K610" i="1"/>
  <c r="M610" i="1" s="1"/>
  <c r="N610" i="1" s="1"/>
  <c r="Q608" i="1"/>
  <c r="P608" i="1"/>
  <c r="Q607" i="1"/>
  <c r="Q600" i="1"/>
  <c r="R600" i="1" s="1"/>
  <c r="O600" i="1"/>
  <c r="R599" i="1"/>
  <c r="Q599" i="1"/>
  <c r="O599" i="1"/>
  <c r="Q598" i="1"/>
  <c r="R598" i="1" s="1"/>
  <c r="O598" i="1"/>
  <c r="R597" i="1"/>
  <c r="Q597" i="1"/>
  <c r="O597" i="1"/>
  <c r="Q596" i="1"/>
  <c r="R596" i="1" s="1"/>
  <c r="O596" i="1"/>
  <c r="R595" i="1"/>
  <c r="Q595" i="1"/>
  <c r="O595" i="1"/>
  <c r="Q594" i="1"/>
  <c r="R594" i="1" s="1"/>
  <c r="O594" i="1"/>
  <c r="O593" i="1"/>
  <c r="P592" i="1"/>
  <c r="Q593" i="1" s="1"/>
  <c r="R593" i="1" s="1"/>
  <c r="M586" i="1"/>
  <c r="N586" i="1" s="1"/>
  <c r="L586" i="1"/>
  <c r="K586" i="1"/>
  <c r="P584" i="1"/>
  <c r="Q583" i="1"/>
  <c r="Q584" i="1" s="1"/>
  <c r="R576" i="1"/>
  <c r="Q576" i="1"/>
  <c r="O576" i="1"/>
  <c r="Q575" i="1"/>
  <c r="R575" i="1" s="1"/>
  <c r="O575" i="1"/>
  <c r="R574" i="1"/>
  <c r="Q574" i="1"/>
  <c r="O574" i="1"/>
  <c r="Q573" i="1"/>
  <c r="R573" i="1" s="1"/>
  <c r="O573" i="1"/>
  <c r="R572" i="1"/>
  <c r="Q572" i="1"/>
  <c r="O572" i="1"/>
  <c r="Q571" i="1"/>
  <c r="R571" i="1" s="1"/>
  <c r="O571" i="1"/>
  <c r="S570" i="1"/>
  <c r="Q570" i="1"/>
  <c r="R570" i="1" s="1"/>
  <c r="O570" i="1"/>
  <c r="Q569" i="1"/>
  <c r="R569" i="1" s="1"/>
  <c r="O569" i="1"/>
  <c r="P568" i="1"/>
  <c r="L562" i="1"/>
  <c r="K562" i="1"/>
  <c r="M562" i="1" s="1"/>
  <c r="N562" i="1" s="1"/>
  <c r="Q560" i="1"/>
  <c r="P560" i="1"/>
  <c r="Q559" i="1"/>
  <c r="Q552" i="1"/>
  <c r="R552" i="1" s="1"/>
  <c r="O552" i="1"/>
  <c r="R551" i="1"/>
  <c r="Q551" i="1"/>
  <c r="O551" i="1"/>
  <c r="Q550" i="1"/>
  <c r="R550" i="1" s="1"/>
  <c r="O550" i="1"/>
  <c r="R549" i="1"/>
  <c r="Q549" i="1"/>
  <c r="O549" i="1"/>
  <c r="Q548" i="1"/>
  <c r="R548" i="1" s="1"/>
  <c r="O548" i="1"/>
  <c r="R547" i="1"/>
  <c r="Q547" i="1"/>
  <c r="O547" i="1"/>
  <c r="Q546" i="1"/>
  <c r="R546" i="1" s="1"/>
  <c r="O546" i="1"/>
  <c r="O545" i="1"/>
  <c r="P544" i="1"/>
  <c r="S546" i="1" s="1"/>
  <c r="N538" i="1"/>
  <c r="M538" i="1"/>
  <c r="L538" i="1"/>
  <c r="K538" i="1"/>
  <c r="P536" i="1"/>
  <c r="Q535" i="1"/>
  <c r="Q536" i="1" s="1"/>
  <c r="R528" i="1"/>
  <c r="Q528" i="1"/>
  <c r="O528" i="1"/>
  <c r="Q527" i="1"/>
  <c r="R527" i="1" s="1"/>
  <c r="O527" i="1"/>
  <c r="R526" i="1"/>
  <c r="Q526" i="1"/>
  <c r="O526" i="1"/>
  <c r="Q525" i="1"/>
  <c r="R525" i="1" s="1"/>
  <c r="O525" i="1"/>
  <c r="R524" i="1"/>
  <c r="Q524" i="1"/>
  <c r="O524" i="1"/>
  <c r="Q523" i="1"/>
  <c r="R523" i="1" s="1"/>
  <c r="O523" i="1"/>
  <c r="S522" i="1"/>
  <c r="Q522" i="1"/>
  <c r="R522" i="1" s="1"/>
  <c r="O522" i="1"/>
  <c r="Q521" i="1"/>
  <c r="R521" i="1" s="1"/>
  <c r="O521" i="1"/>
  <c r="P520" i="1"/>
  <c r="L514" i="1"/>
  <c r="K514" i="1"/>
  <c r="Q511" i="1" s="1"/>
  <c r="Q512" i="1" s="1"/>
  <c r="P512" i="1"/>
  <c r="Q504" i="1"/>
  <c r="R504" i="1" s="1"/>
  <c r="O504" i="1"/>
  <c r="R503" i="1"/>
  <c r="Q503" i="1"/>
  <c r="O503" i="1"/>
  <c r="Q502" i="1"/>
  <c r="R502" i="1" s="1"/>
  <c r="O502" i="1"/>
  <c r="R501" i="1"/>
  <c r="Q501" i="1"/>
  <c r="O501" i="1"/>
  <c r="Q500" i="1"/>
  <c r="R500" i="1" s="1"/>
  <c r="O500" i="1"/>
  <c r="R499" i="1"/>
  <c r="Q499" i="1"/>
  <c r="O499" i="1"/>
  <c r="Q498" i="1"/>
  <c r="R498" i="1" s="1"/>
  <c r="O498" i="1"/>
  <c r="O497" i="1"/>
  <c r="P496" i="1"/>
  <c r="Q497" i="1" s="1"/>
  <c r="R497" i="1" s="1"/>
  <c r="M490" i="1"/>
  <c r="N490" i="1" s="1"/>
  <c r="L490" i="1"/>
  <c r="K490" i="1"/>
  <c r="T486" i="1"/>
  <c r="U485" i="1"/>
  <c r="U486" i="1" s="1"/>
  <c r="R484" i="1"/>
  <c r="Q484" i="1"/>
  <c r="O484" i="1"/>
  <c r="Q483" i="1"/>
  <c r="R483" i="1" s="1"/>
  <c r="O483" i="1"/>
  <c r="R482" i="1"/>
  <c r="Q482" i="1"/>
  <c r="O482" i="1"/>
  <c r="Q481" i="1"/>
  <c r="R481" i="1" s="1"/>
  <c r="O481" i="1"/>
  <c r="R480" i="1"/>
  <c r="Q480" i="1"/>
  <c r="O480" i="1"/>
  <c r="Q479" i="1"/>
  <c r="R479" i="1" s="1"/>
  <c r="O479" i="1"/>
  <c r="R478" i="1"/>
  <c r="Q478" i="1"/>
  <c r="O478" i="1"/>
  <c r="Q477" i="1"/>
  <c r="R477" i="1" s="1"/>
  <c r="O477" i="1"/>
  <c r="P476" i="1"/>
  <c r="Q476" i="1" s="1"/>
  <c r="R476" i="1" s="1"/>
  <c r="L471" i="1"/>
  <c r="K471" i="1"/>
  <c r="M471" i="1" s="1"/>
  <c r="N471" i="1" s="1"/>
  <c r="T468" i="1"/>
  <c r="Q466" i="1"/>
  <c r="R466" i="1" s="1"/>
  <c r="O466" i="1"/>
  <c r="Q465" i="1"/>
  <c r="R465" i="1" s="1"/>
  <c r="O465" i="1"/>
  <c r="Q464" i="1"/>
  <c r="R464" i="1" s="1"/>
  <c r="O464" i="1"/>
  <c r="Q463" i="1"/>
  <c r="R463" i="1" s="1"/>
  <c r="O463" i="1"/>
  <c r="Q462" i="1"/>
  <c r="R462" i="1" s="1"/>
  <c r="O462" i="1"/>
  <c r="Q461" i="1"/>
  <c r="R461" i="1" s="1"/>
  <c r="O461" i="1"/>
  <c r="Q460" i="1"/>
  <c r="R460" i="1" s="1"/>
  <c r="O460" i="1"/>
  <c r="O459" i="1"/>
  <c r="P458" i="1"/>
  <c r="Q459" i="1" s="1"/>
  <c r="R459" i="1" s="1"/>
  <c r="N454" i="1"/>
  <c r="M454" i="1"/>
  <c r="L454" i="1"/>
  <c r="K454" i="1"/>
  <c r="T451" i="1"/>
  <c r="U450" i="1"/>
  <c r="U451" i="1" s="1"/>
  <c r="R448" i="1"/>
  <c r="Q448" i="1"/>
  <c r="O448" i="1"/>
  <c r="Q447" i="1"/>
  <c r="R447" i="1" s="1"/>
  <c r="O447" i="1"/>
  <c r="R446" i="1"/>
  <c r="Q446" i="1"/>
  <c r="O446" i="1"/>
  <c r="Q445" i="1"/>
  <c r="R445" i="1" s="1"/>
  <c r="O445" i="1"/>
  <c r="R444" i="1"/>
  <c r="Q444" i="1"/>
  <c r="O444" i="1"/>
  <c r="Q443" i="1"/>
  <c r="R443" i="1" s="1"/>
  <c r="O443" i="1"/>
  <c r="R442" i="1"/>
  <c r="Q442" i="1"/>
  <c r="O442" i="1"/>
  <c r="O441" i="1"/>
  <c r="P440" i="1"/>
  <c r="Q441" i="1" s="1"/>
  <c r="R441" i="1" s="1"/>
  <c r="L436" i="1"/>
  <c r="K436" i="1"/>
  <c r="M436" i="1" s="1"/>
  <c r="N436" i="1" s="1"/>
  <c r="T434" i="1"/>
  <c r="R431" i="1"/>
  <c r="Q431" i="1"/>
  <c r="O431" i="1"/>
  <c r="Q430" i="1"/>
  <c r="R430" i="1" s="1"/>
  <c r="O430" i="1"/>
  <c r="R429" i="1"/>
  <c r="Q429" i="1"/>
  <c r="O429" i="1"/>
  <c r="R428" i="1"/>
  <c r="Q428" i="1"/>
  <c r="O428" i="1"/>
  <c r="R427" i="1"/>
  <c r="Q427" i="1"/>
  <c r="O427" i="1"/>
  <c r="Q426" i="1"/>
  <c r="R426" i="1" s="1"/>
  <c r="O426" i="1"/>
  <c r="R425" i="1"/>
  <c r="Q425" i="1"/>
  <c r="O425" i="1"/>
  <c r="R424" i="1"/>
  <c r="Q424" i="1"/>
  <c r="O424" i="1"/>
  <c r="P423" i="1"/>
  <c r="AW58" i="1" s="1"/>
  <c r="L418" i="1"/>
  <c r="K418" i="1"/>
  <c r="M418" i="1" s="1"/>
  <c r="N418" i="1" s="1"/>
  <c r="T416" i="1"/>
  <c r="Q413" i="1"/>
  <c r="R413" i="1" s="1"/>
  <c r="O413" i="1"/>
  <c r="Q412" i="1"/>
  <c r="R412" i="1" s="1"/>
  <c r="O412" i="1"/>
  <c r="Q411" i="1"/>
  <c r="R411" i="1" s="1"/>
  <c r="O411" i="1"/>
  <c r="Q410" i="1"/>
  <c r="R410" i="1" s="1"/>
  <c r="O410" i="1"/>
  <c r="Q409" i="1"/>
  <c r="R409" i="1" s="1"/>
  <c r="O409" i="1"/>
  <c r="Q408" i="1"/>
  <c r="R408" i="1" s="1"/>
  <c r="O408" i="1"/>
  <c r="Q407" i="1"/>
  <c r="R407" i="1" s="1"/>
  <c r="O407" i="1"/>
  <c r="O406" i="1"/>
  <c r="P405" i="1"/>
  <c r="Q406" i="1" s="1"/>
  <c r="R406" i="1" s="1"/>
  <c r="N401" i="1"/>
  <c r="M401" i="1"/>
  <c r="L401" i="1"/>
  <c r="K401" i="1"/>
  <c r="T398" i="1"/>
  <c r="U397" i="1"/>
  <c r="U398" i="1" s="1"/>
  <c r="R395" i="1"/>
  <c r="Q395" i="1"/>
  <c r="O395" i="1"/>
  <c r="Q394" i="1"/>
  <c r="R394" i="1" s="1"/>
  <c r="O394" i="1"/>
  <c r="R393" i="1"/>
  <c r="Q393" i="1"/>
  <c r="O393" i="1"/>
  <c r="Q392" i="1"/>
  <c r="R392" i="1" s="1"/>
  <c r="O392" i="1"/>
  <c r="R391" i="1"/>
  <c r="Q391" i="1"/>
  <c r="O391" i="1"/>
  <c r="Q390" i="1"/>
  <c r="R390" i="1" s="1"/>
  <c r="O390" i="1"/>
  <c r="R389" i="1"/>
  <c r="Q389" i="1"/>
  <c r="O389" i="1"/>
  <c r="O388" i="1"/>
  <c r="P387" i="1"/>
  <c r="AU58" i="1" s="1"/>
  <c r="L383" i="1"/>
  <c r="K383" i="1"/>
  <c r="M383" i="1" s="1"/>
  <c r="N383" i="1" s="1"/>
  <c r="R379" i="1"/>
  <c r="Q379" i="1"/>
  <c r="O379" i="1"/>
  <c r="R378" i="1"/>
  <c r="Q378" i="1"/>
  <c r="O378" i="1"/>
  <c r="R377" i="1"/>
  <c r="Q377" i="1"/>
  <c r="O377" i="1"/>
  <c r="R376" i="1"/>
  <c r="Q376" i="1"/>
  <c r="O376" i="1"/>
  <c r="R375" i="1"/>
  <c r="Q375" i="1"/>
  <c r="O375" i="1"/>
  <c r="R374" i="1"/>
  <c r="Q374" i="1"/>
  <c r="O374" i="1"/>
  <c r="R373" i="1"/>
  <c r="Q373" i="1"/>
  <c r="O373" i="1"/>
  <c r="O372" i="1"/>
  <c r="P371" i="1"/>
  <c r="Q372" i="1" s="1"/>
  <c r="R372" i="1" s="1"/>
  <c r="L367" i="1"/>
  <c r="K367" i="1"/>
  <c r="M367" i="1" s="1"/>
  <c r="N367" i="1" s="1"/>
  <c r="Q362" i="1"/>
  <c r="R362" i="1" s="1"/>
  <c r="O362" i="1"/>
  <c r="Q361" i="1"/>
  <c r="R361" i="1" s="1"/>
  <c r="O361" i="1"/>
  <c r="Q360" i="1"/>
  <c r="R360" i="1" s="1"/>
  <c r="O360" i="1"/>
  <c r="Q359" i="1"/>
  <c r="R359" i="1" s="1"/>
  <c r="O359" i="1"/>
  <c r="Q358" i="1"/>
  <c r="R358" i="1" s="1"/>
  <c r="O358" i="1"/>
  <c r="Q357" i="1"/>
  <c r="R357" i="1" s="1"/>
  <c r="O357" i="1"/>
  <c r="Q356" i="1"/>
  <c r="R356" i="1" s="1"/>
  <c r="O356" i="1"/>
  <c r="O355" i="1"/>
  <c r="P354" i="1"/>
  <c r="Q355" i="1" s="1"/>
  <c r="R355" i="1" s="1"/>
  <c r="N350" i="1"/>
  <c r="M350" i="1"/>
  <c r="L350" i="1"/>
  <c r="K350" i="1"/>
  <c r="Q347" i="1"/>
  <c r="R347" i="1" s="1"/>
  <c r="O347" i="1"/>
  <c r="R346" i="1"/>
  <c r="Q346" i="1"/>
  <c r="O346" i="1"/>
  <c r="Q345" i="1"/>
  <c r="R345" i="1" s="1"/>
  <c r="O345" i="1"/>
  <c r="R344" i="1"/>
  <c r="Q344" i="1"/>
  <c r="O344" i="1"/>
  <c r="Q343" i="1"/>
  <c r="R343" i="1" s="1"/>
  <c r="O343" i="1"/>
  <c r="R342" i="1"/>
  <c r="Q342" i="1"/>
  <c r="O342" i="1"/>
  <c r="Q341" i="1"/>
  <c r="R341" i="1" s="1"/>
  <c r="O341" i="1"/>
  <c r="O340" i="1"/>
  <c r="P339" i="1"/>
  <c r="Q340" i="1" s="1"/>
  <c r="R340" i="1" s="1"/>
  <c r="M335" i="1"/>
  <c r="N335" i="1" s="1"/>
  <c r="L335" i="1"/>
  <c r="K335" i="1"/>
  <c r="R330" i="1"/>
  <c r="Q330" i="1"/>
  <c r="O330" i="1"/>
  <c r="R329" i="1"/>
  <c r="Q329" i="1"/>
  <c r="O329" i="1"/>
  <c r="R328" i="1"/>
  <c r="Q328" i="1"/>
  <c r="O328" i="1"/>
  <c r="R327" i="1"/>
  <c r="Q327" i="1"/>
  <c r="O327" i="1"/>
  <c r="R326" i="1"/>
  <c r="Q326" i="1"/>
  <c r="O326" i="1"/>
  <c r="R325" i="1"/>
  <c r="Q325" i="1"/>
  <c r="O325" i="1"/>
  <c r="R324" i="1"/>
  <c r="Q324" i="1"/>
  <c r="O324" i="1"/>
  <c r="R323" i="1"/>
  <c r="Q323" i="1"/>
  <c r="O323" i="1"/>
  <c r="P322" i="1"/>
  <c r="AQ58" i="1" s="1"/>
  <c r="L318" i="1"/>
  <c r="K318" i="1"/>
  <c r="M318" i="1" s="1"/>
  <c r="N318" i="1" s="1"/>
  <c r="Q311" i="1"/>
  <c r="R311" i="1" s="1"/>
  <c r="O311" i="1"/>
  <c r="L311" i="1"/>
  <c r="R310" i="1"/>
  <c r="Q310" i="1"/>
  <c r="O310" i="1"/>
  <c r="R309" i="1"/>
  <c r="Q309" i="1"/>
  <c r="O309" i="1"/>
  <c r="R308" i="1"/>
  <c r="Q308" i="1"/>
  <c r="O308" i="1"/>
  <c r="R307" i="1"/>
  <c r="Q307" i="1"/>
  <c r="O307" i="1"/>
  <c r="R306" i="1"/>
  <c r="Q306" i="1"/>
  <c r="O306" i="1"/>
  <c r="R305" i="1"/>
  <c r="Q305" i="1"/>
  <c r="O305" i="1"/>
  <c r="R304" i="1"/>
  <c r="Q304" i="1"/>
  <c r="AP25" i="1" s="1"/>
  <c r="O304" i="1"/>
  <c r="P303" i="1"/>
  <c r="L299" i="1"/>
  <c r="K299" i="1"/>
  <c r="M299" i="1" s="1"/>
  <c r="N299" i="1" s="1"/>
  <c r="Q293" i="1"/>
  <c r="R293" i="1" s="1"/>
  <c r="O293" i="1"/>
  <c r="Q292" i="1"/>
  <c r="R292" i="1" s="1"/>
  <c r="O292" i="1"/>
  <c r="Q291" i="1"/>
  <c r="R291" i="1" s="1"/>
  <c r="O291" i="1"/>
  <c r="Q290" i="1"/>
  <c r="R290" i="1" s="1"/>
  <c r="O290" i="1"/>
  <c r="Q289" i="1"/>
  <c r="R289" i="1" s="1"/>
  <c r="O289" i="1"/>
  <c r="Q288" i="1"/>
  <c r="R288" i="1" s="1"/>
  <c r="O288" i="1"/>
  <c r="Q287" i="1"/>
  <c r="R287" i="1" s="1"/>
  <c r="AO46" i="1" s="1"/>
  <c r="O287" i="1"/>
  <c r="AO7" i="1" s="1"/>
  <c r="Q286" i="1"/>
  <c r="R286" i="1" s="1"/>
  <c r="AO45" i="1" s="1"/>
  <c r="O286" i="1"/>
  <c r="P285" i="1"/>
  <c r="L281" i="1"/>
  <c r="K281" i="1"/>
  <c r="M281" i="1" s="1"/>
  <c r="N281" i="1" s="1"/>
  <c r="R273" i="1"/>
  <c r="Q273" i="1"/>
  <c r="O273" i="1"/>
  <c r="Q272" i="1"/>
  <c r="R272" i="1" s="1"/>
  <c r="O272" i="1"/>
  <c r="R271" i="1"/>
  <c r="Q271" i="1"/>
  <c r="O271" i="1"/>
  <c r="Q270" i="1"/>
  <c r="R270" i="1" s="1"/>
  <c r="O270" i="1"/>
  <c r="R269" i="1"/>
  <c r="Q269" i="1"/>
  <c r="O269" i="1"/>
  <c r="Q268" i="1"/>
  <c r="R268" i="1" s="1"/>
  <c r="AN47" i="1" s="1"/>
  <c r="O268" i="1"/>
  <c r="AN8" i="1" s="1"/>
  <c r="R267" i="1"/>
  <c r="AN46" i="1" s="1"/>
  <c r="Q267" i="1"/>
  <c r="O267" i="1"/>
  <c r="O266" i="1"/>
  <c r="P265" i="1"/>
  <c r="Q266" i="1" s="1"/>
  <c r="L261" i="1"/>
  <c r="K261" i="1"/>
  <c r="M261" i="1" s="1"/>
  <c r="N261" i="1" s="1"/>
  <c r="R253" i="1"/>
  <c r="Q253" i="1"/>
  <c r="O253" i="1"/>
  <c r="R252" i="1"/>
  <c r="Q252" i="1"/>
  <c r="O252" i="1"/>
  <c r="R251" i="1"/>
  <c r="Q251" i="1"/>
  <c r="O251" i="1"/>
  <c r="R250" i="1"/>
  <c r="Q250" i="1"/>
  <c r="O250" i="1"/>
  <c r="R249" i="1"/>
  <c r="Q249" i="1"/>
  <c r="O249" i="1"/>
  <c r="R248" i="1"/>
  <c r="Q248" i="1"/>
  <c r="O248" i="1"/>
  <c r="R247" i="1"/>
  <c r="AM46" i="1" s="1"/>
  <c r="Q247" i="1"/>
  <c r="AM26" i="1" s="1"/>
  <c r="O247" i="1"/>
  <c r="O246" i="1"/>
  <c r="P245" i="1"/>
  <c r="Q246" i="1" s="1"/>
  <c r="L241" i="1"/>
  <c r="K241" i="1"/>
  <c r="M241" i="1" s="1"/>
  <c r="Q232" i="1"/>
  <c r="R232" i="1" s="1"/>
  <c r="O232" i="1"/>
  <c r="Q231" i="1"/>
  <c r="R231" i="1" s="1"/>
  <c r="AL48" i="1" s="1"/>
  <c r="O231" i="1"/>
  <c r="Q230" i="1"/>
  <c r="R230" i="1" s="1"/>
  <c r="O230" i="1"/>
  <c r="Q229" i="1"/>
  <c r="R229" i="1" s="1"/>
  <c r="O229" i="1"/>
  <c r="Q228" i="1"/>
  <c r="R228" i="1" s="1"/>
  <c r="O228" i="1"/>
  <c r="AL9" i="1" s="1"/>
  <c r="Q227" i="1"/>
  <c r="R227" i="1" s="1"/>
  <c r="AL47" i="1" s="1"/>
  <c r="O227" i="1"/>
  <c r="Q226" i="1"/>
  <c r="AL26" i="1" s="1"/>
  <c r="O226" i="1"/>
  <c r="O225" i="1"/>
  <c r="P224" i="1"/>
  <c r="Q225" i="1" s="1"/>
  <c r="N219" i="1"/>
  <c r="T73" i="1" s="1"/>
  <c r="M219" i="1"/>
  <c r="T44" i="1" s="1"/>
  <c r="L219" i="1"/>
  <c r="K219" i="1"/>
  <c r="Q212" i="1"/>
  <c r="R212" i="1" s="1"/>
  <c r="O212" i="1"/>
  <c r="R211" i="1"/>
  <c r="Q211" i="1"/>
  <c r="O211" i="1"/>
  <c r="Q210" i="1"/>
  <c r="R210" i="1" s="1"/>
  <c r="O210" i="1"/>
  <c r="AK11" i="1" s="1"/>
  <c r="R209" i="1"/>
  <c r="Q209" i="1"/>
  <c r="O209" i="1"/>
  <c r="Q208" i="1"/>
  <c r="R208" i="1" s="1"/>
  <c r="AK48" i="1" s="1"/>
  <c r="O208" i="1"/>
  <c r="R207" i="1"/>
  <c r="AK47" i="1" s="1"/>
  <c r="Q207" i="1"/>
  <c r="O207" i="1"/>
  <c r="Q206" i="1"/>
  <c r="R206" i="1" s="1"/>
  <c r="AK46" i="1" s="1"/>
  <c r="O206" i="1"/>
  <c r="O205" i="1"/>
  <c r="AK6" i="1" s="1"/>
  <c r="P204" i="1"/>
  <c r="Q205" i="1" s="1"/>
  <c r="M200" i="1"/>
  <c r="N200" i="1" s="1"/>
  <c r="T72" i="1" s="1"/>
  <c r="L200" i="1"/>
  <c r="K200" i="1"/>
  <c r="R194" i="1"/>
  <c r="Q194" i="1"/>
  <c r="O194" i="1"/>
  <c r="R193" i="1"/>
  <c r="Q193" i="1"/>
  <c r="O193" i="1"/>
  <c r="R192" i="1"/>
  <c r="Q192" i="1"/>
  <c r="AJ30" i="1" s="1"/>
  <c r="O192" i="1"/>
  <c r="R191" i="1"/>
  <c r="Q191" i="1"/>
  <c r="O191" i="1"/>
  <c r="R190" i="1"/>
  <c r="AJ48" i="1" s="1"/>
  <c r="Q190" i="1"/>
  <c r="O190" i="1"/>
  <c r="R189" i="1"/>
  <c r="AJ47" i="1" s="1"/>
  <c r="Q189" i="1"/>
  <c r="AJ27" i="1" s="1"/>
  <c r="O189" i="1"/>
  <c r="R188" i="1"/>
  <c r="Q188" i="1"/>
  <c r="O188" i="1"/>
  <c r="R187" i="1"/>
  <c r="AJ45" i="1" s="1"/>
  <c r="Q187" i="1"/>
  <c r="AJ25" i="1" s="1"/>
  <c r="O187" i="1"/>
  <c r="P186" i="1"/>
  <c r="L181" i="1"/>
  <c r="T15" i="1" s="1"/>
  <c r="K181" i="1"/>
  <c r="M181" i="1" s="1"/>
  <c r="Q177" i="1"/>
  <c r="R177" i="1" s="1"/>
  <c r="O177" i="1"/>
  <c r="Q176" i="1"/>
  <c r="R176" i="1" s="1"/>
  <c r="O176" i="1"/>
  <c r="Q175" i="1"/>
  <c r="R175" i="1" s="1"/>
  <c r="AI50" i="1" s="1"/>
  <c r="O175" i="1"/>
  <c r="Q174" i="1"/>
  <c r="R174" i="1" s="1"/>
  <c r="AI49" i="1" s="1"/>
  <c r="O174" i="1"/>
  <c r="AI10" i="1" s="1"/>
  <c r="Q173" i="1"/>
  <c r="R173" i="1" s="1"/>
  <c r="AI48" i="1" s="1"/>
  <c r="O173" i="1"/>
  <c r="Q172" i="1"/>
  <c r="AI27" i="1" s="1"/>
  <c r="O172" i="1"/>
  <c r="Q171" i="1"/>
  <c r="R171" i="1" s="1"/>
  <c r="AI46" i="1" s="1"/>
  <c r="O171" i="1"/>
  <c r="AI7" i="1" s="1"/>
  <c r="Q170" i="1"/>
  <c r="AI25" i="1" s="1"/>
  <c r="O170" i="1"/>
  <c r="AI6" i="1" s="1"/>
  <c r="P169" i="1"/>
  <c r="L161" i="1"/>
  <c r="K161" i="1"/>
  <c r="F163" i="1" s="1"/>
  <c r="Q157" i="1"/>
  <c r="R157" i="1" s="1"/>
  <c r="O157" i="1"/>
  <c r="Q156" i="1"/>
  <c r="R156" i="1" s="1"/>
  <c r="AH51" i="1" s="1"/>
  <c r="O156" i="1"/>
  <c r="AH12" i="1" s="1"/>
  <c r="Q155" i="1"/>
  <c r="R155" i="1" s="1"/>
  <c r="AH50" i="1" s="1"/>
  <c r="O155" i="1"/>
  <c r="Q154" i="1"/>
  <c r="R154" i="1" s="1"/>
  <c r="AH49" i="1" s="1"/>
  <c r="O154" i="1"/>
  <c r="AH10" i="1" s="1"/>
  <c r="Q153" i="1"/>
  <c r="R153" i="1" s="1"/>
  <c r="AH48" i="1" s="1"/>
  <c r="O153" i="1"/>
  <c r="AH9" i="1" s="1"/>
  <c r="Q152" i="1"/>
  <c r="R152" i="1" s="1"/>
  <c r="AH47" i="1" s="1"/>
  <c r="O152" i="1"/>
  <c r="AH8" i="1" s="1"/>
  <c r="Q151" i="1"/>
  <c r="R151" i="1" s="1"/>
  <c r="AH46" i="1" s="1"/>
  <c r="O151" i="1"/>
  <c r="Q150" i="1"/>
  <c r="R150" i="1" s="1"/>
  <c r="AH45" i="1" s="1"/>
  <c r="O150" i="1"/>
  <c r="P149" i="1"/>
  <c r="L143" i="1"/>
  <c r="K143" i="1"/>
  <c r="M143" i="1" s="1"/>
  <c r="Q138" i="1"/>
  <c r="R138" i="1" s="1"/>
  <c r="AG52" i="1" s="1"/>
  <c r="O138" i="1"/>
  <c r="Q137" i="1"/>
  <c r="AG31" i="1" s="1"/>
  <c r="O137" i="1"/>
  <c r="AG12" i="1" s="1"/>
  <c r="Q136" i="1"/>
  <c r="R136" i="1" s="1"/>
  <c r="AG50" i="1" s="1"/>
  <c r="O136" i="1"/>
  <c r="Q135" i="1"/>
  <c r="R135" i="1" s="1"/>
  <c r="AG49" i="1" s="1"/>
  <c r="O135" i="1"/>
  <c r="AG10" i="1" s="1"/>
  <c r="Q134" i="1"/>
  <c r="R134" i="1" s="1"/>
  <c r="AG48" i="1" s="1"/>
  <c r="O134" i="1"/>
  <c r="Q133" i="1"/>
  <c r="AG27" i="1" s="1"/>
  <c r="O133" i="1"/>
  <c r="AG8" i="1" s="1"/>
  <c r="Q132" i="1"/>
  <c r="R132" i="1" s="1"/>
  <c r="AG46" i="1" s="1"/>
  <c r="O132" i="1"/>
  <c r="Q131" i="1"/>
  <c r="R131" i="1" s="1"/>
  <c r="AG45" i="1" s="1"/>
  <c r="O131" i="1"/>
  <c r="P130" i="1"/>
  <c r="Q126" i="1"/>
  <c r="P126" i="1"/>
  <c r="R126" i="1" s="1"/>
  <c r="F125" i="1"/>
  <c r="L124" i="1"/>
  <c r="K124" i="1"/>
  <c r="M124" i="1" s="1"/>
  <c r="Q117" i="1"/>
  <c r="R117" i="1" s="1"/>
  <c r="AF52" i="1" s="1"/>
  <c r="O117" i="1"/>
  <c r="Q116" i="1"/>
  <c r="R116" i="1" s="1"/>
  <c r="AF51" i="1" s="1"/>
  <c r="O116" i="1"/>
  <c r="Q115" i="1"/>
  <c r="R115" i="1" s="1"/>
  <c r="AF50" i="1" s="1"/>
  <c r="O115" i="1"/>
  <c r="Q114" i="1"/>
  <c r="R114" i="1" s="1"/>
  <c r="AF49" i="1" s="1"/>
  <c r="O114" i="1"/>
  <c r="Q113" i="1"/>
  <c r="R113" i="1" s="1"/>
  <c r="AF48" i="1" s="1"/>
  <c r="O113" i="1"/>
  <c r="AF9" i="1" s="1"/>
  <c r="Q112" i="1"/>
  <c r="R112" i="1" s="1"/>
  <c r="AF47" i="1" s="1"/>
  <c r="O112" i="1"/>
  <c r="Q111" i="1"/>
  <c r="AF26" i="1" s="1"/>
  <c r="O111" i="1"/>
  <c r="O110" i="1"/>
  <c r="P109" i="1"/>
  <c r="Q110" i="1" s="1"/>
  <c r="F105" i="1"/>
  <c r="L104" i="1"/>
  <c r="K104" i="1"/>
  <c r="M104" i="1" s="1"/>
  <c r="Q98" i="1"/>
  <c r="R98" i="1" s="1"/>
  <c r="R97" i="1"/>
  <c r="AE52" i="1" s="1"/>
  <c r="Q97" i="1"/>
  <c r="O97" i="1"/>
  <c r="AE13" i="1" s="1"/>
  <c r="Q96" i="1"/>
  <c r="R96" i="1" s="1"/>
  <c r="AE51" i="1" s="1"/>
  <c r="O96" i="1"/>
  <c r="AE12" i="1" s="1"/>
  <c r="R95" i="1"/>
  <c r="AE50" i="1" s="1"/>
  <c r="Q95" i="1"/>
  <c r="O95" i="1"/>
  <c r="AE11" i="1" s="1"/>
  <c r="Q94" i="1"/>
  <c r="AE29" i="1" s="1"/>
  <c r="O94" i="1"/>
  <c r="R93" i="1"/>
  <c r="Q93" i="1"/>
  <c r="O93" i="1"/>
  <c r="Q92" i="1"/>
  <c r="R92" i="1" s="1"/>
  <c r="AE47" i="1" s="1"/>
  <c r="O92" i="1"/>
  <c r="AE8" i="1" s="1"/>
  <c r="R91" i="1"/>
  <c r="Q91" i="1"/>
  <c r="O91" i="1"/>
  <c r="O90" i="1"/>
  <c r="AE6" i="1" s="1"/>
  <c r="P89" i="1"/>
  <c r="AE58" i="1" s="1"/>
  <c r="H84" i="1"/>
  <c r="R83" i="1"/>
  <c r="Q83" i="1"/>
  <c r="M83" i="1"/>
  <c r="N83" i="1" s="1"/>
  <c r="T66" i="1" s="1"/>
  <c r="L83" i="1"/>
  <c r="T10" i="1" s="1"/>
  <c r="K83" i="1"/>
  <c r="Q79" i="1"/>
  <c r="R79" i="1" s="1"/>
  <c r="Q78" i="1"/>
  <c r="R78" i="1" s="1"/>
  <c r="R77" i="1"/>
  <c r="Q77" i="1"/>
  <c r="O77" i="1"/>
  <c r="Q76" i="1"/>
  <c r="R76" i="1" s="1"/>
  <c r="AD51" i="1" s="1"/>
  <c r="O76" i="1"/>
  <c r="R75" i="1"/>
  <c r="AD50" i="1" s="1"/>
  <c r="Q75" i="1"/>
  <c r="O75" i="1"/>
  <c r="Q74" i="1"/>
  <c r="AD29" i="1" s="1"/>
  <c r="O74" i="1"/>
  <c r="Q73" i="1"/>
  <c r="R73" i="1" s="1"/>
  <c r="AD48" i="1" s="1"/>
  <c r="O73" i="1"/>
  <c r="R72" i="1"/>
  <c r="AD47" i="1" s="1"/>
  <c r="Q72" i="1"/>
  <c r="O72" i="1"/>
  <c r="Q71" i="1"/>
  <c r="R71" i="1" s="1"/>
  <c r="AD46" i="1" s="1"/>
  <c r="O71" i="1"/>
  <c r="O70" i="1"/>
  <c r="P69" i="1"/>
  <c r="Q70" i="1" s="1"/>
  <c r="L63" i="1"/>
  <c r="K63" i="1"/>
  <c r="M63" i="1" s="1"/>
  <c r="R60" i="1"/>
  <c r="Q60" i="1"/>
  <c r="Q59" i="1"/>
  <c r="R59" i="1" s="1"/>
  <c r="AZ58" i="1"/>
  <c r="AY58" i="1"/>
  <c r="AX58" i="1"/>
  <c r="AV58" i="1"/>
  <c r="AT58" i="1"/>
  <c r="AS58" i="1"/>
  <c r="AR58" i="1"/>
  <c r="AP58" i="1"/>
  <c r="AO58" i="1"/>
  <c r="AM58" i="1"/>
  <c r="AL58" i="1"/>
  <c r="AJ58" i="1"/>
  <c r="AI58" i="1"/>
  <c r="AH58" i="1"/>
  <c r="AG58" i="1"/>
  <c r="AF58" i="1"/>
  <c r="AA58" i="1"/>
  <c r="R58" i="1"/>
  <c r="Q58" i="1"/>
  <c r="L58" i="1"/>
  <c r="Q57" i="1"/>
  <c r="R57" i="1" s="1"/>
  <c r="AC52" i="1" s="1"/>
  <c r="O57" i="1"/>
  <c r="AC13" i="1" s="1"/>
  <c r="R56" i="1"/>
  <c r="AC51" i="1" s="1"/>
  <c r="Q56" i="1"/>
  <c r="O56" i="1"/>
  <c r="Q55" i="1"/>
  <c r="AC30" i="1" s="1"/>
  <c r="O55" i="1"/>
  <c r="AC11" i="1" s="1"/>
  <c r="R54" i="1"/>
  <c r="Q54" i="1"/>
  <c r="O54" i="1"/>
  <c r="AC10" i="1" s="1"/>
  <c r="Q53" i="1"/>
  <c r="R53" i="1" s="1"/>
  <c r="AC48" i="1" s="1"/>
  <c r="O53" i="1"/>
  <c r="AI52" i="1"/>
  <c r="AH52" i="1"/>
  <c r="AD52" i="1"/>
  <c r="Q52" i="1"/>
  <c r="AC27" i="1" s="1"/>
  <c r="O52" i="1"/>
  <c r="AJ51" i="1"/>
  <c r="AI51" i="1"/>
  <c r="Q51" i="1"/>
  <c r="R51" i="1" s="1"/>
  <c r="AC46" i="1" s="1"/>
  <c r="O51" i="1"/>
  <c r="AC7" i="1" s="1"/>
  <c r="AK50" i="1"/>
  <c r="AJ50" i="1"/>
  <c r="O50" i="1"/>
  <c r="AL49" i="1"/>
  <c r="AK49" i="1"/>
  <c r="AJ49" i="1"/>
  <c r="AC49" i="1"/>
  <c r="P49" i="1"/>
  <c r="Q50" i="1" s="1"/>
  <c r="AM48" i="1"/>
  <c r="AE48" i="1"/>
  <c r="AM47" i="1"/>
  <c r="AJ46" i="1"/>
  <c r="AE46" i="1"/>
  <c r="AP45" i="1"/>
  <c r="H43" i="1"/>
  <c r="L42" i="1"/>
  <c r="K42" i="1"/>
  <c r="M42" i="1" s="1"/>
  <c r="Q38" i="1"/>
  <c r="R38" i="1" s="1"/>
  <c r="T37" i="1"/>
  <c r="R37" i="1"/>
  <c r="Q37" i="1"/>
  <c r="Q36" i="1"/>
  <c r="R36" i="1" s="1"/>
  <c r="R35" i="1"/>
  <c r="AB52" i="1" s="1"/>
  <c r="Q35" i="1"/>
  <c r="O35" i="1"/>
  <c r="L35" i="1"/>
  <c r="R34" i="1"/>
  <c r="AB51" i="1" s="1"/>
  <c r="Q34" i="1"/>
  <c r="AB31" i="1" s="1"/>
  <c r="O34" i="1"/>
  <c r="Q33" i="1"/>
  <c r="R33" i="1" s="1"/>
  <c r="AB50" i="1" s="1"/>
  <c r="O33" i="1"/>
  <c r="AI32" i="1"/>
  <c r="AH32" i="1"/>
  <c r="AE32" i="1"/>
  <c r="AD32" i="1"/>
  <c r="AC32" i="1"/>
  <c r="AB32" i="1"/>
  <c r="Q32" i="1"/>
  <c r="R32" i="1" s="1"/>
  <c r="AB49" i="1" s="1"/>
  <c r="O32" i="1"/>
  <c r="AB10" i="1" s="1"/>
  <c r="AJ31" i="1"/>
  <c r="AI31" i="1"/>
  <c r="AF31" i="1"/>
  <c r="AE31" i="1"/>
  <c r="AD31" i="1"/>
  <c r="AC31" i="1"/>
  <c r="Q31" i="1"/>
  <c r="R31" i="1" s="1"/>
  <c r="AB48" i="1" s="1"/>
  <c r="O31" i="1"/>
  <c r="AB9" i="1" s="1"/>
  <c r="AK30" i="1"/>
  <c r="AI30" i="1"/>
  <c r="AH30" i="1"/>
  <c r="AG30" i="1"/>
  <c r="AF30" i="1"/>
  <c r="AE30" i="1"/>
  <c r="AD30" i="1"/>
  <c r="AB30" i="1"/>
  <c r="AA30" i="1"/>
  <c r="R30" i="1"/>
  <c r="AB47" i="1" s="1"/>
  <c r="Q30" i="1"/>
  <c r="AB27" i="1" s="1"/>
  <c r="O30" i="1"/>
  <c r="AL29" i="1"/>
  <c r="AK29" i="1"/>
  <c r="AJ29" i="1"/>
  <c r="AI29" i="1"/>
  <c r="AH29" i="1"/>
  <c r="AF29" i="1"/>
  <c r="AC29" i="1"/>
  <c r="AB29" i="1"/>
  <c r="Q29" i="1"/>
  <c r="AB26" i="1" s="1"/>
  <c r="O29" i="1"/>
  <c r="AB7" i="1" s="1"/>
  <c r="AM28" i="1"/>
  <c r="AL28" i="1"/>
  <c r="AJ28" i="1"/>
  <c r="AI28" i="1"/>
  <c r="AH28" i="1"/>
  <c r="AG28" i="1"/>
  <c r="AF28" i="1"/>
  <c r="AE28" i="1"/>
  <c r="AD28" i="1"/>
  <c r="AB28" i="1"/>
  <c r="O28" i="1"/>
  <c r="AN27" i="1"/>
  <c r="AM27" i="1"/>
  <c r="AL27" i="1"/>
  <c r="AK27" i="1"/>
  <c r="AF27" i="1"/>
  <c r="AE27" i="1"/>
  <c r="AD27" i="1"/>
  <c r="P27" i="1"/>
  <c r="AB58" i="1" s="1"/>
  <c r="AO26" i="1"/>
  <c r="AN26" i="1"/>
  <c r="AK26" i="1"/>
  <c r="AJ26" i="1"/>
  <c r="AI26" i="1"/>
  <c r="AG26" i="1"/>
  <c r="AE26" i="1"/>
  <c r="AD26" i="1"/>
  <c r="AC26" i="1"/>
  <c r="AO25" i="1"/>
  <c r="AH25" i="1"/>
  <c r="AG25" i="1"/>
  <c r="L22" i="1"/>
  <c r="M22" i="1" s="1"/>
  <c r="H22" i="1"/>
  <c r="M20" i="1"/>
  <c r="T34" i="1" s="1"/>
  <c r="L20" i="1"/>
  <c r="T7" i="1" s="1"/>
  <c r="K20" i="1"/>
  <c r="T18" i="1"/>
  <c r="T17" i="1"/>
  <c r="Q17" i="1"/>
  <c r="R17" i="1" s="1"/>
  <c r="T16" i="1"/>
  <c r="Q16" i="1"/>
  <c r="R16" i="1" s="1"/>
  <c r="Q15" i="1"/>
  <c r="R15" i="1" s="1"/>
  <c r="T14" i="1"/>
  <c r="Q14" i="1"/>
  <c r="R14" i="1" s="1"/>
  <c r="AI13" i="1"/>
  <c r="AH13" i="1"/>
  <c r="AG13" i="1"/>
  <c r="AF13" i="1"/>
  <c r="AD13" i="1"/>
  <c r="AB13" i="1"/>
  <c r="AA13" i="1"/>
  <c r="T13" i="1"/>
  <c r="Q13" i="1"/>
  <c r="R13" i="1" s="1"/>
  <c r="AA52" i="1" s="1"/>
  <c r="O13" i="1"/>
  <c r="L13" i="1"/>
  <c r="AJ12" i="1"/>
  <c r="AI12" i="1"/>
  <c r="AF12" i="1"/>
  <c r="AD12" i="1"/>
  <c r="AC12" i="1"/>
  <c r="AB12" i="1"/>
  <c r="AA12" i="1"/>
  <c r="T12" i="1"/>
  <c r="Q12" i="1"/>
  <c r="R12" i="1" s="1"/>
  <c r="AA51" i="1" s="1"/>
  <c r="O12" i="1"/>
  <c r="AJ11" i="1"/>
  <c r="AI11" i="1"/>
  <c r="AH11" i="1"/>
  <c r="AG11" i="1"/>
  <c r="AF11" i="1"/>
  <c r="AD11" i="1"/>
  <c r="AB11" i="1"/>
  <c r="AA11" i="1"/>
  <c r="T11" i="1"/>
  <c r="Q11" i="1"/>
  <c r="R11" i="1" s="1"/>
  <c r="AA50" i="1" s="1"/>
  <c r="O11" i="1"/>
  <c r="AL10" i="1"/>
  <c r="AK10" i="1"/>
  <c r="AJ10" i="1"/>
  <c r="AF10" i="1"/>
  <c r="AE10" i="1"/>
  <c r="AD10" i="1"/>
  <c r="AA10" i="1"/>
  <c r="Q10" i="1"/>
  <c r="R10" i="1" s="1"/>
  <c r="AA49" i="1" s="1"/>
  <c r="O10" i="1"/>
  <c r="AM9" i="1"/>
  <c r="AK9" i="1"/>
  <c r="AJ9" i="1"/>
  <c r="AI9" i="1"/>
  <c r="AG9" i="1"/>
  <c r="AE9" i="1"/>
  <c r="AD9" i="1"/>
  <c r="AC9" i="1"/>
  <c r="AA9" i="1"/>
  <c r="T9" i="1"/>
  <c r="Q9" i="1"/>
  <c r="R9" i="1" s="1"/>
  <c r="AA48" i="1" s="1"/>
  <c r="O9" i="1"/>
  <c r="AM8" i="1"/>
  <c r="AL8" i="1"/>
  <c r="AK8" i="1"/>
  <c r="AJ8" i="1"/>
  <c r="AI8" i="1"/>
  <c r="AF8" i="1"/>
  <c r="AD8" i="1"/>
  <c r="AC8" i="1"/>
  <c r="AB8" i="1"/>
  <c r="AA8" i="1"/>
  <c r="T8" i="1"/>
  <c r="Q8" i="1"/>
  <c r="AA27" i="1" s="1"/>
  <c r="O8" i="1"/>
  <c r="AN7" i="1"/>
  <c r="AM7" i="1"/>
  <c r="AL7" i="1"/>
  <c r="AK7" i="1"/>
  <c r="AJ7" i="1"/>
  <c r="AH7" i="1"/>
  <c r="AG7" i="1"/>
  <c r="AF7" i="1"/>
  <c r="AE7" i="1"/>
  <c r="AD7" i="1"/>
  <c r="AA7" i="1"/>
  <c r="Q7" i="1"/>
  <c r="AA26" i="1" s="1"/>
  <c r="O7" i="1"/>
  <c r="AP6" i="1"/>
  <c r="AO6" i="1"/>
  <c r="AN6" i="1"/>
  <c r="AM6" i="1"/>
  <c r="AL6" i="1"/>
  <c r="AJ6" i="1"/>
  <c r="AH6" i="1"/>
  <c r="AG6" i="1"/>
  <c r="AF6" i="1"/>
  <c r="AD6" i="1"/>
  <c r="AC6" i="1"/>
  <c r="AB6" i="1"/>
  <c r="AA6" i="1"/>
  <c r="O6" i="1"/>
  <c r="P5" i="1"/>
  <c r="Q6" i="1" s="1"/>
  <c r="N69" i="16" l="1"/>
  <c r="Q168" i="16"/>
  <c r="R168" i="16" s="1"/>
  <c r="M206" i="16"/>
  <c r="N206" i="16" s="1"/>
  <c r="Q347" i="16"/>
  <c r="R347" i="16" s="1"/>
  <c r="M296" i="16"/>
  <c r="N296" i="16" s="1"/>
  <c r="Q293" i="16"/>
  <c r="Q294" i="16" s="1"/>
  <c r="Q122" i="16"/>
  <c r="R122" i="16" s="1"/>
  <c r="Q236" i="16"/>
  <c r="R236" i="16" s="1"/>
  <c r="M252" i="16"/>
  <c r="N252" i="16" s="1"/>
  <c r="Q249" i="16"/>
  <c r="Q250" i="16" s="1"/>
  <c r="M274" i="16"/>
  <c r="N274" i="16" s="1"/>
  <c r="Q271" i="16"/>
  <c r="Q272" i="16" s="1"/>
  <c r="N340" i="16"/>
  <c r="Q325" i="16"/>
  <c r="R325" i="16" s="1"/>
  <c r="M919" i="4"/>
  <c r="N919" i="4" s="1"/>
  <c r="Q916" i="4"/>
  <c r="Q917" i="4" s="1"/>
  <c r="M860" i="5"/>
  <c r="N860" i="5" s="1"/>
  <c r="Q857" i="5"/>
  <c r="Q858" i="5" s="1"/>
  <c r="M977" i="1"/>
  <c r="N977" i="1" s="1"/>
  <c r="Q974" i="1"/>
  <c r="Q975" i="1" s="1"/>
  <c r="M933" i="1"/>
  <c r="N933" i="1" s="1"/>
  <c r="Q930" i="1"/>
  <c r="Q931" i="1" s="1"/>
  <c r="M274" i="17"/>
  <c r="N274" i="17" s="1"/>
  <c r="Q271" i="17"/>
  <c r="Q272" i="17" s="1"/>
  <c r="M251" i="17"/>
  <c r="N251" i="17" s="1"/>
  <c r="Q248" i="17"/>
  <c r="Q249" i="17" s="1"/>
  <c r="M624" i="15"/>
  <c r="Q621" i="15"/>
  <c r="Q622" i="15" s="1"/>
  <c r="M298" i="3"/>
  <c r="N298" i="3" s="1"/>
  <c r="Q295" i="3"/>
  <c r="Q296" i="3" s="1"/>
  <c r="N885" i="6"/>
  <c r="M841" i="6"/>
  <c r="N841" i="6" s="1"/>
  <c r="Q838" i="6"/>
  <c r="Q839" i="6" s="1"/>
  <c r="N671" i="14"/>
  <c r="O671" i="14" s="1"/>
  <c r="R668" i="14"/>
  <c r="R669" i="14" s="1"/>
  <c r="U209" i="16"/>
  <c r="M897" i="4"/>
  <c r="N897" i="4" s="1"/>
  <c r="Q894" i="4"/>
  <c r="Q895" i="4" s="1"/>
  <c r="N415" i="11"/>
  <c r="O415" i="11" s="1"/>
  <c r="R412" i="11"/>
  <c r="R413" i="11" s="1"/>
  <c r="M601" i="15"/>
  <c r="N601" i="15" s="1"/>
  <c r="Q598" i="15"/>
  <c r="Q599" i="15" s="1"/>
  <c r="M275" i="3"/>
  <c r="Q272" i="3"/>
  <c r="Q273" i="3" s="1"/>
  <c r="M819" i="6"/>
  <c r="N819" i="6" s="1"/>
  <c r="Q816" i="6"/>
  <c r="Q817" i="6" s="1"/>
  <c r="N649" i="14"/>
  <c r="R646" i="14"/>
  <c r="R647" i="14" s="1"/>
  <c r="M838" i="5"/>
  <c r="N838" i="5" s="1"/>
  <c r="Q835" i="5"/>
  <c r="Q836" i="5" s="1"/>
  <c r="M816" i="5"/>
  <c r="N816" i="5" s="1"/>
  <c r="Q813" i="5"/>
  <c r="Q814" i="5" s="1"/>
  <c r="M911" i="1"/>
  <c r="N911" i="1" s="1"/>
  <c r="Q908" i="1"/>
  <c r="Q909" i="1" s="1"/>
  <c r="N740" i="12"/>
  <c r="O740" i="12" s="1"/>
  <c r="M207" i="8"/>
  <c r="N207" i="8" s="1"/>
  <c r="Q204" i="8"/>
  <c r="Q205" i="8" s="1"/>
  <c r="V832" i="4"/>
  <c r="V210" i="3"/>
  <c r="V754" i="6"/>
  <c r="M758" i="10"/>
  <c r="N758" i="10" s="1"/>
  <c r="M735" i="10"/>
  <c r="N735" i="10" s="1"/>
  <c r="M875" i="4"/>
  <c r="N875" i="4" s="1"/>
  <c r="Q872" i="4"/>
  <c r="Q873" i="4" s="1"/>
  <c r="N624" i="15"/>
  <c r="M579" i="15"/>
  <c r="N579" i="15" s="1"/>
  <c r="Q576" i="15"/>
  <c r="Q577" i="15" s="1"/>
  <c r="M556" i="15"/>
  <c r="N556" i="15" s="1"/>
  <c r="M253" i="3"/>
  <c r="N253" i="3" s="1"/>
  <c r="Q250" i="3"/>
  <c r="Q251" i="3" s="1"/>
  <c r="M797" i="6"/>
  <c r="N797" i="6" s="1"/>
  <c r="Q794" i="6"/>
  <c r="Q795" i="6" s="1"/>
  <c r="N627" i="14"/>
  <c r="O627" i="14" s="1"/>
  <c r="M793" i="5"/>
  <c r="N793" i="5" s="1"/>
  <c r="M889" i="1"/>
  <c r="N889" i="1" s="1"/>
  <c r="Q886" i="1"/>
  <c r="Q887" i="1" s="1"/>
  <c r="N719" i="12"/>
  <c r="O719" i="12" s="1"/>
  <c r="O698" i="12"/>
  <c r="R695" i="12"/>
  <c r="R696" i="12" s="1"/>
  <c r="N698" i="12"/>
  <c r="N348" i="13"/>
  <c r="O348" i="13" s="1"/>
  <c r="W561" i="14"/>
  <c r="W612" i="12"/>
  <c r="U773" i="5"/>
  <c r="M183" i="17"/>
  <c r="Q180" i="17"/>
  <c r="Q181" i="17" s="1"/>
  <c r="Q530" i="15"/>
  <c r="Q531" i="15" s="1"/>
  <c r="N604" i="14"/>
  <c r="O604" i="14" s="1"/>
  <c r="R578" i="14"/>
  <c r="R579" i="14" s="1"/>
  <c r="N677" i="12"/>
  <c r="O677" i="12" s="1"/>
  <c r="N655" i="12"/>
  <c r="O655" i="12" s="1"/>
  <c r="N393" i="11"/>
  <c r="O393" i="11" s="1"/>
  <c r="M774" i="6"/>
  <c r="N774" i="6" s="1"/>
  <c r="Q771" i="6"/>
  <c r="Q772" i="6" s="1"/>
  <c r="M728" i="6"/>
  <c r="N728" i="6" s="1"/>
  <c r="M770" i="5"/>
  <c r="N770" i="5" s="1"/>
  <c r="M747" i="5"/>
  <c r="N747" i="5" s="1"/>
  <c r="M852" i="4"/>
  <c r="N852" i="4" s="1"/>
  <c r="M230" i="3"/>
  <c r="N230" i="3" s="1"/>
  <c r="Q227" i="3"/>
  <c r="Q228" i="3" s="1"/>
  <c r="M955" i="1"/>
  <c r="N955" i="1" s="1"/>
  <c r="Q952" i="1"/>
  <c r="Q953" i="1" s="1"/>
  <c r="M866" i="1"/>
  <c r="N866" i="1" s="1"/>
  <c r="Q100" i="8"/>
  <c r="R100" i="8" s="1"/>
  <c r="M162" i="8"/>
  <c r="N162" i="8" s="1"/>
  <c r="T613" i="7"/>
  <c r="S259" i="8"/>
  <c r="Q169" i="8"/>
  <c r="R169" i="8" s="1"/>
  <c r="N70" i="8"/>
  <c r="Q77" i="8"/>
  <c r="R77" i="8" s="1"/>
  <c r="Q711" i="4"/>
  <c r="Q712" i="4" s="1"/>
  <c r="R50" i="1"/>
  <c r="AC45" i="1" s="1"/>
  <c r="AC25" i="1"/>
  <c r="R246" i="1"/>
  <c r="AM45" i="1" s="1"/>
  <c r="AM25" i="1"/>
  <c r="N143" i="1"/>
  <c r="T69" i="1" s="1"/>
  <c r="T40" i="1"/>
  <c r="T39" i="1"/>
  <c r="N124" i="1"/>
  <c r="T68" i="1" s="1"/>
  <c r="N181" i="1"/>
  <c r="T71" i="1" s="1"/>
  <c r="T42" i="1"/>
  <c r="R266" i="1"/>
  <c r="AN45" i="1" s="1"/>
  <c r="AN25" i="1"/>
  <c r="T36" i="1"/>
  <c r="N63" i="1"/>
  <c r="T35" i="1"/>
  <c r="N42" i="1"/>
  <c r="R6" i="1"/>
  <c r="AA45" i="1" s="1"/>
  <c r="AA25" i="1"/>
  <c r="R70" i="1"/>
  <c r="AD45" i="1" s="1"/>
  <c r="AD25" i="1"/>
  <c r="N104" i="1"/>
  <c r="T67" i="1" s="1"/>
  <c r="T38" i="1"/>
  <c r="R225" i="1"/>
  <c r="AL45" i="1" s="1"/>
  <c r="AL25" i="1"/>
  <c r="AK25" i="1"/>
  <c r="R205" i="1"/>
  <c r="AK45" i="1" s="1"/>
  <c r="AF25" i="1"/>
  <c r="R110" i="1"/>
  <c r="AF45" i="1" s="1"/>
  <c r="T45" i="1"/>
  <c r="N241" i="1"/>
  <c r="T74" i="1" s="1"/>
  <c r="R8" i="1"/>
  <c r="AA47" i="1" s="1"/>
  <c r="N20" i="1"/>
  <c r="T63" i="1" s="1"/>
  <c r="AA31" i="1"/>
  <c r="F144" i="1"/>
  <c r="AH26" i="1"/>
  <c r="Q28" i="1"/>
  <c r="AK28" i="1"/>
  <c r="AG29" i="1"/>
  <c r="AA32" i="1"/>
  <c r="AK58" i="1"/>
  <c r="U433" i="1"/>
  <c r="U434" i="1" s="1"/>
  <c r="T45" i="2"/>
  <c r="R82" i="2"/>
  <c r="AD32" i="2"/>
  <c r="R103" i="2"/>
  <c r="AE50" i="2" s="1"/>
  <c r="M113" i="2"/>
  <c r="R165" i="2"/>
  <c r="AH49" i="2" s="1"/>
  <c r="H64" i="1"/>
  <c r="AK26" i="2"/>
  <c r="R225" i="2"/>
  <c r="AK47" i="2" s="1"/>
  <c r="AA28" i="1"/>
  <c r="T44" i="2"/>
  <c r="N236" i="2"/>
  <c r="T77" i="2" s="1"/>
  <c r="T43" i="1"/>
  <c r="AN58" i="1"/>
  <c r="R74" i="1"/>
  <c r="AD49" i="1" s="1"/>
  <c r="Q90" i="1"/>
  <c r="R111" i="1"/>
  <c r="AF46" i="1" s="1"/>
  <c r="R133" i="1"/>
  <c r="AG47" i="1" s="1"/>
  <c r="R137" i="1"/>
  <c r="AG51" i="1" s="1"/>
  <c r="M161" i="1"/>
  <c r="R172" i="1"/>
  <c r="AI47" i="1" s="1"/>
  <c r="R226" i="1"/>
  <c r="AL46" i="1" s="1"/>
  <c r="R9" i="2"/>
  <c r="AA49" i="2" s="1"/>
  <c r="N20" i="2"/>
  <c r="T68" i="2" s="1"/>
  <c r="AA26" i="2"/>
  <c r="Q120" i="2"/>
  <c r="R162" i="2"/>
  <c r="AH46" i="2" s="1"/>
  <c r="AH27" i="1"/>
  <c r="AC28" i="1"/>
  <c r="R55" i="1"/>
  <c r="AC50" i="1" s="1"/>
  <c r="AC58" i="1"/>
  <c r="R94" i="1"/>
  <c r="AE49" i="1" s="1"/>
  <c r="U415" i="1"/>
  <c r="U416" i="1" s="1"/>
  <c r="U467" i="1"/>
  <c r="U468" i="1" s="1"/>
  <c r="S498" i="1"/>
  <c r="M514" i="1"/>
  <c r="N514" i="1" s="1"/>
  <c r="S594" i="1"/>
  <c r="S690" i="1"/>
  <c r="M705" i="1"/>
  <c r="N705" i="1" s="1"/>
  <c r="T782" i="1"/>
  <c r="M797" i="1"/>
  <c r="N797" i="1" s="1"/>
  <c r="S874" i="1"/>
  <c r="Q28" i="2"/>
  <c r="R75" i="2"/>
  <c r="AD46" i="2" s="1"/>
  <c r="R100" i="2"/>
  <c r="AE47" i="2" s="1"/>
  <c r="AE26" i="2"/>
  <c r="R124" i="2"/>
  <c r="AF50" i="2" s="1"/>
  <c r="M135" i="2"/>
  <c r="N177" i="2"/>
  <c r="T75" i="2" s="1"/>
  <c r="AM27" i="2"/>
  <c r="R261" i="2"/>
  <c r="AM48" i="2" s="1"/>
  <c r="Q545" i="1"/>
  <c r="R545" i="1" s="1"/>
  <c r="Q641" i="1"/>
  <c r="R641" i="1" s="1"/>
  <c r="Q735" i="1"/>
  <c r="R735" i="1" s="1"/>
  <c r="Q748" i="1"/>
  <c r="Q749" i="1" s="1"/>
  <c r="Q827" i="1"/>
  <c r="R827" i="1" s="1"/>
  <c r="Q840" i="1"/>
  <c r="Q841" i="1" s="1"/>
  <c r="R79" i="2"/>
  <c r="AD50" i="2" s="1"/>
  <c r="R105" i="2"/>
  <c r="AE52" i="2" s="1"/>
  <c r="R189" i="2"/>
  <c r="AI49" i="2" s="1"/>
  <c r="R7" i="1"/>
  <c r="AA46" i="1" s="1"/>
  <c r="R29" i="1"/>
  <c r="AB46" i="1" s="1"/>
  <c r="AF32" i="1"/>
  <c r="AD58" i="1"/>
  <c r="AA29" i="1"/>
  <c r="AH31" i="1"/>
  <c r="AG32" i="1"/>
  <c r="R30" i="2"/>
  <c r="AB48" i="2" s="1"/>
  <c r="M68" i="2"/>
  <c r="R167" i="2"/>
  <c r="AH51" i="2" s="1"/>
  <c r="Q241" i="2"/>
  <c r="Q352" i="2"/>
  <c r="R352" i="2" s="1"/>
  <c r="AR59" i="2"/>
  <c r="AE32" i="2"/>
  <c r="R106" i="2"/>
  <c r="R228" i="2"/>
  <c r="AK50" i="2" s="1"/>
  <c r="AK29" i="2"/>
  <c r="R170" i="1"/>
  <c r="AI45" i="1" s="1"/>
  <c r="Q388" i="1"/>
  <c r="R388" i="1" s="1"/>
  <c r="M43" i="2"/>
  <c r="N200" i="2"/>
  <c r="R52" i="1"/>
  <c r="AC47" i="1" s="1"/>
  <c r="AD30" i="2"/>
  <c r="R126" i="2"/>
  <c r="AF52" i="2" s="1"/>
  <c r="R206" i="2"/>
  <c r="AJ46" i="2" s="1"/>
  <c r="AJ25" i="2"/>
  <c r="AE30" i="2"/>
  <c r="Q488" i="2"/>
  <c r="R488" i="2" s="1"/>
  <c r="Q502" i="2"/>
  <c r="Q503" i="2" s="1"/>
  <c r="Q581" i="2"/>
  <c r="R581" i="2" s="1"/>
  <c r="Q7" i="3"/>
  <c r="R7" i="3" s="1"/>
  <c r="Q20" i="3"/>
  <c r="Q21" i="3" s="1"/>
  <c r="Q99" i="3"/>
  <c r="R99" i="3" s="1"/>
  <c r="Q112" i="3"/>
  <c r="Q113" i="3" s="1"/>
  <c r="Q168" i="3"/>
  <c r="R168" i="3" s="1"/>
  <c r="T169" i="3"/>
  <c r="N275" i="3"/>
  <c r="U415" i="2"/>
  <c r="U416" i="2" s="1"/>
  <c r="T513" i="2"/>
  <c r="T605" i="2"/>
  <c r="T31" i="3"/>
  <c r="T123" i="3"/>
  <c r="S306" i="3"/>
  <c r="Q305" i="3"/>
  <c r="R305" i="3" s="1"/>
  <c r="T38" i="4"/>
  <c r="N116" i="4"/>
  <c r="T65" i="4" s="1"/>
  <c r="Q260" i="3"/>
  <c r="R260" i="3" s="1"/>
  <c r="S261" i="3"/>
  <c r="R243" i="5"/>
  <c r="AO42" i="5" s="1"/>
  <c r="AO24" i="5"/>
  <c r="Q442" i="2"/>
  <c r="R442" i="2" s="1"/>
  <c r="Q535" i="2"/>
  <c r="R535" i="2" s="1"/>
  <c r="Q548" i="2"/>
  <c r="Q549" i="2" s="1"/>
  <c r="Q627" i="2"/>
  <c r="R627" i="2" s="1"/>
  <c r="Q53" i="3"/>
  <c r="R53" i="3" s="1"/>
  <c r="Q66" i="3"/>
  <c r="Q67" i="3" s="1"/>
  <c r="Q181" i="3"/>
  <c r="Q182" i="3" s="1"/>
  <c r="M184" i="3"/>
  <c r="N184" i="3" s="1"/>
  <c r="Q349" i="3"/>
  <c r="R349" i="3" s="1"/>
  <c r="S350" i="3"/>
  <c r="T33" i="4"/>
  <c r="N60" i="4"/>
  <c r="T35" i="4"/>
  <c r="N96" i="4"/>
  <c r="T64" i="4" s="1"/>
  <c r="T37" i="4"/>
  <c r="N227" i="4"/>
  <c r="T71" i="4" s="1"/>
  <c r="T44" i="4"/>
  <c r="R286" i="4"/>
  <c r="AP43" i="4" s="1"/>
  <c r="AP24" i="4"/>
  <c r="S215" i="3"/>
  <c r="Q214" i="3"/>
  <c r="R214" i="3" s="1"/>
  <c r="R146" i="5"/>
  <c r="AI42" i="5" s="1"/>
  <c r="AI24" i="5"/>
  <c r="R226" i="5"/>
  <c r="AN42" i="5" s="1"/>
  <c r="AN24" i="5"/>
  <c r="R67" i="4"/>
  <c r="AD43" i="4" s="1"/>
  <c r="AD24" i="4"/>
  <c r="N208" i="4"/>
  <c r="T70" i="4" s="1"/>
  <c r="T43" i="4"/>
  <c r="AF24" i="4"/>
  <c r="R103" i="4"/>
  <c r="AF43" i="4" s="1"/>
  <c r="N170" i="4"/>
  <c r="T68" i="4" s="1"/>
  <c r="T41" i="4"/>
  <c r="R213" i="4"/>
  <c r="AL43" i="4" s="1"/>
  <c r="AL24" i="4"/>
  <c r="N109" i="5"/>
  <c r="T63" i="5" s="1"/>
  <c r="T38" i="5"/>
  <c r="AH26" i="4"/>
  <c r="T36" i="4"/>
  <c r="AW56" i="4"/>
  <c r="U404" i="4"/>
  <c r="U405" i="4" s="1"/>
  <c r="U459" i="4"/>
  <c r="U460" i="4" s="1"/>
  <c r="AJ24" i="5"/>
  <c r="AD55" i="5"/>
  <c r="R99" i="5"/>
  <c r="AF42" i="5" s="1"/>
  <c r="N238" i="5"/>
  <c r="AA25" i="4"/>
  <c r="F61" i="4"/>
  <c r="AA28" i="4"/>
  <c r="AG55" i="5"/>
  <c r="Q116" i="5"/>
  <c r="AG24" i="4"/>
  <c r="AF27" i="4"/>
  <c r="AI30" i="4"/>
  <c r="R68" i="4"/>
  <c r="AD44" i="4" s="1"/>
  <c r="R71" i="4"/>
  <c r="AD47" i="4" s="1"/>
  <c r="Q84" i="4"/>
  <c r="R104" i="4"/>
  <c r="AF44" i="4" s="1"/>
  <c r="R108" i="4"/>
  <c r="AF48" i="4" s="1"/>
  <c r="R125" i="4"/>
  <c r="AG45" i="4" s="1"/>
  <c r="R140" i="4"/>
  <c r="AH43" i="4" s="1"/>
  <c r="R144" i="4"/>
  <c r="AH47" i="4" s="1"/>
  <c r="M151" i="4"/>
  <c r="R27" i="5"/>
  <c r="AB42" i="5" s="1"/>
  <c r="R30" i="5"/>
  <c r="AB45" i="5" s="1"/>
  <c r="T34" i="5"/>
  <c r="R167" i="5"/>
  <c r="AJ48" i="5" s="1"/>
  <c r="Q393" i="3"/>
  <c r="R393" i="3" s="1"/>
  <c r="R9" i="4"/>
  <c r="AA46" i="4" s="1"/>
  <c r="R29" i="4"/>
  <c r="AB45" i="4" s="1"/>
  <c r="Q48" i="4"/>
  <c r="R88" i="4"/>
  <c r="AE47" i="4" s="1"/>
  <c r="U386" i="4"/>
  <c r="U387" i="4" s="1"/>
  <c r="U441" i="4"/>
  <c r="U442" i="4" s="1"/>
  <c r="T534" i="4"/>
  <c r="M550" i="4"/>
  <c r="N550" i="4" s="1"/>
  <c r="S630" i="4"/>
  <c r="M645" i="4"/>
  <c r="N645" i="4" s="1"/>
  <c r="T722" i="4"/>
  <c r="M737" i="4"/>
  <c r="N737" i="4" s="1"/>
  <c r="T814" i="4"/>
  <c r="M829" i="4"/>
  <c r="N829" i="4" s="1"/>
  <c r="S905" i="4"/>
  <c r="M19" i="5"/>
  <c r="AB25" i="5"/>
  <c r="R28" i="5"/>
  <c r="AB43" i="5" s="1"/>
  <c r="R29" i="5"/>
  <c r="AB44" i="5" s="1"/>
  <c r="AE31" i="5"/>
  <c r="T39" i="5"/>
  <c r="R52" i="5"/>
  <c r="AC47" i="5" s="1"/>
  <c r="N75" i="5"/>
  <c r="T61" i="5" s="1"/>
  <c r="R131" i="5"/>
  <c r="AH43" i="5" s="1"/>
  <c r="R181" i="5"/>
  <c r="AK45" i="5" s="1"/>
  <c r="AK27" i="5"/>
  <c r="L19" i="4"/>
  <c r="T7" i="4" s="1"/>
  <c r="AI24" i="4"/>
  <c r="AA26" i="4"/>
  <c r="AM26" i="4"/>
  <c r="AD56" i="4"/>
  <c r="AP56" i="4"/>
  <c r="Q485" i="4"/>
  <c r="R485" i="4" s="1"/>
  <c r="Q581" i="4"/>
  <c r="R581" i="4" s="1"/>
  <c r="Q595" i="4"/>
  <c r="Q596" i="4" s="1"/>
  <c r="Q675" i="4"/>
  <c r="R675" i="4" s="1"/>
  <c r="Q688" i="4"/>
  <c r="Q689" i="4" s="1"/>
  <c r="Q767" i="4"/>
  <c r="R767" i="4" s="1"/>
  <c r="Q780" i="4"/>
  <c r="Q781" i="4" s="1"/>
  <c r="Q859" i="4"/>
  <c r="R859" i="4" s="1"/>
  <c r="Q948" i="4"/>
  <c r="R948" i="4" s="1"/>
  <c r="AA29" i="5"/>
  <c r="AC26" i="5"/>
  <c r="R49" i="5"/>
  <c r="AC44" i="5" s="1"/>
  <c r="R85" i="5"/>
  <c r="AE45" i="5" s="1"/>
  <c r="AE27" i="5"/>
  <c r="AG25" i="5"/>
  <c r="R117" i="5"/>
  <c r="AG43" i="5" s="1"/>
  <c r="AL55" i="5"/>
  <c r="Q192" i="5"/>
  <c r="AB29" i="4"/>
  <c r="T34" i="4"/>
  <c r="AQ56" i="4"/>
  <c r="AA55" i="5"/>
  <c r="Q6" i="5"/>
  <c r="AC25" i="5"/>
  <c r="AC27" i="5"/>
  <c r="AB29" i="5"/>
  <c r="T41" i="5"/>
  <c r="AK55" i="5"/>
  <c r="R163" i="5"/>
  <c r="AJ44" i="5" s="1"/>
  <c r="Q208" i="5"/>
  <c r="AM55" i="5"/>
  <c r="N43" i="6"/>
  <c r="U50" i="6" s="1"/>
  <c r="U27" i="6"/>
  <c r="R70" i="5"/>
  <c r="AD47" i="5" s="1"/>
  <c r="N140" i="5"/>
  <c r="T65" i="5" s="1"/>
  <c r="T40" i="5"/>
  <c r="R50" i="6"/>
  <c r="AC71" i="6" s="1"/>
  <c r="AC32" i="6"/>
  <c r="R27" i="4"/>
  <c r="AB43" i="4" s="1"/>
  <c r="M133" i="4"/>
  <c r="R163" i="4"/>
  <c r="AI47" i="4" s="1"/>
  <c r="R12" i="5"/>
  <c r="AA48" i="5" s="1"/>
  <c r="AE24" i="5"/>
  <c r="R82" i="5"/>
  <c r="AE42" i="5" s="1"/>
  <c r="R133" i="5"/>
  <c r="AH45" i="5" s="1"/>
  <c r="R209" i="5"/>
  <c r="AM43" i="5" s="1"/>
  <c r="AM25" i="5"/>
  <c r="AD30" i="4"/>
  <c r="R90" i="4"/>
  <c r="AE49" i="4" s="1"/>
  <c r="AH24" i="5"/>
  <c r="AB55" i="5"/>
  <c r="R103" i="5"/>
  <c r="AF46" i="5" s="1"/>
  <c r="R178" i="5"/>
  <c r="AK42" i="5" s="1"/>
  <c r="AG28" i="5"/>
  <c r="R166" i="5"/>
  <c r="AJ47" i="5" s="1"/>
  <c r="Q27" i="6"/>
  <c r="F44" i="6"/>
  <c r="AC94" i="6"/>
  <c r="N33" i="7"/>
  <c r="U45" i="7" s="1"/>
  <c r="U26" i="7"/>
  <c r="N66" i="7"/>
  <c r="U47" i="7" s="1"/>
  <c r="U28" i="7"/>
  <c r="N81" i="7"/>
  <c r="U48" i="7" s="1"/>
  <c r="U29" i="7"/>
  <c r="U25" i="7"/>
  <c r="N16" i="7"/>
  <c r="U44" i="7" s="1"/>
  <c r="R9" i="6"/>
  <c r="AA74" i="6" s="1"/>
  <c r="R10" i="6"/>
  <c r="AA75" i="6" s="1"/>
  <c r="AB34" i="6"/>
  <c r="N124" i="6"/>
  <c r="U54" i="6" s="1"/>
  <c r="T433" i="5"/>
  <c r="T525" i="5"/>
  <c r="T617" i="5"/>
  <c r="M632" i="5"/>
  <c r="N632" i="5" s="1"/>
  <c r="T709" i="5"/>
  <c r="M724" i="5"/>
  <c r="N724" i="5" s="1"/>
  <c r="S801" i="5"/>
  <c r="S890" i="5"/>
  <c r="S978" i="5"/>
  <c r="AD33" i="6"/>
  <c r="AD44" i="6"/>
  <c r="N243" i="6"/>
  <c r="AF31" i="5"/>
  <c r="AR55" i="5"/>
  <c r="R136" i="5"/>
  <c r="AH48" i="5" s="1"/>
  <c r="AG35" i="6"/>
  <c r="R149" i="6"/>
  <c r="AH71" i="6" s="1"/>
  <c r="Q248" i="6"/>
  <c r="R248" i="6" s="1"/>
  <c r="AN94" i="6"/>
  <c r="AS55" i="5"/>
  <c r="M58" i="5"/>
  <c r="U5" i="6"/>
  <c r="R13" i="6"/>
  <c r="AA78" i="6" s="1"/>
  <c r="AH35" i="6"/>
  <c r="R154" i="7"/>
  <c r="AK56" i="7" s="1"/>
  <c r="AK29" i="7"/>
  <c r="AB43" i="6"/>
  <c r="AE29" i="7"/>
  <c r="R56" i="7"/>
  <c r="AE56" i="7" s="1"/>
  <c r="R6" i="6"/>
  <c r="AA71" i="6" s="1"/>
  <c r="U30" i="7"/>
  <c r="N100" i="7"/>
  <c r="U49" i="7" s="1"/>
  <c r="R122" i="7"/>
  <c r="AI56" i="7" s="1"/>
  <c r="AI29" i="7"/>
  <c r="R138" i="7"/>
  <c r="AJ56" i="7" s="1"/>
  <c r="AJ29" i="7"/>
  <c r="AE36" i="6"/>
  <c r="AD31" i="7"/>
  <c r="AG33" i="7"/>
  <c r="N302" i="7"/>
  <c r="Q146" i="8"/>
  <c r="R146" i="8" s="1"/>
  <c r="S147" i="8"/>
  <c r="AC49" i="10"/>
  <c r="R30" i="10"/>
  <c r="AC89" i="10" s="1"/>
  <c r="AC81" i="9"/>
  <c r="AD73" i="9"/>
  <c r="AE42" i="9"/>
  <c r="R53" i="9"/>
  <c r="AE82" i="9" s="1"/>
  <c r="R127" i="10"/>
  <c r="AH90" i="10" s="1"/>
  <c r="AH50" i="10"/>
  <c r="Z127" i="11"/>
  <c r="Q87" i="11"/>
  <c r="R87" i="11" s="1"/>
  <c r="R13" i="7"/>
  <c r="AB63" i="7" s="1"/>
  <c r="R57" i="7"/>
  <c r="AE57" i="7" s="1"/>
  <c r="R60" i="7"/>
  <c r="AE60" i="7" s="1"/>
  <c r="R107" i="7"/>
  <c r="AH58" i="7" s="1"/>
  <c r="R155" i="7"/>
  <c r="AK57" i="7" s="1"/>
  <c r="T310" i="7"/>
  <c r="Q309" i="7"/>
  <c r="R309" i="7" s="1"/>
  <c r="Q359" i="7"/>
  <c r="R359" i="7" s="1"/>
  <c r="T360" i="7"/>
  <c r="N490" i="7"/>
  <c r="AD81" i="9"/>
  <c r="AC83" i="9"/>
  <c r="U29" i="9"/>
  <c r="N19" i="9"/>
  <c r="U53" i="9" s="1"/>
  <c r="T667" i="6"/>
  <c r="M682" i="6"/>
  <c r="N682" i="6" s="1"/>
  <c r="S759" i="6"/>
  <c r="S849" i="6"/>
  <c r="S937" i="6"/>
  <c r="W931" i="6" s="1"/>
  <c r="R6" i="7"/>
  <c r="AB56" i="7" s="1"/>
  <c r="R26" i="7"/>
  <c r="AC58" i="7" s="1"/>
  <c r="R29" i="7"/>
  <c r="AC61" i="7" s="1"/>
  <c r="R59" i="7"/>
  <c r="AE59" i="7" s="1"/>
  <c r="AE73" i="7"/>
  <c r="R86" i="7"/>
  <c r="AG56" i="7" s="1"/>
  <c r="Q171" i="7"/>
  <c r="S215" i="8"/>
  <c r="Q214" i="8"/>
  <c r="R214" i="8" s="1"/>
  <c r="R69" i="9"/>
  <c r="AF72" i="9" s="1"/>
  <c r="AH32" i="9"/>
  <c r="R105" i="9"/>
  <c r="AH71" i="9" s="1"/>
  <c r="Q307" i="9"/>
  <c r="Q308" i="9" s="1"/>
  <c r="M310" i="9"/>
  <c r="N310" i="9" s="1"/>
  <c r="AB51" i="10"/>
  <c r="R9" i="10"/>
  <c r="AB91" i="10" s="1"/>
  <c r="T390" i="6"/>
  <c r="T483" i="6"/>
  <c r="T575" i="6"/>
  <c r="Q892" i="6"/>
  <c r="R892" i="6" s="1"/>
  <c r="Q71" i="7"/>
  <c r="S303" i="8"/>
  <c r="V317" i="8" s="1"/>
  <c r="Q302" i="8"/>
  <c r="R302" i="8" s="1"/>
  <c r="T341" i="9"/>
  <c r="Q340" i="9"/>
  <c r="R340" i="9" s="1"/>
  <c r="U38" i="10"/>
  <c r="Q343" i="6"/>
  <c r="R343" i="6" s="1"/>
  <c r="Q356" i="6"/>
  <c r="Q357" i="6" s="1"/>
  <c r="Q435" i="6"/>
  <c r="R435" i="6" s="1"/>
  <c r="Q448" i="6"/>
  <c r="Q449" i="6" s="1"/>
  <c r="Q528" i="6"/>
  <c r="R528" i="6" s="1"/>
  <c r="Q541" i="6"/>
  <c r="Q542" i="6" s="1"/>
  <c r="AE36" i="7"/>
  <c r="R46" i="7"/>
  <c r="AD62" i="7" s="1"/>
  <c r="AE33" i="9"/>
  <c r="R49" i="9"/>
  <c r="AE72" i="9" s="1"/>
  <c r="N81" i="9"/>
  <c r="U56" i="9" s="1"/>
  <c r="U32" i="9"/>
  <c r="AK33" i="9"/>
  <c r="R157" i="9"/>
  <c r="AK72" i="9" s="1"/>
  <c r="U35" i="10"/>
  <c r="N22" i="10"/>
  <c r="U69" i="10" s="1"/>
  <c r="R110" i="10"/>
  <c r="AG90" i="10" s="1"/>
  <c r="AG50" i="10"/>
  <c r="Q286" i="7"/>
  <c r="R286" i="7" s="1"/>
  <c r="N93" i="8"/>
  <c r="N118" i="9"/>
  <c r="U58" i="9" s="1"/>
  <c r="U34" i="9"/>
  <c r="Q399" i="9"/>
  <c r="Q400" i="9" s="1"/>
  <c r="M402" i="9"/>
  <c r="N402" i="9" s="1"/>
  <c r="T433" i="9"/>
  <c r="Q432" i="9"/>
  <c r="R432" i="9" s="1"/>
  <c r="AD114" i="10"/>
  <c r="Q51" i="10"/>
  <c r="AE114" i="10"/>
  <c r="Q71" i="10"/>
  <c r="Q451" i="7"/>
  <c r="R451" i="7" s="1"/>
  <c r="T452" i="7"/>
  <c r="AH34" i="9"/>
  <c r="R107" i="9"/>
  <c r="AH73" i="9" s="1"/>
  <c r="AC104" i="9"/>
  <c r="Q6" i="9"/>
  <c r="AC53" i="10"/>
  <c r="R34" i="10"/>
  <c r="AC93" i="10" s="1"/>
  <c r="N135" i="9"/>
  <c r="AL104" i="9"/>
  <c r="Q173" i="9"/>
  <c r="AN104" i="9"/>
  <c r="Q205" i="9"/>
  <c r="R205" i="9" s="1"/>
  <c r="R56" i="10"/>
  <c r="AD93" i="10" s="1"/>
  <c r="AD53" i="10"/>
  <c r="R75" i="7"/>
  <c r="AF60" i="7" s="1"/>
  <c r="N398" i="7"/>
  <c r="U31" i="9"/>
  <c r="AB114" i="10"/>
  <c r="Q6" i="10"/>
  <c r="R53" i="10"/>
  <c r="AD90" i="10" s="1"/>
  <c r="AD50" i="10"/>
  <c r="T124" i="8"/>
  <c r="T636" i="7"/>
  <c r="Q123" i="8"/>
  <c r="R123" i="8" s="1"/>
  <c r="R68" i="9"/>
  <c r="AF71" i="9" s="1"/>
  <c r="AF32" i="9"/>
  <c r="AE51" i="10"/>
  <c r="AK32" i="9"/>
  <c r="T295" i="9"/>
  <c r="T387" i="9"/>
  <c r="AC50" i="10"/>
  <c r="N187" i="10"/>
  <c r="N204" i="10"/>
  <c r="R11" i="9"/>
  <c r="AE41" i="9"/>
  <c r="AH104" i="9"/>
  <c r="Q446" i="9"/>
  <c r="Q447" i="9" s="1"/>
  <c r="AE50" i="10"/>
  <c r="N103" i="10"/>
  <c r="U73" i="10" s="1"/>
  <c r="AM114" i="10"/>
  <c r="Q209" i="10"/>
  <c r="R209" i="10" s="1"/>
  <c r="Q44" i="8"/>
  <c r="Q45" i="8" s="1"/>
  <c r="S237" i="8"/>
  <c r="S325" i="8"/>
  <c r="AF41" i="9"/>
  <c r="R90" i="10"/>
  <c r="AF88" i="10" s="1"/>
  <c r="Q158" i="10"/>
  <c r="AJ114" i="10"/>
  <c r="Q510" i="7"/>
  <c r="Q511" i="7" s="1"/>
  <c r="Q113" i="8"/>
  <c r="Q114" i="8" s="1"/>
  <c r="R7" i="9"/>
  <c r="AC72" i="9" s="1"/>
  <c r="R50" i="9"/>
  <c r="AE73" i="9" s="1"/>
  <c r="R108" i="9"/>
  <c r="AH74" i="9" s="1"/>
  <c r="R35" i="10"/>
  <c r="AC94" i="10" s="1"/>
  <c r="AH41" i="9"/>
  <c r="Q422" i="9"/>
  <c r="Q423" i="9" s="1"/>
  <c r="AE32" i="9"/>
  <c r="AE40" i="9"/>
  <c r="R73" i="9"/>
  <c r="AF82" i="9" s="1"/>
  <c r="AC74" i="9"/>
  <c r="AM104" i="9"/>
  <c r="R32" i="10"/>
  <c r="AC91" i="10" s="1"/>
  <c r="AC48" i="10"/>
  <c r="R142" i="10"/>
  <c r="AI89" i="10" s="1"/>
  <c r="M505" i="10"/>
  <c r="N505" i="10" s="1"/>
  <c r="Q502" i="10"/>
  <c r="Q503" i="10" s="1"/>
  <c r="W50" i="11"/>
  <c r="R48" i="11"/>
  <c r="W103" i="11" s="1"/>
  <c r="AH49" i="10"/>
  <c r="M413" i="10"/>
  <c r="N413" i="10" s="1"/>
  <c r="Q410" i="10"/>
  <c r="Q411" i="10" s="1"/>
  <c r="M321" i="10"/>
  <c r="N321" i="10" s="1"/>
  <c r="Q318" i="10"/>
  <c r="Q319" i="10" s="1"/>
  <c r="V50" i="11"/>
  <c r="R28" i="11"/>
  <c r="V103" i="11" s="1"/>
  <c r="Q594" i="10"/>
  <c r="Q595" i="10" s="1"/>
  <c r="Q686" i="10"/>
  <c r="Q687" i="10" s="1"/>
  <c r="U64" i="11"/>
  <c r="R30" i="11"/>
  <c r="V105" i="11" s="1"/>
  <c r="V64" i="11"/>
  <c r="U51" i="11"/>
  <c r="U65" i="11"/>
  <c r="R344" i="11"/>
  <c r="R345" i="11" s="1"/>
  <c r="N347" i="11"/>
  <c r="O20" i="12"/>
  <c r="Y55" i="12"/>
  <c r="S60" i="12"/>
  <c r="Y91" i="12" s="1"/>
  <c r="V127" i="11"/>
  <c r="AC114" i="12"/>
  <c r="R132" i="12"/>
  <c r="S132" i="12" s="1"/>
  <c r="X24" i="14"/>
  <c r="Q62" i="14"/>
  <c r="R62" i="14" s="1"/>
  <c r="T173" i="14"/>
  <c r="Q172" i="14"/>
  <c r="R172" i="14" s="1"/>
  <c r="X55" i="15"/>
  <c r="Q59" i="15"/>
  <c r="R59" i="15" s="1"/>
  <c r="Q251" i="11"/>
  <c r="Q252" i="11" s="1"/>
  <c r="M254" i="11"/>
  <c r="N254" i="11" s="1"/>
  <c r="U67" i="11"/>
  <c r="U50" i="11"/>
  <c r="Q159" i="11"/>
  <c r="Q160" i="11" s="1"/>
  <c r="V55" i="12"/>
  <c r="S5" i="12"/>
  <c r="V91" i="12" s="1"/>
  <c r="R68" i="11"/>
  <c r="X103" i="11" s="1"/>
  <c r="R43" i="12"/>
  <c r="R93" i="12"/>
  <c r="S93" i="12" s="1"/>
  <c r="N206" i="17"/>
  <c r="T239" i="11"/>
  <c r="U332" i="11"/>
  <c r="V114" i="12"/>
  <c r="T745" i="14"/>
  <c r="R744" i="14"/>
  <c r="S744" i="14" s="1"/>
  <c r="Q192" i="11"/>
  <c r="R192" i="11" s="1"/>
  <c r="Q205" i="11"/>
  <c r="Q206" i="11" s="1"/>
  <c r="R285" i="11"/>
  <c r="S285" i="11" s="1"/>
  <c r="R298" i="11"/>
  <c r="R299" i="11" s="1"/>
  <c r="R377" i="11"/>
  <c r="S377" i="11" s="1"/>
  <c r="R467" i="11"/>
  <c r="S467" i="11" s="1"/>
  <c r="S28" i="12"/>
  <c r="W94" i="12" s="1"/>
  <c r="Q184" i="13"/>
  <c r="Q185" i="13" s="1"/>
  <c r="U451" i="14"/>
  <c r="R450" i="14"/>
  <c r="S450" i="14" s="1"/>
  <c r="N184" i="16"/>
  <c r="S632" i="15"/>
  <c r="Q631" i="15"/>
  <c r="R631" i="15" s="1"/>
  <c r="Q274" i="11"/>
  <c r="Q275" i="11" s="1"/>
  <c r="R367" i="11"/>
  <c r="R368" i="11" s="1"/>
  <c r="R445" i="11"/>
  <c r="S445" i="11" s="1"/>
  <c r="S25" i="12"/>
  <c r="W91" i="12" s="1"/>
  <c r="X57" i="12"/>
  <c r="T657" i="14"/>
  <c r="R656" i="14"/>
  <c r="S656" i="14" s="1"/>
  <c r="U55" i="15"/>
  <c r="Q5" i="15"/>
  <c r="R5" i="15" s="1"/>
  <c r="N393" i="13"/>
  <c r="O393" i="13" s="1"/>
  <c r="R390" i="13"/>
  <c r="R391" i="13" s="1"/>
  <c r="R165" i="12"/>
  <c r="S165" i="12" s="1"/>
  <c r="R277" i="13"/>
  <c r="R278" i="13" s="1"/>
  <c r="N328" i="14"/>
  <c r="T359" i="14"/>
  <c r="Q358" i="14"/>
  <c r="R358" i="14" s="1"/>
  <c r="T265" i="14"/>
  <c r="Q264" i="14"/>
  <c r="R264" i="14" s="1"/>
  <c r="Q369" i="16"/>
  <c r="R369" i="16" s="1"/>
  <c r="S370" i="16"/>
  <c r="V387" i="16" s="1"/>
  <c r="O512" i="14"/>
  <c r="U543" i="14"/>
  <c r="R542" i="14"/>
  <c r="S542" i="14" s="1"/>
  <c r="S124" i="14"/>
  <c r="U69" i="15"/>
  <c r="U70" i="15" s="1"/>
  <c r="Q162" i="15"/>
  <c r="Q163" i="15" s="1"/>
  <c r="Q254" i="15"/>
  <c r="Q255" i="15" s="1"/>
  <c r="S214" i="16"/>
  <c r="S80" i="15"/>
  <c r="M96" i="15"/>
  <c r="N96" i="15" s="1"/>
  <c r="T173" i="15"/>
  <c r="M188" i="15"/>
  <c r="N188" i="15" s="1"/>
  <c r="T265" i="15"/>
  <c r="M280" i="15"/>
  <c r="N280" i="15" s="1"/>
  <c r="T357" i="15"/>
  <c r="M372" i="15"/>
  <c r="N372" i="15" s="1"/>
  <c r="T449" i="15"/>
  <c r="M464" i="15"/>
  <c r="N464" i="15" s="1"/>
  <c r="S541" i="15"/>
  <c r="T196" i="14"/>
  <c r="T289" i="14"/>
  <c r="Q323" i="15"/>
  <c r="Q324" i="15" s="1"/>
  <c r="Q507" i="15"/>
  <c r="Q508" i="15" s="1"/>
  <c r="Q158" i="16"/>
  <c r="Q159" i="16" s="1"/>
  <c r="S392" i="17"/>
  <c r="Q391" i="17"/>
  <c r="R391" i="17" s="1"/>
  <c r="Q162" i="14"/>
  <c r="Q163" i="14" s="1"/>
  <c r="Q254" i="14"/>
  <c r="Q255" i="14" s="1"/>
  <c r="Q348" i="14"/>
  <c r="Q349" i="14" s="1"/>
  <c r="Q440" i="14"/>
  <c r="Q441" i="14" s="1"/>
  <c r="R532" i="14"/>
  <c r="R533" i="14" s="1"/>
  <c r="R634" i="14"/>
  <c r="S634" i="14" s="1"/>
  <c r="R722" i="14"/>
  <c r="S722" i="14" s="1"/>
  <c r="Q563" i="15"/>
  <c r="R563" i="15" s="1"/>
  <c r="T8" i="16"/>
  <c r="S31" i="17"/>
  <c r="M115" i="17"/>
  <c r="N115" i="17" s="1"/>
  <c r="S304" i="17"/>
  <c r="R378" i="13"/>
  <c r="S378" i="13" s="1"/>
  <c r="R467" i="13"/>
  <c r="S467" i="13" s="1"/>
  <c r="Q609" i="15"/>
  <c r="R609" i="15" s="1"/>
  <c r="M92" i="16"/>
  <c r="N92" i="16" s="1"/>
  <c r="Q303" i="16"/>
  <c r="R303" i="16" s="1"/>
  <c r="Q53" i="17"/>
  <c r="R53" i="17" s="1"/>
  <c r="N161" i="16"/>
  <c r="N183" i="17"/>
  <c r="D24" i="18"/>
  <c r="S123" i="17"/>
  <c r="R173" i="9" l="1"/>
  <c r="AL71" i="9" s="1"/>
  <c r="AL32" i="9"/>
  <c r="X55" i="12"/>
  <c r="S43" i="12"/>
  <c r="X91" i="12" s="1"/>
  <c r="T65" i="1"/>
  <c r="T64" i="1"/>
  <c r="AB48" i="10"/>
  <c r="R6" i="10"/>
  <c r="AB88" i="10" s="1"/>
  <c r="AB25" i="2"/>
  <c r="R28" i="2"/>
  <c r="AB46" i="2" s="1"/>
  <c r="AB25" i="1"/>
  <c r="R28" i="1"/>
  <c r="AB45" i="1" s="1"/>
  <c r="AC32" i="9"/>
  <c r="R6" i="9"/>
  <c r="AC71" i="9" s="1"/>
  <c r="R6" i="5"/>
  <c r="AA42" i="5" s="1"/>
  <c r="AA24" i="5"/>
  <c r="T40" i="4"/>
  <c r="N151" i="4"/>
  <c r="T67" i="4" s="1"/>
  <c r="R116" i="5"/>
  <c r="AG42" i="5" s="1"/>
  <c r="AG24" i="5"/>
  <c r="N113" i="2"/>
  <c r="T72" i="2" s="1"/>
  <c r="T38" i="2"/>
  <c r="AE25" i="1"/>
  <c r="R90" i="1"/>
  <c r="AE45" i="1" s="1"/>
  <c r="R27" i="6"/>
  <c r="AB71" i="6" s="1"/>
  <c r="AB32" i="6"/>
  <c r="N19" i="5"/>
  <c r="T58" i="5" s="1"/>
  <c r="T33" i="5"/>
  <c r="T62" i="4"/>
  <c r="T61" i="4"/>
  <c r="AC24" i="4"/>
  <c r="R48" i="4"/>
  <c r="AC43" i="4" s="1"/>
  <c r="AF25" i="2"/>
  <c r="R120" i="2"/>
  <c r="AF46" i="2" s="1"/>
  <c r="N58" i="5"/>
  <c r="T35" i="5"/>
  <c r="AF29" i="7"/>
  <c r="R71" i="7"/>
  <c r="AF56" i="7" s="1"/>
  <c r="R208" i="5"/>
  <c r="AM42" i="5" s="1"/>
  <c r="AM24" i="5"/>
  <c r="AL24" i="5"/>
  <c r="R192" i="5"/>
  <c r="AL42" i="5" s="1"/>
  <c r="N19" i="4"/>
  <c r="T60" i="4" s="1"/>
  <c r="R158" i="10"/>
  <c r="AJ88" i="10" s="1"/>
  <c r="AJ48" i="10"/>
  <c r="R71" i="10"/>
  <c r="AE88" i="10" s="1"/>
  <c r="AE48" i="10"/>
  <c r="R84" i="4"/>
  <c r="AE43" i="4" s="1"/>
  <c r="AE24" i="4"/>
  <c r="N135" i="2"/>
  <c r="T73" i="2" s="1"/>
  <c r="T39" i="2"/>
  <c r="R171" i="7"/>
  <c r="AL56" i="7" s="1"/>
  <c r="AL29" i="7"/>
  <c r="N133" i="4"/>
  <c r="T66" i="4" s="1"/>
  <c r="T39" i="4"/>
  <c r="R241" i="2"/>
  <c r="AL46" i="2" s="1"/>
  <c r="AL25" i="2"/>
  <c r="AD74" i="9"/>
  <c r="AC82" i="9"/>
  <c r="R51" i="10"/>
  <c r="AD88" i="10" s="1"/>
  <c r="AD48" i="10"/>
  <c r="T36" i="2"/>
  <c r="N68" i="2"/>
  <c r="N43" i="2"/>
  <c r="T35" i="2"/>
  <c r="T41" i="1"/>
  <c r="N161" i="1"/>
  <c r="T70" i="1" s="1"/>
  <c r="T60" i="5" l="1"/>
  <c r="T59" i="5"/>
  <c r="T70" i="2"/>
  <c r="T69" i="2"/>
</calcChain>
</file>

<file path=xl/sharedStrings.xml><?xml version="1.0" encoding="utf-8"?>
<sst xmlns="http://schemas.openxmlformats.org/spreadsheetml/2006/main" count="17843" uniqueCount="147">
  <si>
    <t>INGENIERIA INDUSTRIAL</t>
  </si>
  <si>
    <t>Generación 9701</t>
  </si>
  <si>
    <t>Semestres</t>
  </si>
  <si>
    <t>Eficiencia Terminal</t>
  </si>
  <si>
    <t>Eficiencia de Egreso</t>
  </si>
  <si>
    <t>Rezago Educativo</t>
  </si>
  <si>
    <t>Tasa de Promoción</t>
  </si>
  <si>
    <t>Población</t>
  </si>
  <si>
    <t>Índice de retención</t>
  </si>
  <si>
    <t>Índice de deserción</t>
  </si>
  <si>
    <t>Ciclo</t>
  </si>
  <si>
    <t>Egresados</t>
  </si>
  <si>
    <t>Generación</t>
  </si>
  <si>
    <t>Ciclos</t>
  </si>
  <si>
    <t>0001</t>
  </si>
  <si>
    <t>0002</t>
  </si>
  <si>
    <t>0101</t>
  </si>
  <si>
    <t>0102</t>
  </si>
  <si>
    <t>0201</t>
  </si>
  <si>
    <t>0202</t>
  </si>
  <si>
    <t>0301</t>
  </si>
  <si>
    <t>0302</t>
  </si>
  <si>
    <t>0401</t>
  </si>
  <si>
    <t>0402</t>
  </si>
  <si>
    <t>1º a 2º</t>
  </si>
  <si>
    <t>2º a 3º</t>
  </si>
  <si>
    <t>3º a 4º</t>
  </si>
  <si>
    <t xml:space="preserve"> </t>
  </si>
  <si>
    <t>4º a 5º</t>
  </si>
  <si>
    <t>5º a 6º</t>
  </si>
  <si>
    <t>6º a 7º</t>
  </si>
  <si>
    <t>7º a 8º</t>
  </si>
  <si>
    <t>8º a 9º</t>
  </si>
  <si>
    <t xml:space="preserve">Total: </t>
  </si>
  <si>
    <t>Tiempos Medios de egreso</t>
  </si>
  <si>
    <t>Índice de Retención</t>
  </si>
  <si>
    <t>Generación 9702</t>
  </si>
  <si>
    <t>1 a 2</t>
  </si>
  <si>
    <t>2 a 3</t>
  </si>
  <si>
    <t>3 a 4</t>
  </si>
  <si>
    <t>4 a 5</t>
  </si>
  <si>
    <t>5 a 6</t>
  </si>
  <si>
    <t>6 a 7</t>
  </si>
  <si>
    <t>7 a 8</t>
  </si>
  <si>
    <t>8 a 9</t>
  </si>
  <si>
    <t>Índice de Deserción</t>
  </si>
  <si>
    <t>Generación 9801</t>
  </si>
  <si>
    <t>Índice de retencion del 1º al 2º Ciclo (Año)</t>
  </si>
  <si>
    <t>0501</t>
  </si>
  <si>
    <t>0502</t>
  </si>
  <si>
    <t>0601</t>
  </si>
  <si>
    <t>0602</t>
  </si>
  <si>
    <t>0701</t>
  </si>
  <si>
    <t>0702</t>
  </si>
  <si>
    <t>0801</t>
  </si>
  <si>
    <t>0802</t>
  </si>
  <si>
    <t>0901</t>
  </si>
  <si>
    <t>0902</t>
  </si>
  <si>
    <t>Total</t>
  </si>
  <si>
    <t>Generación 9802</t>
  </si>
  <si>
    <t>Generación 9901</t>
  </si>
  <si>
    <t>TRES alumnos adelanto materias y termino en 8 sesmestres</t>
  </si>
  <si>
    <t>Generación 9902</t>
  </si>
  <si>
    <t>Generación 0001</t>
  </si>
  <si>
    <t>Generación 0002</t>
  </si>
  <si>
    <t>Generación 0101</t>
  </si>
  <si>
    <t>Generación 0102</t>
  </si>
  <si>
    <t>Generación 0201</t>
  </si>
  <si>
    <t>Generación 0202</t>
  </si>
  <si>
    <t>1001</t>
  </si>
  <si>
    <t>1002</t>
  </si>
  <si>
    <t>Generación 0301</t>
  </si>
  <si>
    <t>Generación 0302</t>
  </si>
  <si>
    <t>1101</t>
  </si>
  <si>
    <t>Generación 0401</t>
  </si>
  <si>
    <t>Generación 0402</t>
  </si>
  <si>
    <t>1102</t>
  </si>
  <si>
    <t>Generación 0501</t>
  </si>
  <si>
    <t>Generación 0502</t>
  </si>
  <si>
    <t>Generación 0601</t>
  </si>
  <si>
    <t>1201</t>
  </si>
  <si>
    <t>Generación 0602</t>
  </si>
  <si>
    <t>Generación 0701</t>
  </si>
  <si>
    <t>Titulados</t>
  </si>
  <si>
    <t>1202</t>
  </si>
  <si>
    <t>Tit. Terminal</t>
  </si>
  <si>
    <t>Tit. Egreso</t>
  </si>
  <si>
    <t>1301</t>
  </si>
  <si>
    <t>1302</t>
  </si>
  <si>
    <t>Generación 0702</t>
  </si>
  <si>
    <t>Generación 0801</t>
  </si>
  <si>
    <t>1401</t>
  </si>
  <si>
    <t>Generación 0802</t>
  </si>
  <si>
    <t>1402</t>
  </si>
  <si>
    <t>1501</t>
  </si>
  <si>
    <t>Generación 0901</t>
  </si>
  <si>
    <t>Generación 0902</t>
  </si>
  <si>
    <t>1502</t>
  </si>
  <si>
    <t>1601</t>
  </si>
  <si>
    <t>Cohorte Generacional:</t>
  </si>
  <si>
    <t>Semestre</t>
  </si>
  <si>
    <t>Índice de abandono</t>
  </si>
  <si>
    <t>1º</t>
  </si>
  <si>
    <t>2º</t>
  </si>
  <si>
    <t>3º</t>
  </si>
  <si>
    <t>4º</t>
  </si>
  <si>
    <t>5º</t>
  </si>
  <si>
    <t>6º</t>
  </si>
  <si>
    <t>7º</t>
  </si>
  <si>
    <t>8º</t>
  </si>
  <si>
    <t>9º</t>
  </si>
  <si>
    <t>Total de Egresados</t>
  </si>
  <si>
    <t>1602</t>
  </si>
  <si>
    <t>1701</t>
  </si>
  <si>
    <t>1702</t>
  </si>
  <si>
    <t>1801</t>
  </si>
  <si>
    <t>1802</t>
  </si>
  <si>
    <t>1901</t>
  </si>
  <si>
    <t>1902</t>
  </si>
  <si>
    <t>2001</t>
  </si>
  <si>
    <t>2002</t>
  </si>
  <si>
    <t>2101</t>
  </si>
  <si>
    <t>2102</t>
  </si>
  <si>
    <t>2201</t>
  </si>
  <si>
    <t>2202</t>
  </si>
  <si>
    <t>A partir de esta generación revalidaron materias para la Licenciatura en Sistemas Computacionales que comenzo en Enero Junio del 2001</t>
  </si>
  <si>
    <t>TOTAL</t>
  </si>
  <si>
    <t>Es la última generación que cursa este programa el cual inicio su proceso de liquidación dando origen a la Licenciatura en Ciencias Computacionales</t>
  </si>
  <si>
    <t xml:space="preserve">  </t>
  </si>
  <si>
    <t>NO TUVO INGRESOS</t>
  </si>
  <si>
    <t xml:space="preserve">   </t>
  </si>
  <si>
    <t>INGENIERIA MATERIALES</t>
  </si>
  <si>
    <t>Sin ingreso</t>
  </si>
  <si>
    <t>SIN INGRESOS</t>
  </si>
  <si>
    <t>Ingeniería de Materiales</t>
  </si>
  <si>
    <t>Sin ingresos</t>
  </si>
  <si>
    <t>10º</t>
  </si>
  <si>
    <t>NO HUBO NUEVOS INGRESOS</t>
  </si>
  <si>
    <t>10°</t>
  </si>
  <si>
    <t>no hubo ingresos</t>
  </si>
  <si>
    <t>--</t>
  </si>
  <si>
    <t>NO HUBO INGRESOS</t>
  </si>
  <si>
    <t>Doctorado en Ciencias Computacionales</t>
  </si>
  <si>
    <t>2301</t>
  </si>
  <si>
    <t>2302</t>
  </si>
  <si>
    <t>2401</t>
  </si>
  <si>
    <t>2402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</si>
</sst>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_-* #,##0_-;\-* #,##0_-;_-* &quot;-&quot;??_-;_-@"/>
    <numFmt numFmtId="166" formatCode="0.0"/>
  </numFmts>
  <fonts count="24">
    <font>
      <sz val="10"/>
      <color rgb="FF000000"/>
      <name val="Arial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</font>
    <font>
      <b/>
      <sz val="10"/>
      <color theme="1"/>
      <name val="Open Sans"/>
    </font>
    <font>
      <b/>
      <sz val="10"/>
      <color rgb="FFFF0000"/>
      <name val="Arial"/>
      <family val="2"/>
    </font>
    <font>
      <b/>
      <sz val="10"/>
      <color rgb="FFFF0000"/>
      <name val="Open Sans"/>
    </font>
    <font>
      <sz val="10"/>
      <name val="Arial"/>
      <family val="2"/>
    </font>
    <font>
      <b/>
      <sz val="20"/>
      <color theme="1"/>
      <name val="Arial"/>
      <family val="2"/>
    </font>
    <font>
      <b/>
      <sz val="16"/>
      <color theme="1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i/>
      <sz val="10"/>
      <color theme="1"/>
      <name val="Arial"/>
      <family val="2"/>
    </font>
    <font>
      <i/>
      <sz val="11"/>
      <color theme="1"/>
      <name val="Arial"/>
      <family val="2"/>
    </font>
    <font>
      <sz val="10"/>
      <color rgb="FF000000"/>
      <name val="Arial"/>
      <family val="2"/>
    </font>
    <font>
      <sz val="10"/>
      <color rgb="FFFF0000"/>
      <name val="Arial"/>
      <family val="2"/>
    </font>
    <font>
      <b/>
      <sz val="11"/>
      <color rgb="FF000000"/>
      <name val="Arial"/>
      <family val="2"/>
    </font>
    <font>
      <b/>
      <sz val="9"/>
      <color rgb="FFFF0000"/>
      <name val="Arial"/>
      <family val="2"/>
    </font>
    <font>
      <b/>
      <sz val="13"/>
      <color theme="1"/>
      <name val="Arial"/>
      <family val="2"/>
    </font>
    <font>
      <sz val="13"/>
      <name val="Arial"/>
      <family val="2"/>
    </font>
    <font>
      <sz val="11"/>
      <color rgb="FFFF0000"/>
      <name val="Arial"/>
      <family val="2"/>
    </font>
    <font>
      <sz val="10"/>
      <color rgb="FF000000"/>
      <name val="Arial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C0C0C0"/>
        <bgColor rgb="FFC0C0C0"/>
      </patternFill>
    </fill>
    <fill>
      <patternFill patternType="solid">
        <fgColor rgb="FF00FFFF"/>
        <bgColor rgb="FF00FFFF"/>
      </patternFill>
    </fill>
    <fill>
      <patternFill patternType="solid">
        <fgColor rgb="FFBFBFBF"/>
        <bgColor rgb="FFBFBFBF"/>
      </patternFill>
    </fill>
    <fill>
      <patternFill patternType="solid">
        <fgColor rgb="FF33CCCC"/>
        <bgColor rgb="FF33CCCC"/>
      </patternFill>
    </fill>
    <fill>
      <patternFill patternType="solid">
        <fgColor theme="0"/>
        <bgColor theme="0"/>
      </patternFill>
    </fill>
  </fills>
  <borders count="4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hair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23" fillId="0" borderId="0" applyFont="0" applyFill="0" applyBorder="0" applyAlignment="0" applyProtection="0"/>
  </cellStyleXfs>
  <cellXfs count="330">
    <xf numFmtId="0" fontId="0" fillId="0" borderId="0" xfId="0" applyFont="1" applyAlignment="1"/>
    <xf numFmtId="0" fontId="1" fillId="0" borderId="0" xfId="0" applyFont="1" applyAlignment="1">
      <alignment horizontal="center"/>
    </xf>
    <xf numFmtId="0" fontId="1" fillId="0" borderId="0" xfId="0" applyFont="1"/>
    <xf numFmtId="10" fontId="2" fillId="0" borderId="0" xfId="0" applyNumberFormat="1" applyFont="1"/>
    <xf numFmtId="10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1" fontId="1" fillId="0" borderId="0" xfId="0" applyNumberFormat="1" applyFont="1" applyAlignment="1">
      <alignment wrapText="1"/>
    </xf>
    <xf numFmtId="10" fontId="1" fillId="0" borderId="0" xfId="0" applyNumberFormat="1" applyFont="1" applyAlignment="1">
      <alignment wrapText="1"/>
    </xf>
    <xf numFmtId="9" fontId="1" fillId="0" borderId="0" xfId="0" applyNumberFormat="1" applyFont="1"/>
    <xf numFmtId="0" fontId="1" fillId="0" borderId="1" xfId="0" applyFont="1" applyBorder="1"/>
    <xf numFmtId="0" fontId="2" fillId="0" borderId="1" xfId="0" applyFont="1" applyBorder="1"/>
    <xf numFmtId="0" fontId="1" fillId="2" borderId="1" xfId="0" applyFont="1" applyFill="1" applyBorder="1"/>
    <xf numFmtId="10" fontId="2" fillId="0" borderId="2" xfId="0" applyNumberFormat="1" applyFont="1" applyBorder="1"/>
    <xf numFmtId="0" fontId="2" fillId="0" borderId="2" xfId="0" applyFont="1" applyBorder="1"/>
    <xf numFmtId="10" fontId="2" fillId="0" borderId="3" xfId="0" applyNumberFormat="1" applyFont="1" applyBorder="1"/>
    <xf numFmtId="1" fontId="2" fillId="0" borderId="0" xfId="0" applyNumberFormat="1" applyFont="1"/>
    <xf numFmtId="9" fontId="1" fillId="0" borderId="4" xfId="0" applyNumberFormat="1" applyFont="1" applyBorder="1" applyAlignment="1">
      <alignment horizontal="center"/>
    </xf>
    <xf numFmtId="0" fontId="2" fillId="2" borderId="1" xfId="0" applyFont="1" applyFill="1" applyBorder="1"/>
    <xf numFmtId="1" fontId="1" fillId="3" borderId="5" xfId="0" applyNumberFormat="1" applyFont="1" applyFill="1" applyBorder="1"/>
    <xf numFmtId="0" fontId="1" fillId="0" borderId="1" xfId="0" applyFont="1" applyBorder="1" applyAlignment="1">
      <alignment horizontal="center"/>
    </xf>
    <xf numFmtId="1" fontId="1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2" fillId="3" borderId="5" xfId="0" applyFont="1" applyFill="1" applyBorder="1"/>
    <xf numFmtId="164" fontId="2" fillId="0" borderId="0" xfId="0" applyNumberFormat="1" applyFont="1"/>
    <xf numFmtId="0" fontId="2" fillId="0" borderId="1" xfId="0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0" fontId="3" fillId="0" borderId="0" xfId="0" applyFont="1"/>
    <xf numFmtId="49" fontId="2" fillId="0" borderId="1" xfId="0" applyNumberFormat="1" applyFont="1" applyBorder="1" applyAlignment="1">
      <alignment horizontal="right"/>
    </xf>
    <xf numFmtId="0" fontId="2" fillId="0" borderId="0" xfId="0" applyFont="1" applyAlignment="1">
      <alignment horizontal="center"/>
    </xf>
    <xf numFmtId="49" fontId="2" fillId="0" borderId="0" xfId="0" applyNumberFormat="1" applyFont="1" applyAlignment="1">
      <alignment horizontal="right"/>
    </xf>
    <xf numFmtId="0" fontId="2" fillId="0" borderId="0" xfId="0" applyFont="1"/>
    <xf numFmtId="0" fontId="2" fillId="2" borderId="5" xfId="0" applyFont="1" applyFill="1" applyBorder="1"/>
    <xf numFmtId="0" fontId="1" fillId="0" borderId="6" xfId="0" applyFont="1" applyBorder="1"/>
    <xf numFmtId="0" fontId="2" fillId="2" borderId="7" xfId="0" applyFont="1" applyFill="1" applyBorder="1"/>
    <xf numFmtId="49" fontId="1" fillId="4" borderId="5" xfId="0" applyNumberFormat="1" applyFont="1" applyFill="1" applyBorder="1"/>
    <xf numFmtId="0" fontId="2" fillId="4" borderId="5" xfId="0" applyFont="1" applyFill="1" applyBorder="1"/>
    <xf numFmtId="2" fontId="1" fillId="0" borderId="0" xfId="0" applyNumberFormat="1" applyFont="1"/>
    <xf numFmtId="2" fontId="2" fillId="0" borderId="0" xfId="0" applyNumberFormat="1" applyFont="1"/>
    <xf numFmtId="10" fontId="2" fillId="0" borderId="8" xfId="0" applyNumberFormat="1" applyFont="1" applyBorder="1"/>
    <xf numFmtId="9" fontId="2" fillId="0" borderId="0" xfId="0" applyNumberFormat="1" applyFont="1"/>
    <xf numFmtId="0" fontId="4" fillId="0" borderId="0" xfId="0" applyFont="1"/>
    <xf numFmtId="49" fontId="2" fillId="0" borderId="9" xfId="0" applyNumberFormat="1" applyFont="1" applyBorder="1" applyAlignment="1">
      <alignment horizontal="right"/>
    </xf>
    <xf numFmtId="9" fontId="2" fillId="0" borderId="0" xfId="0" applyNumberFormat="1" applyFont="1" applyAlignment="1">
      <alignment horizontal="right"/>
    </xf>
    <xf numFmtId="0" fontId="5" fillId="0" borderId="1" xfId="0" applyFont="1" applyBorder="1" applyAlignment="1">
      <alignment horizontal="center"/>
    </xf>
    <xf numFmtId="0" fontId="5" fillId="0" borderId="0" xfId="0" applyFont="1" applyAlignment="1">
      <alignment horizontal="center"/>
    </xf>
    <xf numFmtId="1" fontId="5" fillId="0" borderId="0" xfId="0" applyNumberFormat="1" applyFont="1" applyAlignment="1">
      <alignment horizontal="center"/>
    </xf>
    <xf numFmtId="49" fontId="5" fillId="0" borderId="0" xfId="0" applyNumberFormat="1" applyFont="1" applyAlignment="1">
      <alignment horizontal="center"/>
    </xf>
    <xf numFmtId="0" fontId="6" fillId="0" borderId="0" xfId="0" applyFont="1"/>
    <xf numFmtId="9" fontId="6" fillId="0" borderId="0" xfId="0" applyNumberFormat="1" applyFont="1"/>
    <xf numFmtId="10" fontId="2" fillId="0" borderId="10" xfId="0" applyNumberFormat="1" applyFont="1" applyBorder="1"/>
    <xf numFmtId="0" fontId="1" fillId="2" borderId="5" xfId="0" applyFont="1" applyFill="1" applyBorder="1"/>
    <xf numFmtId="0" fontId="2" fillId="0" borderId="11" xfId="0" applyFont="1" applyBorder="1"/>
    <xf numFmtId="0" fontId="1" fillId="0" borderId="0" xfId="0" applyFont="1" applyAlignment="1">
      <alignment wrapText="1"/>
    </xf>
    <xf numFmtId="0" fontId="1" fillId="0" borderId="13" xfId="0" applyFont="1" applyBorder="1"/>
    <xf numFmtId="0" fontId="2" fillId="0" borderId="13" xfId="0" applyFont="1" applyBorder="1"/>
    <xf numFmtId="0" fontId="1" fillId="2" borderId="13" xfId="0" applyFont="1" applyFill="1" applyBorder="1"/>
    <xf numFmtId="0" fontId="2" fillId="0" borderId="0" xfId="0" applyFont="1" applyAlignment="1">
      <alignment horizontal="right"/>
    </xf>
    <xf numFmtId="165" fontId="2" fillId="0" borderId="0" xfId="0" applyNumberFormat="1" applyFont="1"/>
    <xf numFmtId="0" fontId="4" fillId="0" borderId="0" xfId="0" applyFont="1" applyAlignment="1">
      <alignment wrapText="1"/>
    </xf>
    <xf numFmtId="0" fontId="2" fillId="0" borderId="0" xfId="0" applyFont="1" applyAlignment="1">
      <alignment horizontal="left"/>
    </xf>
    <xf numFmtId="49" fontId="8" fillId="0" borderId="14" xfId="0" applyNumberFormat="1" applyFont="1" applyBorder="1" applyAlignment="1">
      <alignment vertical="center"/>
    </xf>
    <xf numFmtId="10" fontId="1" fillId="0" borderId="9" xfId="0" applyNumberFormat="1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1" fontId="1" fillId="0" borderId="9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10" fontId="2" fillId="0" borderId="16" xfId="0" applyNumberFormat="1" applyFont="1" applyBorder="1"/>
    <xf numFmtId="0" fontId="2" fillId="0" borderId="10" xfId="0" applyFont="1" applyBorder="1"/>
    <xf numFmtId="10" fontId="12" fillId="0" borderId="3" xfId="0" applyNumberFormat="1" applyFont="1" applyBorder="1"/>
    <xf numFmtId="1" fontId="13" fillId="5" borderId="17" xfId="0" applyNumberFormat="1" applyFont="1" applyFill="1" applyBorder="1" applyAlignment="1">
      <alignment horizontal="center" vertical="center"/>
    </xf>
    <xf numFmtId="1" fontId="12" fillId="0" borderId="8" xfId="0" applyNumberFormat="1" applyFont="1" applyBorder="1"/>
    <xf numFmtId="10" fontId="2" fillId="0" borderId="4" xfId="0" applyNumberFormat="1" applyFont="1" applyBorder="1"/>
    <xf numFmtId="0" fontId="2" fillId="0" borderId="18" xfId="0" applyFont="1" applyBorder="1"/>
    <xf numFmtId="10" fontId="12" fillId="0" borderId="19" xfId="0" applyNumberFormat="1" applyFont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/>
    </xf>
    <xf numFmtId="10" fontId="12" fillId="0" borderId="15" xfId="0" applyNumberFormat="1" applyFont="1" applyBorder="1" applyAlignment="1">
      <alignment horizontal="center"/>
    </xf>
    <xf numFmtId="9" fontId="13" fillId="0" borderId="0" xfId="0" applyNumberFormat="1" applyFont="1"/>
    <xf numFmtId="10" fontId="12" fillId="0" borderId="1" xfId="0" applyNumberFormat="1" applyFont="1" applyBorder="1" applyAlignment="1">
      <alignment horizontal="center" vertical="center"/>
    </xf>
    <xf numFmtId="10" fontId="12" fillId="0" borderId="1" xfId="0" applyNumberFormat="1" applyFont="1" applyBorder="1" applyAlignment="1">
      <alignment horizontal="center"/>
    </xf>
    <xf numFmtId="10" fontId="14" fillId="0" borderId="0" xfId="0" applyNumberFormat="1" applyFont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10" fontId="14" fillId="0" borderId="0" xfId="0" applyNumberFormat="1" applyFont="1" applyAlignment="1">
      <alignment horizontal="center"/>
    </xf>
    <xf numFmtId="10" fontId="14" fillId="0" borderId="20" xfId="0" applyNumberFormat="1" applyFont="1" applyBorder="1" applyAlignment="1">
      <alignment horizontal="center"/>
    </xf>
    <xf numFmtId="10" fontId="2" fillId="0" borderId="18" xfId="0" applyNumberFormat="1" applyFont="1" applyBorder="1"/>
    <xf numFmtId="0" fontId="2" fillId="5" borderId="17" xfId="0" applyFont="1" applyFill="1" applyBorder="1" applyAlignment="1">
      <alignment horizontal="center" vertical="center"/>
    </xf>
    <xf numFmtId="164" fontId="2" fillId="0" borderId="4" xfId="0" applyNumberFormat="1" applyFont="1" applyBorder="1"/>
    <xf numFmtId="0" fontId="2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0" fontId="2" fillId="0" borderId="16" xfId="0" applyNumberFormat="1" applyFont="1" applyBorder="1" applyAlignment="1">
      <alignment horizontal="center"/>
    </xf>
    <xf numFmtId="0" fontId="12" fillId="0" borderId="20" xfId="0" applyFont="1" applyBorder="1" applyAlignment="1">
      <alignment horizontal="center"/>
    </xf>
    <xf numFmtId="0" fontId="12" fillId="0" borderId="10" xfId="0" applyFont="1" applyBorder="1" applyAlignment="1">
      <alignment horizontal="center"/>
    </xf>
    <xf numFmtId="10" fontId="2" fillId="0" borderId="20" xfId="0" applyNumberFormat="1" applyFont="1" applyBorder="1" applyAlignment="1">
      <alignment horizontal="center"/>
    </xf>
    <xf numFmtId="10" fontId="2" fillId="0" borderId="21" xfId="0" applyNumberFormat="1" applyFont="1" applyBorder="1" applyAlignment="1">
      <alignment horizontal="center"/>
    </xf>
    <xf numFmtId="164" fontId="12" fillId="0" borderId="19" xfId="0" applyNumberFormat="1" applyFont="1" applyBorder="1" applyAlignment="1">
      <alignment horizontal="center" vertical="center"/>
    </xf>
    <xf numFmtId="164" fontId="12" fillId="0" borderId="14" xfId="0" applyNumberFormat="1" applyFont="1" applyBorder="1" applyAlignment="1">
      <alignment horizontal="center"/>
    </xf>
    <xf numFmtId="10" fontId="2" fillId="0" borderId="19" xfId="0" applyNumberFormat="1" applyFont="1" applyBorder="1" applyAlignment="1">
      <alignment horizontal="center"/>
    </xf>
    <xf numFmtId="10" fontId="2" fillId="0" borderId="21" xfId="0" applyNumberFormat="1" applyFont="1" applyBorder="1"/>
    <xf numFmtId="10" fontId="2" fillId="0" borderId="14" xfId="0" applyNumberFormat="1" applyFont="1" applyBorder="1"/>
    <xf numFmtId="0" fontId="2" fillId="0" borderId="14" xfId="0" applyFont="1" applyBorder="1"/>
    <xf numFmtId="10" fontId="2" fillId="0" borderId="19" xfId="0" applyNumberFormat="1" applyFont="1" applyBorder="1"/>
    <xf numFmtId="0" fontId="10" fillId="0" borderId="1" xfId="0" applyFont="1" applyBorder="1" applyAlignment="1">
      <alignment horizontal="center" vertical="center"/>
    </xf>
    <xf numFmtId="10" fontId="10" fillId="0" borderId="1" xfId="0" applyNumberFormat="1" applyFont="1" applyBorder="1" applyAlignment="1">
      <alignment horizontal="center"/>
    </xf>
    <xf numFmtId="1" fontId="13" fillId="0" borderId="2" xfId="0" applyNumberFormat="1" applyFont="1" applyBorder="1" applyAlignment="1">
      <alignment horizontal="center" vertical="center"/>
    </xf>
    <xf numFmtId="10" fontId="12" fillId="0" borderId="16" xfId="0" applyNumberFormat="1" applyFont="1" applyBorder="1"/>
    <xf numFmtId="10" fontId="12" fillId="0" borderId="10" xfId="0" applyNumberFormat="1" applyFont="1" applyBorder="1"/>
    <xf numFmtId="0" fontId="12" fillId="0" borderId="10" xfId="0" applyFont="1" applyBorder="1"/>
    <xf numFmtId="10" fontId="12" fillId="0" borderId="3" xfId="0" applyNumberFormat="1" applyFont="1" applyBorder="1" applyAlignment="1">
      <alignment horizontal="center"/>
    </xf>
    <xf numFmtId="1" fontId="12" fillId="0" borderId="8" xfId="0" applyNumberFormat="1" applyFont="1" applyBorder="1" applyAlignment="1">
      <alignment horizontal="center"/>
    </xf>
    <xf numFmtId="10" fontId="12" fillId="0" borderId="4" xfId="0" applyNumberFormat="1" applyFont="1" applyBorder="1"/>
    <xf numFmtId="10" fontId="12" fillId="0" borderId="0" xfId="0" applyNumberFormat="1" applyFont="1"/>
    <xf numFmtId="0" fontId="12" fillId="0" borderId="18" xfId="0" applyFont="1" applyBorder="1"/>
    <xf numFmtId="0" fontId="12" fillId="0" borderId="0" xfId="0" applyFont="1"/>
    <xf numFmtId="10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/>
    </xf>
    <xf numFmtId="10" fontId="15" fillId="0" borderId="20" xfId="0" applyNumberFormat="1" applyFont="1" applyBorder="1" applyAlignment="1">
      <alignment horizontal="center"/>
    </xf>
    <xf numFmtId="10" fontId="12" fillId="0" borderId="18" xfId="0" applyNumberFormat="1" applyFont="1" applyBorder="1"/>
    <xf numFmtId="0" fontId="12" fillId="5" borderId="17" xfId="0" applyFont="1" applyFill="1" applyBorder="1" applyAlignment="1">
      <alignment horizontal="center" vertical="center"/>
    </xf>
    <xf numFmtId="164" fontId="12" fillId="0" borderId="4" xfId="0" applyNumberFormat="1" applyFont="1" applyBorder="1"/>
    <xf numFmtId="0" fontId="12" fillId="5" borderId="5" xfId="0" applyFont="1" applyFill="1" applyBorder="1" applyAlignment="1">
      <alignment horizontal="center" vertical="center"/>
    </xf>
    <xf numFmtId="0" fontId="12" fillId="0" borderId="16" xfId="0" applyFont="1" applyBorder="1" applyAlignment="1">
      <alignment horizontal="center"/>
    </xf>
    <xf numFmtId="164" fontId="12" fillId="0" borderId="21" xfId="0" applyNumberFormat="1" applyFont="1" applyBorder="1" applyAlignment="1">
      <alignment horizontal="center"/>
    </xf>
    <xf numFmtId="0" fontId="2" fillId="0" borderId="19" xfId="0" applyFont="1" applyBorder="1"/>
    <xf numFmtId="49" fontId="8" fillId="0" borderId="14" xfId="0" applyNumberFormat="1" applyFont="1" applyBorder="1" applyAlignment="1">
      <alignment horizontal="center" vertical="center"/>
    </xf>
    <xf numFmtId="10" fontId="2" fillId="0" borderId="0" xfId="0" applyNumberFormat="1" applyFont="1" applyAlignment="1">
      <alignment horizontal="center" vertical="center"/>
    </xf>
    <xf numFmtId="10" fontId="2" fillId="0" borderId="0" xfId="0" applyNumberFormat="1" applyFont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10" fontId="15" fillId="0" borderId="19" xfId="0" applyNumberFormat="1" applyFont="1" applyBorder="1" applyAlignment="1">
      <alignment horizontal="center" vertical="center"/>
    </xf>
    <xf numFmtId="10" fontId="15" fillId="0" borderId="15" xfId="0" applyNumberFormat="1" applyFont="1" applyBorder="1" applyAlignment="1">
      <alignment horizontal="center"/>
    </xf>
    <xf numFmtId="10" fontId="15" fillId="0" borderId="1" xfId="0" applyNumberFormat="1" applyFont="1" applyBorder="1" applyAlignment="1">
      <alignment horizontal="center" vertical="center"/>
    </xf>
    <xf numFmtId="10" fontId="15" fillId="0" borderId="1" xfId="0" applyNumberFormat="1" applyFont="1" applyBorder="1" applyAlignment="1">
      <alignment horizontal="center"/>
    </xf>
    <xf numFmtId="0" fontId="16" fillId="0" borderId="0" xfId="0" applyFont="1"/>
    <xf numFmtId="0" fontId="2" fillId="2" borderId="13" xfId="0" applyFont="1" applyFill="1" applyBorder="1"/>
    <xf numFmtId="1" fontId="1" fillId="0" borderId="0" xfId="0" applyNumberFormat="1" applyFont="1"/>
    <xf numFmtId="0" fontId="5" fillId="0" borderId="0" xfId="0" applyFont="1"/>
    <xf numFmtId="9" fontId="2" fillId="4" borderId="5" xfId="0" applyNumberFormat="1" applyFont="1" applyFill="1" applyBorder="1"/>
    <xf numFmtId="0" fontId="2" fillId="2" borderId="5" xfId="0" applyFont="1" applyFill="1" applyBorder="1" applyAlignment="1">
      <alignment horizontal="left"/>
    </xf>
    <xf numFmtId="0" fontId="12" fillId="0" borderId="0" xfId="0" applyFont="1" applyAlignment="1">
      <alignment horizontal="center"/>
    </xf>
    <xf numFmtId="10" fontId="2" fillId="0" borderId="18" xfId="0" applyNumberFormat="1" applyFont="1" applyBorder="1" applyAlignment="1">
      <alignment horizontal="center"/>
    </xf>
    <xf numFmtId="164" fontId="12" fillId="0" borderId="0" xfId="0" applyNumberFormat="1" applyFont="1" applyAlignment="1">
      <alignment horizontal="center" vertical="center"/>
    </xf>
    <xf numFmtId="164" fontId="12" fillId="0" borderId="0" xfId="0" applyNumberFormat="1" applyFont="1" applyAlignment="1">
      <alignment horizontal="center"/>
    </xf>
    <xf numFmtId="164" fontId="10" fillId="0" borderId="1" xfId="0" applyNumberFormat="1" applyFont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6" borderId="5" xfId="0" applyFont="1" applyFill="1" applyBorder="1"/>
    <xf numFmtId="2" fontId="2" fillId="6" borderId="5" xfId="0" applyNumberFormat="1" applyFont="1" applyFill="1" applyBorder="1"/>
    <xf numFmtId="0" fontId="12" fillId="5" borderId="1" xfId="0" applyFont="1" applyFill="1" applyBorder="1" applyAlignment="1">
      <alignment horizontal="center"/>
    </xf>
    <xf numFmtId="10" fontId="12" fillId="0" borderId="0" xfId="0" applyNumberFormat="1" applyFont="1" applyAlignment="1">
      <alignment horizontal="center" vertical="center"/>
    </xf>
    <xf numFmtId="10" fontId="12" fillId="0" borderId="0" xfId="0" applyNumberFormat="1" applyFont="1" applyAlignment="1">
      <alignment horizontal="center"/>
    </xf>
    <xf numFmtId="10" fontId="12" fillId="0" borderId="20" xfId="0" applyNumberFormat="1" applyFont="1" applyBorder="1" applyAlignment="1">
      <alignment horizontal="center"/>
    </xf>
    <xf numFmtId="0" fontId="10" fillId="0" borderId="0" xfId="0" applyFont="1" applyAlignment="1">
      <alignment horizontal="center" wrapText="1"/>
    </xf>
    <xf numFmtId="0" fontId="10" fillId="0" borderId="0" xfId="0" applyFont="1" applyAlignment="1">
      <alignment horizontal="center" vertical="center"/>
    </xf>
    <xf numFmtId="10" fontId="10" fillId="0" borderId="0" xfId="0" applyNumberFormat="1" applyFont="1" applyAlignment="1">
      <alignment horizontal="center"/>
    </xf>
    <xf numFmtId="0" fontId="1" fillId="0" borderId="22" xfId="0" applyFont="1" applyBorder="1"/>
    <xf numFmtId="0" fontId="2" fillId="0" borderId="22" xfId="0" applyFont="1" applyBorder="1"/>
    <xf numFmtId="0" fontId="1" fillId="2" borderId="23" xfId="0" applyFont="1" applyFill="1" applyBorder="1"/>
    <xf numFmtId="0" fontId="17" fillId="0" borderId="1" xfId="0" applyFont="1" applyBorder="1"/>
    <xf numFmtId="0" fontId="17" fillId="0" borderId="0" xfId="0" applyFont="1"/>
    <xf numFmtId="166" fontId="2" fillId="0" borderId="0" xfId="0" applyNumberFormat="1" applyFont="1"/>
    <xf numFmtId="10" fontId="1" fillId="0" borderId="9" xfId="0" applyNumberFormat="1" applyFont="1" applyBorder="1" applyAlignment="1">
      <alignment wrapText="1"/>
    </xf>
    <xf numFmtId="10" fontId="2" fillId="0" borderId="1" xfId="0" applyNumberFormat="1" applyFont="1" applyBorder="1"/>
    <xf numFmtId="9" fontId="1" fillId="0" borderId="0" xfId="0" applyNumberFormat="1" applyFont="1" applyAlignment="1">
      <alignment horizontal="center"/>
    </xf>
    <xf numFmtId="0" fontId="13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10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wrapText="1"/>
    </xf>
    <xf numFmtId="10" fontId="12" fillId="0" borderId="20" xfId="0" applyNumberFormat="1" applyFont="1" applyBorder="1"/>
    <xf numFmtId="164" fontId="12" fillId="0" borderId="16" xfId="0" applyNumberFormat="1" applyFont="1" applyBorder="1"/>
    <xf numFmtId="164" fontId="12" fillId="0" borderId="0" xfId="0" applyNumberFormat="1" applyFont="1"/>
    <xf numFmtId="10" fontId="12" fillId="0" borderId="21" xfId="0" applyNumberFormat="1" applyFont="1" applyBorder="1"/>
    <xf numFmtId="10" fontId="12" fillId="0" borderId="14" xfId="0" applyNumberFormat="1" applyFont="1" applyBorder="1"/>
    <xf numFmtId="0" fontId="12" fillId="0" borderId="14" xfId="0" applyFont="1" applyBorder="1"/>
    <xf numFmtId="0" fontId="11" fillId="0" borderId="8" xfId="0" applyFont="1" applyBorder="1" applyAlignment="1">
      <alignment horizontal="center"/>
    </xf>
    <xf numFmtId="0" fontId="12" fillId="0" borderId="8" xfId="0" applyFont="1" applyBorder="1" applyAlignment="1">
      <alignment horizontal="center" vertical="center"/>
    </xf>
    <xf numFmtId="0" fontId="13" fillId="2" borderId="26" xfId="0" applyFont="1" applyFill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1" fillId="2" borderId="26" xfId="0" applyFont="1" applyFill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8" fillId="0" borderId="14" xfId="0" applyFont="1" applyBorder="1"/>
    <xf numFmtId="0" fontId="12" fillId="0" borderId="1" xfId="0" applyFont="1" applyBorder="1" applyAlignment="1">
      <alignment horizontal="center" vertical="center"/>
    </xf>
    <xf numFmtId="9" fontId="18" fillId="0" borderId="0" xfId="0" applyNumberFormat="1" applyFont="1"/>
    <xf numFmtId="10" fontId="3" fillId="0" borderId="0" xfId="0" applyNumberFormat="1" applyFont="1"/>
    <xf numFmtId="10" fontId="17" fillId="0" borderId="0" xfId="0" applyNumberFormat="1" applyFont="1"/>
    <xf numFmtId="0" fontId="1" fillId="7" borderId="5" xfId="0" applyFont="1" applyFill="1" applyBorder="1"/>
    <xf numFmtId="49" fontId="8" fillId="7" borderId="30" xfId="0" applyNumberFormat="1" applyFont="1" applyFill="1" applyBorder="1" applyAlignment="1">
      <alignment vertical="center"/>
    </xf>
    <xf numFmtId="49" fontId="19" fillId="7" borderId="30" xfId="0" applyNumberFormat="1" applyFont="1" applyFill="1" applyBorder="1" applyAlignment="1">
      <alignment vertical="center"/>
    </xf>
    <xf numFmtId="0" fontId="2" fillId="7" borderId="5" xfId="0" applyFont="1" applyFill="1" applyBorder="1"/>
    <xf numFmtId="10" fontId="2" fillId="7" borderId="5" xfId="0" applyNumberFormat="1" applyFont="1" applyFill="1" applyBorder="1"/>
    <xf numFmtId="0" fontId="9" fillId="7" borderId="26" xfId="0" applyFont="1" applyFill="1" applyBorder="1" applyAlignment="1">
      <alignment horizontal="center" vertical="center"/>
    </xf>
    <xf numFmtId="0" fontId="10" fillId="7" borderId="1" xfId="0" applyFont="1" applyFill="1" applyBorder="1" applyAlignment="1">
      <alignment horizontal="center" vertical="center" wrapText="1"/>
    </xf>
    <xf numFmtId="10" fontId="1" fillId="7" borderId="1" xfId="0" applyNumberFormat="1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1" fontId="1" fillId="7" borderId="1" xfId="0" applyNumberFormat="1" applyFont="1" applyFill="1" applyBorder="1" applyAlignment="1">
      <alignment horizontal="center" vertical="center" wrapText="1"/>
    </xf>
    <xf numFmtId="0" fontId="11" fillId="7" borderId="1" xfId="0" applyFont="1" applyFill="1" applyBorder="1" applyAlignment="1">
      <alignment horizontal="center"/>
    </xf>
    <xf numFmtId="10" fontId="1" fillId="7" borderId="31" xfId="0" applyNumberFormat="1" applyFont="1" applyFill="1" applyBorder="1" applyAlignment="1">
      <alignment horizontal="center" vertical="center" wrapText="1"/>
    </xf>
    <xf numFmtId="0" fontId="1" fillId="7" borderId="31" xfId="0" applyFont="1" applyFill="1" applyBorder="1" applyAlignment="1">
      <alignment horizontal="center" vertical="center" wrapText="1"/>
    </xf>
    <xf numFmtId="1" fontId="1" fillId="7" borderId="31" xfId="0" applyNumberFormat="1" applyFont="1" applyFill="1" applyBorder="1" applyAlignment="1">
      <alignment horizontal="center" vertical="center" wrapText="1"/>
    </xf>
    <xf numFmtId="0" fontId="12" fillId="7" borderId="1" xfId="0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10" fontId="2" fillId="7" borderId="32" xfId="0" applyNumberFormat="1" applyFont="1" applyFill="1" applyBorder="1"/>
    <xf numFmtId="10" fontId="2" fillId="7" borderId="33" xfId="0" applyNumberFormat="1" applyFont="1" applyFill="1" applyBorder="1"/>
    <xf numFmtId="0" fontId="2" fillId="7" borderId="33" xfId="0" applyFont="1" applyFill="1" applyBorder="1"/>
    <xf numFmtId="10" fontId="12" fillId="7" borderId="26" xfId="0" applyNumberFormat="1" applyFont="1" applyFill="1" applyBorder="1" applyAlignment="1">
      <alignment horizontal="center"/>
    </xf>
    <xf numFmtId="1" fontId="13" fillId="7" borderId="17" xfId="0" applyNumberFormat="1" applyFont="1" applyFill="1" applyBorder="1" applyAlignment="1">
      <alignment horizontal="center" vertical="center"/>
    </xf>
    <xf numFmtId="1" fontId="12" fillId="7" borderId="34" xfId="0" applyNumberFormat="1" applyFont="1" applyFill="1" applyBorder="1" applyAlignment="1">
      <alignment horizontal="center"/>
    </xf>
    <xf numFmtId="10" fontId="2" fillId="7" borderId="35" xfId="0" applyNumberFormat="1" applyFont="1" applyFill="1" applyBorder="1"/>
    <xf numFmtId="0" fontId="2" fillId="7" borderId="36" xfId="0" applyFont="1" applyFill="1" applyBorder="1"/>
    <xf numFmtId="10" fontId="15" fillId="7" borderId="37" xfId="0" applyNumberFormat="1" applyFont="1" applyFill="1" applyBorder="1" applyAlignment="1">
      <alignment horizontal="center" vertical="center"/>
    </xf>
    <xf numFmtId="10" fontId="15" fillId="7" borderId="38" xfId="0" applyNumberFormat="1" applyFont="1" applyFill="1" applyBorder="1" applyAlignment="1">
      <alignment horizontal="center"/>
    </xf>
    <xf numFmtId="9" fontId="1" fillId="7" borderId="5" xfId="0" applyNumberFormat="1" applyFont="1" applyFill="1" applyBorder="1"/>
    <xf numFmtId="10" fontId="15" fillId="7" borderId="1" xfId="0" applyNumberFormat="1" applyFont="1" applyFill="1" applyBorder="1" applyAlignment="1">
      <alignment horizontal="center" vertical="center"/>
    </xf>
    <xf numFmtId="10" fontId="15" fillId="7" borderId="1" xfId="0" applyNumberFormat="1" applyFont="1" applyFill="1" applyBorder="1" applyAlignment="1">
      <alignment horizontal="center"/>
    </xf>
    <xf numFmtId="10" fontId="14" fillId="7" borderId="5" xfId="0" applyNumberFormat="1" applyFont="1" applyFill="1" applyBorder="1" applyAlignment="1">
      <alignment horizontal="center" vertical="center"/>
    </xf>
    <xf numFmtId="10" fontId="14" fillId="7" borderId="5" xfId="0" applyNumberFormat="1" applyFont="1" applyFill="1" applyBorder="1" applyAlignment="1">
      <alignment horizontal="center"/>
    </xf>
    <xf numFmtId="10" fontId="14" fillId="7" borderId="39" xfId="0" applyNumberFormat="1" applyFont="1" applyFill="1" applyBorder="1" applyAlignment="1">
      <alignment horizontal="center"/>
    </xf>
    <xf numFmtId="10" fontId="2" fillId="7" borderId="36" xfId="0" applyNumberFormat="1" applyFont="1" applyFill="1" applyBorder="1"/>
    <xf numFmtId="0" fontId="2" fillId="7" borderId="17" xfId="0" applyFont="1" applyFill="1" applyBorder="1" applyAlignment="1">
      <alignment horizontal="center" vertical="center"/>
    </xf>
    <xf numFmtId="164" fontId="2" fillId="7" borderId="35" xfId="0" applyNumberFormat="1" applyFont="1" applyFill="1" applyBorder="1"/>
    <xf numFmtId="164" fontId="2" fillId="7" borderId="5" xfId="0" applyNumberFormat="1" applyFont="1" applyFill="1" applyBorder="1"/>
    <xf numFmtId="10" fontId="2" fillId="7" borderId="32" xfId="0" applyNumberFormat="1" applyFont="1" applyFill="1" applyBorder="1" applyAlignment="1">
      <alignment horizontal="center"/>
    </xf>
    <xf numFmtId="0" fontId="12" fillId="7" borderId="39" xfId="0" applyFont="1" applyFill="1" applyBorder="1" applyAlignment="1">
      <alignment horizontal="center"/>
    </xf>
    <xf numFmtId="0" fontId="12" fillId="7" borderId="32" xfId="0" applyFont="1" applyFill="1" applyBorder="1" applyAlignment="1">
      <alignment horizontal="center"/>
    </xf>
    <xf numFmtId="10" fontId="2" fillId="7" borderId="39" xfId="0" applyNumberFormat="1" applyFont="1" applyFill="1" applyBorder="1" applyAlignment="1">
      <alignment horizontal="center"/>
    </xf>
    <xf numFmtId="10" fontId="2" fillId="7" borderId="40" xfId="0" applyNumberFormat="1" applyFont="1" applyFill="1" applyBorder="1" applyAlignment="1">
      <alignment horizontal="center"/>
    </xf>
    <xf numFmtId="164" fontId="12" fillId="7" borderId="37" xfId="0" applyNumberFormat="1" applyFont="1" applyFill="1" applyBorder="1" applyAlignment="1">
      <alignment horizontal="center" vertical="center"/>
    </xf>
    <xf numFmtId="164" fontId="12" fillId="7" borderId="40" xfId="0" applyNumberFormat="1" applyFont="1" applyFill="1" applyBorder="1" applyAlignment="1">
      <alignment horizontal="center"/>
    </xf>
    <xf numFmtId="10" fontId="2" fillId="7" borderId="37" xfId="0" applyNumberFormat="1" applyFont="1" applyFill="1" applyBorder="1" applyAlignment="1">
      <alignment horizontal="center"/>
    </xf>
    <xf numFmtId="10" fontId="2" fillId="7" borderId="40" xfId="0" applyNumberFormat="1" applyFont="1" applyFill="1" applyBorder="1"/>
    <xf numFmtId="10" fontId="2" fillId="7" borderId="30" xfId="0" applyNumberFormat="1" applyFont="1" applyFill="1" applyBorder="1"/>
    <xf numFmtId="0" fontId="2" fillId="7" borderId="30" xfId="0" applyFont="1" applyFill="1" applyBorder="1"/>
    <xf numFmtId="0" fontId="2" fillId="7" borderId="37" xfId="0" applyFont="1" applyFill="1" applyBorder="1"/>
    <xf numFmtId="49" fontId="2" fillId="7" borderId="5" xfId="0" applyNumberFormat="1" applyFont="1" applyFill="1" applyBorder="1" applyAlignment="1">
      <alignment horizontal="right"/>
    </xf>
    <xf numFmtId="0" fontId="10" fillId="7" borderId="26" xfId="0" applyFont="1" applyFill="1" applyBorder="1" applyAlignment="1">
      <alignment horizontal="center" wrapText="1"/>
    </xf>
    <xf numFmtId="0" fontId="10" fillId="7" borderId="1" xfId="0" applyFont="1" applyFill="1" applyBorder="1" applyAlignment="1">
      <alignment horizontal="center" vertical="center"/>
    </xf>
    <xf numFmtId="10" fontId="10" fillId="7" borderId="1" xfId="0" applyNumberFormat="1" applyFont="1" applyFill="1" applyBorder="1" applyAlignment="1">
      <alignment horizontal="center"/>
    </xf>
    <xf numFmtId="0" fontId="9" fillId="0" borderId="20" xfId="0" applyFont="1" applyBorder="1" applyAlignment="1">
      <alignment horizontal="center" vertical="center"/>
    </xf>
    <xf numFmtId="0" fontId="10" fillId="2" borderId="31" xfId="0" applyFont="1" applyFill="1" applyBorder="1" applyAlignment="1">
      <alignment horizontal="center" vertical="center" wrapText="1"/>
    </xf>
    <xf numFmtId="0" fontId="10" fillId="2" borderId="38" xfId="0" applyFont="1" applyFill="1" applyBorder="1" applyAlignment="1">
      <alignment horizontal="center" vertical="center" wrapText="1"/>
    </xf>
    <xf numFmtId="0" fontId="2" fillId="5" borderId="17" xfId="0" applyFont="1" applyFill="1" applyBorder="1" applyAlignment="1">
      <alignment horizontal="center" vertical="center"/>
    </xf>
    <xf numFmtId="0" fontId="2" fillId="0" borderId="1" xfId="0" applyFont="1" applyBorder="1" applyAlignment="1"/>
    <xf numFmtId="0" fontId="1" fillId="0" borderId="41" xfId="0" applyFont="1" applyBorder="1" applyAlignment="1">
      <alignment horizontal="center"/>
    </xf>
    <xf numFmtId="0" fontId="0" fillId="0" borderId="0" xfId="0" applyFont="1" applyAlignment="1"/>
    <xf numFmtId="0" fontId="8" fillId="0" borderId="0" xfId="0" applyFont="1" applyAlignment="1"/>
    <xf numFmtId="0" fontId="7" fillId="0" borderId="14" xfId="0" applyFont="1" applyBorder="1" applyAlignment="1"/>
    <xf numFmtId="0" fontId="8" fillId="0" borderId="30" xfId="0" applyFont="1" applyBorder="1" applyAlignment="1"/>
    <xf numFmtId="49" fontId="8" fillId="0" borderId="30" xfId="0" applyNumberFormat="1" applyFont="1" applyBorder="1" applyAlignment="1">
      <alignment vertical="center"/>
    </xf>
    <xf numFmtId="0" fontId="8" fillId="0" borderId="14" xfId="0" applyFont="1" applyBorder="1" applyAlignment="1"/>
    <xf numFmtId="0" fontId="7" fillId="0" borderId="3" xfId="0" applyFont="1" applyBorder="1" applyAlignment="1"/>
    <xf numFmtId="0" fontId="20" fillId="2" borderId="1" xfId="0" applyFont="1" applyFill="1" applyBorder="1" applyAlignment="1">
      <alignment horizontal="center" vertical="center" wrapText="1"/>
    </xf>
    <xf numFmtId="10" fontId="0" fillId="0" borderId="0" xfId="0" applyNumberFormat="1" applyFont="1" applyAlignment="1"/>
    <xf numFmtId="164" fontId="0" fillId="0" borderId="0" xfId="0" applyNumberFormat="1" applyFont="1" applyAlignment="1"/>
    <xf numFmtId="0" fontId="0" fillId="0" borderId="0" xfId="0" applyFont="1" applyAlignment="1"/>
    <xf numFmtId="49" fontId="8" fillId="0" borderId="14" xfId="0" applyNumberFormat="1" applyFont="1" applyBorder="1" applyAlignment="1">
      <alignment horizontal="center" vertical="center"/>
    </xf>
    <xf numFmtId="9" fontId="0" fillId="0" borderId="0" xfId="0" applyNumberFormat="1" applyFont="1" applyAlignment="1"/>
    <xf numFmtId="0" fontId="0" fillId="0" borderId="0" xfId="0" applyFont="1" applyAlignment="1"/>
    <xf numFmtId="1" fontId="1" fillId="0" borderId="9" xfId="0" applyNumberFormat="1" applyFont="1" applyBorder="1" applyAlignment="1">
      <alignment horizontal="center" vertical="center" wrapText="1"/>
    </xf>
    <xf numFmtId="10" fontId="1" fillId="0" borderId="9" xfId="0" applyNumberFormat="1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0" fillId="0" borderId="0" xfId="0" applyFont="1" applyAlignment="1"/>
    <xf numFmtId="49" fontId="8" fillId="0" borderId="14" xfId="0" applyNumberFormat="1" applyFont="1" applyBorder="1" applyAlignment="1">
      <alignment horizontal="center" vertical="center"/>
    </xf>
    <xf numFmtId="0" fontId="22" fillId="0" borderId="10" xfId="0" applyFont="1" applyBorder="1" applyAlignment="1">
      <alignment horizontal="center"/>
    </xf>
    <xf numFmtId="0" fontId="22" fillId="0" borderId="16" xfId="0" applyFont="1" applyBorder="1" applyAlignment="1">
      <alignment horizontal="center"/>
    </xf>
    <xf numFmtId="10" fontId="2" fillId="0" borderId="42" xfId="0" applyNumberFormat="1" applyFont="1" applyBorder="1" applyAlignment="1">
      <alignment horizontal="center"/>
    </xf>
    <xf numFmtId="0" fontId="12" fillId="0" borderId="42" xfId="0" applyFont="1" applyBorder="1" applyAlignment="1">
      <alignment horizontal="center"/>
    </xf>
    <xf numFmtId="164" fontId="12" fillId="0" borderId="42" xfId="0" applyNumberFormat="1" applyFont="1" applyBorder="1" applyAlignment="1">
      <alignment horizontal="center" vertical="center"/>
    </xf>
    <xf numFmtId="164" fontId="12" fillId="0" borderId="42" xfId="0" applyNumberFormat="1" applyFont="1" applyBorder="1" applyAlignment="1">
      <alignment horizontal="center"/>
    </xf>
    <xf numFmtId="164" fontId="22" fillId="0" borderId="14" xfId="0" applyNumberFormat="1" applyFont="1" applyBorder="1" applyAlignment="1">
      <alignment horizontal="center"/>
    </xf>
    <xf numFmtId="164" fontId="22" fillId="0" borderId="21" xfId="0" applyNumberFormat="1" applyFont="1" applyBorder="1" applyAlignment="1">
      <alignment horizontal="center"/>
    </xf>
    <xf numFmtId="0" fontId="0" fillId="0" borderId="0" xfId="0" applyFont="1" applyAlignment="1"/>
    <xf numFmtId="49" fontId="8" fillId="0" borderId="14" xfId="0" applyNumberFormat="1" applyFont="1" applyBorder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5" fillId="2" borderId="1" xfId="0" applyFont="1" applyFill="1" applyBorder="1" applyAlignment="1">
      <alignment horizontal="center" vertical="center"/>
    </xf>
    <xf numFmtId="1" fontId="1" fillId="0" borderId="9" xfId="0" applyNumberFormat="1" applyFont="1" applyBorder="1" applyAlignment="1">
      <alignment horizontal="center" vertical="center" wrapText="1"/>
    </xf>
    <xf numFmtId="10" fontId="1" fillId="0" borderId="9" xfId="0" applyNumberFormat="1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0" fillId="0" borderId="0" xfId="0" applyFont="1" applyAlignment="1"/>
    <xf numFmtId="49" fontId="8" fillId="0" borderId="14" xfId="0" applyNumberFormat="1" applyFont="1" applyBorder="1" applyAlignment="1">
      <alignment horizontal="center" vertical="center"/>
    </xf>
    <xf numFmtId="9" fontId="0" fillId="0" borderId="0" xfId="1" applyFont="1" applyAlignment="1"/>
    <xf numFmtId="0" fontId="0" fillId="0" borderId="0" xfId="0" applyFont="1" applyAlignment="1"/>
    <xf numFmtId="0" fontId="1" fillId="0" borderId="9" xfId="0" applyFont="1" applyBorder="1" applyAlignment="1">
      <alignment horizontal="center" vertical="center" wrapText="1"/>
    </xf>
    <xf numFmtId="0" fontId="7" fillId="0" borderId="15" xfId="0" applyFont="1" applyBorder="1"/>
    <xf numFmtId="10" fontId="1" fillId="0" borderId="9" xfId="0" applyNumberFormat="1" applyFont="1" applyBorder="1" applyAlignment="1">
      <alignment horizontal="center" vertical="center" wrapText="1"/>
    </xf>
    <xf numFmtId="1" fontId="1" fillId="0" borderId="9" xfId="0" applyNumberFormat="1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wrapText="1"/>
    </xf>
    <xf numFmtId="0" fontId="7" fillId="0" borderId="2" xfId="0" applyFont="1" applyBorder="1"/>
    <xf numFmtId="0" fontId="7" fillId="0" borderId="3" xfId="0" applyFont="1" applyBorder="1"/>
    <xf numFmtId="0" fontId="8" fillId="0" borderId="14" xfId="0" applyFont="1" applyBorder="1" applyAlignment="1">
      <alignment horizontal="center"/>
    </xf>
    <xf numFmtId="0" fontId="7" fillId="0" borderId="14" xfId="0" applyFont="1" applyBorder="1"/>
    <xf numFmtId="0" fontId="9" fillId="0" borderId="9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0" fillId="0" borderId="0" xfId="0" applyFont="1" applyAlignment="1"/>
    <xf numFmtId="49" fontId="8" fillId="0" borderId="14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9" fontId="1" fillId="0" borderId="4" xfId="0" applyNumberFormat="1" applyFont="1" applyBorder="1" applyAlignment="1">
      <alignment horizontal="center"/>
    </xf>
    <xf numFmtId="10" fontId="1" fillId="0" borderId="4" xfId="0" applyNumberFormat="1" applyFont="1" applyBorder="1" applyAlignment="1">
      <alignment horizontal="center" wrapText="1"/>
    </xf>
    <xf numFmtId="0" fontId="1" fillId="0" borderId="12" xfId="0" applyFont="1" applyBorder="1" applyAlignment="1">
      <alignment horizontal="center"/>
    </xf>
    <xf numFmtId="0" fontId="7" fillId="0" borderId="12" xfId="0" applyFont="1" applyBorder="1"/>
    <xf numFmtId="0" fontId="9" fillId="0" borderId="9" xfId="0" applyFont="1" applyBorder="1" applyAlignment="1">
      <alignment horizontal="center" vertical="center" textRotation="90" wrapText="1"/>
    </xf>
    <xf numFmtId="0" fontId="10" fillId="0" borderId="10" xfId="0" applyFont="1" applyBorder="1" applyAlignment="1">
      <alignment horizontal="center" wrapText="1"/>
    </xf>
    <xf numFmtId="0" fontId="7" fillId="0" borderId="10" xfId="0" applyFont="1" applyBorder="1"/>
    <xf numFmtId="0" fontId="7" fillId="0" borderId="20" xfId="0" applyFont="1" applyBorder="1"/>
    <xf numFmtId="1" fontId="1" fillId="5" borderId="9" xfId="0" applyNumberFormat="1" applyFont="1" applyFill="1" applyBorder="1" applyAlignment="1">
      <alignment horizontal="center" vertical="center" wrapText="1"/>
    </xf>
    <xf numFmtId="0" fontId="9" fillId="0" borderId="14" xfId="0" applyFont="1" applyBorder="1" applyAlignment="1">
      <alignment horizontal="center"/>
    </xf>
    <xf numFmtId="0" fontId="20" fillId="2" borderId="9" xfId="0" applyFont="1" applyFill="1" applyBorder="1" applyAlignment="1">
      <alignment horizontal="center" vertical="center" wrapText="1"/>
    </xf>
    <xf numFmtId="0" fontId="21" fillId="0" borderId="15" xfId="0" applyFont="1" applyBorder="1"/>
    <xf numFmtId="10" fontId="1" fillId="0" borderId="0" xfId="0" applyNumberFormat="1" applyFont="1" applyAlignment="1">
      <alignment horizontal="center" wrapText="1"/>
    </xf>
    <xf numFmtId="0" fontId="9" fillId="0" borderId="0" xfId="0" applyFont="1" applyAlignment="1">
      <alignment horizontal="center"/>
    </xf>
    <xf numFmtId="49" fontId="8" fillId="0" borderId="0" xfId="0" applyNumberFormat="1" applyFont="1" applyAlignment="1">
      <alignment horizontal="center" vertical="center"/>
    </xf>
    <xf numFmtId="0" fontId="10" fillId="0" borderId="32" xfId="0" applyFont="1" applyBorder="1" applyAlignment="1">
      <alignment horizontal="center" wrapText="1"/>
    </xf>
    <xf numFmtId="0" fontId="10" fillId="0" borderId="33" xfId="0" applyFont="1" applyBorder="1" applyAlignment="1">
      <alignment horizontal="center" wrapText="1"/>
    </xf>
    <xf numFmtId="0" fontId="10" fillId="0" borderId="39" xfId="0" applyFont="1" applyBorder="1" applyAlignment="1">
      <alignment horizontal="center" wrapText="1"/>
    </xf>
    <xf numFmtId="0" fontId="10" fillId="2" borderId="24" xfId="0" applyFont="1" applyFill="1" applyBorder="1" applyAlignment="1">
      <alignment horizontal="center" vertical="center" wrapText="1"/>
    </xf>
    <xf numFmtId="0" fontId="7" fillId="0" borderId="25" xfId="0" applyFont="1" applyBorder="1"/>
    <xf numFmtId="0" fontId="8" fillId="7" borderId="27" xfId="0" applyFont="1" applyFill="1" applyBorder="1" applyAlignment="1">
      <alignment horizontal="center"/>
    </xf>
    <xf numFmtId="0" fontId="7" fillId="0" borderId="28" xfId="0" applyFont="1" applyBorder="1"/>
    <xf numFmtId="0" fontId="7" fillId="0" borderId="29" xfId="0" applyFont="1" applyBorder="1"/>
    <xf numFmtId="0" fontId="9" fillId="7" borderId="9" xfId="0" applyFont="1" applyFill="1" applyBorder="1" applyAlignment="1">
      <alignment horizontal="center" vertical="center" wrapText="1"/>
    </xf>
    <xf numFmtId="0" fontId="9" fillId="7" borderId="8" xfId="0" applyFont="1" applyFill="1" applyBorder="1" applyAlignment="1">
      <alignment horizontal="center" vertical="center"/>
    </xf>
    <xf numFmtId="0" fontId="10" fillId="7" borderId="8" xfId="0" applyFont="1" applyFill="1" applyBorder="1" applyAlignment="1">
      <alignment horizontal="center" wrapText="1"/>
    </xf>
    <xf numFmtId="10" fontId="1" fillId="0" borderId="31" xfId="0" applyNumberFormat="1" applyFont="1" applyBorder="1" applyAlignment="1">
      <alignment horizontal="center" vertical="center" wrapText="1"/>
    </xf>
    <xf numFmtId="10" fontId="1" fillId="0" borderId="38" xfId="0" applyNumberFormat="1" applyFont="1" applyBorder="1" applyAlignment="1">
      <alignment horizontal="center" vertical="center" wrapText="1"/>
    </xf>
    <xf numFmtId="0" fontId="7" fillId="0" borderId="41" xfId="0" applyFont="1" applyBorder="1"/>
    <xf numFmtId="49" fontId="2" fillId="0" borderId="0" xfId="0" applyNumberFormat="1" applyFont="1" applyAlignment="1">
      <alignment horizontal="center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Calibri"/>
              </a:defRPr>
            </a:pPr>
            <a:r>
              <a:rPr lang="es-MX" sz="1200" b="1" i="0">
                <a:solidFill>
                  <a:srgbClr val="000000"/>
                </a:solidFill>
                <a:latin typeface="Calibri"/>
              </a:rPr>
              <a:t>Eficiencia Terminal  Ing. Industrial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Industrial!$S$7:$S$18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Industrial!$T$7:$T$18</c:f>
              <c:numCache>
                <c:formatCode>0.00%</c:formatCode>
                <c:ptCount val="12"/>
                <c:pt idx="0">
                  <c:v>1.9607843137254902E-2</c:v>
                </c:pt>
                <c:pt idx="1">
                  <c:v>0.26724137931034481</c:v>
                </c:pt>
                <c:pt idx="2">
                  <c:v>0.14492753623188406</c:v>
                </c:pt>
                <c:pt idx="3">
                  <c:v>0.22818791946308725</c:v>
                </c:pt>
                <c:pt idx="4">
                  <c:v>0.18181818181818182</c:v>
                </c:pt>
                <c:pt idx="5">
                  <c:v>0.29746835443037972</c:v>
                </c:pt>
                <c:pt idx="6">
                  <c:v>0.23529411764705882</c:v>
                </c:pt>
                <c:pt idx="7">
                  <c:v>9.8484848484848481E-2</c:v>
                </c:pt>
                <c:pt idx="8">
                  <c:v>0.4</c:v>
                </c:pt>
                <c:pt idx="9">
                  <c:v>0.45652173913043476</c:v>
                </c:pt>
                <c:pt idx="10">
                  <c:v>0.26415094339622641</c:v>
                </c:pt>
                <c:pt idx="11">
                  <c:v>0.51428571428571423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EE8-4AFD-AE5A-A62B406EF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6778926"/>
        <c:axId val="974276866"/>
      </c:lineChart>
      <c:catAx>
        <c:axId val="152677892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974276866"/>
        <c:crosses val="autoZero"/>
        <c:auto val="1"/>
        <c:lblAlgn val="ctr"/>
        <c:lblOffset val="100"/>
        <c:noMultiLvlLbl val="1"/>
      </c:catAx>
      <c:valAx>
        <c:axId val="974276866"/>
        <c:scaling>
          <c:orientation val="minMax"/>
          <c:max val="0.60000000000000053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526778926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Calibri"/>
              </a:defRPr>
            </a:pPr>
            <a:r>
              <a:rPr lang="es-MX" sz="1200" b="1" i="0">
                <a:solidFill>
                  <a:srgbClr val="000000"/>
                </a:solidFill>
                <a:latin typeface="Calibri"/>
              </a:rPr>
              <a:t>Eficiencia Terminal  Química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Quimica!$S$7:$S$18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Quimica!$T$7:$T$18</c:f>
              <c:numCache>
                <c:formatCode>0.00%</c:formatCode>
                <c:ptCount val="12"/>
                <c:pt idx="0">
                  <c:v>0.7</c:v>
                </c:pt>
                <c:pt idx="1">
                  <c:v>0</c:v>
                </c:pt>
                <c:pt idx="2">
                  <c:v>0.15</c:v>
                </c:pt>
                <c:pt idx="3">
                  <c:v>0.30612244897959184</c:v>
                </c:pt>
                <c:pt idx="4">
                  <c:v>5.4054054054054057E-2</c:v>
                </c:pt>
                <c:pt idx="5">
                  <c:v>0.16923076923076924</c:v>
                </c:pt>
                <c:pt idx="6">
                  <c:v>0.28125</c:v>
                </c:pt>
                <c:pt idx="7">
                  <c:v>0.17142857142857143</c:v>
                </c:pt>
                <c:pt idx="8">
                  <c:v>0.16</c:v>
                </c:pt>
                <c:pt idx="9">
                  <c:v>0.42499999999999999</c:v>
                </c:pt>
                <c:pt idx="10">
                  <c:v>0.12121212121212122</c:v>
                </c:pt>
                <c:pt idx="11">
                  <c:v>0.36363636363636365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75E-4F55-8D57-549BFF919D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20792408"/>
        <c:axId val="95903664"/>
      </c:barChart>
      <c:catAx>
        <c:axId val="1720792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95903664"/>
        <c:crosses val="autoZero"/>
        <c:auto val="1"/>
        <c:lblAlgn val="ctr"/>
        <c:lblOffset val="100"/>
        <c:noMultiLvlLbl val="1"/>
      </c:catAx>
      <c:valAx>
        <c:axId val="95903664"/>
        <c:scaling>
          <c:orientation val="minMax"/>
          <c:max val="0.8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720792408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Calibri"/>
              </a:defRPr>
            </a:pPr>
            <a:r>
              <a:rPr lang="es-MX" sz="1200" b="1" i="0">
                <a:solidFill>
                  <a:srgbClr val="000000"/>
                </a:solidFill>
                <a:latin typeface="Calibri"/>
              </a:rPr>
              <a:t>Eficiencia de Egreso  Minero Metalúrgica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Minero!$S$33:$S$44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Minero!$T$33:$T$44</c:f>
              <c:numCache>
                <c:formatCode>0%</c:formatCode>
                <c:ptCount val="12"/>
                <c:pt idx="0">
                  <c:v>0.66666666666666663</c:v>
                </c:pt>
                <c:pt idx="1">
                  <c:v>0.5</c:v>
                </c:pt>
                <c:pt idx="2">
                  <c:v>0.5714285714285714</c:v>
                </c:pt>
                <c:pt idx="3">
                  <c:v>0.83333333333333337</c:v>
                </c:pt>
                <c:pt idx="4" formatCode="0.00%">
                  <c:v>1</c:v>
                </c:pt>
                <c:pt idx="5" formatCode="0.00%">
                  <c:v>0.625</c:v>
                </c:pt>
                <c:pt idx="6" formatCode="0.00%">
                  <c:v>0.5</c:v>
                </c:pt>
                <c:pt idx="7" formatCode="0.00%">
                  <c:v>0.27272727272727271</c:v>
                </c:pt>
                <c:pt idx="8" formatCode="0.00%">
                  <c:v>1</c:v>
                </c:pt>
                <c:pt idx="9" formatCode="0.00%">
                  <c:v>0.10526315789473684</c:v>
                </c:pt>
                <c:pt idx="10" formatCode="0.00%">
                  <c:v>0</c:v>
                </c:pt>
                <c:pt idx="11" formatCode="0.00%">
                  <c:v>4.7619047619047616E-2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B776-4239-87F6-EB3C0C16E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38849266"/>
        <c:axId val="625535721"/>
      </c:barChart>
      <c:catAx>
        <c:axId val="133884926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625535721"/>
        <c:crosses val="autoZero"/>
        <c:auto val="1"/>
        <c:lblAlgn val="ctr"/>
        <c:lblOffset val="100"/>
        <c:noMultiLvlLbl val="1"/>
      </c:catAx>
      <c:valAx>
        <c:axId val="625535721"/>
        <c:scaling>
          <c:orientation val="minMax"/>
          <c:max val="0.8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338849266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100" b="1" i="0">
                <a:solidFill>
                  <a:srgbClr val="000000"/>
                </a:solidFill>
                <a:latin typeface="Calibri"/>
              </a:defRPr>
            </a:pPr>
            <a:r>
              <a:rPr lang="es-MX" sz="1100" b="1" i="0">
                <a:solidFill>
                  <a:srgbClr val="000000"/>
                </a:solidFill>
                <a:latin typeface="Calibri"/>
              </a:rPr>
              <a:t>Rezago Educativo  Minero Metalúrgica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Minero!$S$58:$S$69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Minero!$T$58:$T$69</c:f>
              <c:numCache>
                <c:formatCode>0.00%</c:formatCode>
                <c:ptCount val="12"/>
                <c:pt idx="0">
                  <c:v>0.33333333333333331</c:v>
                </c:pt>
                <c:pt idx="1">
                  <c:v>0.42857142857142855</c:v>
                </c:pt>
                <c:pt idx="2">
                  <c:v>0.42857142857142855</c:v>
                </c:pt>
                <c:pt idx="3">
                  <c:v>0.16666666666666674</c:v>
                </c:pt>
                <c:pt idx="4">
                  <c:v>1</c:v>
                </c:pt>
                <c:pt idx="5">
                  <c:v>0.375</c:v>
                </c:pt>
                <c:pt idx="6">
                  <c:v>0</c:v>
                </c:pt>
                <c:pt idx="7">
                  <c:v>0.1818181818181818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4.7619047619047616E-2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7D5-41E0-8F7E-78C26DC7A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15232565"/>
        <c:axId val="1106254059"/>
      </c:barChart>
      <c:catAx>
        <c:axId val="121523256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9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106254059"/>
        <c:crosses val="autoZero"/>
        <c:auto val="1"/>
        <c:lblAlgn val="ctr"/>
        <c:lblOffset val="100"/>
        <c:noMultiLvlLbl val="1"/>
      </c:catAx>
      <c:valAx>
        <c:axId val="1106254059"/>
        <c:scaling>
          <c:orientation val="minMax"/>
          <c:max val="0.5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215232565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100" b="1" i="0">
                <a:solidFill>
                  <a:srgbClr val="000000"/>
                </a:solidFill>
                <a:latin typeface="Calibri"/>
              </a:defRPr>
            </a:pPr>
            <a:r>
              <a:rPr lang="es-MX" sz="1100" b="1" i="0">
                <a:solidFill>
                  <a:srgbClr val="000000"/>
                </a:solidFill>
                <a:latin typeface="Calibri"/>
              </a:rPr>
              <a:t>Eficiencia Terminal  Minero Metalúrgica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Minero!$S$7:$S$18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Minero!$T$7:$T$18</c:f>
              <c:numCache>
                <c:formatCode>0.00%</c:formatCode>
                <c:ptCount val="12"/>
                <c:pt idx="0">
                  <c:v>0.33333333333333331</c:v>
                </c:pt>
                <c:pt idx="1">
                  <c:v>0</c:v>
                </c:pt>
                <c:pt idx="2">
                  <c:v>0.14285714285714285</c:v>
                </c:pt>
                <c:pt idx="3">
                  <c:v>0.66666666666666663</c:v>
                </c:pt>
                <c:pt idx="4">
                  <c:v>0</c:v>
                </c:pt>
                <c:pt idx="5">
                  <c:v>0.25</c:v>
                </c:pt>
                <c:pt idx="6">
                  <c:v>0.5</c:v>
                </c:pt>
                <c:pt idx="7">
                  <c:v>9.0909090909090912E-2</c:v>
                </c:pt>
                <c:pt idx="8">
                  <c:v>1</c:v>
                </c:pt>
                <c:pt idx="9">
                  <c:v>0.10526315789473684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04F0-476B-AE65-AA52D42C3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0435196"/>
        <c:axId val="915713762"/>
      </c:barChart>
      <c:catAx>
        <c:axId val="604351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9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915713762"/>
        <c:crosses val="autoZero"/>
        <c:auto val="1"/>
        <c:lblAlgn val="ctr"/>
        <c:lblOffset val="100"/>
        <c:noMultiLvlLbl val="1"/>
      </c:catAx>
      <c:valAx>
        <c:axId val="915713762"/>
        <c:scaling>
          <c:orientation val="minMax"/>
          <c:max val="0.8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60435196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00" b="1" i="0">
                <a:solidFill>
                  <a:srgbClr val="000000"/>
                </a:solidFill>
                <a:latin typeface="Calibri"/>
              </a:defRPr>
            </a:pPr>
            <a:r>
              <a:rPr sz="100" b="1" i="0">
                <a:solidFill>
                  <a:srgbClr val="000000"/>
                </a:solidFill>
                <a:latin typeface="Calibri"/>
              </a:rPr>
              <a:t>Eficiencia de Egreso  Minero Metalúrgica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numRef>
              <c:f>Minero!$S$33:$S$36</c:f>
              <c:numCache>
                <c:formatCode>General</c:formatCode>
                <c:ptCount val="4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</c:numCache>
            </c:numRef>
          </c:cat>
          <c:val>
            <c:numRef>
              <c:f>Minero!$T$33:$T$36</c:f>
              <c:numCache>
                <c:formatCode>0%</c:formatCode>
                <c:ptCount val="4"/>
                <c:pt idx="0">
                  <c:v>0.66666666666666663</c:v>
                </c:pt>
                <c:pt idx="1">
                  <c:v>0.5</c:v>
                </c:pt>
                <c:pt idx="2">
                  <c:v>0.5714285714285714</c:v>
                </c:pt>
                <c:pt idx="3">
                  <c:v>0.83333333333333337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E8C-448B-9EB0-0D79EEB0D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33613171"/>
        <c:axId val="2069966931"/>
      </c:barChart>
      <c:catAx>
        <c:axId val="123361317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sz="1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2069966931"/>
        <c:crosses val="autoZero"/>
        <c:auto val="1"/>
        <c:lblAlgn val="ctr"/>
        <c:lblOffset val="100"/>
        <c:noMultiLvlLbl val="1"/>
      </c:catAx>
      <c:valAx>
        <c:axId val="2069966931"/>
        <c:scaling>
          <c:orientation val="minMax"/>
          <c:max val="0.8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233613171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00" b="1" i="0">
                <a:solidFill>
                  <a:srgbClr val="000000"/>
                </a:solidFill>
                <a:latin typeface="Calibri"/>
              </a:defRPr>
            </a:pPr>
            <a:r>
              <a:rPr sz="100" b="1" i="0">
                <a:solidFill>
                  <a:srgbClr val="000000"/>
                </a:solidFill>
                <a:latin typeface="Calibri"/>
              </a:rPr>
              <a:t>Rezago Educativo  Minero Metalúrgica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numRef>
              <c:f>Minero!$S$58:$S$61</c:f>
              <c:numCache>
                <c:formatCode>General</c:formatCode>
                <c:ptCount val="4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</c:numCache>
            </c:numRef>
          </c:cat>
          <c:val>
            <c:numRef>
              <c:f>Minero!$T$58:$T$61</c:f>
              <c:numCache>
                <c:formatCode>0.00%</c:formatCode>
                <c:ptCount val="4"/>
                <c:pt idx="0">
                  <c:v>0.33333333333333331</c:v>
                </c:pt>
                <c:pt idx="1">
                  <c:v>0.42857142857142855</c:v>
                </c:pt>
                <c:pt idx="2">
                  <c:v>0.42857142857142855</c:v>
                </c:pt>
                <c:pt idx="3">
                  <c:v>0.16666666666666674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20A9-4C2F-A19B-7314CD7E4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42041313"/>
        <c:axId val="1398541397"/>
      </c:barChart>
      <c:catAx>
        <c:axId val="24204131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sz="1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398541397"/>
        <c:crosses val="autoZero"/>
        <c:auto val="1"/>
        <c:lblAlgn val="ctr"/>
        <c:lblOffset val="100"/>
        <c:noMultiLvlLbl val="1"/>
      </c:catAx>
      <c:valAx>
        <c:axId val="1398541397"/>
        <c:scaling>
          <c:orientation val="minMax"/>
          <c:max val="0.5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242041313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00" b="1" i="0">
                <a:solidFill>
                  <a:srgbClr val="000000"/>
                </a:solidFill>
                <a:latin typeface="Calibri"/>
              </a:defRPr>
            </a:pPr>
            <a:r>
              <a:rPr sz="100" b="1" i="0">
                <a:solidFill>
                  <a:srgbClr val="000000"/>
                </a:solidFill>
                <a:latin typeface="Calibri"/>
              </a:rPr>
              <a:t>Eficiencia Terminal  Minero Metalúrgica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numRef>
              <c:f>Minero!$S$7:$S$10</c:f>
              <c:numCache>
                <c:formatCode>General</c:formatCode>
                <c:ptCount val="4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</c:numCache>
            </c:numRef>
          </c:cat>
          <c:val>
            <c:numRef>
              <c:f>Minero!$T$7:$T$10</c:f>
              <c:numCache>
                <c:formatCode>0.00%</c:formatCode>
                <c:ptCount val="4"/>
                <c:pt idx="0">
                  <c:v>0.33333333333333331</c:v>
                </c:pt>
                <c:pt idx="1">
                  <c:v>0</c:v>
                </c:pt>
                <c:pt idx="2">
                  <c:v>0.14285714285714285</c:v>
                </c:pt>
                <c:pt idx="3">
                  <c:v>0.66666666666666663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6E77-4009-AB01-F9F5B911D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44400247"/>
        <c:axId val="934545240"/>
      </c:barChart>
      <c:catAx>
        <c:axId val="204440024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sz="1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934545240"/>
        <c:crosses val="autoZero"/>
        <c:auto val="1"/>
        <c:lblAlgn val="ctr"/>
        <c:lblOffset val="100"/>
        <c:noMultiLvlLbl val="1"/>
      </c:catAx>
      <c:valAx>
        <c:axId val="934545240"/>
        <c:scaling>
          <c:orientation val="minMax"/>
          <c:max val="0.8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2044400247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800" b="1" i="0">
                <a:solidFill>
                  <a:srgbClr val="000000"/>
                </a:solidFill>
                <a:latin typeface="Calibri"/>
              </a:defRPr>
            </a:pPr>
            <a:r>
              <a:rPr lang="es-MX" sz="800" b="1" i="0">
                <a:solidFill>
                  <a:srgbClr val="000000"/>
                </a:solidFill>
                <a:latin typeface="Calibri"/>
              </a:rPr>
              <a:t>Eficiencia de Terminal  Lic. Biología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Biologia!$T$3:$T$8</c:f>
              <c:strCache>
                <c:ptCount val="6"/>
                <c:pt idx="0">
                  <c:v>9902</c:v>
                </c:pt>
                <c:pt idx="1">
                  <c:v>0001</c:v>
                </c:pt>
                <c:pt idx="2">
                  <c:v>0002</c:v>
                </c:pt>
                <c:pt idx="3">
                  <c:v>0101</c:v>
                </c:pt>
                <c:pt idx="4">
                  <c:v>0102</c:v>
                </c:pt>
                <c:pt idx="5">
                  <c:v>0201</c:v>
                </c:pt>
              </c:strCache>
            </c:strRef>
          </c:cat>
          <c:val>
            <c:numRef>
              <c:f>Biologia!$U$3:$U$8</c:f>
              <c:numCache>
                <c:formatCode>0.00%</c:formatCode>
                <c:ptCount val="6"/>
                <c:pt idx="0">
                  <c:v>0.328125</c:v>
                </c:pt>
                <c:pt idx="1">
                  <c:v>0.18867924528301888</c:v>
                </c:pt>
                <c:pt idx="2">
                  <c:v>0.46875</c:v>
                </c:pt>
                <c:pt idx="3">
                  <c:v>0.3235294117647059</c:v>
                </c:pt>
                <c:pt idx="4">
                  <c:v>0.17460317460317459</c:v>
                </c:pt>
                <c:pt idx="5">
                  <c:v>0.12121212121212122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B047-4354-B9EB-090C6FACB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21177067"/>
        <c:axId val="1746692009"/>
      </c:barChart>
      <c:catAx>
        <c:axId val="122117706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8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8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746692009"/>
        <c:crosses val="autoZero"/>
        <c:auto val="1"/>
        <c:lblAlgn val="ctr"/>
        <c:lblOffset val="100"/>
        <c:noMultiLvlLbl val="1"/>
      </c:catAx>
      <c:valAx>
        <c:axId val="1746692009"/>
        <c:scaling>
          <c:orientation val="minMax"/>
          <c:max val="0.8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221177067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800" b="1" i="0">
                <a:solidFill>
                  <a:srgbClr val="000000"/>
                </a:solidFill>
                <a:latin typeface="Calibri"/>
              </a:defRPr>
            </a:pPr>
            <a:r>
              <a:rPr lang="es-MX" sz="800" b="1" i="0">
                <a:solidFill>
                  <a:srgbClr val="000000"/>
                </a:solidFill>
                <a:latin typeface="Calibri"/>
              </a:rPr>
              <a:t>Eficiencia de Egreso  Lic. Biología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Biologia!$T$26:$T$31</c:f>
              <c:strCache>
                <c:ptCount val="6"/>
                <c:pt idx="0">
                  <c:v>9902</c:v>
                </c:pt>
                <c:pt idx="1">
                  <c:v>0001</c:v>
                </c:pt>
                <c:pt idx="2">
                  <c:v>0002</c:v>
                </c:pt>
                <c:pt idx="3">
                  <c:v>0101</c:v>
                </c:pt>
                <c:pt idx="4">
                  <c:v>0102</c:v>
                </c:pt>
                <c:pt idx="5">
                  <c:v>0201</c:v>
                </c:pt>
              </c:strCache>
            </c:strRef>
          </c:cat>
          <c:val>
            <c:numRef>
              <c:f>Biologia!$U$26:$U$31</c:f>
              <c:numCache>
                <c:formatCode>0.00%</c:formatCode>
                <c:ptCount val="6"/>
                <c:pt idx="0">
                  <c:v>0.546875</c:v>
                </c:pt>
                <c:pt idx="1">
                  <c:v>0.41509433962264153</c:v>
                </c:pt>
                <c:pt idx="2">
                  <c:v>0.46875</c:v>
                </c:pt>
                <c:pt idx="3">
                  <c:v>0.47058823529411764</c:v>
                </c:pt>
                <c:pt idx="4">
                  <c:v>0.3968253968253968</c:v>
                </c:pt>
                <c:pt idx="5">
                  <c:v>0.39393939393939392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1380-43A8-9B42-4E873D1C5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95752977"/>
        <c:axId val="631463313"/>
      </c:barChart>
      <c:catAx>
        <c:axId val="69575297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8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8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631463313"/>
        <c:crosses val="autoZero"/>
        <c:auto val="1"/>
        <c:lblAlgn val="ctr"/>
        <c:lblOffset val="100"/>
        <c:noMultiLvlLbl val="1"/>
      </c:catAx>
      <c:valAx>
        <c:axId val="631463313"/>
        <c:scaling>
          <c:orientation val="minMax"/>
          <c:max val="0.8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695752977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800" b="1" i="0">
                <a:solidFill>
                  <a:srgbClr val="000000"/>
                </a:solidFill>
                <a:latin typeface="Calibri"/>
              </a:defRPr>
            </a:pPr>
            <a:r>
              <a:rPr lang="es-MX" sz="800" b="1" i="0">
                <a:solidFill>
                  <a:srgbClr val="000000"/>
                </a:solidFill>
                <a:latin typeface="Calibri"/>
              </a:rPr>
              <a:t>Eficiencia de Egreso  Lic. Biología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Biologia!$T$49:$T$54</c:f>
              <c:strCache>
                <c:ptCount val="6"/>
                <c:pt idx="0">
                  <c:v>9902</c:v>
                </c:pt>
                <c:pt idx="1">
                  <c:v>0001</c:v>
                </c:pt>
                <c:pt idx="2">
                  <c:v>0002</c:v>
                </c:pt>
                <c:pt idx="3">
                  <c:v>0101</c:v>
                </c:pt>
                <c:pt idx="4">
                  <c:v>0102</c:v>
                </c:pt>
                <c:pt idx="5">
                  <c:v>0201</c:v>
                </c:pt>
              </c:strCache>
            </c:strRef>
          </c:cat>
          <c:val>
            <c:numRef>
              <c:f>Biologia!$U$49:$U$54</c:f>
              <c:numCache>
                <c:formatCode>0.00%</c:formatCode>
                <c:ptCount val="6"/>
                <c:pt idx="0">
                  <c:v>0.21875</c:v>
                </c:pt>
                <c:pt idx="1">
                  <c:v>0.22641509433962265</c:v>
                </c:pt>
                <c:pt idx="2">
                  <c:v>0.28125</c:v>
                </c:pt>
                <c:pt idx="3">
                  <c:v>0.14705882352941174</c:v>
                </c:pt>
                <c:pt idx="4">
                  <c:v>0.22222222222222221</c:v>
                </c:pt>
                <c:pt idx="5">
                  <c:v>0.27272727272727271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DC59-4E10-B8A9-7F73887A7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81621847"/>
        <c:axId val="1805561558"/>
      </c:barChart>
      <c:catAx>
        <c:axId val="148162184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8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8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805561558"/>
        <c:crosses val="autoZero"/>
        <c:auto val="1"/>
        <c:lblAlgn val="ctr"/>
        <c:lblOffset val="100"/>
        <c:noMultiLvlLbl val="1"/>
      </c:catAx>
      <c:valAx>
        <c:axId val="1805561558"/>
        <c:scaling>
          <c:orientation val="minMax"/>
          <c:max val="0.8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481621847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Calibri"/>
              </a:defRPr>
            </a:pPr>
            <a:r>
              <a:rPr lang="es-MX" sz="1200" b="1" i="0">
                <a:solidFill>
                  <a:srgbClr val="000000"/>
                </a:solidFill>
                <a:latin typeface="Calibri"/>
              </a:rPr>
              <a:t>Eficiencia de Egreso  Ing. Industrial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Industrial!$S$34:$S$45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Industrial!$T$34:$T$45</c:f>
              <c:numCache>
                <c:formatCode>0%</c:formatCode>
                <c:ptCount val="12"/>
                <c:pt idx="0">
                  <c:v>0.33333333333333331</c:v>
                </c:pt>
                <c:pt idx="1">
                  <c:v>0.59482758620689657</c:v>
                </c:pt>
                <c:pt idx="2">
                  <c:v>0.37681159420289856</c:v>
                </c:pt>
                <c:pt idx="3">
                  <c:v>0.42281879194630873</c:v>
                </c:pt>
                <c:pt idx="4" formatCode="0.00%">
                  <c:v>0.31818181818181818</c:v>
                </c:pt>
                <c:pt idx="5" formatCode="0.00%">
                  <c:v>0.5</c:v>
                </c:pt>
                <c:pt idx="6" formatCode="0.00%">
                  <c:v>0.48039215686274511</c:v>
                </c:pt>
                <c:pt idx="7" formatCode="0.00%">
                  <c:v>0.27272727272727271</c:v>
                </c:pt>
                <c:pt idx="8" formatCode="0.00%">
                  <c:v>0.53846153846153844</c:v>
                </c:pt>
                <c:pt idx="9" formatCode="0.00%">
                  <c:v>0.52898550724637683</c:v>
                </c:pt>
                <c:pt idx="10" formatCode="0.00%">
                  <c:v>0.47169811320754718</c:v>
                </c:pt>
                <c:pt idx="11" formatCode="0.00%">
                  <c:v>0.69523809523809521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0DD-4421-8100-6114F6972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2259216"/>
        <c:axId val="692047261"/>
      </c:lineChart>
      <c:catAx>
        <c:axId val="112259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1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11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692047261"/>
        <c:crosses val="autoZero"/>
        <c:auto val="1"/>
        <c:lblAlgn val="ctr"/>
        <c:lblOffset val="100"/>
        <c:noMultiLvlLbl val="1"/>
      </c:catAx>
      <c:valAx>
        <c:axId val="692047261"/>
        <c:scaling>
          <c:orientation val="minMax"/>
          <c:max val="0.70000000000000051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12259216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800" b="1" i="0">
                <a:solidFill>
                  <a:srgbClr val="000000"/>
                </a:solidFill>
                <a:latin typeface="Calibri"/>
              </a:defRPr>
            </a:pPr>
            <a:r>
              <a:rPr lang="es-MX" sz="800" b="1" i="0">
                <a:solidFill>
                  <a:srgbClr val="000000"/>
                </a:solidFill>
                <a:latin typeface="Calibri"/>
              </a:rPr>
              <a:t>Eficiencia de Terminal  Ingenieria en Materiales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'Cs Materiales'!$T$5:$T$11</c:f>
              <c:strCache>
                <c:ptCount val="7"/>
                <c:pt idx="0">
                  <c:v>9902</c:v>
                </c:pt>
                <c:pt idx="1">
                  <c:v>0001</c:v>
                </c:pt>
                <c:pt idx="2">
                  <c:v>0002</c:v>
                </c:pt>
                <c:pt idx="3">
                  <c:v>0101</c:v>
                </c:pt>
                <c:pt idx="4">
                  <c:v>0102</c:v>
                </c:pt>
                <c:pt idx="5">
                  <c:v>0201</c:v>
                </c:pt>
                <c:pt idx="6">
                  <c:v>0202</c:v>
                </c:pt>
              </c:strCache>
            </c:strRef>
          </c:cat>
          <c:val>
            <c:numRef>
              <c:f>'Cs Materiales'!$U$5:$U$11</c:f>
              <c:numCache>
                <c:formatCode>0.00%</c:formatCode>
                <c:ptCount val="7"/>
                <c:pt idx="0">
                  <c:v>0.14285714285714285</c:v>
                </c:pt>
                <c:pt idx="1">
                  <c:v>0.18181818181818182</c:v>
                </c:pt>
                <c:pt idx="2">
                  <c:v>0.14285714285714285</c:v>
                </c:pt>
                <c:pt idx="3">
                  <c:v>0.16666666666666666</c:v>
                </c:pt>
                <c:pt idx="4">
                  <c:v>0.3888888888888889</c:v>
                </c:pt>
                <c:pt idx="5">
                  <c:v>0.14285714285714285</c:v>
                </c:pt>
                <c:pt idx="6">
                  <c:v>0.16666666666666666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37D2-4166-AEAA-F3298F268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32361041"/>
        <c:axId val="338578938"/>
      </c:barChart>
      <c:catAx>
        <c:axId val="123236104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8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8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338578938"/>
        <c:crosses val="autoZero"/>
        <c:auto val="1"/>
        <c:lblAlgn val="ctr"/>
        <c:lblOffset val="100"/>
        <c:noMultiLvlLbl val="1"/>
      </c:catAx>
      <c:valAx>
        <c:axId val="338578938"/>
        <c:scaling>
          <c:orientation val="minMax"/>
          <c:max val="0.8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232361041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800" b="1" i="0">
                <a:solidFill>
                  <a:srgbClr val="000000"/>
                </a:solidFill>
                <a:latin typeface="Calibri"/>
              </a:defRPr>
            </a:pPr>
            <a:r>
              <a:rPr lang="es-MX" sz="800" b="1" i="0">
                <a:solidFill>
                  <a:srgbClr val="000000"/>
                </a:solidFill>
                <a:latin typeface="Calibri"/>
              </a:rPr>
              <a:t>Eficiencia de Egreso   Ingenieria en Materiales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'Cs Materiales'!$T$25:$T$31</c:f>
              <c:strCache>
                <c:ptCount val="7"/>
                <c:pt idx="0">
                  <c:v>9902</c:v>
                </c:pt>
                <c:pt idx="1">
                  <c:v>0001</c:v>
                </c:pt>
                <c:pt idx="2">
                  <c:v>0002</c:v>
                </c:pt>
                <c:pt idx="3">
                  <c:v>0101</c:v>
                </c:pt>
                <c:pt idx="4">
                  <c:v>0102</c:v>
                </c:pt>
                <c:pt idx="5">
                  <c:v>0201</c:v>
                </c:pt>
                <c:pt idx="6">
                  <c:v>0202</c:v>
                </c:pt>
              </c:strCache>
            </c:strRef>
          </c:cat>
          <c:val>
            <c:numRef>
              <c:f>'Cs Materiales'!$U$25:$U$31</c:f>
              <c:numCache>
                <c:formatCode>0.00%</c:formatCode>
                <c:ptCount val="7"/>
                <c:pt idx="0">
                  <c:v>0.2857142857142857</c:v>
                </c:pt>
                <c:pt idx="1">
                  <c:v>0.27272727272727271</c:v>
                </c:pt>
                <c:pt idx="2">
                  <c:v>0.2857142857142857</c:v>
                </c:pt>
                <c:pt idx="3">
                  <c:v>0.16666666666666666</c:v>
                </c:pt>
                <c:pt idx="4">
                  <c:v>0.5</c:v>
                </c:pt>
                <c:pt idx="5">
                  <c:v>0.42857142857142855</c:v>
                </c:pt>
                <c:pt idx="6">
                  <c:v>0.27777777777777779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E51-4DB8-80FF-B4EE3F15C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08642918"/>
        <c:axId val="728521601"/>
      </c:barChart>
      <c:catAx>
        <c:axId val="110864291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8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8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728521601"/>
        <c:crosses val="autoZero"/>
        <c:auto val="1"/>
        <c:lblAlgn val="ctr"/>
        <c:lblOffset val="100"/>
        <c:noMultiLvlLbl val="1"/>
      </c:catAx>
      <c:valAx>
        <c:axId val="728521601"/>
        <c:scaling>
          <c:orientation val="minMax"/>
          <c:max val="0.8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108642918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800" b="1" i="0">
                <a:solidFill>
                  <a:srgbClr val="000000"/>
                </a:solidFill>
                <a:latin typeface="Calibri"/>
              </a:defRPr>
            </a:pPr>
            <a:r>
              <a:rPr lang="es-MX" sz="800" b="1" i="0">
                <a:solidFill>
                  <a:srgbClr val="000000"/>
                </a:solidFill>
                <a:latin typeface="Calibri"/>
              </a:rPr>
              <a:t>Eficiencia de Egreso  Ingenieria en Materiales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'Cs Materiales'!$T$44:$T$50</c:f>
              <c:strCache>
                <c:ptCount val="7"/>
                <c:pt idx="0">
                  <c:v>9902</c:v>
                </c:pt>
                <c:pt idx="1">
                  <c:v>0001</c:v>
                </c:pt>
                <c:pt idx="2">
                  <c:v>0002</c:v>
                </c:pt>
                <c:pt idx="3">
                  <c:v>0101</c:v>
                </c:pt>
                <c:pt idx="4">
                  <c:v>0102</c:v>
                </c:pt>
                <c:pt idx="5">
                  <c:v>0201</c:v>
                </c:pt>
                <c:pt idx="6">
                  <c:v>0202</c:v>
                </c:pt>
              </c:strCache>
            </c:strRef>
          </c:cat>
          <c:val>
            <c:numRef>
              <c:f>'Cs Materiales'!$U$44:$U$50</c:f>
              <c:numCache>
                <c:formatCode>0.00%</c:formatCode>
                <c:ptCount val="7"/>
                <c:pt idx="0">
                  <c:v>0.14285714285714285</c:v>
                </c:pt>
                <c:pt idx="1">
                  <c:v>9.0909090909090884E-2</c:v>
                </c:pt>
                <c:pt idx="2">
                  <c:v>0.14285714285714285</c:v>
                </c:pt>
                <c:pt idx="3">
                  <c:v>0</c:v>
                </c:pt>
                <c:pt idx="4">
                  <c:v>0.1111111111111111</c:v>
                </c:pt>
                <c:pt idx="5">
                  <c:v>0.2857142857142857</c:v>
                </c:pt>
                <c:pt idx="6">
                  <c:v>0.11111111111111113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18A4-47FD-ABC4-F71BC3BC6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31721475"/>
        <c:axId val="1302681380"/>
      </c:barChart>
      <c:catAx>
        <c:axId val="203172147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8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8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302681380"/>
        <c:crosses val="autoZero"/>
        <c:auto val="1"/>
        <c:lblAlgn val="ctr"/>
        <c:lblOffset val="100"/>
        <c:noMultiLvlLbl val="1"/>
      </c:catAx>
      <c:valAx>
        <c:axId val="1302681380"/>
        <c:scaling>
          <c:orientation val="minMax"/>
          <c:max val="0.8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2031721475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800" b="1" i="0">
                <a:solidFill>
                  <a:srgbClr val="000000"/>
                </a:solidFill>
                <a:latin typeface="Calibri"/>
              </a:defRPr>
            </a:pPr>
            <a:r>
              <a:rPr lang="es-MX" sz="800" b="1" i="0">
                <a:solidFill>
                  <a:srgbClr val="000000"/>
                </a:solidFill>
                <a:latin typeface="Calibri"/>
              </a:rPr>
              <a:t>Eficiencia de Terminal  Electronica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'Electro y Telecom'!$T$6:$T$11</c:f>
              <c:strCache>
                <c:ptCount val="6"/>
                <c:pt idx="0">
                  <c:v>0001</c:v>
                </c:pt>
                <c:pt idx="1">
                  <c:v>0002</c:v>
                </c:pt>
                <c:pt idx="2">
                  <c:v>0101</c:v>
                </c:pt>
                <c:pt idx="3">
                  <c:v>0102</c:v>
                </c:pt>
                <c:pt idx="4">
                  <c:v>0201</c:v>
                </c:pt>
                <c:pt idx="5">
                  <c:v>0202</c:v>
                </c:pt>
              </c:strCache>
            </c:strRef>
          </c:cat>
          <c:val>
            <c:numRef>
              <c:f>'Electro y Telecom'!$U$6:$U$11</c:f>
              <c:numCache>
                <c:formatCode>0.00%</c:formatCode>
                <c:ptCount val="6"/>
                <c:pt idx="0">
                  <c:v>0.33333333333333331</c:v>
                </c:pt>
                <c:pt idx="1">
                  <c:v>0.47328244274809161</c:v>
                </c:pt>
                <c:pt idx="2">
                  <c:v>0.38235294117647056</c:v>
                </c:pt>
                <c:pt idx="3">
                  <c:v>0.43548387096774194</c:v>
                </c:pt>
                <c:pt idx="4">
                  <c:v>0.19148936170212766</c:v>
                </c:pt>
                <c:pt idx="5">
                  <c:v>0.44910179640718562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8819-4DA4-A483-983646680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18160991"/>
        <c:axId val="1749215190"/>
      </c:barChart>
      <c:catAx>
        <c:axId val="121816099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8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8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749215190"/>
        <c:crosses val="autoZero"/>
        <c:auto val="1"/>
        <c:lblAlgn val="ctr"/>
        <c:lblOffset val="100"/>
        <c:noMultiLvlLbl val="1"/>
      </c:catAx>
      <c:valAx>
        <c:axId val="1749215190"/>
        <c:scaling>
          <c:orientation val="minMax"/>
          <c:max val="0.8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218160991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800" b="1" i="0">
                <a:solidFill>
                  <a:srgbClr val="000000"/>
                </a:solidFill>
                <a:latin typeface="Calibri"/>
              </a:defRPr>
            </a:pPr>
            <a:r>
              <a:rPr lang="es-MX" sz="800" b="1" i="0">
                <a:solidFill>
                  <a:srgbClr val="000000"/>
                </a:solidFill>
                <a:latin typeface="Calibri"/>
              </a:rPr>
              <a:t>Eficiencia de Egreso  Electronica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'Electro y Telecom'!$T$29:$T$34</c:f>
              <c:strCache>
                <c:ptCount val="6"/>
                <c:pt idx="0">
                  <c:v>0001</c:v>
                </c:pt>
                <c:pt idx="1">
                  <c:v>0002</c:v>
                </c:pt>
                <c:pt idx="2">
                  <c:v>0101</c:v>
                </c:pt>
                <c:pt idx="3">
                  <c:v>0102</c:v>
                </c:pt>
                <c:pt idx="4">
                  <c:v>0201</c:v>
                </c:pt>
                <c:pt idx="5">
                  <c:v>0202</c:v>
                </c:pt>
              </c:strCache>
            </c:strRef>
          </c:cat>
          <c:val>
            <c:numRef>
              <c:f>'Electro y Telecom'!$U$29:$U$34</c:f>
              <c:numCache>
                <c:formatCode>0.00%</c:formatCode>
                <c:ptCount val="6"/>
                <c:pt idx="0">
                  <c:v>0.5625</c:v>
                </c:pt>
                <c:pt idx="1">
                  <c:v>0.60305343511450382</c:v>
                </c:pt>
                <c:pt idx="2">
                  <c:v>0.46078431372549017</c:v>
                </c:pt>
                <c:pt idx="3">
                  <c:v>0.55913978494623651</c:v>
                </c:pt>
                <c:pt idx="4">
                  <c:v>0.34042553191489361</c:v>
                </c:pt>
                <c:pt idx="5">
                  <c:v>0.56287425149700598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DD49-4B1A-AAF7-3CE15F484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24077279"/>
        <c:axId val="1360007895"/>
      </c:barChart>
      <c:catAx>
        <c:axId val="42407727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8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8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360007895"/>
        <c:crosses val="autoZero"/>
        <c:auto val="1"/>
        <c:lblAlgn val="ctr"/>
        <c:lblOffset val="100"/>
        <c:noMultiLvlLbl val="1"/>
      </c:catAx>
      <c:valAx>
        <c:axId val="1360007895"/>
        <c:scaling>
          <c:orientation val="minMax"/>
          <c:max val="0.8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424077279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800" b="1" i="0">
                <a:solidFill>
                  <a:srgbClr val="000000"/>
                </a:solidFill>
                <a:latin typeface="Calibri"/>
              </a:defRPr>
            </a:pPr>
            <a:r>
              <a:rPr lang="es-MX" sz="800" b="1" i="0">
                <a:solidFill>
                  <a:srgbClr val="000000"/>
                </a:solidFill>
                <a:latin typeface="Calibri"/>
              </a:rPr>
              <a:t>Eficiencia de Egreso  Electronica
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'Electro y Telecom'!$T$53:$T$58</c:f>
              <c:strCache>
                <c:ptCount val="6"/>
                <c:pt idx="0">
                  <c:v>0001</c:v>
                </c:pt>
                <c:pt idx="1">
                  <c:v>0002</c:v>
                </c:pt>
                <c:pt idx="2">
                  <c:v>0101</c:v>
                </c:pt>
                <c:pt idx="3">
                  <c:v>0102</c:v>
                </c:pt>
                <c:pt idx="4">
                  <c:v>0201</c:v>
                </c:pt>
                <c:pt idx="5">
                  <c:v>0202</c:v>
                </c:pt>
              </c:strCache>
            </c:strRef>
          </c:cat>
          <c:val>
            <c:numRef>
              <c:f>'Electro y Telecom'!$U$53:$U$58</c:f>
              <c:numCache>
                <c:formatCode>0.00%</c:formatCode>
                <c:ptCount val="6"/>
                <c:pt idx="0">
                  <c:v>0.22916666666666669</c:v>
                </c:pt>
                <c:pt idx="1">
                  <c:v>0.12977099236641221</c:v>
                </c:pt>
                <c:pt idx="2">
                  <c:v>7.8431372549019607E-2</c:v>
                </c:pt>
                <c:pt idx="3">
                  <c:v>0.12365591397849457</c:v>
                </c:pt>
                <c:pt idx="4">
                  <c:v>0.14893617021276595</c:v>
                </c:pt>
                <c:pt idx="5">
                  <c:v>0.11377245508982037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CF02-4057-8D55-2EF095F50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35165596"/>
        <c:axId val="1096695051"/>
      </c:barChart>
      <c:catAx>
        <c:axId val="13351655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8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8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096695051"/>
        <c:crosses val="autoZero"/>
        <c:auto val="1"/>
        <c:lblAlgn val="ctr"/>
        <c:lblOffset val="100"/>
        <c:noMultiLvlLbl val="1"/>
      </c:catAx>
      <c:valAx>
        <c:axId val="1096695051"/>
        <c:scaling>
          <c:orientation val="minMax"/>
          <c:max val="0.8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335165596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800" b="1" i="0">
                <a:solidFill>
                  <a:srgbClr val="000000"/>
                </a:solidFill>
                <a:latin typeface="Calibri"/>
              </a:defRPr>
            </a:pPr>
            <a:r>
              <a:rPr lang="es-MX" sz="800" b="1" i="0">
                <a:solidFill>
                  <a:srgbClr val="000000"/>
                </a:solidFill>
                <a:latin typeface="Calibri"/>
              </a:rPr>
              <a:t>Eficiencia de Terminal  Quimica en Alimentos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'Q Alimentos'!$T$8:$T$12</c:f>
              <c:strCache>
                <c:ptCount val="5"/>
                <c:pt idx="0">
                  <c:v>0002</c:v>
                </c:pt>
                <c:pt idx="1">
                  <c:v>0101</c:v>
                </c:pt>
                <c:pt idx="2">
                  <c:v>0102</c:v>
                </c:pt>
                <c:pt idx="3">
                  <c:v>0201</c:v>
                </c:pt>
                <c:pt idx="4">
                  <c:v>0202</c:v>
                </c:pt>
              </c:strCache>
            </c:strRef>
          </c:cat>
          <c:val>
            <c:numRef>
              <c:f>'Q Alimentos'!$U$8:$U$12</c:f>
              <c:numCache>
                <c:formatCode>0.00%</c:formatCode>
                <c:ptCount val="5"/>
                <c:pt idx="0">
                  <c:v>0.21686746987951808</c:v>
                </c:pt>
                <c:pt idx="1">
                  <c:v>0.22916666666666666</c:v>
                </c:pt>
                <c:pt idx="2">
                  <c:v>0.31578947368421051</c:v>
                </c:pt>
                <c:pt idx="3">
                  <c:v>0.13636363636363635</c:v>
                </c:pt>
                <c:pt idx="4">
                  <c:v>0.36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CB1C-4599-A22E-2A83B12EB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33846404"/>
        <c:axId val="1115710667"/>
      </c:barChart>
      <c:catAx>
        <c:axId val="11338464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8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8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115710667"/>
        <c:crosses val="autoZero"/>
        <c:auto val="1"/>
        <c:lblAlgn val="ctr"/>
        <c:lblOffset val="100"/>
        <c:noMultiLvlLbl val="1"/>
      </c:catAx>
      <c:valAx>
        <c:axId val="111571066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133846404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800" b="1" i="0">
                <a:solidFill>
                  <a:srgbClr val="000000"/>
                </a:solidFill>
                <a:latin typeface="Calibri"/>
              </a:defRPr>
            </a:pPr>
            <a:r>
              <a:rPr lang="es-MX" sz="800" b="1" i="0">
                <a:solidFill>
                  <a:srgbClr val="000000"/>
                </a:solidFill>
                <a:latin typeface="Calibri"/>
              </a:rPr>
              <a:t>Eficiencia de Egreso  Quimica en Alimentos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'Q Alimentos'!$T$35:$T$39</c:f>
              <c:strCache>
                <c:ptCount val="5"/>
                <c:pt idx="0">
                  <c:v>0002</c:v>
                </c:pt>
                <c:pt idx="1">
                  <c:v>0101</c:v>
                </c:pt>
                <c:pt idx="2">
                  <c:v>0102</c:v>
                </c:pt>
                <c:pt idx="3">
                  <c:v>0201</c:v>
                </c:pt>
                <c:pt idx="4">
                  <c:v>0202</c:v>
                </c:pt>
              </c:strCache>
            </c:strRef>
          </c:cat>
          <c:val>
            <c:numRef>
              <c:f>'Q Alimentos'!$U$35:$U$39</c:f>
              <c:numCache>
                <c:formatCode>0.00%</c:formatCode>
                <c:ptCount val="5"/>
                <c:pt idx="0">
                  <c:v>0.37349397590361444</c:v>
                </c:pt>
                <c:pt idx="1">
                  <c:v>0.35416666666666669</c:v>
                </c:pt>
                <c:pt idx="2">
                  <c:v>0.47368421052631576</c:v>
                </c:pt>
                <c:pt idx="3">
                  <c:v>0.20454545454545456</c:v>
                </c:pt>
                <c:pt idx="4">
                  <c:v>0.52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C90B-4404-924D-E2F5A9476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10947484"/>
        <c:axId val="1026878935"/>
      </c:barChart>
      <c:catAx>
        <c:axId val="9109474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8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8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026878935"/>
        <c:crosses val="autoZero"/>
        <c:auto val="1"/>
        <c:lblAlgn val="ctr"/>
        <c:lblOffset val="100"/>
        <c:noMultiLvlLbl val="1"/>
      </c:catAx>
      <c:valAx>
        <c:axId val="1026878935"/>
        <c:scaling>
          <c:orientation val="minMax"/>
          <c:max val="0.5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910947484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800" b="1" i="0">
                <a:solidFill>
                  <a:srgbClr val="000000"/>
                </a:solidFill>
                <a:latin typeface="Calibri"/>
              </a:defRPr>
            </a:pPr>
            <a:r>
              <a:rPr lang="es-MX" sz="800" b="1" i="0">
                <a:solidFill>
                  <a:srgbClr val="000000"/>
                </a:solidFill>
                <a:latin typeface="Calibri"/>
              </a:rPr>
              <a:t>Eficiencia de Egreso  Quimica en Alimentos
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'Q Alimentos'!$T$69:$T$73</c:f>
              <c:strCache>
                <c:ptCount val="5"/>
                <c:pt idx="0">
                  <c:v>0002</c:v>
                </c:pt>
                <c:pt idx="1">
                  <c:v>0101</c:v>
                </c:pt>
                <c:pt idx="2">
                  <c:v>0102</c:v>
                </c:pt>
                <c:pt idx="3">
                  <c:v>0201</c:v>
                </c:pt>
                <c:pt idx="4">
                  <c:v>0202</c:v>
                </c:pt>
              </c:strCache>
            </c:strRef>
          </c:cat>
          <c:val>
            <c:numRef>
              <c:f>'Q Alimentos'!$U$69:$U$73</c:f>
              <c:numCache>
                <c:formatCode>0.00%</c:formatCode>
                <c:ptCount val="5"/>
                <c:pt idx="0">
                  <c:v>0.15662650602409636</c:v>
                </c:pt>
                <c:pt idx="1">
                  <c:v>0.12500000000000003</c:v>
                </c:pt>
                <c:pt idx="2">
                  <c:v>0.15789473684210525</c:v>
                </c:pt>
                <c:pt idx="3">
                  <c:v>6.8181818181818205E-2</c:v>
                </c:pt>
                <c:pt idx="4">
                  <c:v>0.16000000000000003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C8E-4A72-99BC-A0921C6B8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8984958"/>
        <c:axId val="1048273102"/>
      </c:barChart>
      <c:catAx>
        <c:axId val="85898495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8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8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048273102"/>
        <c:crosses val="autoZero"/>
        <c:auto val="1"/>
        <c:lblAlgn val="ctr"/>
        <c:lblOffset val="100"/>
        <c:noMultiLvlLbl val="1"/>
      </c:catAx>
      <c:valAx>
        <c:axId val="1048273102"/>
        <c:scaling>
          <c:orientation val="minMax"/>
          <c:max val="0.1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858984958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Calibri"/>
              </a:defRPr>
            </a:pPr>
            <a:r>
              <a:rPr lang="es-MX" sz="1200" b="1" i="0">
                <a:solidFill>
                  <a:srgbClr val="000000"/>
                </a:solidFill>
                <a:latin typeface="Calibri"/>
              </a:rPr>
              <a:t>Rezago Educativo  Ing. Industrial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Industrial!$S$63:$S$74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Industrial!$T$63:$T$74</c:f>
              <c:numCache>
                <c:formatCode>0.00%</c:formatCode>
                <c:ptCount val="12"/>
                <c:pt idx="0">
                  <c:v>0.31372549019607843</c:v>
                </c:pt>
                <c:pt idx="1">
                  <c:v>0.2318840579710145</c:v>
                </c:pt>
                <c:pt idx="2">
                  <c:v>0.2318840579710145</c:v>
                </c:pt>
                <c:pt idx="3">
                  <c:v>0.19463087248322147</c:v>
                </c:pt>
                <c:pt idx="4">
                  <c:v>0.13636363636363635</c:v>
                </c:pt>
                <c:pt idx="5">
                  <c:v>0.20253164556962028</c:v>
                </c:pt>
                <c:pt idx="6">
                  <c:v>0.24509803921568629</c:v>
                </c:pt>
                <c:pt idx="7">
                  <c:v>0.17424242424242423</c:v>
                </c:pt>
                <c:pt idx="8">
                  <c:v>0.13846153846153841</c:v>
                </c:pt>
                <c:pt idx="9">
                  <c:v>7.2463768115942073E-2</c:v>
                </c:pt>
                <c:pt idx="10">
                  <c:v>0.20754716981132076</c:v>
                </c:pt>
                <c:pt idx="11">
                  <c:v>0.18095238095238098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A45-4F69-BBC6-D07DB8058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0940043"/>
        <c:axId val="1101519885"/>
      </c:lineChart>
      <c:catAx>
        <c:axId val="101094004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1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11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101519885"/>
        <c:crosses val="autoZero"/>
        <c:auto val="1"/>
        <c:lblAlgn val="ctr"/>
        <c:lblOffset val="100"/>
        <c:noMultiLvlLbl val="1"/>
      </c:catAx>
      <c:valAx>
        <c:axId val="1101519885"/>
        <c:scaling>
          <c:orientation val="minMax"/>
          <c:max val="0.5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010940043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0000FF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Industrial!$Z$6:$Z$13</c:f>
              <c:strCache>
                <c:ptCount val="8"/>
                <c:pt idx="0">
                  <c:v>1º a 2º</c:v>
                </c:pt>
                <c:pt idx="1">
                  <c:v>2º a 3º</c:v>
                </c:pt>
                <c:pt idx="2">
                  <c:v>3º a 4º</c:v>
                </c:pt>
                <c:pt idx="3">
                  <c:v>4º a 5º</c:v>
                </c:pt>
                <c:pt idx="4">
                  <c:v>5º a 6º</c:v>
                </c:pt>
                <c:pt idx="5">
                  <c:v>6º a 7º</c:v>
                </c:pt>
                <c:pt idx="6">
                  <c:v>7º a 8º</c:v>
                </c:pt>
                <c:pt idx="7">
                  <c:v>8º a 9º</c:v>
                </c:pt>
              </c:strCache>
            </c:strRef>
          </c:cat>
          <c:val>
            <c:numRef>
              <c:f>Industrial!$AA$6:$AA$13</c:f>
              <c:numCache>
                <c:formatCode>0.0%</c:formatCode>
                <c:ptCount val="8"/>
                <c:pt idx="0">
                  <c:v>0.88235294117647056</c:v>
                </c:pt>
                <c:pt idx="1">
                  <c:v>0.53333333333333333</c:v>
                </c:pt>
                <c:pt idx="2">
                  <c:v>0.70833333333333337</c:v>
                </c:pt>
                <c:pt idx="3">
                  <c:v>1</c:v>
                </c:pt>
                <c:pt idx="4">
                  <c:v>0.35294117647058826</c:v>
                </c:pt>
                <c:pt idx="5">
                  <c:v>1</c:v>
                </c:pt>
                <c:pt idx="6">
                  <c:v>1</c:v>
                </c:pt>
                <c:pt idx="7">
                  <c:v>0.83333333333333337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6CC-4159-9389-F5E8A1D57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1389809"/>
        <c:axId val="1532979178"/>
      </c:lineChart>
      <c:catAx>
        <c:axId val="74138980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532979178"/>
        <c:crosses val="autoZero"/>
        <c:auto val="1"/>
        <c:lblAlgn val="ctr"/>
        <c:lblOffset val="100"/>
        <c:noMultiLvlLbl val="1"/>
      </c:catAx>
      <c:valAx>
        <c:axId val="153297917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741389809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Calibri"/>
              </a:defRPr>
            </a:pPr>
            <a:r>
              <a:rPr lang="es-MX" sz="1200" b="1" i="0">
                <a:solidFill>
                  <a:srgbClr val="000000"/>
                </a:solidFill>
                <a:latin typeface="Calibri"/>
              </a:rPr>
              <a:t>Eficiencia Terminal  Computación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'Sist Comp'!$S$7:$S$18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'Sist Comp'!$T$7:$T$18</c:f>
              <c:numCache>
                <c:formatCode>0.00%</c:formatCode>
                <c:ptCount val="12"/>
                <c:pt idx="0">
                  <c:v>0.32051282051282054</c:v>
                </c:pt>
                <c:pt idx="1">
                  <c:v>0.34759358288770054</c:v>
                </c:pt>
                <c:pt idx="2">
                  <c:v>0.15151515151515152</c:v>
                </c:pt>
                <c:pt idx="3">
                  <c:v>0.42592592592592593</c:v>
                </c:pt>
                <c:pt idx="4">
                  <c:v>0.1834862385321101</c:v>
                </c:pt>
                <c:pt idx="5">
                  <c:v>0.24615384615384617</c:v>
                </c:pt>
                <c:pt idx="6">
                  <c:v>0.30687830687830686</c:v>
                </c:pt>
                <c:pt idx="7">
                  <c:v>0.33445945945945948</c:v>
                </c:pt>
                <c:pt idx="8">
                  <c:v>0.23026315789473684</c:v>
                </c:pt>
                <c:pt idx="9">
                  <c:v>0.33660130718954251</c:v>
                </c:pt>
                <c:pt idx="10">
                  <c:v>0.18681318681318682</c:v>
                </c:pt>
                <c:pt idx="11">
                  <c:v>0.31899641577060933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C29-4757-83A1-7C3AC3732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7349768"/>
        <c:axId val="780175313"/>
      </c:lineChart>
      <c:catAx>
        <c:axId val="2047349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780175313"/>
        <c:crosses val="autoZero"/>
        <c:auto val="1"/>
        <c:lblAlgn val="ctr"/>
        <c:lblOffset val="100"/>
        <c:noMultiLvlLbl val="1"/>
      </c:catAx>
      <c:valAx>
        <c:axId val="780175313"/>
        <c:scaling>
          <c:orientation val="minMax"/>
          <c:max val="0.5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2047349768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rgbClr val="000000"/>
                </a:solidFill>
                <a:latin typeface="Calibri"/>
              </a:defRPr>
            </a:pPr>
            <a:r>
              <a:rPr lang="es-MX" sz="1400" b="1" i="0">
                <a:solidFill>
                  <a:srgbClr val="000000"/>
                </a:solidFill>
                <a:latin typeface="Calibri"/>
              </a:rPr>
              <a:t>Eficiencia de Egreso  Computación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'Sist Comp'!$S$34:$S$45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'Sist Comp'!$T$34:$T$45</c:f>
              <c:numCache>
                <c:formatCode>0%</c:formatCode>
                <c:ptCount val="12"/>
                <c:pt idx="0">
                  <c:v>0.44871794871794873</c:v>
                </c:pt>
                <c:pt idx="1">
                  <c:v>0.55614973262032086</c:v>
                </c:pt>
                <c:pt idx="2">
                  <c:v>0.36363636363636365</c:v>
                </c:pt>
                <c:pt idx="3">
                  <c:v>0.60185185185185186</c:v>
                </c:pt>
                <c:pt idx="4" formatCode="0.00%">
                  <c:v>0.3669724770642202</c:v>
                </c:pt>
                <c:pt idx="5" formatCode="0.00%">
                  <c:v>0.43076923076923079</c:v>
                </c:pt>
                <c:pt idx="6" formatCode="0.00%">
                  <c:v>0.38095238095238093</c:v>
                </c:pt>
                <c:pt idx="7" formatCode="0.00%">
                  <c:v>0.38175675675675674</c:v>
                </c:pt>
                <c:pt idx="8" formatCode="0.00%">
                  <c:v>0.31578947368421051</c:v>
                </c:pt>
                <c:pt idx="9" formatCode="0.00%">
                  <c:v>0.42810457516339867</c:v>
                </c:pt>
                <c:pt idx="10" formatCode="0.00%">
                  <c:v>0.2857142857142857</c:v>
                </c:pt>
                <c:pt idx="11" formatCode="0.00%">
                  <c:v>0.35842293906810035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5C2-4D98-8131-2134292E7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4841609"/>
        <c:axId val="2055205241"/>
      </c:lineChart>
      <c:catAx>
        <c:axId val="23484160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2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12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2055205241"/>
        <c:crosses val="autoZero"/>
        <c:auto val="1"/>
        <c:lblAlgn val="ctr"/>
        <c:lblOffset val="100"/>
        <c:noMultiLvlLbl val="1"/>
      </c:catAx>
      <c:valAx>
        <c:axId val="2055205241"/>
        <c:scaling>
          <c:orientation val="minMax"/>
          <c:max val="0.70000000000000051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234841609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Calibri"/>
              </a:defRPr>
            </a:pPr>
            <a:r>
              <a:rPr lang="es-MX" sz="1200" b="1" i="0">
                <a:solidFill>
                  <a:srgbClr val="000000"/>
                </a:solidFill>
                <a:latin typeface="Calibri"/>
              </a:rPr>
              <a:t>Rezago Educativo  Computación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'Sist Comp'!$S$68:$S$77</c:f>
              <c:strCache>
                <c:ptCount val="10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</c:strCache>
            </c:strRef>
          </c:cat>
          <c:val>
            <c:numRef>
              <c:f>'Sist Comp'!$T$68:$T$77</c:f>
              <c:numCache>
                <c:formatCode>0.00%</c:formatCode>
                <c:ptCount val="10"/>
                <c:pt idx="0">
                  <c:v>0.12820512820512819</c:v>
                </c:pt>
                <c:pt idx="1">
                  <c:v>0.21212121212121213</c:v>
                </c:pt>
                <c:pt idx="2">
                  <c:v>0.21212121212121213</c:v>
                </c:pt>
                <c:pt idx="3">
                  <c:v>0.17592592592592593</c:v>
                </c:pt>
                <c:pt idx="4">
                  <c:v>0.1834862385321101</c:v>
                </c:pt>
                <c:pt idx="5">
                  <c:v>0.18461538461538463</c:v>
                </c:pt>
                <c:pt idx="6">
                  <c:v>7.407407407407407E-2</c:v>
                </c:pt>
                <c:pt idx="7">
                  <c:v>4.7297297297297258E-2</c:v>
                </c:pt>
                <c:pt idx="8">
                  <c:v>9.1503267973856162E-2</c:v>
                </c:pt>
                <c:pt idx="9">
                  <c:v>9.8901098901098883E-2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57C-45BA-A33C-50ED2F880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8393709"/>
        <c:axId val="236571621"/>
      </c:lineChart>
      <c:catAx>
        <c:axId val="204839370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236571621"/>
        <c:crosses val="autoZero"/>
        <c:auto val="1"/>
        <c:lblAlgn val="ctr"/>
        <c:lblOffset val="100"/>
        <c:noMultiLvlLbl val="1"/>
      </c:catAx>
      <c:valAx>
        <c:axId val="236571621"/>
        <c:scaling>
          <c:orientation val="minMax"/>
          <c:max val="0.5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2048393709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Calibri"/>
              </a:defRPr>
            </a:pPr>
            <a:r>
              <a:rPr lang="es-MX" sz="1200" b="1" i="0">
                <a:solidFill>
                  <a:srgbClr val="000000"/>
                </a:solidFill>
                <a:latin typeface="Calibri"/>
              </a:rPr>
              <a:t>Eficiencia de Egreso  Química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Quimica!$S$33:$S$44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Quimica!$T$33:$T$44</c:f>
              <c:numCache>
                <c:formatCode>0%</c:formatCode>
                <c:ptCount val="12"/>
                <c:pt idx="0">
                  <c:v>0.7</c:v>
                </c:pt>
                <c:pt idx="1">
                  <c:v>0.51111111111111107</c:v>
                </c:pt>
                <c:pt idx="2">
                  <c:v>0.4</c:v>
                </c:pt>
                <c:pt idx="3">
                  <c:v>0.36734693877551022</c:v>
                </c:pt>
                <c:pt idx="4" formatCode="0.00%">
                  <c:v>0.29729729729729731</c:v>
                </c:pt>
                <c:pt idx="5" formatCode="0.00%">
                  <c:v>0.24615384615384617</c:v>
                </c:pt>
                <c:pt idx="6" formatCode="0.00%">
                  <c:v>0.3125</c:v>
                </c:pt>
                <c:pt idx="7" formatCode="0.00%">
                  <c:v>0.45714285714285713</c:v>
                </c:pt>
                <c:pt idx="8" formatCode="0.00%">
                  <c:v>0.4</c:v>
                </c:pt>
                <c:pt idx="9" formatCode="0.00%">
                  <c:v>0.55000000000000004</c:v>
                </c:pt>
                <c:pt idx="10" formatCode="0.00%">
                  <c:v>0.24242424242424243</c:v>
                </c:pt>
                <c:pt idx="11" formatCode="0.00%">
                  <c:v>0.47727272727272729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BFEE-4822-87B6-126511E91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4239612"/>
        <c:axId val="824017069"/>
      </c:barChart>
      <c:catAx>
        <c:axId val="4442396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824017069"/>
        <c:crosses val="autoZero"/>
        <c:auto val="1"/>
        <c:lblAlgn val="ctr"/>
        <c:lblOffset val="100"/>
        <c:noMultiLvlLbl val="1"/>
      </c:catAx>
      <c:valAx>
        <c:axId val="824017069"/>
        <c:scaling>
          <c:orientation val="minMax"/>
          <c:max val="0.8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444239612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Calibri"/>
              </a:defRPr>
            </a:pPr>
            <a:r>
              <a:rPr lang="es-MX" sz="1200" b="1" i="0">
                <a:solidFill>
                  <a:srgbClr val="000000"/>
                </a:solidFill>
                <a:latin typeface="Calibri"/>
              </a:rPr>
              <a:t>Rezago Educativo  Química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Quimica!$S$60:$S$71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Quimica!$T$60:$T$71</c:f>
              <c:numCache>
                <c:formatCode>0.00%</c:formatCode>
                <c:ptCount val="12"/>
                <c:pt idx="0">
                  <c:v>0</c:v>
                </c:pt>
                <c:pt idx="1">
                  <c:v>0.25</c:v>
                </c:pt>
                <c:pt idx="2">
                  <c:v>0.25</c:v>
                </c:pt>
                <c:pt idx="3">
                  <c:v>6.122448979591838E-2</c:v>
                </c:pt>
                <c:pt idx="4">
                  <c:v>0.24324324324324326</c:v>
                </c:pt>
                <c:pt idx="5">
                  <c:v>7.6923076923076927E-2</c:v>
                </c:pt>
                <c:pt idx="6">
                  <c:v>3.125E-2</c:v>
                </c:pt>
                <c:pt idx="7">
                  <c:v>0.2857142857142857</c:v>
                </c:pt>
                <c:pt idx="8">
                  <c:v>0.24000000000000002</c:v>
                </c:pt>
                <c:pt idx="9">
                  <c:v>0.12500000000000006</c:v>
                </c:pt>
                <c:pt idx="10">
                  <c:v>0.12121212121212122</c:v>
                </c:pt>
                <c:pt idx="11">
                  <c:v>0.11363636363636365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A8E-4CA6-88C9-D3736555A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2369303"/>
        <c:axId val="1439750222"/>
      </c:barChart>
      <c:catAx>
        <c:axId val="9236930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439750222"/>
        <c:crosses val="autoZero"/>
        <c:auto val="1"/>
        <c:lblAlgn val="ctr"/>
        <c:lblOffset val="100"/>
        <c:noMultiLvlLbl val="1"/>
      </c:catAx>
      <c:valAx>
        <c:axId val="1439750222"/>
        <c:scaling>
          <c:orientation val="minMax"/>
          <c:max val="0.5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92369303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171450</xdr:colOff>
      <xdr:row>2</xdr:row>
      <xdr:rowOff>171450</xdr:rowOff>
    </xdr:from>
    <xdr:ext cx="5457825" cy="2752725"/>
    <xdr:graphicFrame macro="">
      <xdr:nvGraphicFramePr>
        <xdr:cNvPr id="69808661" name="Chart 1" descr="Chart 0">
          <a:extLst>
            <a:ext uri="{FF2B5EF4-FFF2-40B4-BE49-F238E27FC236}">
              <a16:creationId xmlns:a16="http://schemas.microsoft.com/office/drawing/2014/main" id="{00000000-0008-0000-0000-00001532290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20</xdr:col>
      <xdr:colOff>152400</xdr:colOff>
      <xdr:row>30</xdr:row>
      <xdr:rowOff>104775</xdr:rowOff>
    </xdr:from>
    <xdr:ext cx="5676900" cy="2914650"/>
    <xdr:graphicFrame macro="">
      <xdr:nvGraphicFramePr>
        <xdr:cNvPr id="943642826" name="Chart 2" descr="Chart 1">
          <a:extLst>
            <a:ext uri="{FF2B5EF4-FFF2-40B4-BE49-F238E27FC236}">
              <a16:creationId xmlns:a16="http://schemas.microsoft.com/office/drawing/2014/main" id="{00000000-0008-0000-0000-0000CAD83E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20</xdr:col>
      <xdr:colOff>152400</xdr:colOff>
      <xdr:row>57</xdr:row>
      <xdr:rowOff>85725</xdr:rowOff>
    </xdr:from>
    <xdr:ext cx="6153150" cy="2924175"/>
    <xdr:graphicFrame macro="">
      <xdr:nvGraphicFramePr>
        <xdr:cNvPr id="935562953" name="Chart 3" descr="Chart 2">
          <a:extLst>
            <a:ext uri="{FF2B5EF4-FFF2-40B4-BE49-F238E27FC236}">
              <a16:creationId xmlns:a16="http://schemas.microsoft.com/office/drawing/2014/main" id="{00000000-0008-0000-0000-0000C98EC33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44</xdr:col>
      <xdr:colOff>304800</xdr:colOff>
      <xdr:row>9</xdr:row>
      <xdr:rowOff>85725</xdr:rowOff>
    </xdr:from>
    <xdr:ext cx="4076700" cy="2724150"/>
    <xdr:graphicFrame macro="">
      <xdr:nvGraphicFramePr>
        <xdr:cNvPr id="739010321" name="Chart 4" descr="Chart 3">
          <a:extLst>
            <a:ext uri="{FF2B5EF4-FFF2-40B4-BE49-F238E27FC236}">
              <a16:creationId xmlns:a16="http://schemas.microsoft.com/office/drawing/2014/main" id="{00000000-0008-0000-0000-000011670C2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57150</xdr:colOff>
      <xdr:row>5</xdr:row>
      <xdr:rowOff>38100</xdr:rowOff>
    </xdr:from>
    <xdr:ext cx="4086225" cy="3067050"/>
    <xdr:graphicFrame macro="">
      <xdr:nvGraphicFramePr>
        <xdr:cNvPr id="975262004" name="Chart 5" descr="Chart 0">
          <a:extLst>
            <a:ext uri="{FF2B5EF4-FFF2-40B4-BE49-F238E27FC236}">
              <a16:creationId xmlns:a16="http://schemas.microsoft.com/office/drawing/2014/main" id="{00000000-0008-0000-0100-00003451213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19</xdr:col>
      <xdr:colOff>752475</xdr:colOff>
      <xdr:row>26</xdr:row>
      <xdr:rowOff>47625</xdr:rowOff>
    </xdr:from>
    <xdr:ext cx="4686300" cy="3400425"/>
    <xdr:graphicFrame macro="">
      <xdr:nvGraphicFramePr>
        <xdr:cNvPr id="5181181" name="Chart 6" descr="Chart 1">
          <a:extLst>
            <a:ext uri="{FF2B5EF4-FFF2-40B4-BE49-F238E27FC236}">
              <a16:creationId xmlns:a16="http://schemas.microsoft.com/office/drawing/2014/main" id="{00000000-0008-0000-0100-0000FD0E4F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20</xdr:col>
      <xdr:colOff>180975</xdr:colOff>
      <xdr:row>58</xdr:row>
      <xdr:rowOff>133350</xdr:rowOff>
    </xdr:from>
    <xdr:ext cx="4105275" cy="3400425"/>
    <xdr:graphicFrame macro="">
      <xdr:nvGraphicFramePr>
        <xdr:cNvPr id="1766908749" name="Chart 7" descr="Chart 2">
          <a:extLst>
            <a:ext uri="{FF2B5EF4-FFF2-40B4-BE49-F238E27FC236}">
              <a16:creationId xmlns:a16="http://schemas.microsoft.com/office/drawing/2014/main" id="{00000000-0008-0000-0100-00004DE350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76200</xdr:colOff>
      <xdr:row>30</xdr:row>
      <xdr:rowOff>152400</xdr:rowOff>
    </xdr:from>
    <xdr:ext cx="4095750" cy="2762250"/>
    <xdr:graphicFrame macro="">
      <xdr:nvGraphicFramePr>
        <xdr:cNvPr id="1251208315" name="Chart 8" descr="Chart 0">
          <a:extLst>
            <a:ext uri="{FF2B5EF4-FFF2-40B4-BE49-F238E27FC236}">
              <a16:creationId xmlns:a16="http://schemas.microsoft.com/office/drawing/2014/main" id="{00000000-0008-0000-0300-00007BEC93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20</xdr:col>
      <xdr:colOff>342900</xdr:colOff>
      <xdr:row>55</xdr:row>
      <xdr:rowOff>95250</xdr:rowOff>
    </xdr:from>
    <xdr:ext cx="4105275" cy="2628900"/>
    <xdr:graphicFrame macro="">
      <xdr:nvGraphicFramePr>
        <xdr:cNvPr id="183794155" name="Chart 9" descr="Chart 1">
          <a:extLst>
            <a:ext uri="{FF2B5EF4-FFF2-40B4-BE49-F238E27FC236}">
              <a16:creationId xmlns:a16="http://schemas.microsoft.com/office/drawing/2014/main" id="{00000000-0008-0000-0300-0000EB79F40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20</xdr:col>
      <xdr:colOff>95250</xdr:colOff>
      <xdr:row>5</xdr:row>
      <xdr:rowOff>38100</xdr:rowOff>
    </xdr:from>
    <xdr:ext cx="4371975" cy="3619500"/>
    <xdr:graphicFrame macro="">
      <xdr:nvGraphicFramePr>
        <xdr:cNvPr id="1157172729" name="Chart 10" descr="Chart 2">
          <a:extLst>
            <a:ext uri="{FF2B5EF4-FFF2-40B4-BE49-F238E27FC236}">
              <a16:creationId xmlns:a16="http://schemas.microsoft.com/office/drawing/2014/main" id="{00000000-0008-0000-0300-0000F90DF94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76200</xdr:colOff>
      <xdr:row>37</xdr:row>
      <xdr:rowOff>38100</xdr:rowOff>
    </xdr:from>
    <xdr:ext cx="5686425" cy="2590800"/>
    <xdr:graphicFrame macro="">
      <xdr:nvGraphicFramePr>
        <xdr:cNvPr id="629569652" name="Chart 11" descr="Chart 0">
          <a:extLst>
            <a:ext uri="{FF2B5EF4-FFF2-40B4-BE49-F238E27FC236}">
              <a16:creationId xmlns:a16="http://schemas.microsoft.com/office/drawing/2014/main" id="{00000000-0008-0000-0400-00007478862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20</xdr:col>
      <xdr:colOff>85725</xdr:colOff>
      <xdr:row>62</xdr:row>
      <xdr:rowOff>28575</xdr:rowOff>
    </xdr:from>
    <xdr:ext cx="5457825" cy="2476500"/>
    <xdr:graphicFrame macro="">
      <xdr:nvGraphicFramePr>
        <xdr:cNvPr id="1005129346" name="Chart 12" descr="Chart 1">
          <a:extLst>
            <a:ext uri="{FF2B5EF4-FFF2-40B4-BE49-F238E27FC236}">
              <a16:creationId xmlns:a16="http://schemas.microsoft.com/office/drawing/2014/main" id="{00000000-0008-0000-0400-0000820EE93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20</xdr:col>
      <xdr:colOff>9525</xdr:colOff>
      <xdr:row>11</xdr:row>
      <xdr:rowOff>123825</xdr:rowOff>
    </xdr:from>
    <xdr:ext cx="5086350" cy="2476500"/>
    <xdr:graphicFrame macro="">
      <xdr:nvGraphicFramePr>
        <xdr:cNvPr id="1762934326" name="Chart 13" descr="Chart 2">
          <a:extLst>
            <a:ext uri="{FF2B5EF4-FFF2-40B4-BE49-F238E27FC236}">
              <a16:creationId xmlns:a16="http://schemas.microsoft.com/office/drawing/2014/main" id="{00000000-0008-0000-0400-0000363E14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0</xdr:colOff>
      <xdr:row>66</xdr:row>
      <xdr:rowOff>38100</xdr:rowOff>
    </xdr:from>
    <xdr:ext cx="0" cy="4371975"/>
    <xdr:graphicFrame macro="">
      <xdr:nvGraphicFramePr>
        <xdr:cNvPr id="2138613333" name="Chart 14" descr="Chart 0">
          <a:extLst>
            <a:ext uri="{FF2B5EF4-FFF2-40B4-BE49-F238E27FC236}">
              <a16:creationId xmlns:a16="http://schemas.microsoft.com/office/drawing/2014/main" id="{00000000-0008-0000-0500-000055A678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15</xdr:col>
      <xdr:colOff>0</xdr:colOff>
      <xdr:row>110</xdr:row>
      <xdr:rowOff>28575</xdr:rowOff>
    </xdr:from>
    <xdr:ext cx="0" cy="6686550"/>
    <xdr:graphicFrame macro="">
      <xdr:nvGraphicFramePr>
        <xdr:cNvPr id="1425652950" name="Chart 15" descr="Chart 1">
          <a:extLst>
            <a:ext uri="{FF2B5EF4-FFF2-40B4-BE49-F238E27FC236}">
              <a16:creationId xmlns:a16="http://schemas.microsoft.com/office/drawing/2014/main" id="{00000000-0008-0000-0500-0000D6BCF9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15</xdr:col>
      <xdr:colOff>0</xdr:colOff>
      <xdr:row>10</xdr:row>
      <xdr:rowOff>104775</xdr:rowOff>
    </xdr:from>
    <xdr:ext cx="0" cy="5991225"/>
    <xdr:graphicFrame macro="">
      <xdr:nvGraphicFramePr>
        <xdr:cNvPr id="771514376" name="Chart 16" descr="Chart 2">
          <a:extLst>
            <a:ext uri="{FF2B5EF4-FFF2-40B4-BE49-F238E27FC236}">
              <a16:creationId xmlns:a16="http://schemas.microsoft.com/office/drawing/2014/main" id="{00000000-0008-0000-0500-00000860FC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21</xdr:col>
      <xdr:colOff>9525</xdr:colOff>
      <xdr:row>2</xdr:row>
      <xdr:rowOff>66675</xdr:rowOff>
    </xdr:from>
    <xdr:ext cx="2886075" cy="3248025"/>
    <xdr:graphicFrame macro="">
      <xdr:nvGraphicFramePr>
        <xdr:cNvPr id="1395415943" name="Chart 17" descr="Chart 3">
          <a:extLst>
            <a:ext uri="{FF2B5EF4-FFF2-40B4-BE49-F238E27FC236}">
              <a16:creationId xmlns:a16="http://schemas.microsoft.com/office/drawing/2014/main" id="{00000000-0008-0000-0500-0000875B2C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21</xdr:col>
      <xdr:colOff>76200</xdr:colOff>
      <xdr:row>23</xdr:row>
      <xdr:rowOff>47625</xdr:rowOff>
    </xdr:from>
    <xdr:ext cx="2905125" cy="3752850"/>
    <xdr:graphicFrame macro="">
      <xdr:nvGraphicFramePr>
        <xdr:cNvPr id="1532873154" name="Chart 18" descr="Chart 4">
          <a:extLst>
            <a:ext uri="{FF2B5EF4-FFF2-40B4-BE49-F238E27FC236}">
              <a16:creationId xmlns:a16="http://schemas.microsoft.com/office/drawing/2014/main" id="{00000000-0008-0000-0500-0000C2C95D5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21</xdr:col>
      <xdr:colOff>66675</xdr:colOff>
      <xdr:row>46</xdr:row>
      <xdr:rowOff>9525</xdr:rowOff>
    </xdr:from>
    <xdr:ext cx="2914650" cy="3914775"/>
    <xdr:graphicFrame macro="">
      <xdr:nvGraphicFramePr>
        <xdr:cNvPr id="1154074789" name="Chart 19" descr="Chart 5">
          <a:extLst>
            <a:ext uri="{FF2B5EF4-FFF2-40B4-BE49-F238E27FC236}">
              <a16:creationId xmlns:a16="http://schemas.microsoft.com/office/drawing/2014/main" id="{00000000-0008-0000-0500-0000A5C8C94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9525</xdr:colOff>
      <xdr:row>4</xdr:row>
      <xdr:rowOff>57150</xdr:rowOff>
    </xdr:from>
    <xdr:ext cx="2686050" cy="2228850"/>
    <xdr:graphicFrame macro="">
      <xdr:nvGraphicFramePr>
        <xdr:cNvPr id="547000160" name="Chart 20" descr="Chart 0">
          <a:extLst>
            <a:ext uri="{FF2B5EF4-FFF2-40B4-BE49-F238E27FC236}">
              <a16:creationId xmlns:a16="http://schemas.microsoft.com/office/drawing/2014/main" id="{00000000-0008-0000-0600-0000608F9A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21</xdr:col>
      <xdr:colOff>76200</xdr:colOff>
      <xdr:row>22</xdr:row>
      <xdr:rowOff>47625</xdr:rowOff>
    </xdr:from>
    <xdr:ext cx="2781300" cy="2781300"/>
    <xdr:graphicFrame macro="">
      <xdr:nvGraphicFramePr>
        <xdr:cNvPr id="386366008" name="Chart 21" descr="Chart 1">
          <a:extLst>
            <a:ext uri="{FF2B5EF4-FFF2-40B4-BE49-F238E27FC236}">
              <a16:creationId xmlns:a16="http://schemas.microsoft.com/office/drawing/2014/main" id="{00000000-0008-0000-0600-0000387A07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21</xdr:col>
      <xdr:colOff>66675</xdr:colOff>
      <xdr:row>41</xdr:row>
      <xdr:rowOff>0</xdr:rowOff>
    </xdr:from>
    <xdr:ext cx="2790825" cy="3429000"/>
    <xdr:graphicFrame macro="">
      <xdr:nvGraphicFramePr>
        <xdr:cNvPr id="1842156237" name="Chart 22" descr="Chart 2">
          <a:extLst>
            <a:ext uri="{FF2B5EF4-FFF2-40B4-BE49-F238E27FC236}">
              <a16:creationId xmlns:a16="http://schemas.microsoft.com/office/drawing/2014/main" id="{00000000-0008-0000-0600-0000CD12CD6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9525</xdr:colOff>
      <xdr:row>5</xdr:row>
      <xdr:rowOff>57150</xdr:rowOff>
    </xdr:from>
    <xdr:ext cx="2686050" cy="2714625"/>
    <xdr:graphicFrame macro="">
      <xdr:nvGraphicFramePr>
        <xdr:cNvPr id="1835647300" name="Chart 23" descr="Chart 0">
          <a:extLst>
            <a:ext uri="{FF2B5EF4-FFF2-40B4-BE49-F238E27FC236}">
              <a16:creationId xmlns:a16="http://schemas.microsoft.com/office/drawing/2014/main" id="{00000000-0008-0000-0800-000044C1696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21</xdr:col>
      <xdr:colOff>76200</xdr:colOff>
      <xdr:row>26</xdr:row>
      <xdr:rowOff>47625</xdr:rowOff>
    </xdr:from>
    <xdr:ext cx="2781300" cy="3590925"/>
    <xdr:graphicFrame macro="">
      <xdr:nvGraphicFramePr>
        <xdr:cNvPr id="776287056" name="Chart 24" descr="Chart 1">
          <a:extLst>
            <a:ext uri="{FF2B5EF4-FFF2-40B4-BE49-F238E27FC236}">
              <a16:creationId xmlns:a16="http://schemas.microsoft.com/office/drawing/2014/main" id="{00000000-0008-0000-0800-0000503345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21</xdr:col>
      <xdr:colOff>66675</xdr:colOff>
      <xdr:row>50</xdr:row>
      <xdr:rowOff>0</xdr:rowOff>
    </xdr:from>
    <xdr:ext cx="2790825" cy="5048250"/>
    <xdr:graphicFrame macro="">
      <xdr:nvGraphicFramePr>
        <xdr:cNvPr id="1114993274" name="Chart 25" descr="Chart 2">
          <a:extLst>
            <a:ext uri="{FF2B5EF4-FFF2-40B4-BE49-F238E27FC236}">
              <a16:creationId xmlns:a16="http://schemas.microsoft.com/office/drawing/2014/main" id="{00000000-0008-0000-0800-00007A72754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9525</xdr:colOff>
      <xdr:row>7</xdr:row>
      <xdr:rowOff>57150</xdr:rowOff>
    </xdr:from>
    <xdr:ext cx="2686050" cy="3524250"/>
    <xdr:graphicFrame macro="">
      <xdr:nvGraphicFramePr>
        <xdr:cNvPr id="1521554765" name="Chart 26" descr="Chart 0">
          <a:extLst>
            <a:ext uri="{FF2B5EF4-FFF2-40B4-BE49-F238E27FC236}">
              <a16:creationId xmlns:a16="http://schemas.microsoft.com/office/drawing/2014/main" id="{00000000-0008-0000-0900-00004D15B15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21</xdr:col>
      <xdr:colOff>76200</xdr:colOff>
      <xdr:row>32</xdr:row>
      <xdr:rowOff>47625</xdr:rowOff>
    </xdr:from>
    <xdr:ext cx="2781300" cy="3914775"/>
    <xdr:graphicFrame macro="">
      <xdr:nvGraphicFramePr>
        <xdr:cNvPr id="956121612" name="Chart 27" descr="Chart 1">
          <a:extLst>
            <a:ext uri="{FF2B5EF4-FFF2-40B4-BE49-F238E27FC236}">
              <a16:creationId xmlns:a16="http://schemas.microsoft.com/office/drawing/2014/main" id="{00000000-0008-0000-0900-00000C42FD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21</xdr:col>
      <xdr:colOff>66675</xdr:colOff>
      <xdr:row>66</xdr:row>
      <xdr:rowOff>0</xdr:rowOff>
    </xdr:from>
    <xdr:ext cx="2790825" cy="4562475"/>
    <xdr:graphicFrame macro="">
      <xdr:nvGraphicFramePr>
        <xdr:cNvPr id="1547755213" name="Chart 28" descr="Chart 2">
          <a:extLst>
            <a:ext uri="{FF2B5EF4-FFF2-40B4-BE49-F238E27FC236}">
              <a16:creationId xmlns:a16="http://schemas.microsoft.com/office/drawing/2014/main" id="{00000000-0008-0000-0900-0000CDDE40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8080"/>
  </sheetPr>
  <dimension ref="A1:AZ2066"/>
  <sheetViews>
    <sheetView topLeftCell="A971" workbookViewId="0">
      <selection activeCell="K991" sqref="K991"/>
    </sheetView>
  </sheetViews>
  <sheetFormatPr baseColWidth="10" defaultColWidth="12.5703125" defaultRowHeight="15" customHeight="1"/>
  <cols>
    <col min="1" max="1" width="11.28515625" customWidth="1"/>
    <col min="2" max="10" width="4.5703125" customWidth="1"/>
    <col min="11" max="11" width="10" customWidth="1"/>
    <col min="12" max="15" width="11.42578125" customWidth="1"/>
    <col min="16" max="16" width="10" customWidth="1"/>
    <col min="17" max="17" width="10.5703125" customWidth="1"/>
    <col min="18" max="18" width="16.42578125" customWidth="1"/>
    <col min="19" max="20" width="10" customWidth="1"/>
    <col min="21" max="21" width="9.5703125" customWidth="1"/>
    <col min="22" max="52" width="10" customWidth="1"/>
  </cols>
  <sheetData>
    <row r="1" spans="1:42" ht="12.75" customHeight="1">
      <c r="A1" s="299" t="s">
        <v>0</v>
      </c>
      <c r="B1" s="297"/>
      <c r="C1" s="297"/>
      <c r="D1" s="297"/>
      <c r="E1" s="297"/>
      <c r="F1" s="297"/>
      <c r="G1" s="297"/>
      <c r="H1" s="297"/>
      <c r="I1" s="297"/>
      <c r="J1" s="297"/>
      <c r="K1" s="297"/>
      <c r="L1" s="297"/>
      <c r="M1" s="297"/>
      <c r="N1" s="297"/>
      <c r="O1" s="297"/>
    </row>
    <row r="2" spans="1:42" ht="12.75" customHeight="1">
      <c r="A2" s="2" t="s">
        <v>1</v>
      </c>
      <c r="L2" s="3"/>
      <c r="M2" s="3"/>
      <c r="O2" s="3"/>
    </row>
    <row r="3" spans="1:42" ht="25.5" customHeight="1">
      <c r="B3" s="299" t="s">
        <v>2</v>
      </c>
      <c r="C3" s="297"/>
      <c r="D3" s="297"/>
      <c r="E3" s="297"/>
      <c r="F3" s="297"/>
      <c r="G3" s="297"/>
      <c r="H3" s="297"/>
      <c r="I3" s="297"/>
      <c r="J3" s="297"/>
      <c r="L3" s="4" t="s">
        <v>3</v>
      </c>
      <c r="M3" s="4" t="s">
        <v>4</v>
      </c>
      <c r="N3" s="5" t="s">
        <v>5</v>
      </c>
      <c r="O3" s="4" t="s">
        <v>6</v>
      </c>
      <c r="P3" s="6" t="s">
        <v>7</v>
      </c>
      <c r="Q3" s="6" t="s">
        <v>8</v>
      </c>
      <c r="R3" s="7" t="s">
        <v>9</v>
      </c>
      <c r="AA3" s="8" t="s">
        <v>6</v>
      </c>
      <c r="AB3" s="8"/>
      <c r="AC3" s="8"/>
      <c r="AD3" s="8"/>
      <c r="AE3" s="8"/>
      <c r="AF3" s="8"/>
      <c r="AG3" s="8"/>
      <c r="AH3" s="8"/>
      <c r="AI3" s="8"/>
      <c r="AJ3" s="8"/>
    </row>
    <row r="4" spans="1:42" ht="12.75" customHeight="1">
      <c r="A4" s="9" t="s">
        <v>10</v>
      </c>
      <c r="B4" s="10">
        <v>1</v>
      </c>
      <c r="C4" s="10">
        <v>2</v>
      </c>
      <c r="D4" s="10">
        <v>3</v>
      </c>
      <c r="E4" s="10">
        <v>4</v>
      </c>
      <c r="F4" s="10">
        <v>5</v>
      </c>
      <c r="G4" s="10">
        <v>6</v>
      </c>
      <c r="H4" s="10">
        <v>7</v>
      </c>
      <c r="I4" s="10">
        <v>8</v>
      </c>
      <c r="J4" s="10">
        <v>9</v>
      </c>
      <c r="K4" s="11" t="s">
        <v>11</v>
      </c>
      <c r="L4" s="12"/>
      <c r="M4" s="12"/>
      <c r="N4" s="13"/>
      <c r="O4" s="14"/>
      <c r="P4" s="15"/>
      <c r="Q4" s="15"/>
      <c r="R4" s="3"/>
      <c r="AA4" s="300" t="s">
        <v>12</v>
      </c>
      <c r="AB4" s="297"/>
      <c r="AC4" s="297"/>
      <c r="AD4" s="297"/>
      <c r="AE4" s="297"/>
      <c r="AF4" s="297"/>
      <c r="AG4" s="297"/>
      <c r="AH4" s="297"/>
      <c r="AI4" s="297"/>
      <c r="AJ4" s="297"/>
    </row>
    <row r="5" spans="1:42" ht="12.75" customHeight="1">
      <c r="A5" s="10">
        <v>9701</v>
      </c>
      <c r="B5" s="10">
        <v>51</v>
      </c>
      <c r="C5" s="10"/>
      <c r="D5" s="10"/>
      <c r="E5" s="10"/>
      <c r="F5" s="10"/>
      <c r="G5" s="10"/>
      <c r="H5" s="10"/>
      <c r="I5" s="10"/>
      <c r="J5" s="10"/>
      <c r="K5" s="17"/>
      <c r="L5" s="12"/>
      <c r="M5" s="12"/>
      <c r="N5" s="13"/>
      <c r="O5" s="14"/>
      <c r="P5" s="18">
        <f>B5</f>
        <v>51</v>
      </c>
      <c r="Q5" s="15"/>
      <c r="R5" s="3"/>
      <c r="Z5" s="19" t="s">
        <v>13</v>
      </c>
      <c r="AA5" s="1">
        <v>9701</v>
      </c>
      <c r="AB5" s="20">
        <v>9702</v>
      </c>
      <c r="AC5" s="20">
        <v>9801</v>
      </c>
      <c r="AD5" s="20">
        <v>9802</v>
      </c>
      <c r="AE5" s="20">
        <v>9901</v>
      </c>
      <c r="AF5" s="20">
        <v>9902</v>
      </c>
      <c r="AG5" s="21" t="s">
        <v>14</v>
      </c>
      <c r="AH5" s="21" t="s">
        <v>15</v>
      </c>
      <c r="AI5" s="21" t="s">
        <v>16</v>
      </c>
      <c r="AJ5" s="21" t="s">
        <v>17</v>
      </c>
      <c r="AK5" s="21" t="s">
        <v>18</v>
      </c>
      <c r="AL5" s="21" t="s">
        <v>19</v>
      </c>
      <c r="AM5" s="21" t="s">
        <v>20</v>
      </c>
      <c r="AN5" s="21" t="s">
        <v>21</v>
      </c>
      <c r="AO5" s="1" t="s">
        <v>22</v>
      </c>
      <c r="AP5" s="1" t="s">
        <v>23</v>
      </c>
    </row>
    <row r="6" spans="1:42" ht="12.75" customHeight="1">
      <c r="A6" s="10">
        <v>9702</v>
      </c>
      <c r="B6" s="10">
        <v>3</v>
      </c>
      <c r="C6" s="10">
        <v>45</v>
      </c>
      <c r="D6" s="10"/>
      <c r="E6" s="10"/>
      <c r="F6" s="10"/>
      <c r="G6" s="10"/>
      <c r="H6" s="10"/>
      <c r="I6" s="10"/>
      <c r="J6" s="10"/>
      <c r="K6" s="17"/>
      <c r="L6" s="12"/>
      <c r="M6" s="12"/>
      <c r="N6" s="13"/>
      <c r="O6" s="14">
        <f>C6/B5</f>
        <v>0.88235294117647056</v>
      </c>
      <c r="P6" s="22">
        <v>48</v>
      </c>
      <c r="Q6" s="23">
        <f t="shared" ref="Q6:Q17" si="0">P6/P5</f>
        <v>0.94117647058823528</v>
      </c>
      <c r="R6" s="3">
        <f t="shared" ref="R6:R17" si="1">100%-Q6</f>
        <v>5.8823529411764719E-2</v>
      </c>
      <c r="S6" s="2" t="s">
        <v>3</v>
      </c>
      <c r="Z6" s="24" t="s">
        <v>24</v>
      </c>
      <c r="AA6" s="23">
        <f>C6/B5</f>
        <v>0.88235294117647056</v>
      </c>
      <c r="AB6" s="23">
        <f t="shared" ref="AB6:AB13" si="2">O28</f>
        <v>0.85344827586206895</v>
      </c>
      <c r="AC6" s="23">
        <f t="shared" ref="AC6:AC13" si="3">O50</f>
        <v>0.79710144927536231</v>
      </c>
      <c r="AD6" s="23">
        <f t="shared" ref="AD6:AD13" si="4">O70</f>
        <v>0.73154362416107388</v>
      </c>
      <c r="AE6" s="23">
        <f t="shared" ref="AE6:AE13" si="5">O90</f>
        <v>0.68181818181818177</v>
      </c>
      <c r="AF6" s="25">
        <f t="shared" ref="AF6:AF13" si="6">O110</f>
        <v>0.73417721518987344</v>
      </c>
      <c r="AG6" s="25">
        <f t="shared" ref="AG6:AG13" si="7">O131</f>
        <v>0.60784313725490191</v>
      </c>
      <c r="AH6" s="25">
        <f t="shared" ref="AH6:AH13" si="8">O150</f>
        <v>0.69696969696969702</v>
      </c>
      <c r="AI6" s="25">
        <f t="shared" ref="AI6:AI13" si="9">O170</f>
        <v>0.6</v>
      </c>
      <c r="AJ6" s="25">
        <f t="shared" ref="AJ6:AJ12" si="10">O187</f>
        <v>0.60144927536231885</v>
      </c>
      <c r="AK6" s="3">
        <f t="shared" ref="AK6:AK11" si="11">O205</f>
        <v>0.77358490566037741</v>
      </c>
      <c r="AL6" s="3">
        <f t="shared" ref="AL6:AL10" si="12">O225</f>
        <v>0.80952380952380953</v>
      </c>
      <c r="AM6" s="3">
        <f t="shared" ref="AM6:AM9" si="13">O246</f>
        <v>0.80373831775700932</v>
      </c>
      <c r="AN6" s="3">
        <f t="shared" ref="AN6:AN8" si="14">O266</f>
        <v>0.93939393939393945</v>
      </c>
      <c r="AO6" s="3">
        <f t="shared" ref="AO6:AO7" si="15">O286</f>
        <v>0.8441558441558441</v>
      </c>
      <c r="AP6" s="3">
        <f>O304</f>
        <v>0.88073394495412849</v>
      </c>
    </row>
    <row r="7" spans="1:42" ht="12.75" customHeight="1">
      <c r="A7" s="10">
        <v>9801</v>
      </c>
      <c r="B7" s="10"/>
      <c r="C7" s="10">
        <v>19</v>
      </c>
      <c r="D7" s="10">
        <v>24</v>
      </c>
      <c r="E7" s="10"/>
      <c r="F7" s="10"/>
      <c r="G7" s="10"/>
      <c r="H7" s="10"/>
      <c r="I7" s="10"/>
      <c r="J7" s="10"/>
      <c r="K7" s="17"/>
      <c r="L7" s="12"/>
      <c r="M7" s="12"/>
      <c r="N7" s="13"/>
      <c r="O7" s="14">
        <f>D7/C6</f>
        <v>0.53333333333333333</v>
      </c>
      <c r="P7" s="22">
        <v>43</v>
      </c>
      <c r="Q7" s="23">
        <f t="shared" si="0"/>
        <v>0.89583333333333337</v>
      </c>
      <c r="R7" s="3">
        <f t="shared" si="1"/>
        <v>0.10416666666666663</v>
      </c>
      <c r="S7" s="26">
        <v>9701</v>
      </c>
      <c r="T7" s="3">
        <f>L20</f>
        <v>1.9607843137254902E-2</v>
      </c>
      <c r="Z7" s="24" t="s">
        <v>25</v>
      </c>
      <c r="AA7" s="23">
        <f>D7/C6</f>
        <v>0.53333333333333333</v>
      </c>
      <c r="AB7" s="23">
        <f t="shared" si="2"/>
        <v>0.56565656565656564</v>
      </c>
      <c r="AC7" s="23">
        <f t="shared" si="3"/>
        <v>0.4</v>
      </c>
      <c r="AD7" s="23">
        <f t="shared" si="4"/>
        <v>0.55045871559633031</v>
      </c>
      <c r="AE7" s="23">
        <f t="shared" si="5"/>
        <v>0.37333333333333335</v>
      </c>
      <c r="AF7" s="25">
        <f t="shared" si="6"/>
        <v>0.51724137931034486</v>
      </c>
      <c r="AG7" s="25">
        <f t="shared" si="7"/>
        <v>0.59677419354838712</v>
      </c>
      <c r="AH7" s="25">
        <f t="shared" si="8"/>
        <v>0.81521739130434778</v>
      </c>
      <c r="AI7" s="25">
        <f t="shared" si="9"/>
        <v>0.82051282051282048</v>
      </c>
      <c r="AJ7" s="25">
        <f t="shared" si="10"/>
        <v>0.98795180722891562</v>
      </c>
      <c r="AK7" s="3">
        <f t="shared" si="11"/>
        <v>0.85365853658536583</v>
      </c>
      <c r="AL7" s="3">
        <f t="shared" si="12"/>
        <v>0.91764705882352937</v>
      </c>
      <c r="AM7" s="3">
        <f t="shared" si="13"/>
        <v>0.84883720930232553</v>
      </c>
      <c r="AN7" s="3">
        <f t="shared" si="14"/>
        <v>0.86021505376344087</v>
      </c>
      <c r="AO7" s="3">
        <f t="shared" si="15"/>
        <v>0.81538461538461537</v>
      </c>
    </row>
    <row r="8" spans="1:42" ht="12.75" customHeight="1">
      <c r="A8" s="10">
        <v>9802</v>
      </c>
      <c r="B8" s="10"/>
      <c r="C8" s="10"/>
      <c r="D8" s="10">
        <v>17</v>
      </c>
      <c r="E8" s="10">
        <v>17</v>
      </c>
      <c r="F8" s="10"/>
      <c r="G8" s="10"/>
      <c r="H8" s="10"/>
      <c r="I8" s="10"/>
      <c r="J8" s="10"/>
      <c r="K8" s="17"/>
      <c r="L8" s="12"/>
      <c r="M8" s="12"/>
      <c r="N8" s="13"/>
      <c r="O8" s="14">
        <f>E8/D7</f>
        <v>0.70833333333333337</v>
      </c>
      <c r="P8" s="22">
        <v>34</v>
      </c>
      <c r="Q8" s="23">
        <f t="shared" si="0"/>
        <v>0.79069767441860461</v>
      </c>
      <c r="R8" s="3">
        <f t="shared" si="1"/>
        <v>0.20930232558139539</v>
      </c>
      <c r="S8" s="26">
        <v>9702</v>
      </c>
      <c r="T8" s="3">
        <f>L42</f>
        <v>0.26724137931034481</v>
      </c>
      <c r="Z8" s="24" t="s">
        <v>26</v>
      </c>
      <c r="AA8" s="23">
        <f>E8/D7</f>
        <v>0.70833333333333337</v>
      </c>
      <c r="AB8" s="23">
        <f t="shared" si="2"/>
        <v>0.9107142857142857</v>
      </c>
      <c r="AC8" s="23">
        <f t="shared" si="3"/>
        <v>0.63636363636363635</v>
      </c>
      <c r="AD8" s="23">
        <f t="shared" si="4"/>
        <v>0.73333333333333328</v>
      </c>
      <c r="AE8" s="23">
        <f t="shared" si="5"/>
        <v>0.75</v>
      </c>
      <c r="AF8" s="25">
        <f t="shared" si="6"/>
        <v>1</v>
      </c>
      <c r="AG8" s="25">
        <f t="shared" si="7"/>
        <v>0.78378378378378377</v>
      </c>
      <c r="AH8" s="25">
        <f t="shared" si="8"/>
        <v>0.84</v>
      </c>
      <c r="AI8" s="25">
        <f t="shared" si="9"/>
        <v>1</v>
      </c>
      <c r="AJ8" s="25">
        <f t="shared" si="10"/>
        <v>0.55797101449275366</v>
      </c>
      <c r="AK8" s="3">
        <f t="shared" si="11"/>
        <v>0.77142857142857146</v>
      </c>
      <c r="AL8" s="3">
        <f t="shared" si="12"/>
        <v>0.89743589743589747</v>
      </c>
      <c r="AM8" s="3">
        <f t="shared" si="13"/>
        <v>0.90410958904109584</v>
      </c>
      <c r="AN8" s="3">
        <f t="shared" si="14"/>
        <v>0.97499999999999998</v>
      </c>
      <c r="AO8" s="3" t="s">
        <v>27</v>
      </c>
    </row>
    <row r="9" spans="1:42" ht="12.75" customHeight="1">
      <c r="A9" s="10">
        <v>9901</v>
      </c>
      <c r="B9" s="10"/>
      <c r="C9" s="10"/>
      <c r="D9" s="10"/>
      <c r="E9" s="10">
        <v>15</v>
      </c>
      <c r="F9" s="10">
        <v>17</v>
      </c>
      <c r="G9" s="10"/>
      <c r="H9" s="10"/>
      <c r="I9" s="10"/>
      <c r="J9" s="10"/>
      <c r="K9" s="17"/>
      <c r="L9" s="12"/>
      <c r="M9" s="12"/>
      <c r="N9" s="13"/>
      <c r="O9" s="14">
        <f>F9/E8</f>
        <v>1</v>
      </c>
      <c r="P9" s="22">
        <v>32</v>
      </c>
      <c r="Q9" s="23">
        <f t="shared" si="0"/>
        <v>0.94117647058823528</v>
      </c>
      <c r="R9" s="3">
        <f t="shared" si="1"/>
        <v>5.8823529411764719E-2</v>
      </c>
      <c r="S9" s="26">
        <v>9801</v>
      </c>
      <c r="T9" s="3">
        <f>L63</f>
        <v>0.14492753623188406</v>
      </c>
      <c r="Z9" s="24" t="s">
        <v>28</v>
      </c>
      <c r="AA9" s="23">
        <f>F9/E8</f>
        <v>1</v>
      </c>
      <c r="AB9" s="23">
        <f t="shared" si="2"/>
        <v>0.84313725490196079</v>
      </c>
      <c r="AC9" s="23">
        <f t="shared" si="3"/>
        <v>0.9285714285714286</v>
      </c>
      <c r="AD9" s="23">
        <f t="shared" si="4"/>
        <v>0.84090909090909094</v>
      </c>
      <c r="AE9" s="23">
        <f t="shared" si="5"/>
        <v>0.90476190476190477</v>
      </c>
      <c r="AF9" s="25">
        <f t="shared" si="6"/>
        <v>1</v>
      </c>
      <c r="AG9" s="25">
        <f t="shared" si="7"/>
        <v>0.7931034482758621</v>
      </c>
      <c r="AH9" s="25">
        <f t="shared" si="8"/>
        <v>0.87301587301587302</v>
      </c>
      <c r="AI9" s="25">
        <f t="shared" si="9"/>
        <v>0.9375</v>
      </c>
      <c r="AJ9" s="25">
        <f t="shared" si="10"/>
        <v>0.97402597402597402</v>
      </c>
      <c r="AK9" s="3">
        <f t="shared" si="11"/>
        <v>0.85185185185185186</v>
      </c>
      <c r="AL9" s="3">
        <f t="shared" si="12"/>
        <v>0.9285714285714286</v>
      </c>
      <c r="AM9" s="3">
        <f t="shared" si="13"/>
        <v>0.80303030303030298</v>
      </c>
      <c r="AN9" s="3" t="s">
        <v>27</v>
      </c>
    </row>
    <row r="10" spans="1:42" ht="12.75" customHeight="1">
      <c r="A10" s="10">
        <v>9902</v>
      </c>
      <c r="B10" s="10"/>
      <c r="C10" s="10"/>
      <c r="D10" s="10"/>
      <c r="E10" s="10"/>
      <c r="F10" s="10">
        <v>19</v>
      </c>
      <c r="G10" s="10">
        <v>6</v>
      </c>
      <c r="H10" s="10"/>
      <c r="I10" s="10"/>
      <c r="J10" s="10"/>
      <c r="K10" s="17"/>
      <c r="L10" s="12"/>
      <c r="M10" s="12"/>
      <c r="N10" s="13"/>
      <c r="O10" s="14">
        <f>G10/F9</f>
        <v>0.35294117647058826</v>
      </c>
      <c r="P10" s="22">
        <v>25</v>
      </c>
      <c r="Q10" s="23">
        <f t="shared" si="0"/>
        <v>0.78125</v>
      </c>
      <c r="R10" s="3">
        <f t="shared" si="1"/>
        <v>0.21875</v>
      </c>
      <c r="S10" s="26">
        <v>9802</v>
      </c>
      <c r="T10" s="3">
        <f>L83</f>
        <v>0.22818791946308725</v>
      </c>
      <c r="Z10" s="24" t="s">
        <v>29</v>
      </c>
      <c r="AA10" s="23">
        <f>G10/F9</f>
        <v>0.35294117647058826</v>
      </c>
      <c r="AB10" s="23">
        <f t="shared" si="2"/>
        <v>0.97674418604651159</v>
      </c>
      <c r="AC10" s="23">
        <f t="shared" si="3"/>
        <v>0.84615384615384615</v>
      </c>
      <c r="AD10" s="23">
        <f t="shared" si="4"/>
        <v>1</v>
      </c>
      <c r="AE10" s="23">
        <f t="shared" si="5"/>
        <v>1</v>
      </c>
      <c r="AF10" s="25">
        <f t="shared" si="6"/>
        <v>0.8666666666666667</v>
      </c>
      <c r="AG10" s="25">
        <f t="shared" si="7"/>
        <v>0.95652173913043481</v>
      </c>
      <c r="AH10" s="25">
        <f t="shared" si="8"/>
        <v>0.94545454545454544</v>
      </c>
      <c r="AI10" s="25">
        <f t="shared" si="9"/>
        <v>0.96666666666666667</v>
      </c>
      <c r="AJ10" s="25">
        <f t="shared" si="10"/>
        <v>0.97333333333333338</v>
      </c>
      <c r="AK10" s="3">
        <f t="shared" si="11"/>
        <v>1</v>
      </c>
      <c r="AL10" s="3">
        <f t="shared" si="12"/>
        <v>1</v>
      </c>
      <c r="AM10" s="3" t="s">
        <v>27</v>
      </c>
    </row>
    <row r="11" spans="1:42" ht="12.75" customHeight="1">
      <c r="A11" s="27" t="s">
        <v>14</v>
      </c>
      <c r="B11" s="10"/>
      <c r="C11" s="10"/>
      <c r="D11" s="10"/>
      <c r="E11" s="10"/>
      <c r="F11" s="10"/>
      <c r="G11" s="10">
        <v>12</v>
      </c>
      <c r="H11" s="10">
        <v>6</v>
      </c>
      <c r="I11" s="10"/>
      <c r="J11" s="10"/>
      <c r="K11" s="17"/>
      <c r="L11" s="12"/>
      <c r="M11" s="12"/>
      <c r="N11" s="13"/>
      <c r="O11" s="14">
        <f>H11/G10</f>
        <v>1</v>
      </c>
      <c r="P11" s="22">
        <v>18</v>
      </c>
      <c r="Q11" s="23">
        <f t="shared" si="0"/>
        <v>0.72</v>
      </c>
      <c r="R11" s="3">
        <f t="shared" si="1"/>
        <v>0.28000000000000003</v>
      </c>
      <c r="S11" s="26">
        <v>9901</v>
      </c>
      <c r="T11" s="3">
        <f>L104</f>
        <v>0.18181818181818182</v>
      </c>
      <c r="Z11" s="27" t="s">
        <v>30</v>
      </c>
      <c r="AA11" s="25">
        <f>H11/G10</f>
        <v>1</v>
      </c>
      <c r="AB11" s="23">
        <f t="shared" si="2"/>
        <v>0.83333333333333337</v>
      </c>
      <c r="AC11" s="23">
        <f t="shared" si="3"/>
        <v>1</v>
      </c>
      <c r="AD11" s="23">
        <f t="shared" si="4"/>
        <v>0.97297297297297303</v>
      </c>
      <c r="AE11" s="23">
        <f t="shared" si="5"/>
        <v>1</v>
      </c>
      <c r="AF11" s="25">
        <f t="shared" si="6"/>
        <v>0.90384615384615385</v>
      </c>
      <c r="AG11" s="25">
        <f t="shared" si="7"/>
        <v>1</v>
      </c>
      <c r="AH11" s="25">
        <f t="shared" si="8"/>
        <v>1</v>
      </c>
      <c r="AI11" s="25">
        <f t="shared" si="9"/>
        <v>0.93103448275862066</v>
      </c>
      <c r="AJ11" s="25">
        <f t="shared" si="10"/>
        <v>0.98630136986301364</v>
      </c>
      <c r="AK11" s="3">
        <f t="shared" si="11"/>
        <v>0.91304347826086951</v>
      </c>
      <c r="AL11" s="3" t="s">
        <v>27</v>
      </c>
      <c r="AM11" s="3" t="s">
        <v>27</v>
      </c>
    </row>
    <row r="12" spans="1:42" ht="12.75" customHeight="1">
      <c r="A12" s="27" t="s">
        <v>15</v>
      </c>
      <c r="B12" s="10"/>
      <c r="C12" s="10"/>
      <c r="D12" s="10"/>
      <c r="E12" s="10"/>
      <c r="F12" s="10"/>
      <c r="G12" s="10"/>
      <c r="H12" s="10">
        <v>12</v>
      </c>
      <c r="I12" s="10">
        <v>6</v>
      </c>
      <c r="J12" s="10"/>
      <c r="K12" s="17"/>
      <c r="L12" s="12"/>
      <c r="M12" s="12"/>
      <c r="N12" s="13"/>
      <c r="O12" s="14">
        <f>I12/H11</f>
        <v>1</v>
      </c>
      <c r="P12" s="22">
        <v>18</v>
      </c>
      <c r="Q12" s="23">
        <f t="shared" si="0"/>
        <v>1</v>
      </c>
      <c r="R12" s="3">
        <f t="shared" si="1"/>
        <v>0</v>
      </c>
      <c r="S12" s="26">
        <v>9902</v>
      </c>
      <c r="T12" s="3">
        <f>L124</f>
        <v>0.29746835443037972</v>
      </c>
      <c r="Z12" s="27" t="s">
        <v>31</v>
      </c>
      <c r="AA12" s="25">
        <f>I12/H11</f>
        <v>1</v>
      </c>
      <c r="AB12" s="23">
        <f t="shared" si="2"/>
        <v>1</v>
      </c>
      <c r="AC12" s="23">
        <f t="shared" si="3"/>
        <v>1</v>
      </c>
      <c r="AD12" s="23">
        <f t="shared" si="4"/>
        <v>0.94444444444444442</v>
      </c>
      <c r="AE12" s="23">
        <f t="shared" si="5"/>
        <v>1</v>
      </c>
      <c r="AF12" s="25">
        <f t="shared" si="6"/>
        <v>0.97872340425531912</v>
      </c>
      <c r="AG12" s="25">
        <f t="shared" si="7"/>
        <v>0.86363636363636365</v>
      </c>
      <c r="AH12" s="25">
        <f t="shared" si="8"/>
        <v>1</v>
      </c>
      <c r="AI12" s="25">
        <f t="shared" si="9"/>
        <v>0.92592592592592593</v>
      </c>
      <c r="AJ12" s="25">
        <f t="shared" si="10"/>
        <v>0.95833333333333337</v>
      </c>
      <c r="AK12" s="3" t="s">
        <v>27</v>
      </c>
      <c r="AL12" s="3" t="s">
        <v>27</v>
      </c>
      <c r="AM12" s="3" t="s">
        <v>27</v>
      </c>
    </row>
    <row r="13" spans="1:42" ht="12.75" customHeight="1">
      <c r="A13" s="27" t="s">
        <v>16</v>
      </c>
      <c r="B13" s="10"/>
      <c r="C13" s="10"/>
      <c r="D13" s="10"/>
      <c r="E13" s="10"/>
      <c r="F13" s="10"/>
      <c r="G13" s="10"/>
      <c r="H13" s="10"/>
      <c r="I13" s="10">
        <v>12</v>
      </c>
      <c r="J13" s="10">
        <v>5</v>
      </c>
      <c r="K13" s="17">
        <v>1</v>
      </c>
      <c r="L13" s="12">
        <f>K13/B5</f>
        <v>1.9607843137254902E-2</v>
      </c>
      <c r="M13" s="12"/>
      <c r="N13" s="13"/>
      <c r="O13" s="14">
        <f>J13/I12</f>
        <v>0.83333333333333337</v>
      </c>
      <c r="P13" s="22">
        <v>17</v>
      </c>
      <c r="Q13" s="23">
        <f t="shared" si="0"/>
        <v>0.94444444444444442</v>
      </c>
      <c r="R13" s="3">
        <f t="shared" si="1"/>
        <v>5.555555555555558E-2</v>
      </c>
      <c r="S13" s="28" t="s">
        <v>14</v>
      </c>
      <c r="T13" s="3">
        <f>L143</f>
        <v>0.23529411764705882</v>
      </c>
      <c r="Z13" s="27" t="s">
        <v>32</v>
      </c>
      <c r="AA13" s="25">
        <f>J13/I12</f>
        <v>0.83333333333333337</v>
      </c>
      <c r="AB13" s="23">
        <f t="shared" si="2"/>
        <v>1</v>
      </c>
      <c r="AC13" s="23">
        <f t="shared" si="3"/>
        <v>1</v>
      </c>
      <c r="AD13" s="23">
        <f t="shared" si="4"/>
        <v>1</v>
      </c>
      <c r="AE13" s="23">
        <f t="shared" si="5"/>
        <v>1</v>
      </c>
      <c r="AF13" s="25">
        <f t="shared" si="6"/>
        <v>1</v>
      </c>
      <c r="AG13" s="25">
        <f t="shared" si="7"/>
        <v>1</v>
      </c>
      <c r="AH13" s="25">
        <f t="shared" si="8"/>
        <v>1</v>
      </c>
      <c r="AI13" s="25">
        <f t="shared" si="9"/>
        <v>1</v>
      </c>
      <c r="AJ13" s="25" t="s">
        <v>27</v>
      </c>
      <c r="AK13" s="3" t="s">
        <v>27</v>
      </c>
    </row>
    <row r="14" spans="1:42" ht="12.75" customHeight="1">
      <c r="A14" s="27" t="s">
        <v>17</v>
      </c>
      <c r="B14" s="10"/>
      <c r="C14" s="10"/>
      <c r="D14" s="10"/>
      <c r="E14" s="10"/>
      <c r="F14" s="10"/>
      <c r="G14" s="10"/>
      <c r="H14" s="10">
        <v>1</v>
      </c>
      <c r="I14" s="10"/>
      <c r="J14" s="10">
        <v>15</v>
      </c>
      <c r="K14" s="17">
        <v>3</v>
      </c>
      <c r="L14" s="12"/>
      <c r="M14" s="12"/>
      <c r="N14" s="13"/>
      <c r="O14" s="14"/>
      <c r="P14" s="22">
        <v>16</v>
      </c>
      <c r="Q14" s="23">
        <f t="shared" si="0"/>
        <v>0.94117647058823528</v>
      </c>
      <c r="R14" s="3">
        <f t="shared" si="1"/>
        <v>5.8823529411764719E-2</v>
      </c>
      <c r="S14" s="28" t="s">
        <v>15</v>
      </c>
      <c r="T14" s="3">
        <f>L161</f>
        <v>9.8484848484848481E-2</v>
      </c>
    </row>
    <row r="15" spans="1:42" ht="12.75" customHeight="1">
      <c r="A15" s="27" t="s">
        <v>18</v>
      </c>
      <c r="B15" s="10"/>
      <c r="C15" s="10"/>
      <c r="D15" s="10"/>
      <c r="E15" s="10"/>
      <c r="F15" s="10">
        <v>1</v>
      </c>
      <c r="G15" s="10">
        <v>1</v>
      </c>
      <c r="H15" s="10">
        <v>1</v>
      </c>
      <c r="I15" s="10">
        <v>10</v>
      </c>
      <c r="J15" s="10">
        <v>1</v>
      </c>
      <c r="K15" s="17">
        <v>8</v>
      </c>
      <c r="L15" s="12"/>
      <c r="M15" s="12"/>
      <c r="N15" s="13"/>
      <c r="O15" s="14"/>
      <c r="P15" s="22">
        <v>14</v>
      </c>
      <c r="Q15" s="23">
        <f t="shared" si="0"/>
        <v>0.875</v>
      </c>
      <c r="R15" s="3">
        <f t="shared" si="1"/>
        <v>0.125</v>
      </c>
      <c r="S15" s="28" t="s">
        <v>16</v>
      </c>
      <c r="T15" s="3">
        <f>L181</f>
        <v>0.4</v>
      </c>
    </row>
    <row r="16" spans="1:42" ht="12.75" customHeight="1">
      <c r="A16" s="27" t="s">
        <v>19</v>
      </c>
      <c r="B16" s="10"/>
      <c r="C16" s="10"/>
      <c r="D16" s="10"/>
      <c r="E16" s="10"/>
      <c r="F16" s="10"/>
      <c r="G16" s="10"/>
      <c r="H16" s="10">
        <v>1</v>
      </c>
      <c r="I16" s="10">
        <v>3</v>
      </c>
      <c r="J16" s="10"/>
      <c r="K16" s="17">
        <v>4</v>
      </c>
      <c r="L16" s="12"/>
      <c r="M16" s="12"/>
      <c r="N16" s="13"/>
      <c r="O16" s="14"/>
      <c r="P16" s="22">
        <v>4</v>
      </c>
      <c r="Q16" s="23">
        <f t="shared" si="0"/>
        <v>0.2857142857142857</v>
      </c>
      <c r="R16" s="3">
        <f t="shared" si="1"/>
        <v>0.7142857142857143</v>
      </c>
      <c r="S16" s="28" t="s">
        <v>17</v>
      </c>
      <c r="T16" s="3">
        <f>L200</f>
        <v>0.45652173913043476</v>
      </c>
    </row>
    <row r="17" spans="1:42" ht="12.75" customHeight="1">
      <c r="A17" s="27" t="s">
        <v>20</v>
      </c>
      <c r="B17" s="10"/>
      <c r="C17" s="10"/>
      <c r="D17" s="10"/>
      <c r="E17" s="10"/>
      <c r="F17" s="10"/>
      <c r="G17" s="10"/>
      <c r="H17" s="10"/>
      <c r="I17" s="10"/>
      <c r="J17" s="10"/>
      <c r="K17" s="17">
        <v>1</v>
      </c>
      <c r="L17" s="12"/>
      <c r="M17" s="12"/>
      <c r="N17" s="12"/>
      <c r="O17" s="14"/>
      <c r="P17" s="22">
        <v>1</v>
      </c>
      <c r="Q17" s="23">
        <f t="shared" si="0"/>
        <v>0.25</v>
      </c>
      <c r="R17" s="3">
        <f t="shared" si="1"/>
        <v>0.75</v>
      </c>
      <c r="S17" s="28" t="s">
        <v>18</v>
      </c>
      <c r="T17" s="3">
        <f>L219</f>
        <v>0.26415094339622641</v>
      </c>
    </row>
    <row r="18" spans="1:42" ht="12.75" customHeight="1">
      <c r="A18" s="27" t="s">
        <v>21</v>
      </c>
      <c r="B18" s="10"/>
      <c r="C18" s="10"/>
      <c r="D18" s="10"/>
      <c r="E18" s="10"/>
      <c r="F18" s="10"/>
      <c r="G18" s="10"/>
      <c r="H18" s="10"/>
      <c r="I18" s="10"/>
      <c r="J18" s="10"/>
      <c r="K18" s="17"/>
      <c r="L18" s="12"/>
      <c r="M18" s="12"/>
      <c r="N18" s="12"/>
      <c r="O18" s="14"/>
      <c r="S18" s="28" t="s">
        <v>19</v>
      </c>
      <c r="T18" s="3">
        <f>L241</f>
        <v>0.51428571428571423</v>
      </c>
    </row>
    <row r="19" spans="1:42" ht="12.75" customHeight="1">
      <c r="A19" s="29" t="s">
        <v>22</v>
      </c>
      <c r="B19" s="30"/>
      <c r="C19" s="30"/>
      <c r="D19" s="30"/>
      <c r="E19" s="30"/>
      <c r="F19" s="30"/>
      <c r="G19" s="30"/>
      <c r="H19" s="30"/>
      <c r="I19" s="30"/>
      <c r="J19" s="30"/>
      <c r="K19" s="31"/>
      <c r="L19" s="3"/>
      <c r="M19" s="3"/>
      <c r="N19" s="3"/>
      <c r="O19" s="3"/>
      <c r="S19" s="28" t="s">
        <v>20</v>
      </c>
    </row>
    <row r="20" spans="1:42" ht="12.75" customHeight="1">
      <c r="A20" s="29"/>
      <c r="J20" s="32" t="s">
        <v>33</v>
      </c>
      <c r="K20" s="33">
        <f>SUM(K13:K17)</f>
        <v>17</v>
      </c>
      <c r="L20" s="3">
        <f>K13/B5</f>
        <v>1.9607843137254902E-2</v>
      </c>
      <c r="M20" s="3">
        <f>K20/B5</f>
        <v>0.33333333333333331</v>
      </c>
      <c r="N20" s="3">
        <f>M20-L13</f>
        <v>0.31372549019607843</v>
      </c>
      <c r="O20" s="3"/>
      <c r="S20" s="28" t="s">
        <v>21</v>
      </c>
    </row>
    <row r="21" spans="1:42" ht="12.75" customHeight="1">
      <c r="L21" s="3"/>
      <c r="M21" s="3"/>
      <c r="O21" s="3"/>
      <c r="S21" s="28" t="s">
        <v>22</v>
      </c>
    </row>
    <row r="22" spans="1:42" ht="12.75" customHeight="1">
      <c r="A22" s="34" t="s">
        <v>34</v>
      </c>
      <c r="B22" s="34"/>
      <c r="C22" s="34"/>
      <c r="D22" s="35"/>
      <c r="E22" s="35"/>
      <c r="H22" s="36">
        <f>((K13*9)+(K14*10)+(K15*11)+(K16*12)+(K17*13))/K20</f>
        <v>11.058823529411764</v>
      </c>
      <c r="K22" s="30"/>
      <c r="L22" s="30">
        <f>B5-K20</f>
        <v>34</v>
      </c>
      <c r="M22" s="3">
        <f>L22*100%/B5</f>
        <v>0.66666666666666663</v>
      </c>
      <c r="N22" s="30"/>
      <c r="O22" s="30"/>
      <c r="P22" s="37"/>
      <c r="Z22" s="2"/>
      <c r="AA22" s="8" t="s">
        <v>35</v>
      </c>
      <c r="AB22" s="8"/>
      <c r="AC22" s="8"/>
      <c r="AD22" s="8"/>
      <c r="AE22" s="8"/>
      <c r="AF22" s="8"/>
      <c r="AG22" s="8"/>
      <c r="AH22" s="8"/>
      <c r="AI22" s="8"/>
      <c r="AJ22" s="8"/>
    </row>
    <row r="23" spans="1:42" ht="12.75" customHeight="1">
      <c r="L23" s="3"/>
      <c r="M23" s="3"/>
      <c r="O23" s="3"/>
      <c r="AA23" s="300" t="s">
        <v>12</v>
      </c>
      <c r="AB23" s="297"/>
      <c r="AC23" s="297"/>
      <c r="AD23" s="297"/>
      <c r="AE23" s="297"/>
      <c r="AF23" s="297"/>
      <c r="AG23" s="297"/>
      <c r="AH23" s="297"/>
      <c r="AI23" s="297"/>
      <c r="AJ23" s="297"/>
    </row>
    <row r="24" spans="1:42" ht="12.75" customHeight="1">
      <c r="A24" s="2" t="s">
        <v>36</v>
      </c>
      <c r="L24" s="3"/>
      <c r="M24" s="3"/>
      <c r="O24" s="3"/>
      <c r="Z24" s="19" t="s">
        <v>13</v>
      </c>
      <c r="AA24" s="1">
        <v>9701</v>
      </c>
      <c r="AB24" s="20">
        <v>9702</v>
      </c>
      <c r="AC24" s="20">
        <v>9801</v>
      </c>
      <c r="AD24" s="20">
        <v>9802</v>
      </c>
      <c r="AE24" s="20">
        <v>9901</v>
      </c>
      <c r="AF24" s="20">
        <v>9902</v>
      </c>
      <c r="AG24" s="21" t="s">
        <v>14</v>
      </c>
      <c r="AH24" s="21" t="s">
        <v>15</v>
      </c>
      <c r="AI24" s="21" t="s">
        <v>16</v>
      </c>
      <c r="AJ24" s="21" t="s">
        <v>17</v>
      </c>
      <c r="AK24" s="21" t="s">
        <v>18</v>
      </c>
      <c r="AL24" s="21" t="s">
        <v>19</v>
      </c>
      <c r="AM24" s="21" t="s">
        <v>20</v>
      </c>
      <c r="AN24" s="21" t="s">
        <v>21</v>
      </c>
      <c r="AO24" s="21" t="s">
        <v>22</v>
      </c>
      <c r="AP24" s="21" t="s">
        <v>23</v>
      </c>
    </row>
    <row r="25" spans="1:42" ht="25.5" customHeight="1">
      <c r="B25" s="299" t="s">
        <v>2</v>
      </c>
      <c r="C25" s="297"/>
      <c r="D25" s="297"/>
      <c r="E25" s="297"/>
      <c r="F25" s="297"/>
      <c r="G25" s="297"/>
      <c r="H25" s="297"/>
      <c r="I25" s="297"/>
      <c r="J25" s="297"/>
      <c r="L25" s="4" t="s">
        <v>3</v>
      </c>
      <c r="M25" s="4" t="s">
        <v>4</v>
      </c>
      <c r="N25" s="5" t="s">
        <v>5</v>
      </c>
      <c r="O25" s="4" t="s">
        <v>6</v>
      </c>
      <c r="P25" s="6" t="s">
        <v>7</v>
      </c>
      <c r="Q25" s="6" t="s">
        <v>8</v>
      </c>
      <c r="R25" s="7" t="s">
        <v>9</v>
      </c>
      <c r="Z25" s="24" t="s">
        <v>37</v>
      </c>
      <c r="AA25" s="23">
        <f t="shared" ref="AA25:AA32" si="16">Q6</f>
        <v>0.94117647058823528</v>
      </c>
      <c r="AB25" s="23">
        <f t="shared" ref="AB25:AB32" si="17">Q28</f>
        <v>0.85344827586206895</v>
      </c>
      <c r="AC25" s="23">
        <f t="shared" ref="AC25:AC32" si="18">Q50</f>
        <v>0.73913043478260865</v>
      </c>
      <c r="AD25" s="23">
        <f t="shared" ref="AD25:AD32" si="19">Q70</f>
        <v>0.74496644295302017</v>
      </c>
      <c r="AE25" s="23">
        <f t="shared" ref="AE25:AE32" si="20">Q90</f>
        <v>0.69090909090909092</v>
      </c>
      <c r="AF25" s="23">
        <f t="shared" ref="AF25:AF32" si="21">Q110</f>
        <v>0.70253164556962022</v>
      </c>
      <c r="AG25" s="23">
        <f t="shared" ref="AG25:AG32" si="22">Q131</f>
        <v>0.6470588235294118</v>
      </c>
      <c r="AH25" s="23">
        <f t="shared" ref="AH25:AH32" si="23">Q150</f>
        <v>0.68939393939393945</v>
      </c>
      <c r="AI25" s="23">
        <f t="shared" ref="AI25:AI32" si="24">Q170</f>
        <v>0.69230769230769229</v>
      </c>
      <c r="AJ25" s="23">
        <f t="shared" ref="AJ25:AJ31" si="25">Q187</f>
        <v>0.64492753623188404</v>
      </c>
      <c r="AK25" s="23">
        <f t="shared" ref="AK25:AK30" si="26">Q205</f>
        <v>0.79245283018867929</v>
      </c>
      <c r="AL25" s="23">
        <f t="shared" ref="AL25:AL29" si="27">Q225</f>
        <v>0.84761904761904761</v>
      </c>
      <c r="AM25" s="23">
        <f t="shared" ref="AM25:AM28" si="28">Q246</f>
        <v>0.82242990654205606</v>
      </c>
      <c r="AN25" s="23">
        <f t="shared" ref="AN25:AN27" si="29">Q266</f>
        <v>0.93939393939393945</v>
      </c>
      <c r="AO25" s="23">
        <f t="shared" ref="AO25:AO26" si="30">Q286</f>
        <v>0.8571428571428571</v>
      </c>
      <c r="AP25" s="23">
        <f>Q304</f>
        <v>0.8990825688073395</v>
      </c>
    </row>
    <row r="26" spans="1:42" ht="12.75" customHeight="1">
      <c r="A26" s="9" t="s">
        <v>10</v>
      </c>
      <c r="B26" s="10">
        <v>1</v>
      </c>
      <c r="C26" s="10">
        <v>2</v>
      </c>
      <c r="D26" s="10">
        <v>3</v>
      </c>
      <c r="E26" s="10">
        <v>4</v>
      </c>
      <c r="F26" s="10">
        <v>5</v>
      </c>
      <c r="G26" s="10">
        <v>6</v>
      </c>
      <c r="H26" s="10">
        <v>7</v>
      </c>
      <c r="I26" s="10">
        <v>8</v>
      </c>
      <c r="J26" s="10">
        <v>9</v>
      </c>
      <c r="K26" s="11" t="s">
        <v>11</v>
      </c>
      <c r="L26" s="38"/>
      <c r="M26" s="12"/>
      <c r="N26" s="13"/>
      <c r="O26" s="14"/>
      <c r="P26" s="15"/>
      <c r="Q26" s="15"/>
      <c r="R26" s="3"/>
      <c r="Z26" s="24" t="s">
        <v>38</v>
      </c>
      <c r="AA26" s="23">
        <f t="shared" si="16"/>
        <v>0.89583333333333337</v>
      </c>
      <c r="AB26" s="23">
        <f t="shared" si="17"/>
        <v>0.89898989898989901</v>
      </c>
      <c r="AC26" s="23">
        <f t="shared" si="18"/>
        <v>0.96078431372549022</v>
      </c>
      <c r="AD26" s="23">
        <f t="shared" si="19"/>
        <v>0.89189189189189189</v>
      </c>
      <c r="AE26" s="23">
        <f t="shared" si="20"/>
        <v>0.84210526315789469</v>
      </c>
      <c r="AF26" s="23">
        <f t="shared" si="21"/>
        <v>0.89189189189189189</v>
      </c>
      <c r="AG26" s="23">
        <f t="shared" si="22"/>
        <v>0.87878787878787878</v>
      </c>
      <c r="AH26" s="23">
        <f t="shared" si="23"/>
        <v>0.87912087912087911</v>
      </c>
      <c r="AI26" s="23">
        <f t="shared" si="24"/>
        <v>0.88888888888888884</v>
      </c>
      <c r="AJ26" s="23">
        <f t="shared" si="25"/>
        <v>0.9438202247191011</v>
      </c>
      <c r="AK26" s="23">
        <f t="shared" si="26"/>
        <v>0.88095238095238093</v>
      </c>
      <c r="AL26" s="23">
        <f t="shared" si="27"/>
        <v>1</v>
      </c>
      <c r="AM26" s="23">
        <f t="shared" si="28"/>
        <v>0.93181818181818177</v>
      </c>
      <c r="AN26" s="23">
        <f t="shared" si="29"/>
        <v>0.94623655913978499</v>
      </c>
      <c r="AO26" s="23">
        <f t="shared" si="30"/>
        <v>0.93939393939393945</v>
      </c>
    </row>
    <row r="27" spans="1:42" ht="12.75" customHeight="1">
      <c r="A27" s="10">
        <v>9702</v>
      </c>
      <c r="B27" s="10">
        <v>116</v>
      </c>
      <c r="C27" s="10"/>
      <c r="D27" s="10"/>
      <c r="E27" s="10"/>
      <c r="F27" s="10"/>
      <c r="G27" s="10"/>
      <c r="H27" s="10"/>
      <c r="I27" s="10"/>
      <c r="J27" s="10"/>
      <c r="K27" s="17"/>
      <c r="L27" s="38"/>
      <c r="M27" s="12"/>
      <c r="N27" s="13"/>
      <c r="O27" s="14"/>
      <c r="P27" s="18">
        <f>B27</f>
        <v>116</v>
      </c>
      <c r="Q27" s="15"/>
      <c r="R27" s="3"/>
      <c r="Z27" s="24" t="s">
        <v>39</v>
      </c>
      <c r="AA27" s="23">
        <f t="shared" si="16"/>
        <v>0.79069767441860461</v>
      </c>
      <c r="AB27" s="23">
        <f t="shared" si="17"/>
        <v>0.9101123595505618</v>
      </c>
      <c r="AC27" s="23">
        <f t="shared" si="18"/>
        <v>0.75510204081632648</v>
      </c>
      <c r="AD27" s="23">
        <f t="shared" si="19"/>
        <v>0.91919191919191923</v>
      </c>
      <c r="AE27" s="23">
        <f t="shared" si="20"/>
        <v>0.734375</v>
      </c>
      <c r="AF27" s="23">
        <f t="shared" si="21"/>
        <v>0.95959595959595956</v>
      </c>
      <c r="AG27" s="23">
        <f t="shared" si="22"/>
        <v>0.93103448275862066</v>
      </c>
      <c r="AH27" s="23">
        <f t="shared" si="23"/>
        <v>0.92500000000000004</v>
      </c>
      <c r="AI27" s="23">
        <f t="shared" si="24"/>
        <v>0.92500000000000004</v>
      </c>
      <c r="AJ27" s="23">
        <f t="shared" si="25"/>
        <v>0.95238095238095233</v>
      </c>
      <c r="AK27" s="23">
        <f t="shared" si="26"/>
        <v>1</v>
      </c>
      <c r="AL27" s="23">
        <f t="shared" si="27"/>
        <v>0.97752808988764039</v>
      </c>
      <c r="AM27" s="23">
        <f t="shared" si="28"/>
        <v>0.95121951219512191</v>
      </c>
      <c r="AN27" s="23">
        <f t="shared" si="29"/>
        <v>1</v>
      </c>
    </row>
    <row r="28" spans="1:42" ht="12.75" customHeight="1">
      <c r="A28" s="10">
        <v>9801</v>
      </c>
      <c r="B28" s="10"/>
      <c r="C28" s="10">
        <v>99</v>
      </c>
      <c r="D28" s="10"/>
      <c r="E28" s="10"/>
      <c r="F28" s="10"/>
      <c r="G28" s="10"/>
      <c r="H28" s="10"/>
      <c r="I28" s="10"/>
      <c r="J28" s="10"/>
      <c r="K28" s="17"/>
      <c r="L28" s="38"/>
      <c r="M28" s="12"/>
      <c r="N28" s="13"/>
      <c r="O28" s="14">
        <f>C28/B27</f>
        <v>0.85344827586206895</v>
      </c>
      <c r="P28" s="22">
        <v>99</v>
      </c>
      <c r="Q28" s="23">
        <f t="shared" ref="Q28:Q38" si="31">P28/P27</f>
        <v>0.85344827586206895</v>
      </c>
      <c r="R28" s="3">
        <f t="shared" ref="R28:R38" si="32">100%-Q28</f>
        <v>0.14655172413793105</v>
      </c>
      <c r="Z28" s="24" t="s">
        <v>40</v>
      </c>
      <c r="AA28" s="23">
        <f t="shared" si="16"/>
        <v>0.94117647058823528</v>
      </c>
      <c r="AB28" s="23">
        <f t="shared" si="17"/>
        <v>0.93827160493827155</v>
      </c>
      <c r="AC28" s="23">
        <f t="shared" si="18"/>
        <v>0.83783783783783783</v>
      </c>
      <c r="AD28" s="23">
        <f t="shared" si="19"/>
        <v>0.89010989010989006</v>
      </c>
      <c r="AE28" s="23">
        <f t="shared" si="20"/>
        <v>0.97872340425531912</v>
      </c>
      <c r="AF28" s="23">
        <f t="shared" si="21"/>
        <v>0.93684210526315792</v>
      </c>
      <c r="AG28" s="23">
        <f t="shared" si="22"/>
        <v>0.94444444444444442</v>
      </c>
      <c r="AH28" s="23">
        <f t="shared" si="23"/>
        <v>0.97297297297297303</v>
      </c>
      <c r="AI28" s="23">
        <f t="shared" si="24"/>
        <v>1</v>
      </c>
      <c r="AJ28" s="23">
        <f t="shared" si="25"/>
        <v>1</v>
      </c>
      <c r="AK28" s="23">
        <f t="shared" si="26"/>
        <v>0.91891891891891897</v>
      </c>
      <c r="AL28" s="23">
        <f t="shared" si="27"/>
        <v>1</v>
      </c>
      <c r="AM28" s="23">
        <f t="shared" si="28"/>
        <v>0.91025641025641024</v>
      </c>
      <c r="AN28" s="23" t="s">
        <v>27</v>
      </c>
    </row>
    <row r="29" spans="1:42" ht="12.75" customHeight="1">
      <c r="A29" s="10">
        <v>9802</v>
      </c>
      <c r="B29" s="10"/>
      <c r="C29" s="10">
        <v>33</v>
      </c>
      <c r="D29" s="10">
        <v>56</v>
      </c>
      <c r="E29" s="10"/>
      <c r="F29" s="10"/>
      <c r="G29" s="10"/>
      <c r="H29" s="10"/>
      <c r="I29" s="10"/>
      <c r="J29" s="10"/>
      <c r="K29" s="17"/>
      <c r="L29" s="38"/>
      <c r="M29" s="12"/>
      <c r="N29" s="13"/>
      <c r="O29" s="14">
        <f>D29/C28</f>
        <v>0.56565656565656564</v>
      </c>
      <c r="P29" s="22">
        <v>89</v>
      </c>
      <c r="Q29" s="23">
        <f t="shared" si="31"/>
        <v>0.89898989898989901</v>
      </c>
      <c r="R29" s="3">
        <f t="shared" si="32"/>
        <v>0.10101010101010099</v>
      </c>
      <c r="Z29" s="24" t="s">
        <v>41</v>
      </c>
      <c r="AA29" s="23">
        <f t="shared" si="16"/>
        <v>0.78125</v>
      </c>
      <c r="AB29" s="23">
        <f t="shared" si="17"/>
        <v>0.94736842105263153</v>
      </c>
      <c r="AC29" s="23">
        <f t="shared" si="18"/>
        <v>0.90322580645161288</v>
      </c>
      <c r="AD29" s="23">
        <f t="shared" si="19"/>
        <v>0.96296296296296291</v>
      </c>
      <c r="AE29" s="23">
        <f t="shared" si="20"/>
        <v>0.93478260869565222</v>
      </c>
      <c r="AF29" s="23">
        <f t="shared" si="21"/>
        <v>1</v>
      </c>
      <c r="AG29" s="23">
        <f t="shared" si="22"/>
        <v>0.94117647058823528</v>
      </c>
      <c r="AH29" s="23">
        <f t="shared" si="23"/>
        <v>0.98611111111111116</v>
      </c>
      <c r="AI29" s="23">
        <f t="shared" si="24"/>
        <v>1</v>
      </c>
      <c r="AJ29" s="23">
        <f t="shared" si="25"/>
        <v>1</v>
      </c>
      <c r="AK29" s="23">
        <f t="shared" si="26"/>
        <v>0.8529411764705882</v>
      </c>
      <c r="AL29" s="23">
        <f t="shared" si="27"/>
        <v>0.95402298850574707</v>
      </c>
      <c r="AM29" s="23" t="s">
        <v>27</v>
      </c>
    </row>
    <row r="30" spans="1:42" ht="12.75" customHeight="1">
      <c r="A30" s="10">
        <v>9901</v>
      </c>
      <c r="B30" s="10"/>
      <c r="C30" s="10"/>
      <c r="D30" s="10"/>
      <c r="E30" s="10">
        <v>51</v>
      </c>
      <c r="F30" s="10"/>
      <c r="G30" s="10"/>
      <c r="H30" s="10"/>
      <c r="I30" s="10"/>
      <c r="J30" s="10"/>
      <c r="K30" s="17"/>
      <c r="L30" s="38"/>
      <c r="M30" s="12"/>
      <c r="N30" s="13"/>
      <c r="O30" s="14">
        <f>E30/D29</f>
        <v>0.9107142857142857</v>
      </c>
      <c r="P30" s="22">
        <v>81</v>
      </c>
      <c r="Q30" s="23">
        <f t="shared" si="31"/>
        <v>0.9101123595505618</v>
      </c>
      <c r="R30" s="3">
        <f t="shared" si="32"/>
        <v>8.98876404494382E-2</v>
      </c>
      <c r="Z30" s="27" t="s">
        <v>42</v>
      </c>
      <c r="AA30" s="23">
        <f t="shared" si="16"/>
        <v>0.72</v>
      </c>
      <c r="AB30" s="23">
        <f t="shared" si="17"/>
        <v>0.94444444444444442</v>
      </c>
      <c r="AC30" s="23">
        <f t="shared" si="18"/>
        <v>0.9642857142857143</v>
      </c>
      <c r="AD30" s="23">
        <f t="shared" si="19"/>
        <v>0.98717948717948723</v>
      </c>
      <c r="AE30" s="23">
        <f t="shared" si="20"/>
        <v>1</v>
      </c>
      <c r="AF30" s="23">
        <f t="shared" si="21"/>
        <v>0.97752808988764039</v>
      </c>
      <c r="AG30" s="23">
        <f t="shared" si="22"/>
        <v>1</v>
      </c>
      <c r="AH30" s="23">
        <f t="shared" si="23"/>
        <v>1.056338028169014</v>
      </c>
      <c r="AI30" s="23">
        <f t="shared" si="24"/>
        <v>1</v>
      </c>
      <c r="AJ30" s="23">
        <f t="shared" si="25"/>
        <v>0.98750000000000004</v>
      </c>
      <c r="AK30" s="23">
        <f t="shared" si="26"/>
        <v>1</v>
      </c>
      <c r="AL30" s="23" t="s">
        <v>27</v>
      </c>
    </row>
    <row r="31" spans="1:42" ht="12.75" customHeight="1">
      <c r="A31" s="10">
        <v>9902</v>
      </c>
      <c r="B31" s="10"/>
      <c r="C31" s="10"/>
      <c r="D31" s="10"/>
      <c r="E31" s="10"/>
      <c r="F31" s="10">
        <v>43</v>
      </c>
      <c r="G31" s="10"/>
      <c r="H31" s="10"/>
      <c r="I31" s="10"/>
      <c r="J31" s="10"/>
      <c r="K31" s="17"/>
      <c r="L31" s="38"/>
      <c r="M31" s="12"/>
      <c r="N31" s="13"/>
      <c r="O31" s="14">
        <f>F31/E30</f>
        <v>0.84313725490196079</v>
      </c>
      <c r="P31" s="22">
        <v>76</v>
      </c>
      <c r="Q31" s="23">
        <f t="shared" si="31"/>
        <v>0.93827160493827155</v>
      </c>
      <c r="R31" s="3">
        <f t="shared" si="32"/>
        <v>6.1728395061728447E-2</v>
      </c>
      <c r="Z31" s="27" t="s">
        <v>43</v>
      </c>
      <c r="AA31" s="23">
        <f t="shared" si="16"/>
        <v>1</v>
      </c>
      <c r="AB31" s="23">
        <f t="shared" si="17"/>
        <v>0.97058823529411764</v>
      </c>
      <c r="AC31" s="23">
        <f t="shared" si="18"/>
        <v>0.96296296296296291</v>
      </c>
      <c r="AD31" s="23">
        <f t="shared" si="19"/>
        <v>0.93506493506493504</v>
      </c>
      <c r="AE31" s="23">
        <f t="shared" si="20"/>
        <v>1.0232558139534884</v>
      </c>
      <c r="AF31" s="23">
        <f t="shared" si="21"/>
        <v>0.94252873563218387</v>
      </c>
      <c r="AG31" s="23">
        <f t="shared" si="22"/>
        <v>0.95833333333333337</v>
      </c>
      <c r="AH31" s="23">
        <f t="shared" si="23"/>
        <v>0.96</v>
      </c>
      <c r="AI31" s="23">
        <f t="shared" si="24"/>
        <v>0.97297297297297303</v>
      </c>
      <c r="AJ31" s="23">
        <f t="shared" si="25"/>
        <v>0.96202531645569622</v>
      </c>
      <c r="AK31" s="23" t="s">
        <v>27</v>
      </c>
      <c r="AL31" s="23" t="s">
        <v>27</v>
      </c>
    </row>
    <row r="32" spans="1:42" ht="12.75" customHeight="1">
      <c r="A32" s="27" t="s">
        <v>14</v>
      </c>
      <c r="B32" s="10"/>
      <c r="C32" s="10"/>
      <c r="D32" s="10"/>
      <c r="E32" s="10"/>
      <c r="F32" s="10"/>
      <c r="G32" s="10">
        <v>42</v>
      </c>
      <c r="H32" s="10"/>
      <c r="I32" s="10"/>
      <c r="J32" s="10"/>
      <c r="K32" s="17"/>
      <c r="L32" s="38"/>
      <c r="M32" s="12"/>
      <c r="N32" s="13"/>
      <c r="O32" s="14">
        <f>G32/F31</f>
        <v>0.97674418604651159</v>
      </c>
      <c r="P32" s="22">
        <v>72</v>
      </c>
      <c r="Q32" s="23">
        <f t="shared" si="31"/>
        <v>0.94736842105263153</v>
      </c>
      <c r="R32" s="3">
        <f t="shared" si="32"/>
        <v>5.2631578947368474E-2</v>
      </c>
      <c r="Z32" s="27" t="s">
        <v>44</v>
      </c>
      <c r="AA32" s="23">
        <f t="shared" si="16"/>
        <v>0.94444444444444442</v>
      </c>
      <c r="AB32" s="23">
        <f t="shared" si="17"/>
        <v>0.98484848484848486</v>
      </c>
      <c r="AC32" s="23">
        <f t="shared" si="18"/>
        <v>0.96153846153846156</v>
      </c>
      <c r="AD32" s="23">
        <f t="shared" si="19"/>
        <v>0.97222222222222221</v>
      </c>
      <c r="AE32" s="23">
        <f t="shared" si="20"/>
        <v>0.93181818181818177</v>
      </c>
      <c r="AF32" s="23">
        <f t="shared" si="21"/>
        <v>1</v>
      </c>
      <c r="AG32" s="23">
        <f t="shared" si="22"/>
        <v>0.97826086956521741</v>
      </c>
      <c r="AH32" s="23">
        <f t="shared" si="23"/>
        <v>1</v>
      </c>
      <c r="AI32" s="23">
        <f t="shared" si="24"/>
        <v>0.97222222222222221</v>
      </c>
      <c r="AJ32" s="23" t="s">
        <v>27</v>
      </c>
    </row>
    <row r="33" spans="1:42" ht="12.75" customHeight="1">
      <c r="A33" s="27" t="s">
        <v>15</v>
      </c>
      <c r="B33" s="10"/>
      <c r="C33" s="10"/>
      <c r="D33" s="10"/>
      <c r="E33" s="10"/>
      <c r="F33" s="10"/>
      <c r="G33" s="10"/>
      <c r="H33" s="10">
        <v>35</v>
      </c>
      <c r="I33" s="10"/>
      <c r="J33" s="10"/>
      <c r="K33" s="17"/>
      <c r="L33" s="38"/>
      <c r="M33" s="12"/>
      <c r="N33" s="13"/>
      <c r="O33" s="14">
        <f>H33/G32</f>
        <v>0.83333333333333337</v>
      </c>
      <c r="P33" s="22">
        <v>68</v>
      </c>
      <c r="Q33" s="23">
        <f t="shared" si="31"/>
        <v>0.94444444444444442</v>
      </c>
      <c r="R33" s="3">
        <f t="shared" si="32"/>
        <v>5.555555555555558E-2</v>
      </c>
      <c r="S33" s="2" t="s">
        <v>4</v>
      </c>
    </row>
    <row r="34" spans="1:42" ht="12.75" customHeight="1">
      <c r="A34" s="27" t="s">
        <v>16</v>
      </c>
      <c r="B34" s="10"/>
      <c r="C34" s="10"/>
      <c r="D34" s="10"/>
      <c r="E34" s="10"/>
      <c r="F34" s="10"/>
      <c r="G34" s="10"/>
      <c r="H34" s="10"/>
      <c r="I34" s="10">
        <v>35</v>
      </c>
      <c r="J34" s="10"/>
      <c r="K34" s="17"/>
      <c r="L34" s="38"/>
      <c r="M34" s="12"/>
      <c r="N34" s="13"/>
      <c r="O34" s="14">
        <f>I34/H33</f>
        <v>1</v>
      </c>
      <c r="P34" s="22">
        <v>66</v>
      </c>
      <c r="Q34" s="23">
        <f t="shared" si="31"/>
        <v>0.97058823529411764</v>
      </c>
      <c r="R34" s="3">
        <f t="shared" si="32"/>
        <v>2.9411764705882359E-2</v>
      </c>
      <c r="S34" s="26">
        <v>9701</v>
      </c>
      <c r="T34" s="39">
        <f>M20</f>
        <v>0.33333333333333331</v>
      </c>
    </row>
    <row r="35" spans="1:42" ht="12.75" customHeight="1">
      <c r="A35" s="27" t="s">
        <v>17</v>
      </c>
      <c r="B35" s="10"/>
      <c r="C35" s="10"/>
      <c r="D35" s="10"/>
      <c r="E35" s="10"/>
      <c r="F35" s="10"/>
      <c r="G35" s="10"/>
      <c r="H35" s="10"/>
      <c r="I35" s="10"/>
      <c r="J35" s="10">
        <v>35</v>
      </c>
      <c r="K35" s="17">
        <v>31</v>
      </c>
      <c r="L35" s="38">
        <f>K35/B27</f>
        <v>0.26724137931034481</v>
      </c>
      <c r="M35" s="12"/>
      <c r="N35" s="13"/>
      <c r="O35" s="14">
        <f>J35/I34</f>
        <v>1</v>
      </c>
      <c r="P35" s="22">
        <v>65</v>
      </c>
      <c r="Q35" s="23">
        <f t="shared" si="31"/>
        <v>0.98484848484848486</v>
      </c>
      <c r="R35" s="3">
        <f t="shared" si="32"/>
        <v>1.5151515151515138E-2</v>
      </c>
      <c r="S35" s="26">
        <v>9702</v>
      </c>
      <c r="T35" s="39">
        <f>M42</f>
        <v>0.59482758620689657</v>
      </c>
    </row>
    <row r="36" spans="1:42" ht="12.75" customHeight="1">
      <c r="A36" s="27" t="s">
        <v>18</v>
      </c>
      <c r="B36" s="10"/>
      <c r="C36" s="10"/>
      <c r="D36" s="10"/>
      <c r="E36" s="10"/>
      <c r="F36" s="10"/>
      <c r="G36" s="10"/>
      <c r="H36" s="10"/>
      <c r="I36" s="10"/>
      <c r="J36" s="10">
        <v>38</v>
      </c>
      <c r="K36" s="17">
        <v>22</v>
      </c>
      <c r="L36" s="38"/>
      <c r="M36" s="12"/>
      <c r="N36" s="13"/>
      <c r="O36" s="14"/>
      <c r="P36" s="22">
        <v>34</v>
      </c>
      <c r="Q36" s="23">
        <f t="shared" si="31"/>
        <v>0.52307692307692311</v>
      </c>
      <c r="R36" s="3">
        <f t="shared" si="32"/>
        <v>0.47692307692307689</v>
      </c>
      <c r="S36" s="26">
        <v>9801</v>
      </c>
      <c r="T36" s="39">
        <f>M63</f>
        <v>0.37681159420289856</v>
      </c>
    </row>
    <row r="37" spans="1:42" ht="12.75" customHeight="1">
      <c r="A37" s="27" t="s">
        <v>19</v>
      </c>
      <c r="B37" s="10"/>
      <c r="C37" s="10"/>
      <c r="D37" s="10"/>
      <c r="E37" s="10"/>
      <c r="F37" s="10"/>
      <c r="G37" s="10">
        <v>1</v>
      </c>
      <c r="H37" s="10"/>
      <c r="I37" s="10">
        <v>1</v>
      </c>
      <c r="J37" s="10">
        <v>10</v>
      </c>
      <c r="K37" s="17">
        <v>13</v>
      </c>
      <c r="L37" s="38"/>
      <c r="M37" s="12"/>
      <c r="N37" s="13"/>
      <c r="O37" s="14"/>
      <c r="P37" s="22">
        <v>12</v>
      </c>
      <c r="Q37" s="23">
        <f t="shared" si="31"/>
        <v>0.35294117647058826</v>
      </c>
      <c r="R37" s="3">
        <f t="shared" si="32"/>
        <v>0.64705882352941169</v>
      </c>
      <c r="S37" s="26">
        <v>9802</v>
      </c>
      <c r="T37" s="39">
        <f>M83</f>
        <v>0.42281879194630873</v>
      </c>
    </row>
    <row r="38" spans="1:42" ht="12.75" customHeight="1">
      <c r="A38" s="27" t="s">
        <v>20</v>
      </c>
      <c r="B38" s="10"/>
      <c r="C38" s="10"/>
      <c r="D38" s="10"/>
      <c r="E38" s="10"/>
      <c r="F38" s="10"/>
      <c r="G38" s="10"/>
      <c r="H38" s="10"/>
      <c r="I38" s="10"/>
      <c r="J38" s="10">
        <v>3</v>
      </c>
      <c r="K38" s="17">
        <v>2</v>
      </c>
      <c r="L38" s="12"/>
      <c r="M38" s="12"/>
      <c r="N38" s="12"/>
      <c r="O38" s="14"/>
      <c r="P38" s="22">
        <v>3</v>
      </c>
      <c r="Q38" s="23">
        <f t="shared" si="31"/>
        <v>0.25</v>
      </c>
      <c r="R38" s="3">
        <f t="shared" si="32"/>
        <v>0.75</v>
      </c>
      <c r="S38" s="26">
        <v>9901</v>
      </c>
      <c r="T38" s="3">
        <f>M104</f>
        <v>0.31818181818181818</v>
      </c>
    </row>
    <row r="39" spans="1:42" ht="12.75" customHeight="1">
      <c r="A39" s="27" t="s">
        <v>21</v>
      </c>
      <c r="B39" s="10"/>
      <c r="C39" s="10"/>
      <c r="D39" s="10"/>
      <c r="E39" s="10"/>
      <c r="F39" s="10"/>
      <c r="G39" s="10"/>
      <c r="H39" s="10">
        <v>1</v>
      </c>
      <c r="I39" s="10"/>
      <c r="J39" s="10"/>
      <c r="K39" s="17"/>
      <c r="L39" s="12"/>
      <c r="M39" s="12"/>
      <c r="N39" s="12"/>
      <c r="O39" s="14"/>
      <c r="P39" s="22">
        <v>1</v>
      </c>
      <c r="S39" s="26">
        <v>9902</v>
      </c>
      <c r="T39" s="3">
        <f>M124</f>
        <v>0.5</v>
      </c>
    </row>
    <row r="40" spans="1:42" ht="12.75" customHeight="1">
      <c r="A40" s="29" t="s">
        <v>22</v>
      </c>
      <c r="B40" s="30"/>
      <c r="C40" s="30"/>
      <c r="D40" s="30"/>
      <c r="E40" s="30"/>
      <c r="F40" s="30"/>
      <c r="G40" s="30"/>
      <c r="H40" s="30"/>
      <c r="I40" s="30"/>
      <c r="J40" s="30"/>
      <c r="K40" s="31"/>
      <c r="L40" s="3"/>
      <c r="M40" s="3"/>
      <c r="N40" s="3"/>
      <c r="O40" s="3"/>
      <c r="P40" s="22"/>
      <c r="S40" s="28" t="s">
        <v>14</v>
      </c>
      <c r="T40" s="3">
        <f>M143</f>
        <v>0.48039215686274511</v>
      </c>
    </row>
    <row r="41" spans="1:42" ht="12.75" customHeight="1">
      <c r="A41" s="29" t="s">
        <v>23</v>
      </c>
      <c r="B41" s="30"/>
      <c r="C41" s="30"/>
      <c r="D41" s="30"/>
      <c r="E41" s="30"/>
      <c r="F41" s="30"/>
      <c r="G41" s="30"/>
      <c r="H41" s="30"/>
      <c r="I41" s="30"/>
      <c r="J41" s="30">
        <v>1</v>
      </c>
      <c r="K41" s="31">
        <v>1</v>
      </c>
      <c r="L41" s="3"/>
      <c r="M41" s="3"/>
      <c r="N41" s="3"/>
      <c r="O41" s="3"/>
      <c r="P41" s="22"/>
      <c r="S41" s="28" t="s">
        <v>15</v>
      </c>
      <c r="T41" s="3">
        <f>M161</f>
        <v>0.27272727272727271</v>
      </c>
    </row>
    <row r="42" spans="1:42" ht="12.75" customHeight="1">
      <c r="K42" s="31">
        <f>SUM(K35:K41)</f>
        <v>69</v>
      </c>
      <c r="L42" s="3">
        <f>K35/B27</f>
        <v>0.26724137931034481</v>
      </c>
      <c r="M42" s="3">
        <f>K42/B27</f>
        <v>0.59482758620689657</v>
      </c>
      <c r="N42" s="3">
        <f>M42-L35</f>
        <v>0.32758620689655177</v>
      </c>
      <c r="O42" s="3"/>
      <c r="S42" s="28" t="s">
        <v>16</v>
      </c>
      <c r="T42" s="3">
        <f>M181</f>
        <v>0.53846153846153844</v>
      </c>
      <c r="Z42" s="2"/>
      <c r="AA42" s="8" t="s">
        <v>45</v>
      </c>
      <c r="AB42" s="8"/>
      <c r="AC42" s="8"/>
      <c r="AD42" s="8"/>
      <c r="AE42" s="8"/>
      <c r="AF42" s="8"/>
      <c r="AG42" s="8"/>
      <c r="AH42" s="8"/>
      <c r="AI42" s="8"/>
      <c r="AJ42" s="8"/>
    </row>
    <row r="43" spans="1:42" ht="12.75" customHeight="1">
      <c r="A43" s="34" t="s">
        <v>34</v>
      </c>
      <c r="B43" s="34"/>
      <c r="C43" s="34"/>
      <c r="D43" s="35"/>
      <c r="E43" s="35"/>
      <c r="H43" s="36">
        <f>((K35*9)+(K36*10)+(K37*11)+(K38*12)+(K41*15))/K42</f>
        <v>9.8695652173913047</v>
      </c>
      <c r="L43" s="3"/>
      <c r="M43" s="3"/>
      <c r="O43" s="3"/>
      <c r="S43" s="28" t="s">
        <v>17</v>
      </c>
      <c r="T43" s="3">
        <f>M200</f>
        <v>0.52898550724637683</v>
      </c>
      <c r="AA43" s="300" t="s">
        <v>12</v>
      </c>
      <c r="AB43" s="297"/>
      <c r="AC43" s="297"/>
      <c r="AD43" s="297"/>
      <c r="AE43" s="297"/>
      <c r="AF43" s="297"/>
      <c r="AG43" s="297"/>
      <c r="AH43" s="297"/>
      <c r="AI43" s="297"/>
      <c r="AJ43" s="297"/>
    </row>
    <row r="44" spans="1:42" ht="12.75" customHeight="1">
      <c r="L44" s="3"/>
      <c r="M44" s="3"/>
      <c r="O44" s="3"/>
      <c r="S44" s="28" t="s">
        <v>18</v>
      </c>
      <c r="T44" s="3">
        <f>M219</f>
        <v>0.47169811320754718</v>
      </c>
      <c r="Z44" s="19" t="s">
        <v>13</v>
      </c>
      <c r="AA44" s="1">
        <v>9701</v>
      </c>
      <c r="AB44" s="20">
        <v>9702</v>
      </c>
      <c r="AC44" s="20">
        <v>9801</v>
      </c>
      <c r="AD44" s="20">
        <v>9802</v>
      </c>
      <c r="AE44" s="20">
        <v>9901</v>
      </c>
      <c r="AF44" s="20">
        <v>9902</v>
      </c>
      <c r="AG44" s="21" t="s">
        <v>14</v>
      </c>
      <c r="AH44" s="21" t="s">
        <v>15</v>
      </c>
      <c r="AI44" s="21" t="s">
        <v>16</v>
      </c>
      <c r="AJ44" s="21" t="s">
        <v>17</v>
      </c>
      <c r="AK44" s="21" t="s">
        <v>18</v>
      </c>
      <c r="AL44" s="21" t="s">
        <v>19</v>
      </c>
      <c r="AM44" s="21" t="s">
        <v>20</v>
      </c>
      <c r="AN44" s="21" t="s">
        <v>21</v>
      </c>
      <c r="AO44" s="21" t="s">
        <v>22</v>
      </c>
      <c r="AP44" s="21" t="s">
        <v>23</v>
      </c>
    </row>
    <row r="45" spans="1:42" ht="12.75" customHeight="1">
      <c r="L45" s="3"/>
      <c r="M45" s="3"/>
      <c r="O45" s="3"/>
      <c r="S45" s="28" t="s">
        <v>19</v>
      </c>
      <c r="T45" s="3">
        <f>M241</f>
        <v>0.69523809523809521</v>
      </c>
      <c r="Z45" s="24" t="s">
        <v>37</v>
      </c>
      <c r="AA45" s="23">
        <f t="shared" ref="AA45:AA52" si="33">R6</f>
        <v>5.8823529411764719E-2</v>
      </c>
      <c r="AB45" s="23">
        <f t="shared" ref="AB45:AB52" si="34">R28</f>
        <v>0.14655172413793105</v>
      </c>
      <c r="AC45" s="23">
        <f t="shared" ref="AC45:AC52" si="35">R50</f>
        <v>0.26086956521739135</v>
      </c>
      <c r="AD45" s="23">
        <f t="shared" ref="AD45:AD52" si="36">R70</f>
        <v>0.25503355704697983</v>
      </c>
      <c r="AE45" s="23">
        <f t="shared" ref="AE45:AE52" si="37">R90</f>
        <v>0.30909090909090908</v>
      </c>
      <c r="AF45" s="23">
        <f t="shared" ref="AF45:AF52" si="38">R110</f>
        <v>0.29746835443037978</v>
      </c>
      <c r="AG45" s="23">
        <f t="shared" ref="AG45:AG52" si="39">R131</f>
        <v>0.3529411764705882</v>
      </c>
      <c r="AH45" s="23">
        <f t="shared" ref="AH45:AH51" si="40">R150</f>
        <v>0.31060606060606055</v>
      </c>
      <c r="AI45" s="23">
        <f t="shared" ref="AI45:AI50" si="41">R170</f>
        <v>0.30769230769230771</v>
      </c>
      <c r="AJ45" s="23">
        <f t="shared" ref="AJ45:AJ49" si="42">R187</f>
        <v>0.35507246376811596</v>
      </c>
      <c r="AK45" s="3">
        <f t="shared" ref="AK45:AK48" si="43">R205</f>
        <v>0.20754716981132071</v>
      </c>
      <c r="AL45" s="3">
        <f t="shared" ref="AL45:AL47" si="44">R225</f>
        <v>0.15238095238095239</v>
      </c>
      <c r="AM45" s="3">
        <f t="shared" ref="AM45:AM48" si="45">R246</f>
        <v>0.17757009345794394</v>
      </c>
      <c r="AN45" s="3">
        <f t="shared" ref="AN45:AN47" si="46">R266</f>
        <v>6.0606060606060552E-2</v>
      </c>
      <c r="AO45" s="3">
        <f t="shared" ref="AO45:AO46" si="47">R286</f>
        <v>0.1428571428571429</v>
      </c>
      <c r="AP45" s="3">
        <f>R304</f>
        <v>0.1009174311926605</v>
      </c>
    </row>
    <row r="46" spans="1:42" ht="12.75" customHeight="1">
      <c r="A46" s="40" t="s">
        <v>46</v>
      </c>
      <c r="L46" s="3"/>
      <c r="M46" s="3"/>
      <c r="O46" s="3"/>
      <c r="S46" s="28" t="s">
        <v>20</v>
      </c>
      <c r="Z46" s="24" t="s">
        <v>38</v>
      </c>
      <c r="AA46" s="23">
        <f t="shared" si="33"/>
        <v>0.10416666666666663</v>
      </c>
      <c r="AB46" s="23">
        <f t="shared" si="34"/>
        <v>0.10101010101010099</v>
      </c>
      <c r="AC46" s="23">
        <f t="shared" si="35"/>
        <v>3.9215686274509776E-2</v>
      </c>
      <c r="AD46" s="23">
        <f t="shared" si="36"/>
        <v>0.10810810810810811</v>
      </c>
      <c r="AE46" s="23">
        <f t="shared" si="37"/>
        <v>0.15789473684210531</v>
      </c>
      <c r="AF46" s="23">
        <f t="shared" si="38"/>
        <v>0.10810810810810811</v>
      </c>
      <c r="AG46" s="23">
        <f t="shared" si="39"/>
        <v>0.12121212121212122</v>
      </c>
      <c r="AH46" s="23">
        <f t="shared" si="40"/>
        <v>0.12087912087912089</v>
      </c>
      <c r="AI46" s="23">
        <f t="shared" si="41"/>
        <v>0.11111111111111116</v>
      </c>
      <c r="AJ46" s="23">
        <f t="shared" si="42"/>
        <v>5.6179775280898903E-2</v>
      </c>
      <c r="AK46" s="3">
        <f t="shared" si="43"/>
        <v>0.11904761904761907</v>
      </c>
      <c r="AL46" s="3">
        <f t="shared" si="44"/>
        <v>0</v>
      </c>
      <c r="AM46" s="3">
        <f t="shared" si="45"/>
        <v>6.8181818181818232E-2</v>
      </c>
      <c r="AN46" s="3">
        <f t="shared" si="46"/>
        <v>5.3763440860215006E-2</v>
      </c>
      <c r="AO46" s="3">
        <f t="shared" si="47"/>
        <v>6.0606060606060552E-2</v>
      </c>
    </row>
    <row r="47" spans="1:42" ht="25.5" customHeight="1">
      <c r="B47" s="299" t="s">
        <v>2</v>
      </c>
      <c r="C47" s="297"/>
      <c r="D47" s="297"/>
      <c r="E47" s="297"/>
      <c r="F47" s="297"/>
      <c r="G47" s="297"/>
      <c r="H47" s="297"/>
      <c r="I47" s="297"/>
      <c r="J47" s="297"/>
      <c r="L47" s="4" t="s">
        <v>3</v>
      </c>
      <c r="M47" s="4" t="s">
        <v>4</v>
      </c>
      <c r="N47" s="5" t="s">
        <v>5</v>
      </c>
      <c r="O47" s="4" t="s">
        <v>6</v>
      </c>
      <c r="P47" s="6" t="s">
        <v>7</v>
      </c>
      <c r="Q47" s="6" t="s">
        <v>8</v>
      </c>
      <c r="R47" s="7" t="s">
        <v>9</v>
      </c>
      <c r="S47" s="28" t="s">
        <v>21</v>
      </c>
      <c r="Z47" s="24" t="s">
        <v>39</v>
      </c>
      <c r="AA47" s="23">
        <f t="shared" si="33"/>
        <v>0.20930232558139539</v>
      </c>
      <c r="AB47" s="23">
        <f t="shared" si="34"/>
        <v>8.98876404494382E-2</v>
      </c>
      <c r="AC47" s="23">
        <f t="shared" si="35"/>
        <v>0.24489795918367352</v>
      </c>
      <c r="AD47" s="23">
        <f t="shared" si="36"/>
        <v>8.0808080808080773E-2</v>
      </c>
      <c r="AE47" s="23">
        <f t="shared" si="37"/>
        <v>0.265625</v>
      </c>
      <c r="AF47" s="23">
        <f t="shared" si="38"/>
        <v>4.0404040404040442E-2</v>
      </c>
      <c r="AG47" s="23">
        <f t="shared" si="39"/>
        <v>6.8965517241379337E-2</v>
      </c>
      <c r="AH47" s="23">
        <f t="shared" si="40"/>
        <v>7.4999999999999956E-2</v>
      </c>
      <c r="AI47" s="23">
        <f t="shared" si="41"/>
        <v>7.4999999999999956E-2</v>
      </c>
      <c r="AJ47" s="23">
        <f t="shared" si="42"/>
        <v>4.7619047619047672E-2</v>
      </c>
      <c r="AK47" s="3">
        <f t="shared" si="43"/>
        <v>0</v>
      </c>
      <c r="AL47" s="3">
        <f t="shared" si="44"/>
        <v>2.2471910112359605E-2</v>
      </c>
      <c r="AM47" s="3">
        <f t="shared" si="45"/>
        <v>4.8780487804878092E-2</v>
      </c>
      <c r="AN47" s="3">
        <f t="shared" si="46"/>
        <v>0</v>
      </c>
    </row>
    <row r="48" spans="1:42" ht="12.75" customHeight="1">
      <c r="A48" s="9" t="s">
        <v>10</v>
      </c>
      <c r="B48" s="10">
        <v>1</v>
      </c>
      <c r="C48" s="10">
        <v>2</v>
      </c>
      <c r="D48" s="10">
        <v>3</v>
      </c>
      <c r="E48" s="10">
        <v>4</v>
      </c>
      <c r="F48" s="10">
        <v>5</v>
      </c>
      <c r="G48" s="10">
        <v>6</v>
      </c>
      <c r="H48" s="10">
        <v>7</v>
      </c>
      <c r="I48" s="10">
        <v>8</v>
      </c>
      <c r="J48" s="10">
        <v>9</v>
      </c>
      <c r="K48" s="11" t="s">
        <v>11</v>
      </c>
      <c r="L48" s="12"/>
      <c r="M48" s="12"/>
      <c r="N48" s="13"/>
      <c r="O48" s="14"/>
      <c r="P48" s="15"/>
      <c r="Q48" s="15"/>
      <c r="R48" s="3"/>
      <c r="S48" s="28" t="s">
        <v>22</v>
      </c>
      <c r="Z48" s="24" t="s">
        <v>40</v>
      </c>
      <c r="AA48" s="23">
        <f t="shared" si="33"/>
        <v>5.8823529411764719E-2</v>
      </c>
      <c r="AB48" s="23">
        <f t="shared" si="34"/>
        <v>6.1728395061728447E-2</v>
      </c>
      <c r="AC48" s="23">
        <f t="shared" si="35"/>
        <v>0.16216216216216217</v>
      </c>
      <c r="AD48" s="23">
        <f t="shared" si="36"/>
        <v>0.10989010989010994</v>
      </c>
      <c r="AE48" s="23">
        <f t="shared" si="37"/>
        <v>2.1276595744680882E-2</v>
      </c>
      <c r="AF48" s="23">
        <f t="shared" si="38"/>
        <v>6.315789473684208E-2</v>
      </c>
      <c r="AG48" s="23">
        <f t="shared" si="39"/>
        <v>5.555555555555558E-2</v>
      </c>
      <c r="AH48" s="23">
        <f t="shared" si="40"/>
        <v>2.7027027027026973E-2</v>
      </c>
      <c r="AI48" s="23">
        <f t="shared" si="41"/>
        <v>0</v>
      </c>
      <c r="AJ48" s="23">
        <f t="shared" si="42"/>
        <v>0</v>
      </c>
      <c r="AK48" s="3">
        <f t="shared" si="43"/>
        <v>8.108108108108103E-2</v>
      </c>
      <c r="AL48" s="3">
        <f>R231</f>
        <v>2.3809523809523836E-2</v>
      </c>
      <c r="AM48" s="3">
        <f t="shared" si="45"/>
        <v>8.9743589743589758E-2</v>
      </c>
    </row>
    <row r="49" spans="1:52" ht="12.75" customHeight="1">
      <c r="A49" s="10">
        <v>9801</v>
      </c>
      <c r="B49" s="10">
        <v>69</v>
      </c>
      <c r="C49" s="10"/>
      <c r="D49" s="10"/>
      <c r="E49" s="10"/>
      <c r="F49" s="10"/>
      <c r="G49" s="10"/>
      <c r="H49" s="10"/>
      <c r="I49" s="10"/>
      <c r="J49" s="10"/>
      <c r="K49" s="17"/>
      <c r="L49" s="12"/>
      <c r="M49" s="12"/>
      <c r="N49" s="13"/>
      <c r="O49" s="14"/>
      <c r="P49" s="18">
        <f>B49</f>
        <v>69</v>
      </c>
      <c r="Q49" s="15"/>
      <c r="R49" s="3"/>
      <c r="Z49" s="24" t="s">
        <v>41</v>
      </c>
      <c r="AA49" s="23">
        <f t="shared" si="33"/>
        <v>0.21875</v>
      </c>
      <c r="AB49" s="23">
        <f t="shared" si="34"/>
        <v>5.2631578947368474E-2</v>
      </c>
      <c r="AC49" s="23">
        <f t="shared" si="35"/>
        <v>9.6774193548387122E-2</v>
      </c>
      <c r="AD49" s="23">
        <f t="shared" si="36"/>
        <v>3.703703703703709E-2</v>
      </c>
      <c r="AE49" s="23">
        <f t="shared" si="37"/>
        <v>6.5217391304347783E-2</v>
      </c>
      <c r="AF49" s="23">
        <f t="shared" si="38"/>
        <v>0</v>
      </c>
      <c r="AG49" s="23">
        <f t="shared" si="39"/>
        <v>5.8823529411764719E-2</v>
      </c>
      <c r="AH49" s="23">
        <f t="shared" si="40"/>
        <v>1.388888888888884E-2</v>
      </c>
      <c r="AI49" s="23">
        <f t="shared" si="41"/>
        <v>0</v>
      </c>
      <c r="AJ49" s="23">
        <f t="shared" si="42"/>
        <v>0</v>
      </c>
      <c r="AK49" s="3">
        <f t="shared" ref="AK49:AK50" si="48">R220</f>
        <v>0</v>
      </c>
      <c r="AL49" s="3">
        <f>R241</f>
        <v>0</v>
      </c>
      <c r="AM49" s="3" t="s">
        <v>27</v>
      </c>
    </row>
    <row r="50" spans="1:52" ht="12.75" customHeight="1">
      <c r="A50" s="10">
        <v>9802</v>
      </c>
      <c r="B50" s="10">
        <v>1</v>
      </c>
      <c r="C50" s="10">
        <v>55</v>
      </c>
      <c r="D50" s="10"/>
      <c r="E50" s="10"/>
      <c r="F50" s="10"/>
      <c r="G50" s="10"/>
      <c r="H50" s="10"/>
      <c r="I50" s="10"/>
      <c r="J50" s="10"/>
      <c r="K50" s="17"/>
      <c r="L50" s="12"/>
      <c r="M50" s="12"/>
      <c r="N50" s="13"/>
      <c r="O50" s="14">
        <f>C50/B49</f>
        <v>0.79710144927536231</v>
      </c>
      <c r="P50" s="22">
        <v>51</v>
      </c>
      <c r="Q50" s="23">
        <f t="shared" ref="Q50:Q60" si="49">P50/P49</f>
        <v>0.73913043478260865</v>
      </c>
      <c r="R50" s="3">
        <f t="shared" ref="R50:R60" si="50">100%-Q50</f>
        <v>0.26086956521739135</v>
      </c>
      <c r="Z50" s="27" t="s">
        <v>42</v>
      </c>
      <c r="AA50" s="23">
        <f t="shared" si="33"/>
        <v>0.28000000000000003</v>
      </c>
      <c r="AB50" s="23">
        <f t="shared" si="34"/>
        <v>5.555555555555558E-2</v>
      </c>
      <c r="AC50" s="23">
        <f t="shared" si="35"/>
        <v>3.5714285714285698E-2</v>
      </c>
      <c r="AD50" s="23">
        <f t="shared" si="36"/>
        <v>1.2820512820512775E-2</v>
      </c>
      <c r="AE50" s="23">
        <f t="shared" si="37"/>
        <v>0</v>
      </c>
      <c r="AF50" s="23">
        <f t="shared" si="38"/>
        <v>2.2471910112359605E-2</v>
      </c>
      <c r="AG50" s="23">
        <f t="shared" si="39"/>
        <v>0</v>
      </c>
      <c r="AH50" s="23">
        <f t="shared" si="40"/>
        <v>-5.6338028169014009E-2</v>
      </c>
      <c r="AI50" s="23">
        <f t="shared" si="41"/>
        <v>0</v>
      </c>
      <c r="AJ50" s="23">
        <f t="shared" ref="AJ50:AJ51" si="51">R200</f>
        <v>0</v>
      </c>
      <c r="AK50" s="3">
        <f t="shared" si="48"/>
        <v>0</v>
      </c>
      <c r="AL50" s="3" t="s">
        <v>27</v>
      </c>
      <c r="AM50" s="3" t="s">
        <v>27</v>
      </c>
    </row>
    <row r="51" spans="1:52" ht="12.75" customHeight="1">
      <c r="A51" s="10">
        <v>9901</v>
      </c>
      <c r="B51" s="10"/>
      <c r="C51" s="10"/>
      <c r="D51" s="10">
        <v>22</v>
      </c>
      <c r="E51" s="10"/>
      <c r="F51" s="10"/>
      <c r="G51" s="10"/>
      <c r="H51" s="10"/>
      <c r="I51" s="10"/>
      <c r="J51" s="10"/>
      <c r="K51" s="17"/>
      <c r="L51" s="12"/>
      <c r="M51" s="12"/>
      <c r="N51" s="13"/>
      <c r="O51" s="14">
        <f>D51/C50</f>
        <v>0.4</v>
      </c>
      <c r="P51" s="22">
        <v>49</v>
      </c>
      <c r="Q51" s="23">
        <f t="shared" si="49"/>
        <v>0.96078431372549022</v>
      </c>
      <c r="R51" s="3">
        <f t="shared" si="50"/>
        <v>3.9215686274509776E-2</v>
      </c>
      <c r="Z51" s="27" t="s">
        <v>43</v>
      </c>
      <c r="AA51" s="23">
        <f t="shared" si="33"/>
        <v>0</v>
      </c>
      <c r="AB51" s="23">
        <f t="shared" si="34"/>
        <v>2.9411764705882359E-2</v>
      </c>
      <c r="AC51" s="23">
        <f t="shared" si="35"/>
        <v>3.703703703703709E-2</v>
      </c>
      <c r="AD51" s="23">
        <f t="shared" si="36"/>
        <v>6.4935064935064957E-2</v>
      </c>
      <c r="AE51" s="23">
        <f t="shared" si="37"/>
        <v>-2.3255813953488413E-2</v>
      </c>
      <c r="AF51" s="23">
        <f t="shared" si="38"/>
        <v>5.7471264367816133E-2</v>
      </c>
      <c r="AG51" s="23">
        <f t="shared" si="39"/>
        <v>4.166666666666663E-2</v>
      </c>
      <c r="AH51" s="23">
        <f t="shared" si="40"/>
        <v>4.0000000000000036E-2</v>
      </c>
      <c r="AI51" s="23">
        <f t="shared" ref="AI51:AI52" si="52">R182</f>
        <v>0</v>
      </c>
      <c r="AJ51" s="23">
        <f t="shared" si="51"/>
        <v>0</v>
      </c>
      <c r="AK51" s="3" t="s">
        <v>27</v>
      </c>
    </row>
    <row r="52" spans="1:52" ht="12.75" customHeight="1">
      <c r="A52" s="10">
        <v>9902</v>
      </c>
      <c r="B52" s="10"/>
      <c r="C52" s="10"/>
      <c r="D52" s="10"/>
      <c r="E52" s="10">
        <v>14</v>
      </c>
      <c r="F52" s="10"/>
      <c r="G52" s="10"/>
      <c r="H52" s="10"/>
      <c r="I52" s="10"/>
      <c r="J52" s="10"/>
      <c r="K52" s="17"/>
      <c r="L52" s="12"/>
      <c r="M52" s="12"/>
      <c r="N52" s="13"/>
      <c r="O52" s="14">
        <f>E52/D51</f>
        <v>0.63636363636363635</v>
      </c>
      <c r="P52" s="22">
        <v>37</v>
      </c>
      <c r="Q52" s="23">
        <f t="shared" si="49"/>
        <v>0.75510204081632648</v>
      </c>
      <c r="R52" s="3">
        <f t="shared" si="50"/>
        <v>0.24489795918367352</v>
      </c>
      <c r="Z52" s="27" t="s">
        <v>44</v>
      </c>
      <c r="AA52" s="23">
        <f t="shared" si="33"/>
        <v>5.555555555555558E-2</v>
      </c>
      <c r="AB52" s="23">
        <f t="shared" si="34"/>
        <v>1.5151515151515138E-2</v>
      </c>
      <c r="AC52" s="23">
        <f t="shared" si="35"/>
        <v>3.8461538461538436E-2</v>
      </c>
      <c r="AD52" s="23">
        <f t="shared" si="36"/>
        <v>2.777777777777779E-2</v>
      </c>
      <c r="AE52" s="23">
        <f t="shared" si="37"/>
        <v>6.8181818181818232E-2</v>
      </c>
      <c r="AF52" s="23">
        <f t="shared" si="38"/>
        <v>0</v>
      </c>
      <c r="AG52" s="23">
        <f t="shared" si="39"/>
        <v>2.1739130434782594E-2</v>
      </c>
      <c r="AH52" s="23">
        <f>R161</f>
        <v>0</v>
      </c>
      <c r="AI52" s="23">
        <f t="shared" si="52"/>
        <v>0</v>
      </c>
      <c r="AJ52" s="23" t="s">
        <v>27</v>
      </c>
    </row>
    <row r="53" spans="1:52" ht="12.75" customHeight="1">
      <c r="A53" s="27" t="s">
        <v>14</v>
      </c>
      <c r="B53" s="10"/>
      <c r="C53" s="10"/>
      <c r="D53" s="10"/>
      <c r="E53" s="10"/>
      <c r="F53" s="10">
        <v>13</v>
      </c>
      <c r="G53" s="10"/>
      <c r="H53" s="10"/>
      <c r="I53" s="10"/>
      <c r="J53" s="10"/>
      <c r="K53" s="17"/>
      <c r="L53" s="12"/>
      <c r="M53" s="12"/>
      <c r="N53" s="13"/>
      <c r="O53" s="14">
        <f>F53/E52</f>
        <v>0.9285714285714286</v>
      </c>
      <c r="P53" s="22">
        <v>31</v>
      </c>
      <c r="Q53" s="23">
        <f t="shared" si="49"/>
        <v>0.83783783783783783</v>
      </c>
      <c r="R53" s="3">
        <f t="shared" si="50"/>
        <v>0.16216216216216217</v>
      </c>
      <c r="Z53" s="41"/>
      <c r="AA53" s="39"/>
      <c r="AB53" s="39"/>
      <c r="AC53" s="39"/>
      <c r="AD53" s="42"/>
      <c r="AE53" s="42"/>
      <c r="AF53" s="42"/>
      <c r="AG53" s="42"/>
      <c r="AH53" s="42"/>
      <c r="AI53" s="42"/>
      <c r="AJ53" s="42"/>
    </row>
    <row r="54" spans="1:52" ht="12.75" customHeight="1">
      <c r="A54" s="27" t="s">
        <v>15</v>
      </c>
      <c r="B54" s="10"/>
      <c r="C54" s="10"/>
      <c r="D54" s="10"/>
      <c r="E54" s="10"/>
      <c r="F54" s="10"/>
      <c r="G54" s="10">
        <v>11</v>
      </c>
      <c r="H54" s="10"/>
      <c r="I54" s="10"/>
      <c r="J54" s="10"/>
      <c r="K54" s="17"/>
      <c r="L54" s="12"/>
      <c r="M54" s="12"/>
      <c r="N54" s="13"/>
      <c r="O54" s="14">
        <f>G54/F53</f>
        <v>0.84615384615384615</v>
      </c>
      <c r="P54" s="22">
        <v>28</v>
      </c>
      <c r="Q54" s="23">
        <f t="shared" si="49"/>
        <v>0.90322580645161288</v>
      </c>
      <c r="R54" s="3">
        <f t="shared" si="50"/>
        <v>9.6774193548387122E-2</v>
      </c>
      <c r="Z54" s="29"/>
      <c r="AA54" s="39"/>
      <c r="AB54" s="39"/>
      <c r="AC54" s="42"/>
      <c r="AD54" s="42"/>
      <c r="AE54" s="42"/>
      <c r="AF54" s="42"/>
      <c r="AG54" s="42"/>
      <c r="AH54" s="42"/>
      <c r="AI54" s="42"/>
      <c r="AJ54" s="42"/>
    </row>
    <row r="55" spans="1:52" ht="12.75" customHeight="1">
      <c r="A55" s="27" t="s">
        <v>16</v>
      </c>
      <c r="B55" s="10"/>
      <c r="C55" s="10"/>
      <c r="D55" s="10"/>
      <c r="E55" s="10"/>
      <c r="F55" s="10"/>
      <c r="G55" s="10"/>
      <c r="H55" s="10">
        <v>11</v>
      </c>
      <c r="I55" s="10"/>
      <c r="J55" s="10"/>
      <c r="K55" s="17"/>
      <c r="L55" s="12"/>
      <c r="M55" s="12"/>
      <c r="N55" s="13"/>
      <c r="O55" s="14">
        <f>H55/G54</f>
        <v>1</v>
      </c>
      <c r="P55" s="22">
        <v>27</v>
      </c>
      <c r="Q55" s="23">
        <f t="shared" si="49"/>
        <v>0.9642857142857143</v>
      </c>
      <c r="R55" s="3">
        <f t="shared" si="50"/>
        <v>3.5714285714285698E-2</v>
      </c>
      <c r="Z55" s="29"/>
      <c r="AA55" s="39"/>
      <c r="AB55" s="42"/>
      <c r="AC55" s="42"/>
      <c r="AD55" s="42"/>
      <c r="AE55" s="42"/>
      <c r="AF55" s="42"/>
      <c r="AG55" s="42"/>
      <c r="AH55" s="42"/>
      <c r="AI55" s="42"/>
      <c r="AJ55" s="42"/>
    </row>
    <row r="56" spans="1:52" ht="12.75" customHeight="1">
      <c r="A56" s="27" t="s">
        <v>17</v>
      </c>
      <c r="B56" s="10"/>
      <c r="C56" s="10"/>
      <c r="D56" s="10"/>
      <c r="E56" s="10"/>
      <c r="F56" s="10"/>
      <c r="G56" s="10"/>
      <c r="H56" s="10"/>
      <c r="I56" s="10">
        <v>11</v>
      </c>
      <c r="J56" s="10"/>
      <c r="K56" s="17"/>
      <c r="L56" s="12"/>
      <c r="M56" s="12"/>
      <c r="N56" s="13"/>
      <c r="O56" s="14">
        <f>I56/H55</f>
        <v>1</v>
      </c>
      <c r="P56" s="22">
        <v>26</v>
      </c>
      <c r="Q56" s="23">
        <f t="shared" si="49"/>
        <v>0.96296296296296291</v>
      </c>
      <c r="R56" s="3">
        <f t="shared" si="50"/>
        <v>3.703703703703709E-2</v>
      </c>
      <c r="Z56" s="30"/>
      <c r="AA56" s="8" t="s">
        <v>47</v>
      </c>
      <c r="AB56" s="39"/>
      <c r="AC56" s="39"/>
      <c r="AD56" s="39"/>
      <c r="AE56" s="39"/>
      <c r="AF56" s="39"/>
      <c r="AG56" s="39"/>
      <c r="AH56" s="39"/>
      <c r="AI56" s="39"/>
      <c r="AJ56" s="39"/>
    </row>
    <row r="57" spans="1:52" ht="12.75" customHeight="1">
      <c r="A57" s="27" t="s">
        <v>18</v>
      </c>
      <c r="B57" s="10"/>
      <c r="C57" s="10"/>
      <c r="D57" s="10"/>
      <c r="E57" s="10"/>
      <c r="F57" s="10"/>
      <c r="G57" s="10"/>
      <c r="H57" s="10"/>
      <c r="I57" s="10"/>
      <c r="J57" s="10">
        <v>11</v>
      </c>
      <c r="K57" s="17">
        <v>10</v>
      </c>
      <c r="L57" s="12"/>
      <c r="M57" s="12"/>
      <c r="N57" s="13"/>
      <c r="O57" s="14">
        <f>J57/I56</f>
        <v>1</v>
      </c>
      <c r="P57" s="22">
        <v>25</v>
      </c>
      <c r="Q57" s="23">
        <f t="shared" si="49"/>
        <v>0.96153846153846156</v>
      </c>
      <c r="R57" s="3">
        <f t="shared" si="50"/>
        <v>3.8461538461538436E-2</v>
      </c>
      <c r="Z57" s="43" t="s">
        <v>13</v>
      </c>
      <c r="AA57" s="44">
        <v>9701</v>
      </c>
      <c r="AB57" s="45">
        <v>9702</v>
      </c>
      <c r="AC57" s="45">
        <v>9801</v>
      </c>
      <c r="AD57" s="45">
        <v>9802</v>
      </c>
      <c r="AE57" s="45">
        <v>9901</v>
      </c>
      <c r="AF57" s="45">
        <v>9902</v>
      </c>
      <c r="AG57" s="46" t="s">
        <v>14</v>
      </c>
      <c r="AH57" s="46" t="s">
        <v>15</v>
      </c>
      <c r="AI57" s="46" t="s">
        <v>16</v>
      </c>
      <c r="AJ57" s="46" t="s">
        <v>17</v>
      </c>
      <c r="AK57" s="46" t="s">
        <v>18</v>
      </c>
      <c r="AL57" s="46" t="s">
        <v>19</v>
      </c>
      <c r="AM57" s="46" t="s">
        <v>20</v>
      </c>
      <c r="AN57" s="46" t="s">
        <v>21</v>
      </c>
      <c r="AO57" s="46" t="s">
        <v>22</v>
      </c>
      <c r="AP57" s="46" t="s">
        <v>23</v>
      </c>
      <c r="AQ57" s="46" t="s">
        <v>48</v>
      </c>
      <c r="AR57" s="46" t="s">
        <v>49</v>
      </c>
      <c r="AS57" s="46" t="s">
        <v>50</v>
      </c>
      <c r="AT57" s="46" t="s">
        <v>51</v>
      </c>
      <c r="AU57" s="46" t="s">
        <v>52</v>
      </c>
      <c r="AV57" s="46" t="s">
        <v>53</v>
      </c>
      <c r="AW57" s="46" t="s">
        <v>54</v>
      </c>
      <c r="AX57" s="46" t="s">
        <v>55</v>
      </c>
      <c r="AY57" s="46" t="s">
        <v>56</v>
      </c>
      <c r="AZ57" s="46" t="s">
        <v>57</v>
      </c>
    </row>
    <row r="58" spans="1:52" ht="12.75" customHeight="1">
      <c r="A58" s="27" t="s">
        <v>19</v>
      </c>
      <c r="B58" s="10"/>
      <c r="C58" s="10"/>
      <c r="D58" s="10"/>
      <c r="E58" s="10"/>
      <c r="F58" s="10"/>
      <c r="G58" s="10"/>
      <c r="H58" s="10"/>
      <c r="I58" s="10"/>
      <c r="J58" s="10">
        <v>8</v>
      </c>
      <c r="K58" s="17">
        <v>10</v>
      </c>
      <c r="L58" s="12">
        <f>K57/B49</f>
        <v>0.14492753623188406</v>
      </c>
      <c r="M58" s="12"/>
      <c r="N58" s="13"/>
      <c r="O58" s="14"/>
      <c r="P58" s="22">
        <v>14</v>
      </c>
      <c r="Q58" s="23">
        <f t="shared" si="49"/>
        <v>0.56000000000000005</v>
      </c>
      <c r="R58" s="3">
        <f t="shared" si="50"/>
        <v>0.43999999999999995</v>
      </c>
      <c r="Z58" s="47" t="s">
        <v>37</v>
      </c>
      <c r="AA58" s="48">
        <f>P7/P5</f>
        <v>0.84313725490196079</v>
      </c>
      <c r="AB58" s="48">
        <f>P29/P27</f>
        <v>0.76724137931034486</v>
      </c>
      <c r="AC58" s="48">
        <f>P51/P49</f>
        <v>0.71014492753623193</v>
      </c>
      <c r="AD58" s="48">
        <f>P71/P69</f>
        <v>0.66442953020134232</v>
      </c>
      <c r="AE58" s="48">
        <f>P91/P89</f>
        <v>0.58181818181818179</v>
      </c>
      <c r="AF58" s="48">
        <f>P111/P109</f>
        <v>0.62658227848101267</v>
      </c>
      <c r="AG58" s="48">
        <f>P132/P130</f>
        <v>0.56862745098039214</v>
      </c>
      <c r="AH58" s="48">
        <f>P151/P149</f>
        <v>0.60606060606060608</v>
      </c>
      <c r="AI58" s="48">
        <f>P171/P169</f>
        <v>0.61538461538461542</v>
      </c>
      <c r="AJ58" s="48">
        <f>P188/P186</f>
        <v>0.60869565217391308</v>
      </c>
      <c r="AK58" s="48">
        <f>P206/P204</f>
        <v>0.69811320754716977</v>
      </c>
      <c r="AL58" s="48">
        <f>P226/P224</f>
        <v>0.84761904761904761</v>
      </c>
      <c r="AM58" s="48">
        <f>P247/P245</f>
        <v>0.76635514018691586</v>
      </c>
      <c r="AN58" s="48">
        <f>P267/P265</f>
        <v>0.88888888888888884</v>
      </c>
      <c r="AO58" s="48">
        <f>P288/P285</f>
        <v>0.74025974025974028</v>
      </c>
      <c r="AP58" s="48">
        <f>P305/P303</f>
        <v>0.85321100917431192</v>
      </c>
      <c r="AQ58" s="48">
        <f>P324/P322</f>
        <v>0.7021276595744681</v>
      </c>
      <c r="AR58" s="48">
        <f>P341/P339</f>
        <v>0.85</v>
      </c>
      <c r="AS58" s="48">
        <f>P356/P354</f>
        <v>0.88888888888888884</v>
      </c>
      <c r="AT58" s="48">
        <f>P373/P371</f>
        <v>0.88297872340425532</v>
      </c>
      <c r="AU58" s="48">
        <f>P389/P387</f>
        <v>0.68367346938775508</v>
      </c>
      <c r="AV58" s="48">
        <f>P407/P405</f>
        <v>0.8089887640449438</v>
      </c>
      <c r="AW58" s="48">
        <f>P425/P423</f>
        <v>0.8</v>
      </c>
      <c r="AX58" s="48">
        <f>P442/P440</f>
        <v>0.85</v>
      </c>
      <c r="AY58" s="48">
        <f>P460/P458</f>
        <v>0.87878787878787878</v>
      </c>
      <c r="AZ58" s="48">
        <f>P478/P476</f>
        <v>0.91208791208791207</v>
      </c>
    </row>
    <row r="59" spans="1:52" ht="12.75" customHeight="1">
      <c r="A59" s="27" t="s">
        <v>20</v>
      </c>
      <c r="B59" s="10"/>
      <c r="C59" s="10"/>
      <c r="D59" s="10"/>
      <c r="E59" s="10"/>
      <c r="F59" s="10"/>
      <c r="G59" s="10"/>
      <c r="H59" s="10"/>
      <c r="I59" s="10"/>
      <c r="J59" s="10">
        <v>4</v>
      </c>
      <c r="K59" s="17">
        <v>6</v>
      </c>
      <c r="L59" s="12"/>
      <c r="M59" s="12"/>
      <c r="N59" s="12"/>
      <c r="O59" s="14"/>
      <c r="P59" s="22">
        <v>5</v>
      </c>
      <c r="Q59" s="23">
        <f t="shared" si="49"/>
        <v>0.35714285714285715</v>
      </c>
      <c r="R59" s="3">
        <f t="shared" si="50"/>
        <v>0.64285714285714279</v>
      </c>
      <c r="S59" s="301" t="s">
        <v>5</v>
      </c>
      <c r="T59" s="297"/>
      <c r="Z59" s="2"/>
      <c r="AA59" s="8"/>
      <c r="AB59" s="39"/>
      <c r="AC59" s="39"/>
      <c r="AD59" s="39"/>
      <c r="AE59" s="39"/>
      <c r="AF59" s="39"/>
      <c r="AG59" s="39"/>
      <c r="AH59" s="39"/>
      <c r="AI59" s="39"/>
      <c r="AJ59" s="39"/>
    </row>
    <row r="60" spans="1:52" ht="12.75" customHeight="1">
      <c r="A60" s="27" t="s">
        <v>21</v>
      </c>
      <c r="B60" s="10"/>
      <c r="C60" s="10"/>
      <c r="D60" s="10"/>
      <c r="E60" s="10"/>
      <c r="F60" s="10"/>
      <c r="G60" s="10"/>
      <c r="H60" s="10">
        <v>1</v>
      </c>
      <c r="I60" s="10"/>
      <c r="J60" s="10"/>
      <c r="K60" s="17"/>
      <c r="L60" s="12"/>
      <c r="M60" s="12"/>
      <c r="N60" s="12"/>
      <c r="O60" s="14"/>
      <c r="P60" s="22">
        <v>1</v>
      </c>
      <c r="Q60" s="23">
        <f t="shared" si="49"/>
        <v>0.2</v>
      </c>
      <c r="R60" s="3">
        <f t="shared" si="50"/>
        <v>0.8</v>
      </c>
    </row>
    <row r="61" spans="1:52" ht="12.75" customHeight="1">
      <c r="A61" s="29" t="s">
        <v>22</v>
      </c>
      <c r="B61" s="30"/>
      <c r="C61" s="30"/>
      <c r="D61" s="30"/>
      <c r="E61" s="30"/>
      <c r="F61" s="30"/>
      <c r="G61" s="30"/>
      <c r="H61" s="30"/>
      <c r="I61" s="30"/>
      <c r="J61" s="30"/>
      <c r="K61" s="31"/>
      <c r="L61" s="49"/>
      <c r="M61" s="49"/>
      <c r="N61" s="49"/>
      <c r="O61" s="49"/>
      <c r="P61" s="22"/>
      <c r="Q61" s="23"/>
      <c r="R61" s="3"/>
    </row>
    <row r="62" spans="1:52" ht="12.75" customHeight="1">
      <c r="A62" s="29" t="s">
        <v>23</v>
      </c>
      <c r="B62" s="30"/>
      <c r="C62" s="30"/>
      <c r="D62" s="30"/>
      <c r="E62" s="30"/>
      <c r="F62" s="30"/>
      <c r="G62" s="30"/>
      <c r="H62" s="30"/>
      <c r="I62" s="30"/>
      <c r="J62" s="30">
        <v>1</v>
      </c>
      <c r="K62" s="31"/>
      <c r="L62" s="49"/>
      <c r="M62" s="49"/>
      <c r="N62" s="49"/>
      <c r="O62" s="49"/>
      <c r="P62" s="22">
        <v>1</v>
      </c>
      <c r="Q62" s="23"/>
      <c r="R62" s="3"/>
    </row>
    <row r="63" spans="1:52" ht="12.75" customHeight="1">
      <c r="J63" s="2" t="s">
        <v>58</v>
      </c>
      <c r="K63" s="50">
        <f>SUM(K57:K60)</f>
        <v>26</v>
      </c>
      <c r="L63" s="49">
        <f>K57/B49</f>
        <v>0.14492753623188406</v>
      </c>
      <c r="M63" s="49">
        <f>K63/B49</f>
        <v>0.37681159420289856</v>
      </c>
      <c r="N63" s="49">
        <f>M63-L58</f>
        <v>0.2318840579710145</v>
      </c>
      <c r="O63" s="49"/>
      <c r="S63" s="26">
        <v>9701</v>
      </c>
      <c r="T63" s="3">
        <f>N20</f>
        <v>0.31372549019607843</v>
      </c>
    </row>
    <row r="64" spans="1:52" ht="12.75" customHeight="1">
      <c r="A64" s="34" t="s">
        <v>34</v>
      </c>
      <c r="B64" s="34"/>
      <c r="C64" s="34"/>
      <c r="D64" s="35"/>
      <c r="E64" s="35"/>
      <c r="H64" s="36">
        <f>((K57*9)+(K58*10)+(K59*11))/K63</f>
        <v>9.8461538461538467</v>
      </c>
      <c r="L64" s="3"/>
      <c r="M64" s="3"/>
      <c r="O64" s="3"/>
      <c r="S64" s="26">
        <v>9702</v>
      </c>
      <c r="T64" s="3">
        <f>N63</f>
        <v>0.2318840579710145</v>
      </c>
    </row>
    <row r="65" spans="1:20" ht="12.75" customHeight="1">
      <c r="L65" s="3"/>
      <c r="M65" s="3"/>
      <c r="O65" s="3"/>
      <c r="S65" s="26">
        <v>9801</v>
      </c>
      <c r="T65" s="3">
        <f>N63</f>
        <v>0.2318840579710145</v>
      </c>
    </row>
    <row r="66" spans="1:20" ht="12.75" customHeight="1">
      <c r="A66" s="40" t="s">
        <v>59</v>
      </c>
      <c r="L66" s="3"/>
      <c r="M66" s="3"/>
      <c r="O66" s="3"/>
      <c r="S66" s="26">
        <v>9802</v>
      </c>
      <c r="T66" s="3">
        <f>N83</f>
        <v>0.19463087248322147</v>
      </c>
    </row>
    <row r="67" spans="1:20" ht="25.5" customHeight="1">
      <c r="B67" s="299" t="s">
        <v>2</v>
      </c>
      <c r="C67" s="297"/>
      <c r="D67" s="297"/>
      <c r="E67" s="297"/>
      <c r="F67" s="297"/>
      <c r="G67" s="297"/>
      <c r="H67" s="297"/>
      <c r="I67" s="297"/>
      <c r="J67" s="297"/>
      <c r="L67" s="4" t="s">
        <v>3</v>
      </c>
      <c r="M67" s="4" t="s">
        <v>4</v>
      </c>
      <c r="N67" s="5" t="s">
        <v>5</v>
      </c>
      <c r="O67" s="4" t="s">
        <v>6</v>
      </c>
      <c r="P67" s="6" t="s">
        <v>7</v>
      </c>
      <c r="Q67" s="6" t="s">
        <v>8</v>
      </c>
      <c r="R67" s="7" t="s">
        <v>9</v>
      </c>
      <c r="S67" s="26">
        <v>9901</v>
      </c>
      <c r="T67" s="3">
        <f>N104</f>
        <v>0.13636363636363635</v>
      </c>
    </row>
    <row r="68" spans="1:20" ht="12.75" customHeight="1">
      <c r="A68" s="9" t="s">
        <v>10</v>
      </c>
      <c r="B68" s="10">
        <v>1</v>
      </c>
      <c r="C68" s="10">
        <v>2</v>
      </c>
      <c r="D68" s="10">
        <v>3</v>
      </c>
      <c r="E68" s="10">
        <v>4</v>
      </c>
      <c r="F68" s="10">
        <v>5</v>
      </c>
      <c r="G68" s="10">
        <v>6</v>
      </c>
      <c r="H68" s="10">
        <v>7</v>
      </c>
      <c r="I68" s="10">
        <v>8</v>
      </c>
      <c r="J68" s="10">
        <v>9</v>
      </c>
      <c r="K68" s="11" t="s">
        <v>11</v>
      </c>
      <c r="L68" s="38"/>
      <c r="M68" s="12"/>
      <c r="N68" s="13"/>
      <c r="O68" s="14"/>
      <c r="P68" s="15"/>
      <c r="Q68" s="15"/>
      <c r="R68" s="3"/>
      <c r="S68" s="26">
        <v>9902</v>
      </c>
      <c r="T68" s="3">
        <f>N124</f>
        <v>0.20253164556962028</v>
      </c>
    </row>
    <row r="69" spans="1:20" ht="12.75" customHeight="1">
      <c r="A69" s="10">
        <v>9802</v>
      </c>
      <c r="B69" s="10">
        <v>149</v>
      </c>
      <c r="C69" s="10"/>
      <c r="D69" s="10"/>
      <c r="E69" s="10"/>
      <c r="F69" s="10"/>
      <c r="G69" s="10"/>
      <c r="H69" s="10"/>
      <c r="I69" s="10"/>
      <c r="J69" s="10"/>
      <c r="K69" s="17"/>
      <c r="L69" s="38"/>
      <c r="M69" s="12"/>
      <c r="N69" s="13"/>
      <c r="O69" s="14"/>
      <c r="P69" s="18">
        <f>B69</f>
        <v>149</v>
      </c>
      <c r="Q69" s="15"/>
      <c r="R69" s="3"/>
      <c r="S69" s="28" t="s">
        <v>14</v>
      </c>
      <c r="T69" s="3">
        <f>N143</f>
        <v>0.24509803921568629</v>
      </c>
    </row>
    <row r="70" spans="1:20" ht="12.75" customHeight="1">
      <c r="A70" s="10">
        <v>9901</v>
      </c>
      <c r="B70" s="10"/>
      <c r="C70" s="10">
        <v>109</v>
      </c>
      <c r="D70" s="10"/>
      <c r="E70" s="10"/>
      <c r="F70" s="10"/>
      <c r="G70" s="10"/>
      <c r="H70" s="10"/>
      <c r="I70" s="10"/>
      <c r="J70" s="10"/>
      <c r="K70" s="17"/>
      <c r="L70" s="38"/>
      <c r="M70" s="12"/>
      <c r="N70" s="13"/>
      <c r="O70" s="14">
        <f>C70/B69</f>
        <v>0.73154362416107388</v>
      </c>
      <c r="P70" s="22">
        <v>111</v>
      </c>
      <c r="Q70" s="23">
        <f t="shared" ref="Q70:Q79" si="53">P70/P69</f>
        <v>0.74496644295302017</v>
      </c>
      <c r="R70" s="3">
        <f t="shared" ref="R70:R79" si="54">100%-Q70</f>
        <v>0.25503355704697983</v>
      </c>
      <c r="S70" s="28" t="s">
        <v>15</v>
      </c>
      <c r="T70" s="3">
        <f>N161</f>
        <v>0.17424242424242423</v>
      </c>
    </row>
    <row r="71" spans="1:20" ht="12.75" customHeight="1">
      <c r="A71" s="10">
        <v>9902</v>
      </c>
      <c r="B71" s="10"/>
      <c r="C71" s="10"/>
      <c r="D71" s="10">
        <v>60</v>
      </c>
      <c r="E71" s="10"/>
      <c r="F71" s="10"/>
      <c r="G71" s="10"/>
      <c r="H71" s="10"/>
      <c r="I71" s="10"/>
      <c r="J71" s="10"/>
      <c r="K71" s="17"/>
      <c r="L71" s="38"/>
      <c r="M71" s="12"/>
      <c r="N71" s="13"/>
      <c r="O71" s="14">
        <f>D71/C70</f>
        <v>0.55045871559633031</v>
      </c>
      <c r="P71" s="22">
        <v>99</v>
      </c>
      <c r="Q71" s="23">
        <f t="shared" si="53"/>
        <v>0.89189189189189189</v>
      </c>
      <c r="R71" s="3">
        <f t="shared" si="54"/>
        <v>0.10810810810810811</v>
      </c>
      <c r="S71" s="28" t="s">
        <v>16</v>
      </c>
      <c r="T71" s="3">
        <f>N181</f>
        <v>0.13846153846153841</v>
      </c>
    </row>
    <row r="72" spans="1:20" ht="12.75" customHeight="1">
      <c r="A72" s="27" t="s">
        <v>14</v>
      </c>
      <c r="B72" s="10"/>
      <c r="C72" s="10"/>
      <c r="D72" s="10"/>
      <c r="E72" s="10">
        <v>44</v>
      </c>
      <c r="F72" s="10"/>
      <c r="G72" s="10"/>
      <c r="H72" s="10"/>
      <c r="I72" s="10"/>
      <c r="J72" s="10"/>
      <c r="K72" s="17"/>
      <c r="L72" s="38"/>
      <c r="M72" s="12"/>
      <c r="N72" s="13"/>
      <c r="O72" s="14">
        <f>E72/D71</f>
        <v>0.73333333333333328</v>
      </c>
      <c r="P72" s="22">
        <v>91</v>
      </c>
      <c r="Q72" s="23">
        <f t="shared" si="53"/>
        <v>0.91919191919191923</v>
      </c>
      <c r="R72" s="3">
        <f t="shared" si="54"/>
        <v>8.0808080808080773E-2</v>
      </c>
      <c r="S72" s="28" t="s">
        <v>17</v>
      </c>
      <c r="T72" s="3">
        <f>N200</f>
        <v>7.2463768115942073E-2</v>
      </c>
    </row>
    <row r="73" spans="1:20" ht="12.75" customHeight="1">
      <c r="A73" s="27" t="s">
        <v>15</v>
      </c>
      <c r="B73" s="10"/>
      <c r="C73" s="10"/>
      <c r="D73" s="10"/>
      <c r="E73" s="10"/>
      <c r="F73" s="10">
        <v>37</v>
      </c>
      <c r="G73" s="10"/>
      <c r="H73" s="10"/>
      <c r="I73" s="10"/>
      <c r="J73" s="10"/>
      <c r="K73" s="17"/>
      <c r="L73" s="38"/>
      <c r="M73" s="12"/>
      <c r="N73" s="13"/>
      <c r="O73" s="14">
        <f>F73/E72</f>
        <v>0.84090909090909094</v>
      </c>
      <c r="P73" s="22">
        <v>81</v>
      </c>
      <c r="Q73" s="23">
        <f t="shared" si="53"/>
        <v>0.89010989010989006</v>
      </c>
      <c r="R73" s="3">
        <f t="shared" si="54"/>
        <v>0.10989010989010994</v>
      </c>
      <c r="S73" s="28" t="s">
        <v>18</v>
      </c>
      <c r="T73" s="3">
        <f>N219</f>
        <v>0.20754716981132076</v>
      </c>
    </row>
    <row r="74" spans="1:20" ht="12.75" customHeight="1">
      <c r="A74" s="27" t="s">
        <v>16</v>
      </c>
      <c r="B74" s="10"/>
      <c r="C74" s="10"/>
      <c r="D74" s="10"/>
      <c r="E74" s="10"/>
      <c r="F74" s="10"/>
      <c r="G74" s="10">
        <v>37</v>
      </c>
      <c r="H74" s="10"/>
      <c r="I74" s="10"/>
      <c r="J74" s="10"/>
      <c r="K74" s="17"/>
      <c r="L74" s="38"/>
      <c r="M74" s="12"/>
      <c r="N74" s="13"/>
      <c r="O74" s="14">
        <f>G74/F73</f>
        <v>1</v>
      </c>
      <c r="P74" s="22">
        <v>78</v>
      </c>
      <c r="Q74" s="23">
        <f t="shared" si="53"/>
        <v>0.96296296296296291</v>
      </c>
      <c r="R74" s="3">
        <f t="shared" si="54"/>
        <v>3.703703703703709E-2</v>
      </c>
      <c r="S74" s="28" t="s">
        <v>19</v>
      </c>
      <c r="T74" s="3">
        <f>N241</f>
        <v>0.18095238095238098</v>
      </c>
    </row>
    <row r="75" spans="1:20" ht="12.75" customHeight="1">
      <c r="A75" s="27" t="s">
        <v>17</v>
      </c>
      <c r="B75" s="10"/>
      <c r="C75" s="10"/>
      <c r="D75" s="10"/>
      <c r="E75" s="10"/>
      <c r="F75" s="10"/>
      <c r="G75" s="10"/>
      <c r="H75" s="10">
        <v>36</v>
      </c>
      <c r="I75" s="10"/>
      <c r="J75" s="10"/>
      <c r="K75" s="17"/>
      <c r="L75" s="38"/>
      <c r="M75" s="12"/>
      <c r="N75" s="13"/>
      <c r="O75" s="14">
        <f>H75/G74</f>
        <v>0.97297297297297303</v>
      </c>
      <c r="P75" s="22">
        <v>77</v>
      </c>
      <c r="Q75" s="23">
        <f t="shared" si="53"/>
        <v>0.98717948717948723</v>
      </c>
      <c r="R75" s="3">
        <f t="shared" si="54"/>
        <v>1.2820512820512775E-2</v>
      </c>
      <c r="S75" s="28" t="s">
        <v>20</v>
      </c>
    </row>
    <row r="76" spans="1:20" ht="12.75" customHeight="1">
      <c r="A76" s="27" t="s">
        <v>18</v>
      </c>
      <c r="B76" s="10"/>
      <c r="C76" s="10"/>
      <c r="D76" s="10"/>
      <c r="E76" s="10"/>
      <c r="F76" s="10"/>
      <c r="G76" s="10"/>
      <c r="H76" s="10"/>
      <c r="I76" s="10">
        <v>34</v>
      </c>
      <c r="J76" s="10"/>
      <c r="K76" s="17"/>
      <c r="L76" s="38"/>
      <c r="M76" s="12"/>
      <c r="N76" s="13"/>
      <c r="O76" s="14">
        <f>I76/H75</f>
        <v>0.94444444444444442</v>
      </c>
      <c r="P76" s="22">
        <v>72</v>
      </c>
      <c r="Q76" s="23">
        <f t="shared" si="53"/>
        <v>0.93506493506493504</v>
      </c>
      <c r="R76" s="3">
        <f t="shared" si="54"/>
        <v>6.4935064935064957E-2</v>
      </c>
      <c r="S76" s="28" t="s">
        <v>21</v>
      </c>
    </row>
    <row r="77" spans="1:20" ht="12.75" customHeight="1">
      <c r="A77" s="27" t="s">
        <v>19</v>
      </c>
      <c r="B77" s="10"/>
      <c r="C77" s="10"/>
      <c r="D77" s="10"/>
      <c r="E77" s="10"/>
      <c r="F77" s="10"/>
      <c r="G77" s="10"/>
      <c r="H77" s="10"/>
      <c r="I77" s="10">
        <v>21</v>
      </c>
      <c r="J77" s="10">
        <v>34</v>
      </c>
      <c r="K77" s="17">
        <v>34</v>
      </c>
      <c r="L77" s="38"/>
      <c r="M77" s="12"/>
      <c r="N77" s="13"/>
      <c r="O77" s="14">
        <f>J77/I76</f>
        <v>1</v>
      </c>
      <c r="P77" s="22">
        <v>70</v>
      </c>
      <c r="Q77" s="23">
        <f t="shared" si="53"/>
        <v>0.97222222222222221</v>
      </c>
      <c r="R77" s="3">
        <f t="shared" si="54"/>
        <v>2.777777777777779E-2</v>
      </c>
      <c r="S77" s="28" t="s">
        <v>22</v>
      </c>
    </row>
    <row r="78" spans="1:20" ht="12.75" customHeight="1">
      <c r="A78" s="27" t="s">
        <v>20</v>
      </c>
      <c r="B78" s="10"/>
      <c r="C78" s="10"/>
      <c r="D78" s="10"/>
      <c r="E78" s="10"/>
      <c r="F78" s="10"/>
      <c r="G78" s="10"/>
      <c r="H78" s="10"/>
      <c r="I78" s="10">
        <v>11</v>
      </c>
      <c r="J78" s="10"/>
      <c r="K78" s="17">
        <v>19</v>
      </c>
      <c r="L78" s="12"/>
      <c r="M78" s="12"/>
      <c r="N78" s="12"/>
      <c r="O78" s="14"/>
      <c r="P78" s="22">
        <v>36</v>
      </c>
      <c r="Q78" s="23">
        <f t="shared" si="53"/>
        <v>0.51428571428571423</v>
      </c>
      <c r="R78" s="3">
        <f t="shared" si="54"/>
        <v>0.48571428571428577</v>
      </c>
    </row>
    <row r="79" spans="1:20" ht="12.75" customHeight="1">
      <c r="A79" s="27" t="s">
        <v>21</v>
      </c>
      <c r="B79" s="10"/>
      <c r="C79" s="10"/>
      <c r="D79" s="10"/>
      <c r="E79" s="10"/>
      <c r="F79" s="10"/>
      <c r="G79" s="10"/>
      <c r="H79" s="10"/>
      <c r="I79" s="10"/>
      <c r="J79" s="10">
        <v>8</v>
      </c>
      <c r="K79" s="17">
        <v>5</v>
      </c>
      <c r="L79" s="12"/>
      <c r="M79" s="12"/>
      <c r="N79" s="12"/>
      <c r="O79" s="14"/>
      <c r="P79" s="22">
        <v>15</v>
      </c>
      <c r="Q79" s="23">
        <f t="shared" si="53"/>
        <v>0.41666666666666669</v>
      </c>
      <c r="R79" s="3">
        <f t="shared" si="54"/>
        <v>0.58333333333333326</v>
      </c>
    </row>
    <row r="80" spans="1:20" ht="12.75" customHeight="1">
      <c r="A80" s="29" t="s">
        <v>22</v>
      </c>
      <c r="B80" s="30"/>
      <c r="C80" s="30"/>
      <c r="D80" s="30"/>
      <c r="E80" s="30"/>
      <c r="F80" s="30"/>
      <c r="G80" s="30"/>
      <c r="H80" s="30"/>
      <c r="I80" s="30"/>
      <c r="J80" s="30">
        <v>3</v>
      </c>
      <c r="K80" s="31">
        <v>3</v>
      </c>
      <c r="L80" s="3"/>
      <c r="M80" s="3"/>
      <c r="N80" s="3"/>
      <c r="O80" s="3"/>
      <c r="P80" s="22"/>
      <c r="Q80" s="23"/>
      <c r="R80" s="3"/>
    </row>
    <row r="81" spans="1:18" ht="12.75" customHeight="1">
      <c r="A81" s="29" t="s">
        <v>23</v>
      </c>
      <c r="B81" s="30"/>
      <c r="C81" s="30"/>
      <c r="D81" s="30"/>
      <c r="E81" s="30"/>
      <c r="F81" s="30"/>
      <c r="G81" s="30"/>
      <c r="H81" s="30"/>
      <c r="I81" s="30"/>
      <c r="J81" s="30">
        <v>2</v>
      </c>
      <c r="K81" s="31">
        <v>1</v>
      </c>
      <c r="L81" s="3"/>
      <c r="M81" s="3"/>
      <c r="N81" s="3"/>
      <c r="O81" s="3"/>
      <c r="P81" s="22">
        <v>4</v>
      </c>
      <c r="Q81" s="23"/>
      <c r="R81" s="3"/>
    </row>
    <row r="82" spans="1:18" ht="12.75" customHeight="1">
      <c r="A82" s="29" t="s">
        <v>48</v>
      </c>
      <c r="B82" s="30"/>
      <c r="C82" s="30"/>
      <c r="D82" s="30"/>
      <c r="E82" s="30"/>
      <c r="F82" s="30"/>
      <c r="G82" s="30"/>
      <c r="H82" s="30"/>
      <c r="I82" s="30"/>
      <c r="J82" s="30">
        <v>2</v>
      </c>
      <c r="K82" s="31">
        <v>1</v>
      </c>
      <c r="L82" s="3"/>
      <c r="M82" s="3"/>
      <c r="N82" s="3"/>
      <c r="O82" s="3"/>
      <c r="P82" s="22">
        <v>2</v>
      </c>
      <c r="Q82" s="23"/>
      <c r="R82" s="3"/>
    </row>
    <row r="83" spans="1:18" ht="12.75" customHeight="1">
      <c r="K83" s="31">
        <f>SUM(K77:K82)</f>
        <v>63</v>
      </c>
      <c r="L83" s="3">
        <f>K77/B69</f>
        <v>0.22818791946308725</v>
      </c>
      <c r="M83" s="3">
        <f>K83/B69</f>
        <v>0.42281879194630873</v>
      </c>
      <c r="N83" s="3">
        <f>M83-L83</f>
        <v>0.19463087248322147</v>
      </c>
      <c r="O83" s="3"/>
      <c r="P83" s="22"/>
      <c r="Q83" s="23">
        <f>P83/P79</f>
        <v>0</v>
      </c>
      <c r="R83" s="3">
        <f>100%-Q83</f>
        <v>1</v>
      </c>
    </row>
    <row r="84" spans="1:18" ht="12.75" customHeight="1">
      <c r="A84" s="34" t="s">
        <v>34</v>
      </c>
      <c r="B84" s="34"/>
      <c r="C84" s="34"/>
      <c r="D84" s="35"/>
      <c r="E84" s="35"/>
      <c r="H84" s="36">
        <f>((K77*9)+(K78*10)+(K79*10)+(K80*11)+(K81*12)+(K82*13))/K83</f>
        <v>9.587301587301587</v>
      </c>
      <c r="L84" s="3"/>
      <c r="M84" s="3"/>
      <c r="O84" s="3"/>
    </row>
    <row r="85" spans="1:18" ht="12.75" customHeight="1">
      <c r="L85" s="3"/>
      <c r="M85" s="3"/>
      <c r="O85" s="3"/>
    </row>
    <row r="86" spans="1:18" ht="12.75" customHeight="1">
      <c r="A86" s="40" t="s">
        <v>60</v>
      </c>
      <c r="L86" s="3"/>
      <c r="M86" s="3"/>
      <c r="O86" s="3"/>
    </row>
    <row r="87" spans="1:18" ht="25.5" customHeight="1">
      <c r="B87" s="299" t="s">
        <v>2</v>
      </c>
      <c r="C87" s="297"/>
      <c r="D87" s="297"/>
      <c r="E87" s="297"/>
      <c r="F87" s="297"/>
      <c r="G87" s="297"/>
      <c r="H87" s="297"/>
      <c r="I87" s="297"/>
      <c r="J87" s="297"/>
      <c r="L87" s="4" t="s">
        <v>3</v>
      </c>
      <c r="M87" s="4" t="s">
        <v>4</v>
      </c>
      <c r="N87" s="5" t="s">
        <v>5</v>
      </c>
      <c r="O87" s="4" t="s">
        <v>6</v>
      </c>
      <c r="P87" s="6" t="s">
        <v>7</v>
      </c>
      <c r="Q87" s="6" t="s">
        <v>8</v>
      </c>
      <c r="R87" s="7" t="s">
        <v>9</v>
      </c>
    </row>
    <row r="88" spans="1:18" ht="12.75" customHeight="1">
      <c r="A88" s="9" t="s">
        <v>10</v>
      </c>
      <c r="B88" s="10">
        <v>1</v>
      </c>
      <c r="C88" s="10">
        <v>2</v>
      </c>
      <c r="D88" s="10">
        <v>3</v>
      </c>
      <c r="E88" s="10">
        <v>4</v>
      </c>
      <c r="F88" s="10">
        <v>5</v>
      </c>
      <c r="G88" s="10">
        <v>6</v>
      </c>
      <c r="H88" s="10">
        <v>7</v>
      </c>
      <c r="I88" s="10">
        <v>8</v>
      </c>
      <c r="J88" s="10">
        <v>9</v>
      </c>
      <c r="K88" s="11" t="s">
        <v>11</v>
      </c>
      <c r="L88" s="26" t="s">
        <v>61</v>
      </c>
      <c r="M88" s="12"/>
      <c r="N88" s="13"/>
      <c r="O88" s="14"/>
      <c r="P88" s="15"/>
      <c r="Q88" s="15"/>
      <c r="R88" s="3"/>
    </row>
    <row r="89" spans="1:18" ht="12.75" customHeight="1">
      <c r="A89" s="10">
        <v>9901</v>
      </c>
      <c r="B89" s="10">
        <v>110</v>
      </c>
      <c r="C89" s="10"/>
      <c r="D89" s="10"/>
      <c r="E89" s="10"/>
      <c r="F89" s="10"/>
      <c r="G89" s="10"/>
      <c r="H89" s="10"/>
      <c r="I89" s="10"/>
      <c r="J89" s="10"/>
      <c r="K89" s="17"/>
      <c r="L89" s="38"/>
      <c r="M89" s="12"/>
      <c r="N89" s="13"/>
      <c r="O89" s="14"/>
      <c r="P89" s="18">
        <f>B89</f>
        <v>110</v>
      </c>
      <c r="Q89" s="15"/>
      <c r="R89" s="3"/>
    </row>
    <row r="90" spans="1:18" ht="12.75" customHeight="1">
      <c r="A90" s="10">
        <v>9902</v>
      </c>
      <c r="B90" s="10">
        <v>1</v>
      </c>
      <c r="C90" s="10">
        <v>75</v>
      </c>
      <c r="D90" s="10"/>
      <c r="E90" s="10"/>
      <c r="F90" s="10"/>
      <c r="G90" s="10"/>
      <c r="H90" s="10"/>
      <c r="I90" s="10"/>
      <c r="J90" s="10"/>
      <c r="K90" s="17"/>
      <c r="L90" s="38"/>
      <c r="M90" s="12"/>
      <c r="N90" s="13"/>
      <c r="O90" s="14">
        <f>C90/B89</f>
        <v>0.68181818181818177</v>
      </c>
      <c r="P90" s="22">
        <v>76</v>
      </c>
      <c r="Q90" s="23">
        <f t="shared" ref="Q90:Q98" si="55">P90/P89</f>
        <v>0.69090909090909092</v>
      </c>
      <c r="R90" s="3">
        <f t="shared" ref="R90:R98" si="56">100%-Q90</f>
        <v>0.30909090909090908</v>
      </c>
    </row>
    <row r="91" spans="1:18" ht="12.75" customHeight="1">
      <c r="A91" s="27" t="s">
        <v>14</v>
      </c>
      <c r="B91" s="10">
        <v>1</v>
      </c>
      <c r="C91" s="10">
        <v>35</v>
      </c>
      <c r="D91" s="10">
        <v>28</v>
      </c>
      <c r="E91" s="10"/>
      <c r="F91" s="10"/>
      <c r="G91" s="10"/>
      <c r="H91" s="10"/>
      <c r="I91" s="10"/>
      <c r="J91" s="10"/>
      <c r="K91" s="17"/>
      <c r="L91" s="38"/>
      <c r="M91" s="12"/>
      <c r="N91" s="13"/>
      <c r="O91" s="14">
        <f>D91/C90</f>
        <v>0.37333333333333335</v>
      </c>
      <c r="P91" s="22">
        <v>64</v>
      </c>
      <c r="Q91" s="23">
        <f t="shared" si="55"/>
        <v>0.84210526315789469</v>
      </c>
      <c r="R91" s="3">
        <f t="shared" si="56"/>
        <v>0.15789473684210531</v>
      </c>
    </row>
    <row r="92" spans="1:18" ht="12.75" customHeight="1">
      <c r="A92" s="27" t="s">
        <v>15</v>
      </c>
      <c r="B92" s="10"/>
      <c r="C92" s="10"/>
      <c r="D92" s="10"/>
      <c r="E92" s="10">
        <v>21</v>
      </c>
      <c r="F92" s="10"/>
      <c r="G92" s="10"/>
      <c r="H92" s="10"/>
      <c r="I92" s="10"/>
      <c r="J92" s="10"/>
      <c r="K92" s="17"/>
      <c r="L92" s="38"/>
      <c r="M92" s="12"/>
      <c r="N92" s="13"/>
      <c r="O92" s="14">
        <f>E92/D91</f>
        <v>0.75</v>
      </c>
      <c r="P92" s="22">
        <v>47</v>
      </c>
      <c r="Q92" s="23">
        <f t="shared" si="55"/>
        <v>0.734375</v>
      </c>
      <c r="R92" s="3">
        <f t="shared" si="56"/>
        <v>0.265625</v>
      </c>
    </row>
    <row r="93" spans="1:18" ht="12.75" customHeight="1">
      <c r="A93" s="27" t="s">
        <v>16</v>
      </c>
      <c r="B93" s="10"/>
      <c r="C93" s="10"/>
      <c r="D93" s="10"/>
      <c r="E93" s="10"/>
      <c r="F93" s="10">
        <v>19</v>
      </c>
      <c r="G93" s="10">
        <v>3</v>
      </c>
      <c r="H93" s="10"/>
      <c r="I93" s="10"/>
      <c r="J93" s="10"/>
      <c r="K93" s="17"/>
      <c r="L93" s="38"/>
      <c r="M93" s="12"/>
      <c r="N93" s="13"/>
      <c r="O93" s="14">
        <f>F93/E92</f>
        <v>0.90476190476190477</v>
      </c>
      <c r="P93" s="22">
        <v>46</v>
      </c>
      <c r="Q93" s="23">
        <f t="shared" si="55"/>
        <v>0.97872340425531912</v>
      </c>
      <c r="R93" s="3">
        <f t="shared" si="56"/>
        <v>2.1276595744680882E-2</v>
      </c>
    </row>
    <row r="94" spans="1:18" ht="12.75" customHeight="1">
      <c r="A94" s="27" t="s">
        <v>17</v>
      </c>
      <c r="B94" s="10"/>
      <c r="C94" s="10"/>
      <c r="D94" s="10"/>
      <c r="E94" s="10"/>
      <c r="F94" s="10"/>
      <c r="G94" s="10">
        <v>19</v>
      </c>
      <c r="H94" s="10">
        <v>3</v>
      </c>
      <c r="I94" s="10"/>
      <c r="J94" s="10"/>
      <c r="K94" s="17"/>
      <c r="L94" s="38"/>
      <c r="M94" s="12"/>
      <c r="N94" s="13"/>
      <c r="O94" s="14">
        <f>G94/F93</f>
        <v>1</v>
      </c>
      <c r="P94" s="22">
        <v>43</v>
      </c>
      <c r="Q94" s="23">
        <f t="shared" si="55"/>
        <v>0.93478260869565222</v>
      </c>
      <c r="R94" s="3">
        <f t="shared" si="56"/>
        <v>6.5217391304347783E-2</v>
      </c>
    </row>
    <row r="95" spans="1:18" ht="12.75" customHeight="1">
      <c r="A95" s="27" t="s">
        <v>18</v>
      </c>
      <c r="B95" s="10"/>
      <c r="C95" s="10"/>
      <c r="D95" s="10"/>
      <c r="E95" s="10"/>
      <c r="F95" s="10"/>
      <c r="G95" s="10"/>
      <c r="H95" s="10">
        <v>19</v>
      </c>
      <c r="I95" s="10">
        <v>3</v>
      </c>
      <c r="J95" s="10"/>
      <c r="K95" s="17"/>
      <c r="L95" s="38"/>
      <c r="M95" s="12"/>
      <c r="N95" s="13"/>
      <c r="O95" s="14">
        <f>H95/G94</f>
        <v>1</v>
      </c>
      <c r="P95" s="22">
        <v>43</v>
      </c>
      <c r="Q95" s="23">
        <f t="shared" si="55"/>
        <v>1</v>
      </c>
      <c r="R95" s="3">
        <f t="shared" si="56"/>
        <v>0</v>
      </c>
    </row>
    <row r="96" spans="1:18" ht="12.75" customHeight="1">
      <c r="A96" s="27" t="s">
        <v>19</v>
      </c>
      <c r="B96" s="10"/>
      <c r="C96" s="10"/>
      <c r="D96" s="10"/>
      <c r="E96" s="10"/>
      <c r="F96" s="10"/>
      <c r="G96" s="10"/>
      <c r="H96" s="10"/>
      <c r="I96" s="10">
        <v>19</v>
      </c>
      <c r="J96" s="10">
        <v>3</v>
      </c>
      <c r="K96" s="17">
        <v>3</v>
      </c>
      <c r="L96" s="38"/>
      <c r="M96" s="12"/>
      <c r="N96" s="13"/>
      <c r="O96" s="14">
        <f>I96/H95</f>
        <v>1</v>
      </c>
      <c r="P96" s="22">
        <v>44</v>
      </c>
      <c r="Q96" s="23">
        <f t="shared" si="55"/>
        <v>1.0232558139534884</v>
      </c>
      <c r="R96" s="3">
        <f t="shared" si="56"/>
        <v>-2.3255813953488413E-2</v>
      </c>
    </row>
    <row r="97" spans="1:18" ht="12.75" customHeight="1">
      <c r="A97" s="27" t="s">
        <v>20</v>
      </c>
      <c r="B97" s="10"/>
      <c r="C97" s="10"/>
      <c r="D97" s="10"/>
      <c r="E97" s="10"/>
      <c r="F97" s="10"/>
      <c r="G97" s="10"/>
      <c r="H97" s="10"/>
      <c r="I97" s="10"/>
      <c r="J97" s="10">
        <v>19</v>
      </c>
      <c r="K97" s="17">
        <v>17</v>
      </c>
      <c r="L97" s="12"/>
      <c r="M97" s="12"/>
      <c r="N97" s="12"/>
      <c r="O97" s="14">
        <f>J97/I96</f>
        <v>1</v>
      </c>
      <c r="P97" s="22">
        <v>41</v>
      </c>
      <c r="Q97" s="23">
        <f t="shared" si="55"/>
        <v>0.93181818181818177</v>
      </c>
      <c r="R97" s="3">
        <f t="shared" si="56"/>
        <v>6.8181818181818232E-2</v>
      </c>
    </row>
    <row r="98" spans="1:18" ht="12.75" customHeight="1">
      <c r="A98" s="27" t="s">
        <v>21</v>
      </c>
      <c r="B98" s="10"/>
      <c r="C98" s="10"/>
      <c r="D98" s="10"/>
      <c r="E98" s="10"/>
      <c r="F98" s="10"/>
      <c r="G98" s="10"/>
      <c r="H98" s="10"/>
      <c r="I98" s="10"/>
      <c r="J98" s="10">
        <v>7</v>
      </c>
      <c r="K98" s="17">
        <v>5</v>
      </c>
      <c r="L98" s="12"/>
      <c r="M98" s="12"/>
      <c r="N98" s="12"/>
      <c r="O98" s="14"/>
      <c r="P98" s="22">
        <v>20</v>
      </c>
      <c r="Q98" s="23">
        <f t="shared" si="55"/>
        <v>0.48780487804878048</v>
      </c>
      <c r="R98" s="3">
        <f t="shared" si="56"/>
        <v>0.51219512195121952</v>
      </c>
    </row>
    <row r="99" spans="1:18" ht="12.75" customHeight="1">
      <c r="A99" s="29" t="s">
        <v>22</v>
      </c>
      <c r="B99" s="30"/>
      <c r="C99" s="30"/>
      <c r="D99" s="30"/>
      <c r="E99" s="30"/>
      <c r="F99" s="30"/>
      <c r="G99" s="30"/>
      <c r="H99" s="30"/>
      <c r="I99" s="30"/>
      <c r="J99" s="51">
        <v>13</v>
      </c>
      <c r="K99" s="31">
        <v>8</v>
      </c>
      <c r="L99" s="3"/>
      <c r="M99" s="3"/>
      <c r="N99" s="3"/>
      <c r="O99" s="3"/>
      <c r="P99" s="22">
        <v>14</v>
      </c>
      <c r="Q99" s="23"/>
      <c r="R99" s="3"/>
    </row>
    <row r="100" spans="1:18" ht="12.75" customHeight="1">
      <c r="A100" s="29" t="s">
        <v>23</v>
      </c>
      <c r="B100" s="30"/>
      <c r="C100" s="30"/>
      <c r="D100" s="30"/>
      <c r="E100" s="30"/>
      <c r="F100" s="30"/>
      <c r="G100" s="30"/>
      <c r="H100" s="30"/>
      <c r="I100" s="30"/>
      <c r="J100" s="30">
        <v>1</v>
      </c>
      <c r="K100" s="31">
        <v>1</v>
      </c>
      <c r="L100" s="3"/>
      <c r="M100" s="3"/>
      <c r="N100" s="3"/>
      <c r="O100" s="3"/>
      <c r="P100" s="22">
        <v>5</v>
      </c>
      <c r="Q100" s="23"/>
      <c r="R100" s="3"/>
    </row>
    <row r="101" spans="1:18" ht="12.75" customHeight="1">
      <c r="A101" s="29" t="s">
        <v>48</v>
      </c>
      <c r="B101" s="30"/>
      <c r="C101" s="30"/>
      <c r="D101" s="30"/>
      <c r="E101" s="30"/>
      <c r="F101" s="30"/>
      <c r="G101" s="30"/>
      <c r="H101" s="30"/>
      <c r="I101" s="30"/>
      <c r="J101" s="30">
        <v>1</v>
      </c>
      <c r="K101" s="31">
        <v>1</v>
      </c>
      <c r="L101" s="3"/>
      <c r="M101" s="3"/>
      <c r="N101" s="3"/>
      <c r="O101" s="3"/>
      <c r="P101" s="22">
        <v>3</v>
      </c>
      <c r="Q101" s="23"/>
      <c r="R101" s="3"/>
    </row>
    <row r="102" spans="1:18" ht="12.75" customHeight="1">
      <c r="A102" s="29" t="s">
        <v>49</v>
      </c>
      <c r="B102" s="30"/>
      <c r="C102" s="30"/>
      <c r="D102" s="30"/>
      <c r="E102" s="30"/>
      <c r="F102" s="30"/>
      <c r="G102" s="30"/>
      <c r="H102" s="30"/>
      <c r="I102" s="30"/>
      <c r="J102" s="30">
        <v>1</v>
      </c>
      <c r="K102" s="31"/>
      <c r="L102" s="3"/>
      <c r="M102" s="3"/>
      <c r="N102" s="3"/>
      <c r="O102" s="3"/>
      <c r="P102" s="22"/>
      <c r="Q102" s="23"/>
      <c r="R102" s="3"/>
    </row>
    <row r="103" spans="1:18" ht="12.75" customHeight="1">
      <c r="A103" s="29" t="s">
        <v>50</v>
      </c>
      <c r="B103" s="30"/>
      <c r="C103" s="30"/>
      <c r="D103" s="30"/>
      <c r="E103" s="30"/>
      <c r="F103" s="30"/>
      <c r="G103" s="30"/>
      <c r="H103" s="30"/>
      <c r="I103" s="30"/>
      <c r="J103" s="30">
        <v>1</v>
      </c>
      <c r="K103" s="31"/>
      <c r="L103" s="3"/>
      <c r="M103" s="3"/>
      <c r="N103" s="3"/>
      <c r="O103" s="3"/>
      <c r="P103" s="22"/>
      <c r="Q103" s="23"/>
      <c r="R103" s="3"/>
    </row>
    <row r="104" spans="1:18" ht="12.75" customHeight="1">
      <c r="K104" s="30">
        <f>SUM(K96:K101)</f>
        <v>35</v>
      </c>
      <c r="L104" s="3">
        <f>SUM(K96:K97)/B89</f>
        <v>0.18181818181818182</v>
      </c>
      <c r="M104" s="3">
        <f>K104/B89</f>
        <v>0.31818181818181818</v>
      </c>
      <c r="N104" s="3">
        <f>M104-L104</f>
        <v>0.13636363636363635</v>
      </c>
      <c r="O104" s="3"/>
      <c r="P104" s="22"/>
      <c r="Q104" s="23"/>
      <c r="R104" s="3"/>
    </row>
    <row r="105" spans="1:18" ht="12.75" customHeight="1">
      <c r="A105" s="34" t="s">
        <v>34</v>
      </c>
      <c r="B105" s="34"/>
      <c r="C105" s="34"/>
      <c r="D105" s="34"/>
      <c r="E105" s="34"/>
      <c r="F105" s="2">
        <f>((K96*8)+(K97*9)+(K98*10)+(K99*11)+(K100*12)+(K101*13))/K104</f>
        <v>9.7142857142857135</v>
      </c>
      <c r="L105" s="3"/>
      <c r="M105" s="3"/>
      <c r="O105" s="3"/>
    </row>
    <row r="106" spans="1:18" ht="12.75" customHeight="1">
      <c r="A106" s="40" t="s">
        <v>62</v>
      </c>
      <c r="L106" s="3"/>
      <c r="M106" s="3"/>
      <c r="O106" s="3"/>
    </row>
    <row r="107" spans="1:18" ht="25.5" customHeight="1">
      <c r="B107" s="299" t="s">
        <v>2</v>
      </c>
      <c r="C107" s="297"/>
      <c r="D107" s="297"/>
      <c r="E107" s="297"/>
      <c r="F107" s="297"/>
      <c r="G107" s="297"/>
      <c r="H107" s="297"/>
      <c r="I107" s="297"/>
      <c r="J107" s="297"/>
      <c r="L107" s="4" t="s">
        <v>3</v>
      </c>
      <c r="M107" s="4" t="s">
        <v>4</v>
      </c>
      <c r="N107" s="5" t="s">
        <v>5</v>
      </c>
      <c r="O107" s="4" t="s">
        <v>6</v>
      </c>
      <c r="P107" s="6" t="s">
        <v>7</v>
      </c>
      <c r="Q107" s="6" t="s">
        <v>8</v>
      </c>
      <c r="R107" s="7" t="s">
        <v>9</v>
      </c>
    </row>
    <row r="108" spans="1:18" ht="12.75" customHeight="1">
      <c r="A108" s="9" t="s">
        <v>10</v>
      </c>
      <c r="B108" s="10">
        <v>1</v>
      </c>
      <c r="C108" s="10">
        <v>2</v>
      </c>
      <c r="D108" s="10">
        <v>3</v>
      </c>
      <c r="E108" s="10">
        <v>4</v>
      </c>
      <c r="F108" s="10">
        <v>5</v>
      </c>
      <c r="G108" s="10">
        <v>6</v>
      </c>
      <c r="H108" s="10">
        <v>7</v>
      </c>
      <c r="I108" s="10">
        <v>8</v>
      </c>
      <c r="J108" s="10">
        <v>9</v>
      </c>
      <c r="K108" s="11" t="s">
        <v>11</v>
      </c>
      <c r="L108" s="38"/>
      <c r="M108" s="12"/>
      <c r="N108" s="13"/>
      <c r="O108" s="14"/>
      <c r="P108" s="15"/>
      <c r="Q108" s="15"/>
      <c r="R108" s="3"/>
    </row>
    <row r="109" spans="1:18" ht="12.75" customHeight="1">
      <c r="A109" s="10">
        <v>9902</v>
      </c>
      <c r="B109" s="10">
        <v>158</v>
      </c>
      <c r="C109" s="10"/>
      <c r="D109" s="10"/>
      <c r="E109" s="10"/>
      <c r="F109" s="10"/>
      <c r="G109" s="10"/>
      <c r="H109" s="10"/>
      <c r="I109" s="10"/>
      <c r="J109" s="10"/>
      <c r="K109" s="17"/>
      <c r="L109" s="38"/>
      <c r="M109" s="12"/>
      <c r="N109" s="13"/>
      <c r="O109" s="14"/>
      <c r="P109" s="18">
        <f>B109</f>
        <v>158</v>
      </c>
      <c r="Q109" s="15"/>
      <c r="R109" s="3"/>
    </row>
    <row r="110" spans="1:18" ht="12.75" customHeight="1">
      <c r="A110" s="27" t="s">
        <v>14</v>
      </c>
      <c r="B110" s="10"/>
      <c r="C110" s="10">
        <v>116</v>
      </c>
      <c r="D110" s="10"/>
      <c r="E110" s="10"/>
      <c r="F110" s="10"/>
      <c r="G110" s="10"/>
      <c r="H110" s="10"/>
      <c r="I110" s="10"/>
      <c r="J110" s="10"/>
      <c r="K110" s="17"/>
      <c r="L110" s="38"/>
      <c r="M110" s="12"/>
      <c r="N110" s="13"/>
      <c r="O110" s="14">
        <f>C110/B109</f>
        <v>0.73417721518987344</v>
      </c>
      <c r="P110" s="22">
        <v>111</v>
      </c>
      <c r="Q110" s="23">
        <f t="shared" ref="Q110:Q117" si="57">P110/P109</f>
        <v>0.70253164556962022</v>
      </c>
      <c r="R110" s="3">
        <f t="shared" ref="R110:R117" si="58">100%-Q110</f>
        <v>0.29746835443037978</v>
      </c>
    </row>
    <row r="111" spans="1:18" ht="12.75" customHeight="1">
      <c r="A111" s="27" t="s">
        <v>15</v>
      </c>
      <c r="B111" s="10"/>
      <c r="C111" s="10"/>
      <c r="D111" s="10">
        <v>60</v>
      </c>
      <c r="E111" s="10"/>
      <c r="F111" s="10"/>
      <c r="G111" s="10"/>
      <c r="H111" s="10"/>
      <c r="I111" s="10"/>
      <c r="J111" s="10"/>
      <c r="K111" s="17"/>
      <c r="L111" s="38"/>
      <c r="M111" s="12"/>
      <c r="N111" s="13"/>
      <c r="O111" s="14">
        <f>D111/C110</f>
        <v>0.51724137931034486</v>
      </c>
      <c r="P111" s="22">
        <v>99</v>
      </c>
      <c r="Q111" s="23">
        <f t="shared" si="57"/>
        <v>0.89189189189189189</v>
      </c>
      <c r="R111" s="3">
        <f t="shared" si="58"/>
        <v>0.10810810810810811</v>
      </c>
    </row>
    <row r="112" spans="1:18" ht="12.75" customHeight="1">
      <c r="A112" s="27" t="s">
        <v>16</v>
      </c>
      <c r="B112" s="10"/>
      <c r="C112" s="10"/>
      <c r="D112" s="10"/>
      <c r="E112" s="10">
        <v>60</v>
      </c>
      <c r="F112" s="10"/>
      <c r="G112" s="10"/>
      <c r="H112" s="10"/>
      <c r="I112" s="10"/>
      <c r="J112" s="10"/>
      <c r="K112" s="17"/>
      <c r="L112" s="38"/>
      <c r="M112" s="12"/>
      <c r="N112" s="13"/>
      <c r="O112" s="14">
        <f>E112/D111</f>
        <v>1</v>
      </c>
      <c r="P112" s="22">
        <v>95</v>
      </c>
      <c r="Q112" s="23">
        <f t="shared" si="57"/>
        <v>0.95959595959595956</v>
      </c>
      <c r="R112" s="3">
        <f t="shared" si="58"/>
        <v>4.0404040404040442E-2</v>
      </c>
    </row>
    <row r="113" spans="1:18" ht="12.75" customHeight="1">
      <c r="A113" s="27" t="s">
        <v>17</v>
      </c>
      <c r="B113" s="10"/>
      <c r="C113" s="10"/>
      <c r="D113" s="10"/>
      <c r="E113" s="10"/>
      <c r="F113" s="10">
        <v>60</v>
      </c>
      <c r="G113" s="10"/>
      <c r="H113" s="10"/>
      <c r="I113" s="10"/>
      <c r="J113" s="10"/>
      <c r="K113" s="17"/>
      <c r="L113" s="38"/>
      <c r="M113" s="12"/>
      <c r="N113" s="13"/>
      <c r="O113" s="14">
        <f>F113/E112</f>
        <v>1</v>
      </c>
      <c r="P113" s="22">
        <v>89</v>
      </c>
      <c r="Q113" s="23">
        <f t="shared" si="57"/>
        <v>0.93684210526315792</v>
      </c>
      <c r="R113" s="3">
        <f t="shared" si="58"/>
        <v>6.315789473684208E-2</v>
      </c>
    </row>
    <row r="114" spans="1:18" ht="12.75" customHeight="1">
      <c r="A114" s="27" t="s">
        <v>18</v>
      </c>
      <c r="B114" s="10"/>
      <c r="C114" s="10"/>
      <c r="D114" s="10"/>
      <c r="E114" s="10"/>
      <c r="F114" s="10"/>
      <c r="G114" s="10">
        <v>52</v>
      </c>
      <c r="H114" s="10"/>
      <c r="I114" s="10"/>
      <c r="J114" s="10"/>
      <c r="K114" s="17"/>
      <c r="L114" s="38"/>
      <c r="M114" s="12"/>
      <c r="N114" s="13"/>
      <c r="O114" s="14">
        <f>G114/F113</f>
        <v>0.8666666666666667</v>
      </c>
      <c r="P114" s="22">
        <v>89</v>
      </c>
      <c r="Q114" s="23">
        <f t="shared" si="57"/>
        <v>1</v>
      </c>
      <c r="R114" s="3">
        <f t="shared" si="58"/>
        <v>0</v>
      </c>
    </row>
    <row r="115" spans="1:18" ht="12.75" customHeight="1">
      <c r="A115" s="27" t="s">
        <v>19</v>
      </c>
      <c r="B115" s="10"/>
      <c r="C115" s="10"/>
      <c r="D115" s="10"/>
      <c r="E115" s="10"/>
      <c r="F115" s="10"/>
      <c r="G115" s="10"/>
      <c r="H115" s="10">
        <v>47</v>
      </c>
      <c r="I115" s="10">
        <v>3</v>
      </c>
      <c r="J115" s="10"/>
      <c r="K115" s="17">
        <v>1</v>
      </c>
      <c r="L115" s="38"/>
      <c r="M115" s="12"/>
      <c r="N115" s="13"/>
      <c r="O115" s="14">
        <f>H115/G114</f>
        <v>0.90384615384615385</v>
      </c>
      <c r="P115" s="22">
        <v>87</v>
      </c>
      <c r="Q115" s="23">
        <f t="shared" si="57"/>
        <v>0.97752808988764039</v>
      </c>
      <c r="R115" s="3">
        <f t="shared" si="58"/>
        <v>2.2471910112359605E-2</v>
      </c>
    </row>
    <row r="116" spans="1:18" ht="12.75" customHeight="1">
      <c r="A116" s="27" t="s">
        <v>20</v>
      </c>
      <c r="B116" s="10"/>
      <c r="C116" s="10"/>
      <c r="D116" s="10"/>
      <c r="E116" s="10"/>
      <c r="F116" s="10"/>
      <c r="G116" s="10"/>
      <c r="H116" s="10"/>
      <c r="I116" s="10">
        <v>46</v>
      </c>
      <c r="J116" s="10">
        <v>8</v>
      </c>
      <c r="K116" s="17">
        <v>1</v>
      </c>
      <c r="L116" s="12"/>
      <c r="M116" s="12"/>
      <c r="N116" s="12"/>
      <c r="O116" s="14">
        <f>I116/H115</f>
        <v>0.97872340425531912</v>
      </c>
      <c r="P116" s="22">
        <v>82</v>
      </c>
      <c r="Q116" s="23">
        <f t="shared" si="57"/>
        <v>0.94252873563218387</v>
      </c>
      <c r="R116" s="3">
        <f t="shared" si="58"/>
        <v>5.7471264367816133E-2</v>
      </c>
    </row>
    <row r="117" spans="1:18" ht="12.75" customHeight="1">
      <c r="A117" s="27" t="s">
        <v>21</v>
      </c>
      <c r="B117" s="10"/>
      <c r="C117" s="10"/>
      <c r="D117" s="10"/>
      <c r="E117" s="10"/>
      <c r="F117" s="10"/>
      <c r="G117" s="10"/>
      <c r="H117" s="10"/>
      <c r="I117" s="10"/>
      <c r="J117" s="10">
        <v>46</v>
      </c>
      <c r="K117" s="17">
        <v>45</v>
      </c>
      <c r="L117" s="12"/>
      <c r="M117" s="12"/>
      <c r="N117" s="12"/>
      <c r="O117" s="14">
        <f>J117/I116</f>
        <v>1</v>
      </c>
      <c r="P117" s="22">
        <v>82</v>
      </c>
      <c r="Q117" s="23">
        <f t="shared" si="57"/>
        <v>1</v>
      </c>
      <c r="R117" s="3">
        <f t="shared" si="58"/>
        <v>0</v>
      </c>
    </row>
    <row r="118" spans="1:18" ht="12.75" customHeight="1">
      <c r="A118" s="29" t="s">
        <v>22</v>
      </c>
      <c r="B118" s="30"/>
      <c r="C118" s="30"/>
      <c r="D118" s="30"/>
      <c r="E118" s="30"/>
      <c r="F118" s="30"/>
      <c r="G118" s="30"/>
      <c r="H118" s="30"/>
      <c r="I118" s="30"/>
      <c r="J118" s="30">
        <v>24</v>
      </c>
      <c r="K118" s="31">
        <v>23</v>
      </c>
      <c r="L118" s="3"/>
      <c r="M118" s="3"/>
      <c r="N118" s="3"/>
      <c r="O118" s="3"/>
      <c r="P118" s="22"/>
      <c r="Q118" s="23"/>
      <c r="R118" s="3"/>
    </row>
    <row r="119" spans="1:18" ht="12.75" customHeight="1">
      <c r="A119" s="29" t="s">
        <v>23</v>
      </c>
      <c r="B119" s="30"/>
      <c r="C119" s="30"/>
      <c r="D119" s="30"/>
      <c r="E119" s="30"/>
      <c r="F119" s="30"/>
      <c r="G119" s="30"/>
      <c r="H119" s="30"/>
      <c r="I119" s="30"/>
      <c r="J119" s="30">
        <v>3</v>
      </c>
      <c r="K119" s="31">
        <v>3</v>
      </c>
      <c r="L119" s="3"/>
      <c r="M119" s="3"/>
      <c r="N119" s="3"/>
      <c r="O119" s="3"/>
      <c r="P119" s="22"/>
      <c r="Q119" s="23"/>
      <c r="R119" s="3"/>
    </row>
    <row r="120" spans="1:18" ht="12.75" customHeight="1">
      <c r="A120" s="29" t="s">
        <v>48</v>
      </c>
      <c r="B120" s="30"/>
      <c r="C120" s="30"/>
      <c r="D120" s="30"/>
      <c r="E120" s="30"/>
      <c r="F120" s="30"/>
      <c r="G120" s="30"/>
      <c r="H120" s="30"/>
      <c r="I120" s="30"/>
      <c r="J120" s="30">
        <v>5</v>
      </c>
      <c r="K120" s="31">
        <v>3</v>
      </c>
      <c r="L120" s="3"/>
      <c r="M120" s="3"/>
      <c r="N120" s="3"/>
      <c r="O120" s="3"/>
      <c r="P120" s="22">
        <v>7</v>
      </c>
      <c r="Q120" s="23"/>
      <c r="R120" s="3"/>
    </row>
    <row r="121" spans="1:18" ht="12.75" customHeight="1">
      <c r="A121" s="29" t="s">
        <v>49</v>
      </c>
      <c r="B121" s="30"/>
      <c r="C121" s="30"/>
      <c r="D121" s="30"/>
      <c r="E121" s="30"/>
      <c r="F121" s="30"/>
      <c r="G121" s="30"/>
      <c r="H121" s="30"/>
      <c r="I121" s="30"/>
      <c r="J121" s="30">
        <v>2</v>
      </c>
      <c r="K121" s="31">
        <v>1</v>
      </c>
      <c r="L121" s="3"/>
      <c r="M121" s="3"/>
      <c r="N121" s="3"/>
      <c r="O121" s="3"/>
      <c r="P121" s="22">
        <v>4</v>
      </c>
      <c r="Q121" s="23"/>
      <c r="R121" s="3"/>
    </row>
    <row r="122" spans="1:18" ht="12.75" customHeight="1">
      <c r="A122" s="29" t="s">
        <v>50</v>
      </c>
      <c r="B122" s="30"/>
      <c r="C122" s="30"/>
      <c r="D122" s="30"/>
      <c r="E122" s="30"/>
      <c r="F122" s="30"/>
      <c r="G122" s="30"/>
      <c r="H122" s="30"/>
      <c r="I122" s="30"/>
      <c r="J122" s="30">
        <v>2</v>
      </c>
      <c r="K122" s="31">
        <v>1</v>
      </c>
      <c r="L122" s="3"/>
      <c r="M122" s="3"/>
      <c r="N122" s="3"/>
      <c r="O122" s="3"/>
      <c r="P122" s="22">
        <v>3</v>
      </c>
      <c r="Q122" s="23"/>
      <c r="R122" s="3"/>
    </row>
    <row r="123" spans="1:18" ht="12.75" customHeight="1">
      <c r="A123" s="29" t="s">
        <v>51</v>
      </c>
      <c r="B123" s="30"/>
      <c r="C123" s="30"/>
      <c r="D123" s="30"/>
      <c r="E123" s="30"/>
      <c r="F123" s="30"/>
      <c r="G123" s="30"/>
      <c r="H123" s="30"/>
      <c r="I123" s="30"/>
      <c r="J123" s="30">
        <v>1</v>
      </c>
      <c r="K123" s="31">
        <v>1</v>
      </c>
      <c r="L123" s="3"/>
      <c r="M123" s="3"/>
      <c r="N123" s="3"/>
      <c r="O123" s="3"/>
      <c r="P123" s="22">
        <v>1</v>
      </c>
      <c r="Q123" s="23"/>
      <c r="R123" s="3"/>
    </row>
    <row r="124" spans="1:18" ht="12.75" customHeight="1">
      <c r="K124" s="30">
        <f>SUM(K115:K123)</f>
        <v>79</v>
      </c>
      <c r="L124" s="3">
        <f>SUM(K115:K117)/B109</f>
        <v>0.29746835443037972</v>
      </c>
      <c r="M124" s="3">
        <f>K124/B109</f>
        <v>0.5</v>
      </c>
      <c r="N124" s="3">
        <f>M124-L124</f>
        <v>0.20253164556962028</v>
      </c>
      <c r="O124" s="3"/>
    </row>
    <row r="125" spans="1:18" ht="12.75" customHeight="1">
      <c r="A125" s="34" t="s">
        <v>34</v>
      </c>
      <c r="B125" s="34"/>
      <c r="C125" s="34"/>
      <c r="D125" s="34"/>
      <c r="E125" s="34"/>
      <c r="F125" s="2">
        <f>((K115*7)+(K116*8)+(K117*9)+(K118*10)+(K119*11)+(K120*12))/K124</f>
        <v>9.1012658227848107</v>
      </c>
      <c r="K125" s="30"/>
      <c r="L125" s="3"/>
      <c r="M125" s="3"/>
      <c r="N125" s="3"/>
      <c r="O125" s="3"/>
    </row>
    <row r="126" spans="1:18" ht="12.75" customHeight="1">
      <c r="K126" s="30"/>
      <c r="L126" s="3"/>
      <c r="M126" s="3"/>
      <c r="N126" s="3"/>
      <c r="O126" s="3"/>
      <c r="P126" s="26">
        <f>B109+B130</f>
        <v>260</v>
      </c>
      <c r="Q126" s="26">
        <f>K115+K116+K117+K136+K137+K138</f>
        <v>71</v>
      </c>
      <c r="R126" s="39">
        <f>Q126/P126</f>
        <v>0.27307692307692305</v>
      </c>
    </row>
    <row r="127" spans="1:18" ht="12.75" customHeight="1">
      <c r="A127" s="40" t="s">
        <v>63</v>
      </c>
      <c r="L127" s="3"/>
      <c r="M127" s="3"/>
      <c r="O127" s="3"/>
    </row>
    <row r="128" spans="1:18" ht="25.5" customHeight="1">
      <c r="B128" s="299" t="s">
        <v>2</v>
      </c>
      <c r="C128" s="297"/>
      <c r="D128" s="297"/>
      <c r="E128" s="297"/>
      <c r="F128" s="297"/>
      <c r="G128" s="297"/>
      <c r="H128" s="297"/>
      <c r="I128" s="297"/>
      <c r="J128" s="297"/>
      <c r="L128" s="4" t="s">
        <v>3</v>
      </c>
      <c r="M128" s="4" t="s">
        <v>4</v>
      </c>
      <c r="N128" s="5" t="s">
        <v>5</v>
      </c>
      <c r="O128" s="4" t="s">
        <v>6</v>
      </c>
      <c r="P128" s="6" t="s">
        <v>7</v>
      </c>
      <c r="Q128" s="6" t="s">
        <v>8</v>
      </c>
      <c r="R128" s="7" t="s">
        <v>9</v>
      </c>
    </row>
    <row r="129" spans="1:18" ht="12.75" customHeight="1">
      <c r="A129" s="9" t="s">
        <v>10</v>
      </c>
      <c r="B129" s="10">
        <v>1</v>
      </c>
      <c r="C129" s="10">
        <v>2</v>
      </c>
      <c r="D129" s="10">
        <v>3</v>
      </c>
      <c r="E129" s="10">
        <v>4</v>
      </c>
      <c r="F129" s="10">
        <v>5</v>
      </c>
      <c r="G129" s="10">
        <v>6</v>
      </c>
      <c r="H129" s="10">
        <v>7</v>
      </c>
      <c r="I129" s="10">
        <v>8</v>
      </c>
      <c r="J129" s="10">
        <v>9</v>
      </c>
      <c r="K129" s="11" t="s">
        <v>11</v>
      </c>
      <c r="L129" s="38"/>
      <c r="M129" s="12"/>
      <c r="N129" s="13"/>
      <c r="O129" s="14"/>
      <c r="P129" s="15"/>
      <c r="Q129" s="15"/>
      <c r="R129" s="3"/>
    </row>
    <row r="130" spans="1:18" ht="12.75" customHeight="1">
      <c r="A130" s="27" t="s">
        <v>14</v>
      </c>
      <c r="B130" s="10">
        <v>102</v>
      </c>
      <c r="C130" s="10"/>
      <c r="D130" s="10"/>
      <c r="E130" s="10"/>
      <c r="F130" s="10"/>
      <c r="G130" s="10"/>
      <c r="H130" s="10"/>
      <c r="I130" s="10"/>
      <c r="J130" s="10"/>
      <c r="K130" s="17"/>
      <c r="L130" s="38"/>
      <c r="M130" s="12"/>
      <c r="N130" s="13"/>
      <c r="O130" s="14"/>
      <c r="P130" s="18">
        <f>B130</f>
        <v>102</v>
      </c>
      <c r="Q130" s="15"/>
      <c r="R130" s="3"/>
    </row>
    <row r="131" spans="1:18" ht="12.75" customHeight="1">
      <c r="A131" s="27" t="s">
        <v>15</v>
      </c>
      <c r="B131" s="10"/>
      <c r="C131" s="10">
        <v>62</v>
      </c>
      <c r="D131" s="10"/>
      <c r="E131" s="10"/>
      <c r="F131" s="10"/>
      <c r="G131" s="10"/>
      <c r="H131" s="10"/>
      <c r="I131" s="10"/>
      <c r="J131" s="10"/>
      <c r="K131" s="17"/>
      <c r="L131" s="38"/>
      <c r="M131" s="12"/>
      <c r="N131" s="13"/>
      <c r="O131" s="14">
        <f>C131/B130</f>
        <v>0.60784313725490191</v>
      </c>
      <c r="P131" s="22">
        <v>66</v>
      </c>
      <c r="Q131" s="23">
        <f t="shared" ref="Q131:Q138" si="59">P131/P130</f>
        <v>0.6470588235294118</v>
      </c>
      <c r="R131" s="3">
        <f t="shared" ref="R131:R138" si="60">100%-Q131</f>
        <v>0.3529411764705882</v>
      </c>
    </row>
    <row r="132" spans="1:18" ht="12.75" customHeight="1">
      <c r="A132" s="27" t="s">
        <v>16</v>
      </c>
      <c r="B132" s="10"/>
      <c r="C132" s="10"/>
      <c r="D132" s="10">
        <v>37</v>
      </c>
      <c r="E132" s="10"/>
      <c r="F132" s="10"/>
      <c r="G132" s="10"/>
      <c r="H132" s="10"/>
      <c r="I132" s="10"/>
      <c r="J132" s="10"/>
      <c r="K132" s="17"/>
      <c r="L132" s="38"/>
      <c r="M132" s="12"/>
      <c r="N132" s="13"/>
      <c r="O132" s="14">
        <f>D132/C131</f>
        <v>0.59677419354838712</v>
      </c>
      <c r="P132" s="22">
        <v>58</v>
      </c>
      <c r="Q132" s="23">
        <f t="shared" si="59"/>
        <v>0.87878787878787878</v>
      </c>
      <c r="R132" s="3">
        <f t="shared" si="60"/>
        <v>0.12121212121212122</v>
      </c>
    </row>
    <row r="133" spans="1:18" ht="12.75" customHeight="1">
      <c r="A133" s="27" t="s">
        <v>17</v>
      </c>
      <c r="B133" s="10"/>
      <c r="C133" s="10"/>
      <c r="D133" s="10"/>
      <c r="E133" s="10">
        <v>29</v>
      </c>
      <c r="F133" s="10"/>
      <c r="G133" s="10"/>
      <c r="H133" s="10"/>
      <c r="I133" s="10"/>
      <c r="J133" s="10"/>
      <c r="K133" s="17"/>
      <c r="L133" s="38"/>
      <c r="M133" s="12"/>
      <c r="N133" s="13"/>
      <c r="O133" s="14">
        <f>E133/D132</f>
        <v>0.78378378378378377</v>
      </c>
      <c r="P133" s="22">
        <v>54</v>
      </c>
      <c r="Q133" s="23">
        <f t="shared" si="59"/>
        <v>0.93103448275862066</v>
      </c>
      <c r="R133" s="3">
        <f t="shared" si="60"/>
        <v>6.8965517241379337E-2</v>
      </c>
    </row>
    <row r="134" spans="1:18" ht="12.75" customHeight="1">
      <c r="A134" s="27" t="s">
        <v>18</v>
      </c>
      <c r="B134" s="10"/>
      <c r="C134" s="10"/>
      <c r="D134" s="10"/>
      <c r="E134" s="10"/>
      <c r="F134" s="10">
        <v>23</v>
      </c>
      <c r="G134" s="10"/>
      <c r="H134" s="10"/>
      <c r="I134" s="10"/>
      <c r="J134" s="10"/>
      <c r="K134" s="17"/>
      <c r="L134" s="38"/>
      <c r="M134" s="12"/>
      <c r="N134" s="13"/>
      <c r="O134" s="14">
        <f>F134/E133</f>
        <v>0.7931034482758621</v>
      </c>
      <c r="P134" s="22">
        <v>51</v>
      </c>
      <c r="Q134" s="23">
        <f t="shared" si="59"/>
        <v>0.94444444444444442</v>
      </c>
      <c r="R134" s="3">
        <f t="shared" si="60"/>
        <v>5.555555555555558E-2</v>
      </c>
    </row>
    <row r="135" spans="1:18" ht="12.75" customHeight="1">
      <c r="A135" s="27" t="s">
        <v>19</v>
      </c>
      <c r="B135" s="10"/>
      <c r="C135" s="10"/>
      <c r="D135" s="10"/>
      <c r="E135" s="10"/>
      <c r="F135" s="10"/>
      <c r="G135" s="10">
        <v>22</v>
      </c>
      <c r="H135" s="10"/>
      <c r="I135" s="10"/>
      <c r="J135" s="10"/>
      <c r="K135" s="17"/>
      <c r="L135" s="38"/>
      <c r="M135" s="12"/>
      <c r="N135" s="13"/>
      <c r="O135" s="14">
        <f>G135/F134</f>
        <v>0.95652173913043481</v>
      </c>
      <c r="P135" s="22">
        <v>48</v>
      </c>
      <c r="Q135" s="23">
        <f t="shared" si="59"/>
        <v>0.94117647058823528</v>
      </c>
      <c r="R135" s="3">
        <f t="shared" si="60"/>
        <v>5.8823529411764719E-2</v>
      </c>
    </row>
    <row r="136" spans="1:18" ht="12.75" customHeight="1">
      <c r="A136" s="27" t="s">
        <v>20</v>
      </c>
      <c r="B136" s="10"/>
      <c r="C136" s="10"/>
      <c r="D136" s="10"/>
      <c r="E136" s="10"/>
      <c r="F136" s="10"/>
      <c r="G136" s="10"/>
      <c r="H136" s="10">
        <v>22</v>
      </c>
      <c r="I136" s="10">
        <v>1</v>
      </c>
      <c r="J136" s="10">
        <v>4</v>
      </c>
      <c r="K136" s="17">
        <v>4</v>
      </c>
      <c r="L136" s="12"/>
      <c r="M136" s="12"/>
      <c r="N136" s="12"/>
      <c r="O136" s="14">
        <f>H136/G135</f>
        <v>1</v>
      </c>
      <c r="P136" s="22">
        <v>48</v>
      </c>
      <c r="Q136" s="23">
        <f t="shared" si="59"/>
        <v>1</v>
      </c>
      <c r="R136" s="3">
        <f t="shared" si="60"/>
        <v>0</v>
      </c>
    </row>
    <row r="137" spans="1:18" ht="12.75" customHeight="1">
      <c r="A137" s="27" t="s">
        <v>21</v>
      </c>
      <c r="B137" s="10"/>
      <c r="C137" s="10"/>
      <c r="D137" s="10"/>
      <c r="E137" s="10"/>
      <c r="F137" s="10"/>
      <c r="G137" s="10"/>
      <c r="H137" s="10"/>
      <c r="I137" s="10">
        <v>19</v>
      </c>
      <c r="J137" s="10"/>
      <c r="K137" s="17">
        <v>1</v>
      </c>
      <c r="L137" s="12"/>
      <c r="M137" s="12"/>
      <c r="N137" s="12"/>
      <c r="O137" s="14">
        <f>I137/H136</f>
        <v>0.86363636363636365</v>
      </c>
      <c r="P137" s="22">
        <v>46</v>
      </c>
      <c r="Q137" s="23">
        <f t="shared" si="59"/>
        <v>0.95833333333333337</v>
      </c>
      <c r="R137" s="3">
        <f t="shared" si="60"/>
        <v>4.166666666666663E-2</v>
      </c>
    </row>
    <row r="138" spans="1:18" ht="12.75" customHeight="1">
      <c r="A138" s="29" t="s">
        <v>22</v>
      </c>
      <c r="B138" s="30"/>
      <c r="C138" s="30"/>
      <c r="D138" s="30"/>
      <c r="E138" s="30"/>
      <c r="F138" s="30"/>
      <c r="G138" s="30"/>
      <c r="H138" s="30"/>
      <c r="I138" s="30"/>
      <c r="J138" s="30">
        <v>19</v>
      </c>
      <c r="K138" s="31">
        <v>19</v>
      </c>
      <c r="L138" s="3"/>
      <c r="M138" s="3"/>
      <c r="N138" s="3"/>
      <c r="O138" s="14">
        <f>J138/I137</f>
        <v>1</v>
      </c>
      <c r="P138" s="22">
        <v>45</v>
      </c>
      <c r="Q138" s="23">
        <f t="shared" si="59"/>
        <v>0.97826086956521741</v>
      </c>
      <c r="R138" s="3">
        <f t="shared" si="60"/>
        <v>2.1739130434782594E-2</v>
      </c>
    </row>
    <row r="139" spans="1:18" ht="12.75" customHeight="1">
      <c r="A139" s="29" t="s">
        <v>23</v>
      </c>
      <c r="B139" s="30"/>
      <c r="C139" s="30"/>
      <c r="D139" s="30"/>
      <c r="E139" s="30"/>
      <c r="F139" s="30"/>
      <c r="G139" s="30"/>
      <c r="H139" s="30"/>
      <c r="I139" s="30"/>
      <c r="J139" s="30">
        <v>12</v>
      </c>
      <c r="K139" s="31">
        <v>13</v>
      </c>
      <c r="L139" s="3"/>
      <c r="M139" s="3"/>
      <c r="N139" s="3"/>
      <c r="O139" s="3"/>
      <c r="P139" s="22">
        <v>25</v>
      </c>
      <c r="Q139" s="23"/>
      <c r="R139" s="3"/>
    </row>
    <row r="140" spans="1:18" ht="12.75" customHeight="1">
      <c r="A140" s="29" t="s">
        <v>48</v>
      </c>
      <c r="B140" s="30"/>
      <c r="C140" s="30"/>
      <c r="D140" s="30"/>
      <c r="E140" s="30"/>
      <c r="F140" s="30"/>
      <c r="G140" s="30"/>
      <c r="H140" s="30"/>
      <c r="I140" s="30"/>
      <c r="J140" s="30">
        <v>11</v>
      </c>
      <c r="K140" s="31">
        <v>9</v>
      </c>
      <c r="L140" s="3"/>
      <c r="M140" s="3"/>
      <c r="N140" s="3"/>
      <c r="O140" s="3"/>
      <c r="P140" s="22">
        <v>12</v>
      </c>
      <c r="Q140" s="23"/>
      <c r="R140" s="3"/>
    </row>
    <row r="141" spans="1:18" ht="12.75" customHeight="1">
      <c r="A141" s="29" t="s">
        <v>49</v>
      </c>
      <c r="B141" s="30"/>
      <c r="C141" s="30"/>
      <c r="D141" s="30"/>
      <c r="E141" s="30"/>
      <c r="F141" s="30"/>
      <c r="G141" s="30"/>
      <c r="H141" s="30"/>
      <c r="I141" s="30"/>
      <c r="J141" s="30">
        <v>3</v>
      </c>
      <c r="K141" s="31">
        <v>1</v>
      </c>
      <c r="L141" s="3"/>
      <c r="M141" s="3"/>
      <c r="N141" s="3"/>
      <c r="O141" s="3"/>
      <c r="P141" s="22">
        <v>3</v>
      </c>
      <c r="Q141" s="23"/>
      <c r="R141" s="3"/>
    </row>
    <row r="142" spans="1:18" ht="12.75" customHeight="1">
      <c r="A142" s="29" t="s">
        <v>50</v>
      </c>
      <c r="B142" s="30"/>
      <c r="C142" s="30"/>
      <c r="D142" s="30"/>
      <c r="E142" s="30"/>
      <c r="F142" s="30"/>
      <c r="G142" s="30"/>
      <c r="H142" s="30"/>
      <c r="I142" s="30"/>
      <c r="J142" s="30">
        <v>1</v>
      </c>
      <c r="K142" s="31">
        <v>2</v>
      </c>
      <c r="L142" s="3"/>
      <c r="M142" s="3"/>
      <c r="N142" s="3"/>
      <c r="O142" s="3"/>
      <c r="P142" s="22">
        <v>2</v>
      </c>
      <c r="Q142" s="23"/>
      <c r="R142" s="3"/>
    </row>
    <row r="143" spans="1:18" ht="12.75" customHeight="1">
      <c r="K143" s="30">
        <f>SUM(K136:K142)</f>
        <v>49</v>
      </c>
      <c r="L143" s="3">
        <f>SUM(K136:K138)/B130</f>
        <v>0.23529411764705882</v>
      </c>
      <c r="M143" s="3">
        <f>K143/B130</f>
        <v>0.48039215686274511</v>
      </c>
      <c r="N143" s="3">
        <f>M143-L143</f>
        <v>0.24509803921568629</v>
      </c>
      <c r="O143" s="3"/>
    </row>
    <row r="144" spans="1:18" ht="12.75" customHeight="1">
      <c r="A144" s="34" t="s">
        <v>34</v>
      </c>
      <c r="B144" s="34"/>
      <c r="C144" s="34"/>
      <c r="D144" s="34"/>
      <c r="E144" s="34"/>
      <c r="F144" s="2">
        <f>((K136*7)+(K137*8)+(K138*9)+(K139*10)+(K140*11))/K143</f>
        <v>8.8979591836734695</v>
      </c>
      <c r="K144" s="30"/>
      <c r="L144" s="3"/>
      <c r="M144" s="3"/>
      <c r="N144" s="3"/>
      <c r="O144" s="3"/>
    </row>
    <row r="145" spans="1:18" ht="12.75" customHeight="1">
      <c r="K145" s="30"/>
      <c r="L145" s="3"/>
      <c r="M145" s="3"/>
      <c r="O145" s="3"/>
    </row>
    <row r="146" spans="1:18" ht="12.75" customHeight="1">
      <c r="A146" s="40" t="s">
        <v>64</v>
      </c>
      <c r="L146" s="3"/>
      <c r="M146" s="3"/>
      <c r="O146" s="3"/>
    </row>
    <row r="147" spans="1:18" ht="25.5" customHeight="1">
      <c r="B147" s="299" t="s">
        <v>2</v>
      </c>
      <c r="C147" s="297"/>
      <c r="D147" s="297"/>
      <c r="E147" s="297"/>
      <c r="F147" s="297"/>
      <c r="G147" s="297"/>
      <c r="H147" s="297"/>
      <c r="I147" s="297"/>
      <c r="J147" s="297"/>
      <c r="L147" s="4" t="s">
        <v>3</v>
      </c>
      <c r="M147" s="4" t="s">
        <v>4</v>
      </c>
      <c r="N147" s="5" t="s">
        <v>5</v>
      </c>
      <c r="O147" s="4" t="s">
        <v>6</v>
      </c>
      <c r="P147" s="6" t="s">
        <v>7</v>
      </c>
      <c r="Q147" s="6" t="s">
        <v>8</v>
      </c>
      <c r="R147" s="7" t="s">
        <v>9</v>
      </c>
    </row>
    <row r="148" spans="1:18" ht="12.75" customHeight="1">
      <c r="A148" s="9" t="s">
        <v>10</v>
      </c>
      <c r="B148" s="10">
        <v>1</v>
      </c>
      <c r="C148" s="10">
        <v>2</v>
      </c>
      <c r="D148" s="10">
        <v>3</v>
      </c>
      <c r="E148" s="10">
        <v>4</v>
      </c>
      <c r="F148" s="10">
        <v>5</v>
      </c>
      <c r="G148" s="10">
        <v>6</v>
      </c>
      <c r="H148" s="10">
        <v>7</v>
      </c>
      <c r="I148" s="10">
        <v>8</v>
      </c>
      <c r="J148" s="10">
        <v>9</v>
      </c>
      <c r="K148" s="11" t="s">
        <v>11</v>
      </c>
      <c r="L148" s="38"/>
      <c r="M148" s="12"/>
      <c r="N148" s="13"/>
      <c r="O148" s="14"/>
      <c r="P148" s="15"/>
      <c r="Q148" s="15"/>
      <c r="R148" s="3"/>
    </row>
    <row r="149" spans="1:18" ht="12.75" customHeight="1">
      <c r="A149" s="27" t="s">
        <v>15</v>
      </c>
      <c r="B149" s="10">
        <v>132</v>
      </c>
      <c r="C149" s="10"/>
      <c r="D149" s="10"/>
      <c r="E149" s="10"/>
      <c r="F149" s="10"/>
      <c r="G149" s="10"/>
      <c r="H149" s="10"/>
      <c r="I149" s="10"/>
      <c r="J149" s="10"/>
      <c r="K149" s="17"/>
      <c r="L149" s="38"/>
      <c r="M149" s="12"/>
      <c r="N149" s="13"/>
      <c r="O149" s="14"/>
      <c r="P149" s="18">
        <f>B149</f>
        <v>132</v>
      </c>
      <c r="Q149" s="15"/>
      <c r="R149" s="3"/>
    </row>
    <row r="150" spans="1:18" ht="12.75" customHeight="1">
      <c r="A150" s="27" t="s">
        <v>16</v>
      </c>
      <c r="B150" s="10"/>
      <c r="C150" s="10">
        <v>92</v>
      </c>
      <c r="D150" s="10"/>
      <c r="E150" s="10"/>
      <c r="F150" s="10"/>
      <c r="G150" s="10"/>
      <c r="H150" s="10"/>
      <c r="I150" s="10"/>
      <c r="J150" s="10"/>
      <c r="K150" s="17"/>
      <c r="L150" s="38"/>
      <c r="M150" s="12"/>
      <c r="N150" s="13"/>
      <c r="O150" s="14">
        <f>C150/B149</f>
        <v>0.69696969696969702</v>
      </c>
      <c r="P150" s="22">
        <v>91</v>
      </c>
      <c r="Q150" s="23">
        <f t="shared" ref="Q150:Q157" si="61">P150/P149</f>
        <v>0.68939393939393945</v>
      </c>
      <c r="R150" s="3">
        <f t="shared" ref="R150:R157" si="62">100%-Q150</f>
        <v>0.31060606060606055</v>
      </c>
    </row>
    <row r="151" spans="1:18" ht="12.75" customHeight="1">
      <c r="A151" s="27" t="s">
        <v>17</v>
      </c>
      <c r="B151" s="10"/>
      <c r="C151" s="10"/>
      <c r="D151" s="10">
        <v>75</v>
      </c>
      <c r="E151" s="10"/>
      <c r="F151" s="10"/>
      <c r="G151" s="10"/>
      <c r="H151" s="10"/>
      <c r="I151" s="10"/>
      <c r="J151" s="10"/>
      <c r="K151" s="17"/>
      <c r="L151" s="38"/>
      <c r="M151" s="12"/>
      <c r="N151" s="13"/>
      <c r="O151" s="14">
        <f>D151/C150</f>
        <v>0.81521739130434778</v>
      </c>
      <c r="P151" s="22">
        <v>80</v>
      </c>
      <c r="Q151" s="23">
        <f t="shared" si="61"/>
        <v>0.87912087912087911</v>
      </c>
      <c r="R151" s="3">
        <f t="shared" si="62"/>
        <v>0.12087912087912089</v>
      </c>
    </row>
    <row r="152" spans="1:18" ht="12.75" customHeight="1">
      <c r="A152" s="27" t="s">
        <v>18</v>
      </c>
      <c r="B152" s="10"/>
      <c r="C152" s="10"/>
      <c r="D152" s="10"/>
      <c r="E152" s="10">
        <v>63</v>
      </c>
      <c r="F152" s="10"/>
      <c r="G152" s="10"/>
      <c r="H152" s="10"/>
      <c r="I152" s="10"/>
      <c r="J152" s="10"/>
      <c r="K152" s="17"/>
      <c r="L152" s="38"/>
      <c r="M152" s="12"/>
      <c r="N152" s="13"/>
      <c r="O152" s="14">
        <f>E152/D151</f>
        <v>0.84</v>
      </c>
      <c r="P152" s="22">
        <v>74</v>
      </c>
      <c r="Q152" s="23">
        <f t="shared" si="61"/>
        <v>0.92500000000000004</v>
      </c>
      <c r="R152" s="3">
        <f t="shared" si="62"/>
        <v>7.4999999999999956E-2</v>
      </c>
    </row>
    <row r="153" spans="1:18" ht="12.75" customHeight="1">
      <c r="A153" s="27" t="s">
        <v>19</v>
      </c>
      <c r="B153" s="10"/>
      <c r="C153" s="10"/>
      <c r="D153" s="10"/>
      <c r="E153" s="10"/>
      <c r="F153" s="10">
        <v>55</v>
      </c>
      <c r="G153" s="10"/>
      <c r="H153" s="10"/>
      <c r="I153" s="10"/>
      <c r="J153" s="10"/>
      <c r="K153" s="17"/>
      <c r="L153" s="38"/>
      <c r="M153" s="12"/>
      <c r="N153" s="13"/>
      <c r="O153" s="14">
        <f>F153/E152</f>
        <v>0.87301587301587302</v>
      </c>
      <c r="P153" s="22">
        <v>72</v>
      </c>
      <c r="Q153" s="23">
        <f t="shared" si="61"/>
        <v>0.97297297297297303</v>
      </c>
      <c r="R153" s="3">
        <f t="shared" si="62"/>
        <v>2.7027027027026973E-2</v>
      </c>
    </row>
    <row r="154" spans="1:18" ht="12.75" customHeight="1">
      <c r="A154" s="27" t="s">
        <v>20</v>
      </c>
      <c r="B154" s="10"/>
      <c r="C154" s="10"/>
      <c r="D154" s="10"/>
      <c r="E154" s="10"/>
      <c r="F154" s="10"/>
      <c r="G154" s="10">
        <v>52</v>
      </c>
      <c r="H154" s="10"/>
      <c r="I154" s="10"/>
      <c r="J154" s="10"/>
      <c r="K154" s="17"/>
      <c r="L154" s="12"/>
      <c r="M154" s="12"/>
      <c r="N154" s="12"/>
      <c r="O154" s="14">
        <f>G154/F153</f>
        <v>0.94545454545454544</v>
      </c>
      <c r="P154" s="22">
        <v>71</v>
      </c>
      <c r="Q154" s="23">
        <f t="shared" si="61"/>
        <v>0.98611111111111116</v>
      </c>
      <c r="R154" s="3">
        <f t="shared" si="62"/>
        <v>1.388888888888884E-2</v>
      </c>
    </row>
    <row r="155" spans="1:18" ht="12.75" customHeight="1">
      <c r="A155" s="27" t="s">
        <v>21</v>
      </c>
      <c r="B155" s="10"/>
      <c r="C155" s="10"/>
      <c r="D155" s="10"/>
      <c r="E155" s="10"/>
      <c r="F155" s="10"/>
      <c r="G155" s="10"/>
      <c r="H155" s="10">
        <v>52</v>
      </c>
      <c r="I155" s="10"/>
      <c r="J155" s="10"/>
      <c r="K155" s="17"/>
      <c r="L155" s="12"/>
      <c r="M155" s="12"/>
      <c r="N155" s="12"/>
      <c r="O155" s="14">
        <f>H155/G154</f>
        <v>1</v>
      </c>
      <c r="P155" s="22">
        <v>75</v>
      </c>
      <c r="Q155" s="23">
        <f t="shared" si="61"/>
        <v>1.056338028169014</v>
      </c>
      <c r="R155" s="3">
        <f t="shared" si="62"/>
        <v>-5.6338028169014009E-2</v>
      </c>
    </row>
    <row r="156" spans="1:18" ht="12.75" customHeight="1">
      <c r="A156" s="29" t="s">
        <v>22</v>
      </c>
      <c r="B156" s="30"/>
      <c r="C156" s="30"/>
      <c r="D156" s="30"/>
      <c r="E156" s="30"/>
      <c r="F156" s="30"/>
      <c r="G156" s="30"/>
      <c r="H156" s="30"/>
      <c r="I156" s="30">
        <v>52</v>
      </c>
      <c r="J156" s="30"/>
      <c r="K156" s="31"/>
      <c r="L156" s="3"/>
      <c r="M156" s="3"/>
      <c r="N156" s="3"/>
      <c r="O156" s="14">
        <f>I156/H155</f>
        <v>1</v>
      </c>
      <c r="P156" s="22">
        <v>72</v>
      </c>
      <c r="Q156" s="23">
        <f t="shared" si="61"/>
        <v>0.96</v>
      </c>
      <c r="R156" s="3">
        <f t="shared" si="62"/>
        <v>4.0000000000000036E-2</v>
      </c>
    </row>
    <row r="157" spans="1:18" ht="12.75" customHeight="1">
      <c r="A157" s="29" t="s">
        <v>23</v>
      </c>
      <c r="B157" s="30"/>
      <c r="C157" s="30"/>
      <c r="D157" s="30"/>
      <c r="E157" s="30"/>
      <c r="F157" s="30"/>
      <c r="G157" s="30"/>
      <c r="H157" s="30"/>
      <c r="I157" s="30"/>
      <c r="J157" s="30">
        <v>52</v>
      </c>
      <c r="K157" s="31">
        <v>13</v>
      </c>
      <c r="L157" s="3"/>
      <c r="M157" s="3"/>
      <c r="N157" s="3"/>
      <c r="O157" s="3">
        <f>J157/I156</f>
        <v>1</v>
      </c>
      <c r="P157" s="22">
        <v>72</v>
      </c>
      <c r="Q157" s="23">
        <f t="shared" si="61"/>
        <v>1</v>
      </c>
      <c r="R157" s="3">
        <f t="shared" si="62"/>
        <v>0</v>
      </c>
    </row>
    <row r="158" spans="1:18" ht="12.75" customHeight="1">
      <c r="A158" s="29" t="s">
        <v>48</v>
      </c>
      <c r="B158" s="30"/>
      <c r="C158" s="30"/>
      <c r="D158" s="30"/>
      <c r="E158" s="30"/>
      <c r="F158" s="30"/>
      <c r="G158" s="30"/>
      <c r="H158" s="30"/>
      <c r="I158" s="30"/>
      <c r="J158" s="30">
        <v>23</v>
      </c>
      <c r="K158" s="31">
        <v>21</v>
      </c>
      <c r="L158" s="3"/>
      <c r="M158" s="3"/>
      <c r="N158" s="3"/>
      <c r="O158" s="3"/>
      <c r="P158" s="22">
        <v>24</v>
      </c>
      <c r="Q158" s="23"/>
      <c r="R158" s="3"/>
    </row>
    <row r="159" spans="1:18" ht="12.75" customHeight="1">
      <c r="A159" s="29" t="s">
        <v>49</v>
      </c>
      <c r="B159" s="30"/>
      <c r="C159" s="30"/>
      <c r="D159" s="30"/>
      <c r="E159" s="30"/>
      <c r="F159" s="30"/>
      <c r="G159" s="30"/>
      <c r="H159" s="30"/>
      <c r="I159" s="30"/>
      <c r="J159" s="30">
        <v>1</v>
      </c>
      <c r="K159" s="31">
        <v>2</v>
      </c>
      <c r="L159" s="3"/>
      <c r="M159" s="3"/>
      <c r="N159" s="3"/>
      <c r="O159" s="3"/>
      <c r="P159" s="22">
        <v>1</v>
      </c>
      <c r="Q159" s="23"/>
      <c r="R159" s="3"/>
    </row>
    <row r="160" spans="1:18" ht="12.75" customHeight="1">
      <c r="A160" s="29"/>
      <c r="B160" s="30"/>
      <c r="C160" s="30"/>
      <c r="D160" s="30"/>
      <c r="E160" s="30"/>
      <c r="F160" s="30"/>
      <c r="G160" s="30"/>
      <c r="H160" s="30"/>
      <c r="I160" s="30"/>
      <c r="J160" s="30"/>
      <c r="K160" s="31"/>
      <c r="L160" s="3"/>
      <c r="M160" s="3"/>
      <c r="N160" s="3"/>
      <c r="O160" s="3"/>
      <c r="P160" s="22"/>
      <c r="Q160" s="23"/>
      <c r="R160" s="3"/>
    </row>
    <row r="161" spans="1:18" ht="12.75" customHeight="1">
      <c r="K161" s="30">
        <f>SUM(K157:K159)</f>
        <v>36</v>
      </c>
      <c r="L161" s="3">
        <f>K157/B149</f>
        <v>9.8484848484848481E-2</v>
      </c>
      <c r="M161" s="3">
        <f>K161/B149</f>
        <v>0.27272727272727271</v>
      </c>
      <c r="N161" s="3">
        <f>M161-L161</f>
        <v>0.17424242424242423</v>
      </c>
      <c r="O161" s="3"/>
    </row>
    <row r="162" spans="1:18" ht="12.75" customHeight="1">
      <c r="K162" s="30"/>
      <c r="L162" s="3"/>
      <c r="M162" s="3"/>
      <c r="N162" s="3"/>
      <c r="O162" s="3"/>
    </row>
    <row r="163" spans="1:18" ht="12.75" customHeight="1">
      <c r="A163" s="34" t="s">
        <v>34</v>
      </c>
      <c r="B163" s="34"/>
      <c r="C163" s="34"/>
      <c r="D163" s="34"/>
      <c r="E163" s="34"/>
      <c r="F163" s="2">
        <f>((K157*9)+(K158*10))/K161</f>
        <v>9.0833333333333339</v>
      </c>
      <c r="K163" s="30"/>
      <c r="L163" s="3"/>
      <c r="M163" s="3"/>
      <c r="N163" s="3"/>
      <c r="O163" s="3"/>
    </row>
    <row r="164" spans="1:18" ht="12.75" customHeight="1">
      <c r="K164" s="30"/>
      <c r="L164" s="3"/>
      <c r="M164" s="3"/>
      <c r="N164" s="3"/>
      <c r="O164" s="3"/>
    </row>
    <row r="165" spans="1:18" ht="12.75" customHeight="1">
      <c r="K165" s="30"/>
      <c r="L165" s="3"/>
      <c r="M165" s="3"/>
      <c r="N165" s="3"/>
      <c r="O165" s="3"/>
    </row>
    <row r="166" spans="1:18" ht="12.75" customHeight="1">
      <c r="A166" s="40" t="s">
        <v>65</v>
      </c>
      <c r="L166" s="3"/>
      <c r="M166" s="3"/>
      <c r="O166" s="3"/>
    </row>
    <row r="167" spans="1:18" ht="25.5" customHeight="1">
      <c r="B167" s="299" t="s">
        <v>2</v>
      </c>
      <c r="C167" s="297"/>
      <c r="D167" s="297"/>
      <c r="E167" s="297"/>
      <c r="F167" s="297"/>
      <c r="G167" s="297"/>
      <c r="H167" s="297"/>
      <c r="I167" s="297"/>
      <c r="J167" s="297"/>
      <c r="L167" s="4" t="s">
        <v>3</v>
      </c>
      <c r="M167" s="4" t="s">
        <v>4</v>
      </c>
      <c r="N167" s="5" t="s">
        <v>5</v>
      </c>
      <c r="O167" s="4" t="s">
        <v>6</v>
      </c>
      <c r="P167" s="6" t="s">
        <v>7</v>
      </c>
      <c r="Q167" s="6" t="s">
        <v>8</v>
      </c>
      <c r="R167" s="7" t="s">
        <v>9</v>
      </c>
    </row>
    <row r="168" spans="1:18" ht="12.75" customHeight="1">
      <c r="A168" s="9" t="s">
        <v>10</v>
      </c>
      <c r="B168" s="10">
        <v>1</v>
      </c>
      <c r="C168" s="10">
        <v>2</v>
      </c>
      <c r="D168" s="10">
        <v>3</v>
      </c>
      <c r="E168" s="10">
        <v>4</v>
      </c>
      <c r="F168" s="10">
        <v>5</v>
      </c>
      <c r="G168" s="10">
        <v>6</v>
      </c>
      <c r="H168" s="10">
        <v>7</v>
      </c>
      <c r="I168" s="10">
        <v>8</v>
      </c>
      <c r="J168" s="10">
        <v>9</v>
      </c>
      <c r="K168" s="11" t="s">
        <v>11</v>
      </c>
      <c r="L168" s="38"/>
      <c r="M168" s="12"/>
      <c r="N168" s="13"/>
      <c r="O168" s="14"/>
      <c r="P168" s="15"/>
      <c r="Q168" s="15"/>
      <c r="R168" s="3"/>
    </row>
    <row r="169" spans="1:18" ht="12.75" customHeight="1">
      <c r="A169" s="27" t="s">
        <v>16</v>
      </c>
      <c r="B169" s="10">
        <v>65</v>
      </c>
      <c r="C169" s="10"/>
      <c r="D169" s="10"/>
      <c r="E169" s="10"/>
      <c r="F169" s="10"/>
      <c r="G169" s="10"/>
      <c r="H169" s="10"/>
      <c r="I169" s="10"/>
      <c r="J169" s="10"/>
      <c r="K169" s="17"/>
      <c r="L169" s="38"/>
      <c r="M169" s="12"/>
      <c r="N169" s="13"/>
      <c r="O169" s="14"/>
      <c r="P169" s="18">
        <f>B169</f>
        <v>65</v>
      </c>
      <c r="Q169" s="15"/>
      <c r="R169" s="3"/>
    </row>
    <row r="170" spans="1:18" ht="12.75" customHeight="1">
      <c r="A170" s="27" t="s">
        <v>17</v>
      </c>
      <c r="B170" s="10"/>
      <c r="C170" s="10">
        <v>39</v>
      </c>
      <c r="D170" s="10"/>
      <c r="E170" s="10"/>
      <c r="F170" s="10"/>
      <c r="G170" s="10"/>
      <c r="H170" s="10"/>
      <c r="I170" s="10"/>
      <c r="J170" s="10"/>
      <c r="K170" s="17"/>
      <c r="L170" s="38"/>
      <c r="M170" s="12"/>
      <c r="N170" s="13"/>
      <c r="O170" s="14">
        <f>C170/B169</f>
        <v>0.6</v>
      </c>
      <c r="P170" s="22">
        <v>45</v>
      </c>
      <c r="Q170" s="23">
        <f t="shared" ref="Q170:Q177" si="63">P170/P169</f>
        <v>0.69230769230769229</v>
      </c>
      <c r="R170" s="3">
        <f t="shared" ref="R170:R177" si="64">100%-Q170</f>
        <v>0.30769230769230771</v>
      </c>
    </row>
    <row r="171" spans="1:18" ht="12.75" customHeight="1">
      <c r="A171" s="27" t="s">
        <v>18</v>
      </c>
      <c r="B171" s="10"/>
      <c r="C171" s="10"/>
      <c r="D171" s="10">
        <v>32</v>
      </c>
      <c r="E171" s="10"/>
      <c r="F171" s="10"/>
      <c r="G171" s="10"/>
      <c r="H171" s="10"/>
      <c r="I171" s="10"/>
      <c r="J171" s="10"/>
      <c r="K171" s="17"/>
      <c r="L171" s="38"/>
      <c r="M171" s="12"/>
      <c r="N171" s="13"/>
      <c r="O171" s="14">
        <f>D171/C170</f>
        <v>0.82051282051282048</v>
      </c>
      <c r="P171" s="22">
        <v>40</v>
      </c>
      <c r="Q171" s="23">
        <f t="shared" si="63"/>
        <v>0.88888888888888884</v>
      </c>
      <c r="R171" s="3">
        <f t="shared" si="64"/>
        <v>0.11111111111111116</v>
      </c>
    </row>
    <row r="172" spans="1:18" ht="12.75" customHeight="1">
      <c r="A172" s="27" t="s">
        <v>19</v>
      </c>
      <c r="B172" s="10"/>
      <c r="C172" s="10"/>
      <c r="D172" s="10"/>
      <c r="E172" s="10">
        <v>32</v>
      </c>
      <c r="F172" s="10"/>
      <c r="G172" s="10"/>
      <c r="H172" s="10"/>
      <c r="I172" s="10"/>
      <c r="J172" s="10"/>
      <c r="K172" s="17"/>
      <c r="L172" s="38"/>
      <c r="M172" s="12"/>
      <c r="N172" s="13"/>
      <c r="O172" s="14">
        <f>E172/D171</f>
        <v>1</v>
      </c>
      <c r="P172" s="22">
        <v>37</v>
      </c>
      <c r="Q172" s="23">
        <f t="shared" si="63"/>
        <v>0.92500000000000004</v>
      </c>
      <c r="R172" s="3">
        <f t="shared" si="64"/>
        <v>7.4999999999999956E-2</v>
      </c>
    </row>
    <row r="173" spans="1:18" ht="12.75" customHeight="1">
      <c r="A173" s="27" t="s">
        <v>20</v>
      </c>
      <c r="B173" s="10"/>
      <c r="C173" s="10"/>
      <c r="D173" s="10"/>
      <c r="E173" s="10"/>
      <c r="F173" s="10">
        <v>30</v>
      </c>
      <c r="G173" s="10">
        <v>1</v>
      </c>
      <c r="H173" s="10"/>
      <c r="I173" s="10"/>
      <c r="J173" s="10"/>
      <c r="K173" s="17"/>
      <c r="L173" s="12"/>
      <c r="M173" s="12"/>
      <c r="N173" s="12"/>
      <c r="O173" s="14">
        <f>F173/E172</f>
        <v>0.9375</v>
      </c>
      <c r="P173" s="22">
        <v>37</v>
      </c>
      <c r="Q173" s="23">
        <f t="shared" si="63"/>
        <v>1</v>
      </c>
      <c r="R173" s="3">
        <f t="shared" si="64"/>
        <v>0</v>
      </c>
    </row>
    <row r="174" spans="1:18" ht="12.75" customHeight="1">
      <c r="A174" s="27" t="s">
        <v>21</v>
      </c>
      <c r="B174" s="10"/>
      <c r="C174" s="10"/>
      <c r="D174" s="10"/>
      <c r="E174" s="10"/>
      <c r="F174" s="10"/>
      <c r="G174" s="10">
        <v>29</v>
      </c>
      <c r="H174" s="10"/>
      <c r="I174" s="10"/>
      <c r="J174" s="10"/>
      <c r="K174" s="17"/>
      <c r="L174" s="12"/>
      <c r="M174" s="12"/>
      <c r="N174" s="12"/>
      <c r="O174" s="14">
        <f>G174/F173</f>
        <v>0.96666666666666667</v>
      </c>
      <c r="P174" s="22">
        <v>37</v>
      </c>
      <c r="Q174" s="23">
        <f t="shared" si="63"/>
        <v>1</v>
      </c>
      <c r="R174" s="3">
        <f t="shared" si="64"/>
        <v>0</v>
      </c>
    </row>
    <row r="175" spans="1:18" ht="12.75" customHeight="1">
      <c r="A175" s="29" t="s">
        <v>22</v>
      </c>
      <c r="B175" s="30"/>
      <c r="C175" s="30"/>
      <c r="D175" s="30"/>
      <c r="E175" s="30"/>
      <c r="F175" s="30"/>
      <c r="G175" s="30"/>
      <c r="H175" s="30">
        <v>27</v>
      </c>
      <c r="I175" s="30"/>
      <c r="J175" s="30"/>
      <c r="K175" s="31"/>
      <c r="L175" s="3"/>
      <c r="M175" s="3"/>
      <c r="N175" s="3"/>
      <c r="O175" s="14">
        <f>H175/G174</f>
        <v>0.93103448275862066</v>
      </c>
      <c r="P175" s="22">
        <v>37</v>
      </c>
      <c r="Q175" s="23">
        <f t="shared" si="63"/>
        <v>1</v>
      </c>
      <c r="R175" s="3">
        <f t="shared" si="64"/>
        <v>0</v>
      </c>
    </row>
    <row r="176" spans="1:18" ht="12.75" customHeight="1">
      <c r="A176" s="29" t="s">
        <v>23</v>
      </c>
      <c r="B176" s="30"/>
      <c r="C176" s="30"/>
      <c r="D176" s="30"/>
      <c r="E176" s="30"/>
      <c r="F176" s="30"/>
      <c r="G176" s="30"/>
      <c r="H176" s="30"/>
      <c r="I176" s="30">
        <v>25</v>
      </c>
      <c r="J176" s="30"/>
      <c r="K176" s="31">
        <v>2</v>
      </c>
      <c r="L176" s="3"/>
      <c r="M176" s="3"/>
      <c r="N176" s="3"/>
      <c r="O176" s="3">
        <f>I176/H175</f>
        <v>0.92592592592592593</v>
      </c>
      <c r="P176" s="22">
        <v>36</v>
      </c>
      <c r="Q176" s="23">
        <f t="shared" si="63"/>
        <v>0.97297297297297303</v>
      </c>
      <c r="R176" s="3">
        <f t="shared" si="64"/>
        <v>2.7027027027026973E-2</v>
      </c>
    </row>
    <row r="177" spans="1:18" ht="12.75" customHeight="1">
      <c r="A177" s="29" t="s">
        <v>48</v>
      </c>
      <c r="B177" s="30"/>
      <c r="C177" s="30"/>
      <c r="D177" s="30"/>
      <c r="E177" s="30"/>
      <c r="F177" s="30"/>
      <c r="G177" s="30"/>
      <c r="H177" s="30"/>
      <c r="I177" s="30"/>
      <c r="J177" s="30">
        <v>25</v>
      </c>
      <c r="K177" s="31">
        <v>24</v>
      </c>
      <c r="L177" s="3"/>
      <c r="M177" s="3"/>
      <c r="N177" s="3"/>
      <c r="O177" s="3">
        <f>J177/I176</f>
        <v>1</v>
      </c>
      <c r="P177" s="22">
        <v>35</v>
      </c>
      <c r="Q177" s="23">
        <f t="shared" si="63"/>
        <v>0.97222222222222221</v>
      </c>
      <c r="R177" s="3">
        <f t="shared" si="64"/>
        <v>2.777777777777779E-2</v>
      </c>
    </row>
    <row r="178" spans="1:18" ht="12.75" customHeight="1">
      <c r="A178" s="29" t="s">
        <v>49</v>
      </c>
      <c r="B178" s="30"/>
      <c r="C178" s="30"/>
      <c r="D178" s="30"/>
      <c r="E178" s="30"/>
      <c r="F178" s="30"/>
      <c r="G178" s="30"/>
      <c r="H178" s="30"/>
      <c r="I178" s="30"/>
      <c r="J178" s="30">
        <v>7</v>
      </c>
      <c r="K178" s="31">
        <v>5</v>
      </c>
      <c r="L178" s="3"/>
      <c r="M178" s="3"/>
      <c r="N178" s="3"/>
      <c r="O178" s="3"/>
      <c r="P178" s="22">
        <v>8</v>
      </c>
      <c r="Q178" s="23"/>
      <c r="R178" s="3"/>
    </row>
    <row r="179" spans="1:18" ht="12.75" customHeight="1">
      <c r="A179" s="29" t="s">
        <v>50</v>
      </c>
      <c r="B179" s="30"/>
      <c r="C179" s="30"/>
      <c r="D179" s="30"/>
      <c r="E179" s="30"/>
      <c r="F179" s="30"/>
      <c r="G179" s="30"/>
      <c r="H179" s="30"/>
      <c r="I179" s="30"/>
      <c r="J179" s="30">
        <v>2</v>
      </c>
      <c r="K179" s="31">
        <v>3</v>
      </c>
      <c r="L179" s="3"/>
      <c r="M179" s="3"/>
      <c r="N179" s="3"/>
      <c r="O179" s="3"/>
      <c r="P179" s="22">
        <v>4</v>
      </c>
      <c r="Q179" s="23"/>
      <c r="R179" s="3"/>
    </row>
    <row r="180" spans="1:18" ht="12.75" customHeight="1">
      <c r="A180" s="29" t="s">
        <v>51</v>
      </c>
      <c r="B180" s="30"/>
      <c r="C180" s="30"/>
      <c r="D180" s="30"/>
      <c r="E180" s="30"/>
      <c r="F180" s="30"/>
      <c r="G180" s="30"/>
      <c r="H180" s="30"/>
      <c r="I180" s="30"/>
      <c r="J180" s="30">
        <v>1</v>
      </c>
      <c r="K180" s="31">
        <v>1</v>
      </c>
      <c r="L180" s="3"/>
      <c r="M180" s="3"/>
      <c r="N180" s="3"/>
      <c r="O180" s="3"/>
      <c r="P180" s="22">
        <v>1</v>
      </c>
      <c r="Q180" s="23"/>
      <c r="R180" s="3"/>
    </row>
    <row r="181" spans="1:18" ht="12.75" customHeight="1">
      <c r="B181" s="30"/>
      <c r="C181" s="30"/>
      <c r="D181" s="30"/>
      <c r="E181" s="30"/>
      <c r="F181" s="30"/>
      <c r="G181" s="30"/>
      <c r="H181" s="30"/>
      <c r="I181" s="30"/>
      <c r="J181" s="30"/>
      <c r="K181" s="31">
        <f>SUM(K176:K180)</f>
        <v>35</v>
      </c>
      <c r="L181" s="3">
        <f>SUM(K176:K177)/B169</f>
        <v>0.4</v>
      </c>
      <c r="M181" s="3">
        <f>K181/B169</f>
        <v>0.53846153846153844</v>
      </c>
      <c r="N181" s="3">
        <f>M181-L181</f>
        <v>0.13846153846153841</v>
      </c>
      <c r="O181" s="3"/>
      <c r="P181" s="3"/>
      <c r="Q181" s="23"/>
      <c r="R181" s="3"/>
    </row>
    <row r="182" spans="1:18" ht="12.75" customHeight="1">
      <c r="K182" s="30"/>
      <c r="L182" s="3"/>
      <c r="M182" s="3"/>
      <c r="O182" s="3"/>
    </row>
    <row r="183" spans="1:18" ht="12.75" customHeight="1">
      <c r="A183" s="40" t="s">
        <v>66</v>
      </c>
      <c r="L183" s="3"/>
      <c r="M183" s="3"/>
      <c r="O183" s="3"/>
    </row>
    <row r="184" spans="1:18" ht="25.5" customHeight="1">
      <c r="B184" s="299" t="s">
        <v>2</v>
      </c>
      <c r="C184" s="297"/>
      <c r="D184" s="297"/>
      <c r="E184" s="297"/>
      <c r="F184" s="297"/>
      <c r="G184" s="297"/>
      <c r="H184" s="297"/>
      <c r="I184" s="297"/>
      <c r="J184" s="297"/>
      <c r="L184" s="4" t="s">
        <v>3</v>
      </c>
      <c r="M184" s="4" t="s">
        <v>4</v>
      </c>
      <c r="N184" s="5" t="s">
        <v>5</v>
      </c>
      <c r="O184" s="4" t="s">
        <v>6</v>
      </c>
      <c r="P184" s="6" t="s">
        <v>7</v>
      </c>
      <c r="Q184" s="6" t="s">
        <v>8</v>
      </c>
      <c r="R184" s="7" t="s">
        <v>9</v>
      </c>
    </row>
    <row r="185" spans="1:18" ht="12.75" customHeight="1">
      <c r="A185" s="9" t="s">
        <v>10</v>
      </c>
      <c r="B185" s="10">
        <v>1</v>
      </c>
      <c r="C185" s="10">
        <v>2</v>
      </c>
      <c r="D185" s="10">
        <v>3</v>
      </c>
      <c r="E185" s="10">
        <v>4</v>
      </c>
      <c r="F185" s="10">
        <v>5</v>
      </c>
      <c r="G185" s="10">
        <v>6</v>
      </c>
      <c r="H185" s="10">
        <v>7</v>
      </c>
      <c r="I185" s="10">
        <v>8</v>
      </c>
      <c r="J185" s="10">
        <v>9</v>
      </c>
      <c r="K185" s="11" t="s">
        <v>11</v>
      </c>
      <c r="L185" s="38"/>
      <c r="M185" s="12"/>
      <c r="N185" s="13"/>
      <c r="O185" s="14"/>
      <c r="P185" s="15"/>
      <c r="Q185" s="15"/>
      <c r="R185" s="3"/>
    </row>
    <row r="186" spans="1:18" ht="12.75" customHeight="1">
      <c r="A186" s="27" t="s">
        <v>17</v>
      </c>
      <c r="B186" s="10">
        <v>138</v>
      </c>
      <c r="C186" s="10"/>
      <c r="D186" s="10"/>
      <c r="E186" s="10"/>
      <c r="F186" s="10"/>
      <c r="G186" s="10"/>
      <c r="H186" s="10"/>
      <c r="I186" s="10"/>
      <c r="J186" s="10"/>
      <c r="K186" s="17"/>
      <c r="L186" s="38"/>
      <c r="M186" s="12"/>
      <c r="N186" s="13"/>
      <c r="O186" s="14"/>
      <c r="P186" s="18">
        <f>B186</f>
        <v>138</v>
      </c>
      <c r="Q186" s="15"/>
      <c r="R186" s="3"/>
    </row>
    <row r="187" spans="1:18" ht="12.75" customHeight="1">
      <c r="A187" s="27" t="s">
        <v>18</v>
      </c>
      <c r="B187" s="10"/>
      <c r="C187" s="10">
        <v>83</v>
      </c>
      <c r="D187" s="10"/>
      <c r="E187" s="10"/>
      <c r="F187" s="10"/>
      <c r="G187" s="10"/>
      <c r="H187" s="10"/>
      <c r="I187" s="10"/>
      <c r="J187" s="10"/>
      <c r="K187" s="17"/>
      <c r="L187" s="38"/>
      <c r="M187" s="12"/>
      <c r="N187" s="13"/>
      <c r="O187" s="14">
        <f>C187/B186</f>
        <v>0.60144927536231885</v>
      </c>
      <c r="P187" s="22">
        <v>89</v>
      </c>
      <c r="Q187" s="23">
        <f t="shared" ref="Q187:Q194" si="65">P187/P186</f>
        <v>0.64492753623188404</v>
      </c>
      <c r="R187" s="3">
        <f t="shared" ref="R187:R194" si="66">100%-Q187</f>
        <v>0.35507246376811596</v>
      </c>
    </row>
    <row r="188" spans="1:18" ht="12.75" customHeight="1">
      <c r="A188" s="27" t="s">
        <v>19</v>
      </c>
      <c r="B188" s="10"/>
      <c r="C188" s="10"/>
      <c r="D188" s="10">
        <v>82</v>
      </c>
      <c r="E188" s="10"/>
      <c r="F188" s="10"/>
      <c r="G188" s="10"/>
      <c r="H188" s="10"/>
      <c r="I188" s="10"/>
      <c r="J188" s="10"/>
      <c r="K188" s="17"/>
      <c r="L188" s="38"/>
      <c r="M188" s="12"/>
      <c r="N188" s="13"/>
      <c r="O188" s="14">
        <f>D188/C187</f>
        <v>0.98795180722891562</v>
      </c>
      <c r="P188" s="22">
        <v>84</v>
      </c>
      <c r="Q188" s="23">
        <f t="shared" si="65"/>
        <v>0.9438202247191011</v>
      </c>
      <c r="R188" s="3">
        <f t="shared" si="66"/>
        <v>5.6179775280898903E-2</v>
      </c>
    </row>
    <row r="189" spans="1:18" ht="12.75" customHeight="1">
      <c r="A189" s="27" t="s">
        <v>20</v>
      </c>
      <c r="B189" s="10"/>
      <c r="C189" s="10"/>
      <c r="D189" s="10"/>
      <c r="E189" s="10">
        <v>77</v>
      </c>
      <c r="F189" s="10"/>
      <c r="G189" s="10"/>
      <c r="H189" s="10"/>
      <c r="I189" s="10"/>
      <c r="J189" s="10"/>
      <c r="K189" s="17"/>
      <c r="L189" s="12"/>
      <c r="M189" s="12"/>
      <c r="N189" s="12"/>
      <c r="O189" s="14">
        <f>E189/B186</f>
        <v>0.55797101449275366</v>
      </c>
      <c r="P189" s="22">
        <v>80</v>
      </c>
      <c r="Q189" s="23">
        <f t="shared" si="65"/>
        <v>0.95238095238095233</v>
      </c>
      <c r="R189" s="3">
        <f t="shared" si="66"/>
        <v>4.7619047619047672E-2</v>
      </c>
    </row>
    <row r="190" spans="1:18" ht="12.75" customHeight="1">
      <c r="A190" s="27" t="s">
        <v>21</v>
      </c>
      <c r="B190" s="10"/>
      <c r="C190" s="10"/>
      <c r="D190" s="10"/>
      <c r="E190" s="10"/>
      <c r="F190" s="10">
        <v>75</v>
      </c>
      <c r="G190" s="10"/>
      <c r="H190" s="10"/>
      <c r="I190" s="10"/>
      <c r="J190" s="10"/>
      <c r="K190" s="17"/>
      <c r="L190" s="12"/>
      <c r="M190" s="12"/>
      <c r="N190" s="12"/>
      <c r="O190" s="14">
        <f>F190/E189</f>
        <v>0.97402597402597402</v>
      </c>
      <c r="P190" s="22">
        <v>80</v>
      </c>
      <c r="Q190" s="23">
        <f t="shared" si="65"/>
        <v>1</v>
      </c>
      <c r="R190" s="3">
        <f t="shared" si="66"/>
        <v>0</v>
      </c>
    </row>
    <row r="191" spans="1:18" ht="12.75" customHeight="1">
      <c r="A191" s="29" t="s">
        <v>22</v>
      </c>
      <c r="B191" s="30"/>
      <c r="C191" s="30"/>
      <c r="D191" s="30"/>
      <c r="E191" s="30"/>
      <c r="F191" s="30"/>
      <c r="G191" s="30">
        <v>73</v>
      </c>
      <c r="H191" s="30"/>
      <c r="I191" s="30"/>
      <c r="J191" s="30"/>
      <c r="K191" s="31"/>
      <c r="L191" s="3"/>
      <c r="M191" s="3"/>
      <c r="N191" s="3"/>
      <c r="O191" s="14">
        <f>G191/F190</f>
        <v>0.97333333333333338</v>
      </c>
      <c r="P191" s="22">
        <v>80</v>
      </c>
      <c r="Q191" s="23">
        <f t="shared" si="65"/>
        <v>1</v>
      </c>
      <c r="R191" s="3">
        <f t="shared" si="66"/>
        <v>0</v>
      </c>
    </row>
    <row r="192" spans="1:18" ht="12.75" customHeight="1">
      <c r="A192" s="29" t="s">
        <v>23</v>
      </c>
      <c r="B192" s="30"/>
      <c r="C192" s="30"/>
      <c r="D192" s="30"/>
      <c r="E192" s="30"/>
      <c r="F192" s="30"/>
      <c r="G192" s="30"/>
      <c r="H192" s="30">
        <v>72</v>
      </c>
      <c r="I192" s="30"/>
      <c r="J192" s="30"/>
      <c r="K192" s="31"/>
      <c r="L192" s="3"/>
      <c r="M192" s="3"/>
      <c r="N192" s="3"/>
      <c r="O192" s="3">
        <f>H192/G191</f>
        <v>0.98630136986301364</v>
      </c>
      <c r="P192" s="22">
        <v>79</v>
      </c>
      <c r="Q192" s="23">
        <f t="shared" si="65"/>
        <v>0.98750000000000004</v>
      </c>
      <c r="R192" s="3">
        <f t="shared" si="66"/>
        <v>1.2499999999999956E-2</v>
      </c>
    </row>
    <row r="193" spans="1:18" ht="12.75" customHeight="1">
      <c r="A193" s="29" t="s">
        <v>48</v>
      </c>
      <c r="B193" s="30"/>
      <c r="C193" s="30"/>
      <c r="D193" s="30"/>
      <c r="E193" s="30"/>
      <c r="F193" s="30"/>
      <c r="G193" s="30"/>
      <c r="H193" s="30"/>
      <c r="I193" s="30">
        <v>69</v>
      </c>
      <c r="J193" s="30"/>
      <c r="K193" s="31"/>
      <c r="L193" s="3"/>
      <c r="M193" s="3"/>
      <c r="N193" s="3"/>
      <c r="O193" s="3">
        <f>I193/H192</f>
        <v>0.95833333333333337</v>
      </c>
      <c r="P193" s="22">
        <v>76</v>
      </c>
      <c r="Q193" s="23">
        <f t="shared" si="65"/>
        <v>0.96202531645569622</v>
      </c>
      <c r="R193" s="3">
        <f t="shared" si="66"/>
        <v>3.7974683544303778E-2</v>
      </c>
    </row>
    <row r="194" spans="1:18" ht="12.75" customHeight="1">
      <c r="A194" s="29" t="s">
        <v>49</v>
      </c>
      <c r="B194" s="30"/>
      <c r="C194" s="30"/>
      <c r="D194" s="30"/>
      <c r="E194" s="30"/>
      <c r="F194" s="30"/>
      <c r="G194" s="30"/>
      <c r="H194" s="30"/>
      <c r="I194" s="30"/>
      <c r="J194" s="30">
        <v>67</v>
      </c>
      <c r="K194" s="31">
        <v>63</v>
      </c>
      <c r="L194" s="3"/>
      <c r="M194" s="3"/>
      <c r="N194" s="3"/>
      <c r="O194" s="3">
        <f>J194/I193</f>
        <v>0.97101449275362317</v>
      </c>
      <c r="P194" s="22">
        <v>76</v>
      </c>
      <c r="Q194" s="23">
        <f t="shared" si="65"/>
        <v>1</v>
      </c>
      <c r="R194" s="3">
        <f t="shared" si="66"/>
        <v>0</v>
      </c>
    </row>
    <row r="195" spans="1:18" ht="12.75" customHeight="1">
      <c r="A195" s="29" t="s">
        <v>50</v>
      </c>
      <c r="B195" s="30"/>
      <c r="C195" s="30"/>
      <c r="D195" s="30"/>
      <c r="E195" s="30"/>
      <c r="F195" s="30"/>
      <c r="G195" s="30"/>
      <c r="H195" s="30"/>
      <c r="I195" s="30"/>
      <c r="J195" s="30">
        <v>5</v>
      </c>
      <c r="K195" s="31">
        <v>5</v>
      </c>
      <c r="L195" s="3"/>
      <c r="M195" s="3"/>
      <c r="N195" s="3"/>
      <c r="O195" s="3"/>
      <c r="P195" s="22">
        <v>13</v>
      </c>
      <c r="Q195" s="23"/>
      <c r="R195" s="3"/>
    </row>
    <row r="196" spans="1:18" ht="12.75" customHeight="1">
      <c r="A196" s="29" t="s">
        <v>51</v>
      </c>
      <c r="B196" s="30"/>
      <c r="C196" s="30"/>
      <c r="D196" s="30"/>
      <c r="E196" s="30"/>
      <c r="F196" s="30"/>
      <c r="G196" s="30"/>
      <c r="H196" s="30"/>
      <c r="I196" s="30"/>
      <c r="J196" s="30">
        <v>3</v>
      </c>
      <c r="K196" s="31">
        <v>2</v>
      </c>
      <c r="L196" s="3"/>
      <c r="M196" s="3"/>
      <c r="N196" s="3"/>
      <c r="O196" s="3"/>
      <c r="P196" s="22">
        <v>6</v>
      </c>
      <c r="Q196" s="23"/>
      <c r="R196" s="3"/>
    </row>
    <row r="197" spans="1:18" ht="12.75" customHeight="1">
      <c r="A197" s="29" t="s">
        <v>52</v>
      </c>
      <c r="B197" s="30"/>
      <c r="C197" s="30"/>
      <c r="D197" s="30"/>
      <c r="E197" s="30"/>
      <c r="F197" s="30"/>
      <c r="G197" s="30"/>
      <c r="H197" s="30"/>
      <c r="I197" s="30"/>
      <c r="J197" s="30">
        <v>3</v>
      </c>
      <c r="K197" s="31">
        <v>1</v>
      </c>
      <c r="L197" s="3"/>
      <c r="M197" s="3"/>
      <c r="N197" s="3"/>
      <c r="O197" s="3"/>
      <c r="P197" s="22">
        <v>4</v>
      </c>
      <c r="Q197" s="23"/>
      <c r="R197" s="3"/>
    </row>
    <row r="198" spans="1:18" ht="12.75" customHeight="1">
      <c r="A198" s="29" t="s">
        <v>53</v>
      </c>
      <c r="B198" s="30"/>
      <c r="C198" s="30"/>
      <c r="D198" s="30"/>
      <c r="E198" s="30"/>
      <c r="F198" s="30"/>
      <c r="G198" s="30"/>
      <c r="H198" s="30"/>
      <c r="I198" s="30"/>
      <c r="J198" s="30">
        <v>3</v>
      </c>
      <c r="K198" s="31">
        <v>2</v>
      </c>
      <c r="L198" s="3"/>
      <c r="M198" s="3"/>
      <c r="N198" s="3"/>
      <c r="O198" s="3"/>
      <c r="P198" s="22">
        <v>3</v>
      </c>
      <c r="Q198" s="23"/>
      <c r="R198" s="3"/>
    </row>
    <row r="199" spans="1:18" ht="12.75" customHeight="1">
      <c r="A199" s="29" t="s">
        <v>54</v>
      </c>
      <c r="B199" s="30"/>
      <c r="C199" s="30"/>
      <c r="D199" s="30"/>
      <c r="E199" s="30"/>
      <c r="F199" s="30"/>
      <c r="G199" s="30"/>
      <c r="H199" s="30"/>
      <c r="I199" s="30"/>
      <c r="J199" s="30">
        <v>1</v>
      </c>
      <c r="K199" s="31"/>
      <c r="L199" s="3"/>
      <c r="M199" s="3"/>
      <c r="N199" s="3"/>
      <c r="O199" s="3"/>
      <c r="P199" s="22">
        <v>1</v>
      </c>
      <c r="Q199" s="23"/>
      <c r="R199" s="3"/>
    </row>
    <row r="200" spans="1:18" ht="12.75" customHeight="1">
      <c r="K200" s="30">
        <f>SUM(K194:K198)</f>
        <v>73</v>
      </c>
      <c r="L200" s="3">
        <f>K194/B186</f>
        <v>0.45652173913043476</v>
      </c>
      <c r="M200" s="3">
        <f>K200/B186</f>
        <v>0.52898550724637683</v>
      </c>
      <c r="N200" s="3">
        <f>M200-L200</f>
        <v>7.2463768115942073E-2</v>
      </c>
      <c r="O200" s="3"/>
    </row>
    <row r="201" spans="1:18" ht="12.75" customHeight="1">
      <c r="A201" s="40" t="s">
        <v>67</v>
      </c>
      <c r="L201" s="3"/>
      <c r="M201" s="3"/>
      <c r="O201" s="3"/>
    </row>
    <row r="202" spans="1:18" ht="25.5" customHeight="1">
      <c r="B202" s="299" t="s">
        <v>2</v>
      </c>
      <c r="C202" s="297"/>
      <c r="D202" s="297"/>
      <c r="E202" s="297"/>
      <c r="F202" s="297"/>
      <c r="G202" s="297"/>
      <c r="H202" s="297"/>
      <c r="I202" s="297"/>
      <c r="J202" s="297"/>
      <c r="L202" s="4" t="s">
        <v>3</v>
      </c>
      <c r="M202" s="4" t="s">
        <v>4</v>
      </c>
      <c r="N202" s="5" t="s">
        <v>5</v>
      </c>
      <c r="O202" s="4" t="s">
        <v>6</v>
      </c>
      <c r="P202" s="6" t="s">
        <v>7</v>
      </c>
      <c r="Q202" s="6" t="s">
        <v>8</v>
      </c>
      <c r="R202" s="7" t="s">
        <v>9</v>
      </c>
    </row>
    <row r="203" spans="1:18" ht="12.75" customHeight="1">
      <c r="A203" s="9" t="s">
        <v>10</v>
      </c>
      <c r="B203" s="10">
        <v>1</v>
      </c>
      <c r="C203" s="10">
        <v>2</v>
      </c>
      <c r="D203" s="10">
        <v>3</v>
      </c>
      <c r="E203" s="10">
        <v>4</v>
      </c>
      <c r="F203" s="10">
        <v>5</v>
      </c>
      <c r="G203" s="10">
        <v>6</v>
      </c>
      <c r="H203" s="10">
        <v>7</v>
      </c>
      <c r="I203" s="10">
        <v>8</v>
      </c>
      <c r="J203" s="10">
        <v>9</v>
      </c>
      <c r="K203" s="11" t="s">
        <v>11</v>
      </c>
      <c r="L203" s="38"/>
      <c r="M203" s="12"/>
      <c r="N203" s="13"/>
      <c r="O203" s="14"/>
      <c r="P203" s="15"/>
      <c r="Q203" s="15"/>
      <c r="R203" s="3"/>
    </row>
    <row r="204" spans="1:18" ht="12.75" customHeight="1">
      <c r="A204" s="27" t="s">
        <v>18</v>
      </c>
      <c r="B204" s="10">
        <v>53</v>
      </c>
      <c r="C204" s="10"/>
      <c r="D204" s="10"/>
      <c r="E204" s="10"/>
      <c r="F204" s="10"/>
      <c r="G204" s="10"/>
      <c r="H204" s="10"/>
      <c r="I204" s="10"/>
      <c r="J204" s="10"/>
      <c r="K204" s="17"/>
      <c r="L204" s="38"/>
      <c r="M204" s="12"/>
      <c r="N204" s="13"/>
      <c r="O204" s="14"/>
      <c r="P204" s="18">
        <f>B204</f>
        <v>53</v>
      </c>
      <c r="Q204" s="15"/>
      <c r="R204" s="3"/>
    </row>
    <row r="205" spans="1:18" ht="12.75" customHeight="1">
      <c r="A205" s="27" t="s">
        <v>19</v>
      </c>
      <c r="B205" s="10"/>
      <c r="C205" s="10">
        <v>41</v>
      </c>
      <c r="D205" s="10"/>
      <c r="E205" s="10"/>
      <c r="F205" s="10"/>
      <c r="G205" s="10"/>
      <c r="H205" s="10"/>
      <c r="I205" s="10"/>
      <c r="J205" s="10"/>
      <c r="K205" s="17"/>
      <c r="L205" s="38"/>
      <c r="M205" s="12"/>
      <c r="N205" s="13"/>
      <c r="O205" s="14">
        <f>C205/B204</f>
        <v>0.77358490566037741</v>
      </c>
      <c r="P205" s="22">
        <v>42</v>
      </c>
      <c r="Q205" s="23">
        <f t="shared" ref="Q205:Q212" si="67">P205/P204</f>
        <v>0.79245283018867929</v>
      </c>
      <c r="R205" s="3">
        <f t="shared" ref="R205:R212" si="68">100%-Q205</f>
        <v>0.20754716981132071</v>
      </c>
    </row>
    <row r="206" spans="1:18" ht="12.75" customHeight="1">
      <c r="A206" s="27" t="s">
        <v>20</v>
      </c>
      <c r="B206" s="10"/>
      <c r="C206" s="10"/>
      <c r="D206" s="10">
        <v>35</v>
      </c>
      <c r="E206" s="10"/>
      <c r="F206" s="10"/>
      <c r="G206" s="10"/>
      <c r="H206" s="10"/>
      <c r="I206" s="10"/>
      <c r="J206" s="10"/>
      <c r="K206" s="17"/>
      <c r="L206" s="12"/>
      <c r="M206" s="12"/>
      <c r="N206" s="12"/>
      <c r="O206" s="14">
        <f>D206/C205</f>
        <v>0.85365853658536583</v>
      </c>
      <c r="P206" s="22">
        <v>37</v>
      </c>
      <c r="Q206" s="23">
        <f t="shared" si="67"/>
        <v>0.88095238095238093</v>
      </c>
      <c r="R206" s="3">
        <f t="shared" si="68"/>
        <v>0.11904761904761907</v>
      </c>
    </row>
    <row r="207" spans="1:18" ht="12.75" customHeight="1">
      <c r="A207" s="27" t="s">
        <v>21</v>
      </c>
      <c r="B207" s="10"/>
      <c r="C207" s="10"/>
      <c r="D207" s="10"/>
      <c r="E207" s="10">
        <v>27</v>
      </c>
      <c r="F207" s="10"/>
      <c r="G207" s="10"/>
      <c r="H207" s="10"/>
      <c r="I207" s="10"/>
      <c r="J207" s="10"/>
      <c r="K207" s="17"/>
      <c r="L207" s="12"/>
      <c r="M207" s="12"/>
      <c r="N207" s="12"/>
      <c r="O207" s="14">
        <f>E207/D206</f>
        <v>0.77142857142857146</v>
      </c>
      <c r="P207" s="22">
        <v>37</v>
      </c>
      <c r="Q207" s="23">
        <f t="shared" si="67"/>
        <v>1</v>
      </c>
      <c r="R207" s="3">
        <f t="shared" si="68"/>
        <v>0</v>
      </c>
    </row>
    <row r="208" spans="1:18" ht="12.75" customHeight="1">
      <c r="A208" s="29" t="s">
        <v>22</v>
      </c>
      <c r="B208" s="30"/>
      <c r="C208" s="30"/>
      <c r="D208" s="30"/>
      <c r="E208" s="30"/>
      <c r="F208" s="30">
        <v>23</v>
      </c>
      <c r="G208" s="30"/>
      <c r="H208" s="30"/>
      <c r="I208" s="30"/>
      <c r="J208" s="30"/>
      <c r="K208" s="31"/>
      <c r="L208" s="3"/>
      <c r="M208" s="3"/>
      <c r="N208" s="3"/>
      <c r="O208" s="14">
        <f>F208/E207</f>
        <v>0.85185185185185186</v>
      </c>
      <c r="P208" s="22">
        <v>34</v>
      </c>
      <c r="Q208" s="23">
        <f t="shared" si="67"/>
        <v>0.91891891891891897</v>
      </c>
      <c r="R208" s="3">
        <f t="shared" si="68"/>
        <v>8.108108108108103E-2</v>
      </c>
    </row>
    <row r="209" spans="1:18" ht="12.75" customHeight="1">
      <c r="A209" s="29" t="s">
        <v>23</v>
      </c>
      <c r="B209" s="30"/>
      <c r="C209" s="30"/>
      <c r="D209" s="30"/>
      <c r="E209" s="30"/>
      <c r="F209" s="30"/>
      <c r="G209" s="30">
        <v>23</v>
      </c>
      <c r="H209" s="30"/>
      <c r="I209" s="30"/>
      <c r="J209" s="30"/>
      <c r="K209" s="31"/>
      <c r="L209" s="3"/>
      <c r="M209" s="3"/>
      <c r="N209" s="3"/>
      <c r="O209" s="3">
        <f>G209/F208</f>
        <v>1</v>
      </c>
      <c r="P209" s="22">
        <v>29</v>
      </c>
      <c r="Q209" s="23">
        <f t="shared" si="67"/>
        <v>0.8529411764705882</v>
      </c>
      <c r="R209" s="3">
        <f t="shared" si="68"/>
        <v>0.1470588235294118</v>
      </c>
    </row>
    <row r="210" spans="1:18" ht="12.75" customHeight="1">
      <c r="A210" s="29" t="s">
        <v>48</v>
      </c>
      <c r="B210" s="30"/>
      <c r="C210" s="30"/>
      <c r="D210" s="30"/>
      <c r="E210" s="30"/>
      <c r="F210" s="30"/>
      <c r="G210" s="30"/>
      <c r="H210" s="30">
        <v>21</v>
      </c>
      <c r="I210" s="30"/>
      <c r="J210" s="30"/>
      <c r="K210" s="31"/>
      <c r="L210" s="3"/>
      <c r="M210" s="3"/>
      <c r="N210" s="3"/>
      <c r="O210" s="3">
        <f>H210/G209</f>
        <v>0.91304347826086951</v>
      </c>
      <c r="P210" s="22">
        <v>29</v>
      </c>
      <c r="Q210" s="23">
        <f t="shared" si="67"/>
        <v>1</v>
      </c>
      <c r="R210" s="3">
        <f t="shared" si="68"/>
        <v>0</v>
      </c>
    </row>
    <row r="211" spans="1:18" ht="12.75" customHeight="1">
      <c r="A211" s="29" t="s">
        <v>49</v>
      </c>
      <c r="B211" s="30"/>
      <c r="C211" s="30"/>
      <c r="D211" s="30"/>
      <c r="E211" s="30"/>
      <c r="F211" s="30"/>
      <c r="G211" s="30"/>
      <c r="H211" s="30"/>
      <c r="I211" s="30">
        <v>18</v>
      </c>
      <c r="J211" s="30"/>
      <c r="K211" s="31"/>
      <c r="L211" s="3"/>
      <c r="M211" s="3"/>
      <c r="N211" s="3"/>
      <c r="O211" s="3">
        <f>I211/H210</f>
        <v>0.8571428571428571</v>
      </c>
      <c r="P211" s="22">
        <v>30</v>
      </c>
      <c r="Q211" s="23">
        <f t="shared" si="67"/>
        <v>1.0344827586206897</v>
      </c>
      <c r="R211" s="3">
        <f t="shared" si="68"/>
        <v>-3.4482758620689724E-2</v>
      </c>
    </row>
    <row r="212" spans="1:18" ht="12.75" customHeight="1">
      <c r="A212" s="29" t="s">
        <v>50</v>
      </c>
      <c r="B212" s="30"/>
      <c r="C212" s="30"/>
      <c r="D212" s="30"/>
      <c r="E212" s="30"/>
      <c r="F212" s="30"/>
      <c r="G212" s="30"/>
      <c r="H212" s="30"/>
      <c r="I212" s="30"/>
      <c r="J212" s="30">
        <v>14</v>
      </c>
      <c r="K212" s="31">
        <v>14</v>
      </c>
      <c r="L212" s="3"/>
      <c r="M212" s="3"/>
      <c r="N212" s="3"/>
      <c r="O212" s="3">
        <f>J212/I211</f>
        <v>0.77777777777777779</v>
      </c>
      <c r="P212" s="22">
        <v>28</v>
      </c>
      <c r="Q212" s="23">
        <f t="shared" si="67"/>
        <v>0.93333333333333335</v>
      </c>
      <c r="R212" s="3">
        <f t="shared" si="68"/>
        <v>6.6666666666666652E-2</v>
      </c>
    </row>
    <row r="213" spans="1:18" ht="12.75" customHeight="1">
      <c r="A213" s="29" t="s">
        <v>51</v>
      </c>
      <c r="B213" s="30"/>
      <c r="C213" s="30"/>
      <c r="D213" s="30"/>
      <c r="E213" s="30"/>
      <c r="F213" s="30"/>
      <c r="G213" s="30"/>
      <c r="H213" s="30"/>
      <c r="I213" s="30"/>
      <c r="J213" s="30">
        <v>7</v>
      </c>
      <c r="K213" s="31">
        <v>4</v>
      </c>
      <c r="L213" s="3"/>
      <c r="M213" s="3"/>
      <c r="N213" s="3"/>
      <c r="O213" s="3"/>
      <c r="P213" s="22">
        <v>14</v>
      </c>
      <c r="Q213" s="23"/>
      <c r="R213" s="3"/>
    </row>
    <row r="214" spans="1:18" ht="12.75" customHeight="1">
      <c r="A214" s="29" t="s">
        <v>52</v>
      </c>
      <c r="B214" s="30"/>
      <c r="C214" s="30"/>
      <c r="D214" s="30"/>
      <c r="E214" s="30"/>
      <c r="F214" s="30"/>
      <c r="G214" s="30"/>
      <c r="H214" s="30"/>
      <c r="I214" s="30"/>
      <c r="J214" s="30">
        <v>7</v>
      </c>
      <c r="K214" s="31">
        <v>5</v>
      </c>
      <c r="L214" s="3"/>
      <c r="M214" s="3"/>
      <c r="N214" s="3"/>
      <c r="O214" s="3"/>
      <c r="P214" s="22">
        <v>10</v>
      </c>
      <c r="Q214" s="23"/>
      <c r="R214" s="3"/>
    </row>
    <row r="215" spans="1:18" ht="12.75" customHeight="1">
      <c r="A215" s="29" t="s">
        <v>53</v>
      </c>
      <c r="B215" s="30"/>
      <c r="C215" s="30"/>
      <c r="D215" s="30"/>
      <c r="E215" s="30"/>
      <c r="F215" s="30"/>
      <c r="G215" s="30"/>
      <c r="H215" s="30"/>
      <c r="I215" s="30"/>
      <c r="J215" s="30">
        <v>3</v>
      </c>
      <c r="K215" s="31">
        <v>2</v>
      </c>
      <c r="L215" s="3"/>
      <c r="M215" s="3"/>
      <c r="N215" s="3"/>
      <c r="O215" s="3"/>
      <c r="P215" s="22">
        <v>3</v>
      </c>
      <c r="Q215" s="23"/>
      <c r="R215" s="3"/>
    </row>
    <row r="216" spans="1:18" ht="12.75" customHeight="1">
      <c r="A216" s="29" t="s">
        <v>54</v>
      </c>
      <c r="B216" s="30"/>
      <c r="C216" s="30"/>
      <c r="D216" s="30"/>
      <c r="E216" s="30"/>
      <c r="F216" s="30"/>
      <c r="G216" s="30"/>
      <c r="H216" s="30"/>
      <c r="I216" s="30"/>
      <c r="J216" s="30">
        <v>1</v>
      </c>
      <c r="K216" s="31"/>
      <c r="L216" s="3"/>
      <c r="M216" s="3"/>
      <c r="N216" s="3"/>
      <c r="O216" s="3"/>
      <c r="P216" s="22">
        <v>1</v>
      </c>
      <c r="Q216" s="23"/>
      <c r="R216" s="3"/>
    </row>
    <row r="217" spans="1:18" ht="12.75" customHeight="1">
      <c r="A217" s="29" t="s">
        <v>55</v>
      </c>
      <c r="B217" s="30"/>
      <c r="C217" s="30"/>
      <c r="D217" s="30"/>
      <c r="E217" s="30"/>
      <c r="F217" s="30"/>
      <c r="G217" s="30"/>
      <c r="H217" s="30"/>
      <c r="I217" s="30"/>
      <c r="J217" s="30">
        <v>1</v>
      </c>
      <c r="K217" s="31"/>
      <c r="L217" s="3"/>
      <c r="M217" s="3"/>
      <c r="N217" s="3"/>
      <c r="O217" s="3"/>
      <c r="P217" s="22">
        <v>1</v>
      </c>
      <c r="Q217" s="23"/>
      <c r="R217" s="3"/>
    </row>
    <row r="218" spans="1:18" ht="12.75" customHeight="1">
      <c r="A218" s="29" t="s">
        <v>56</v>
      </c>
      <c r="B218" s="30"/>
      <c r="C218" s="30"/>
      <c r="D218" s="30"/>
      <c r="E218" s="30"/>
      <c r="F218" s="30"/>
      <c r="G218" s="30"/>
      <c r="H218" s="30"/>
      <c r="I218" s="30"/>
      <c r="J218" s="30">
        <v>1</v>
      </c>
      <c r="K218" s="31"/>
      <c r="L218" s="3"/>
      <c r="M218" s="3"/>
      <c r="N218" s="3"/>
      <c r="O218" s="3"/>
      <c r="P218" s="22"/>
      <c r="Q218" s="23"/>
      <c r="R218" s="3"/>
    </row>
    <row r="219" spans="1:18" ht="12.75" customHeight="1">
      <c r="A219" s="29"/>
      <c r="B219" s="30"/>
      <c r="C219" s="30"/>
      <c r="D219" s="30"/>
      <c r="E219" s="30"/>
      <c r="F219" s="30"/>
      <c r="G219" s="30"/>
      <c r="H219" s="30"/>
      <c r="I219" s="30"/>
      <c r="J219" s="30"/>
      <c r="K219" s="31">
        <f>SUM(K212:K215)</f>
        <v>25</v>
      </c>
      <c r="L219" s="3">
        <f>K212/B204</f>
        <v>0.26415094339622641</v>
      </c>
      <c r="M219" s="3">
        <f>K219/B204</f>
        <v>0.47169811320754718</v>
      </c>
      <c r="N219" s="3">
        <f>M219-L219</f>
        <v>0.20754716981132076</v>
      </c>
      <c r="O219" s="3"/>
      <c r="P219" s="22"/>
      <c r="Q219" s="23"/>
      <c r="R219" s="3"/>
    </row>
    <row r="220" spans="1:18" ht="12.75" customHeight="1">
      <c r="K220" s="30"/>
      <c r="L220" s="3"/>
      <c r="M220" s="3"/>
      <c r="O220" s="3"/>
    </row>
    <row r="221" spans="1:18" ht="12.75" customHeight="1">
      <c r="A221" s="40" t="s">
        <v>68</v>
      </c>
      <c r="L221" s="3"/>
      <c r="M221" s="3"/>
      <c r="O221" s="3"/>
    </row>
    <row r="222" spans="1:18" ht="25.5" customHeight="1">
      <c r="B222" s="299" t="s">
        <v>2</v>
      </c>
      <c r="C222" s="297"/>
      <c r="D222" s="297"/>
      <c r="E222" s="297"/>
      <c r="F222" s="297"/>
      <c r="G222" s="297"/>
      <c r="H222" s="297"/>
      <c r="I222" s="297"/>
      <c r="J222" s="297"/>
      <c r="L222" s="4" t="s">
        <v>3</v>
      </c>
      <c r="M222" s="4" t="s">
        <v>4</v>
      </c>
      <c r="N222" s="5" t="s">
        <v>5</v>
      </c>
      <c r="O222" s="4" t="s">
        <v>6</v>
      </c>
      <c r="P222" s="6" t="s">
        <v>7</v>
      </c>
      <c r="Q222" s="6" t="s">
        <v>8</v>
      </c>
      <c r="R222" s="7" t="s">
        <v>9</v>
      </c>
    </row>
    <row r="223" spans="1:18" ht="12.75" customHeight="1">
      <c r="A223" s="9" t="s">
        <v>10</v>
      </c>
      <c r="B223" s="10">
        <v>1</v>
      </c>
      <c r="C223" s="10">
        <v>2</v>
      </c>
      <c r="D223" s="10">
        <v>3</v>
      </c>
      <c r="E223" s="10">
        <v>4</v>
      </c>
      <c r="F223" s="10">
        <v>5</v>
      </c>
      <c r="G223" s="10">
        <v>6</v>
      </c>
      <c r="H223" s="10">
        <v>7</v>
      </c>
      <c r="I223" s="10">
        <v>8</v>
      </c>
      <c r="J223" s="10">
        <v>9</v>
      </c>
      <c r="K223" s="11" t="s">
        <v>11</v>
      </c>
      <c r="L223" s="38"/>
      <c r="M223" s="12"/>
      <c r="N223" s="13"/>
      <c r="O223" s="14"/>
      <c r="P223" s="15"/>
      <c r="Q223" s="15"/>
      <c r="R223" s="3"/>
    </row>
    <row r="224" spans="1:18" ht="12.75" customHeight="1">
      <c r="A224" s="27" t="s">
        <v>18</v>
      </c>
      <c r="B224" s="10">
        <v>105</v>
      </c>
      <c r="C224" s="10"/>
      <c r="D224" s="10"/>
      <c r="E224" s="10"/>
      <c r="F224" s="10"/>
      <c r="G224" s="10"/>
      <c r="H224" s="10"/>
      <c r="I224" s="10"/>
      <c r="J224" s="10"/>
      <c r="K224" s="17"/>
      <c r="L224" s="38"/>
      <c r="M224" s="12"/>
      <c r="N224" s="13"/>
      <c r="O224" s="14"/>
      <c r="P224" s="18">
        <f>B224</f>
        <v>105</v>
      </c>
      <c r="Q224" s="15"/>
      <c r="R224" s="3"/>
    </row>
    <row r="225" spans="1:18" ht="12.75" customHeight="1">
      <c r="A225" s="27" t="s">
        <v>20</v>
      </c>
      <c r="B225" s="10"/>
      <c r="C225" s="10">
        <v>85</v>
      </c>
      <c r="D225" s="10"/>
      <c r="E225" s="10"/>
      <c r="F225" s="10"/>
      <c r="G225" s="10"/>
      <c r="H225" s="10"/>
      <c r="I225" s="10"/>
      <c r="J225" s="10"/>
      <c r="K225" s="17"/>
      <c r="L225" s="12"/>
      <c r="M225" s="12"/>
      <c r="N225" s="12"/>
      <c r="O225" s="14">
        <f>C225/B224</f>
        <v>0.80952380952380953</v>
      </c>
      <c r="P225" s="22">
        <v>89</v>
      </c>
      <c r="Q225" s="23">
        <f t="shared" ref="Q225:Q232" si="69">P225/P224</f>
        <v>0.84761904761904761</v>
      </c>
      <c r="R225" s="3">
        <f t="shared" ref="R225:R232" si="70">100%-Q225</f>
        <v>0.15238095238095239</v>
      </c>
    </row>
    <row r="226" spans="1:18" ht="12.75" customHeight="1">
      <c r="A226" s="27" t="s">
        <v>21</v>
      </c>
      <c r="B226" s="10"/>
      <c r="C226" s="10"/>
      <c r="D226" s="10">
        <v>78</v>
      </c>
      <c r="E226" s="10"/>
      <c r="F226" s="10"/>
      <c r="G226" s="10"/>
      <c r="H226" s="10"/>
      <c r="I226" s="10"/>
      <c r="J226" s="10"/>
      <c r="K226" s="17"/>
      <c r="L226" s="12"/>
      <c r="M226" s="12"/>
      <c r="N226" s="12"/>
      <c r="O226" s="14">
        <f>D226/C225</f>
        <v>0.91764705882352937</v>
      </c>
      <c r="P226" s="22">
        <v>89</v>
      </c>
      <c r="Q226" s="23">
        <f t="shared" si="69"/>
        <v>1</v>
      </c>
      <c r="R226" s="3">
        <f t="shared" si="70"/>
        <v>0</v>
      </c>
    </row>
    <row r="227" spans="1:18" ht="12.75" customHeight="1">
      <c r="A227" s="29" t="s">
        <v>22</v>
      </c>
      <c r="B227" s="30"/>
      <c r="C227" s="30"/>
      <c r="D227" s="30"/>
      <c r="E227" s="30">
        <v>70</v>
      </c>
      <c r="F227" s="30"/>
      <c r="G227" s="30"/>
      <c r="H227" s="30"/>
      <c r="I227" s="30"/>
      <c r="J227" s="30"/>
      <c r="K227" s="31"/>
      <c r="L227" s="3"/>
      <c r="M227" s="3"/>
      <c r="N227" s="3"/>
      <c r="O227" s="14">
        <f>E227/D226</f>
        <v>0.89743589743589747</v>
      </c>
      <c r="P227" s="22">
        <v>87</v>
      </c>
      <c r="Q227" s="23">
        <f t="shared" si="69"/>
        <v>0.97752808988764039</v>
      </c>
      <c r="R227" s="3">
        <f t="shared" si="70"/>
        <v>2.2471910112359605E-2</v>
      </c>
    </row>
    <row r="228" spans="1:18" ht="12.75" customHeight="1">
      <c r="A228" s="29" t="s">
        <v>23</v>
      </c>
      <c r="B228" s="30"/>
      <c r="C228" s="30"/>
      <c r="D228" s="30"/>
      <c r="E228" s="30"/>
      <c r="F228" s="30">
        <v>65</v>
      </c>
      <c r="G228" s="30"/>
      <c r="H228" s="30"/>
      <c r="I228" s="30"/>
      <c r="J228" s="30"/>
      <c r="K228" s="31"/>
      <c r="L228" s="3"/>
      <c r="M228" s="3"/>
      <c r="N228" s="3"/>
      <c r="O228" s="3">
        <f>F228/E227</f>
        <v>0.9285714285714286</v>
      </c>
      <c r="P228" s="22">
        <v>87</v>
      </c>
      <c r="Q228" s="23">
        <f t="shared" si="69"/>
        <v>1</v>
      </c>
      <c r="R228" s="3">
        <f t="shared" si="70"/>
        <v>0</v>
      </c>
    </row>
    <row r="229" spans="1:18" ht="12.75" customHeight="1">
      <c r="A229" s="29" t="s">
        <v>48</v>
      </c>
      <c r="B229" s="30"/>
      <c r="C229" s="30"/>
      <c r="D229" s="30"/>
      <c r="E229" s="30"/>
      <c r="F229" s="30"/>
      <c r="G229" s="30">
        <v>65</v>
      </c>
      <c r="H229" s="30"/>
      <c r="I229" s="30"/>
      <c r="J229" s="30"/>
      <c r="K229" s="31"/>
      <c r="L229" s="3"/>
      <c r="M229" s="3"/>
      <c r="N229" s="3"/>
      <c r="O229" s="3">
        <f>G229/F228</f>
        <v>1</v>
      </c>
      <c r="P229" s="22">
        <v>83</v>
      </c>
      <c r="Q229" s="23">
        <f t="shared" si="69"/>
        <v>0.95402298850574707</v>
      </c>
      <c r="R229" s="3">
        <f t="shared" si="70"/>
        <v>4.5977011494252928E-2</v>
      </c>
    </row>
    <row r="230" spans="1:18" ht="12.75" customHeight="1">
      <c r="A230" s="29" t="s">
        <v>49</v>
      </c>
      <c r="B230" s="30"/>
      <c r="C230" s="30"/>
      <c r="D230" s="30"/>
      <c r="E230" s="30"/>
      <c r="F230" s="30"/>
      <c r="G230" s="30"/>
      <c r="H230" s="30">
        <v>58</v>
      </c>
      <c r="I230" s="30"/>
      <c r="J230" s="30"/>
      <c r="K230" s="31"/>
      <c r="L230" s="3"/>
      <c r="M230" s="3"/>
      <c r="N230" s="3"/>
      <c r="O230" s="3">
        <f>H230/G229</f>
        <v>0.89230769230769236</v>
      </c>
      <c r="P230" s="22">
        <v>84</v>
      </c>
      <c r="Q230" s="23">
        <f t="shared" si="69"/>
        <v>1.0120481927710843</v>
      </c>
      <c r="R230" s="3">
        <f t="shared" si="70"/>
        <v>-1.2048192771084265E-2</v>
      </c>
    </row>
    <row r="231" spans="1:18" ht="12.75" customHeight="1">
      <c r="A231" s="29" t="s">
        <v>50</v>
      </c>
      <c r="I231" s="26">
        <v>58</v>
      </c>
      <c r="K231" s="31">
        <v>5</v>
      </c>
      <c r="L231" s="3"/>
      <c r="M231" s="3"/>
      <c r="O231" s="3">
        <f>I231/H230</f>
        <v>1</v>
      </c>
      <c r="P231" s="22">
        <v>82</v>
      </c>
      <c r="Q231" s="23">
        <f t="shared" si="69"/>
        <v>0.97619047619047616</v>
      </c>
      <c r="R231" s="3">
        <f t="shared" si="70"/>
        <v>2.3809523809523836E-2</v>
      </c>
    </row>
    <row r="232" spans="1:18" ht="12.75" customHeight="1">
      <c r="A232" s="29" t="s">
        <v>51</v>
      </c>
      <c r="J232" s="26">
        <v>58</v>
      </c>
      <c r="K232" s="31">
        <v>49</v>
      </c>
      <c r="L232" s="3"/>
      <c r="M232" s="3"/>
      <c r="O232" s="3">
        <f>J232/I231</f>
        <v>1</v>
      </c>
      <c r="P232" s="22">
        <v>76</v>
      </c>
      <c r="Q232" s="23">
        <f t="shared" si="69"/>
        <v>0.92682926829268297</v>
      </c>
      <c r="R232" s="3">
        <f t="shared" si="70"/>
        <v>7.3170731707317027E-2</v>
      </c>
    </row>
    <row r="233" spans="1:18" ht="12.75" customHeight="1">
      <c r="A233" s="29" t="s">
        <v>52</v>
      </c>
      <c r="J233" s="26">
        <v>10</v>
      </c>
      <c r="K233" s="31">
        <v>7</v>
      </c>
      <c r="L233" s="3"/>
      <c r="M233" s="3"/>
      <c r="O233" s="3"/>
      <c r="P233" s="22">
        <v>28</v>
      </c>
      <c r="Q233" s="23"/>
      <c r="R233" s="3"/>
    </row>
    <row r="234" spans="1:18" ht="12.75" customHeight="1">
      <c r="A234" s="29" t="s">
        <v>53</v>
      </c>
      <c r="J234" s="26">
        <v>6</v>
      </c>
      <c r="K234" s="31">
        <v>6</v>
      </c>
      <c r="L234" s="3"/>
      <c r="M234" s="3"/>
      <c r="O234" s="3"/>
      <c r="P234" s="22">
        <v>14</v>
      </c>
      <c r="Q234" s="23"/>
      <c r="R234" s="3"/>
    </row>
    <row r="235" spans="1:18" ht="12.75" customHeight="1">
      <c r="A235" s="29" t="s">
        <v>54</v>
      </c>
      <c r="J235" s="26">
        <v>4</v>
      </c>
      <c r="K235" s="31">
        <v>2</v>
      </c>
      <c r="L235" s="3"/>
      <c r="M235" s="3"/>
      <c r="O235" s="3"/>
      <c r="P235" s="22">
        <v>8</v>
      </c>
      <c r="Q235" s="23"/>
      <c r="R235" s="3"/>
    </row>
    <row r="236" spans="1:18" ht="12.75" customHeight="1">
      <c r="A236" s="29" t="s">
        <v>55</v>
      </c>
      <c r="J236" s="26">
        <v>2</v>
      </c>
      <c r="K236" s="31">
        <v>1</v>
      </c>
      <c r="L236" s="3"/>
      <c r="M236" s="3"/>
      <c r="O236" s="3"/>
      <c r="P236" s="22">
        <v>6</v>
      </c>
      <c r="Q236" s="23"/>
      <c r="R236" s="3"/>
    </row>
    <row r="237" spans="1:18" ht="12.75" customHeight="1">
      <c r="A237" s="29" t="s">
        <v>56</v>
      </c>
      <c r="J237" s="26">
        <v>2</v>
      </c>
      <c r="K237" s="31">
        <v>1</v>
      </c>
      <c r="L237" s="3"/>
      <c r="M237" s="3"/>
      <c r="O237" s="3"/>
      <c r="P237" s="22">
        <v>4</v>
      </c>
      <c r="Q237" s="23"/>
      <c r="R237" s="3"/>
    </row>
    <row r="238" spans="1:18" ht="12.75" customHeight="1">
      <c r="A238" s="29" t="s">
        <v>57</v>
      </c>
      <c r="J238" s="26">
        <v>1</v>
      </c>
      <c r="K238" s="31"/>
      <c r="L238" s="3"/>
      <c r="M238" s="3"/>
      <c r="O238" s="3"/>
      <c r="P238" s="22">
        <v>1</v>
      </c>
      <c r="Q238" s="23"/>
      <c r="R238" s="3"/>
    </row>
    <row r="239" spans="1:18" ht="12.75" customHeight="1">
      <c r="A239" s="29" t="s">
        <v>69</v>
      </c>
      <c r="J239" s="26">
        <v>1</v>
      </c>
      <c r="K239" s="31">
        <v>1</v>
      </c>
      <c r="L239" s="3"/>
      <c r="M239" s="3"/>
      <c r="O239" s="3"/>
      <c r="P239" s="22">
        <v>1</v>
      </c>
      <c r="Q239" s="23"/>
      <c r="R239" s="3"/>
    </row>
    <row r="240" spans="1:18" ht="12.75" customHeight="1">
      <c r="A240" s="29" t="s">
        <v>70</v>
      </c>
      <c r="J240" s="26">
        <v>1</v>
      </c>
      <c r="K240" s="31">
        <v>1</v>
      </c>
      <c r="L240" s="3"/>
      <c r="M240" s="3"/>
      <c r="O240" s="3"/>
      <c r="P240" s="22">
        <v>1</v>
      </c>
      <c r="Q240" s="23"/>
      <c r="R240" s="3"/>
    </row>
    <row r="241" spans="1:18" ht="12.75" customHeight="1">
      <c r="A241" s="29"/>
      <c r="K241" s="26">
        <f>SUM(K231:K240)</f>
        <v>73</v>
      </c>
      <c r="L241" s="3">
        <f>SUM(K231:K232)/B224</f>
        <v>0.51428571428571423</v>
      </c>
      <c r="M241" s="3">
        <f>K241/B224</f>
        <v>0.69523809523809521</v>
      </c>
      <c r="N241" s="3">
        <f>M241-L241</f>
        <v>0.18095238095238098</v>
      </c>
      <c r="O241" s="3"/>
    </row>
    <row r="242" spans="1:18" ht="12.75" customHeight="1">
      <c r="A242" s="40" t="s">
        <v>71</v>
      </c>
      <c r="L242" s="3"/>
      <c r="M242" s="3"/>
      <c r="O242" s="3"/>
    </row>
    <row r="243" spans="1:18" ht="25.5" customHeight="1">
      <c r="B243" s="302" t="s">
        <v>2</v>
      </c>
      <c r="C243" s="303"/>
      <c r="D243" s="303"/>
      <c r="E243" s="303"/>
      <c r="F243" s="303"/>
      <c r="G243" s="303"/>
      <c r="H243" s="303"/>
      <c r="I243" s="303"/>
      <c r="J243" s="303"/>
      <c r="L243" s="7" t="s">
        <v>3</v>
      </c>
      <c r="M243" s="7" t="s">
        <v>4</v>
      </c>
      <c r="N243" s="52" t="s">
        <v>5</v>
      </c>
      <c r="O243" s="7" t="s">
        <v>6</v>
      </c>
      <c r="P243" s="6" t="s">
        <v>7</v>
      </c>
      <c r="Q243" s="6" t="s">
        <v>8</v>
      </c>
      <c r="R243" s="7" t="s">
        <v>9</v>
      </c>
    </row>
    <row r="244" spans="1:18" ht="12.75" customHeight="1">
      <c r="A244" s="53" t="s">
        <v>10</v>
      </c>
      <c r="B244" s="54">
        <v>1</v>
      </c>
      <c r="C244" s="54">
        <v>2</v>
      </c>
      <c r="D244" s="54">
        <v>3</v>
      </c>
      <c r="E244" s="54">
        <v>4</v>
      </c>
      <c r="F244" s="54">
        <v>5</v>
      </c>
      <c r="G244" s="54">
        <v>6</v>
      </c>
      <c r="H244" s="54">
        <v>7</v>
      </c>
      <c r="I244" s="54">
        <v>8</v>
      </c>
      <c r="J244" s="54">
        <v>9</v>
      </c>
      <c r="K244" s="55" t="s">
        <v>11</v>
      </c>
      <c r="L244" s="3"/>
      <c r="M244" s="3"/>
      <c r="O244" s="3"/>
      <c r="P244" s="15"/>
      <c r="Q244" s="15"/>
      <c r="R244" s="3"/>
    </row>
    <row r="245" spans="1:18" ht="12.75" customHeight="1">
      <c r="A245" s="29" t="s">
        <v>20</v>
      </c>
      <c r="B245" s="26">
        <v>107</v>
      </c>
      <c r="K245" s="31"/>
      <c r="L245" s="3"/>
      <c r="M245" s="3"/>
      <c r="O245" s="3"/>
      <c r="P245" s="18">
        <f>B245</f>
        <v>107</v>
      </c>
      <c r="Q245" s="15"/>
      <c r="R245" s="3"/>
    </row>
    <row r="246" spans="1:18" ht="12.75" customHeight="1">
      <c r="A246" s="29" t="s">
        <v>21</v>
      </c>
      <c r="C246" s="26">
        <v>86</v>
      </c>
      <c r="K246" s="31"/>
      <c r="L246" s="3"/>
      <c r="M246" s="3"/>
      <c r="N246" s="3"/>
      <c r="O246" s="3">
        <f>C246/B245</f>
        <v>0.80373831775700932</v>
      </c>
      <c r="P246" s="22">
        <v>88</v>
      </c>
      <c r="Q246" s="23">
        <f t="shared" ref="Q246:Q253" si="71">P246/P245</f>
        <v>0.82242990654205606</v>
      </c>
      <c r="R246" s="3">
        <f t="shared" ref="R246:R253" si="72">100%-Q246</f>
        <v>0.17757009345794394</v>
      </c>
    </row>
    <row r="247" spans="1:18" ht="12.75" customHeight="1">
      <c r="A247" s="29" t="s">
        <v>22</v>
      </c>
      <c r="D247" s="26">
        <v>73</v>
      </c>
      <c r="K247" s="31"/>
      <c r="L247" s="3"/>
      <c r="M247" s="3"/>
      <c r="N247" s="3"/>
      <c r="O247" s="3">
        <f>D247/C246</f>
        <v>0.84883720930232553</v>
      </c>
      <c r="P247" s="22">
        <v>82</v>
      </c>
      <c r="Q247" s="23">
        <f t="shared" si="71"/>
        <v>0.93181818181818177</v>
      </c>
      <c r="R247" s="3">
        <f t="shared" si="72"/>
        <v>6.8181818181818232E-2</v>
      </c>
    </row>
    <row r="248" spans="1:18" ht="12.75" customHeight="1">
      <c r="A248" s="29" t="s">
        <v>23</v>
      </c>
      <c r="E248" s="26">
        <v>66</v>
      </c>
      <c r="K248" s="31"/>
      <c r="L248" s="3"/>
      <c r="M248" s="3"/>
      <c r="N248" s="3"/>
      <c r="O248" s="3">
        <f>E248/D247</f>
        <v>0.90410958904109584</v>
      </c>
      <c r="P248" s="22">
        <v>78</v>
      </c>
      <c r="Q248" s="23">
        <f t="shared" si="71"/>
        <v>0.95121951219512191</v>
      </c>
      <c r="R248" s="3">
        <f t="shared" si="72"/>
        <v>4.8780487804878092E-2</v>
      </c>
    </row>
    <row r="249" spans="1:18" ht="12.75" customHeight="1">
      <c r="A249" s="29" t="s">
        <v>48</v>
      </c>
      <c r="F249" s="26">
        <v>53</v>
      </c>
      <c r="K249" s="31"/>
      <c r="L249" s="3"/>
      <c r="M249" s="3"/>
      <c r="N249" s="3"/>
      <c r="O249" s="3">
        <f>F249/E248</f>
        <v>0.80303030303030298</v>
      </c>
      <c r="P249" s="22">
        <v>71</v>
      </c>
      <c r="Q249" s="23">
        <f t="shared" si="71"/>
        <v>0.91025641025641024</v>
      </c>
      <c r="R249" s="3">
        <f t="shared" si="72"/>
        <v>8.9743589743589758E-2</v>
      </c>
    </row>
    <row r="250" spans="1:18" ht="12.75" customHeight="1">
      <c r="A250" s="29" t="s">
        <v>49</v>
      </c>
      <c r="G250" s="26">
        <v>44</v>
      </c>
      <c r="K250" s="31"/>
      <c r="L250" s="3"/>
      <c r="M250" s="3"/>
      <c r="O250" s="3">
        <f>G250/F249</f>
        <v>0.83018867924528306</v>
      </c>
      <c r="P250" s="22">
        <v>68</v>
      </c>
      <c r="Q250" s="23">
        <f t="shared" si="71"/>
        <v>0.95774647887323938</v>
      </c>
      <c r="R250" s="3">
        <f t="shared" si="72"/>
        <v>4.2253521126760618E-2</v>
      </c>
    </row>
    <row r="251" spans="1:18" ht="12.75" customHeight="1">
      <c r="A251" s="29" t="s">
        <v>50</v>
      </c>
      <c r="H251" s="26">
        <v>42</v>
      </c>
      <c r="K251" s="31"/>
      <c r="L251" s="3"/>
      <c r="M251" s="3"/>
      <c r="O251" s="3">
        <f>H251/G250</f>
        <v>0.95454545454545459</v>
      </c>
      <c r="P251" s="22">
        <v>67</v>
      </c>
      <c r="Q251" s="23">
        <f t="shared" si="71"/>
        <v>0.98529411764705888</v>
      </c>
      <c r="R251" s="3">
        <f t="shared" si="72"/>
        <v>1.4705882352941124E-2</v>
      </c>
    </row>
    <row r="252" spans="1:18" ht="12.75" customHeight="1">
      <c r="A252" s="29" t="s">
        <v>51</v>
      </c>
      <c r="I252" s="26">
        <v>42</v>
      </c>
      <c r="K252" s="31">
        <v>1</v>
      </c>
      <c r="L252" s="3"/>
      <c r="M252" s="3"/>
      <c r="O252" s="3">
        <f>I252/H251</f>
        <v>1</v>
      </c>
      <c r="P252" s="22">
        <v>65</v>
      </c>
      <c r="Q252" s="23">
        <f t="shared" si="71"/>
        <v>0.97014925373134331</v>
      </c>
      <c r="R252" s="3">
        <f t="shared" si="72"/>
        <v>2.9850746268656692E-2</v>
      </c>
    </row>
    <row r="253" spans="1:18" ht="12.75" customHeight="1">
      <c r="A253" s="29" t="s">
        <v>52</v>
      </c>
      <c r="J253" s="26">
        <v>35</v>
      </c>
      <c r="K253" s="31">
        <v>30</v>
      </c>
      <c r="L253" s="3"/>
      <c r="M253" s="3"/>
      <c r="O253" s="3">
        <f>J253/I252</f>
        <v>0.83333333333333337</v>
      </c>
      <c r="P253" s="22">
        <v>64</v>
      </c>
      <c r="Q253" s="23">
        <f t="shared" si="71"/>
        <v>0.98461538461538467</v>
      </c>
      <c r="R253" s="3">
        <f t="shared" si="72"/>
        <v>1.538461538461533E-2</v>
      </c>
    </row>
    <row r="254" spans="1:18" ht="12.75" customHeight="1">
      <c r="A254" s="29" t="s">
        <v>53</v>
      </c>
      <c r="J254" s="26">
        <v>15</v>
      </c>
      <c r="K254" s="31">
        <v>13</v>
      </c>
      <c r="L254" s="3"/>
      <c r="M254" s="3"/>
      <c r="O254" s="3"/>
      <c r="P254" s="22">
        <v>32</v>
      </c>
      <c r="Q254" s="23"/>
      <c r="R254" s="3"/>
    </row>
    <row r="255" spans="1:18" ht="12.75" customHeight="1">
      <c r="A255" s="29" t="s">
        <v>54</v>
      </c>
      <c r="J255" s="26">
        <v>14</v>
      </c>
      <c r="K255" s="31">
        <v>7</v>
      </c>
      <c r="L255" s="3"/>
      <c r="M255" s="3"/>
      <c r="O255" s="3"/>
      <c r="P255" s="22">
        <v>19</v>
      </c>
      <c r="Q255" s="23"/>
      <c r="R255" s="3"/>
    </row>
    <row r="256" spans="1:18" ht="12.75" customHeight="1">
      <c r="A256" s="29" t="s">
        <v>55</v>
      </c>
      <c r="J256" s="26">
        <v>4</v>
      </c>
      <c r="K256" s="31">
        <v>2</v>
      </c>
      <c r="L256" s="3"/>
      <c r="M256" s="3"/>
      <c r="O256" s="3"/>
      <c r="P256" s="22">
        <v>7</v>
      </c>
      <c r="Q256" s="23"/>
      <c r="R256" s="3"/>
    </row>
    <row r="257" spans="1:18" ht="12.75" customHeight="1">
      <c r="A257" s="29" t="s">
        <v>56</v>
      </c>
      <c r="J257" s="26">
        <v>5</v>
      </c>
      <c r="K257" s="31">
        <v>3</v>
      </c>
      <c r="L257" s="3"/>
      <c r="M257" s="3"/>
      <c r="O257" s="3"/>
      <c r="P257" s="22">
        <v>5</v>
      </c>
      <c r="Q257" s="23"/>
      <c r="R257" s="3"/>
    </row>
    <row r="258" spans="1:18" ht="12.75" customHeight="1">
      <c r="A258" s="29" t="s">
        <v>57</v>
      </c>
      <c r="J258" s="26">
        <v>1</v>
      </c>
      <c r="K258" s="31"/>
      <c r="L258" s="3"/>
      <c r="M258" s="3"/>
      <c r="O258" s="3"/>
      <c r="P258" s="22">
        <v>1</v>
      </c>
      <c r="Q258" s="23"/>
      <c r="R258" s="3"/>
    </row>
    <row r="259" spans="1:18" ht="12.75" customHeight="1">
      <c r="A259" s="29" t="s">
        <v>69</v>
      </c>
      <c r="K259" s="31"/>
      <c r="L259" s="3"/>
      <c r="M259" s="3"/>
      <c r="O259" s="3"/>
      <c r="P259" s="22"/>
      <c r="Q259" s="23"/>
      <c r="R259" s="3"/>
    </row>
    <row r="260" spans="1:18" ht="12.75" customHeight="1">
      <c r="A260" s="29" t="s">
        <v>70</v>
      </c>
      <c r="K260" s="31"/>
      <c r="L260" s="3"/>
      <c r="M260" s="3"/>
      <c r="O260" s="3"/>
      <c r="P260" s="22"/>
      <c r="Q260" s="23"/>
      <c r="R260" s="3"/>
    </row>
    <row r="261" spans="1:18" ht="12.75" customHeight="1">
      <c r="K261" s="26">
        <f>SUM(K252:K257)</f>
        <v>56</v>
      </c>
      <c r="L261" s="3">
        <f>SUM(K252:K253)/B245</f>
        <v>0.28971962616822428</v>
      </c>
      <c r="M261" s="3">
        <f>K261/B245</f>
        <v>0.52336448598130836</v>
      </c>
      <c r="N261" s="3">
        <f>M261-L261</f>
        <v>0.23364485981308408</v>
      </c>
      <c r="O261" s="3"/>
    </row>
    <row r="262" spans="1:18" ht="12.75" customHeight="1">
      <c r="A262" s="40" t="s">
        <v>72</v>
      </c>
      <c r="L262" s="3"/>
      <c r="M262" s="3"/>
      <c r="O262" s="3"/>
    </row>
    <row r="263" spans="1:18" ht="25.5" customHeight="1">
      <c r="B263" s="302" t="s">
        <v>2</v>
      </c>
      <c r="C263" s="303"/>
      <c r="D263" s="303"/>
      <c r="E263" s="303"/>
      <c r="F263" s="303"/>
      <c r="G263" s="303"/>
      <c r="H263" s="303"/>
      <c r="I263" s="303"/>
      <c r="J263" s="303"/>
      <c r="L263" s="7" t="s">
        <v>3</v>
      </c>
      <c r="M263" s="7" t="s">
        <v>4</v>
      </c>
      <c r="N263" s="52" t="s">
        <v>5</v>
      </c>
      <c r="O263" s="7" t="s">
        <v>6</v>
      </c>
      <c r="P263" s="6" t="s">
        <v>7</v>
      </c>
      <c r="Q263" s="6" t="s">
        <v>8</v>
      </c>
      <c r="R263" s="7" t="s">
        <v>9</v>
      </c>
    </row>
    <row r="264" spans="1:18" ht="12.75" customHeight="1">
      <c r="A264" s="53" t="s">
        <v>10</v>
      </c>
      <c r="B264" s="54">
        <v>1</v>
      </c>
      <c r="C264" s="54">
        <v>2</v>
      </c>
      <c r="D264" s="54">
        <v>3</v>
      </c>
      <c r="E264" s="54">
        <v>4</v>
      </c>
      <c r="F264" s="54">
        <v>5</v>
      </c>
      <c r="G264" s="54">
        <v>6</v>
      </c>
      <c r="H264" s="54">
        <v>7</v>
      </c>
      <c r="I264" s="54">
        <v>8</v>
      </c>
      <c r="J264" s="54">
        <v>9</v>
      </c>
      <c r="K264" s="55" t="s">
        <v>11</v>
      </c>
      <c r="L264" s="3"/>
      <c r="M264" s="3"/>
      <c r="O264" s="3"/>
      <c r="P264" s="15"/>
      <c r="Q264" s="15"/>
      <c r="R264" s="3"/>
    </row>
    <row r="265" spans="1:18" ht="12.75" customHeight="1">
      <c r="A265" s="29" t="s">
        <v>21</v>
      </c>
      <c r="B265" s="26">
        <v>99</v>
      </c>
      <c r="K265" s="31"/>
      <c r="L265" s="3"/>
      <c r="M265" s="3"/>
      <c r="O265" s="3"/>
      <c r="P265" s="18">
        <f>B265</f>
        <v>99</v>
      </c>
      <c r="Q265" s="15"/>
      <c r="R265" s="3"/>
    </row>
    <row r="266" spans="1:18" ht="12.75" customHeight="1">
      <c r="A266" s="56" t="s">
        <v>22</v>
      </c>
      <c r="C266" s="26">
        <v>93</v>
      </c>
      <c r="K266" s="31"/>
      <c r="L266" s="3"/>
      <c r="M266" s="3"/>
      <c r="N266" s="3"/>
      <c r="O266" s="3">
        <f>C266/B265</f>
        <v>0.93939393939393945</v>
      </c>
      <c r="P266" s="22">
        <v>93</v>
      </c>
      <c r="Q266" s="23">
        <f t="shared" ref="Q266:Q273" si="73">P266/P265</f>
        <v>0.93939393939393945</v>
      </c>
      <c r="R266" s="3">
        <f t="shared" ref="R266:R273" si="74">100%-Q266</f>
        <v>6.0606060606060552E-2</v>
      </c>
    </row>
    <row r="267" spans="1:18" ht="12.75" customHeight="1">
      <c r="A267" s="29" t="s">
        <v>23</v>
      </c>
      <c r="D267" s="26">
        <v>80</v>
      </c>
      <c r="K267" s="31"/>
      <c r="L267" s="3"/>
      <c r="M267" s="3"/>
      <c r="N267" s="3"/>
      <c r="O267" s="3">
        <f>D267/C266</f>
        <v>0.86021505376344087</v>
      </c>
      <c r="P267" s="22">
        <v>88</v>
      </c>
      <c r="Q267" s="23">
        <f t="shared" si="73"/>
        <v>0.94623655913978499</v>
      </c>
      <c r="R267" s="3">
        <f t="shared" si="74"/>
        <v>5.3763440860215006E-2</v>
      </c>
    </row>
    <row r="268" spans="1:18" ht="12.75" customHeight="1">
      <c r="A268" s="29" t="s">
        <v>48</v>
      </c>
      <c r="E268" s="26">
        <v>78</v>
      </c>
      <c r="K268" s="31"/>
      <c r="L268" s="3"/>
      <c r="M268" s="3"/>
      <c r="N268" s="3"/>
      <c r="O268" s="3">
        <f>E268/D267</f>
        <v>0.97499999999999998</v>
      </c>
      <c r="P268" s="22">
        <v>88</v>
      </c>
      <c r="Q268" s="23">
        <f t="shared" si="73"/>
        <v>1</v>
      </c>
      <c r="R268" s="3">
        <f t="shared" si="74"/>
        <v>0</v>
      </c>
    </row>
    <row r="269" spans="1:18" ht="12.75" customHeight="1">
      <c r="A269" s="29" t="s">
        <v>49</v>
      </c>
      <c r="F269" s="26">
        <v>63</v>
      </c>
      <c r="K269" s="31"/>
      <c r="L269" s="3"/>
      <c r="M269" s="3"/>
      <c r="N269" s="3"/>
      <c r="O269" s="3">
        <f>F269/E268</f>
        <v>0.80769230769230771</v>
      </c>
      <c r="P269" s="22">
        <v>86</v>
      </c>
      <c r="Q269" s="23">
        <f t="shared" si="73"/>
        <v>0.97727272727272729</v>
      </c>
      <c r="R269" s="3">
        <f t="shared" si="74"/>
        <v>2.2727272727272707E-2</v>
      </c>
    </row>
    <row r="270" spans="1:18" ht="12.75" customHeight="1">
      <c r="A270" s="29" t="s">
        <v>50</v>
      </c>
      <c r="G270" s="26">
        <v>58</v>
      </c>
      <c r="K270" s="31"/>
      <c r="L270" s="3"/>
      <c r="M270" s="3"/>
      <c r="N270" s="3"/>
      <c r="O270" s="3">
        <f>G270/F269</f>
        <v>0.92063492063492058</v>
      </c>
      <c r="P270" s="22">
        <v>86</v>
      </c>
      <c r="Q270" s="23">
        <f t="shared" si="73"/>
        <v>1</v>
      </c>
      <c r="R270" s="3">
        <f t="shared" si="74"/>
        <v>0</v>
      </c>
    </row>
    <row r="271" spans="1:18" ht="12.75" customHeight="1">
      <c r="A271" s="29" t="s">
        <v>51</v>
      </c>
      <c r="H271" s="26">
        <v>52</v>
      </c>
      <c r="K271" s="31"/>
      <c r="L271" s="3"/>
      <c r="M271" s="3"/>
      <c r="N271" s="3"/>
      <c r="O271" s="3">
        <f>H271/G270</f>
        <v>0.89655172413793105</v>
      </c>
      <c r="P271" s="22">
        <v>83</v>
      </c>
      <c r="Q271" s="23">
        <f t="shared" si="73"/>
        <v>0.96511627906976749</v>
      </c>
      <c r="R271" s="3">
        <f t="shared" si="74"/>
        <v>3.4883720930232509E-2</v>
      </c>
    </row>
    <row r="272" spans="1:18" ht="12.75" customHeight="1">
      <c r="A272" s="29" t="s">
        <v>52</v>
      </c>
      <c r="I272" s="26">
        <v>45</v>
      </c>
      <c r="K272" s="31">
        <v>1</v>
      </c>
      <c r="L272" s="3"/>
      <c r="M272" s="3"/>
      <c r="N272" s="3"/>
      <c r="O272" s="3">
        <f>I272/H271</f>
        <v>0.86538461538461542</v>
      </c>
      <c r="P272" s="22">
        <v>82</v>
      </c>
      <c r="Q272" s="23">
        <f t="shared" si="73"/>
        <v>0.98795180722891562</v>
      </c>
      <c r="R272" s="3">
        <f t="shared" si="74"/>
        <v>1.2048192771084376E-2</v>
      </c>
    </row>
    <row r="273" spans="1:18" ht="12.75" customHeight="1">
      <c r="A273" s="29" t="s">
        <v>53</v>
      </c>
      <c r="J273" s="26">
        <v>45</v>
      </c>
      <c r="K273" s="31">
        <v>43</v>
      </c>
      <c r="L273" s="3"/>
      <c r="M273" s="3"/>
      <c r="N273" s="3"/>
      <c r="O273" s="3">
        <f>J273/I272</f>
        <v>1</v>
      </c>
      <c r="P273" s="22">
        <v>81</v>
      </c>
      <c r="Q273" s="23">
        <f t="shared" si="73"/>
        <v>0.98780487804878048</v>
      </c>
      <c r="R273" s="3">
        <f t="shared" si="74"/>
        <v>1.2195121951219523E-2</v>
      </c>
    </row>
    <row r="274" spans="1:18" ht="12.75" customHeight="1">
      <c r="A274" s="29" t="s">
        <v>54</v>
      </c>
      <c r="J274" s="26">
        <v>21</v>
      </c>
      <c r="K274" s="31">
        <v>17</v>
      </c>
      <c r="L274" s="3"/>
      <c r="M274" s="3"/>
      <c r="N274" s="3"/>
      <c r="O274" s="3"/>
      <c r="P274" s="22">
        <v>36</v>
      </c>
      <c r="Q274" s="23"/>
      <c r="R274" s="3"/>
    </row>
    <row r="275" spans="1:18" ht="12.75" customHeight="1">
      <c r="A275" s="29" t="s">
        <v>55</v>
      </c>
      <c r="J275" s="26">
        <v>11</v>
      </c>
      <c r="K275" s="31">
        <v>7</v>
      </c>
      <c r="L275" s="3"/>
      <c r="M275" s="3"/>
      <c r="N275" s="3"/>
      <c r="O275" s="3"/>
      <c r="P275" s="22">
        <v>17</v>
      </c>
      <c r="Q275" s="23"/>
      <c r="R275" s="3"/>
    </row>
    <row r="276" spans="1:18" ht="12.75" customHeight="1">
      <c r="A276" s="29" t="s">
        <v>56</v>
      </c>
      <c r="J276" s="26">
        <v>3</v>
      </c>
      <c r="K276" s="31">
        <v>3</v>
      </c>
      <c r="L276" s="3"/>
      <c r="M276" s="3"/>
      <c r="N276" s="3"/>
      <c r="O276" s="3"/>
      <c r="P276" s="22">
        <v>8</v>
      </c>
      <c r="Q276" s="23"/>
      <c r="R276" s="3"/>
    </row>
    <row r="277" spans="1:18" ht="12.75" customHeight="1">
      <c r="A277" s="29" t="s">
        <v>57</v>
      </c>
      <c r="J277" s="26">
        <v>4</v>
      </c>
      <c r="K277" s="31">
        <v>2</v>
      </c>
      <c r="L277" s="3"/>
      <c r="M277" s="3"/>
      <c r="N277" s="3"/>
      <c r="O277" s="3"/>
      <c r="P277" s="22">
        <v>6</v>
      </c>
      <c r="Q277" s="23"/>
      <c r="R277" s="3"/>
    </row>
    <row r="278" spans="1:18" ht="12.75" customHeight="1">
      <c r="A278" s="29" t="s">
        <v>69</v>
      </c>
      <c r="J278" s="26">
        <v>2</v>
      </c>
      <c r="K278" s="31">
        <v>1</v>
      </c>
      <c r="L278" s="3"/>
      <c r="M278" s="3"/>
      <c r="N278" s="3"/>
      <c r="O278" s="3"/>
      <c r="P278" s="22">
        <v>3</v>
      </c>
      <c r="Q278" s="23"/>
      <c r="R278" s="3"/>
    </row>
    <row r="279" spans="1:18" ht="12.75" customHeight="1">
      <c r="A279" s="29" t="s">
        <v>70</v>
      </c>
      <c r="J279" s="26">
        <v>1</v>
      </c>
      <c r="K279" s="31"/>
      <c r="L279" s="3"/>
      <c r="M279" s="3"/>
      <c r="N279" s="3"/>
      <c r="O279" s="3"/>
      <c r="P279" s="22">
        <v>2</v>
      </c>
      <c r="Q279" s="23"/>
      <c r="R279" s="3"/>
    </row>
    <row r="280" spans="1:18" ht="12.75" customHeight="1">
      <c r="A280" s="29" t="s">
        <v>73</v>
      </c>
      <c r="J280" s="26">
        <v>1</v>
      </c>
      <c r="K280" s="31">
        <v>1</v>
      </c>
      <c r="L280" s="3"/>
      <c r="M280" s="3"/>
      <c r="N280" s="3"/>
      <c r="O280" s="3"/>
      <c r="P280" s="22">
        <v>1</v>
      </c>
      <c r="Q280" s="23"/>
      <c r="R280" s="3"/>
    </row>
    <row r="281" spans="1:18" ht="12.75" customHeight="1">
      <c r="K281" s="26">
        <f>SUM(K272:K280)</f>
        <v>75</v>
      </c>
      <c r="L281" s="3">
        <f>SUM(K272:K273)/B265</f>
        <v>0.44444444444444442</v>
      </c>
      <c r="M281" s="3">
        <f>K281/B265</f>
        <v>0.75757575757575757</v>
      </c>
      <c r="N281" s="3">
        <f>M281-L281</f>
        <v>0.31313131313131315</v>
      </c>
      <c r="O281" s="3"/>
    </row>
    <row r="282" spans="1:18" ht="12.75" customHeight="1">
      <c r="A282" s="40" t="s">
        <v>74</v>
      </c>
      <c r="L282" s="3"/>
      <c r="M282" s="3"/>
      <c r="O282" s="3"/>
    </row>
    <row r="283" spans="1:18" ht="25.5" customHeight="1">
      <c r="B283" s="302" t="s">
        <v>2</v>
      </c>
      <c r="C283" s="303"/>
      <c r="D283" s="303"/>
      <c r="E283" s="303"/>
      <c r="F283" s="303"/>
      <c r="G283" s="303"/>
      <c r="H283" s="303"/>
      <c r="I283" s="303"/>
      <c r="J283" s="303"/>
      <c r="L283" s="7" t="s">
        <v>3</v>
      </c>
      <c r="M283" s="7" t="s">
        <v>4</v>
      </c>
      <c r="N283" s="52" t="s">
        <v>5</v>
      </c>
      <c r="O283" s="7" t="s">
        <v>6</v>
      </c>
      <c r="P283" s="6" t="s">
        <v>7</v>
      </c>
      <c r="Q283" s="6" t="s">
        <v>8</v>
      </c>
      <c r="R283" s="7" t="s">
        <v>9</v>
      </c>
    </row>
    <row r="284" spans="1:18" ht="12.75" customHeight="1">
      <c r="A284" s="53" t="s">
        <v>10</v>
      </c>
      <c r="B284" s="54">
        <v>1</v>
      </c>
      <c r="C284" s="54">
        <v>2</v>
      </c>
      <c r="D284" s="54">
        <v>3</v>
      </c>
      <c r="E284" s="54">
        <v>4</v>
      </c>
      <c r="F284" s="54">
        <v>5</v>
      </c>
      <c r="G284" s="54">
        <v>6</v>
      </c>
      <c r="H284" s="54">
        <v>7</v>
      </c>
      <c r="I284" s="54">
        <v>8</v>
      </c>
      <c r="J284" s="54">
        <v>9</v>
      </c>
      <c r="K284" s="55" t="s">
        <v>11</v>
      </c>
      <c r="L284" s="3"/>
      <c r="M284" s="3"/>
      <c r="O284" s="3"/>
      <c r="P284" s="15"/>
      <c r="Q284" s="15"/>
      <c r="R284" s="3"/>
    </row>
    <row r="285" spans="1:18" ht="12.75" customHeight="1">
      <c r="A285" s="29" t="s">
        <v>22</v>
      </c>
      <c r="B285" s="26">
        <v>77</v>
      </c>
      <c r="K285" s="31"/>
      <c r="L285" s="3"/>
      <c r="M285" s="3"/>
      <c r="O285" s="3"/>
      <c r="P285" s="18">
        <f>B285</f>
        <v>77</v>
      </c>
      <c r="Q285" s="15"/>
      <c r="R285" s="3"/>
    </row>
    <row r="286" spans="1:18" ht="12.75" customHeight="1">
      <c r="A286" s="29" t="s">
        <v>23</v>
      </c>
      <c r="C286" s="26">
        <v>65</v>
      </c>
      <c r="K286" s="31"/>
      <c r="L286" s="3"/>
      <c r="M286" s="3"/>
      <c r="N286" s="3"/>
      <c r="O286" s="3">
        <f>C286/B285</f>
        <v>0.8441558441558441</v>
      </c>
      <c r="P286" s="18">
        <v>66</v>
      </c>
      <c r="Q286" s="23">
        <f t="shared" ref="Q286:Q293" si="75">P286/P285</f>
        <v>0.8571428571428571</v>
      </c>
      <c r="R286" s="3">
        <f t="shared" ref="R286:R293" si="76">100%-Q286</f>
        <v>0.1428571428571429</v>
      </c>
    </row>
    <row r="287" spans="1:18" ht="12.75" customHeight="1">
      <c r="A287" s="29" t="s">
        <v>48</v>
      </c>
      <c r="D287" s="26">
        <v>53</v>
      </c>
      <c r="K287" s="31"/>
      <c r="L287" s="3"/>
      <c r="M287" s="3"/>
      <c r="N287" s="3"/>
      <c r="O287" s="3">
        <f>D287/C286</f>
        <v>0.81538461538461537</v>
      </c>
      <c r="P287" s="18">
        <v>62</v>
      </c>
      <c r="Q287" s="23">
        <f t="shared" si="75"/>
        <v>0.93939393939393945</v>
      </c>
      <c r="R287" s="3">
        <f t="shared" si="76"/>
        <v>6.0606060606060552E-2</v>
      </c>
    </row>
    <row r="288" spans="1:18" ht="12.75" customHeight="1">
      <c r="A288" s="29" t="s">
        <v>49</v>
      </c>
      <c r="E288" s="26">
        <v>30</v>
      </c>
      <c r="K288" s="31"/>
      <c r="L288" s="3"/>
      <c r="M288" s="3"/>
      <c r="O288" s="3">
        <f>E288/D287</f>
        <v>0.56603773584905659</v>
      </c>
      <c r="P288" s="18">
        <v>57</v>
      </c>
      <c r="Q288" s="23">
        <f t="shared" si="75"/>
        <v>0.91935483870967738</v>
      </c>
      <c r="R288" s="3">
        <f t="shared" si="76"/>
        <v>8.064516129032262E-2</v>
      </c>
    </row>
    <row r="289" spans="1:18" ht="12.75" customHeight="1">
      <c r="A289" s="29" t="s">
        <v>50</v>
      </c>
      <c r="F289" s="26">
        <v>25</v>
      </c>
      <c r="K289" s="31"/>
      <c r="L289" s="3"/>
      <c r="M289" s="3"/>
      <c r="O289" s="3">
        <f>F289/E288</f>
        <v>0.83333333333333337</v>
      </c>
      <c r="P289" s="18">
        <v>53</v>
      </c>
      <c r="Q289" s="23">
        <f t="shared" si="75"/>
        <v>0.92982456140350878</v>
      </c>
      <c r="R289" s="3">
        <f t="shared" si="76"/>
        <v>7.0175438596491224E-2</v>
      </c>
    </row>
    <row r="290" spans="1:18" ht="12.75" customHeight="1">
      <c r="A290" s="29" t="s">
        <v>51</v>
      </c>
      <c r="G290" s="26">
        <v>23</v>
      </c>
      <c r="K290" s="31"/>
      <c r="L290" s="3"/>
      <c r="M290" s="3"/>
      <c r="O290" s="3">
        <f>G290/F289</f>
        <v>0.92</v>
      </c>
      <c r="P290" s="18">
        <v>50</v>
      </c>
      <c r="Q290" s="23">
        <f t="shared" si="75"/>
        <v>0.94339622641509435</v>
      </c>
      <c r="R290" s="3">
        <f t="shared" si="76"/>
        <v>5.6603773584905648E-2</v>
      </c>
    </row>
    <row r="291" spans="1:18" ht="12.75" customHeight="1">
      <c r="A291" s="29" t="s">
        <v>52</v>
      </c>
      <c r="H291" s="26">
        <v>22</v>
      </c>
      <c r="K291" s="31"/>
      <c r="L291" s="3"/>
      <c r="M291" s="3"/>
      <c r="O291" s="3">
        <f>H291/G290</f>
        <v>0.95652173913043481</v>
      </c>
      <c r="P291" s="18">
        <v>45</v>
      </c>
      <c r="Q291" s="23">
        <f t="shared" si="75"/>
        <v>0.9</v>
      </c>
      <c r="R291" s="3">
        <f t="shared" si="76"/>
        <v>9.9999999999999978E-2</v>
      </c>
    </row>
    <row r="292" spans="1:18" ht="12.75" customHeight="1">
      <c r="A292" s="29" t="s">
        <v>53</v>
      </c>
      <c r="I292" s="26">
        <v>21</v>
      </c>
      <c r="K292" s="31">
        <v>1</v>
      </c>
      <c r="L292" s="3"/>
      <c r="M292" s="3"/>
      <c r="O292" s="3">
        <f>I292/H291</f>
        <v>0.95454545454545459</v>
      </c>
      <c r="P292" s="18">
        <v>44</v>
      </c>
      <c r="Q292" s="23">
        <f t="shared" si="75"/>
        <v>0.97777777777777775</v>
      </c>
      <c r="R292" s="3">
        <f t="shared" si="76"/>
        <v>2.2222222222222254E-2</v>
      </c>
    </row>
    <row r="293" spans="1:18" ht="12.75" customHeight="1">
      <c r="A293" s="29" t="s">
        <v>54</v>
      </c>
      <c r="J293" s="26">
        <v>21</v>
      </c>
      <c r="K293" s="31">
        <v>17</v>
      </c>
      <c r="L293" s="3"/>
      <c r="M293" s="3"/>
      <c r="O293" s="3">
        <f>J293/I292</f>
        <v>1</v>
      </c>
      <c r="P293" s="18">
        <v>41</v>
      </c>
      <c r="Q293" s="23">
        <f t="shared" si="75"/>
        <v>0.93181818181818177</v>
      </c>
      <c r="R293" s="3">
        <f t="shared" si="76"/>
        <v>6.8181818181818232E-2</v>
      </c>
    </row>
    <row r="294" spans="1:18" ht="12.75" customHeight="1">
      <c r="A294" s="29" t="s">
        <v>55</v>
      </c>
      <c r="J294" s="26">
        <v>6</v>
      </c>
      <c r="K294" s="31">
        <v>4</v>
      </c>
      <c r="L294" s="3"/>
      <c r="M294" s="3"/>
      <c r="O294" s="3"/>
      <c r="P294" s="18">
        <v>22</v>
      </c>
      <c r="Q294" s="23"/>
      <c r="R294" s="3"/>
    </row>
    <row r="295" spans="1:18" ht="12.75" customHeight="1">
      <c r="A295" s="29" t="s">
        <v>56</v>
      </c>
      <c r="J295" s="26">
        <v>8</v>
      </c>
      <c r="K295" s="31">
        <v>6</v>
      </c>
      <c r="L295" s="3"/>
      <c r="M295" s="3"/>
      <c r="O295" s="3"/>
      <c r="P295" s="18">
        <v>17</v>
      </c>
      <c r="Q295" s="23"/>
      <c r="R295" s="3"/>
    </row>
    <row r="296" spans="1:18" ht="12.75" customHeight="1">
      <c r="A296" s="29" t="s">
        <v>57</v>
      </c>
      <c r="J296" s="26">
        <v>5</v>
      </c>
      <c r="K296" s="31">
        <v>3</v>
      </c>
      <c r="L296" s="3"/>
      <c r="M296" s="3"/>
      <c r="O296" s="3"/>
      <c r="P296" s="18">
        <v>9</v>
      </c>
      <c r="Q296" s="23"/>
      <c r="R296" s="3"/>
    </row>
    <row r="297" spans="1:18" ht="12.75" customHeight="1">
      <c r="A297" s="29" t="s">
        <v>69</v>
      </c>
      <c r="J297" s="26">
        <v>4</v>
      </c>
      <c r="K297" s="31">
        <v>1</v>
      </c>
      <c r="L297" s="3"/>
      <c r="M297" s="3"/>
      <c r="O297" s="3"/>
      <c r="P297" s="18">
        <v>5</v>
      </c>
      <c r="Q297" s="23"/>
      <c r="R297" s="3"/>
    </row>
    <row r="298" spans="1:18" ht="12.75" customHeight="1">
      <c r="A298" s="29" t="s">
        <v>70</v>
      </c>
      <c r="J298" s="26">
        <v>1</v>
      </c>
      <c r="K298" s="31">
        <v>1</v>
      </c>
      <c r="L298" s="3"/>
      <c r="M298" s="3"/>
      <c r="O298" s="3"/>
      <c r="P298" s="18">
        <v>1</v>
      </c>
      <c r="Q298" s="23"/>
      <c r="R298" s="3"/>
    </row>
    <row r="299" spans="1:18" ht="12.75" customHeight="1">
      <c r="K299" s="26">
        <f>SUM(K292:K298)</f>
        <v>33</v>
      </c>
      <c r="L299" s="3">
        <f>SUM(K292:K293)/B285</f>
        <v>0.23376623376623376</v>
      </c>
      <c r="M299" s="3">
        <f>K299/B285</f>
        <v>0.42857142857142855</v>
      </c>
      <c r="N299" s="3">
        <f>M299-L299</f>
        <v>0.19480519480519479</v>
      </c>
      <c r="O299" s="3"/>
    </row>
    <row r="300" spans="1:18" ht="12.75" customHeight="1">
      <c r="A300" s="40" t="s">
        <v>75</v>
      </c>
      <c r="L300" s="3"/>
      <c r="M300" s="3"/>
      <c r="O300" s="3"/>
    </row>
    <row r="301" spans="1:18" ht="25.5" customHeight="1">
      <c r="B301" s="302" t="s">
        <v>2</v>
      </c>
      <c r="C301" s="303"/>
      <c r="D301" s="303"/>
      <c r="E301" s="303"/>
      <c r="F301" s="303"/>
      <c r="G301" s="303"/>
      <c r="H301" s="303"/>
      <c r="I301" s="303"/>
      <c r="J301" s="303"/>
      <c r="L301" s="7" t="s">
        <v>3</v>
      </c>
      <c r="M301" s="7" t="s">
        <v>4</v>
      </c>
      <c r="N301" s="52" t="s">
        <v>5</v>
      </c>
      <c r="O301" s="7" t="s">
        <v>6</v>
      </c>
      <c r="P301" s="6" t="s">
        <v>7</v>
      </c>
      <c r="Q301" s="6" t="s">
        <v>8</v>
      </c>
      <c r="R301" s="7" t="s">
        <v>9</v>
      </c>
    </row>
    <row r="302" spans="1:18" ht="12.75" customHeight="1">
      <c r="A302" s="53" t="s">
        <v>10</v>
      </c>
      <c r="B302" s="54">
        <v>1</v>
      </c>
      <c r="C302" s="54">
        <v>2</v>
      </c>
      <c r="D302" s="54">
        <v>3</v>
      </c>
      <c r="E302" s="54">
        <v>4</v>
      </c>
      <c r="F302" s="54">
        <v>5</v>
      </c>
      <c r="G302" s="54">
        <v>6</v>
      </c>
      <c r="H302" s="54">
        <v>7</v>
      </c>
      <c r="I302" s="54">
        <v>8</v>
      </c>
      <c r="J302" s="54">
        <v>9</v>
      </c>
      <c r="K302" s="55" t="s">
        <v>11</v>
      </c>
      <c r="L302" s="3"/>
      <c r="M302" s="3"/>
      <c r="O302" s="3"/>
      <c r="P302" s="15"/>
      <c r="Q302" s="15"/>
      <c r="R302" s="3"/>
    </row>
    <row r="303" spans="1:18" ht="12.75" customHeight="1">
      <c r="A303" s="29" t="s">
        <v>23</v>
      </c>
      <c r="B303" s="26">
        <v>109</v>
      </c>
      <c r="K303" s="31"/>
      <c r="L303" s="3"/>
      <c r="M303" s="3"/>
      <c r="O303" s="3"/>
      <c r="P303" s="18">
        <f>B303</f>
        <v>109</v>
      </c>
      <c r="Q303" s="15"/>
      <c r="R303" s="3"/>
    </row>
    <row r="304" spans="1:18" ht="12.75" customHeight="1">
      <c r="A304" s="29" t="s">
        <v>48</v>
      </c>
      <c r="C304" s="26">
        <v>96</v>
      </c>
      <c r="K304" s="31"/>
      <c r="L304" s="3"/>
      <c r="M304" s="3"/>
      <c r="N304" s="3"/>
      <c r="O304" s="3">
        <f>C304/B303</f>
        <v>0.88073394495412849</v>
      </c>
      <c r="P304" s="18">
        <v>98</v>
      </c>
      <c r="Q304" s="23">
        <f t="shared" ref="Q304:Q311" si="77">P304/P303</f>
        <v>0.8990825688073395</v>
      </c>
      <c r="R304" s="3">
        <f t="shared" ref="R304:R311" si="78">100%-Q304</f>
        <v>0.1009174311926605</v>
      </c>
    </row>
    <row r="305" spans="1:18" ht="12.75" customHeight="1">
      <c r="A305" s="29" t="s">
        <v>49</v>
      </c>
      <c r="D305" s="26">
        <v>81</v>
      </c>
      <c r="K305" s="31"/>
      <c r="L305" s="3"/>
      <c r="M305" s="3"/>
      <c r="O305" s="3">
        <f>D305/C304</f>
        <v>0.84375</v>
      </c>
      <c r="P305" s="18">
        <v>93</v>
      </c>
      <c r="Q305" s="23">
        <f t="shared" si="77"/>
        <v>0.94897959183673475</v>
      </c>
      <c r="R305" s="3">
        <f t="shared" si="78"/>
        <v>5.1020408163265252E-2</v>
      </c>
    </row>
    <row r="306" spans="1:18" ht="12.75" customHeight="1">
      <c r="A306" s="29" t="s">
        <v>50</v>
      </c>
      <c r="E306" s="26">
        <v>69</v>
      </c>
      <c r="K306" s="31"/>
      <c r="L306" s="3"/>
      <c r="M306" s="3"/>
      <c r="O306" s="3">
        <f>E306/D305</f>
        <v>0.85185185185185186</v>
      </c>
      <c r="P306" s="18">
        <v>90</v>
      </c>
      <c r="Q306" s="23">
        <f t="shared" si="77"/>
        <v>0.967741935483871</v>
      </c>
      <c r="R306" s="3">
        <f t="shared" si="78"/>
        <v>3.2258064516129004E-2</v>
      </c>
    </row>
    <row r="307" spans="1:18" ht="12.75" customHeight="1">
      <c r="A307" s="29" t="s">
        <v>51</v>
      </c>
      <c r="F307" s="26">
        <v>64</v>
      </c>
      <c r="K307" s="31"/>
      <c r="L307" s="3"/>
      <c r="M307" s="3"/>
      <c r="O307" s="3">
        <f>F307/E306</f>
        <v>0.92753623188405798</v>
      </c>
      <c r="P307" s="18">
        <v>88</v>
      </c>
      <c r="Q307" s="23">
        <f t="shared" si="77"/>
        <v>0.97777777777777775</v>
      </c>
      <c r="R307" s="3">
        <f t="shared" si="78"/>
        <v>2.2222222222222254E-2</v>
      </c>
    </row>
    <row r="308" spans="1:18" ht="12.75" customHeight="1">
      <c r="A308" s="29" t="s">
        <v>52</v>
      </c>
      <c r="G308" s="26">
        <v>61</v>
      </c>
      <c r="K308" s="31"/>
      <c r="L308" s="3"/>
      <c r="M308" s="3"/>
      <c r="O308" s="3">
        <f>G308/F307</f>
        <v>0.953125</v>
      </c>
      <c r="P308" s="18">
        <v>83</v>
      </c>
      <c r="Q308" s="23">
        <f t="shared" si="77"/>
        <v>0.94318181818181823</v>
      </c>
      <c r="R308" s="3">
        <f t="shared" si="78"/>
        <v>5.6818181818181768E-2</v>
      </c>
    </row>
    <row r="309" spans="1:18" ht="12.75" customHeight="1">
      <c r="A309" s="29" t="s">
        <v>53</v>
      </c>
      <c r="H309" s="26">
        <v>60</v>
      </c>
      <c r="K309" s="31">
        <v>1</v>
      </c>
      <c r="L309" s="3"/>
      <c r="M309" s="3"/>
      <c r="O309" s="3">
        <f>H309/G308</f>
        <v>0.98360655737704916</v>
      </c>
      <c r="P309" s="18">
        <v>82</v>
      </c>
      <c r="Q309" s="23">
        <f t="shared" si="77"/>
        <v>0.98795180722891562</v>
      </c>
      <c r="R309" s="3">
        <f t="shared" si="78"/>
        <v>1.2048192771084376E-2</v>
      </c>
    </row>
    <row r="310" spans="1:18" ht="12.75" customHeight="1">
      <c r="A310" s="29" t="s">
        <v>54</v>
      </c>
      <c r="I310" s="26">
        <v>60</v>
      </c>
      <c r="K310" s="31">
        <v>1</v>
      </c>
      <c r="L310" s="3"/>
      <c r="M310" s="3"/>
      <c r="O310" s="3">
        <f>I310/H309</f>
        <v>1</v>
      </c>
      <c r="P310" s="18">
        <v>81</v>
      </c>
      <c r="Q310" s="23">
        <f t="shared" si="77"/>
        <v>0.98780487804878048</v>
      </c>
      <c r="R310" s="3">
        <f t="shared" si="78"/>
        <v>1.2195121951219523E-2</v>
      </c>
    </row>
    <row r="311" spans="1:18" ht="12.75" customHeight="1">
      <c r="A311" s="29" t="s">
        <v>55</v>
      </c>
      <c r="J311" s="26">
        <v>60</v>
      </c>
      <c r="K311" s="31">
        <v>58</v>
      </c>
      <c r="L311" s="57">
        <f>SUM(K309:K311)</f>
        <v>60</v>
      </c>
      <c r="M311" s="3"/>
      <c r="O311" s="3">
        <f>J311/I310</f>
        <v>1</v>
      </c>
      <c r="P311" s="18">
        <v>79</v>
      </c>
      <c r="Q311" s="23">
        <f t="shared" si="77"/>
        <v>0.97530864197530864</v>
      </c>
      <c r="R311" s="3">
        <f t="shared" si="78"/>
        <v>2.4691358024691357E-2</v>
      </c>
    </row>
    <row r="312" spans="1:18" ht="12.75" customHeight="1">
      <c r="A312" s="29" t="s">
        <v>56</v>
      </c>
      <c r="J312" s="26">
        <v>13</v>
      </c>
      <c r="K312" s="31">
        <v>12</v>
      </c>
      <c r="L312" s="57"/>
      <c r="M312" s="3"/>
      <c r="O312" s="3"/>
      <c r="P312" s="18">
        <v>21</v>
      </c>
      <c r="Q312" s="23"/>
      <c r="R312" s="3"/>
    </row>
    <row r="313" spans="1:18" ht="12.75" customHeight="1">
      <c r="A313" s="29" t="s">
        <v>57</v>
      </c>
      <c r="J313" s="26">
        <v>6</v>
      </c>
      <c r="K313" s="31">
        <v>5</v>
      </c>
      <c r="L313" s="57"/>
      <c r="M313" s="3"/>
      <c r="O313" s="3"/>
      <c r="P313" s="18">
        <v>7</v>
      </c>
      <c r="Q313" s="23"/>
      <c r="R313" s="3"/>
    </row>
    <row r="314" spans="1:18" ht="12.75" customHeight="1">
      <c r="A314" s="29" t="s">
        <v>69</v>
      </c>
      <c r="J314" s="26">
        <v>2</v>
      </c>
      <c r="K314" s="31"/>
      <c r="L314" s="57"/>
      <c r="M314" s="3"/>
      <c r="O314" s="3"/>
      <c r="P314" s="18">
        <v>2</v>
      </c>
      <c r="Q314" s="23"/>
      <c r="R314" s="3"/>
    </row>
    <row r="315" spans="1:18" ht="12.75" customHeight="1">
      <c r="A315" s="29" t="s">
        <v>70</v>
      </c>
      <c r="J315" s="26">
        <v>1</v>
      </c>
      <c r="K315" s="31"/>
      <c r="L315" s="57"/>
      <c r="M315" s="3"/>
      <c r="O315" s="3"/>
      <c r="P315" s="18">
        <v>1</v>
      </c>
      <c r="Q315" s="23"/>
      <c r="R315" s="3"/>
    </row>
    <row r="316" spans="1:18" ht="12.75" customHeight="1">
      <c r="A316" s="29" t="s">
        <v>73</v>
      </c>
      <c r="J316" s="26">
        <v>1</v>
      </c>
      <c r="K316" s="31"/>
      <c r="L316" s="57"/>
      <c r="M316" s="3"/>
      <c r="O316" s="3"/>
      <c r="P316" s="18">
        <v>1</v>
      </c>
      <c r="Q316" s="23"/>
      <c r="R316" s="3"/>
    </row>
    <row r="317" spans="1:18" ht="12.75" customHeight="1">
      <c r="A317" s="29" t="s">
        <v>76</v>
      </c>
      <c r="J317" s="26">
        <v>1</v>
      </c>
      <c r="K317" s="31"/>
      <c r="L317" s="57"/>
      <c r="M317" s="3"/>
      <c r="O317" s="3"/>
      <c r="P317" s="18">
        <v>1</v>
      </c>
      <c r="Q317" s="23"/>
      <c r="R317" s="3"/>
    </row>
    <row r="318" spans="1:18" ht="12.75" customHeight="1">
      <c r="A318" s="29"/>
      <c r="K318" s="26">
        <f>SUM(K309:K313)</f>
        <v>77</v>
      </c>
      <c r="L318" s="3">
        <f>L311/B303</f>
        <v>0.55045871559633031</v>
      </c>
      <c r="M318" s="3">
        <f>K318/B303</f>
        <v>0.70642201834862384</v>
      </c>
      <c r="N318" s="3">
        <f>M318-L318</f>
        <v>0.15596330275229353</v>
      </c>
      <c r="O318" s="3"/>
    </row>
    <row r="319" spans="1:18" ht="12.75" customHeight="1">
      <c r="A319" s="40" t="s">
        <v>77</v>
      </c>
      <c r="L319" s="3"/>
      <c r="M319" s="3"/>
      <c r="O319" s="3"/>
    </row>
    <row r="320" spans="1:18" ht="25.5" customHeight="1">
      <c r="B320" s="302" t="s">
        <v>2</v>
      </c>
      <c r="C320" s="303"/>
      <c r="D320" s="303"/>
      <c r="E320" s="303"/>
      <c r="F320" s="303"/>
      <c r="G320" s="303"/>
      <c r="H320" s="303"/>
      <c r="I320" s="303"/>
      <c r="J320" s="303"/>
      <c r="L320" s="7" t="s">
        <v>3</v>
      </c>
      <c r="M320" s="7" t="s">
        <v>4</v>
      </c>
      <c r="N320" s="52" t="s">
        <v>5</v>
      </c>
      <c r="O320" s="7" t="s">
        <v>6</v>
      </c>
      <c r="P320" s="6" t="s">
        <v>7</v>
      </c>
      <c r="Q320" s="6" t="s">
        <v>8</v>
      </c>
      <c r="R320" s="7" t="s">
        <v>9</v>
      </c>
    </row>
    <row r="321" spans="1:18" ht="12.75" customHeight="1">
      <c r="A321" s="53" t="s">
        <v>10</v>
      </c>
      <c r="B321" s="54">
        <v>1</v>
      </c>
      <c r="C321" s="54">
        <v>2</v>
      </c>
      <c r="D321" s="54">
        <v>3</v>
      </c>
      <c r="E321" s="54">
        <v>4</v>
      </c>
      <c r="F321" s="54">
        <v>5</v>
      </c>
      <c r="G321" s="54">
        <v>6</v>
      </c>
      <c r="H321" s="54">
        <v>7</v>
      </c>
      <c r="I321" s="54">
        <v>8</v>
      </c>
      <c r="J321" s="54">
        <v>9</v>
      </c>
      <c r="K321" s="55" t="s">
        <v>11</v>
      </c>
      <c r="L321" s="3"/>
      <c r="M321" s="3"/>
      <c r="O321" s="3"/>
      <c r="P321" s="15"/>
      <c r="Q321" s="15"/>
      <c r="R321" s="3"/>
    </row>
    <row r="322" spans="1:18" ht="12.75" customHeight="1">
      <c r="A322" s="29" t="s">
        <v>48</v>
      </c>
      <c r="B322" s="26">
        <v>94</v>
      </c>
      <c r="K322" s="31"/>
      <c r="L322" s="3"/>
      <c r="M322" s="3"/>
      <c r="O322" s="3"/>
      <c r="P322" s="18">
        <f>B322</f>
        <v>94</v>
      </c>
      <c r="Q322" s="15"/>
      <c r="R322" s="3"/>
    </row>
    <row r="323" spans="1:18" ht="12.75" customHeight="1">
      <c r="A323" s="29" t="s">
        <v>49</v>
      </c>
      <c r="C323" s="26">
        <v>74</v>
      </c>
      <c r="K323" s="31"/>
      <c r="L323" s="3"/>
      <c r="M323" s="3"/>
      <c r="N323" s="3"/>
      <c r="O323" s="3">
        <f>C323/B322</f>
        <v>0.78723404255319152</v>
      </c>
      <c r="P323" s="18">
        <v>74</v>
      </c>
      <c r="Q323" s="23">
        <f t="shared" ref="Q323:Q330" si="79">P323/P322</f>
        <v>0.78723404255319152</v>
      </c>
      <c r="R323" s="3">
        <f t="shared" ref="R323:R330" si="80">100%-Q323</f>
        <v>0.21276595744680848</v>
      </c>
    </row>
    <row r="324" spans="1:18" ht="12.75" customHeight="1">
      <c r="A324" s="29" t="s">
        <v>50</v>
      </c>
      <c r="D324" s="26">
        <v>42</v>
      </c>
      <c r="K324" s="31"/>
      <c r="L324" s="3"/>
      <c r="M324" s="3"/>
      <c r="O324" s="3">
        <f>D324/C323</f>
        <v>0.56756756756756754</v>
      </c>
      <c r="P324" s="18">
        <v>66</v>
      </c>
      <c r="Q324" s="23">
        <f t="shared" si="79"/>
        <v>0.89189189189189189</v>
      </c>
      <c r="R324" s="3">
        <f t="shared" si="80"/>
        <v>0.10810810810810811</v>
      </c>
    </row>
    <row r="325" spans="1:18" ht="12.75" customHeight="1">
      <c r="A325" s="29" t="s">
        <v>51</v>
      </c>
      <c r="E325" s="26">
        <v>30</v>
      </c>
      <c r="K325" s="31"/>
      <c r="L325" s="3"/>
      <c r="M325" s="3"/>
      <c r="O325" s="3">
        <f>E325/D324</f>
        <v>0.7142857142857143</v>
      </c>
      <c r="P325" s="18">
        <v>58</v>
      </c>
      <c r="Q325" s="23">
        <f t="shared" si="79"/>
        <v>0.87878787878787878</v>
      </c>
      <c r="R325" s="3">
        <f t="shared" si="80"/>
        <v>0.12121212121212122</v>
      </c>
    </row>
    <row r="326" spans="1:18" ht="12.75" customHeight="1">
      <c r="A326" s="29" t="s">
        <v>52</v>
      </c>
      <c r="F326" s="26">
        <v>22</v>
      </c>
      <c r="K326" s="31"/>
      <c r="L326" s="3"/>
      <c r="M326" s="3"/>
      <c r="O326" s="3">
        <f>F326/E325</f>
        <v>0.73333333333333328</v>
      </c>
      <c r="P326" s="18">
        <v>53</v>
      </c>
      <c r="Q326" s="23">
        <f t="shared" si="79"/>
        <v>0.91379310344827591</v>
      </c>
      <c r="R326" s="3">
        <f t="shared" si="80"/>
        <v>8.6206896551724088E-2</v>
      </c>
    </row>
    <row r="327" spans="1:18" ht="12.75" customHeight="1">
      <c r="A327" s="29" t="s">
        <v>53</v>
      </c>
      <c r="G327" s="26">
        <v>18</v>
      </c>
      <c r="K327" s="31"/>
      <c r="L327" s="3"/>
      <c r="M327" s="3"/>
      <c r="O327" s="3">
        <f>G327/F326</f>
        <v>0.81818181818181823</v>
      </c>
      <c r="P327" s="18">
        <v>52</v>
      </c>
      <c r="Q327" s="23">
        <f t="shared" si="79"/>
        <v>0.98113207547169812</v>
      </c>
      <c r="R327" s="3">
        <f t="shared" si="80"/>
        <v>1.8867924528301883E-2</v>
      </c>
    </row>
    <row r="328" spans="1:18" ht="12.75" customHeight="1">
      <c r="A328" s="29" t="s">
        <v>54</v>
      </c>
      <c r="H328" s="26">
        <v>18</v>
      </c>
      <c r="K328" s="31"/>
      <c r="L328" s="3"/>
      <c r="M328" s="3"/>
      <c r="O328" s="3">
        <f>H328/G327</f>
        <v>1</v>
      </c>
      <c r="P328" s="18">
        <v>48</v>
      </c>
      <c r="Q328" s="23">
        <f t="shared" si="79"/>
        <v>0.92307692307692313</v>
      </c>
      <c r="R328" s="3">
        <f t="shared" si="80"/>
        <v>7.6923076923076872E-2</v>
      </c>
    </row>
    <row r="329" spans="1:18" ht="12.75" customHeight="1">
      <c r="A329" s="29" t="s">
        <v>55</v>
      </c>
      <c r="I329" s="26">
        <v>18</v>
      </c>
      <c r="K329" s="31"/>
      <c r="L329" s="3"/>
      <c r="M329" s="3"/>
      <c r="O329" s="3">
        <f>I329/H328</f>
        <v>1</v>
      </c>
      <c r="P329" s="18">
        <v>48</v>
      </c>
      <c r="Q329" s="23">
        <f t="shared" si="79"/>
        <v>1</v>
      </c>
      <c r="R329" s="3">
        <f t="shared" si="80"/>
        <v>0</v>
      </c>
    </row>
    <row r="330" spans="1:18" ht="12.75" customHeight="1">
      <c r="A330" s="29" t="s">
        <v>56</v>
      </c>
      <c r="J330" s="26">
        <v>18</v>
      </c>
      <c r="K330" s="31">
        <v>18</v>
      </c>
      <c r="L330" s="3"/>
      <c r="M330" s="3"/>
      <c r="O330" s="3">
        <f>J330/I329</f>
        <v>1</v>
      </c>
      <c r="P330" s="18">
        <v>46</v>
      </c>
      <c r="Q330" s="23">
        <f t="shared" si="79"/>
        <v>0.95833333333333337</v>
      </c>
      <c r="R330" s="3">
        <f t="shared" si="80"/>
        <v>4.166666666666663E-2</v>
      </c>
    </row>
    <row r="331" spans="1:18" ht="12.75" customHeight="1">
      <c r="A331" s="29" t="s">
        <v>57</v>
      </c>
      <c r="J331" s="26">
        <v>12</v>
      </c>
      <c r="K331" s="31">
        <v>9</v>
      </c>
      <c r="L331" s="3"/>
      <c r="M331" s="3"/>
      <c r="O331" s="3"/>
      <c r="P331" s="18">
        <v>28</v>
      </c>
      <c r="Q331" s="23"/>
      <c r="R331" s="3"/>
    </row>
    <row r="332" spans="1:18" ht="12.75" customHeight="1">
      <c r="A332" s="29" t="s">
        <v>69</v>
      </c>
      <c r="J332" s="26">
        <v>14</v>
      </c>
      <c r="K332" s="31">
        <v>6</v>
      </c>
      <c r="L332" s="3"/>
      <c r="M332" s="3"/>
      <c r="O332" s="3"/>
      <c r="P332" s="18">
        <v>19</v>
      </c>
      <c r="Q332" s="23"/>
      <c r="R332" s="3"/>
    </row>
    <row r="333" spans="1:18" ht="12.75" customHeight="1">
      <c r="A333" s="29" t="s">
        <v>70</v>
      </c>
      <c r="J333" s="26">
        <v>8</v>
      </c>
      <c r="K333" s="31">
        <v>1</v>
      </c>
      <c r="L333" s="3"/>
      <c r="M333" s="3"/>
      <c r="O333" s="3"/>
      <c r="P333" s="18">
        <v>11</v>
      </c>
      <c r="Q333" s="23"/>
      <c r="R333" s="3"/>
    </row>
    <row r="334" spans="1:18" ht="12.75" customHeight="1">
      <c r="A334" s="29" t="s">
        <v>73</v>
      </c>
      <c r="J334" s="26">
        <v>1</v>
      </c>
      <c r="K334" s="31"/>
      <c r="L334" s="3"/>
      <c r="M334" s="3"/>
      <c r="O334" s="3"/>
      <c r="P334" s="18">
        <v>1</v>
      </c>
      <c r="Q334" s="23"/>
      <c r="R334" s="3"/>
    </row>
    <row r="335" spans="1:18" ht="12.75" customHeight="1">
      <c r="A335" s="29"/>
      <c r="K335" s="26">
        <f>SUM(K330:K333)</f>
        <v>34</v>
      </c>
      <c r="L335" s="3">
        <f>K330/B322</f>
        <v>0.19148936170212766</v>
      </c>
      <c r="M335" s="3">
        <f>K335/B322</f>
        <v>0.36170212765957449</v>
      </c>
      <c r="N335" s="3">
        <f>M335-L335</f>
        <v>0.17021276595744683</v>
      </c>
      <c r="O335" s="3"/>
    </row>
    <row r="336" spans="1:18" ht="12.75" customHeight="1">
      <c r="A336" s="40" t="s">
        <v>78</v>
      </c>
      <c r="L336" s="3"/>
      <c r="M336" s="3"/>
      <c r="O336" s="3"/>
    </row>
    <row r="337" spans="1:18" ht="25.5" customHeight="1">
      <c r="B337" s="302" t="s">
        <v>2</v>
      </c>
      <c r="C337" s="303"/>
      <c r="D337" s="303"/>
      <c r="E337" s="303"/>
      <c r="F337" s="303"/>
      <c r="G337" s="303"/>
      <c r="H337" s="303"/>
      <c r="I337" s="303"/>
      <c r="J337" s="303"/>
      <c r="L337" s="7" t="s">
        <v>3</v>
      </c>
      <c r="M337" s="7" t="s">
        <v>4</v>
      </c>
      <c r="N337" s="52" t="s">
        <v>5</v>
      </c>
      <c r="O337" s="7" t="s">
        <v>6</v>
      </c>
      <c r="P337" s="6" t="s">
        <v>7</v>
      </c>
      <c r="Q337" s="6" t="s">
        <v>8</v>
      </c>
      <c r="R337" s="7" t="s">
        <v>9</v>
      </c>
    </row>
    <row r="338" spans="1:18" ht="12.75" customHeight="1">
      <c r="A338" s="53" t="s">
        <v>10</v>
      </c>
      <c r="B338" s="54">
        <v>1</v>
      </c>
      <c r="C338" s="54">
        <v>2</v>
      </c>
      <c r="D338" s="54">
        <v>3</v>
      </c>
      <c r="E338" s="54">
        <v>4</v>
      </c>
      <c r="F338" s="54">
        <v>5</v>
      </c>
      <c r="G338" s="54">
        <v>6</v>
      </c>
      <c r="H338" s="54">
        <v>7</v>
      </c>
      <c r="I338" s="54">
        <v>8</v>
      </c>
      <c r="J338" s="54">
        <v>9</v>
      </c>
      <c r="K338" s="55" t="s">
        <v>11</v>
      </c>
      <c r="L338" s="3"/>
      <c r="M338" s="3"/>
      <c r="O338" s="3"/>
      <c r="P338" s="15"/>
      <c r="Q338" s="15"/>
      <c r="R338" s="3"/>
    </row>
    <row r="339" spans="1:18" ht="12.75" customHeight="1">
      <c r="A339" s="29" t="s">
        <v>49</v>
      </c>
      <c r="B339" s="26">
        <v>100</v>
      </c>
      <c r="K339" s="31"/>
      <c r="L339" s="3"/>
      <c r="M339" s="3"/>
      <c r="O339" s="3"/>
      <c r="P339" s="18">
        <f>B339</f>
        <v>100</v>
      </c>
      <c r="Q339" s="15"/>
      <c r="R339" s="3"/>
    </row>
    <row r="340" spans="1:18" ht="12.75" customHeight="1">
      <c r="A340" s="29" t="s">
        <v>50</v>
      </c>
      <c r="C340" s="26">
        <v>87</v>
      </c>
      <c r="K340" s="31"/>
      <c r="L340" s="3"/>
      <c r="M340" s="3"/>
      <c r="N340" s="3"/>
      <c r="O340" s="3">
        <f>C340/B339</f>
        <v>0.87</v>
      </c>
      <c r="P340" s="22">
        <v>87</v>
      </c>
      <c r="Q340" s="23">
        <f t="shared" ref="Q340:Q347" si="81">P340/P339</f>
        <v>0.87</v>
      </c>
      <c r="R340" s="3">
        <f t="shared" ref="R340:R347" si="82">100%-Q340</f>
        <v>0.13</v>
      </c>
    </row>
    <row r="341" spans="1:18" ht="12.75" customHeight="1">
      <c r="A341" s="29" t="s">
        <v>51</v>
      </c>
      <c r="D341" s="26">
        <v>83</v>
      </c>
      <c r="K341" s="31"/>
      <c r="L341" s="3"/>
      <c r="M341" s="3"/>
      <c r="O341" s="3">
        <f>D341/C340</f>
        <v>0.95402298850574707</v>
      </c>
      <c r="P341" s="22">
        <v>85</v>
      </c>
      <c r="Q341" s="23">
        <f t="shared" si="81"/>
        <v>0.97701149425287359</v>
      </c>
      <c r="R341" s="3">
        <f t="shared" si="82"/>
        <v>2.2988505747126409E-2</v>
      </c>
    </row>
    <row r="342" spans="1:18" ht="12.75" customHeight="1">
      <c r="A342" s="29" t="s">
        <v>52</v>
      </c>
      <c r="E342" s="26">
        <v>62</v>
      </c>
      <c r="K342" s="31"/>
      <c r="L342" s="3"/>
      <c r="M342" s="3"/>
      <c r="O342" s="3">
        <f>E342/D341</f>
        <v>0.74698795180722888</v>
      </c>
      <c r="P342" s="22">
        <v>80</v>
      </c>
      <c r="Q342" s="23">
        <f t="shared" si="81"/>
        <v>0.94117647058823528</v>
      </c>
      <c r="R342" s="3">
        <f t="shared" si="82"/>
        <v>5.8823529411764719E-2</v>
      </c>
    </row>
    <row r="343" spans="1:18" ht="12.75" customHeight="1">
      <c r="A343" s="29" t="s">
        <v>53</v>
      </c>
      <c r="F343" s="26">
        <v>58</v>
      </c>
      <c r="K343" s="31"/>
      <c r="L343" s="3"/>
      <c r="M343" s="3"/>
      <c r="O343" s="3">
        <f>F343/E342</f>
        <v>0.93548387096774188</v>
      </c>
      <c r="P343" s="22">
        <v>78</v>
      </c>
      <c r="Q343" s="23">
        <f t="shared" si="81"/>
        <v>0.97499999999999998</v>
      </c>
      <c r="R343" s="3">
        <f t="shared" si="82"/>
        <v>2.5000000000000022E-2</v>
      </c>
    </row>
    <row r="344" spans="1:18" ht="12.75" customHeight="1">
      <c r="A344" s="29" t="s">
        <v>54</v>
      </c>
      <c r="G344" s="26">
        <v>56</v>
      </c>
      <c r="K344" s="31"/>
      <c r="L344" s="3"/>
      <c r="M344" s="3"/>
      <c r="O344" s="3">
        <f>G344/F343</f>
        <v>0.96551724137931039</v>
      </c>
      <c r="P344" s="22">
        <v>77</v>
      </c>
      <c r="Q344" s="23">
        <f t="shared" si="81"/>
        <v>0.98717948717948723</v>
      </c>
      <c r="R344" s="3">
        <f t="shared" si="82"/>
        <v>1.2820512820512775E-2</v>
      </c>
    </row>
    <row r="345" spans="1:18" ht="12.75" customHeight="1">
      <c r="A345" s="29" t="s">
        <v>55</v>
      </c>
      <c r="H345" s="26">
        <v>56</v>
      </c>
      <c r="K345" s="31"/>
      <c r="L345" s="3"/>
      <c r="M345" s="3"/>
      <c r="O345" s="3">
        <f>H345/G344</f>
        <v>1</v>
      </c>
      <c r="P345" s="22">
        <v>77</v>
      </c>
      <c r="Q345" s="23">
        <f t="shared" si="81"/>
        <v>1</v>
      </c>
      <c r="R345" s="3">
        <f t="shared" si="82"/>
        <v>0</v>
      </c>
    </row>
    <row r="346" spans="1:18" ht="12.75" customHeight="1">
      <c r="A346" s="29" t="s">
        <v>56</v>
      </c>
      <c r="I346" s="26">
        <v>54</v>
      </c>
      <c r="K346" s="31">
        <v>1</v>
      </c>
      <c r="L346" s="3"/>
      <c r="M346" s="3"/>
      <c r="O346" s="3">
        <f>I346/H345</f>
        <v>0.9642857142857143</v>
      </c>
      <c r="P346" s="22">
        <v>76</v>
      </c>
      <c r="Q346" s="23">
        <f t="shared" si="81"/>
        <v>0.98701298701298701</v>
      </c>
      <c r="R346" s="3">
        <f t="shared" si="82"/>
        <v>1.2987012987012991E-2</v>
      </c>
    </row>
    <row r="347" spans="1:18" ht="12.75" customHeight="1">
      <c r="A347" s="29" t="s">
        <v>57</v>
      </c>
      <c r="J347" s="26">
        <v>52</v>
      </c>
      <c r="K347" s="31">
        <v>51</v>
      </c>
      <c r="L347" s="3"/>
      <c r="M347" s="3"/>
      <c r="O347" s="3">
        <f>J347/I346</f>
        <v>0.96296296296296291</v>
      </c>
      <c r="P347" s="22">
        <v>74</v>
      </c>
      <c r="Q347" s="23">
        <f t="shared" si="81"/>
        <v>0.97368421052631582</v>
      </c>
      <c r="R347" s="3">
        <f t="shared" si="82"/>
        <v>2.6315789473684181E-2</v>
      </c>
    </row>
    <row r="348" spans="1:18" ht="12.75" customHeight="1">
      <c r="A348" s="29" t="s">
        <v>69</v>
      </c>
      <c r="J348" s="26">
        <v>19</v>
      </c>
      <c r="K348" s="31">
        <v>15</v>
      </c>
      <c r="L348" s="3"/>
      <c r="M348" s="3"/>
      <c r="O348" s="3"/>
      <c r="P348" s="22">
        <v>23</v>
      </c>
      <c r="Q348" s="23"/>
      <c r="R348" s="3"/>
    </row>
    <row r="349" spans="1:18" ht="12.75" customHeight="1">
      <c r="A349" s="29" t="s">
        <v>70</v>
      </c>
      <c r="J349" s="26">
        <v>4</v>
      </c>
      <c r="K349" s="31">
        <v>1</v>
      </c>
      <c r="L349" s="3"/>
      <c r="M349" s="3"/>
      <c r="O349" s="3"/>
      <c r="P349" s="22">
        <v>6</v>
      </c>
      <c r="Q349" s="23"/>
      <c r="R349" s="3"/>
    </row>
    <row r="350" spans="1:18" ht="12.75" customHeight="1">
      <c r="A350" s="29"/>
      <c r="K350" s="26">
        <f>SUM(K346:K349)</f>
        <v>68</v>
      </c>
      <c r="L350" s="3">
        <f>SUM(K346:K347)/B339</f>
        <v>0.52</v>
      </c>
      <c r="M350" s="3">
        <f>K350/B339</f>
        <v>0.68</v>
      </c>
      <c r="N350" s="3">
        <f>M350-L350</f>
        <v>0.16000000000000003</v>
      </c>
      <c r="O350" s="3"/>
    </row>
    <row r="351" spans="1:18" ht="12.75" customHeight="1">
      <c r="A351" s="40" t="s">
        <v>79</v>
      </c>
      <c r="L351" s="3"/>
      <c r="M351" s="3"/>
      <c r="O351" s="3"/>
    </row>
    <row r="352" spans="1:18" ht="25.5" customHeight="1">
      <c r="B352" s="302" t="s">
        <v>2</v>
      </c>
      <c r="C352" s="303"/>
      <c r="D352" s="303"/>
      <c r="E352" s="303"/>
      <c r="F352" s="303"/>
      <c r="G352" s="303"/>
      <c r="H352" s="303"/>
      <c r="I352" s="303"/>
      <c r="J352" s="303"/>
      <c r="L352" s="7" t="s">
        <v>3</v>
      </c>
      <c r="M352" s="7" t="s">
        <v>4</v>
      </c>
      <c r="N352" s="52" t="s">
        <v>5</v>
      </c>
      <c r="O352" s="7" t="s">
        <v>6</v>
      </c>
      <c r="P352" s="6" t="s">
        <v>7</v>
      </c>
      <c r="Q352" s="6" t="s">
        <v>8</v>
      </c>
      <c r="R352" s="7" t="s">
        <v>9</v>
      </c>
    </row>
    <row r="353" spans="1:18" ht="12.75" customHeight="1">
      <c r="A353" s="53" t="s">
        <v>10</v>
      </c>
      <c r="B353" s="54">
        <v>1</v>
      </c>
      <c r="C353" s="54">
        <v>2</v>
      </c>
      <c r="D353" s="54">
        <v>3</v>
      </c>
      <c r="E353" s="54">
        <v>4</v>
      </c>
      <c r="F353" s="54">
        <v>5</v>
      </c>
      <c r="G353" s="54">
        <v>6</v>
      </c>
      <c r="H353" s="54">
        <v>7</v>
      </c>
      <c r="I353" s="54">
        <v>8</v>
      </c>
      <c r="J353" s="54">
        <v>9</v>
      </c>
      <c r="K353" s="55" t="s">
        <v>11</v>
      </c>
      <c r="L353" s="3"/>
      <c r="M353" s="3"/>
      <c r="O353" s="3"/>
      <c r="P353" s="15"/>
      <c r="Q353" s="15"/>
      <c r="R353" s="3"/>
    </row>
    <row r="354" spans="1:18" ht="12.75" customHeight="1">
      <c r="A354" s="29" t="s">
        <v>50</v>
      </c>
      <c r="B354" s="26">
        <v>81</v>
      </c>
      <c r="K354" s="31"/>
      <c r="L354" s="3"/>
      <c r="M354" s="3"/>
      <c r="O354" s="3"/>
      <c r="P354" s="18">
        <f>B354</f>
        <v>81</v>
      </c>
      <c r="Q354" s="15"/>
      <c r="R354" s="3"/>
    </row>
    <row r="355" spans="1:18" ht="12.75" customHeight="1">
      <c r="A355" s="29" t="s">
        <v>51</v>
      </c>
      <c r="C355" s="26">
        <v>72</v>
      </c>
      <c r="K355" s="31"/>
      <c r="L355" s="3"/>
      <c r="M355" s="3"/>
      <c r="N355" s="3"/>
      <c r="O355" s="3">
        <f>C355/B354</f>
        <v>0.88888888888888884</v>
      </c>
      <c r="P355" s="22">
        <v>72</v>
      </c>
      <c r="Q355" s="23">
        <f t="shared" ref="Q355:Q362" si="83">P355/P354</f>
        <v>0.88888888888888884</v>
      </c>
      <c r="R355" s="3">
        <f t="shared" ref="R355:R362" si="84">100%-Q355</f>
        <v>0.11111111111111116</v>
      </c>
    </row>
    <row r="356" spans="1:18" ht="12.75" customHeight="1">
      <c r="A356" s="29" t="s">
        <v>52</v>
      </c>
      <c r="D356" s="26">
        <v>61</v>
      </c>
      <c r="K356" s="31"/>
      <c r="L356" s="3"/>
      <c r="M356" s="3"/>
      <c r="O356" s="3">
        <f>D356/C355</f>
        <v>0.84722222222222221</v>
      </c>
      <c r="P356" s="22">
        <v>72</v>
      </c>
      <c r="Q356" s="23">
        <f t="shared" si="83"/>
        <v>1</v>
      </c>
      <c r="R356" s="3">
        <f t="shared" si="84"/>
        <v>0</v>
      </c>
    </row>
    <row r="357" spans="1:18" ht="12.75" customHeight="1">
      <c r="A357" s="29" t="s">
        <v>53</v>
      </c>
      <c r="E357" s="26">
        <v>44</v>
      </c>
      <c r="K357" s="31"/>
      <c r="L357" s="3"/>
      <c r="M357" s="3"/>
      <c r="O357" s="3">
        <f>E357/D356</f>
        <v>0.72131147540983609</v>
      </c>
      <c r="P357" s="22">
        <v>69</v>
      </c>
      <c r="Q357" s="23">
        <f t="shared" si="83"/>
        <v>0.95833333333333337</v>
      </c>
      <c r="R357" s="3">
        <f t="shared" si="84"/>
        <v>4.166666666666663E-2</v>
      </c>
    </row>
    <row r="358" spans="1:18" ht="12.75" customHeight="1">
      <c r="A358" s="29" t="s">
        <v>54</v>
      </c>
      <c r="F358" s="26">
        <v>42</v>
      </c>
      <c r="K358" s="31"/>
      <c r="L358" s="3"/>
      <c r="M358" s="3"/>
      <c r="O358" s="3">
        <f>F358/E357</f>
        <v>0.95454545454545459</v>
      </c>
      <c r="P358" s="22">
        <v>63</v>
      </c>
      <c r="Q358" s="23">
        <f t="shared" si="83"/>
        <v>0.91304347826086951</v>
      </c>
      <c r="R358" s="3">
        <f t="shared" si="84"/>
        <v>8.6956521739130488E-2</v>
      </c>
    </row>
    <row r="359" spans="1:18" ht="12.75" customHeight="1">
      <c r="A359" s="29" t="s">
        <v>55</v>
      </c>
      <c r="G359" s="26">
        <v>40</v>
      </c>
      <c r="K359" s="31"/>
      <c r="L359" s="3"/>
      <c r="M359" s="3"/>
      <c r="O359" s="3">
        <f>G359/F358</f>
        <v>0.95238095238095233</v>
      </c>
      <c r="P359" s="22">
        <v>60</v>
      </c>
      <c r="Q359" s="23">
        <f t="shared" si="83"/>
        <v>0.95238095238095233</v>
      </c>
      <c r="R359" s="3">
        <f t="shared" si="84"/>
        <v>4.7619047619047672E-2</v>
      </c>
    </row>
    <row r="360" spans="1:18" ht="12.75" customHeight="1">
      <c r="A360" s="29" t="s">
        <v>56</v>
      </c>
      <c r="H360" s="26">
        <v>39</v>
      </c>
      <c r="K360" s="31"/>
      <c r="L360" s="3"/>
      <c r="M360" s="3"/>
      <c r="O360" s="3">
        <f>H360/G359</f>
        <v>0.97499999999999998</v>
      </c>
      <c r="P360" s="22">
        <v>59</v>
      </c>
      <c r="Q360" s="23">
        <f t="shared" si="83"/>
        <v>0.98333333333333328</v>
      </c>
      <c r="R360" s="3">
        <f t="shared" si="84"/>
        <v>1.6666666666666718E-2</v>
      </c>
    </row>
    <row r="361" spans="1:18" ht="12.75" customHeight="1">
      <c r="A361" s="29" t="s">
        <v>57</v>
      </c>
      <c r="I361" s="26">
        <v>39</v>
      </c>
      <c r="K361" s="31"/>
      <c r="L361" s="3"/>
      <c r="M361" s="3"/>
      <c r="O361" s="3">
        <f>I361/H360</f>
        <v>1</v>
      </c>
      <c r="P361" s="22">
        <v>60</v>
      </c>
      <c r="Q361" s="23">
        <f t="shared" si="83"/>
        <v>1.0169491525423728</v>
      </c>
      <c r="R361" s="3">
        <f t="shared" si="84"/>
        <v>-1.6949152542372836E-2</v>
      </c>
    </row>
    <row r="362" spans="1:18" ht="12.75" customHeight="1">
      <c r="A362" s="29" t="s">
        <v>69</v>
      </c>
      <c r="J362" s="26">
        <v>39</v>
      </c>
      <c r="K362" s="31">
        <v>37</v>
      </c>
      <c r="L362" s="3"/>
      <c r="M362" s="3"/>
      <c r="O362" s="3">
        <f>J362/I361</f>
        <v>1</v>
      </c>
      <c r="P362" s="22">
        <v>60</v>
      </c>
      <c r="Q362" s="23">
        <f t="shared" si="83"/>
        <v>1</v>
      </c>
      <c r="R362" s="3">
        <f t="shared" si="84"/>
        <v>0</v>
      </c>
    </row>
    <row r="363" spans="1:18" ht="12.75" customHeight="1">
      <c r="A363" s="29" t="s">
        <v>70</v>
      </c>
      <c r="J363" s="26">
        <v>14</v>
      </c>
      <c r="K363" s="31">
        <v>6</v>
      </c>
      <c r="L363" s="3"/>
      <c r="M363" s="3"/>
      <c r="O363" s="3"/>
      <c r="P363" s="22">
        <v>22</v>
      </c>
      <c r="Q363" s="23"/>
      <c r="R363" s="3"/>
    </row>
    <row r="364" spans="1:18" ht="12.75" customHeight="1">
      <c r="A364" s="29" t="s">
        <v>73</v>
      </c>
      <c r="J364" s="26">
        <v>4</v>
      </c>
      <c r="K364" s="31">
        <v>1</v>
      </c>
      <c r="L364" s="3"/>
      <c r="M364" s="3"/>
      <c r="O364" s="3"/>
      <c r="P364" s="22">
        <v>10</v>
      </c>
      <c r="Q364" s="23"/>
      <c r="R364" s="3"/>
    </row>
    <row r="365" spans="1:18" ht="12.75" customHeight="1">
      <c r="A365" s="29" t="s">
        <v>76</v>
      </c>
      <c r="J365" s="26">
        <v>7</v>
      </c>
      <c r="K365" s="31">
        <v>3</v>
      </c>
      <c r="L365" s="3"/>
      <c r="M365" s="3"/>
      <c r="O365" s="3"/>
      <c r="P365" s="22">
        <v>7</v>
      </c>
      <c r="Q365" s="23"/>
      <c r="R365" s="3"/>
    </row>
    <row r="366" spans="1:18" ht="12.75" customHeight="1">
      <c r="A366" s="29" t="s">
        <v>80</v>
      </c>
      <c r="J366" s="26">
        <v>1</v>
      </c>
      <c r="K366" s="31">
        <v>2</v>
      </c>
      <c r="L366" s="3"/>
      <c r="M366" s="3"/>
      <c r="O366" s="3"/>
      <c r="P366" s="22">
        <v>3</v>
      </c>
      <c r="Q366" s="23"/>
      <c r="R366" s="3"/>
    </row>
    <row r="367" spans="1:18" ht="12.75" customHeight="1">
      <c r="K367" s="26">
        <f>SUM(K362:K366)</f>
        <v>49</v>
      </c>
      <c r="L367" s="3">
        <f>K362/B354</f>
        <v>0.4567901234567901</v>
      </c>
      <c r="M367" s="3">
        <f>K367/B354</f>
        <v>0.60493827160493829</v>
      </c>
      <c r="N367" s="3">
        <f>M367-L367</f>
        <v>0.1481481481481482</v>
      </c>
      <c r="O367" s="3"/>
    </row>
    <row r="368" spans="1:18" ht="12.75" customHeight="1">
      <c r="A368" s="40" t="s">
        <v>81</v>
      </c>
      <c r="L368" s="3"/>
      <c r="M368" s="3"/>
      <c r="O368" s="3"/>
    </row>
    <row r="369" spans="1:18" ht="25.5" customHeight="1">
      <c r="B369" s="302" t="s">
        <v>2</v>
      </c>
      <c r="C369" s="303"/>
      <c r="D369" s="303"/>
      <c r="E369" s="303"/>
      <c r="F369" s="303"/>
      <c r="G369" s="303"/>
      <c r="H369" s="303"/>
      <c r="I369" s="303"/>
      <c r="J369" s="303"/>
      <c r="L369" s="7" t="s">
        <v>3</v>
      </c>
      <c r="M369" s="7" t="s">
        <v>4</v>
      </c>
      <c r="N369" s="52" t="s">
        <v>5</v>
      </c>
      <c r="O369" s="7" t="s">
        <v>6</v>
      </c>
      <c r="P369" s="6" t="s">
        <v>7</v>
      </c>
      <c r="Q369" s="6" t="s">
        <v>8</v>
      </c>
      <c r="R369" s="7" t="s">
        <v>9</v>
      </c>
    </row>
    <row r="370" spans="1:18" ht="12.75" customHeight="1">
      <c r="A370" s="53" t="s">
        <v>10</v>
      </c>
      <c r="B370" s="54">
        <v>1</v>
      </c>
      <c r="C370" s="54">
        <v>2</v>
      </c>
      <c r="D370" s="54">
        <v>3</v>
      </c>
      <c r="E370" s="54">
        <v>4</v>
      </c>
      <c r="F370" s="54">
        <v>5</v>
      </c>
      <c r="G370" s="54">
        <v>6</v>
      </c>
      <c r="H370" s="54">
        <v>7</v>
      </c>
      <c r="I370" s="54">
        <v>8</v>
      </c>
      <c r="J370" s="54">
        <v>9</v>
      </c>
      <c r="K370" s="55" t="s">
        <v>11</v>
      </c>
      <c r="L370" s="3"/>
      <c r="M370" s="3"/>
      <c r="O370" s="3"/>
      <c r="P370" s="15"/>
      <c r="Q370" s="15"/>
      <c r="R370" s="3"/>
    </row>
    <row r="371" spans="1:18" ht="12.75" customHeight="1">
      <c r="A371" s="29" t="s">
        <v>51</v>
      </c>
      <c r="B371" s="26">
        <v>94</v>
      </c>
      <c r="K371" s="31"/>
      <c r="L371" s="3"/>
      <c r="M371" s="3"/>
      <c r="O371" s="3"/>
      <c r="P371" s="18">
        <f>B371</f>
        <v>94</v>
      </c>
      <c r="Q371" s="15"/>
      <c r="R371" s="3"/>
    </row>
    <row r="372" spans="1:18" ht="12.75" customHeight="1">
      <c r="A372" s="29" t="s">
        <v>52</v>
      </c>
      <c r="C372" s="26">
        <v>86</v>
      </c>
      <c r="K372" s="31"/>
      <c r="L372" s="3"/>
      <c r="M372" s="3"/>
      <c r="N372" s="3"/>
      <c r="O372" s="3">
        <f>C372/B371</f>
        <v>0.91489361702127658</v>
      </c>
      <c r="P372" s="22">
        <v>86</v>
      </c>
      <c r="Q372" s="23">
        <f t="shared" ref="Q372:Q379" si="85">P372/P371</f>
        <v>0.91489361702127658</v>
      </c>
      <c r="R372" s="3">
        <f t="shared" ref="R372:R379" si="86">100%-Q372</f>
        <v>8.5106382978723416E-2</v>
      </c>
    </row>
    <row r="373" spans="1:18" ht="12.75" customHeight="1">
      <c r="A373" s="29" t="s">
        <v>53</v>
      </c>
      <c r="D373" s="26">
        <v>68</v>
      </c>
      <c r="K373" s="31"/>
      <c r="L373" s="3"/>
      <c r="M373" s="3"/>
      <c r="O373" s="3">
        <f>D373/C372</f>
        <v>0.79069767441860461</v>
      </c>
      <c r="P373" s="22">
        <v>83</v>
      </c>
      <c r="Q373" s="23">
        <f t="shared" si="85"/>
        <v>0.96511627906976749</v>
      </c>
      <c r="R373" s="3">
        <f t="shared" si="86"/>
        <v>3.4883720930232509E-2</v>
      </c>
    </row>
    <row r="374" spans="1:18" ht="12.75" customHeight="1">
      <c r="A374" s="29" t="s">
        <v>54</v>
      </c>
      <c r="E374" s="26">
        <v>57</v>
      </c>
      <c r="K374" s="31"/>
      <c r="L374" s="3"/>
      <c r="M374" s="3"/>
      <c r="O374" s="3">
        <f>E374/D373</f>
        <v>0.83823529411764708</v>
      </c>
      <c r="P374" s="22">
        <v>78</v>
      </c>
      <c r="Q374" s="23">
        <f t="shared" si="85"/>
        <v>0.93975903614457834</v>
      </c>
      <c r="R374" s="3">
        <f t="shared" si="86"/>
        <v>6.0240963855421659E-2</v>
      </c>
    </row>
    <row r="375" spans="1:18" ht="12.75" customHeight="1">
      <c r="A375" s="29" t="s">
        <v>55</v>
      </c>
      <c r="F375" s="26">
        <v>51</v>
      </c>
      <c r="K375" s="31"/>
      <c r="L375" s="3"/>
      <c r="M375" s="3"/>
      <c r="O375" s="3">
        <f>F375/E374</f>
        <v>0.89473684210526316</v>
      </c>
      <c r="P375" s="22">
        <v>75</v>
      </c>
      <c r="Q375" s="23">
        <f t="shared" si="85"/>
        <v>0.96153846153846156</v>
      </c>
      <c r="R375" s="3">
        <f t="shared" si="86"/>
        <v>3.8461538461538436E-2</v>
      </c>
    </row>
    <row r="376" spans="1:18" ht="12.75" customHeight="1">
      <c r="A376" s="29" t="s">
        <v>56</v>
      </c>
      <c r="G376" s="26">
        <v>47</v>
      </c>
      <c r="K376" s="31"/>
      <c r="L376" s="3"/>
      <c r="M376" s="3"/>
      <c r="O376" s="3">
        <f>G376/F375</f>
        <v>0.92156862745098034</v>
      </c>
      <c r="P376" s="22">
        <v>70</v>
      </c>
      <c r="Q376" s="23">
        <f t="shared" si="85"/>
        <v>0.93333333333333335</v>
      </c>
      <c r="R376" s="3">
        <f t="shared" si="86"/>
        <v>6.6666666666666652E-2</v>
      </c>
    </row>
    <row r="377" spans="1:18" ht="12.75" customHeight="1">
      <c r="A377" s="29" t="s">
        <v>57</v>
      </c>
      <c r="H377" s="26">
        <v>47</v>
      </c>
      <c r="K377" s="31">
        <v>1</v>
      </c>
      <c r="L377" s="3"/>
      <c r="M377" s="3"/>
      <c r="O377" s="3">
        <f>H377/G376</f>
        <v>1</v>
      </c>
      <c r="P377" s="22">
        <v>70</v>
      </c>
      <c r="Q377" s="23">
        <f t="shared" si="85"/>
        <v>1</v>
      </c>
      <c r="R377" s="3">
        <f t="shared" si="86"/>
        <v>0</v>
      </c>
    </row>
    <row r="378" spans="1:18" ht="12.75" customHeight="1">
      <c r="A378" s="29" t="s">
        <v>69</v>
      </c>
      <c r="I378" s="26">
        <v>47</v>
      </c>
      <c r="K378" s="31"/>
      <c r="L378" s="3"/>
      <c r="M378" s="3"/>
      <c r="O378" s="3">
        <f>I378/H377</f>
        <v>1</v>
      </c>
      <c r="P378" s="22">
        <v>70</v>
      </c>
      <c r="Q378" s="23">
        <f t="shared" si="85"/>
        <v>1</v>
      </c>
      <c r="R378" s="3">
        <f t="shared" si="86"/>
        <v>0</v>
      </c>
    </row>
    <row r="379" spans="1:18" ht="12.75" customHeight="1">
      <c r="A379" s="29" t="s">
        <v>70</v>
      </c>
      <c r="J379" s="26">
        <v>44</v>
      </c>
      <c r="K379" s="31">
        <v>40</v>
      </c>
      <c r="L379" s="3"/>
      <c r="M379" s="3"/>
      <c r="O379" s="3">
        <f>J379/I378</f>
        <v>0.93617021276595747</v>
      </c>
      <c r="P379" s="22">
        <v>70</v>
      </c>
      <c r="Q379" s="23">
        <f t="shared" si="85"/>
        <v>1</v>
      </c>
      <c r="R379" s="3">
        <f t="shared" si="86"/>
        <v>0</v>
      </c>
    </row>
    <row r="380" spans="1:18" ht="12.75" customHeight="1">
      <c r="A380" s="29" t="s">
        <v>73</v>
      </c>
      <c r="J380" s="26">
        <v>22</v>
      </c>
      <c r="K380" s="31">
        <v>14</v>
      </c>
      <c r="L380" s="3"/>
      <c r="M380" s="3"/>
      <c r="O380" s="3"/>
      <c r="P380" s="22">
        <v>28</v>
      </c>
      <c r="Q380" s="23"/>
      <c r="R380" s="3"/>
    </row>
    <row r="381" spans="1:18" ht="12.75" customHeight="1">
      <c r="A381" s="29" t="s">
        <v>76</v>
      </c>
      <c r="J381" s="26">
        <v>10</v>
      </c>
      <c r="K381" s="31">
        <v>10</v>
      </c>
      <c r="L381" s="3"/>
      <c r="M381" s="3"/>
      <c r="O381" s="3"/>
      <c r="P381" s="22">
        <v>12</v>
      </c>
      <c r="Q381" s="23"/>
      <c r="R381" s="3"/>
    </row>
    <row r="382" spans="1:18" ht="12.75" customHeight="1">
      <c r="A382" s="29" t="s">
        <v>80</v>
      </c>
      <c r="K382" s="31"/>
      <c r="L382" s="3"/>
      <c r="M382" s="3"/>
      <c r="O382" s="3"/>
      <c r="P382" s="22"/>
      <c r="Q382" s="23"/>
      <c r="R382" s="3"/>
    </row>
    <row r="383" spans="1:18" ht="12.75" customHeight="1">
      <c r="K383" s="26">
        <f>SUM(K377:K382)</f>
        <v>65</v>
      </c>
      <c r="L383" s="3">
        <f>SUM(K377:K379)/B371</f>
        <v>0.43617021276595747</v>
      </c>
      <c r="M383" s="3">
        <f>K383/B371</f>
        <v>0.69148936170212771</v>
      </c>
      <c r="N383" s="3">
        <f>M383-L383</f>
        <v>0.25531914893617025</v>
      </c>
      <c r="O383" s="3"/>
    </row>
    <row r="384" spans="1:18" ht="12.75" customHeight="1">
      <c r="A384" s="40" t="s">
        <v>82</v>
      </c>
      <c r="L384" s="3"/>
      <c r="M384" s="3"/>
      <c r="O384" s="3"/>
    </row>
    <row r="385" spans="1:22" ht="25.5" customHeight="1">
      <c r="B385" s="302" t="s">
        <v>2</v>
      </c>
      <c r="C385" s="303"/>
      <c r="D385" s="303"/>
      <c r="E385" s="303"/>
      <c r="F385" s="303"/>
      <c r="G385" s="303"/>
      <c r="H385" s="303"/>
      <c r="I385" s="303"/>
      <c r="J385" s="303"/>
      <c r="L385" s="7" t="s">
        <v>3</v>
      </c>
      <c r="M385" s="7" t="s">
        <v>4</v>
      </c>
      <c r="N385" s="52" t="s">
        <v>5</v>
      </c>
      <c r="O385" s="7" t="s">
        <v>6</v>
      </c>
      <c r="P385" s="6" t="s">
        <v>7</v>
      </c>
      <c r="Q385" s="6" t="s">
        <v>8</v>
      </c>
      <c r="R385" s="7" t="s">
        <v>9</v>
      </c>
    </row>
    <row r="386" spans="1:22" ht="12.75" customHeight="1">
      <c r="A386" s="53" t="s">
        <v>10</v>
      </c>
      <c r="B386" s="54">
        <v>1</v>
      </c>
      <c r="C386" s="54">
        <v>2</v>
      </c>
      <c r="D386" s="54">
        <v>3</v>
      </c>
      <c r="E386" s="54">
        <v>4</v>
      </c>
      <c r="F386" s="54">
        <v>5</v>
      </c>
      <c r="G386" s="54">
        <v>6</v>
      </c>
      <c r="H386" s="54">
        <v>7</v>
      </c>
      <c r="I386" s="54">
        <v>8</v>
      </c>
      <c r="J386" s="54">
        <v>9</v>
      </c>
      <c r="K386" s="55" t="s">
        <v>11</v>
      </c>
      <c r="L386" s="3"/>
      <c r="M386" s="3"/>
      <c r="O386" s="3"/>
      <c r="P386" s="15"/>
      <c r="Q386" s="15"/>
      <c r="R386" s="3"/>
    </row>
    <row r="387" spans="1:22" ht="12.75" customHeight="1">
      <c r="A387" s="29" t="s">
        <v>52</v>
      </c>
      <c r="B387" s="26">
        <v>98</v>
      </c>
      <c r="K387" s="31"/>
      <c r="L387" s="3"/>
      <c r="M387" s="3"/>
      <c r="O387" s="3"/>
      <c r="P387" s="18">
        <f>B387</f>
        <v>98</v>
      </c>
      <c r="Q387" s="15"/>
      <c r="R387" s="3"/>
    </row>
    <row r="388" spans="1:22" ht="12.75" customHeight="1">
      <c r="A388" s="29" t="s">
        <v>53</v>
      </c>
      <c r="C388" s="26">
        <v>70</v>
      </c>
      <c r="K388" s="31"/>
      <c r="L388" s="3"/>
      <c r="M388" s="3"/>
      <c r="N388" s="3"/>
      <c r="O388" s="3">
        <f>C388/B387</f>
        <v>0.7142857142857143</v>
      </c>
      <c r="P388" s="22">
        <v>70</v>
      </c>
      <c r="Q388" s="23">
        <f t="shared" ref="Q388:Q395" si="87">P388/P387</f>
        <v>0.7142857142857143</v>
      </c>
      <c r="R388" s="3">
        <f t="shared" ref="R388:R395" si="88">100%-Q388</f>
        <v>0.2857142857142857</v>
      </c>
    </row>
    <row r="389" spans="1:22" ht="12.75" customHeight="1">
      <c r="A389" s="29" t="s">
        <v>54</v>
      </c>
      <c r="D389" s="26">
        <v>53</v>
      </c>
      <c r="K389" s="31"/>
      <c r="L389" s="3"/>
      <c r="M389" s="3"/>
      <c r="O389" s="3">
        <f>D389/C388</f>
        <v>0.75714285714285712</v>
      </c>
      <c r="P389" s="22">
        <v>67</v>
      </c>
      <c r="Q389" s="23">
        <f t="shared" si="87"/>
        <v>0.95714285714285718</v>
      </c>
      <c r="R389" s="3">
        <f t="shared" si="88"/>
        <v>4.2857142857142816E-2</v>
      </c>
    </row>
    <row r="390" spans="1:22" ht="12.75" customHeight="1">
      <c r="A390" s="29" t="s">
        <v>55</v>
      </c>
      <c r="E390" s="26">
        <v>46</v>
      </c>
      <c r="K390" s="31"/>
      <c r="L390" s="3"/>
      <c r="M390" s="3"/>
      <c r="O390" s="3">
        <f>E390/D389</f>
        <v>0.86792452830188682</v>
      </c>
      <c r="P390" s="22">
        <v>64</v>
      </c>
      <c r="Q390" s="23">
        <f t="shared" si="87"/>
        <v>0.95522388059701491</v>
      </c>
      <c r="R390" s="3">
        <f t="shared" si="88"/>
        <v>4.4776119402985093E-2</v>
      </c>
    </row>
    <row r="391" spans="1:22" ht="12.75" customHeight="1">
      <c r="A391" s="29" t="s">
        <v>56</v>
      </c>
      <c r="F391" s="26">
        <v>28</v>
      </c>
      <c r="K391" s="31"/>
      <c r="L391" s="3"/>
      <c r="M391" s="3"/>
      <c r="O391" s="3">
        <f>F391/E390</f>
        <v>0.60869565217391308</v>
      </c>
      <c r="P391" s="22">
        <v>59</v>
      </c>
      <c r="Q391" s="23">
        <f t="shared" si="87"/>
        <v>0.921875</v>
      </c>
      <c r="R391" s="3">
        <f t="shared" si="88"/>
        <v>7.8125E-2</v>
      </c>
    </row>
    <row r="392" spans="1:22" ht="12.75" customHeight="1">
      <c r="A392" s="29" t="s">
        <v>57</v>
      </c>
      <c r="G392" s="26">
        <v>25</v>
      </c>
      <c r="K392" s="31"/>
      <c r="L392" s="3"/>
      <c r="M392" s="3"/>
      <c r="O392" s="3">
        <f>G392/F391</f>
        <v>0.8928571428571429</v>
      </c>
      <c r="P392" s="22">
        <v>56</v>
      </c>
      <c r="Q392" s="23">
        <f t="shared" si="87"/>
        <v>0.94915254237288138</v>
      </c>
      <c r="R392" s="3">
        <f t="shared" si="88"/>
        <v>5.084745762711862E-2</v>
      </c>
    </row>
    <row r="393" spans="1:22" ht="12.75" customHeight="1">
      <c r="A393" s="29" t="s">
        <v>69</v>
      </c>
      <c r="H393" s="26">
        <v>25</v>
      </c>
      <c r="K393" s="31"/>
      <c r="L393" s="3"/>
      <c r="M393" s="3"/>
      <c r="O393" s="3">
        <f>H393/G392</f>
        <v>1</v>
      </c>
      <c r="P393" s="22">
        <v>56</v>
      </c>
      <c r="Q393" s="23">
        <f t="shared" si="87"/>
        <v>1</v>
      </c>
      <c r="R393" s="3">
        <f t="shared" si="88"/>
        <v>0</v>
      </c>
    </row>
    <row r="394" spans="1:22" ht="12.75" customHeight="1">
      <c r="A394" s="29" t="s">
        <v>70</v>
      </c>
      <c r="I394" s="26">
        <v>25</v>
      </c>
      <c r="K394" s="31"/>
      <c r="L394" s="3"/>
      <c r="M394" s="3"/>
      <c r="O394" s="3">
        <f>I394/H393</f>
        <v>1</v>
      </c>
      <c r="P394" s="22">
        <v>54</v>
      </c>
      <c r="Q394" s="23">
        <f t="shared" si="87"/>
        <v>0.9642857142857143</v>
      </c>
      <c r="R394" s="3">
        <f t="shared" si="88"/>
        <v>3.5714285714285698E-2</v>
      </c>
    </row>
    <row r="395" spans="1:22" ht="12.75" customHeight="1">
      <c r="A395" s="29" t="s">
        <v>73</v>
      </c>
      <c r="J395" s="26">
        <v>26</v>
      </c>
      <c r="K395" s="31">
        <v>22</v>
      </c>
      <c r="L395" s="3"/>
      <c r="M395" s="3"/>
      <c r="O395" s="3">
        <f>J395/I394</f>
        <v>1.04</v>
      </c>
      <c r="P395" s="22">
        <v>52</v>
      </c>
      <c r="Q395" s="23">
        <f t="shared" si="87"/>
        <v>0.96296296296296291</v>
      </c>
      <c r="R395" s="3">
        <f t="shared" si="88"/>
        <v>3.703703703703709E-2</v>
      </c>
    </row>
    <row r="396" spans="1:22" ht="12.75" customHeight="1">
      <c r="A396" s="29" t="s">
        <v>76</v>
      </c>
      <c r="J396" s="26">
        <v>17</v>
      </c>
      <c r="K396" s="31">
        <v>12</v>
      </c>
      <c r="L396" s="3"/>
      <c r="M396" s="3"/>
      <c r="O396" s="3"/>
      <c r="P396" s="22">
        <v>29</v>
      </c>
      <c r="Q396" s="23"/>
      <c r="R396" s="3"/>
    </row>
    <row r="397" spans="1:22" ht="12.75" customHeight="1">
      <c r="A397" s="29" t="s">
        <v>80</v>
      </c>
      <c r="J397" s="26">
        <v>7</v>
      </c>
      <c r="K397" s="31">
        <v>7</v>
      </c>
      <c r="L397" s="3"/>
      <c r="M397" s="3"/>
      <c r="O397" s="3"/>
      <c r="P397" s="22">
        <v>17</v>
      </c>
      <c r="Q397" s="23"/>
      <c r="R397" s="3"/>
      <c r="S397" s="30" t="s">
        <v>83</v>
      </c>
      <c r="T397" s="30">
        <v>44</v>
      </c>
      <c r="U397" s="30">
        <f>K401</f>
        <v>46</v>
      </c>
      <c r="V397" s="30" t="s">
        <v>11</v>
      </c>
    </row>
    <row r="398" spans="1:22" ht="12.75" customHeight="1">
      <c r="A398" s="29" t="s">
        <v>84</v>
      </c>
      <c r="J398" s="26">
        <v>7</v>
      </c>
      <c r="K398" s="31">
        <v>2</v>
      </c>
      <c r="L398" s="3"/>
      <c r="M398" s="3"/>
      <c r="O398" s="3"/>
      <c r="P398" s="22">
        <v>8</v>
      </c>
      <c r="Q398" s="23"/>
      <c r="R398" s="3"/>
      <c r="S398" s="30" t="s">
        <v>85</v>
      </c>
      <c r="T398" s="23">
        <f>T397/B387</f>
        <v>0.44897959183673469</v>
      </c>
      <c r="U398" s="23">
        <f>T397/U397</f>
        <v>0.95652173913043481</v>
      </c>
      <c r="V398" s="30" t="s">
        <v>86</v>
      </c>
    </row>
    <row r="399" spans="1:22" ht="12.75" customHeight="1">
      <c r="A399" s="29" t="s">
        <v>87</v>
      </c>
      <c r="J399" s="26">
        <v>1</v>
      </c>
      <c r="K399" s="31">
        <v>2</v>
      </c>
      <c r="L399" s="3"/>
      <c r="M399" s="3"/>
      <c r="O399" s="3"/>
      <c r="P399" s="22">
        <v>1</v>
      </c>
      <c r="Q399" s="23"/>
      <c r="R399" s="3"/>
    </row>
    <row r="400" spans="1:22" ht="12.75" customHeight="1">
      <c r="A400" s="29" t="s">
        <v>88</v>
      </c>
      <c r="J400" s="26">
        <v>1</v>
      </c>
      <c r="K400" s="31">
        <v>1</v>
      </c>
      <c r="L400" s="3"/>
      <c r="M400" s="3"/>
      <c r="O400" s="3"/>
      <c r="P400" s="22">
        <v>1</v>
      </c>
      <c r="Q400" s="23"/>
      <c r="R400" s="3"/>
    </row>
    <row r="401" spans="1:22" ht="12.75" customHeight="1">
      <c r="K401" s="26">
        <f>SUM(K395:K400)</f>
        <v>46</v>
      </c>
      <c r="L401" s="3">
        <f>K395/B387</f>
        <v>0.22448979591836735</v>
      </c>
      <c r="M401" s="3">
        <f>K401/B387</f>
        <v>0.46938775510204084</v>
      </c>
      <c r="N401" s="3">
        <f>M401-L401</f>
        <v>0.24489795918367349</v>
      </c>
      <c r="O401" s="3"/>
    </row>
    <row r="402" spans="1:22" ht="12.75" customHeight="1">
      <c r="A402" s="40" t="s">
        <v>89</v>
      </c>
      <c r="L402" s="3"/>
      <c r="M402" s="3"/>
      <c r="O402" s="3"/>
    </row>
    <row r="403" spans="1:22" ht="25.5" customHeight="1">
      <c r="B403" s="302" t="s">
        <v>2</v>
      </c>
      <c r="C403" s="303"/>
      <c r="D403" s="303"/>
      <c r="E403" s="303"/>
      <c r="F403" s="303"/>
      <c r="G403" s="303"/>
      <c r="H403" s="303"/>
      <c r="I403" s="303"/>
      <c r="J403" s="303"/>
      <c r="L403" s="7" t="s">
        <v>3</v>
      </c>
      <c r="M403" s="7" t="s">
        <v>4</v>
      </c>
      <c r="N403" s="52" t="s">
        <v>5</v>
      </c>
      <c r="O403" s="7" t="s">
        <v>6</v>
      </c>
      <c r="P403" s="6" t="s">
        <v>7</v>
      </c>
      <c r="Q403" s="6" t="s">
        <v>8</v>
      </c>
      <c r="R403" s="7" t="s">
        <v>9</v>
      </c>
    </row>
    <row r="404" spans="1:22" ht="12.75" customHeight="1">
      <c r="A404" s="53" t="s">
        <v>10</v>
      </c>
      <c r="B404" s="54">
        <v>1</v>
      </c>
      <c r="C404" s="54">
        <v>2</v>
      </c>
      <c r="D404" s="54">
        <v>3</v>
      </c>
      <c r="E404" s="54">
        <v>4</v>
      </c>
      <c r="F404" s="54">
        <v>5</v>
      </c>
      <c r="G404" s="54">
        <v>6</v>
      </c>
      <c r="H404" s="54">
        <v>7</v>
      </c>
      <c r="I404" s="54">
        <v>8</v>
      </c>
      <c r="J404" s="54">
        <v>9</v>
      </c>
      <c r="K404" s="55" t="s">
        <v>11</v>
      </c>
      <c r="L404" s="3"/>
      <c r="M404" s="3"/>
      <c r="O404" s="3"/>
      <c r="P404" s="15"/>
      <c r="Q404" s="15"/>
      <c r="R404" s="3"/>
    </row>
    <row r="405" spans="1:22" ht="12.75" customHeight="1">
      <c r="A405" s="29" t="s">
        <v>53</v>
      </c>
      <c r="B405" s="26">
        <v>89</v>
      </c>
      <c r="K405" s="31"/>
      <c r="L405" s="3"/>
      <c r="M405" s="3"/>
      <c r="O405" s="3"/>
      <c r="P405" s="18">
        <f>B405</f>
        <v>89</v>
      </c>
      <c r="Q405" s="15"/>
      <c r="R405" s="3"/>
    </row>
    <row r="406" spans="1:22" ht="12.75" customHeight="1">
      <c r="A406" s="29" t="s">
        <v>54</v>
      </c>
      <c r="C406" s="26">
        <v>76</v>
      </c>
      <c r="K406" s="31"/>
      <c r="L406" s="3"/>
      <c r="M406" s="3"/>
      <c r="N406" s="3"/>
      <c r="O406" s="3">
        <f>C406/B405</f>
        <v>0.8539325842696629</v>
      </c>
      <c r="P406" s="22">
        <v>76</v>
      </c>
      <c r="Q406" s="23">
        <f t="shared" ref="Q406:Q413" si="89">P406/P405</f>
        <v>0.8539325842696629</v>
      </c>
      <c r="R406" s="3">
        <f t="shared" ref="R406:R413" si="90">100%-Q406</f>
        <v>0.1460674157303371</v>
      </c>
    </row>
    <row r="407" spans="1:22" ht="12.75" customHeight="1">
      <c r="A407" s="29" t="s">
        <v>55</v>
      </c>
      <c r="D407" s="26">
        <v>57</v>
      </c>
      <c r="K407" s="31"/>
      <c r="L407" s="3"/>
      <c r="M407" s="3"/>
      <c r="O407" s="3">
        <f>D407/C406</f>
        <v>0.75</v>
      </c>
      <c r="P407" s="22">
        <v>72</v>
      </c>
      <c r="Q407" s="23">
        <f t="shared" si="89"/>
        <v>0.94736842105263153</v>
      </c>
      <c r="R407" s="3">
        <f t="shared" si="90"/>
        <v>5.2631578947368474E-2</v>
      </c>
    </row>
    <row r="408" spans="1:22" ht="12.75" customHeight="1">
      <c r="A408" s="29" t="s">
        <v>56</v>
      </c>
      <c r="E408" s="26">
        <v>53</v>
      </c>
      <c r="K408" s="31"/>
      <c r="L408" s="3"/>
      <c r="M408" s="3"/>
      <c r="O408" s="3">
        <f>E408/D407</f>
        <v>0.92982456140350878</v>
      </c>
      <c r="P408" s="22">
        <v>69</v>
      </c>
      <c r="Q408" s="23">
        <f t="shared" si="89"/>
        <v>0.95833333333333337</v>
      </c>
      <c r="R408" s="3">
        <f t="shared" si="90"/>
        <v>4.166666666666663E-2</v>
      </c>
    </row>
    <row r="409" spans="1:22" ht="12.75" customHeight="1">
      <c r="A409" s="29" t="s">
        <v>57</v>
      </c>
      <c r="F409" s="26">
        <v>45</v>
      </c>
      <c r="K409" s="31"/>
      <c r="L409" s="3"/>
      <c r="M409" s="3"/>
      <c r="O409" s="3">
        <f>F409/E408</f>
        <v>0.84905660377358494</v>
      </c>
      <c r="P409" s="22">
        <v>68</v>
      </c>
      <c r="Q409" s="23">
        <f t="shared" si="89"/>
        <v>0.98550724637681164</v>
      </c>
      <c r="R409" s="3">
        <f t="shared" si="90"/>
        <v>1.4492753623188359E-2</v>
      </c>
    </row>
    <row r="410" spans="1:22" ht="12.75" customHeight="1">
      <c r="A410" s="29" t="s">
        <v>69</v>
      </c>
      <c r="G410" s="26">
        <v>44</v>
      </c>
      <c r="K410" s="31"/>
      <c r="L410" s="3"/>
      <c r="M410" s="3"/>
      <c r="O410" s="3">
        <f>G410/F409</f>
        <v>0.97777777777777775</v>
      </c>
      <c r="P410" s="22">
        <v>68</v>
      </c>
      <c r="Q410" s="23">
        <f t="shared" si="89"/>
        <v>1</v>
      </c>
      <c r="R410" s="3">
        <f t="shared" si="90"/>
        <v>0</v>
      </c>
    </row>
    <row r="411" spans="1:22" ht="12.75" customHeight="1">
      <c r="A411" s="29" t="s">
        <v>70</v>
      </c>
      <c r="H411" s="26">
        <v>44</v>
      </c>
      <c r="K411" s="31"/>
      <c r="L411" s="3"/>
      <c r="M411" s="3"/>
      <c r="O411" s="3">
        <f>H411/G410</f>
        <v>1</v>
      </c>
      <c r="P411" s="22">
        <v>66</v>
      </c>
      <c r="Q411" s="23">
        <f t="shared" si="89"/>
        <v>0.97058823529411764</v>
      </c>
      <c r="R411" s="3">
        <f t="shared" si="90"/>
        <v>2.9411764705882359E-2</v>
      </c>
    </row>
    <row r="412" spans="1:22" ht="12.75" customHeight="1">
      <c r="A412" s="29" t="s">
        <v>73</v>
      </c>
      <c r="I412" s="26">
        <v>42</v>
      </c>
      <c r="K412" s="31">
        <v>1</v>
      </c>
      <c r="L412" s="3"/>
      <c r="M412" s="3"/>
      <c r="O412" s="3">
        <f>I412/H411</f>
        <v>0.95454545454545459</v>
      </c>
      <c r="P412" s="22">
        <v>66</v>
      </c>
      <c r="Q412" s="23">
        <f t="shared" si="89"/>
        <v>1</v>
      </c>
      <c r="R412" s="3">
        <f t="shared" si="90"/>
        <v>0</v>
      </c>
    </row>
    <row r="413" spans="1:22" ht="12.75" customHeight="1">
      <c r="A413" s="29" t="s">
        <v>76</v>
      </c>
      <c r="J413" s="26">
        <v>40</v>
      </c>
      <c r="K413" s="31">
        <v>30</v>
      </c>
      <c r="L413" s="3"/>
      <c r="M413" s="3"/>
      <c r="O413" s="3">
        <f>J413/I412</f>
        <v>0.95238095238095233</v>
      </c>
      <c r="P413" s="22">
        <v>61</v>
      </c>
      <c r="Q413" s="23">
        <f t="shared" si="89"/>
        <v>0.9242424242424242</v>
      </c>
      <c r="R413" s="3">
        <f t="shared" si="90"/>
        <v>7.5757575757575801E-2</v>
      </c>
    </row>
    <row r="414" spans="1:22" ht="12.75" customHeight="1">
      <c r="A414" s="29" t="s">
        <v>80</v>
      </c>
      <c r="J414" s="26">
        <v>17</v>
      </c>
      <c r="K414" s="31">
        <v>12</v>
      </c>
      <c r="L414" s="3"/>
      <c r="M414" s="3"/>
      <c r="O414" s="3"/>
      <c r="P414" s="22">
        <v>27</v>
      </c>
      <c r="Q414" s="23"/>
      <c r="R414" s="3"/>
    </row>
    <row r="415" spans="1:22" ht="12.75" customHeight="1">
      <c r="A415" s="29" t="s">
        <v>84</v>
      </c>
      <c r="J415" s="26">
        <v>6</v>
      </c>
      <c r="K415" s="31">
        <v>1</v>
      </c>
      <c r="L415" s="3"/>
      <c r="M415" s="3"/>
      <c r="O415" s="3"/>
      <c r="P415" s="22">
        <v>16</v>
      </c>
      <c r="Q415" s="23"/>
      <c r="R415" s="3"/>
      <c r="S415" s="30" t="s">
        <v>83</v>
      </c>
      <c r="T415" s="30">
        <v>50</v>
      </c>
      <c r="U415" s="30">
        <f>K418</f>
        <v>50</v>
      </c>
      <c r="V415" s="30" t="s">
        <v>11</v>
      </c>
    </row>
    <row r="416" spans="1:22" ht="12.75" customHeight="1">
      <c r="A416" s="29" t="s">
        <v>87</v>
      </c>
      <c r="J416" s="26">
        <v>5</v>
      </c>
      <c r="K416" s="31">
        <v>5</v>
      </c>
      <c r="L416" s="3"/>
      <c r="M416" s="3"/>
      <c r="O416" s="3"/>
      <c r="P416" s="22">
        <v>10</v>
      </c>
      <c r="Q416" s="23"/>
      <c r="R416" s="3"/>
      <c r="S416" s="30" t="s">
        <v>85</v>
      </c>
      <c r="T416" s="23">
        <f>T415/B405</f>
        <v>0.5617977528089888</v>
      </c>
      <c r="U416" s="23">
        <f>T415/U415</f>
        <v>1</v>
      </c>
      <c r="V416" s="30" t="s">
        <v>86</v>
      </c>
    </row>
    <row r="417" spans="1:18" ht="12.75" customHeight="1">
      <c r="A417" s="29" t="s">
        <v>88</v>
      </c>
      <c r="J417" s="26">
        <v>1</v>
      </c>
      <c r="K417" s="31">
        <v>1</v>
      </c>
      <c r="L417" s="3"/>
      <c r="M417" s="3"/>
      <c r="O417" s="3"/>
      <c r="P417" s="22">
        <v>2</v>
      </c>
      <c r="Q417" s="23"/>
      <c r="R417" s="3"/>
    </row>
    <row r="418" spans="1:18" ht="12.75" customHeight="1">
      <c r="K418" s="26">
        <f>SUM(K412:K417)</f>
        <v>50</v>
      </c>
      <c r="L418" s="3">
        <f>SUM(K413+K412)/B405</f>
        <v>0.34831460674157305</v>
      </c>
      <c r="M418" s="3">
        <f>K418/B405</f>
        <v>0.5617977528089888</v>
      </c>
      <c r="N418" s="3">
        <f>M418-L418</f>
        <v>0.21348314606741575</v>
      </c>
      <c r="O418" s="3"/>
    </row>
    <row r="419" spans="1:18" ht="12.75" customHeight="1">
      <c r="L419" s="3"/>
      <c r="M419" s="3"/>
      <c r="O419" s="3"/>
    </row>
    <row r="420" spans="1:18" ht="12.75" customHeight="1">
      <c r="A420" s="40" t="s">
        <v>90</v>
      </c>
      <c r="L420" s="3"/>
      <c r="M420" s="3"/>
      <c r="O420" s="3"/>
    </row>
    <row r="421" spans="1:18" ht="25.5" customHeight="1">
      <c r="B421" s="302" t="s">
        <v>2</v>
      </c>
      <c r="C421" s="303"/>
      <c r="D421" s="303"/>
      <c r="E421" s="303"/>
      <c r="F421" s="303"/>
      <c r="G421" s="303"/>
      <c r="H421" s="303"/>
      <c r="I421" s="303"/>
      <c r="J421" s="303"/>
      <c r="L421" s="7" t="s">
        <v>3</v>
      </c>
      <c r="M421" s="7" t="s">
        <v>4</v>
      </c>
      <c r="N421" s="52" t="s">
        <v>5</v>
      </c>
      <c r="O421" s="7" t="s">
        <v>6</v>
      </c>
      <c r="P421" s="6" t="s">
        <v>7</v>
      </c>
      <c r="Q421" s="6" t="s">
        <v>8</v>
      </c>
      <c r="R421" s="7" t="s">
        <v>9</v>
      </c>
    </row>
    <row r="422" spans="1:18" ht="12.75" customHeight="1">
      <c r="A422" s="53" t="s">
        <v>10</v>
      </c>
      <c r="B422" s="54">
        <v>1</v>
      </c>
      <c r="C422" s="54">
        <v>2</v>
      </c>
      <c r="D422" s="54">
        <v>3</v>
      </c>
      <c r="E422" s="54">
        <v>4</v>
      </c>
      <c r="F422" s="54">
        <v>5</v>
      </c>
      <c r="G422" s="54">
        <v>6</v>
      </c>
      <c r="H422" s="54">
        <v>7</v>
      </c>
      <c r="I422" s="54">
        <v>8</v>
      </c>
      <c r="J422" s="54">
        <v>9</v>
      </c>
      <c r="K422" s="55" t="s">
        <v>11</v>
      </c>
      <c r="L422" s="3"/>
      <c r="M422" s="3"/>
      <c r="O422" s="3"/>
      <c r="P422" s="15"/>
      <c r="Q422" s="15"/>
      <c r="R422" s="3"/>
    </row>
    <row r="423" spans="1:18" ht="12.75" customHeight="1">
      <c r="A423" s="29" t="s">
        <v>54</v>
      </c>
      <c r="B423" s="26">
        <v>85</v>
      </c>
      <c r="K423" s="31"/>
      <c r="L423" s="3"/>
      <c r="M423" s="3"/>
      <c r="O423" s="3"/>
      <c r="P423" s="18">
        <f>B423</f>
        <v>85</v>
      </c>
      <c r="Q423" s="15"/>
      <c r="R423" s="3"/>
    </row>
    <row r="424" spans="1:18" ht="12.75" customHeight="1">
      <c r="A424" s="29" t="s">
        <v>55</v>
      </c>
      <c r="C424" s="26">
        <v>71</v>
      </c>
      <c r="K424" s="31"/>
      <c r="L424" s="3"/>
      <c r="M424" s="3"/>
      <c r="N424" s="3"/>
      <c r="O424" s="3">
        <f>C424/B423</f>
        <v>0.83529411764705885</v>
      </c>
      <c r="P424" s="22">
        <v>71</v>
      </c>
      <c r="Q424" s="23">
        <f t="shared" ref="Q424:Q431" si="91">P424/P423</f>
        <v>0.83529411764705885</v>
      </c>
      <c r="R424" s="3">
        <f t="shared" ref="R424:R431" si="92">100%-Q424</f>
        <v>0.16470588235294115</v>
      </c>
    </row>
    <row r="425" spans="1:18" ht="12.75" customHeight="1">
      <c r="A425" s="29" t="s">
        <v>56</v>
      </c>
      <c r="D425" s="26">
        <v>59</v>
      </c>
      <c r="K425" s="31"/>
      <c r="L425" s="3"/>
      <c r="M425" s="3"/>
      <c r="O425" s="3">
        <f>D425/C424</f>
        <v>0.83098591549295775</v>
      </c>
      <c r="P425" s="22">
        <v>68</v>
      </c>
      <c r="Q425" s="23">
        <f t="shared" si="91"/>
        <v>0.95774647887323938</v>
      </c>
      <c r="R425" s="3">
        <f t="shared" si="92"/>
        <v>4.2253521126760618E-2</v>
      </c>
    </row>
    <row r="426" spans="1:18" ht="12.75" customHeight="1">
      <c r="A426" s="29" t="s">
        <v>57</v>
      </c>
      <c r="E426" s="26">
        <v>54</v>
      </c>
      <c r="K426" s="31"/>
      <c r="L426" s="3"/>
      <c r="M426" s="3"/>
      <c r="O426" s="3">
        <f>E426/D425</f>
        <v>0.9152542372881356</v>
      </c>
      <c r="P426" s="22">
        <v>66</v>
      </c>
      <c r="Q426" s="23">
        <f t="shared" si="91"/>
        <v>0.97058823529411764</v>
      </c>
      <c r="R426" s="3">
        <f t="shared" si="92"/>
        <v>2.9411764705882359E-2</v>
      </c>
    </row>
    <row r="427" spans="1:18" ht="12.75" customHeight="1">
      <c r="A427" s="29" t="s">
        <v>69</v>
      </c>
      <c r="F427" s="26">
        <v>49</v>
      </c>
      <c r="K427" s="31"/>
      <c r="L427" s="3"/>
      <c r="M427" s="3"/>
      <c r="O427" s="3">
        <f>F427/E426</f>
        <v>0.90740740740740744</v>
      </c>
      <c r="P427" s="22">
        <v>64</v>
      </c>
      <c r="Q427" s="23">
        <f t="shared" si="91"/>
        <v>0.96969696969696972</v>
      </c>
      <c r="R427" s="3">
        <f t="shared" si="92"/>
        <v>3.0303030303030276E-2</v>
      </c>
    </row>
    <row r="428" spans="1:18" ht="12.75" customHeight="1">
      <c r="A428" s="29" t="s">
        <v>70</v>
      </c>
      <c r="G428" s="26">
        <v>46</v>
      </c>
      <c r="K428" s="31"/>
      <c r="L428" s="3"/>
      <c r="M428" s="3"/>
      <c r="O428" s="3">
        <f>G428/F427</f>
        <v>0.93877551020408168</v>
      </c>
      <c r="P428" s="22">
        <v>64</v>
      </c>
      <c r="Q428" s="23">
        <f t="shared" si="91"/>
        <v>1</v>
      </c>
      <c r="R428" s="3">
        <f t="shared" si="92"/>
        <v>0</v>
      </c>
    </row>
    <row r="429" spans="1:18" ht="12.75" customHeight="1">
      <c r="A429" s="29" t="s">
        <v>73</v>
      </c>
      <c r="H429" s="26">
        <v>47</v>
      </c>
      <c r="K429" s="31">
        <v>1</v>
      </c>
      <c r="L429" s="3"/>
      <c r="M429" s="3"/>
      <c r="O429" s="3">
        <f>H429/G428</f>
        <v>1.0217391304347827</v>
      </c>
      <c r="P429" s="22">
        <v>64</v>
      </c>
      <c r="Q429" s="23">
        <f t="shared" si="91"/>
        <v>1</v>
      </c>
      <c r="R429" s="3">
        <f t="shared" si="92"/>
        <v>0</v>
      </c>
    </row>
    <row r="430" spans="1:18" ht="12.75" customHeight="1">
      <c r="A430" s="29" t="s">
        <v>76</v>
      </c>
      <c r="I430" s="26">
        <v>44</v>
      </c>
      <c r="K430" s="31">
        <v>2</v>
      </c>
      <c r="L430" s="3"/>
      <c r="M430" s="3"/>
      <c r="O430" s="3">
        <f>I430/H429</f>
        <v>0.93617021276595747</v>
      </c>
      <c r="P430" s="22">
        <v>62</v>
      </c>
      <c r="Q430" s="23">
        <f t="shared" si="91"/>
        <v>0.96875</v>
      </c>
      <c r="R430" s="3">
        <f t="shared" si="92"/>
        <v>3.125E-2</v>
      </c>
    </row>
    <row r="431" spans="1:18" ht="12.75" customHeight="1">
      <c r="A431" s="29" t="s">
        <v>80</v>
      </c>
      <c r="J431" s="26">
        <v>43</v>
      </c>
      <c r="K431" s="31">
        <v>35</v>
      </c>
      <c r="L431" s="3"/>
      <c r="M431" s="3"/>
      <c r="O431" s="3">
        <f>J431/I430</f>
        <v>0.97727272727272729</v>
      </c>
      <c r="P431" s="22">
        <v>58</v>
      </c>
      <c r="Q431" s="23">
        <f t="shared" si="91"/>
        <v>0.93548387096774188</v>
      </c>
      <c r="R431" s="3">
        <f t="shared" si="92"/>
        <v>6.4516129032258118E-2</v>
      </c>
    </row>
    <row r="432" spans="1:18" ht="12.75" customHeight="1">
      <c r="A432" s="29" t="s">
        <v>84</v>
      </c>
      <c r="J432" s="26">
        <v>10</v>
      </c>
      <c r="K432" s="31">
        <v>5</v>
      </c>
      <c r="L432" s="3"/>
      <c r="M432" s="3"/>
      <c r="O432" s="3"/>
      <c r="P432" s="22">
        <v>24</v>
      </c>
      <c r="Q432" s="23"/>
      <c r="R432" s="3"/>
    </row>
    <row r="433" spans="1:22" ht="12.75" customHeight="1">
      <c r="A433" s="29" t="s">
        <v>87</v>
      </c>
      <c r="J433" s="26">
        <v>7</v>
      </c>
      <c r="K433" s="31">
        <v>6</v>
      </c>
      <c r="L433" s="3"/>
      <c r="M433" s="3"/>
      <c r="O433" s="3"/>
      <c r="P433" s="22">
        <v>10</v>
      </c>
      <c r="Q433" s="23"/>
      <c r="R433" s="3"/>
      <c r="S433" s="30" t="s">
        <v>83</v>
      </c>
      <c r="T433" s="30">
        <v>53</v>
      </c>
      <c r="U433" s="30">
        <f>K436</f>
        <v>53</v>
      </c>
      <c r="V433" s="30" t="s">
        <v>11</v>
      </c>
    </row>
    <row r="434" spans="1:22" ht="12.75" customHeight="1">
      <c r="A434" s="29" t="s">
        <v>88</v>
      </c>
      <c r="J434" s="26">
        <v>4</v>
      </c>
      <c r="K434" s="31">
        <v>2</v>
      </c>
      <c r="L434" s="3"/>
      <c r="M434" s="3"/>
      <c r="O434" s="3"/>
      <c r="P434" s="22">
        <v>4</v>
      </c>
      <c r="Q434" s="23"/>
      <c r="R434" s="3"/>
      <c r="S434" s="30" t="s">
        <v>85</v>
      </c>
      <c r="T434" s="23">
        <f>T433/B423</f>
        <v>0.62352941176470589</v>
      </c>
      <c r="U434" s="23">
        <f>T433/U433</f>
        <v>1</v>
      </c>
      <c r="V434" s="30" t="s">
        <v>86</v>
      </c>
    </row>
    <row r="435" spans="1:22" ht="12.75" customHeight="1">
      <c r="A435" s="29" t="s">
        <v>91</v>
      </c>
      <c r="J435" s="26">
        <v>1</v>
      </c>
      <c r="K435" s="31">
        <v>2</v>
      </c>
      <c r="L435" s="3"/>
      <c r="M435" s="3"/>
      <c r="O435" s="3"/>
      <c r="P435" s="22">
        <v>2</v>
      </c>
      <c r="Q435" s="23"/>
      <c r="R435" s="3"/>
    </row>
    <row r="436" spans="1:22" ht="12.75" customHeight="1">
      <c r="K436" s="26">
        <f>SUM(K429:K435)</f>
        <v>53</v>
      </c>
      <c r="L436" s="3">
        <f>SUM(K429:K431)/B423</f>
        <v>0.44705882352941179</v>
      </c>
      <c r="M436" s="3">
        <f>K436/B423</f>
        <v>0.62352941176470589</v>
      </c>
      <c r="N436" s="3">
        <f>M436-L436</f>
        <v>0.1764705882352941</v>
      </c>
      <c r="O436" s="3"/>
    </row>
    <row r="437" spans="1:22" ht="12.75" customHeight="1">
      <c r="A437" s="40" t="s">
        <v>92</v>
      </c>
      <c r="L437" s="3"/>
      <c r="M437" s="3"/>
      <c r="O437" s="3"/>
    </row>
    <row r="438" spans="1:22" ht="25.5" customHeight="1">
      <c r="B438" s="302" t="s">
        <v>2</v>
      </c>
      <c r="C438" s="303"/>
      <c r="D438" s="303"/>
      <c r="E438" s="303"/>
      <c r="F438" s="303"/>
      <c r="G438" s="303"/>
      <c r="H438" s="303"/>
      <c r="I438" s="303"/>
      <c r="J438" s="303"/>
      <c r="L438" s="7" t="s">
        <v>3</v>
      </c>
      <c r="M438" s="7" t="s">
        <v>4</v>
      </c>
      <c r="N438" s="52" t="s">
        <v>5</v>
      </c>
      <c r="O438" s="7" t="s">
        <v>6</v>
      </c>
      <c r="P438" s="6" t="s">
        <v>7</v>
      </c>
      <c r="Q438" s="6" t="s">
        <v>8</v>
      </c>
      <c r="R438" s="7" t="s">
        <v>9</v>
      </c>
    </row>
    <row r="439" spans="1:22" ht="12.75" customHeight="1">
      <c r="A439" s="53" t="s">
        <v>10</v>
      </c>
      <c r="B439" s="54">
        <v>1</v>
      </c>
      <c r="C439" s="54">
        <v>2</v>
      </c>
      <c r="D439" s="54">
        <v>3</v>
      </c>
      <c r="E439" s="54">
        <v>4</v>
      </c>
      <c r="F439" s="54">
        <v>5</v>
      </c>
      <c r="G439" s="54">
        <v>6</v>
      </c>
      <c r="H439" s="54">
        <v>7</v>
      </c>
      <c r="I439" s="54">
        <v>8</v>
      </c>
      <c r="J439" s="54">
        <v>9</v>
      </c>
      <c r="K439" s="55" t="s">
        <v>11</v>
      </c>
      <c r="L439" s="3"/>
      <c r="M439" s="3"/>
      <c r="O439" s="3"/>
      <c r="P439" s="15"/>
      <c r="Q439" s="15"/>
      <c r="R439" s="3"/>
    </row>
    <row r="440" spans="1:22" ht="12.75" customHeight="1">
      <c r="A440" s="29" t="s">
        <v>55</v>
      </c>
      <c r="B440" s="26">
        <v>100</v>
      </c>
      <c r="K440" s="31"/>
      <c r="L440" s="3"/>
      <c r="M440" s="3"/>
      <c r="O440" s="3"/>
      <c r="P440" s="18">
        <f>B440</f>
        <v>100</v>
      </c>
      <c r="Q440" s="15"/>
      <c r="R440" s="3"/>
    </row>
    <row r="441" spans="1:22" ht="12.75" customHeight="1">
      <c r="A441" s="29" t="s">
        <v>56</v>
      </c>
      <c r="C441" s="26">
        <v>90</v>
      </c>
      <c r="K441" s="31"/>
      <c r="L441" s="3"/>
      <c r="M441" s="3"/>
      <c r="N441" s="3"/>
      <c r="O441" s="3">
        <f>C441/B440</f>
        <v>0.9</v>
      </c>
      <c r="P441" s="22">
        <v>90</v>
      </c>
      <c r="Q441" s="23">
        <f t="shared" ref="Q441:Q448" si="93">P441/P440</f>
        <v>0.9</v>
      </c>
      <c r="R441" s="3">
        <f t="shared" ref="R441:R448" si="94">100%-Q441</f>
        <v>9.9999999999999978E-2</v>
      </c>
    </row>
    <row r="442" spans="1:22" ht="12.75" customHeight="1">
      <c r="A442" s="29" t="s">
        <v>57</v>
      </c>
      <c r="D442" s="26">
        <v>79</v>
      </c>
      <c r="K442" s="31"/>
      <c r="L442" s="3"/>
      <c r="M442" s="3"/>
      <c r="O442" s="3">
        <f>D442/C441</f>
        <v>0.87777777777777777</v>
      </c>
      <c r="P442" s="22">
        <v>85</v>
      </c>
      <c r="Q442" s="23">
        <f t="shared" si="93"/>
        <v>0.94444444444444442</v>
      </c>
      <c r="R442" s="3">
        <f t="shared" si="94"/>
        <v>5.555555555555558E-2</v>
      </c>
    </row>
    <row r="443" spans="1:22" ht="12.75" customHeight="1">
      <c r="A443" s="29" t="s">
        <v>69</v>
      </c>
      <c r="E443" s="26">
        <v>65</v>
      </c>
      <c r="K443" s="31"/>
      <c r="L443" s="3"/>
      <c r="M443" s="3"/>
      <c r="O443" s="3">
        <f>E443/D442</f>
        <v>0.82278481012658233</v>
      </c>
      <c r="P443" s="22">
        <v>83</v>
      </c>
      <c r="Q443" s="23">
        <f t="shared" si="93"/>
        <v>0.97647058823529409</v>
      </c>
      <c r="R443" s="3">
        <f t="shared" si="94"/>
        <v>2.352941176470591E-2</v>
      </c>
    </row>
    <row r="444" spans="1:22" ht="12.75" customHeight="1">
      <c r="A444" s="29" t="s">
        <v>70</v>
      </c>
      <c r="F444" s="26">
        <v>65</v>
      </c>
      <c r="K444" s="31"/>
      <c r="L444" s="3"/>
      <c r="M444" s="3"/>
      <c r="O444" s="3">
        <f>F444/E443</f>
        <v>1</v>
      </c>
      <c r="P444" s="22">
        <v>82</v>
      </c>
      <c r="Q444" s="23">
        <f t="shared" si="93"/>
        <v>0.98795180722891562</v>
      </c>
      <c r="R444" s="3">
        <f t="shared" si="94"/>
        <v>1.2048192771084376E-2</v>
      </c>
    </row>
    <row r="445" spans="1:22" ht="12.75" customHeight="1">
      <c r="A445" s="29" t="s">
        <v>73</v>
      </c>
      <c r="G445" s="26">
        <v>63</v>
      </c>
      <c r="K445" s="31"/>
      <c r="L445" s="3"/>
      <c r="M445" s="3"/>
      <c r="O445" s="3">
        <f>G445/F444</f>
        <v>0.96923076923076923</v>
      </c>
      <c r="P445" s="22">
        <v>81</v>
      </c>
      <c r="Q445" s="23">
        <f t="shared" si="93"/>
        <v>0.98780487804878048</v>
      </c>
      <c r="R445" s="3">
        <f t="shared" si="94"/>
        <v>1.2195121951219523E-2</v>
      </c>
    </row>
    <row r="446" spans="1:22" ht="12.75" customHeight="1">
      <c r="A446" s="29" t="s">
        <v>76</v>
      </c>
      <c r="H446" s="26">
        <v>60</v>
      </c>
      <c r="K446" s="31">
        <v>2</v>
      </c>
      <c r="L446" s="3"/>
      <c r="M446" s="3"/>
      <c r="O446" s="3">
        <f>H446/G445</f>
        <v>0.95238095238095233</v>
      </c>
      <c r="P446" s="22">
        <v>81</v>
      </c>
      <c r="Q446" s="23">
        <f t="shared" si="93"/>
        <v>1</v>
      </c>
      <c r="R446" s="3">
        <f t="shared" si="94"/>
        <v>0</v>
      </c>
    </row>
    <row r="447" spans="1:22" ht="12.75" customHeight="1">
      <c r="A447" s="29" t="s">
        <v>80</v>
      </c>
      <c r="I447" s="26">
        <v>56</v>
      </c>
      <c r="K447" s="31">
        <v>2</v>
      </c>
      <c r="L447" s="3"/>
      <c r="M447" s="3"/>
      <c r="O447" s="3">
        <f>I447/H446</f>
        <v>0.93333333333333335</v>
      </c>
      <c r="P447" s="22">
        <v>77</v>
      </c>
      <c r="Q447" s="23">
        <f t="shared" si="93"/>
        <v>0.95061728395061729</v>
      </c>
      <c r="R447" s="3">
        <f t="shared" si="94"/>
        <v>4.9382716049382713E-2</v>
      </c>
    </row>
    <row r="448" spans="1:22" ht="12.75" customHeight="1">
      <c r="A448" s="29" t="s">
        <v>84</v>
      </c>
      <c r="J448" s="26">
        <v>55</v>
      </c>
      <c r="K448" s="31">
        <v>49</v>
      </c>
      <c r="L448" s="3"/>
      <c r="M448" s="3"/>
      <c r="O448" s="3">
        <f>J448/I447</f>
        <v>0.9821428571428571</v>
      </c>
      <c r="P448" s="22">
        <v>70</v>
      </c>
      <c r="Q448" s="23">
        <f t="shared" si="93"/>
        <v>0.90909090909090906</v>
      </c>
      <c r="R448" s="3">
        <f t="shared" si="94"/>
        <v>9.0909090909090939E-2</v>
      </c>
    </row>
    <row r="449" spans="1:22" ht="12.75" customHeight="1">
      <c r="A449" s="29" t="s">
        <v>87</v>
      </c>
      <c r="J449" s="26">
        <v>15</v>
      </c>
      <c r="K449" s="31">
        <v>13</v>
      </c>
      <c r="L449" s="3"/>
      <c r="M449" s="3"/>
      <c r="O449" s="3"/>
      <c r="P449" s="22">
        <v>20</v>
      </c>
      <c r="Q449" s="23"/>
      <c r="R449" s="3"/>
    </row>
    <row r="450" spans="1:22" ht="12.75" customHeight="1">
      <c r="A450" s="29" t="s">
        <v>88</v>
      </c>
      <c r="J450" s="26">
        <v>6</v>
      </c>
      <c r="K450" s="31">
        <v>2</v>
      </c>
      <c r="L450" s="3"/>
      <c r="M450" s="3"/>
      <c r="O450" s="3"/>
      <c r="P450" s="22">
        <v>7</v>
      </c>
      <c r="Q450" s="23"/>
      <c r="R450" s="3"/>
      <c r="S450" s="30" t="s">
        <v>83</v>
      </c>
      <c r="T450" s="30">
        <v>70</v>
      </c>
      <c r="U450" s="30">
        <f>K454</f>
        <v>71</v>
      </c>
      <c r="V450" s="30" t="s">
        <v>11</v>
      </c>
    </row>
    <row r="451" spans="1:22" ht="12.75" customHeight="1">
      <c r="A451" s="29" t="s">
        <v>91</v>
      </c>
      <c r="J451" s="26">
        <v>3</v>
      </c>
      <c r="K451" s="31">
        <v>2</v>
      </c>
      <c r="L451" s="3"/>
      <c r="M451" s="3"/>
      <c r="O451" s="3"/>
      <c r="P451" s="22">
        <v>4</v>
      </c>
      <c r="Q451" s="23"/>
      <c r="R451" s="3"/>
      <c r="S451" s="30" t="s">
        <v>85</v>
      </c>
      <c r="T451" s="23">
        <f>T450/B440</f>
        <v>0.7</v>
      </c>
      <c r="U451" s="23">
        <f>T450/U450</f>
        <v>0.9859154929577465</v>
      </c>
      <c r="V451" s="30" t="s">
        <v>86</v>
      </c>
    </row>
    <row r="452" spans="1:22" ht="12.75" customHeight="1">
      <c r="A452" s="29" t="s">
        <v>93</v>
      </c>
      <c r="J452" s="26">
        <v>2</v>
      </c>
      <c r="K452" s="31"/>
      <c r="L452" s="3"/>
      <c r="M452" s="3"/>
      <c r="O452" s="3"/>
      <c r="P452" s="22">
        <v>2</v>
      </c>
      <c r="Q452" s="23"/>
      <c r="R452" s="3"/>
    </row>
    <row r="453" spans="1:22" ht="12.75" customHeight="1">
      <c r="A453" s="29" t="s">
        <v>94</v>
      </c>
      <c r="J453" s="26">
        <v>1</v>
      </c>
      <c r="K453" s="31">
        <v>1</v>
      </c>
      <c r="L453" s="3"/>
      <c r="M453" s="3"/>
      <c r="O453" s="3"/>
      <c r="P453" s="22">
        <v>1</v>
      </c>
      <c r="Q453" s="23"/>
      <c r="R453" s="3"/>
    </row>
    <row r="454" spans="1:22" ht="12.75" customHeight="1">
      <c r="K454" s="26">
        <f>SUM(K446:K453)</f>
        <v>71</v>
      </c>
      <c r="L454" s="3">
        <f>SUM(K446:K448)/B440</f>
        <v>0.53</v>
      </c>
      <c r="M454" s="3">
        <f>K454/B440</f>
        <v>0.71</v>
      </c>
      <c r="N454" s="3">
        <f>M454-L454</f>
        <v>0.17999999999999994</v>
      </c>
      <c r="O454" s="3"/>
    </row>
    <row r="455" spans="1:22" ht="12.75" customHeight="1">
      <c r="L455" s="3"/>
      <c r="M455" s="3"/>
      <c r="O455" s="3"/>
    </row>
    <row r="456" spans="1:22" ht="25.5" customHeight="1">
      <c r="A456" s="40" t="s">
        <v>95</v>
      </c>
      <c r="B456" s="302" t="s">
        <v>2</v>
      </c>
      <c r="C456" s="303"/>
      <c r="D456" s="303"/>
      <c r="E456" s="303"/>
      <c r="F456" s="303"/>
      <c r="G456" s="303"/>
      <c r="H456" s="303"/>
      <c r="I456" s="303"/>
      <c r="J456" s="303"/>
      <c r="L456" s="7" t="s">
        <v>3</v>
      </c>
      <c r="M456" s="7" t="s">
        <v>4</v>
      </c>
      <c r="N456" s="52" t="s">
        <v>5</v>
      </c>
      <c r="O456" s="7" t="s">
        <v>6</v>
      </c>
      <c r="P456" s="6" t="s">
        <v>7</v>
      </c>
      <c r="Q456" s="6" t="s">
        <v>8</v>
      </c>
      <c r="R456" s="7" t="s">
        <v>9</v>
      </c>
    </row>
    <row r="457" spans="1:22" ht="12.75" customHeight="1">
      <c r="A457" s="53" t="s">
        <v>10</v>
      </c>
      <c r="B457" s="54">
        <v>1</v>
      </c>
      <c r="C457" s="54">
        <v>2</v>
      </c>
      <c r="D457" s="54">
        <v>3</v>
      </c>
      <c r="E457" s="54">
        <v>4</v>
      </c>
      <c r="F457" s="54">
        <v>5</v>
      </c>
      <c r="G457" s="54">
        <v>6</v>
      </c>
      <c r="H457" s="54">
        <v>7</v>
      </c>
      <c r="I457" s="54">
        <v>8</v>
      </c>
      <c r="J457" s="54">
        <v>9</v>
      </c>
      <c r="K457" s="55" t="s">
        <v>11</v>
      </c>
      <c r="L457" s="3"/>
      <c r="M457" s="3"/>
      <c r="O457" s="3"/>
      <c r="P457" s="15"/>
      <c r="Q457" s="15"/>
      <c r="R457" s="3"/>
    </row>
    <row r="458" spans="1:22" ht="12.75" customHeight="1">
      <c r="A458" s="29" t="s">
        <v>56</v>
      </c>
      <c r="B458" s="26">
        <v>66</v>
      </c>
      <c r="K458" s="31"/>
      <c r="L458" s="3"/>
      <c r="M458" s="3"/>
      <c r="O458" s="3"/>
      <c r="P458" s="18">
        <f>B458</f>
        <v>66</v>
      </c>
      <c r="Q458" s="15"/>
      <c r="R458" s="3"/>
    </row>
    <row r="459" spans="1:22" ht="12.75" customHeight="1">
      <c r="A459" s="29" t="s">
        <v>57</v>
      </c>
      <c r="C459" s="26">
        <v>56</v>
      </c>
      <c r="K459" s="31"/>
      <c r="L459" s="3"/>
      <c r="M459" s="3"/>
      <c r="N459" s="3"/>
      <c r="O459" s="3">
        <f>C459/B458</f>
        <v>0.84848484848484851</v>
      </c>
      <c r="P459" s="22">
        <v>57</v>
      </c>
      <c r="Q459" s="23">
        <f t="shared" ref="Q459:Q466" si="95">P459/P458</f>
        <v>0.86363636363636365</v>
      </c>
      <c r="R459" s="3">
        <f t="shared" ref="R459:R466" si="96">100%-Q459</f>
        <v>0.13636363636363635</v>
      </c>
    </row>
    <row r="460" spans="1:22" ht="12.75" customHeight="1">
      <c r="A460" s="29" t="s">
        <v>69</v>
      </c>
      <c r="D460" s="26">
        <v>47</v>
      </c>
      <c r="K460" s="31"/>
      <c r="L460" s="3"/>
      <c r="M460" s="3"/>
      <c r="O460" s="3">
        <f>D460/C459</f>
        <v>0.8392857142857143</v>
      </c>
      <c r="P460" s="22">
        <v>58</v>
      </c>
      <c r="Q460" s="23">
        <f t="shared" si="95"/>
        <v>1.0175438596491229</v>
      </c>
      <c r="R460" s="3">
        <f t="shared" si="96"/>
        <v>-1.7543859649122862E-2</v>
      </c>
    </row>
    <row r="461" spans="1:22" ht="12.75" customHeight="1">
      <c r="A461" s="29" t="s">
        <v>70</v>
      </c>
      <c r="E461" s="26">
        <v>40</v>
      </c>
      <c r="K461" s="31"/>
      <c r="L461" s="3"/>
      <c r="M461" s="3"/>
      <c r="O461" s="3">
        <f>E461/D460</f>
        <v>0.85106382978723405</v>
      </c>
      <c r="P461" s="22">
        <v>50</v>
      </c>
      <c r="Q461" s="23">
        <f t="shared" si="95"/>
        <v>0.86206896551724133</v>
      </c>
      <c r="R461" s="3">
        <f t="shared" si="96"/>
        <v>0.13793103448275867</v>
      </c>
    </row>
    <row r="462" spans="1:22" ht="12.75" customHeight="1">
      <c r="A462" s="29" t="s">
        <v>73</v>
      </c>
      <c r="F462" s="26">
        <v>32</v>
      </c>
      <c r="K462" s="31"/>
      <c r="L462" s="3"/>
      <c r="M462" s="3"/>
      <c r="O462" s="3">
        <f>F462/E461</f>
        <v>0.8</v>
      </c>
      <c r="P462" s="22">
        <v>48</v>
      </c>
      <c r="Q462" s="23">
        <f t="shared" si="95"/>
        <v>0.96</v>
      </c>
      <c r="R462" s="3">
        <f t="shared" si="96"/>
        <v>4.0000000000000036E-2</v>
      </c>
    </row>
    <row r="463" spans="1:22" ht="12.75" customHeight="1">
      <c r="A463" s="29" t="s">
        <v>76</v>
      </c>
      <c r="G463" s="26">
        <v>29</v>
      </c>
      <c r="K463" s="31"/>
      <c r="L463" s="3"/>
      <c r="M463" s="3"/>
      <c r="O463" s="3">
        <f>G463/F462</f>
        <v>0.90625</v>
      </c>
      <c r="P463" s="22">
        <v>46</v>
      </c>
      <c r="Q463" s="23">
        <f t="shared" si="95"/>
        <v>0.95833333333333337</v>
      </c>
      <c r="R463" s="3">
        <f t="shared" si="96"/>
        <v>4.166666666666663E-2</v>
      </c>
    </row>
    <row r="464" spans="1:22" ht="12.75" customHeight="1">
      <c r="A464" s="29" t="s">
        <v>80</v>
      </c>
      <c r="H464" s="26">
        <v>25</v>
      </c>
      <c r="K464" s="31"/>
      <c r="L464" s="3"/>
      <c r="M464" s="3"/>
      <c r="O464" s="3">
        <f>H464/G463</f>
        <v>0.86206896551724133</v>
      </c>
      <c r="P464" s="22">
        <v>45</v>
      </c>
      <c r="Q464" s="23">
        <f t="shared" si="95"/>
        <v>0.97826086956521741</v>
      </c>
      <c r="R464" s="3">
        <f t="shared" si="96"/>
        <v>2.1739130434782594E-2</v>
      </c>
    </row>
    <row r="465" spans="1:22" ht="12.75" customHeight="1">
      <c r="A465" s="29" t="s">
        <v>84</v>
      </c>
      <c r="I465" s="26">
        <v>23</v>
      </c>
      <c r="K465" s="31">
        <v>1</v>
      </c>
      <c r="L465" s="3"/>
      <c r="M465" s="3"/>
      <c r="O465" s="3">
        <f>I465/H464</f>
        <v>0.92</v>
      </c>
      <c r="P465" s="22">
        <v>43</v>
      </c>
      <c r="Q465" s="23">
        <f t="shared" si="95"/>
        <v>0.9555555555555556</v>
      </c>
      <c r="R465" s="3">
        <f t="shared" si="96"/>
        <v>4.4444444444444398E-2</v>
      </c>
    </row>
    <row r="466" spans="1:22" ht="12.75" customHeight="1">
      <c r="A466" s="29" t="s">
        <v>87</v>
      </c>
      <c r="J466" s="26">
        <v>23</v>
      </c>
      <c r="K466" s="31">
        <v>19</v>
      </c>
      <c r="L466" s="3"/>
      <c r="M466" s="3"/>
      <c r="O466" s="3">
        <f>J466/I465</f>
        <v>1</v>
      </c>
      <c r="P466" s="22">
        <v>43</v>
      </c>
      <c r="Q466" s="23">
        <f t="shared" si="95"/>
        <v>1</v>
      </c>
      <c r="R466" s="3">
        <f t="shared" si="96"/>
        <v>0</v>
      </c>
    </row>
    <row r="467" spans="1:22" ht="12.75" customHeight="1">
      <c r="A467" s="29" t="s">
        <v>88</v>
      </c>
      <c r="J467" s="26">
        <v>14</v>
      </c>
      <c r="K467" s="31">
        <v>10</v>
      </c>
      <c r="L467" s="3"/>
      <c r="M467" s="3"/>
      <c r="O467" s="3"/>
      <c r="P467" s="22">
        <v>20</v>
      </c>
      <c r="Q467" s="23"/>
      <c r="R467" s="3"/>
      <c r="S467" s="30" t="s">
        <v>83</v>
      </c>
      <c r="T467" s="30">
        <v>37</v>
      </c>
      <c r="U467" s="30">
        <f>K471</f>
        <v>37</v>
      </c>
      <c r="V467" s="30" t="s">
        <v>11</v>
      </c>
    </row>
    <row r="468" spans="1:22" ht="12.75" customHeight="1">
      <c r="A468" s="29" t="s">
        <v>91</v>
      </c>
      <c r="J468" s="26">
        <v>15</v>
      </c>
      <c r="K468" s="31">
        <v>5</v>
      </c>
      <c r="L468" s="3"/>
      <c r="M468" s="3"/>
      <c r="O468" s="3"/>
      <c r="P468" s="22">
        <v>15</v>
      </c>
      <c r="S468" s="30" t="s">
        <v>85</v>
      </c>
      <c r="T468" s="23">
        <f>T467/B458</f>
        <v>0.56060606060606055</v>
      </c>
      <c r="U468" s="23">
        <f>T467/U467</f>
        <v>1</v>
      </c>
      <c r="V468" s="30" t="s">
        <v>86</v>
      </c>
    </row>
    <row r="469" spans="1:22" ht="12.75" customHeight="1">
      <c r="A469" s="26">
        <v>1402</v>
      </c>
      <c r="J469" s="26">
        <v>1</v>
      </c>
      <c r="K469" s="31">
        <v>1</v>
      </c>
      <c r="L469" s="3"/>
      <c r="N469" s="3"/>
      <c r="O469" s="3"/>
      <c r="P469" s="22">
        <v>1</v>
      </c>
    </row>
    <row r="470" spans="1:22" ht="12.75" customHeight="1">
      <c r="A470" s="26">
        <v>1502</v>
      </c>
      <c r="J470" s="26">
        <v>1</v>
      </c>
      <c r="K470" s="31">
        <v>1</v>
      </c>
      <c r="L470" s="3"/>
      <c r="N470" s="3"/>
      <c r="O470" s="3"/>
      <c r="P470" s="22">
        <v>1</v>
      </c>
    </row>
    <row r="471" spans="1:22" ht="12.75" customHeight="1">
      <c r="A471" s="29"/>
      <c r="K471" s="26">
        <f>SUM(K465:K470)</f>
        <v>37</v>
      </c>
      <c r="L471" s="3">
        <f>SUM(K465:K466)/B458</f>
        <v>0.30303030303030304</v>
      </c>
      <c r="M471" s="3">
        <f>K471/B458</f>
        <v>0.56060606060606055</v>
      </c>
      <c r="N471" s="3">
        <f>M471-L471</f>
        <v>0.25757575757575751</v>
      </c>
      <c r="O471" s="3"/>
    </row>
    <row r="472" spans="1:22" ht="12.75" customHeight="1">
      <c r="L472" s="3"/>
      <c r="M472" s="3"/>
      <c r="O472" s="3"/>
    </row>
    <row r="473" spans="1:22" ht="25.5" customHeight="1">
      <c r="A473" s="58" t="s">
        <v>96</v>
      </c>
      <c r="B473" s="302" t="s">
        <v>2</v>
      </c>
      <c r="C473" s="303"/>
      <c r="D473" s="303"/>
      <c r="E473" s="303"/>
      <c r="F473" s="303"/>
      <c r="G473" s="303"/>
      <c r="H473" s="303"/>
      <c r="I473" s="303"/>
      <c r="J473" s="303"/>
      <c r="L473" s="7" t="s">
        <v>3</v>
      </c>
      <c r="M473" s="7" t="s">
        <v>4</v>
      </c>
      <c r="N473" s="52" t="s">
        <v>5</v>
      </c>
      <c r="O473" s="7" t="s">
        <v>6</v>
      </c>
      <c r="P473" s="6" t="s">
        <v>7</v>
      </c>
      <c r="Q473" s="6" t="s">
        <v>8</v>
      </c>
      <c r="R473" s="7" t="s">
        <v>9</v>
      </c>
    </row>
    <row r="474" spans="1:22" ht="12.75" customHeight="1">
      <c r="B474" s="54">
        <v>1</v>
      </c>
      <c r="C474" s="54">
        <v>2</v>
      </c>
      <c r="D474" s="54">
        <v>3</v>
      </c>
      <c r="E474" s="54">
        <v>4</v>
      </c>
      <c r="F474" s="54">
        <v>5</v>
      </c>
      <c r="G474" s="54">
        <v>6</v>
      </c>
      <c r="H474" s="54">
        <v>7</v>
      </c>
      <c r="I474" s="54">
        <v>8</v>
      </c>
      <c r="J474" s="54">
        <v>9</v>
      </c>
      <c r="K474" s="55" t="s">
        <v>11</v>
      </c>
      <c r="L474" s="3"/>
      <c r="M474" s="3"/>
      <c r="O474" s="3"/>
      <c r="P474" s="15"/>
      <c r="Q474" s="15"/>
      <c r="R474" s="3"/>
    </row>
    <row r="475" spans="1:22" ht="12.75" customHeight="1">
      <c r="A475" s="53" t="s">
        <v>10</v>
      </c>
      <c r="K475" s="31"/>
      <c r="L475" s="3"/>
      <c r="M475" s="3"/>
      <c r="O475" s="3"/>
      <c r="Q475" s="15"/>
      <c r="R475" s="3"/>
    </row>
    <row r="476" spans="1:22" ht="12.75" customHeight="1">
      <c r="A476" s="29" t="s">
        <v>57</v>
      </c>
      <c r="B476" s="26">
        <v>91</v>
      </c>
      <c r="K476" s="31"/>
      <c r="L476" s="3"/>
      <c r="M476" s="3"/>
      <c r="N476" s="3"/>
      <c r="O476" s="3"/>
      <c r="P476" s="18">
        <f>B476</f>
        <v>91</v>
      </c>
      <c r="Q476" s="23">
        <f t="shared" ref="Q476:Q483" si="97">P477/P476</f>
        <v>0.94505494505494503</v>
      </c>
      <c r="R476" s="3">
        <f t="shared" ref="R476:R484" si="98">100%-Q476</f>
        <v>5.4945054945054972E-2</v>
      </c>
    </row>
    <row r="477" spans="1:22" ht="12.75" customHeight="1">
      <c r="A477" s="29" t="s">
        <v>69</v>
      </c>
      <c r="C477" s="26">
        <v>85</v>
      </c>
      <c r="K477" s="31"/>
      <c r="L477" s="3"/>
      <c r="M477" s="3"/>
      <c r="O477" s="3">
        <f>C477/B476</f>
        <v>0.93406593406593408</v>
      </c>
      <c r="P477" s="22">
        <v>86</v>
      </c>
      <c r="Q477" s="23">
        <f t="shared" si="97"/>
        <v>0.96511627906976749</v>
      </c>
      <c r="R477" s="3">
        <f t="shared" si="98"/>
        <v>3.4883720930232509E-2</v>
      </c>
    </row>
    <row r="478" spans="1:22" ht="12.75" customHeight="1">
      <c r="A478" s="29" t="s">
        <v>70</v>
      </c>
      <c r="D478" s="26">
        <v>77</v>
      </c>
      <c r="K478" s="31"/>
      <c r="L478" s="3"/>
      <c r="M478" s="3"/>
      <c r="O478" s="3">
        <f>D478/C477</f>
        <v>0.90588235294117647</v>
      </c>
      <c r="P478" s="22">
        <v>83</v>
      </c>
      <c r="Q478" s="23">
        <f t="shared" si="97"/>
        <v>1</v>
      </c>
      <c r="R478" s="3">
        <f t="shared" si="98"/>
        <v>0</v>
      </c>
    </row>
    <row r="479" spans="1:22" ht="12.75" customHeight="1">
      <c r="A479" s="29" t="s">
        <v>73</v>
      </c>
      <c r="E479" s="26">
        <v>77</v>
      </c>
      <c r="K479" s="31"/>
      <c r="L479" s="3"/>
      <c r="M479" s="3"/>
      <c r="O479" s="3">
        <f>E479/D478</f>
        <v>1</v>
      </c>
      <c r="P479" s="22">
        <v>83</v>
      </c>
      <c r="Q479" s="23">
        <f t="shared" si="97"/>
        <v>0.92771084337349397</v>
      </c>
      <c r="R479" s="3">
        <f t="shared" si="98"/>
        <v>7.2289156626506035E-2</v>
      </c>
    </row>
    <row r="480" spans="1:22" ht="12.75" customHeight="1">
      <c r="A480" s="29" t="s">
        <v>76</v>
      </c>
      <c r="F480" s="26">
        <v>70</v>
      </c>
      <c r="K480" s="31"/>
      <c r="L480" s="3"/>
      <c r="M480" s="3"/>
      <c r="O480" s="3">
        <f>F480/E479</f>
        <v>0.90909090909090906</v>
      </c>
      <c r="P480" s="22">
        <v>77</v>
      </c>
      <c r="Q480" s="23">
        <f t="shared" si="97"/>
        <v>1.0129870129870129</v>
      </c>
      <c r="R480" s="3">
        <f t="shared" si="98"/>
        <v>-1.298701298701288E-2</v>
      </c>
    </row>
    <row r="481" spans="1:28" ht="12.75" customHeight="1">
      <c r="A481" s="29" t="s">
        <v>80</v>
      </c>
      <c r="G481" s="26">
        <v>64</v>
      </c>
      <c r="K481" s="31"/>
      <c r="L481" s="3"/>
      <c r="M481" s="3"/>
      <c r="O481" s="3">
        <f>G481/F480</f>
        <v>0.91428571428571426</v>
      </c>
      <c r="P481" s="22">
        <v>78</v>
      </c>
      <c r="Q481" s="23">
        <f t="shared" si="97"/>
        <v>0.98717948717948723</v>
      </c>
      <c r="R481" s="3">
        <f t="shared" si="98"/>
        <v>1.2820512820512775E-2</v>
      </c>
      <c r="AA481" s="59" t="s">
        <v>55</v>
      </c>
      <c r="AB481" s="30">
        <v>62</v>
      </c>
    </row>
    <row r="482" spans="1:28" ht="12.75" customHeight="1">
      <c r="A482" s="29" t="s">
        <v>84</v>
      </c>
      <c r="B482" s="30"/>
      <c r="C482" s="30"/>
      <c r="D482" s="30"/>
      <c r="E482" s="30"/>
      <c r="F482" s="30"/>
      <c r="G482" s="30"/>
      <c r="H482" s="30">
        <v>63</v>
      </c>
      <c r="I482" s="30"/>
      <c r="J482" s="30"/>
      <c r="K482" s="31"/>
      <c r="L482" s="3"/>
      <c r="M482" s="3"/>
      <c r="O482" s="3">
        <f>H482/G481</f>
        <v>0.984375</v>
      </c>
      <c r="P482" s="22">
        <v>77</v>
      </c>
      <c r="Q482" s="23">
        <f t="shared" si="97"/>
        <v>0.98701298701298701</v>
      </c>
      <c r="R482" s="3">
        <f t="shared" si="98"/>
        <v>1.2987012987012991E-2</v>
      </c>
      <c r="AA482" s="59" t="s">
        <v>56</v>
      </c>
      <c r="AB482" s="30">
        <v>24</v>
      </c>
    </row>
    <row r="483" spans="1:28" ht="12.75" customHeight="1">
      <c r="A483" s="29" t="s">
        <v>87</v>
      </c>
      <c r="B483" s="30"/>
      <c r="C483" s="30"/>
      <c r="D483" s="30"/>
      <c r="E483" s="30"/>
      <c r="F483" s="30"/>
      <c r="G483" s="30"/>
      <c r="H483" s="30"/>
      <c r="I483" s="30">
        <v>60</v>
      </c>
      <c r="J483" s="30"/>
      <c r="K483" s="31"/>
      <c r="L483" s="3"/>
      <c r="M483" s="3"/>
      <c r="O483" s="3">
        <f>I483/H482</f>
        <v>0.95238095238095233</v>
      </c>
      <c r="P483" s="22">
        <v>76</v>
      </c>
      <c r="Q483" s="23">
        <f t="shared" si="97"/>
        <v>1.013157894736842</v>
      </c>
      <c r="R483" s="3">
        <f t="shared" si="98"/>
        <v>-1.3157894736842035E-2</v>
      </c>
      <c r="AA483" s="59" t="s">
        <v>57</v>
      </c>
      <c r="AB483" s="30">
        <v>53</v>
      </c>
    </row>
    <row r="484" spans="1:28" ht="12.75" customHeight="1">
      <c r="A484" s="29" t="s">
        <v>88</v>
      </c>
      <c r="B484" s="30"/>
      <c r="C484" s="30"/>
      <c r="D484" s="30"/>
      <c r="E484" s="30"/>
      <c r="F484" s="30"/>
      <c r="G484" s="30"/>
      <c r="H484" s="30"/>
      <c r="I484" s="30"/>
      <c r="J484" s="30">
        <v>60</v>
      </c>
      <c r="K484" s="31">
        <v>57</v>
      </c>
      <c r="L484" s="3"/>
      <c r="M484" s="3"/>
      <c r="O484" s="3">
        <f>J484/I483</f>
        <v>1</v>
      </c>
      <c r="P484" s="22">
        <v>77</v>
      </c>
      <c r="Q484" s="23">
        <f>P484/P483</f>
        <v>1.013157894736842</v>
      </c>
      <c r="R484" s="3">
        <f t="shared" si="98"/>
        <v>-1.3157894736842035E-2</v>
      </c>
      <c r="AA484" s="59" t="s">
        <v>69</v>
      </c>
      <c r="AB484" s="30">
        <v>22</v>
      </c>
    </row>
    <row r="485" spans="1:28" ht="12.75" customHeight="1">
      <c r="A485" s="29" t="s">
        <v>91</v>
      </c>
      <c r="B485" s="30"/>
      <c r="C485" s="30"/>
      <c r="D485" s="30"/>
      <c r="E485" s="30"/>
      <c r="F485" s="30"/>
      <c r="G485" s="30"/>
      <c r="H485" s="30"/>
      <c r="I485" s="30"/>
      <c r="J485" s="30">
        <v>20</v>
      </c>
      <c r="K485" s="31">
        <v>8</v>
      </c>
      <c r="L485" s="3"/>
      <c r="M485" s="3"/>
      <c r="O485" s="3"/>
      <c r="P485" s="22">
        <v>21</v>
      </c>
      <c r="Q485" s="23"/>
      <c r="R485" s="3"/>
      <c r="S485" s="30" t="s">
        <v>83</v>
      </c>
      <c r="T485" s="30">
        <v>65</v>
      </c>
      <c r="U485" s="30">
        <f>K490</f>
        <v>70</v>
      </c>
      <c r="V485" s="30" t="s">
        <v>11</v>
      </c>
      <c r="AA485" s="59" t="s">
        <v>70</v>
      </c>
      <c r="AB485" s="30">
        <v>1</v>
      </c>
    </row>
    <row r="486" spans="1:28" ht="12.75" customHeight="1">
      <c r="A486" s="29" t="s">
        <v>93</v>
      </c>
      <c r="B486" s="30"/>
      <c r="C486" s="30"/>
      <c r="D486" s="30"/>
      <c r="E486" s="30"/>
      <c r="F486" s="30"/>
      <c r="G486" s="30"/>
      <c r="H486" s="30"/>
      <c r="I486" s="30"/>
      <c r="J486" s="30">
        <v>7</v>
      </c>
      <c r="K486" s="31">
        <v>2</v>
      </c>
      <c r="L486" s="3"/>
      <c r="M486" s="3"/>
      <c r="O486" s="3"/>
      <c r="P486" s="22">
        <v>8</v>
      </c>
      <c r="Q486" s="23"/>
      <c r="R486" s="3"/>
      <c r="S486" s="30" t="s">
        <v>85</v>
      </c>
      <c r="T486" s="23">
        <f>T485/B476</f>
        <v>0.7142857142857143</v>
      </c>
      <c r="U486" s="23">
        <f>T485/U485</f>
        <v>0.9285714285714286</v>
      </c>
      <c r="V486" s="30" t="s">
        <v>86</v>
      </c>
    </row>
    <row r="487" spans="1:28" ht="12.75" customHeight="1">
      <c r="A487" s="29" t="s">
        <v>94</v>
      </c>
      <c r="B487" s="30"/>
      <c r="C487" s="30"/>
      <c r="D487" s="30"/>
      <c r="E487" s="30"/>
      <c r="F487" s="30"/>
      <c r="G487" s="30"/>
      <c r="H487" s="30"/>
      <c r="I487" s="30"/>
      <c r="J487" s="30">
        <v>2</v>
      </c>
      <c r="K487" s="31">
        <v>2</v>
      </c>
      <c r="L487" s="3"/>
      <c r="M487" s="3"/>
      <c r="O487" s="3"/>
      <c r="P487" s="22">
        <v>4</v>
      </c>
      <c r="Q487" s="23"/>
      <c r="R487" s="3"/>
    </row>
    <row r="488" spans="1:28" ht="12.75" customHeight="1">
      <c r="A488" s="29" t="s">
        <v>97</v>
      </c>
      <c r="B488" s="30"/>
      <c r="C488" s="30"/>
      <c r="D488" s="30"/>
      <c r="E488" s="30"/>
      <c r="F488" s="30"/>
      <c r="G488" s="30"/>
      <c r="H488" s="30"/>
      <c r="I488" s="30"/>
      <c r="J488" s="30">
        <v>1</v>
      </c>
      <c r="K488" s="31">
        <v>0</v>
      </c>
      <c r="L488" s="3"/>
      <c r="M488" s="3"/>
      <c r="O488" s="3"/>
      <c r="P488" s="22">
        <v>1</v>
      </c>
      <c r="Q488" s="23"/>
      <c r="R488" s="3"/>
      <c r="S488" s="30"/>
      <c r="T488" s="23"/>
      <c r="U488" s="23"/>
      <c r="V488" s="30"/>
    </row>
    <row r="489" spans="1:28" ht="12.75" customHeight="1">
      <c r="A489" s="29" t="s">
        <v>98</v>
      </c>
      <c r="B489" s="30"/>
      <c r="C489" s="30"/>
      <c r="D489" s="30"/>
      <c r="E489" s="30"/>
      <c r="F489" s="30"/>
      <c r="G489" s="30"/>
      <c r="H489" s="30"/>
      <c r="I489" s="30"/>
      <c r="J489" s="30">
        <v>1</v>
      </c>
      <c r="K489" s="31">
        <v>1</v>
      </c>
      <c r="L489" s="3"/>
      <c r="M489" s="3"/>
      <c r="O489" s="3"/>
      <c r="P489" s="22">
        <v>1</v>
      </c>
      <c r="Q489" s="23"/>
      <c r="R489" s="3"/>
      <c r="S489" s="30"/>
      <c r="T489" s="23"/>
      <c r="U489" s="23"/>
      <c r="V489" s="30"/>
    </row>
    <row r="490" spans="1:28" ht="12.75" customHeight="1">
      <c r="B490" s="30"/>
      <c r="C490" s="30"/>
      <c r="D490" s="30"/>
      <c r="E490" s="30"/>
      <c r="F490" s="30"/>
      <c r="G490" s="30"/>
      <c r="H490" s="30"/>
      <c r="I490" s="30"/>
      <c r="J490" s="30"/>
      <c r="K490" s="30">
        <f>SUM(K484:K489)</f>
        <v>70</v>
      </c>
      <c r="L490" s="3">
        <f>K484/B476</f>
        <v>0.62637362637362637</v>
      </c>
      <c r="M490" s="3">
        <f>K490/B476</f>
        <v>0.76923076923076927</v>
      </c>
      <c r="N490" s="3">
        <f>M490-L490</f>
        <v>0.1428571428571429</v>
      </c>
      <c r="O490" s="3"/>
      <c r="P490" s="22"/>
      <c r="S490" s="30"/>
      <c r="T490" s="30"/>
      <c r="U490" s="30"/>
      <c r="V490" s="30"/>
    </row>
    <row r="491" spans="1:28" ht="12.75" customHeight="1">
      <c r="A491" s="29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"/>
      <c r="M491" s="3"/>
      <c r="N491" s="3"/>
      <c r="O491" s="3"/>
      <c r="S491" s="30"/>
      <c r="T491" s="30"/>
      <c r="U491" s="30"/>
      <c r="V491" s="30"/>
    </row>
    <row r="492" spans="1:28" ht="12.75" customHeight="1"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"/>
      <c r="M492" s="3"/>
      <c r="O492" s="3"/>
      <c r="S492" s="30"/>
      <c r="T492" s="30"/>
      <c r="U492" s="30"/>
      <c r="V492" s="30"/>
    </row>
    <row r="493" spans="1:28" ht="26.25" customHeight="1">
      <c r="A493" s="2"/>
      <c r="B493" s="291" t="s">
        <v>99</v>
      </c>
      <c r="C493" s="292"/>
      <c r="D493" s="292"/>
      <c r="E493" s="292"/>
      <c r="F493" s="292"/>
      <c r="G493" s="292"/>
      <c r="H493" s="292"/>
      <c r="I493" s="292"/>
      <c r="J493" s="292"/>
      <c r="K493" s="60" t="s">
        <v>69</v>
      </c>
      <c r="L493" s="3"/>
      <c r="M493" s="3"/>
      <c r="N493" s="30"/>
      <c r="O493" s="3"/>
      <c r="P493" s="30"/>
      <c r="Q493" s="30"/>
      <c r="R493" s="30"/>
      <c r="T493" s="30"/>
      <c r="U493" s="30"/>
      <c r="V493" s="30"/>
    </row>
    <row r="494" spans="1:28" ht="20.25" customHeight="1">
      <c r="A494" s="293" t="s">
        <v>10</v>
      </c>
      <c r="B494" s="294" t="s">
        <v>100</v>
      </c>
      <c r="C494" s="289"/>
      <c r="D494" s="289"/>
      <c r="E494" s="289"/>
      <c r="F494" s="289"/>
      <c r="G494" s="289"/>
      <c r="H494" s="289"/>
      <c r="I494" s="289"/>
      <c r="J494" s="290"/>
      <c r="K494" s="295" t="s">
        <v>11</v>
      </c>
      <c r="L494" s="286" t="s">
        <v>3</v>
      </c>
      <c r="M494" s="286" t="s">
        <v>4</v>
      </c>
      <c r="N494" s="284" t="s">
        <v>5</v>
      </c>
      <c r="O494" s="286" t="s">
        <v>6</v>
      </c>
      <c r="P494" s="287" t="s">
        <v>7</v>
      </c>
      <c r="Q494" s="287" t="s">
        <v>8</v>
      </c>
      <c r="R494" s="286" t="s">
        <v>101</v>
      </c>
      <c r="T494" s="30"/>
      <c r="U494" s="30"/>
      <c r="V494" s="30"/>
    </row>
    <row r="495" spans="1:28" ht="20.25" customHeight="1">
      <c r="A495" s="285"/>
      <c r="B495" s="64" t="s">
        <v>102</v>
      </c>
      <c r="C495" s="64" t="s">
        <v>103</v>
      </c>
      <c r="D495" s="64" t="s">
        <v>104</v>
      </c>
      <c r="E495" s="64" t="s">
        <v>105</v>
      </c>
      <c r="F495" s="64" t="s">
        <v>106</v>
      </c>
      <c r="G495" s="64" t="s">
        <v>107</v>
      </c>
      <c r="H495" s="64" t="s">
        <v>108</v>
      </c>
      <c r="I495" s="64" t="s">
        <v>109</v>
      </c>
      <c r="J495" s="64" t="s">
        <v>110</v>
      </c>
      <c r="K495" s="285"/>
      <c r="L495" s="285"/>
      <c r="M495" s="285"/>
      <c r="N495" s="285"/>
      <c r="O495" s="285"/>
      <c r="P495" s="285"/>
      <c r="Q495" s="285"/>
      <c r="R495" s="285"/>
      <c r="T495" s="30"/>
      <c r="U495" s="30"/>
      <c r="V495" s="30"/>
    </row>
    <row r="496" spans="1:28" ht="15.75" customHeight="1">
      <c r="A496" s="64">
        <v>1001</v>
      </c>
      <c r="B496" s="65">
        <v>67</v>
      </c>
      <c r="C496" s="65"/>
      <c r="D496" s="65"/>
      <c r="E496" s="65"/>
      <c r="F496" s="65"/>
      <c r="G496" s="65"/>
      <c r="H496" s="65"/>
      <c r="I496" s="65"/>
      <c r="J496" s="65"/>
      <c r="K496" s="66"/>
      <c r="L496" s="67"/>
      <c r="M496" s="49"/>
      <c r="N496" s="68"/>
      <c r="O496" s="69"/>
      <c r="P496" s="70">
        <f>B496</f>
        <v>67</v>
      </c>
      <c r="Q496" s="71"/>
      <c r="R496" s="69"/>
      <c r="T496" s="30"/>
      <c r="U496" s="30"/>
      <c r="V496" s="30"/>
    </row>
    <row r="497" spans="1:22" ht="15.75" customHeight="1">
      <c r="A497" s="64">
        <v>1002</v>
      </c>
      <c r="B497" s="65"/>
      <c r="C497" s="65">
        <v>48</v>
      </c>
      <c r="D497" s="65"/>
      <c r="E497" s="65"/>
      <c r="F497" s="65"/>
      <c r="G497" s="65"/>
      <c r="H497" s="65"/>
      <c r="I497" s="65"/>
      <c r="J497" s="65"/>
      <c r="K497" s="66"/>
      <c r="L497" s="72"/>
      <c r="M497" s="3"/>
      <c r="N497" s="73"/>
      <c r="O497" s="74">
        <f>IF(C497=0,"",C497/B496)</f>
        <v>0.71641791044776115</v>
      </c>
      <c r="P497" s="75">
        <v>48</v>
      </c>
      <c r="Q497" s="76">
        <f t="shared" ref="Q497:Q504" si="99">IF(P497=0,"",P497/P496)</f>
        <v>0.71641791044776115</v>
      </c>
      <c r="R497" s="76">
        <f t="shared" ref="R497:R504" si="100">IF(P497=0,"",100%-Q497)</f>
        <v>0.28358208955223885</v>
      </c>
      <c r="T497" s="30"/>
      <c r="U497" s="30"/>
      <c r="V497" s="30"/>
    </row>
    <row r="498" spans="1:22" ht="15.75" customHeight="1">
      <c r="A498" s="64">
        <v>1101</v>
      </c>
      <c r="B498" s="65"/>
      <c r="C498" s="65"/>
      <c r="D498" s="65">
        <v>46</v>
      </c>
      <c r="E498" s="65"/>
      <c r="F498" s="65"/>
      <c r="G498" s="65"/>
      <c r="H498" s="65"/>
      <c r="I498" s="65"/>
      <c r="J498" s="65"/>
      <c r="K498" s="66"/>
      <c r="L498" s="72"/>
      <c r="M498" s="3"/>
      <c r="N498" s="73"/>
      <c r="O498" s="74">
        <f>IF(D498=0,"",D498/C497)</f>
        <v>0.95833333333333337</v>
      </c>
      <c r="P498" s="75">
        <v>47</v>
      </c>
      <c r="Q498" s="76">
        <f t="shared" si="99"/>
        <v>0.97916666666666663</v>
      </c>
      <c r="R498" s="76">
        <f t="shared" si="100"/>
        <v>2.083333333333337E-2</v>
      </c>
      <c r="S498" s="77">
        <f>P498/P496</f>
        <v>0.70149253731343286</v>
      </c>
      <c r="T498" s="30"/>
      <c r="U498" s="30"/>
      <c r="V498" s="30"/>
    </row>
    <row r="499" spans="1:22" ht="15.75" customHeight="1">
      <c r="A499" s="64">
        <v>1102</v>
      </c>
      <c r="B499" s="65"/>
      <c r="C499" s="65"/>
      <c r="D499" s="65"/>
      <c r="E499" s="65">
        <v>41</v>
      </c>
      <c r="F499" s="65"/>
      <c r="G499" s="65"/>
      <c r="H499" s="65"/>
      <c r="I499" s="65"/>
      <c r="J499" s="65"/>
      <c r="K499" s="66"/>
      <c r="L499" s="72"/>
      <c r="M499" s="3"/>
      <c r="N499" s="73"/>
      <c r="O499" s="74">
        <f>IF(E499=0,"",E499/D498)</f>
        <v>0.89130434782608692</v>
      </c>
      <c r="P499" s="75">
        <v>45</v>
      </c>
      <c r="Q499" s="76">
        <f t="shared" si="99"/>
        <v>0.95744680851063835</v>
      </c>
      <c r="R499" s="76">
        <f t="shared" si="100"/>
        <v>4.2553191489361653E-2</v>
      </c>
      <c r="T499" s="30"/>
      <c r="U499" s="30"/>
      <c r="V499" s="30"/>
    </row>
    <row r="500" spans="1:22" ht="15.75" customHeight="1">
      <c r="A500" s="64">
        <v>1201</v>
      </c>
      <c r="B500" s="65"/>
      <c r="C500" s="65"/>
      <c r="D500" s="65"/>
      <c r="E500" s="65"/>
      <c r="F500" s="65">
        <v>41</v>
      </c>
      <c r="G500" s="65"/>
      <c r="H500" s="65"/>
      <c r="I500" s="65"/>
      <c r="J500" s="65"/>
      <c r="K500" s="66"/>
      <c r="L500" s="72"/>
      <c r="M500" s="3"/>
      <c r="N500" s="73"/>
      <c r="O500" s="74">
        <f>IF(F500=0,"",F500/E499)</f>
        <v>1</v>
      </c>
      <c r="P500" s="75">
        <v>45</v>
      </c>
      <c r="Q500" s="76">
        <f t="shared" si="99"/>
        <v>1</v>
      </c>
      <c r="R500" s="76">
        <f t="shared" si="100"/>
        <v>0</v>
      </c>
      <c r="T500" s="30"/>
      <c r="U500" s="30"/>
      <c r="V500" s="30"/>
    </row>
    <row r="501" spans="1:22" ht="15.75" customHeight="1">
      <c r="A501" s="64">
        <v>1202</v>
      </c>
      <c r="B501" s="65"/>
      <c r="C501" s="65"/>
      <c r="D501" s="65"/>
      <c r="E501" s="65"/>
      <c r="F501" s="65"/>
      <c r="G501" s="65">
        <v>38</v>
      </c>
      <c r="H501" s="65"/>
      <c r="I501" s="65"/>
      <c r="J501" s="65"/>
      <c r="K501" s="66"/>
      <c r="L501" s="72"/>
      <c r="M501" s="3"/>
      <c r="N501" s="73"/>
      <c r="O501" s="74">
        <f>IF(G501=0,"",G501/F500)</f>
        <v>0.92682926829268297</v>
      </c>
      <c r="P501" s="75">
        <v>45</v>
      </c>
      <c r="Q501" s="76">
        <f t="shared" si="99"/>
        <v>1</v>
      </c>
      <c r="R501" s="76">
        <f t="shared" si="100"/>
        <v>0</v>
      </c>
      <c r="T501" s="30"/>
      <c r="U501" s="30"/>
      <c r="V501" s="30"/>
    </row>
    <row r="502" spans="1:22" ht="15.75" customHeight="1">
      <c r="A502" s="64">
        <v>1301</v>
      </c>
      <c r="B502" s="65"/>
      <c r="C502" s="65"/>
      <c r="D502" s="65"/>
      <c r="E502" s="65"/>
      <c r="F502" s="65"/>
      <c r="G502" s="65"/>
      <c r="H502" s="65">
        <v>36</v>
      </c>
      <c r="I502" s="65"/>
      <c r="J502" s="65"/>
      <c r="K502" s="66"/>
      <c r="L502" s="72"/>
      <c r="M502" s="3"/>
      <c r="N502" s="73"/>
      <c r="O502" s="74">
        <f>IF(H502=0,"",H502/G501)</f>
        <v>0.94736842105263153</v>
      </c>
      <c r="P502" s="75">
        <v>42</v>
      </c>
      <c r="Q502" s="76">
        <f t="shared" si="99"/>
        <v>0.93333333333333335</v>
      </c>
      <c r="R502" s="76">
        <f t="shared" si="100"/>
        <v>6.6666666666666652E-2</v>
      </c>
      <c r="T502" s="30"/>
      <c r="U502" s="30"/>
      <c r="V502" s="30"/>
    </row>
    <row r="503" spans="1:22" ht="15.75" customHeight="1">
      <c r="A503" s="64">
        <v>1302</v>
      </c>
      <c r="B503" s="65"/>
      <c r="C503" s="65"/>
      <c r="D503" s="65"/>
      <c r="E503" s="65"/>
      <c r="F503" s="65"/>
      <c r="G503" s="65"/>
      <c r="H503" s="65"/>
      <c r="I503" s="65">
        <v>34</v>
      </c>
      <c r="J503" s="65"/>
      <c r="K503" s="66">
        <v>1</v>
      </c>
      <c r="L503" s="72"/>
      <c r="M503" s="3"/>
      <c r="N503" s="73"/>
      <c r="O503" s="74">
        <f>IF(I503=0,"",I503/H502)</f>
        <v>0.94444444444444442</v>
      </c>
      <c r="P503" s="75">
        <v>42</v>
      </c>
      <c r="Q503" s="76">
        <f t="shared" si="99"/>
        <v>1</v>
      </c>
      <c r="R503" s="76">
        <f t="shared" si="100"/>
        <v>0</v>
      </c>
      <c r="T503" s="30"/>
      <c r="U503" s="30"/>
      <c r="V503" s="30"/>
    </row>
    <row r="504" spans="1:22" ht="15.75" customHeight="1">
      <c r="A504" s="64">
        <v>1401</v>
      </c>
      <c r="B504" s="65"/>
      <c r="C504" s="65"/>
      <c r="D504" s="65"/>
      <c r="E504" s="65"/>
      <c r="F504" s="65"/>
      <c r="G504" s="65"/>
      <c r="H504" s="65"/>
      <c r="I504" s="65"/>
      <c r="J504" s="65">
        <v>32</v>
      </c>
      <c r="K504" s="66">
        <v>27</v>
      </c>
      <c r="L504" s="72"/>
      <c r="M504" s="3"/>
      <c r="N504" s="73"/>
      <c r="O504" s="78">
        <f>IF(J504=0,"",J504/I503)</f>
        <v>0.94117647058823528</v>
      </c>
      <c r="P504" s="75">
        <v>38</v>
      </c>
      <c r="Q504" s="79">
        <f t="shared" si="99"/>
        <v>0.90476190476190477</v>
      </c>
      <c r="R504" s="79">
        <f t="shared" si="100"/>
        <v>9.5238095238095233E-2</v>
      </c>
      <c r="T504" s="30"/>
      <c r="U504" s="30"/>
      <c r="V504" s="30"/>
    </row>
    <row r="505" spans="1:22" ht="15.75" customHeight="1">
      <c r="A505" s="64">
        <v>1402</v>
      </c>
      <c r="B505" s="65"/>
      <c r="C505" s="65"/>
      <c r="D505" s="65"/>
      <c r="E505" s="65"/>
      <c r="F505" s="65"/>
      <c r="G505" s="65"/>
      <c r="H505" s="65"/>
      <c r="I505" s="65"/>
      <c r="J505" s="65">
        <v>6</v>
      </c>
      <c r="K505" s="66">
        <v>4</v>
      </c>
      <c r="L505" s="72"/>
      <c r="M505" s="3"/>
      <c r="N505" s="30"/>
      <c r="O505" s="80"/>
      <c r="P505" s="81">
        <v>10</v>
      </c>
      <c r="Q505" s="82"/>
      <c r="R505" s="83"/>
      <c r="T505" s="30"/>
      <c r="U505" s="30"/>
      <c r="V505" s="30"/>
    </row>
    <row r="506" spans="1:22" ht="15.75" customHeight="1">
      <c r="A506" s="64">
        <v>1501</v>
      </c>
      <c r="B506" s="65"/>
      <c r="C506" s="65"/>
      <c r="D506" s="65"/>
      <c r="E506" s="65"/>
      <c r="F506" s="65"/>
      <c r="G506" s="65"/>
      <c r="H506" s="65"/>
      <c r="I506" s="65"/>
      <c r="J506" s="65">
        <v>2</v>
      </c>
      <c r="K506" s="66">
        <v>2</v>
      </c>
      <c r="L506" s="72"/>
      <c r="M506" s="3"/>
      <c r="N506" s="30"/>
      <c r="O506" s="84"/>
      <c r="P506" s="85">
        <v>4</v>
      </c>
      <c r="Q506" s="86"/>
      <c r="R506" s="84"/>
      <c r="T506" s="30"/>
      <c r="U506" s="30"/>
      <c r="V506" s="30"/>
    </row>
    <row r="507" spans="1:22" ht="15.75" customHeight="1">
      <c r="A507" s="64">
        <v>1502</v>
      </c>
      <c r="B507" s="65"/>
      <c r="C507" s="65"/>
      <c r="D507" s="65"/>
      <c r="E507" s="65"/>
      <c r="F507" s="65"/>
      <c r="G507" s="65"/>
      <c r="H507" s="65"/>
      <c r="I507" s="65"/>
      <c r="J507" s="65">
        <v>1</v>
      </c>
      <c r="K507" s="66">
        <v>0</v>
      </c>
      <c r="L507" s="72"/>
      <c r="M507" s="3"/>
      <c r="N507" s="30"/>
      <c r="O507" s="84"/>
      <c r="P507" s="85">
        <v>1</v>
      </c>
      <c r="Q507" s="86"/>
      <c r="R507" s="84"/>
      <c r="T507" s="30"/>
      <c r="U507" s="30"/>
      <c r="V507" s="30"/>
    </row>
    <row r="508" spans="1:22" ht="15.75" customHeight="1">
      <c r="A508" s="64">
        <v>1601</v>
      </c>
      <c r="B508" s="87"/>
      <c r="C508" s="87"/>
      <c r="D508" s="87"/>
      <c r="E508" s="87"/>
      <c r="F508" s="87"/>
      <c r="G508" s="87"/>
      <c r="H508" s="87"/>
      <c r="I508" s="87"/>
      <c r="J508" s="87"/>
      <c r="K508" s="88"/>
      <c r="L508" s="72"/>
      <c r="M508" s="3"/>
      <c r="N508" s="30"/>
      <c r="O508" s="84"/>
      <c r="P508" s="85"/>
      <c r="Q508" s="86"/>
      <c r="R508" s="84"/>
      <c r="T508" s="30"/>
      <c r="U508" s="30"/>
      <c r="V508" s="30"/>
    </row>
    <row r="509" spans="1:22" ht="15.75" customHeight="1">
      <c r="A509" s="64">
        <v>1602</v>
      </c>
      <c r="B509" s="87"/>
      <c r="C509" s="87"/>
      <c r="D509" s="87"/>
      <c r="E509" s="87"/>
      <c r="F509" s="87"/>
      <c r="G509" s="87"/>
      <c r="H509" s="87"/>
      <c r="I509" s="87"/>
      <c r="J509" s="87"/>
      <c r="K509" s="88"/>
      <c r="L509" s="72"/>
      <c r="M509" s="3"/>
      <c r="N509" s="30"/>
      <c r="O509" s="3"/>
      <c r="P509" s="75"/>
      <c r="Q509" s="23"/>
      <c r="R509" s="84"/>
      <c r="T509" s="30"/>
      <c r="U509" s="30"/>
      <c r="V509" s="30"/>
    </row>
    <row r="510" spans="1:22" ht="15.75" customHeight="1">
      <c r="A510" s="64">
        <v>1701</v>
      </c>
      <c r="B510" s="87"/>
      <c r="C510" s="87"/>
      <c r="D510" s="87"/>
      <c r="E510" s="87"/>
      <c r="F510" s="87"/>
      <c r="G510" s="87"/>
      <c r="H510" s="87"/>
      <c r="I510" s="87"/>
      <c r="J510" s="87"/>
      <c r="K510" s="88"/>
      <c r="L510" s="72"/>
      <c r="M510" s="3"/>
      <c r="N510" s="30"/>
      <c r="O510" s="30"/>
      <c r="P510" s="30"/>
      <c r="Q510" s="30"/>
      <c r="R510" s="73"/>
      <c r="T510" s="30"/>
      <c r="U510" s="30"/>
      <c r="V510" s="30"/>
    </row>
    <row r="511" spans="1:22" ht="15.75" customHeight="1">
      <c r="A511" s="64">
        <v>1702</v>
      </c>
      <c r="B511" s="87"/>
      <c r="C511" s="87"/>
      <c r="D511" s="87"/>
      <c r="E511" s="87"/>
      <c r="F511" s="87"/>
      <c r="G511" s="87"/>
      <c r="H511" s="87"/>
      <c r="I511" s="87"/>
      <c r="J511" s="87"/>
      <c r="K511" s="88"/>
      <c r="L511" s="72"/>
      <c r="M511" s="3"/>
      <c r="N511" s="30"/>
      <c r="O511" s="89" t="s">
        <v>83</v>
      </c>
      <c r="P511" s="90">
        <v>34</v>
      </c>
      <c r="Q511" s="91">
        <f>K514</f>
        <v>34</v>
      </c>
      <c r="R511" s="92" t="s">
        <v>11</v>
      </c>
      <c r="T511" s="30"/>
      <c r="U511" s="30"/>
      <c r="V511" s="30"/>
    </row>
    <row r="512" spans="1:22" ht="15.75" customHeight="1">
      <c r="A512" s="64">
        <v>1801</v>
      </c>
      <c r="B512" s="87"/>
      <c r="C512" s="87"/>
      <c r="D512" s="87"/>
      <c r="E512" s="87"/>
      <c r="F512" s="87"/>
      <c r="G512" s="87"/>
      <c r="H512" s="87"/>
      <c r="I512" s="87"/>
      <c r="J512" s="87"/>
      <c r="K512" s="88"/>
      <c r="L512" s="72"/>
      <c r="M512" s="3"/>
      <c r="N512" s="30"/>
      <c r="O512" s="93" t="s">
        <v>85</v>
      </c>
      <c r="P512" s="94">
        <f>P511/B496</f>
        <v>0.5074626865671642</v>
      </c>
      <c r="Q512" s="95">
        <f>P511/Q511</f>
        <v>1</v>
      </c>
      <c r="R512" s="96" t="s">
        <v>86</v>
      </c>
      <c r="T512" s="30"/>
      <c r="U512" s="30"/>
      <c r="V512" s="30"/>
    </row>
    <row r="513" spans="1:22" ht="15.75" customHeight="1">
      <c r="A513" s="64">
        <v>1802</v>
      </c>
      <c r="B513" s="87"/>
      <c r="C513" s="87"/>
      <c r="D513" s="87"/>
      <c r="E513" s="87"/>
      <c r="F513" s="87"/>
      <c r="G513" s="87"/>
      <c r="H513" s="87"/>
      <c r="I513" s="87"/>
      <c r="J513" s="87"/>
      <c r="K513" s="88"/>
      <c r="L513" s="97"/>
      <c r="M513" s="98"/>
      <c r="N513" s="99"/>
      <c r="O513" s="99"/>
      <c r="P513" s="99"/>
      <c r="Q513" s="99"/>
      <c r="R513" s="100"/>
      <c r="T513" s="30"/>
      <c r="U513" s="30"/>
      <c r="V513" s="30"/>
    </row>
    <row r="514" spans="1:22" ht="18" customHeight="1">
      <c r="A514" s="29"/>
      <c r="B514" s="30"/>
      <c r="C514" s="30"/>
      <c r="D514" s="288" t="s">
        <v>111</v>
      </c>
      <c r="E514" s="289"/>
      <c r="F514" s="289"/>
      <c r="G514" s="289"/>
      <c r="H514" s="289"/>
      <c r="I514" s="289"/>
      <c r="J514" s="290"/>
      <c r="K514" s="101">
        <f>SUM(K496:K510)</f>
        <v>34</v>
      </c>
      <c r="L514" s="102">
        <f>IF(SUM(K502:K504)=0,"",SUM(K502:K504)/B496)</f>
        <v>0.41791044776119401</v>
      </c>
      <c r="M514" s="102">
        <f>IF(K514=0,"",K514/B496)</f>
        <v>0.5074626865671642</v>
      </c>
      <c r="N514" s="102">
        <f>IF(K504=0,"",M514-L514)</f>
        <v>8.9552238805970186E-2</v>
      </c>
      <c r="O514" s="3"/>
      <c r="P514" s="30"/>
      <c r="Q514" s="23"/>
      <c r="R514" s="3"/>
      <c r="T514" s="30"/>
      <c r="U514" s="30"/>
      <c r="V514" s="30"/>
    </row>
    <row r="515" spans="1:22" ht="12.75" customHeight="1"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"/>
      <c r="M515" s="3"/>
      <c r="O515" s="3"/>
      <c r="S515" s="30"/>
      <c r="T515" s="30"/>
      <c r="U515" s="30"/>
      <c r="V515" s="30"/>
    </row>
    <row r="516" spans="1:22" ht="12.75" customHeight="1"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"/>
      <c r="M516" s="3"/>
      <c r="N516" s="3"/>
      <c r="O516" s="3"/>
      <c r="S516" s="30"/>
      <c r="T516" s="23"/>
      <c r="U516" s="23"/>
      <c r="V516" s="30"/>
    </row>
    <row r="517" spans="1:22" ht="26.25" customHeight="1">
      <c r="A517" s="2"/>
      <c r="B517" s="291" t="s">
        <v>99</v>
      </c>
      <c r="C517" s="292"/>
      <c r="D517" s="292"/>
      <c r="E517" s="292"/>
      <c r="F517" s="292"/>
      <c r="G517" s="292"/>
      <c r="H517" s="292"/>
      <c r="I517" s="292"/>
      <c r="J517" s="292"/>
      <c r="K517" s="60" t="s">
        <v>70</v>
      </c>
      <c r="L517" s="3"/>
      <c r="M517" s="3"/>
      <c r="N517" s="30"/>
      <c r="O517" s="3"/>
      <c r="P517" s="30"/>
      <c r="Q517" s="30"/>
      <c r="R517" s="30"/>
      <c r="T517" s="23"/>
      <c r="U517" s="23"/>
      <c r="V517" s="30"/>
    </row>
    <row r="518" spans="1:22" ht="20.25" customHeight="1">
      <c r="A518" s="293" t="s">
        <v>10</v>
      </c>
      <c r="B518" s="294" t="s">
        <v>100</v>
      </c>
      <c r="C518" s="289"/>
      <c r="D518" s="289"/>
      <c r="E518" s="289"/>
      <c r="F518" s="289"/>
      <c r="G518" s="289"/>
      <c r="H518" s="289"/>
      <c r="I518" s="289"/>
      <c r="J518" s="290"/>
      <c r="K518" s="295" t="s">
        <v>11</v>
      </c>
      <c r="L518" s="286" t="s">
        <v>3</v>
      </c>
      <c r="M518" s="286" t="s">
        <v>4</v>
      </c>
      <c r="N518" s="284" t="s">
        <v>5</v>
      </c>
      <c r="O518" s="286" t="s">
        <v>6</v>
      </c>
      <c r="P518" s="287" t="s">
        <v>7</v>
      </c>
      <c r="Q518" s="287" t="s">
        <v>8</v>
      </c>
      <c r="R518" s="286" t="s">
        <v>101</v>
      </c>
      <c r="T518" s="23"/>
      <c r="U518" s="23"/>
      <c r="V518" s="30"/>
    </row>
    <row r="519" spans="1:22" ht="20.25" customHeight="1">
      <c r="A519" s="285"/>
      <c r="B519" s="64" t="s">
        <v>102</v>
      </c>
      <c r="C519" s="64" t="s">
        <v>103</v>
      </c>
      <c r="D519" s="64" t="s">
        <v>104</v>
      </c>
      <c r="E519" s="64" t="s">
        <v>105</v>
      </c>
      <c r="F519" s="64" t="s">
        <v>106</v>
      </c>
      <c r="G519" s="64" t="s">
        <v>107</v>
      </c>
      <c r="H519" s="64" t="s">
        <v>108</v>
      </c>
      <c r="I519" s="64" t="s">
        <v>109</v>
      </c>
      <c r="J519" s="64" t="s">
        <v>110</v>
      </c>
      <c r="K519" s="285"/>
      <c r="L519" s="285"/>
      <c r="M519" s="285"/>
      <c r="N519" s="285"/>
      <c r="O519" s="285"/>
      <c r="P519" s="285"/>
      <c r="Q519" s="285"/>
      <c r="R519" s="285"/>
      <c r="T519" s="23"/>
      <c r="U519" s="23"/>
      <c r="V519" s="30"/>
    </row>
    <row r="520" spans="1:22" ht="15.75" customHeight="1">
      <c r="A520" s="64">
        <v>1002</v>
      </c>
      <c r="B520" s="65">
        <v>95</v>
      </c>
      <c r="C520" s="65"/>
      <c r="D520" s="65"/>
      <c r="E520" s="65"/>
      <c r="F520" s="65"/>
      <c r="G520" s="65"/>
      <c r="H520" s="65"/>
      <c r="I520" s="65"/>
      <c r="J520" s="65"/>
      <c r="K520" s="66"/>
      <c r="L520" s="67"/>
      <c r="M520" s="49"/>
      <c r="N520" s="68"/>
      <c r="O520" s="69"/>
      <c r="P520" s="70">
        <f>B520</f>
        <v>95</v>
      </c>
      <c r="Q520" s="71"/>
      <c r="R520" s="69"/>
      <c r="T520" s="23"/>
      <c r="U520" s="23"/>
      <c r="V520" s="30"/>
    </row>
    <row r="521" spans="1:22" ht="15.75" customHeight="1">
      <c r="A521" s="64">
        <v>1101</v>
      </c>
      <c r="B521" s="65"/>
      <c r="C521" s="65">
        <v>83</v>
      </c>
      <c r="D521" s="65"/>
      <c r="E521" s="65"/>
      <c r="F521" s="65"/>
      <c r="G521" s="65"/>
      <c r="H521" s="65"/>
      <c r="I521" s="65"/>
      <c r="J521" s="65"/>
      <c r="K521" s="66"/>
      <c r="L521" s="72"/>
      <c r="M521" s="3"/>
      <c r="N521" s="73"/>
      <c r="O521" s="74">
        <f>IF(C521=0,"",C521/B520)</f>
        <v>0.87368421052631584</v>
      </c>
      <c r="P521" s="75">
        <v>85</v>
      </c>
      <c r="Q521" s="76">
        <f t="shared" ref="Q521:Q528" si="101">IF(P521=0,"",P521/P520)</f>
        <v>0.89473684210526316</v>
      </c>
      <c r="R521" s="76">
        <f t="shared" ref="R521:R528" si="102">IF(P521=0,"",100%-Q521)</f>
        <v>0.10526315789473684</v>
      </c>
      <c r="T521" s="23"/>
      <c r="U521" s="23"/>
      <c r="V521" s="30"/>
    </row>
    <row r="522" spans="1:22" ht="15.75" customHeight="1">
      <c r="A522" s="64">
        <v>1102</v>
      </c>
      <c r="B522" s="65"/>
      <c r="C522" s="65"/>
      <c r="D522" s="65">
        <v>63</v>
      </c>
      <c r="E522" s="65"/>
      <c r="F522" s="65"/>
      <c r="G522" s="65"/>
      <c r="H522" s="65"/>
      <c r="I522" s="65"/>
      <c r="J522" s="65"/>
      <c r="K522" s="66"/>
      <c r="L522" s="72"/>
      <c r="M522" s="3"/>
      <c r="N522" s="73"/>
      <c r="O522" s="74">
        <f>IF(D522=0,"",D522/C521)</f>
        <v>0.75903614457831325</v>
      </c>
      <c r="P522" s="75">
        <v>80</v>
      </c>
      <c r="Q522" s="76">
        <f t="shared" si="101"/>
        <v>0.94117647058823528</v>
      </c>
      <c r="R522" s="76">
        <f t="shared" si="102"/>
        <v>5.8823529411764719E-2</v>
      </c>
      <c r="S522" s="77">
        <f>P522/P520</f>
        <v>0.84210526315789469</v>
      </c>
      <c r="T522" s="23"/>
      <c r="U522" s="23"/>
      <c r="V522" s="30"/>
    </row>
    <row r="523" spans="1:22" ht="15.75" customHeight="1">
      <c r="A523" s="64">
        <v>1201</v>
      </c>
      <c r="B523" s="65"/>
      <c r="C523" s="65"/>
      <c r="D523" s="65"/>
      <c r="E523" s="65">
        <v>63</v>
      </c>
      <c r="F523" s="65"/>
      <c r="G523" s="65"/>
      <c r="H523" s="65"/>
      <c r="I523" s="65"/>
      <c r="J523" s="65"/>
      <c r="K523" s="66"/>
      <c r="L523" s="72"/>
      <c r="M523" s="3"/>
      <c r="N523" s="73"/>
      <c r="O523" s="74">
        <f>IF(E523=0,"",E523/D522)</f>
        <v>1</v>
      </c>
      <c r="P523" s="75">
        <v>79</v>
      </c>
      <c r="Q523" s="76">
        <f t="shared" si="101"/>
        <v>0.98750000000000004</v>
      </c>
      <c r="R523" s="76">
        <f t="shared" si="102"/>
        <v>1.2499999999999956E-2</v>
      </c>
      <c r="T523" s="23"/>
      <c r="U523" s="23"/>
      <c r="V523" s="30"/>
    </row>
    <row r="524" spans="1:22" ht="15.75" customHeight="1">
      <c r="A524" s="64">
        <v>1202</v>
      </c>
      <c r="B524" s="65"/>
      <c r="C524" s="65"/>
      <c r="D524" s="65"/>
      <c r="E524" s="65"/>
      <c r="F524" s="65">
        <v>60</v>
      </c>
      <c r="G524" s="65"/>
      <c r="H524" s="65"/>
      <c r="I524" s="65"/>
      <c r="J524" s="65"/>
      <c r="K524" s="66"/>
      <c r="L524" s="72"/>
      <c r="M524" s="3"/>
      <c r="N524" s="73"/>
      <c r="O524" s="74">
        <f>IF(F524=0,"",F524/E523)</f>
        <v>0.95238095238095233</v>
      </c>
      <c r="P524" s="75">
        <v>75</v>
      </c>
      <c r="Q524" s="76">
        <f t="shared" si="101"/>
        <v>0.94936708860759489</v>
      </c>
      <c r="R524" s="76">
        <f t="shared" si="102"/>
        <v>5.0632911392405111E-2</v>
      </c>
      <c r="T524" s="23"/>
      <c r="U524" s="23"/>
      <c r="V524" s="30"/>
    </row>
    <row r="525" spans="1:22" ht="15.75" customHeight="1">
      <c r="A525" s="64">
        <v>1301</v>
      </c>
      <c r="B525" s="65"/>
      <c r="C525" s="65"/>
      <c r="D525" s="65"/>
      <c r="E525" s="65"/>
      <c r="F525" s="65"/>
      <c r="G525" s="65">
        <v>60</v>
      </c>
      <c r="H525" s="65"/>
      <c r="I525" s="65"/>
      <c r="J525" s="65"/>
      <c r="K525" s="66"/>
      <c r="L525" s="72"/>
      <c r="M525" s="3"/>
      <c r="N525" s="73"/>
      <c r="O525" s="74">
        <f>IF(G525=0,"",G525/F524)</f>
        <v>1</v>
      </c>
      <c r="P525" s="75">
        <v>71</v>
      </c>
      <c r="Q525" s="76">
        <f t="shared" si="101"/>
        <v>0.94666666666666666</v>
      </c>
      <c r="R525" s="76">
        <f t="shared" si="102"/>
        <v>5.3333333333333344E-2</v>
      </c>
      <c r="T525" s="23"/>
      <c r="U525" s="23"/>
      <c r="V525" s="30"/>
    </row>
    <row r="526" spans="1:22" ht="15.75" customHeight="1">
      <c r="A526" s="64">
        <v>1302</v>
      </c>
      <c r="B526" s="65"/>
      <c r="C526" s="65"/>
      <c r="D526" s="65"/>
      <c r="E526" s="65"/>
      <c r="F526" s="65"/>
      <c r="G526" s="65"/>
      <c r="H526" s="65">
        <v>54</v>
      </c>
      <c r="I526" s="65"/>
      <c r="J526" s="65"/>
      <c r="K526" s="66"/>
      <c r="L526" s="72"/>
      <c r="M526" s="3"/>
      <c r="N526" s="73"/>
      <c r="O526" s="74">
        <f>IF(H526=0,"",H526/G525)</f>
        <v>0.9</v>
      </c>
      <c r="P526" s="75">
        <v>66</v>
      </c>
      <c r="Q526" s="76">
        <f t="shared" si="101"/>
        <v>0.92957746478873238</v>
      </c>
      <c r="R526" s="76">
        <f t="shared" si="102"/>
        <v>7.0422535211267623E-2</v>
      </c>
      <c r="T526" s="23"/>
      <c r="U526" s="23"/>
      <c r="V526" s="30"/>
    </row>
    <row r="527" spans="1:22" ht="15.75" customHeight="1">
      <c r="A527" s="64">
        <v>1401</v>
      </c>
      <c r="B527" s="65"/>
      <c r="C527" s="65"/>
      <c r="D527" s="65"/>
      <c r="E527" s="65"/>
      <c r="F527" s="65"/>
      <c r="G527" s="65"/>
      <c r="H527" s="65"/>
      <c r="I527" s="65">
        <v>51</v>
      </c>
      <c r="J527" s="65"/>
      <c r="K527" s="66">
        <v>1</v>
      </c>
      <c r="L527" s="72"/>
      <c r="M527" s="3"/>
      <c r="N527" s="73"/>
      <c r="O527" s="74">
        <f>IF(I527=0,"",I527/H526)</f>
        <v>0.94444444444444442</v>
      </c>
      <c r="P527" s="75">
        <v>66</v>
      </c>
      <c r="Q527" s="76">
        <f t="shared" si="101"/>
        <v>1</v>
      </c>
      <c r="R527" s="76">
        <f t="shared" si="102"/>
        <v>0</v>
      </c>
      <c r="T527" s="23"/>
      <c r="U527" s="23"/>
      <c r="V527" s="30"/>
    </row>
    <row r="528" spans="1:22" ht="15.75" customHeight="1">
      <c r="A528" s="64">
        <v>1402</v>
      </c>
      <c r="B528" s="65"/>
      <c r="C528" s="65"/>
      <c r="D528" s="65"/>
      <c r="E528" s="65"/>
      <c r="F528" s="65"/>
      <c r="G528" s="65"/>
      <c r="H528" s="65"/>
      <c r="I528" s="65"/>
      <c r="J528" s="65">
        <v>51</v>
      </c>
      <c r="K528" s="66">
        <v>35</v>
      </c>
      <c r="L528" s="72"/>
      <c r="M528" s="3"/>
      <c r="N528" s="73"/>
      <c r="O528" s="78">
        <f>IF(J528=0,"",J528/I527)</f>
        <v>1</v>
      </c>
      <c r="P528" s="75">
        <v>65</v>
      </c>
      <c r="Q528" s="79">
        <f t="shared" si="101"/>
        <v>0.98484848484848486</v>
      </c>
      <c r="R528" s="79">
        <f t="shared" si="102"/>
        <v>1.5151515151515138E-2</v>
      </c>
      <c r="T528" s="23"/>
      <c r="U528" s="23"/>
      <c r="V528" s="30"/>
    </row>
    <row r="529" spans="1:22" ht="15.75" customHeight="1">
      <c r="A529" s="64">
        <v>1501</v>
      </c>
      <c r="B529" s="65"/>
      <c r="C529" s="65"/>
      <c r="D529" s="65"/>
      <c r="E529" s="65"/>
      <c r="F529" s="65"/>
      <c r="G529" s="65"/>
      <c r="H529" s="65"/>
      <c r="I529" s="65"/>
      <c r="J529" s="65">
        <v>10</v>
      </c>
      <c r="K529" s="66">
        <v>8</v>
      </c>
      <c r="L529" s="72"/>
      <c r="M529" s="3"/>
      <c r="N529" s="30"/>
      <c r="O529" s="80"/>
      <c r="P529" s="81">
        <v>13</v>
      </c>
      <c r="Q529" s="82"/>
      <c r="R529" s="83"/>
      <c r="T529" s="23"/>
      <c r="U529" s="23"/>
      <c r="V529" s="30"/>
    </row>
    <row r="530" spans="1:22" ht="15.75" customHeight="1">
      <c r="A530" s="64">
        <v>1502</v>
      </c>
      <c r="B530" s="65"/>
      <c r="C530" s="65"/>
      <c r="D530" s="65"/>
      <c r="E530" s="65"/>
      <c r="F530" s="65"/>
      <c r="G530" s="65"/>
      <c r="H530" s="65"/>
      <c r="I530" s="65"/>
      <c r="J530" s="65">
        <v>2</v>
      </c>
      <c r="K530" s="66">
        <v>1</v>
      </c>
      <c r="L530" s="72"/>
      <c r="M530" s="3"/>
      <c r="N530" s="30"/>
      <c r="O530" s="84"/>
      <c r="P530" s="85">
        <v>4</v>
      </c>
      <c r="Q530" s="86"/>
      <c r="R530" s="84"/>
      <c r="T530" s="23"/>
      <c r="U530" s="23"/>
      <c r="V530" s="30"/>
    </row>
    <row r="531" spans="1:22" ht="15.75" customHeight="1">
      <c r="A531" s="64">
        <v>1601</v>
      </c>
      <c r="B531" s="65"/>
      <c r="C531" s="65"/>
      <c r="D531" s="65"/>
      <c r="E531" s="65"/>
      <c r="F531" s="65"/>
      <c r="G531" s="65"/>
      <c r="H531" s="65"/>
      <c r="I531" s="65"/>
      <c r="J531" s="65">
        <v>2</v>
      </c>
      <c r="K531" s="66">
        <v>2</v>
      </c>
      <c r="L531" s="72"/>
      <c r="M531" s="3"/>
      <c r="N531" s="30"/>
      <c r="O531" s="84"/>
      <c r="P531" s="85">
        <v>4</v>
      </c>
      <c r="Q531" s="86"/>
      <c r="R531" s="84"/>
      <c r="T531" s="23"/>
      <c r="U531" s="23"/>
      <c r="V531" s="30"/>
    </row>
    <row r="532" spans="1:22" ht="15.75" customHeight="1">
      <c r="A532" s="64">
        <v>1602</v>
      </c>
      <c r="B532" s="87"/>
      <c r="C532" s="87"/>
      <c r="D532" s="87"/>
      <c r="E532" s="87"/>
      <c r="F532" s="87"/>
      <c r="G532" s="87"/>
      <c r="H532" s="87"/>
      <c r="I532" s="87"/>
      <c r="J532" s="87">
        <v>1</v>
      </c>
      <c r="K532" s="88">
        <v>2</v>
      </c>
      <c r="L532" s="72"/>
      <c r="M532" s="3"/>
      <c r="N532" s="30"/>
      <c r="O532" s="84"/>
      <c r="P532" s="85">
        <v>2</v>
      </c>
      <c r="Q532" s="86"/>
      <c r="R532" s="84"/>
      <c r="T532" s="23"/>
      <c r="U532" s="23"/>
      <c r="V532" s="30"/>
    </row>
    <row r="533" spans="1:22" ht="15.75" customHeight="1">
      <c r="A533" s="64">
        <v>1701</v>
      </c>
      <c r="B533" s="87"/>
      <c r="C533" s="87"/>
      <c r="D533" s="87"/>
      <c r="E533" s="87"/>
      <c r="F533" s="87"/>
      <c r="G533" s="87"/>
      <c r="H533" s="87"/>
      <c r="I533" s="87"/>
      <c r="J533" s="87"/>
      <c r="K533" s="88"/>
      <c r="L533" s="72"/>
      <c r="M533" s="3"/>
      <c r="N533" s="30"/>
      <c r="O533" s="3"/>
      <c r="P533" s="75"/>
      <c r="Q533" s="23"/>
      <c r="R533" s="84"/>
      <c r="T533" s="23"/>
      <c r="U533" s="23"/>
      <c r="V533" s="30"/>
    </row>
    <row r="534" spans="1:22" ht="15.75" customHeight="1">
      <c r="A534" s="64">
        <v>1702</v>
      </c>
      <c r="B534" s="87"/>
      <c r="C534" s="87"/>
      <c r="D534" s="87"/>
      <c r="E534" s="87"/>
      <c r="F534" s="87"/>
      <c r="G534" s="87"/>
      <c r="H534" s="87"/>
      <c r="I534" s="87"/>
      <c r="J534" s="87"/>
      <c r="K534" s="88"/>
      <c r="L534" s="72"/>
      <c r="M534" s="3"/>
      <c r="N534" s="30"/>
      <c r="O534" s="30"/>
      <c r="P534" s="30"/>
      <c r="Q534" s="30"/>
      <c r="R534" s="73"/>
      <c r="T534" s="23"/>
      <c r="U534" s="23"/>
      <c r="V534" s="30"/>
    </row>
    <row r="535" spans="1:22" ht="15.75" customHeight="1">
      <c r="A535" s="64">
        <v>1801</v>
      </c>
      <c r="B535" s="87"/>
      <c r="C535" s="87"/>
      <c r="D535" s="87"/>
      <c r="E535" s="87"/>
      <c r="F535" s="87"/>
      <c r="G535" s="87"/>
      <c r="H535" s="87"/>
      <c r="I535" s="87"/>
      <c r="J535" s="87"/>
      <c r="K535" s="88"/>
      <c r="L535" s="72"/>
      <c r="M535" s="3"/>
      <c r="N535" s="30"/>
      <c r="O535" s="89" t="s">
        <v>83</v>
      </c>
      <c r="P535" s="90">
        <v>49</v>
      </c>
      <c r="Q535" s="91">
        <f>SUM(K526:K535)</f>
        <v>49</v>
      </c>
      <c r="R535" s="92" t="s">
        <v>11</v>
      </c>
      <c r="T535" s="23"/>
      <c r="U535" s="23"/>
      <c r="V535" s="30"/>
    </row>
    <row r="536" spans="1:22" ht="15.75" customHeight="1">
      <c r="A536" s="64">
        <v>1802</v>
      </c>
      <c r="B536" s="87"/>
      <c r="C536" s="87"/>
      <c r="D536" s="87"/>
      <c r="E536" s="87"/>
      <c r="F536" s="87"/>
      <c r="G536" s="87"/>
      <c r="H536" s="87"/>
      <c r="I536" s="87"/>
      <c r="J536" s="87"/>
      <c r="K536" s="88"/>
      <c r="L536" s="72"/>
      <c r="M536" s="3"/>
      <c r="N536" s="30"/>
      <c r="O536" s="93" t="s">
        <v>85</v>
      </c>
      <c r="P536" s="94">
        <f>P535/B520</f>
        <v>0.51578947368421058</v>
      </c>
      <c r="Q536" s="95">
        <f>P535/Q535</f>
        <v>1</v>
      </c>
      <c r="R536" s="96" t="s">
        <v>86</v>
      </c>
      <c r="T536" s="23"/>
      <c r="U536" s="23"/>
      <c r="V536" s="30"/>
    </row>
    <row r="537" spans="1:22" ht="15.75" customHeight="1">
      <c r="A537" s="64">
        <v>1901</v>
      </c>
      <c r="B537" s="87"/>
      <c r="C537" s="87"/>
      <c r="D537" s="87"/>
      <c r="E537" s="87"/>
      <c r="F537" s="87"/>
      <c r="G537" s="87"/>
      <c r="H537" s="87"/>
      <c r="I537" s="87"/>
      <c r="J537" s="87"/>
      <c r="K537" s="88"/>
      <c r="L537" s="97"/>
      <c r="M537" s="98"/>
      <c r="N537" s="99"/>
      <c r="O537" s="99"/>
      <c r="P537" s="99"/>
      <c r="Q537" s="99"/>
      <c r="R537" s="100"/>
      <c r="T537" s="23"/>
      <c r="U537" s="23"/>
      <c r="V537" s="30"/>
    </row>
    <row r="538" spans="1:22" ht="18" customHeight="1">
      <c r="A538" s="29"/>
      <c r="B538" s="30"/>
      <c r="C538" s="30"/>
      <c r="D538" s="288" t="s">
        <v>111</v>
      </c>
      <c r="E538" s="289"/>
      <c r="F538" s="289"/>
      <c r="G538" s="289"/>
      <c r="H538" s="289"/>
      <c r="I538" s="289"/>
      <c r="J538" s="290"/>
      <c r="K538" s="101">
        <f>SUM(K520:K534)</f>
        <v>49</v>
      </c>
      <c r="L538" s="102">
        <f>IF(SUM(K526:K528)=0,"",SUM(K526:K528)/B520)</f>
        <v>0.37894736842105264</v>
      </c>
      <c r="M538" s="102">
        <f>IF(K538=0,"",K538/B520)</f>
        <v>0.51578947368421058</v>
      </c>
      <c r="N538" s="102">
        <f>IF(K528=0,"",M538-L538)</f>
        <v>0.13684210526315793</v>
      </c>
      <c r="O538" s="3"/>
      <c r="P538" s="30"/>
      <c r="Q538" s="23"/>
      <c r="R538" s="3"/>
      <c r="T538" s="23"/>
      <c r="U538" s="23"/>
      <c r="V538" s="30"/>
    </row>
    <row r="539" spans="1:22" ht="12.75" customHeight="1"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"/>
      <c r="M539" s="3"/>
      <c r="N539" s="3"/>
      <c r="O539" s="3"/>
      <c r="S539" s="30"/>
      <c r="T539" s="23"/>
      <c r="U539" s="23"/>
      <c r="V539" s="30"/>
    </row>
    <row r="540" spans="1:22" ht="12.75" customHeight="1"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"/>
      <c r="M540" s="3"/>
      <c r="N540" s="3"/>
      <c r="O540" s="3"/>
    </row>
    <row r="541" spans="1:22" ht="26.25" customHeight="1">
      <c r="A541" s="2"/>
      <c r="B541" s="291" t="s">
        <v>99</v>
      </c>
      <c r="C541" s="292"/>
      <c r="D541" s="292"/>
      <c r="E541" s="292"/>
      <c r="F541" s="292"/>
      <c r="G541" s="292"/>
      <c r="H541" s="292"/>
      <c r="I541" s="292"/>
      <c r="J541" s="292"/>
      <c r="K541" s="60" t="s">
        <v>73</v>
      </c>
      <c r="L541" s="3"/>
      <c r="M541" s="3"/>
      <c r="N541" s="30"/>
      <c r="O541" s="3"/>
      <c r="P541" s="30"/>
      <c r="Q541" s="30"/>
      <c r="R541" s="30"/>
    </row>
    <row r="542" spans="1:22" ht="20.25" customHeight="1">
      <c r="A542" s="293" t="s">
        <v>10</v>
      </c>
      <c r="B542" s="294" t="s">
        <v>100</v>
      </c>
      <c r="C542" s="289"/>
      <c r="D542" s="289"/>
      <c r="E542" s="289"/>
      <c r="F542" s="289"/>
      <c r="G542" s="289"/>
      <c r="H542" s="289"/>
      <c r="I542" s="289"/>
      <c r="J542" s="290"/>
      <c r="K542" s="295" t="s">
        <v>11</v>
      </c>
      <c r="L542" s="286" t="s">
        <v>3</v>
      </c>
      <c r="M542" s="286" t="s">
        <v>4</v>
      </c>
      <c r="N542" s="284" t="s">
        <v>5</v>
      </c>
      <c r="O542" s="286" t="s">
        <v>6</v>
      </c>
      <c r="P542" s="287" t="s">
        <v>7</v>
      </c>
      <c r="Q542" s="287" t="s">
        <v>8</v>
      </c>
      <c r="R542" s="286" t="s">
        <v>101</v>
      </c>
    </row>
    <row r="543" spans="1:22" ht="20.25" customHeight="1">
      <c r="A543" s="285"/>
      <c r="B543" s="64" t="s">
        <v>102</v>
      </c>
      <c r="C543" s="64" t="s">
        <v>103</v>
      </c>
      <c r="D543" s="64" t="s">
        <v>104</v>
      </c>
      <c r="E543" s="64" t="s">
        <v>105</v>
      </c>
      <c r="F543" s="64" t="s">
        <v>106</v>
      </c>
      <c r="G543" s="64" t="s">
        <v>107</v>
      </c>
      <c r="H543" s="64" t="s">
        <v>108</v>
      </c>
      <c r="I543" s="64" t="s">
        <v>109</v>
      </c>
      <c r="J543" s="64" t="s">
        <v>110</v>
      </c>
      <c r="K543" s="285"/>
      <c r="L543" s="285"/>
      <c r="M543" s="285"/>
      <c r="N543" s="285"/>
      <c r="O543" s="285"/>
      <c r="P543" s="285"/>
      <c r="Q543" s="285"/>
      <c r="R543" s="285"/>
    </row>
    <row r="544" spans="1:22" ht="15.75" customHeight="1">
      <c r="A544" s="64">
        <v>1101</v>
      </c>
      <c r="B544" s="65">
        <v>78</v>
      </c>
      <c r="C544" s="65"/>
      <c r="D544" s="65"/>
      <c r="E544" s="65"/>
      <c r="F544" s="65"/>
      <c r="G544" s="65"/>
      <c r="H544" s="65"/>
      <c r="I544" s="65"/>
      <c r="J544" s="65"/>
      <c r="K544" s="66"/>
      <c r="L544" s="67"/>
      <c r="M544" s="49"/>
      <c r="N544" s="68"/>
      <c r="O544" s="69"/>
      <c r="P544" s="103">
        <f>B544</f>
        <v>78</v>
      </c>
      <c r="Q544" s="71"/>
      <c r="R544" s="69"/>
    </row>
    <row r="545" spans="1:19" ht="15.75" customHeight="1">
      <c r="A545" s="64">
        <v>1102</v>
      </c>
      <c r="B545" s="65"/>
      <c r="C545" s="65">
        <v>63</v>
      </c>
      <c r="D545" s="65"/>
      <c r="E545" s="65"/>
      <c r="F545" s="65"/>
      <c r="G545" s="65"/>
      <c r="H545" s="65"/>
      <c r="I545" s="65"/>
      <c r="J545" s="65"/>
      <c r="K545" s="66"/>
      <c r="L545" s="72"/>
      <c r="M545" s="3"/>
      <c r="N545" s="73"/>
      <c r="O545" s="74">
        <f>IF(C545=0,"",C545/B544)</f>
        <v>0.80769230769230771</v>
      </c>
      <c r="P545" s="75">
        <v>63</v>
      </c>
      <c r="Q545" s="76">
        <f t="shared" ref="Q545:Q552" si="103">IF(P545=0,"",P545/P544)</f>
        <v>0.80769230769230771</v>
      </c>
      <c r="R545" s="76">
        <f t="shared" ref="R545:R552" si="104">IF(P545=0,"",100%-Q545)</f>
        <v>0.19230769230769229</v>
      </c>
    </row>
    <row r="546" spans="1:19" ht="15.75" customHeight="1">
      <c r="A546" s="64">
        <v>1201</v>
      </c>
      <c r="B546" s="65"/>
      <c r="C546" s="65"/>
      <c r="D546" s="65">
        <v>41</v>
      </c>
      <c r="E546" s="65"/>
      <c r="F546" s="65"/>
      <c r="G546" s="65"/>
      <c r="H546" s="65"/>
      <c r="I546" s="65"/>
      <c r="J546" s="65"/>
      <c r="K546" s="66"/>
      <c r="L546" s="72"/>
      <c r="M546" s="3"/>
      <c r="N546" s="73"/>
      <c r="O546" s="74">
        <f>IF(D546=0,"",D546/C545)</f>
        <v>0.65079365079365081</v>
      </c>
      <c r="P546" s="75">
        <v>54</v>
      </c>
      <c r="Q546" s="76">
        <f t="shared" si="103"/>
        <v>0.8571428571428571</v>
      </c>
      <c r="R546" s="76">
        <f t="shared" si="104"/>
        <v>0.1428571428571429</v>
      </c>
      <c r="S546" s="77">
        <f>P546/P544</f>
        <v>0.69230769230769229</v>
      </c>
    </row>
    <row r="547" spans="1:19" ht="15.75" customHeight="1">
      <c r="A547" s="64">
        <v>1202</v>
      </c>
      <c r="B547" s="65"/>
      <c r="C547" s="65"/>
      <c r="D547" s="65"/>
      <c r="E547" s="65">
        <v>37</v>
      </c>
      <c r="F547" s="65"/>
      <c r="G547" s="65"/>
      <c r="H547" s="65"/>
      <c r="I547" s="65"/>
      <c r="J547" s="65"/>
      <c r="K547" s="66"/>
      <c r="L547" s="72"/>
      <c r="M547" s="3"/>
      <c r="N547" s="73"/>
      <c r="O547" s="74">
        <f>IF(E547=0,"",E547/D546)</f>
        <v>0.90243902439024393</v>
      </c>
      <c r="P547" s="75">
        <v>50</v>
      </c>
      <c r="Q547" s="76">
        <f t="shared" si="103"/>
        <v>0.92592592592592593</v>
      </c>
      <c r="R547" s="76">
        <f t="shared" si="104"/>
        <v>7.407407407407407E-2</v>
      </c>
    </row>
    <row r="548" spans="1:19" ht="15.75" customHeight="1">
      <c r="A548" s="64">
        <v>1301</v>
      </c>
      <c r="B548" s="65"/>
      <c r="C548" s="65"/>
      <c r="D548" s="65"/>
      <c r="E548" s="65"/>
      <c r="F548" s="65">
        <v>32</v>
      </c>
      <c r="G548" s="65"/>
      <c r="H548" s="65"/>
      <c r="I548" s="65"/>
      <c r="J548" s="65"/>
      <c r="K548" s="66"/>
      <c r="L548" s="72"/>
      <c r="M548" s="3"/>
      <c r="N548" s="73"/>
      <c r="O548" s="74">
        <f>IF(F548=0,"",F548/E547)</f>
        <v>0.86486486486486491</v>
      </c>
      <c r="P548" s="75">
        <v>47</v>
      </c>
      <c r="Q548" s="76">
        <f t="shared" si="103"/>
        <v>0.94</v>
      </c>
      <c r="R548" s="76">
        <f t="shared" si="104"/>
        <v>6.0000000000000053E-2</v>
      </c>
    </row>
    <row r="549" spans="1:19" ht="15.75" customHeight="1">
      <c r="A549" s="64">
        <v>1302</v>
      </c>
      <c r="B549" s="65"/>
      <c r="C549" s="65"/>
      <c r="D549" s="65"/>
      <c r="E549" s="65"/>
      <c r="F549" s="65"/>
      <c r="G549" s="65">
        <v>30</v>
      </c>
      <c r="H549" s="65"/>
      <c r="I549" s="65"/>
      <c r="J549" s="65"/>
      <c r="K549" s="66"/>
      <c r="L549" s="72"/>
      <c r="M549" s="3"/>
      <c r="N549" s="73"/>
      <c r="O549" s="74">
        <f>IF(G549=0,"",G549/F548)</f>
        <v>0.9375</v>
      </c>
      <c r="P549" s="75">
        <v>45</v>
      </c>
      <c r="Q549" s="76">
        <f t="shared" si="103"/>
        <v>0.95744680851063835</v>
      </c>
      <c r="R549" s="76">
        <f t="shared" si="104"/>
        <v>4.2553191489361653E-2</v>
      </c>
    </row>
    <row r="550" spans="1:19" ht="15.75" customHeight="1">
      <c r="A550" s="64">
        <v>1401</v>
      </c>
      <c r="B550" s="65"/>
      <c r="C550" s="65"/>
      <c r="D550" s="65"/>
      <c r="E550" s="65"/>
      <c r="F550" s="65"/>
      <c r="G550" s="65"/>
      <c r="H550" s="65">
        <v>30</v>
      </c>
      <c r="I550" s="65"/>
      <c r="J550" s="65"/>
      <c r="K550" s="66"/>
      <c r="L550" s="72"/>
      <c r="M550" s="3"/>
      <c r="N550" s="73"/>
      <c r="O550" s="74">
        <f>IF(H550=0,"",H550/G549)</f>
        <v>1</v>
      </c>
      <c r="P550" s="75">
        <v>43</v>
      </c>
      <c r="Q550" s="76">
        <f t="shared" si="103"/>
        <v>0.9555555555555556</v>
      </c>
      <c r="R550" s="76">
        <f t="shared" si="104"/>
        <v>4.4444444444444398E-2</v>
      </c>
    </row>
    <row r="551" spans="1:19" ht="15.75" customHeight="1">
      <c r="A551" s="64">
        <v>1402</v>
      </c>
      <c r="B551" s="65"/>
      <c r="C551" s="65"/>
      <c r="D551" s="65"/>
      <c r="E551" s="65"/>
      <c r="F551" s="65"/>
      <c r="G551" s="65"/>
      <c r="H551" s="65"/>
      <c r="I551" s="65">
        <v>25</v>
      </c>
      <c r="J551" s="65"/>
      <c r="K551" s="66"/>
      <c r="L551" s="72"/>
      <c r="M551" s="3"/>
      <c r="N551" s="73"/>
      <c r="O551" s="74">
        <f>IF(I551=0,"",I551/H550)</f>
        <v>0.83333333333333337</v>
      </c>
      <c r="P551" s="75">
        <v>40</v>
      </c>
      <c r="Q551" s="76">
        <f t="shared" si="103"/>
        <v>0.93023255813953487</v>
      </c>
      <c r="R551" s="76">
        <f t="shared" si="104"/>
        <v>6.9767441860465129E-2</v>
      </c>
    </row>
    <row r="552" spans="1:19" ht="15.75" customHeight="1">
      <c r="A552" s="64">
        <v>1501</v>
      </c>
      <c r="B552" s="65"/>
      <c r="C552" s="65"/>
      <c r="D552" s="65"/>
      <c r="E552" s="65"/>
      <c r="F552" s="65"/>
      <c r="G552" s="65"/>
      <c r="H552" s="65"/>
      <c r="I552" s="65"/>
      <c r="J552" s="65">
        <v>25</v>
      </c>
      <c r="K552" s="66">
        <v>22</v>
      </c>
      <c r="L552" s="72"/>
      <c r="M552" s="3"/>
      <c r="N552" s="73"/>
      <c r="O552" s="78">
        <f>IF(J552=0,"",J552/I551)</f>
        <v>1</v>
      </c>
      <c r="P552" s="75">
        <v>39</v>
      </c>
      <c r="Q552" s="79">
        <f t="shared" si="103"/>
        <v>0.97499999999999998</v>
      </c>
      <c r="R552" s="79">
        <f t="shared" si="104"/>
        <v>2.5000000000000022E-2</v>
      </c>
    </row>
    <row r="553" spans="1:19" ht="15.75" customHeight="1">
      <c r="A553" s="64">
        <v>1502</v>
      </c>
      <c r="B553" s="65"/>
      <c r="C553" s="65"/>
      <c r="D553" s="65"/>
      <c r="E553" s="65"/>
      <c r="F553" s="65"/>
      <c r="G553" s="65"/>
      <c r="H553" s="65"/>
      <c r="I553" s="65"/>
      <c r="J553" s="65">
        <v>10</v>
      </c>
      <c r="K553" s="66">
        <v>4</v>
      </c>
      <c r="L553" s="72"/>
      <c r="M553" s="3"/>
      <c r="N553" s="30"/>
      <c r="O553" s="80"/>
      <c r="P553" s="81">
        <v>17</v>
      </c>
      <c r="Q553" s="82"/>
      <c r="R553" s="83"/>
    </row>
    <row r="554" spans="1:19" ht="15.75" customHeight="1">
      <c r="A554" s="64">
        <v>1601</v>
      </c>
      <c r="B554" s="65"/>
      <c r="C554" s="65"/>
      <c r="D554" s="65"/>
      <c r="E554" s="65"/>
      <c r="F554" s="65"/>
      <c r="G554" s="65"/>
      <c r="H554" s="65"/>
      <c r="I554" s="65"/>
      <c r="J554" s="65">
        <v>5</v>
      </c>
      <c r="K554" s="66">
        <v>3</v>
      </c>
      <c r="L554" s="72"/>
      <c r="M554" s="3"/>
      <c r="N554" s="30"/>
      <c r="O554" s="84"/>
      <c r="P554" s="85">
        <v>8</v>
      </c>
      <c r="Q554" s="86"/>
      <c r="R554" s="84"/>
    </row>
    <row r="555" spans="1:19" ht="15.75" customHeight="1">
      <c r="A555" s="64">
        <v>1602</v>
      </c>
      <c r="B555" s="65"/>
      <c r="C555" s="65"/>
      <c r="D555" s="65"/>
      <c r="E555" s="65"/>
      <c r="F555" s="65"/>
      <c r="G555" s="65"/>
      <c r="H555" s="65"/>
      <c r="I555" s="65"/>
      <c r="J555" s="65">
        <v>2</v>
      </c>
      <c r="K555" s="66">
        <v>1</v>
      </c>
      <c r="L555" s="72"/>
      <c r="M555" s="3"/>
      <c r="N555" s="30"/>
      <c r="O555" s="84"/>
      <c r="P555" s="85">
        <v>4</v>
      </c>
      <c r="Q555" s="86"/>
      <c r="R555" s="84"/>
    </row>
    <row r="556" spans="1:19" ht="15.75" customHeight="1">
      <c r="A556" s="64">
        <v>1701</v>
      </c>
      <c r="B556" s="87"/>
      <c r="C556" s="87"/>
      <c r="D556" s="87"/>
      <c r="E556" s="87"/>
      <c r="F556" s="87"/>
      <c r="G556" s="87"/>
      <c r="H556" s="87"/>
      <c r="I556" s="87"/>
      <c r="J556" s="87">
        <v>1</v>
      </c>
      <c r="K556" s="88"/>
      <c r="L556" s="72"/>
      <c r="M556" s="3"/>
      <c r="N556" s="30"/>
      <c r="O556" s="84"/>
      <c r="P556" s="85">
        <v>1</v>
      </c>
      <c r="Q556" s="86"/>
      <c r="R556" s="84"/>
    </row>
    <row r="557" spans="1:19" ht="15.75" customHeight="1">
      <c r="A557" s="64">
        <v>1702</v>
      </c>
      <c r="B557" s="87"/>
      <c r="C557" s="87"/>
      <c r="D557" s="87"/>
      <c r="E557" s="87"/>
      <c r="F557" s="87"/>
      <c r="G557" s="87"/>
      <c r="H557" s="87"/>
      <c r="I557" s="87"/>
      <c r="J557" s="87">
        <v>0</v>
      </c>
      <c r="K557" s="88"/>
      <c r="L557" s="72"/>
      <c r="M557" s="3"/>
      <c r="N557" s="30"/>
      <c r="O557" s="3"/>
      <c r="P557" s="75">
        <v>1</v>
      </c>
      <c r="Q557" s="23"/>
      <c r="R557" s="84"/>
    </row>
    <row r="558" spans="1:19" ht="15.75" customHeight="1">
      <c r="A558" s="64">
        <v>1801</v>
      </c>
      <c r="B558" s="87"/>
      <c r="C558" s="87"/>
      <c r="D558" s="87"/>
      <c r="E558" s="87"/>
      <c r="F558" s="87"/>
      <c r="G558" s="87"/>
      <c r="H558" s="87"/>
      <c r="I558" s="87"/>
      <c r="J558" s="87"/>
      <c r="K558" s="88"/>
      <c r="L558" s="72"/>
      <c r="M558" s="3"/>
      <c r="N558" s="30"/>
      <c r="O558" s="30"/>
      <c r="P558" s="30"/>
      <c r="Q558" s="30"/>
      <c r="R558" s="73"/>
    </row>
    <row r="559" spans="1:19" ht="15.75" customHeight="1">
      <c r="A559" s="64">
        <v>1802</v>
      </c>
      <c r="B559" s="87"/>
      <c r="C559" s="87"/>
      <c r="D559" s="87"/>
      <c r="E559" s="87"/>
      <c r="F559" s="87"/>
      <c r="G559" s="87"/>
      <c r="H559" s="87"/>
      <c r="I559" s="87"/>
      <c r="J559" s="87"/>
      <c r="K559" s="88"/>
      <c r="L559" s="72"/>
      <c r="M559" s="3"/>
      <c r="N559" s="30"/>
      <c r="O559" s="89" t="s">
        <v>83</v>
      </c>
      <c r="P559" s="90">
        <v>30</v>
      </c>
      <c r="Q559" s="91">
        <f>SUM(K550:K557)</f>
        <v>30</v>
      </c>
      <c r="R559" s="92" t="s">
        <v>11</v>
      </c>
    </row>
    <row r="560" spans="1:19" ht="15.75" customHeight="1">
      <c r="A560" s="64">
        <v>1901</v>
      </c>
      <c r="B560" s="87"/>
      <c r="C560" s="87"/>
      <c r="D560" s="87"/>
      <c r="E560" s="87"/>
      <c r="F560" s="87"/>
      <c r="G560" s="87"/>
      <c r="H560" s="87"/>
      <c r="I560" s="87"/>
      <c r="J560" s="87"/>
      <c r="K560" s="88"/>
      <c r="L560" s="72"/>
      <c r="M560" s="3"/>
      <c r="N560" s="30"/>
      <c r="O560" s="93" t="s">
        <v>85</v>
      </c>
      <c r="P560" s="94">
        <f>P559/B544</f>
        <v>0.38461538461538464</v>
      </c>
      <c r="Q560" s="95">
        <f>P559/Q559</f>
        <v>1</v>
      </c>
      <c r="R560" s="96" t="s">
        <v>86</v>
      </c>
    </row>
    <row r="561" spans="1:19" ht="15.75" customHeight="1">
      <c r="A561" s="64"/>
      <c r="B561" s="87"/>
      <c r="C561" s="87"/>
      <c r="D561" s="87"/>
      <c r="E561" s="87"/>
      <c r="F561" s="87"/>
      <c r="G561" s="87"/>
      <c r="H561" s="87"/>
      <c r="I561" s="87"/>
      <c r="J561" s="87"/>
      <c r="K561" s="88"/>
      <c r="L561" s="97"/>
      <c r="M561" s="98"/>
      <c r="N561" s="99"/>
      <c r="O561" s="99"/>
      <c r="P561" s="99"/>
      <c r="Q561" s="99"/>
      <c r="R561" s="100"/>
    </row>
    <row r="562" spans="1:19" ht="18" customHeight="1">
      <c r="A562" s="29"/>
      <c r="B562" s="30"/>
      <c r="C562" s="30"/>
      <c r="D562" s="288" t="s">
        <v>111</v>
      </c>
      <c r="E562" s="289"/>
      <c r="F562" s="289"/>
      <c r="G562" s="289"/>
      <c r="H562" s="289"/>
      <c r="I562" s="289"/>
      <c r="J562" s="290"/>
      <c r="K562" s="101">
        <f>SUM(K544:K558)</f>
        <v>30</v>
      </c>
      <c r="L562" s="102">
        <f>IF(SUM(K550:K552)=0,"",SUM(K550:K552)/B544)</f>
        <v>0.28205128205128205</v>
      </c>
      <c r="M562" s="102">
        <f>IF(K562=0,"",K562/B544)</f>
        <v>0.38461538461538464</v>
      </c>
      <c r="N562" s="102">
        <f>IF(K552=0,"",M562-L562)</f>
        <v>0.10256410256410259</v>
      </c>
      <c r="O562" s="3"/>
      <c r="P562" s="30"/>
      <c r="Q562" s="23"/>
      <c r="R562" s="3"/>
    </row>
    <row r="563" spans="1:19" ht="18" customHeight="1"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"/>
      <c r="M563" s="3"/>
      <c r="N563" s="3"/>
      <c r="O563" s="3"/>
    </row>
    <row r="564" spans="1:19" ht="12.75" customHeight="1"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"/>
      <c r="M564" s="3"/>
      <c r="O564" s="3"/>
    </row>
    <row r="565" spans="1:19" ht="26.25" customHeight="1">
      <c r="A565" s="2"/>
      <c r="B565" s="291" t="s">
        <v>99</v>
      </c>
      <c r="C565" s="292"/>
      <c r="D565" s="292"/>
      <c r="E565" s="292"/>
      <c r="F565" s="292"/>
      <c r="G565" s="292"/>
      <c r="H565" s="292"/>
      <c r="I565" s="292"/>
      <c r="J565" s="292"/>
      <c r="K565" s="60" t="s">
        <v>76</v>
      </c>
      <c r="L565" s="3"/>
      <c r="M565" s="3"/>
      <c r="N565" s="30"/>
      <c r="O565" s="3"/>
      <c r="P565" s="30"/>
      <c r="Q565" s="30"/>
      <c r="R565" s="30"/>
    </row>
    <row r="566" spans="1:19" ht="20.25" customHeight="1">
      <c r="A566" s="293" t="s">
        <v>10</v>
      </c>
      <c r="B566" s="294" t="s">
        <v>100</v>
      </c>
      <c r="C566" s="289"/>
      <c r="D566" s="289"/>
      <c r="E566" s="289"/>
      <c r="F566" s="289"/>
      <c r="G566" s="289"/>
      <c r="H566" s="289"/>
      <c r="I566" s="289"/>
      <c r="J566" s="290"/>
      <c r="K566" s="295" t="s">
        <v>11</v>
      </c>
      <c r="L566" s="286" t="s">
        <v>3</v>
      </c>
      <c r="M566" s="286" t="s">
        <v>4</v>
      </c>
      <c r="N566" s="284" t="s">
        <v>5</v>
      </c>
      <c r="O566" s="286" t="s">
        <v>6</v>
      </c>
      <c r="P566" s="287" t="s">
        <v>7</v>
      </c>
      <c r="Q566" s="287" t="s">
        <v>8</v>
      </c>
      <c r="R566" s="286" t="s">
        <v>101</v>
      </c>
    </row>
    <row r="567" spans="1:19" ht="20.25" customHeight="1">
      <c r="A567" s="285"/>
      <c r="B567" s="64" t="s">
        <v>102</v>
      </c>
      <c r="C567" s="64" t="s">
        <v>103</v>
      </c>
      <c r="D567" s="64" t="s">
        <v>104</v>
      </c>
      <c r="E567" s="64" t="s">
        <v>105</v>
      </c>
      <c r="F567" s="64" t="s">
        <v>106</v>
      </c>
      <c r="G567" s="64" t="s">
        <v>107</v>
      </c>
      <c r="H567" s="64" t="s">
        <v>108</v>
      </c>
      <c r="I567" s="64" t="s">
        <v>109</v>
      </c>
      <c r="J567" s="64" t="s">
        <v>110</v>
      </c>
      <c r="K567" s="285"/>
      <c r="L567" s="285"/>
      <c r="M567" s="285"/>
      <c r="N567" s="285"/>
      <c r="O567" s="285"/>
      <c r="P567" s="285"/>
      <c r="Q567" s="285"/>
      <c r="R567" s="285"/>
    </row>
    <row r="568" spans="1:19" ht="15.75" customHeight="1">
      <c r="A568" s="64">
        <v>1102</v>
      </c>
      <c r="B568" s="65">
        <v>99</v>
      </c>
      <c r="C568" s="65"/>
      <c r="D568" s="65"/>
      <c r="E568" s="65"/>
      <c r="F568" s="65"/>
      <c r="G568" s="65"/>
      <c r="H568" s="65"/>
      <c r="I568" s="65"/>
      <c r="J568" s="65"/>
      <c r="K568" s="66"/>
      <c r="L568" s="67"/>
      <c r="M568" s="49"/>
      <c r="N568" s="68"/>
      <c r="O568" s="69"/>
      <c r="P568" s="103">
        <f>B568</f>
        <v>99</v>
      </c>
      <c r="Q568" s="71"/>
      <c r="R568" s="69"/>
    </row>
    <row r="569" spans="1:19" ht="15.75" customHeight="1">
      <c r="A569" s="64">
        <v>1201</v>
      </c>
      <c r="B569" s="65"/>
      <c r="C569" s="65">
        <v>85</v>
      </c>
      <c r="D569" s="65"/>
      <c r="E569" s="65"/>
      <c r="F569" s="65"/>
      <c r="G569" s="65"/>
      <c r="H569" s="65"/>
      <c r="I569" s="65"/>
      <c r="J569" s="65"/>
      <c r="K569" s="66"/>
      <c r="L569" s="72"/>
      <c r="M569" s="3"/>
      <c r="N569" s="73"/>
      <c r="O569" s="74">
        <f>IF(C569=0,"",C569/B568)</f>
        <v>0.85858585858585856</v>
      </c>
      <c r="P569" s="75">
        <v>88</v>
      </c>
      <c r="Q569" s="76">
        <f t="shared" ref="Q569:Q576" si="105">IF(P569=0,"",P569/P568)</f>
        <v>0.88888888888888884</v>
      </c>
      <c r="R569" s="76">
        <f t="shared" ref="R569:R576" si="106">IF(P569=0,"",100%-Q569)</f>
        <v>0.11111111111111116</v>
      </c>
    </row>
    <row r="570" spans="1:19" ht="15.75" customHeight="1">
      <c r="A570" s="64">
        <v>1202</v>
      </c>
      <c r="B570" s="65"/>
      <c r="C570" s="65"/>
      <c r="D570" s="65">
        <v>70</v>
      </c>
      <c r="E570" s="65"/>
      <c r="F570" s="65"/>
      <c r="G570" s="65"/>
      <c r="H570" s="65"/>
      <c r="I570" s="65"/>
      <c r="J570" s="65"/>
      <c r="K570" s="66"/>
      <c r="L570" s="72"/>
      <c r="M570" s="3"/>
      <c r="N570" s="73"/>
      <c r="O570" s="74">
        <f>IF(D570=0,"",D570/C569)</f>
        <v>0.82352941176470584</v>
      </c>
      <c r="P570" s="75">
        <v>81</v>
      </c>
      <c r="Q570" s="76">
        <f t="shared" si="105"/>
        <v>0.92045454545454541</v>
      </c>
      <c r="R570" s="76">
        <f t="shared" si="106"/>
        <v>7.9545454545454586E-2</v>
      </c>
      <c r="S570" s="77">
        <f>P570/P568</f>
        <v>0.81818181818181823</v>
      </c>
    </row>
    <row r="571" spans="1:19" ht="15.75" customHeight="1">
      <c r="A571" s="64">
        <v>1301</v>
      </c>
      <c r="B571" s="65"/>
      <c r="C571" s="65"/>
      <c r="D571" s="65"/>
      <c r="E571" s="65">
        <v>70</v>
      </c>
      <c r="F571" s="65"/>
      <c r="G571" s="65"/>
      <c r="H571" s="65"/>
      <c r="I571" s="65"/>
      <c r="J571" s="65"/>
      <c r="K571" s="66"/>
      <c r="L571" s="72"/>
      <c r="M571" s="3"/>
      <c r="N571" s="73"/>
      <c r="O571" s="74">
        <f>IF(E571=0,"",E571/D570)</f>
        <v>1</v>
      </c>
      <c r="P571" s="75">
        <v>80</v>
      </c>
      <c r="Q571" s="76">
        <f t="shared" si="105"/>
        <v>0.98765432098765427</v>
      </c>
      <c r="R571" s="76">
        <f t="shared" si="106"/>
        <v>1.2345679012345734E-2</v>
      </c>
    </row>
    <row r="572" spans="1:19" ht="15.75" customHeight="1">
      <c r="A572" s="64">
        <v>1302</v>
      </c>
      <c r="B572" s="65"/>
      <c r="C572" s="65"/>
      <c r="D572" s="65"/>
      <c r="E572" s="65"/>
      <c r="F572" s="65">
        <v>62</v>
      </c>
      <c r="G572" s="65"/>
      <c r="H572" s="65"/>
      <c r="I572" s="65"/>
      <c r="J572" s="65"/>
      <c r="K572" s="66"/>
      <c r="L572" s="72"/>
      <c r="M572" s="3"/>
      <c r="N572" s="73"/>
      <c r="O572" s="74">
        <f>IF(F572=0,"",F572/E571)</f>
        <v>0.88571428571428568</v>
      </c>
      <c r="P572" s="75">
        <v>73</v>
      </c>
      <c r="Q572" s="76">
        <f t="shared" si="105"/>
        <v>0.91249999999999998</v>
      </c>
      <c r="R572" s="76">
        <f t="shared" si="106"/>
        <v>8.7500000000000022E-2</v>
      </c>
    </row>
    <row r="573" spans="1:19" ht="15.75" customHeight="1">
      <c r="A573" s="64">
        <v>1401</v>
      </c>
      <c r="B573" s="65"/>
      <c r="C573" s="65"/>
      <c r="D573" s="65"/>
      <c r="E573" s="65"/>
      <c r="F573" s="65"/>
      <c r="G573" s="65">
        <v>60</v>
      </c>
      <c r="H573" s="65"/>
      <c r="I573" s="65"/>
      <c r="J573" s="65"/>
      <c r="K573" s="66"/>
      <c r="L573" s="72"/>
      <c r="M573" s="3"/>
      <c r="N573" s="73"/>
      <c r="O573" s="74">
        <f>IF(G573=0,"",G573/F572)</f>
        <v>0.967741935483871</v>
      </c>
      <c r="P573" s="75">
        <v>72</v>
      </c>
      <c r="Q573" s="76">
        <f t="shared" si="105"/>
        <v>0.98630136986301364</v>
      </c>
      <c r="R573" s="76">
        <f t="shared" si="106"/>
        <v>1.3698630136986356E-2</v>
      </c>
    </row>
    <row r="574" spans="1:19" ht="15.75" customHeight="1">
      <c r="A574" s="64">
        <v>1402</v>
      </c>
      <c r="B574" s="65"/>
      <c r="C574" s="65"/>
      <c r="D574" s="65"/>
      <c r="E574" s="65"/>
      <c r="F574" s="65"/>
      <c r="G574" s="65"/>
      <c r="H574" s="65">
        <v>56</v>
      </c>
      <c r="I574" s="65"/>
      <c r="J574" s="65"/>
      <c r="K574" s="66"/>
      <c r="L574" s="72"/>
      <c r="M574" s="3"/>
      <c r="N574" s="73"/>
      <c r="O574" s="74">
        <f>IF(H574=0,"",H574/G573)</f>
        <v>0.93333333333333335</v>
      </c>
      <c r="P574" s="75">
        <v>71</v>
      </c>
      <c r="Q574" s="76">
        <f t="shared" si="105"/>
        <v>0.98611111111111116</v>
      </c>
      <c r="R574" s="76">
        <f t="shared" si="106"/>
        <v>1.388888888888884E-2</v>
      </c>
    </row>
    <row r="575" spans="1:19" ht="15.75" customHeight="1">
      <c r="A575" s="64">
        <v>1501</v>
      </c>
      <c r="B575" s="65"/>
      <c r="C575" s="65"/>
      <c r="D575" s="65"/>
      <c r="E575" s="65"/>
      <c r="F575" s="65"/>
      <c r="G575" s="65"/>
      <c r="H575" s="65"/>
      <c r="I575" s="65">
        <v>54</v>
      </c>
      <c r="J575" s="65"/>
      <c r="K575" s="66">
        <v>2</v>
      </c>
      <c r="L575" s="72"/>
      <c r="M575" s="3"/>
      <c r="N575" s="73"/>
      <c r="O575" s="74">
        <f>IF(I575=0,"",I575/H574)</f>
        <v>0.9642857142857143</v>
      </c>
      <c r="P575" s="75">
        <v>67</v>
      </c>
      <c r="Q575" s="76">
        <f t="shared" si="105"/>
        <v>0.94366197183098588</v>
      </c>
      <c r="R575" s="76">
        <f t="shared" si="106"/>
        <v>5.633802816901412E-2</v>
      </c>
    </row>
    <row r="576" spans="1:19" ht="15.75" customHeight="1">
      <c r="A576" s="64">
        <v>1502</v>
      </c>
      <c r="B576" s="65"/>
      <c r="C576" s="65"/>
      <c r="D576" s="65"/>
      <c r="E576" s="65"/>
      <c r="F576" s="65"/>
      <c r="G576" s="65"/>
      <c r="H576" s="65"/>
      <c r="I576" s="65"/>
      <c r="J576" s="65">
        <v>52</v>
      </c>
      <c r="K576" s="66">
        <v>33</v>
      </c>
      <c r="L576" s="72"/>
      <c r="M576" s="3"/>
      <c r="N576" s="73"/>
      <c r="O576" s="78">
        <f>IF(J576=0,"",J576/I575)</f>
        <v>0.96296296296296291</v>
      </c>
      <c r="P576" s="75">
        <v>64</v>
      </c>
      <c r="Q576" s="79">
        <f t="shared" si="105"/>
        <v>0.95522388059701491</v>
      </c>
      <c r="R576" s="79">
        <f t="shared" si="106"/>
        <v>4.4776119402985093E-2</v>
      </c>
    </row>
    <row r="577" spans="1:18" ht="15.75" customHeight="1">
      <c r="A577" s="64">
        <v>1601</v>
      </c>
      <c r="B577" s="65"/>
      <c r="C577" s="65"/>
      <c r="D577" s="65"/>
      <c r="E577" s="65"/>
      <c r="F577" s="65"/>
      <c r="G577" s="65"/>
      <c r="H577" s="65"/>
      <c r="I577" s="65"/>
      <c r="J577" s="65">
        <v>4</v>
      </c>
      <c r="K577" s="66">
        <v>3</v>
      </c>
      <c r="L577" s="72"/>
      <c r="M577" s="3"/>
      <c r="N577" s="30"/>
      <c r="O577" s="80"/>
      <c r="P577" s="81">
        <v>13</v>
      </c>
      <c r="Q577" s="82"/>
      <c r="R577" s="83"/>
    </row>
    <row r="578" spans="1:18" ht="15.75" customHeight="1">
      <c r="A578" s="64">
        <v>1602</v>
      </c>
      <c r="B578" s="65"/>
      <c r="C578" s="65"/>
      <c r="D578" s="65"/>
      <c r="E578" s="65"/>
      <c r="F578" s="65"/>
      <c r="G578" s="65"/>
      <c r="H578" s="65"/>
      <c r="I578" s="65"/>
      <c r="J578" s="65">
        <v>10</v>
      </c>
      <c r="K578" s="66">
        <v>5</v>
      </c>
      <c r="L578" s="72"/>
      <c r="M578" s="3"/>
      <c r="N578" s="30"/>
      <c r="O578" s="84"/>
      <c r="P578" s="85">
        <v>10</v>
      </c>
      <c r="Q578" s="86"/>
      <c r="R578" s="84"/>
    </row>
    <row r="579" spans="1:18" ht="15.75" customHeight="1">
      <c r="A579" s="64">
        <v>1701</v>
      </c>
      <c r="B579" s="65"/>
      <c r="C579" s="65"/>
      <c r="D579" s="65"/>
      <c r="E579" s="65"/>
      <c r="F579" s="65"/>
      <c r="G579" s="65"/>
      <c r="H579" s="65"/>
      <c r="I579" s="65"/>
      <c r="J579" s="65">
        <v>3</v>
      </c>
      <c r="K579" s="66">
        <v>1</v>
      </c>
      <c r="L579" s="72"/>
      <c r="M579" s="3"/>
      <c r="N579" s="30"/>
      <c r="O579" s="84"/>
      <c r="P579" s="85">
        <v>3</v>
      </c>
      <c r="Q579" s="86"/>
      <c r="R579" s="84"/>
    </row>
    <row r="580" spans="1:18" ht="15.75" customHeight="1">
      <c r="A580" s="64">
        <v>1702</v>
      </c>
      <c r="B580" s="87"/>
      <c r="C580" s="87"/>
      <c r="D580" s="87"/>
      <c r="E580" s="87"/>
      <c r="F580" s="87"/>
      <c r="G580" s="87"/>
      <c r="H580" s="87"/>
      <c r="I580" s="87"/>
      <c r="J580" s="87"/>
      <c r="K580" s="88"/>
      <c r="L580" s="72"/>
      <c r="M580" s="3"/>
      <c r="N580" s="30"/>
      <c r="O580" s="84"/>
      <c r="P580" s="85"/>
      <c r="Q580" s="86"/>
      <c r="R580" s="84"/>
    </row>
    <row r="581" spans="1:18" ht="15.75" customHeight="1">
      <c r="A581" s="64">
        <v>1801</v>
      </c>
      <c r="B581" s="87"/>
      <c r="C581" s="87"/>
      <c r="D581" s="87"/>
      <c r="E581" s="87"/>
      <c r="F581" s="87"/>
      <c r="G581" s="87"/>
      <c r="H581" s="87"/>
      <c r="I581" s="87"/>
      <c r="J581" s="87"/>
      <c r="K581" s="88"/>
      <c r="L581" s="72"/>
      <c r="M581" s="3"/>
      <c r="N581" s="30"/>
      <c r="O581" s="3"/>
      <c r="P581" s="75"/>
      <c r="Q581" s="23"/>
      <c r="R581" s="84"/>
    </row>
    <row r="582" spans="1:18" ht="15.75" customHeight="1">
      <c r="A582" s="64">
        <v>1802</v>
      </c>
      <c r="B582" s="87"/>
      <c r="C582" s="87"/>
      <c r="D582" s="87"/>
      <c r="E582" s="87"/>
      <c r="F582" s="87"/>
      <c r="G582" s="87"/>
      <c r="H582" s="87"/>
      <c r="I582" s="87"/>
      <c r="J582" s="87"/>
      <c r="K582" s="88"/>
      <c r="L582" s="72"/>
      <c r="M582" s="3"/>
      <c r="N582" s="30"/>
      <c r="O582" s="30"/>
      <c r="P582" s="30"/>
      <c r="Q582" s="30"/>
      <c r="R582" s="73"/>
    </row>
    <row r="583" spans="1:18" ht="15.75" customHeight="1">
      <c r="A583" s="64">
        <v>1901</v>
      </c>
      <c r="B583" s="87"/>
      <c r="C583" s="87"/>
      <c r="D583" s="87"/>
      <c r="E583" s="87"/>
      <c r="F583" s="87"/>
      <c r="G583" s="87"/>
      <c r="H583" s="87"/>
      <c r="I583" s="87"/>
      <c r="J583" s="87"/>
      <c r="K583" s="88"/>
      <c r="L583" s="72"/>
      <c r="M583" s="3"/>
      <c r="N583" s="30"/>
      <c r="O583" s="89" t="s">
        <v>83</v>
      </c>
      <c r="P583" s="90">
        <v>44</v>
      </c>
      <c r="Q583" s="91">
        <f>SUM(K574:K582)</f>
        <v>44</v>
      </c>
      <c r="R583" s="92" t="s">
        <v>11</v>
      </c>
    </row>
    <row r="584" spans="1:18" ht="15.75" customHeight="1">
      <c r="A584" s="64">
        <v>1902</v>
      </c>
      <c r="B584" s="87"/>
      <c r="C584" s="87"/>
      <c r="D584" s="87"/>
      <c r="E584" s="87"/>
      <c r="F584" s="87"/>
      <c r="G584" s="87"/>
      <c r="H584" s="87"/>
      <c r="I584" s="87"/>
      <c r="J584" s="87"/>
      <c r="K584" s="88"/>
      <c r="L584" s="72"/>
      <c r="M584" s="3"/>
      <c r="N584" s="30"/>
      <c r="O584" s="93" t="s">
        <v>85</v>
      </c>
      <c r="P584" s="94">
        <f>P583/B568</f>
        <v>0.44444444444444442</v>
      </c>
      <c r="Q584" s="95">
        <f>P583/Q583</f>
        <v>1</v>
      </c>
      <c r="R584" s="96" t="s">
        <v>86</v>
      </c>
    </row>
    <row r="585" spans="1:18" ht="15.75" customHeight="1">
      <c r="A585" s="64">
        <v>2001</v>
      </c>
      <c r="B585" s="87"/>
      <c r="C585" s="87"/>
      <c r="D585" s="87"/>
      <c r="E585" s="87"/>
      <c r="F585" s="87"/>
      <c r="G585" s="87"/>
      <c r="H585" s="87"/>
      <c r="I585" s="87"/>
      <c r="J585" s="87"/>
      <c r="K585" s="88"/>
      <c r="L585" s="97"/>
      <c r="M585" s="98"/>
      <c r="N585" s="99"/>
      <c r="O585" s="99"/>
      <c r="P585" s="99"/>
      <c r="Q585" s="99"/>
      <c r="R585" s="100"/>
    </row>
    <row r="586" spans="1:18" ht="18" customHeight="1">
      <c r="A586" s="29"/>
      <c r="B586" s="30"/>
      <c r="C586" s="30"/>
      <c r="D586" s="288" t="s">
        <v>111</v>
      </c>
      <c r="E586" s="289"/>
      <c r="F586" s="289"/>
      <c r="G586" s="289"/>
      <c r="H586" s="289"/>
      <c r="I586" s="289"/>
      <c r="J586" s="290"/>
      <c r="K586" s="101">
        <f>SUM(K568:K582)</f>
        <v>44</v>
      </c>
      <c r="L586" s="102">
        <f>IF(SUM(K574:K576)=0,"",SUM(K574:K576)/B568)</f>
        <v>0.35353535353535354</v>
      </c>
      <c r="M586" s="102">
        <f>IF(K586=0,"",K586/B568)</f>
        <v>0.44444444444444442</v>
      </c>
      <c r="N586" s="102">
        <f>IF(K576=0,"",M586-L586)</f>
        <v>9.0909090909090884E-2</v>
      </c>
      <c r="O586" s="3"/>
      <c r="P586" s="30"/>
      <c r="Q586" s="23"/>
      <c r="R586" s="3"/>
    </row>
    <row r="587" spans="1:18" ht="18" customHeight="1"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"/>
      <c r="M587" s="3"/>
      <c r="O587" s="3"/>
    </row>
    <row r="588" spans="1:18" ht="12.75" customHeight="1"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"/>
      <c r="M588" s="3"/>
      <c r="O588" s="3"/>
    </row>
    <row r="589" spans="1:18" ht="26.25" customHeight="1">
      <c r="A589" s="2"/>
      <c r="B589" s="291" t="s">
        <v>99</v>
      </c>
      <c r="C589" s="292"/>
      <c r="D589" s="292"/>
      <c r="E589" s="292"/>
      <c r="F589" s="292"/>
      <c r="G589" s="292"/>
      <c r="H589" s="292"/>
      <c r="I589" s="292"/>
      <c r="J589" s="292"/>
      <c r="K589" s="60" t="s">
        <v>80</v>
      </c>
      <c r="L589" s="3"/>
      <c r="M589" s="3"/>
      <c r="N589" s="30"/>
      <c r="O589" s="3"/>
      <c r="P589" s="30"/>
      <c r="Q589" s="30"/>
      <c r="R589" s="30"/>
    </row>
    <row r="590" spans="1:18" ht="20.25" customHeight="1">
      <c r="A590" s="293" t="s">
        <v>10</v>
      </c>
      <c r="B590" s="294" t="s">
        <v>100</v>
      </c>
      <c r="C590" s="289"/>
      <c r="D590" s="289"/>
      <c r="E590" s="289"/>
      <c r="F590" s="289"/>
      <c r="G590" s="289"/>
      <c r="H590" s="289"/>
      <c r="I590" s="289"/>
      <c r="J590" s="290"/>
      <c r="K590" s="295" t="s">
        <v>11</v>
      </c>
      <c r="L590" s="286" t="s">
        <v>3</v>
      </c>
      <c r="M590" s="286" t="s">
        <v>4</v>
      </c>
      <c r="N590" s="284" t="s">
        <v>5</v>
      </c>
      <c r="O590" s="286" t="s">
        <v>6</v>
      </c>
      <c r="P590" s="287" t="s">
        <v>7</v>
      </c>
      <c r="Q590" s="287" t="s">
        <v>8</v>
      </c>
      <c r="R590" s="286" t="s">
        <v>101</v>
      </c>
    </row>
    <row r="591" spans="1:18" ht="15.75" customHeight="1">
      <c r="A591" s="285"/>
      <c r="B591" s="64" t="s">
        <v>102</v>
      </c>
      <c r="C591" s="64" t="s">
        <v>103</v>
      </c>
      <c r="D591" s="64" t="s">
        <v>104</v>
      </c>
      <c r="E591" s="64" t="s">
        <v>105</v>
      </c>
      <c r="F591" s="64" t="s">
        <v>106</v>
      </c>
      <c r="G591" s="64" t="s">
        <v>107</v>
      </c>
      <c r="H591" s="64" t="s">
        <v>108</v>
      </c>
      <c r="I591" s="64" t="s">
        <v>109</v>
      </c>
      <c r="J591" s="64" t="s">
        <v>110</v>
      </c>
      <c r="K591" s="285"/>
      <c r="L591" s="285"/>
      <c r="M591" s="285"/>
      <c r="N591" s="285"/>
      <c r="O591" s="285"/>
      <c r="P591" s="285"/>
      <c r="Q591" s="285"/>
      <c r="R591" s="285"/>
    </row>
    <row r="592" spans="1:18" ht="15.75" customHeight="1">
      <c r="A592" s="64">
        <v>1201</v>
      </c>
      <c r="B592" s="65">
        <v>97</v>
      </c>
      <c r="C592" s="65"/>
      <c r="D592" s="65"/>
      <c r="E592" s="65"/>
      <c r="F592" s="65"/>
      <c r="G592" s="65"/>
      <c r="H592" s="65"/>
      <c r="I592" s="65"/>
      <c r="J592" s="65"/>
      <c r="K592" s="66"/>
      <c r="L592" s="67"/>
      <c r="M592" s="49"/>
      <c r="N592" s="68"/>
      <c r="O592" s="69"/>
      <c r="P592" s="103">
        <f>B592</f>
        <v>97</v>
      </c>
      <c r="Q592" s="71"/>
      <c r="R592" s="69"/>
    </row>
    <row r="593" spans="1:19" ht="15.75" customHeight="1">
      <c r="A593" s="64">
        <v>1202</v>
      </c>
      <c r="B593" s="65"/>
      <c r="C593" s="65">
        <v>77</v>
      </c>
      <c r="D593" s="65"/>
      <c r="E593" s="65"/>
      <c r="F593" s="65"/>
      <c r="G593" s="65"/>
      <c r="H593" s="65"/>
      <c r="I593" s="65"/>
      <c r="J593" s="65"/>
      <c r="K593" s="66"/>
      <c r="L593" s="72"/>
      <c r="M593" s="3"/>
      <c r="N593" s="73"/>
      <c r="O593" s="74">
        <f>IF(C593=0,"",C593/B592)</f>
        <v>0.79381443298969068</v>
      </c>
      <c r="P593" s="75">
        <v>77</v>
      </c>
      <c r="Q593" s="76">
        <f t="shared" ref="Q593:Q600" si="107">IF(P593=0,"",P593/P592)</f>
        <v>0.79381443298969068</v>
      </c>
      <c r="R593" s="76">
        <f t="shared" ref="R593:R600" si="108">IF(P593=0,"",100%-Q593)</f>
        <v>0.20618556701030932</v>
      </c>
    </row>
    <row r="594" spans="1:19" ht="15.75" customHeight="1">
      <c r="A594" s="64">
        <v>1301</v>
      </c>
      <c r="B594" s="65"/>
      <c r="C594" s="65"/>
      <c r="D594" s="65">
        <v>62</v>
      </c>
      <c r="E594" s="65"/>
      <c r="F594" s="65"/>
      <c r="G594" s="65"/>
      <c r="H594" s="65"/>
      <c r="I594" s="65"/>
      <c r="J594" s="65"/>
      <c r="K594" s="66"/>
      <c r="L594" s="72"/>
      <c r="M594" s="3"/>
      <c r="N594" s="73"/>
      <c r="O594" s="74">
        <f>IF(D594=0,"",D594/C593)</f>
        <v>0.80519480519480524</v>
      </c>
      <c r="P594" s="75">
        <v>70</v>
      </c>
      <c r="Q594" s="76">
        <f t="shared" si="107"/>
        <v>0.90909090909090906</v>
      </c>
      <c r="R594" s="76">
        <f t="shared" si="108"/>
        <v>9.0909090909090939E-2</v>
      </c>
      <c r="S594" s="77">
        <f>P594/P592</f>
        <v>0.72164948453608246</v>
      </c>
    </row>
    <row r="595" spans="1:19" ht="15.75" customHeight="1">
      <c r="A595" s="64">
        <v>1302</v>
      </c>
      <c r="B595" s="65"/>
      <c r="C595" s="65"/>
      <c r="D595" s="65"/>
      <c r="E595" s="65">
        <v>60</v>
      </c>
      <c r="F595" s="65"/>
      <c r="G595" s="65"/>
      <c r="H595" s="65"/>
      <c r="I595" s="65"/>
      <c r="J595" s="65"/>
      <c r="K595" s="66"/>
      <c r="L595" s="72"/>
      <c r="M595" s="3"/>
      <c r="N595" s="73"/>
      <c r="O595" s="74">
        <f>IF(E595=0,"",E595/D594)</f>
        <v>0.967741935483871</v>
      </c>
      <c r="P595" s="75">
        <v>64</v>
      </c>
      <c r="Q595" s="76">
        <f t="shared" si="107"/>
        <v>0.91428571428571426</v>
      </c>
      <c r="R595" s="76">
        <f t="shared" si="108"/>
        <v>8.5714285714285743E-2</v>
      </c>
    </row>
    <row r="596" spans="1:19" ht="15.75" customHeight="1">
      <c r="A596" s="64">
        <v>1401</v>
      </c>
      <c r="B596" s="65"/>
      <c r="C596" s="65"/>
      <c r="D596" s="65"/>
      <c r="E596" s="65"/>
      <c r="F596" s="65">
        <v>56</v>
      </c>
      <c r="G596" s="65"/>
      <c r="H596" s="65"/>
      <c r="I596" s="65"/>
      <c r="J596" s="65"/>
      <c r="K596" s="66"/>
      <c r="L596" s="72"/>
      <c r="M596" s="3"/>
      <c r="N596" s="73"/>
      <c r="O596" s="74">
        <f>IF(F596=0,"",F596/E595)</f>
        <v>0.93333333333333335</v>
      </c>
      <c r="P596" s="75">
        <v>64</v>
      </c>
      <c r="Q596" s="76">
        <f t="shared" si="107"/>
        <v>1</v>
      </c>
      <c r="R596" s="76">
        <f t="shared" si="108"/>
        <v>0</v>
      </c>
    </row>
    <row r="597" spans="1:19" ht="15.75" customHeight="1">
      <c r="A597" s="64">
        <v>1402</v>
      </c>
      <c r="B597" s="65"/>
      <c r="C597" s="65"/>
      <c r="D597" s="65"/>
      <c r="E597" s="65"/>
      <c r="F597" s="65"/>
      <c r="G597" s="65">
        <v>54</v>
      </c>
      <c r="H597" s="65"/>
      <c r="I597" s="65"/>
      <c r="J597" s="65"/>
      <c r="K597" s="66"/>
      <c r="L597" s="72"/>
      <c r="M597" s="3"/>
      <c r="N597" s="73"/>
      <c r="O597" s="74">
        <f>IF(G597=0,"",G597/F596)</f>
        <v>0.9642857142857143</v>
      </c>
      <c r="P597" s="75">
        <v>58</v>
      </c>
      <c r="Q597" s="76">
        <f t="shared" si="107"/>
        <v>0.90625</v>
      </c>
      <c r="R597" s="76">
        <f t="shared" si="108"/>
        <v>9.375E-2</v>
      </c>
    </row>
    <row r="598" spans="1:19" ht="15.75" customHeight="1">
      <c r="A598" s="64">
        <v>1501</v>
      </c>
      <c r="B598" s="65"/>
      <c r="C598" s="65"/>
      <c r="D598" s="65"/>
      <c r="E598" s="65"/>
      <c r="F598" s="65"/>
      <c r="G598" s="65"/>
      <c r="H598" s="65">
        <v>48</v>
      </c>
      <c r="I598" s="65"/>
      <c r="J598" s="65"/>
      <c r="K598" s="66">
        <v>1</v>
      </c>
      <c r="L598" s="72"/>
      <c r="M598" s="3"/>
      <c r="N598" s="73"/>
      <c r="O598" s="74">
        <f>IF(H598=0,"",H598/G597)</f>
        <v>0.88888888888888884</v>
      </c>
      <c r="P598" s="75">
        <v>55</v>
      </c>
      <c r="Q598" s="76">
        <f t="shared" si="107"/>
        <v>0.94827586206896552</v>
      </c>
      <c r="R598" s="76">
        <f t="shared" si="108"/>
        <v>5.1724137931034475E-2</v>
      </c>
    </row>
    <row r="599" spans="1:19" ht="15.75" customHeight="1">
      <c r="A599" s="64">
        <v>1502</v>
      </c>
      <c r="B599" s="65"/>
      <c r="C599" s="65"/>
      <c r="D599" s="65"/>
      <c r="E599" s="65"/>
      <c r="F599" s="65"/>
      <c r="G599" s="65"/>
      <c r="H599" s="65"/>
      <c r="I599" s="65">
        <v>47</v>
      </c>
      <c r="J599" s="65"/>
      <c r="K599" s="66">
        <v>1</v>
      </c>
      <c r="L599" s="72"/>
      <c r="M599" s="3"/>
      <c r="N599" s="73"/>
      <c r="O599" s="74">
        <f>IF(I599=0,"",I599/H598)</f>
        <v>0.97916666666666663</v>
      </c>
      <c r="P599" s="75">
        <v>52</v>
      </c>
      <c r="Q599" s="76">
        <f t="shared" si="107"/>
        <v>0.94545454545454544</v>
      </c>
      <c r="R599" s="76">
        <f t="shared" si="108"/>
        <v>5.4545454545454564E-2</v>
      </c>
    </row>
    <row r="600" spans="1:19" ht="15.75" customHeight="1">
      <c r="A600" s="64">
        <v>1601</v>
      </c>
      <c r="B600" s="65"/>
      <c r="C600" s="65"/>
      <c r="D600" s="65"/>
      <c r="E600" s="65"/>
      <c r="F600" s="65"/>
      <c r="G600" s="65"/>
      <c r="H600" s="65"/>
      <c r="I600" s="65"/>
      <c r="J600" s="65">
        <v>46</v>
      </c>
      <c r="K600" s="66">
        <v>37</v>
      </c>
      <c r="L600" s="72"/>
      <c r="M600" s="3"/>
      <c r="N600" s="73"/>
      <c r="O600" s="78">
        <f>IF(J600=0,"",J600/I599)</f>
        <v>0.97872340425531912</v>
      </c>
      <c r="P600" s="75">
        <v>50</v>
      </c>
      <c r="Q600" s="79">
        <f t="shared" si="107"/>
        <v>0.96153846153846156</v>
      </c>
      <c r="R600" s="79">
        <f t="shared" si="108"/>
        <v>3.8461538461538436E-2</v>
      </c>
    </row>
    <row r="601" spans="1:19" ht="15.75" customHeight="1">
      <c r="A601" s="64">
        <v>1602</v>
      </c>
      <c r="B601" s="65"/>
      <c r="C601" s="65"/>
      <c r="D601" s="65"/>
      <c r="E601" s="65"/>
      <c r="F601" s="65"/>
      <c r="G601" s="65"/>
      <c r="H601" s="65"/>
      <c r="I601" s="65"/>
      <c r="J601" s="65">
        <v>9</v>
      </c>
      <c r="K601" s="66">
        <v>6</v>
      </c>
      <c r="L601" s="72"/>
      <c r="M601" s="3"/>
      <c r="N601" s="30"/>
      <c r="O601" s="80"/>
      <c r="P601" s="81">
        <v>11</v>
      </c>
      <c r="Q601" s="82"/>
      <c r="R601" s="83"/>
    </row>
    <row r="602" spans="1:19" ht="15.75" customHeight="1">
      <c r="A602" s="64">
        <v>1701</v>
      </c>
      <c r="B602" s="65"/>
      <c r="C602" s="65"/>
      <c r="D602" s="65"/>
      <c r="E602" s="65"/>
      <c r="F602" s="65"/>
      <c r="G602" s="65"/>
      <c r="H602" s="65"/>
      <c r="I602" s="65"/>
      <c r="J602" s="65">
        <v>1</v>
      </c>
      <c r="K602" s="66"/>
      <c r="L602" s="72"/>
      <c r="M602" s="3"/>
      <c r="N602" s="30"/>
      <c r="O602" s="84"/>
      <c r="P602" s="85">
        <v>1</v>
      </c>
      <c r="Q602" s="86"/>
      <c r="R602" s="84"/>
    </row>
    <row r="603" spans="1:19" ht="15.75" customHeight="1">
      <c r="A603" s="64">
        <v>1702</v>
      </c>
      <c r="B603" s="65"/>
      <c r="C603" s="65"/>
      <c r="D603" s="65"/>
      <c r="E603" s="65"/>
      <c r="F603" s="65"/>
      <c r="G603" s="65"/>
      <c r="H603" s="65"/>
      <c r="I603" s="65"/>
      <c r="J603" s="65">
        <v>0</v>
      </c>
      <c r="K603" s="66"/>
      <c r="L603" s="72"/>
      <c r="M603" s="3"/>
      <c r="N603" s="30"/>
      <c r="O603" s="84"/>
      <c r="P603" s="85">
        <v>0</v>
      </c>
      <c r="Q603" s="86"/>
      <c r="R603" s="84"/>
    </row>
    <row r="604" spans="1:19" ht="15.75" customHeight="1">
      <c r="A604" s="64">
        <v>1801</v>
      </c>
      <c r="B604" s="87"/>
      <c r="C604" s="87"/>
      <c r="D604" s="87"/>
      <c r="E604" s="87"/>
      <c r="F604" s="87"/>
      <c r="G604" s="87">
        <v>1</v>
      </c>
      <c r="H604" s="87"/>
      <c r="I604" s="87"/>
      <c r="J604" s="87"/>
      <c r="K604" s="88">
        <v>1</v>
      </c>
      <c r="L604" s="72"/>
      <c r="M604" s="3"/>
      <c r="N604" s="30"/>
      <c r="O604" s="84"/>
      <c r="P604" s="85">
        <v>1</v>
      </c>
      <c r="Q604" s="86"/>
      <c r="R604" s="84"/>
    </row>
    <row r="605" spans="1:19" ht="15.75" customHeight="1">
      <c r="A605" s="64">
        <v>1802</v>
      </c>
      <c r="B605" s="87"/>
      <c r="C605" s="87"/>
      <c r="D605" s="87"/>
      <c r="E605" s="87"/>
      <c r="F605" s="87"/>
      <c r="G605" s="87"/>
      <c r="H605" s="87"/>
      <c r="I605" s="87"/>
      <c r="J605" s="87"/>
      <c r="K605" s="88"/>
      <c r="L605" s="72"/>
      <c r="M605" s="3"/>
      <c r="N605" s="30"/>
      <c r="O605" s="3"/>
      <c r="P605" s="75"/>
      <c r="Q605" s="23"/>
      <c r="R605" s="84"/>
    </row>
    <row r="606" spans="1:19" ht="15.75" customHeight="1">
      <c r="A606" s="64">
        <v>1901</v>
      </c>
      <c r="B606" s="87"/>
      <c r="C606" s="87"/>
      <c r="D606" s="87"/>
      <c r="E606" s="87"/>
      <c r="F606" s="87"/>
      <c r="G606" s="87"/>
      <c r="H606" s="87"/>
      <c r="I606" s="87"/>
      <c r="J606" s="87"/>
      <c r="K606" s="88"/>
      <c r="L606" s="72"/>
      <c r="M606" s="3"/>
      <c r="N606" s="30"/>
      <c r="O606" s="30"/>
      <c r="P606" s="30"/>
      <c r="Q606" s="30"/>
      <c r="R606" s="73"/>
    </row>
    <row r="607" spans="1:19" ht="15.75" customHeight="1">
      <c r="A607" s="64">
        <v>1902</v>
      </c>
      <c r="B607" s="87"/>
      <c r="C607" s="87"/>
      <c r="D607" s="87"/>
      <c r="E607" s="87"/>
      <c r="F607" s="87"/>
      <c r="G607" s="87"/>
      <c r="H607" s="87"/>
      <c r="I607" s="87"/>
      <c r="J607" s="87"/>
      <c r="K607" s="88"/>
      <c r="L607" s="72"/>
      <c r="M607" s="3"/>
      <c r="N607" s="30"/>
      <c r="O607" s="89" t="s">
        <v>83</v>
      </c>
      <c r="P607" s="90">
        <v>46</v>
      </c>
      <c r="Q607" s="91">
        <f>SUM(K598:K607)</f>
        <v>46</v>
      </c>
      <c r="R607" s="92" t="s">
        <v>11</v>
      </c>
    </row>
    <row r="608" spans="1:19" ht="15.75" customHeight="1">
      <c r="A608" s="64">
        <v>2001</v>
      </c>
      <c r="B608" s="87"/>
      <c r="C608" s="87"/>
      <c r="D608" s="87"/>
      <c r="E608" s="87"/>
      <c r="F608" s="87"/>
      <c r="G608" s="87"/>
      <c r="H608" s="87"/>
      <c r="I608" s="87"/>
      <c r="J608" s="87"/>
      <c r="K608" s="88"/>
      <c r="L608" s="72"/>
      <c r="M608" s="3"/>
      <c r="N608" s="30"/>
      <c r="O608" s="93" t="s">
        <v>85</v>
      </c>
      <c r="P608" s="94">
        <f>P607/B592</f>
        <v>0.47422680412371132</v>
      </c>
      <c r="Q608" s="95">
        <f>P607/Q607</f>
        <v>1</v>
      </c>
      <c r="R608" s="96" t="s">
        <v>86</v>
      </c>
    </row>
    <row r="609" spans="1:19" ht="15.75" customHeight="1">
      <c r="A609" s="64">
        <v>2002</v>
      </c>
      <c r="B609" s="87"/>
      <c r="C609" s="87"/>
      <c r="D609" s="87"/>
      <c r="E609" s="87"/>
      <c r="F609" s="87"/>
      <c r="G609" s="87"/>
      <c r="H609" s="87"/>
      <c r="I609" s="87"/>
      <c r="J609" s="87"/>
      <c r="K609" s="88"/>
      <c r="L609" s="97"/>
      <c r="M609" s="98"/>
      <c r="N609" s="99"/>
      <c r="O609" s="99"/>
      <c r="P609" s="99"/>
      <c r="Q609" s="99"/>
      <c r="R609" s="100"/>
    </row>
    <row r="610" spans="1:19" ht="18" customHeight="1">
      <c r="A610" s="29"/>
      <c r="B610" s="30"/>
      <c r="C610" s="30"/>
      <c r="D610" s="288" t="s">
        <v>111</v>
      </c>
      <c r="E610" s="289"/>
      <c r="F610" s="289"/>
      <c r="G610" s="289"/>
      <c r="H610" s="289"/>
      <c r="I610" s="289"/>
      <c r="J610" s="290"/>
      <c r="K610" s="101">
        <f>SUM(K592:K606)</f>
        <v>46</v>
      </c>
      <c r="L610" s="102">
        <f>IF(SUM(K598:K600)=0,"",SUM(K598:K600)/B592)</f>
        <v>0.40206185567010311</v>
      </c>
      <c r="M610" s="102">
        <f>IF(K610=0,"",K610/B592)</f>
        <v>0.47422680412371132</v>
      </c>
      <c r="N610" s="102">
        <f>IF(K600=0,"",M610-L610)</f>
        <v>7.2164948453608213E-2</v>
      </c>
      <c r="O610" s="3"/>
      <c r="P610" s="30"/>
      <c r="Q610" s="23"/>
      <c r="R610" s="3"/>
    </row>
    <row r="611" spans="1:19" ht="12.75" customHeight="1"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"/>
      <c r="M611" s="3"/>
      <c r="O611" s="3"/>
    </row>
    <row r="612" spans="1:19" ht="12.75" customHeight="1"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"/>
      <c r="M612" s="3"/>
      <c r="O612" s="3"/>
    </row>
    <row r="613" spans="1:19" ht="26.25" customHeight="1">
      <c r="A613" s="2"/>
      <c r="B613" s="291" t="s">
        <v>99</v>
      </c>
      <c r="C613" s="292"/>
      <c r="D613" s="292"/>
      <c r="E613" s="292"/>
      <c r="F613" s="292"/>
      <c r="G613" s="292"/>
      <c r="H613" s="292"/>
      <c r="I613" s="292"/>
      <c r="J613" s="292"/>
      <c r="K613" s="60" t="s">
        <v>84</v>
      </c>
      <c r="L613" s="3"/>
      <c r="M613" s="3"/>
      <c r="N613" s="30"/>
      <c r="O613" s="3"/>
      <c r="P613" s="30"/>
      <c r="Q613" s="30"/>
      <c r="R613" s="30"/>
    </row>
    <row r="614" spans="1:19" ht="20.25" customHeight="1">
      <c r="A614" s="293" t="s">
        <v>10</v>
      </c>
      <c r="B614" s="294" t="s">
        <v>100</v>
      </c>
      <c r="C614" s="289"/>
      <c r="D614" s="289"/>
      <c r="E614" s="289"/>
      <c r="F614" s="289"/>
      <c r="G614" s="289"/>
      <c r="H614" s="289"/>
      <c r="I614" s="289"/>
      <c r="J614" s="290"/>
      <c r="K614" s="295" t="s">
        <v>11</v>
      </c>
      <c r="L614" s="286" t="s">
        <v>3</v>
      </c>
      <c r="M614" s="286" t="s">
        <v>4</v>
      </c>
      <c r="N614" s="284" t="s">
        <v>5</v>
      </c>
      <c r="O614" s="286" t="s">
        <v>6</v>
      </c>
      <c r="P614" s="287" t="s">
        <v>7</v>
      </c>
      <c r="Q614" s="287" t="s">
        <v>8</v>
      </c>
      <c r="R614" s="286" t="s">
        <v>101</v>
      </c>
    </row>
    <row r="615" spans="1:19" ht="15.75" customHeight="1">
      <c r="A615" s="285"/>
      <c r="B615" s="64" t="s">
        <v>102</v>
      </c>
      <c r="C615" s="64" t="s">
        <v>103</v>
      </c>
      <c r="D615" s="64" t="s">
        <v>104</v>
      </c>
      <c r="E615" s="64" t="s">
        <v>105</v>
      </c>
      <c r="F615" s="64" t="s">
        <v>106</v>
      </c>
      <c r="G615" s="64" t="s">
        <v>107</v>
      </c>
      <c r="H615" s="64" t="s">
        <v>108</v>
      </c>
      <c r="I615" s="64" t="s">
        <v>109</v>
      </c>
      <c r="J615" s="64" t="s">
        <v>110</v>
      </c>
      <c r="K615" s="285"/>
      <c r="L615" s="285"/>
      <c r="M615" s="285"/>
      <c r="N615" s="285"/>
      <c r="O615" s="285"/>
      <c r="P615" s="285"/>
      <c r="Q615" s="285"/>
      <c r="R615" s="285"/>
    </row>
    <row r="616" spans="1:19" ht="15.75" customHeight="1">
      <c r="A616" s="64">
        <v>1202</v>
      </c>
      <c r="B616" s="65">
        <v>81</v>
      </c>
      <c r="C616" s="65"/>
      <c r="D616" s="65"/>
      <c r="E616" s="65"/>
      <c r="F616" s="65"/>
      <c r="G616" s="65"/>
      <c r="H616" s="65"/>
      <c r="I616" s="65"/>
      <c r="J616" s="65"/>
      <c r="K616" s="88"/>
      <c r="L616" s="67"/>
      <c r="M616" s="49"/>
      <c r="N616" s="68"/>
      <c r="O616" s="69"/>
      <c r="P616" s="103">
        <f>B616</f>
        <v>81</v>
      </c>
      <c r="Q616" s="71"/>
      <c r="R616" s="69"/>
    </row>
    <row r="617" spans="1:19" ht="15.75" customHeight="1">
      <c r="A617" s="64">
        <v>1301</v>
      </c>
      <c r="B617" s="65"/>
      <c r="C617" s="65">
        <v>71</v>
      </c>
      <c r="D617" s="65"/>
      <c r="E617" s="65"/>
      <c r="F617" s="65"/>
      <c r="G617" s="65"/>
      <c r="H617" s="65"/>
      <c r="I617" s="65"/>
      <c r="J617" s="65"/>
      <c r="K617" s="88"/>
      <c r="L617" s="72"/>
      <c r="M617" s="3"/>
      <c r="N617" s="73"/>
      <c r="O617" s="74">
        <f>IF(C617=0,"",C617/B616)</f>
        <v>0.87654320987654322</v>
      </c>
      <c r="P617" s="75">
        <v>71</v>
      </c>
      <c r="Q617" s="76">
        <f t="shared" ref="Q617:Q624" si="109">IF(P617=0,"",P617/P616)</f>
        <v>0.87654320987654322</v>
      </c>
      <c r="R617" s="76">
        <f t="shared" ref="R617:R624" si="110">IF(P617=0,"",100%-Q617)</f>
        <v>0.12345679012345678</v>
      </c>
    </row>
    <row r="618" spans="1:19" ht="15.75" customHeight="1">
      <c r="A618" s="64">
        <v>1302</v>
      </c>
      <c r="B618" s="65"/>
      <c r="C618" s="65"/>
      <c r="D618" s="65">
        <v>58</v>
      </c>
      <c r="E618" s="65"/>
      <c r="F618" s="65"/>
      <c r="G618" s="65"/>
      <c r="H618" s="65"/>
      <c r="I618" s="65"/>
      <c r="J618" s="65"/>
      <c r="K618" s="88"/>
      <c r="L618" s="72"/>
      <c r="M618" s="3"/>
      <c r="N618" s="73"/>
      <c r="O618" s="74">
        <f>IF(D618=0,"",D618/C617)</f>
        <v>0.81690140845070425</v>
      </c>
      <c r="P618" s="75">
        <v>63</v>
      </c>
      <c r="Q618" s="76">
        <f t="shared" si="109"/>
        <v>0.88732394366197187</v>
      </c>
      <c r="R618" s="76">
        <f t="shared" si="110"/>
        <v>0.11267605633802813</v>
      </c>
      <c r="S618" s="77">
        <f>P618/P616</f>
        <v>0.77777777777777779</v>
      </c>
    </row>
    <row r="619" spans="1:19" ht="15.75" customHeight="1">
      <c r="A619" s="64">
        <v>1401</v>
      </c>
      <c r="B619" s="65"/>
      <c r="C619" s="65"/>
      <c r="D619" s="65"/>
      <c r="E619" s="65">
        <v>55</v>
      </c>
      <c r="F619" s="65"/>
      <c r="G619" s="65"/>
      <c r="H619" s="65"/>
      <c r="I619" s="65"/>
      <c r="J619" s="65"/>
      <c r="K619" s="88"/>
      <c r="L619" s="72"/>
      <c r="M619" s="3"/>
      <c r="N619" s="73"/>
      <c r="O619" s="74">
        <f>IF(E619=0,"",E619/D618)</f>
        <v>0.94827586206896552</v>
      </c>
      <c r="P619" s="75">
        <v>56</v>
      </c>
      <c r="Q619" s="76">
        <f t="shared" si="109"/>
        <v>0.88888888888888884</v>
      </c>
      <c r="R619" s="76">
        <f t="shared" si="110"/>
        <v>0.11111111111111116</v>
      </c>
    </row>
    <row r="620" spans="1:19" ht="15.75" customHeight="1">
      <c r="A620" s="64">
        <v>1402</v>
      </c>
      <c r="B620" s="65"/>
      <c r="C620" s="65"/>
      <c r="D620" s="65"/>
      <c r="E620" s="65"/>
      <c r="F620" s="65">
        <v>52</v>
      </c>
      <c r="G620" s="65"/>
      <c r="H620" s="65"/>
      <c r="I620" s="65"/>
      <c r="J620" s="65"/>
      <c r="K620" s="88"/>
      <c r="L620" s="72"/>
      <c r="M620" s="3"/>
      <c r="N620" s="73"/>
      <c r="O620" s="74">
        <f>IF(F620=0,"",F620/E619)</f>
        <v>0.94545454545454544</v>
      </c>
      <c r="P620" s="75">
        <v>52</v>
      </c>
      <c r="Q620" s="76">
        <f t="shared" si="109"/>
        <v>0.9285714285714286</v>
      </c>
      <c r="R620" s="76">
        <f t="shared" si="110"/>
        <v>7.1428571428571397E-2</v>
      </c>
    </row>
    <row r="621" spans="1:19" ht="15.75" customHeight="1">
      <c r="A621" s="64">
        <v>1501</v>
      </c>
      <c r="B621" s="65"/>
      <c r="C621" s="65"/>
      <c r="D621" s="65"/>
      <c r="E621" s="65"/>
      <c r="F621" s="65"/>
      <c r="G621" s="65">
        <v>50</v>
      </c>
      <c r="H621" s="65"/>
      <c r="I621" s="65"/>
      <c r="J621" s="65"/>
      <c r="K621" s="88"/>
      <c r="L621" s="72"/>
      <c r="M621" s="3"/>
      <c r="N621" s="73"/>
      <c r="O621" s="74">
        <f>IF(G621=0,"",G621/F620)</f>
        <v>0.96153846153846156</v>
      </c>
      <c r="P621" s="75">
        <v>50</v>
      </c>
      <c r="Q621" s="76">
        <f t="shared" si="109"/>
        <v>0.96153846153846156</v>
      </c>
      <c r="R621" s="76">
        <f t="shared" si="110"/>
        <v>3.8461538461538436E-2</v>
      </c>
    </row>
    <row r="622" spans="1:19" ht="15.75" customHeight="1">
      <c r="A622" s="64">
        <v>1502</v>
      </c>
      <c r="B622" s="65"/>
      <c r="C622" s="65"/>
      <c r="D622" s="65"/>
      <c r="E622" s="65"/>
      <c r="F622" s="65"/>
      <c r="G622" s="65"/>
      <c r="H622" s="65">
        <v>49</v>
      </c>
      <c r="I622" s="65"/>
      <c r="J622" s="65"/>
      <c r="K622" s="88"/>
      <c r="L622" s="72"/>
      <c r="M622" s="3"/>
      <c r="N622" s="73"/>
      <c r="O622" s="74">
        <f>IF(H622=0,"",H622/G621)</f>
        <v>0.98</v>
      </c>
      <c r="P622" s="75">
        <v>50</v>
      </c>
      <c r="Q622" s="76">
        <f t="shared" si="109"/>
        <v>1</v>
      </c>
      <c r="R622" s="76">
        <f t="shared" si="110"/>
        <v>0</v>
      </c>
    </row>
    <row r="623" spans="1:19" ht="15.75" customHeight="1">
      <c r="A623" s="64">
        <v>1601</v>
      </c>
      <c r="B623" s="65"/>
      <c r="C623" s="65"/>
      <c r="D623" s="65"/>
      <c r="E623" s="65"/>
      <c r="F623" s="65"/>
      <c r="G623" s="65"/>
      <c r="H623" s="65"/>
      <c r="I623" s="65">
        <v>48</v>
      </c>
      <c r="J623" s="65"/>
      <c r="K623" s="88">
        <v>1</v>
      </c>
      <c r="L623" s="72"/>
      <c r="M623" s="3"/>
      <c r="N623" s="73"/>
      <c r="O623" s="74">
        <f>IF(I623=0,"",I623/H622)</f>
        <v>0.97959183673469385</v>
      </c>
      <c r="P623" s="75">
        <v>49</v>
      </c>
      <c r="Q623" s="76">
        <f t="shared" si="109"/>
        <v>0.98</v>
      </c>
      <c r="R623" s="76">
        <f t="shared" si="110"/>
        <v>2.0000000000000018E-2</v>
      </c>
    </row>
    <row r="624" spans="1:19" ht="15.75" customHeight="1">
      <c r="A624" s="64">
        <v>1602</v>
      </c>
      <c r="B624" s="65"/>
      <c r="C624" s="65"/>
      <c r="D624" s="65"/>
      <c r="E624" s="65"/>
      <c r="F624" s="65"/>
      <c r="G624" s="65"/>
      <c r="H624" s="65"/>
      <c r="I624" s="65"/>
      <c r="J624" s="65">
        <v>48</v>
      </c>
      <c r="K624" s="66">
        <v>39</v>
      </c>
      <c r="L624" s="72"/>
      <c r="M624" s="3"/>
      <c r="N624" s="73"/>
      <c r="O624" s="78">
        <f>IF(J624=0,"",J624/I623)</f>
        <v>1</v>
      </c>
      <c r="P624" s="75">
        <v>48</v>
      </c>
      <c r="Q624" s="79">
        <f t="shared" si="109"/>
        <v>0.97959183673469385</v>
      </c>
      <c r="R624" s="79">
        <f t="shared" si="110"/>
        <v>2.0408163265306145E-2</v>
      </c>
    </row>
    <row r="625" spans="1:18" ht="15.75" customHeight="1">
      <c r="A625" s="64">
        <v>1701</v>
      </c>
      <c r="B625" s="87"/>
      <c r="C625" s="87"/>
      <c r="D625" s="87"/>
      <c r="E625" s="87"/>
      <c r="F625" s="87"/>
      <c r="G625" s="87"/>
      <c r="H625" s="87"/>
      <c r="I625" s="87"/>
      <c r="J625" s="87">
        <v>2</v>
      </c>
      <c r="K625" s="88">
        <v>2</v>
      </c>
      <c r="L625" s="72"/>
      <c r="M625" s="3"/>
      <c r="N625" s="30"/>
      <c r="O625" s="80"/>
      <c r="P625" s="81">
        <v>2</v>
      </c>
      <c r="Q625" s="82"/>
      <c r="R625" s="83"/>
    </row>
    <row r="626" spans="1:18" ht="15.75" customHeight="1">
      <c r="A626" s="64">
        <v>1702</v>
      </c>
      <c r="B626" s="87"/>
      <c r="C626" s="87"/>
      <c r="D626" s="87"/>
      <c r="E626" s="87"/>
      <c r="F626" s="87"/>
      <c r="G626" s="87"/>
      <c r="H626" s="87"/>
      <c r="I626" s="87"/>
      <c r="J626" s="87">
        <v>0</v>
      </c>
      <c r="K626" s="88"/>
      <c r="L626" s="72"/>
      <c r="M626" s="3"/>
      <c r="N626" s="30"/>
      <c r="O626" s="84"/>
      <c r="P626" s="85">
        <v>0</v>
      </c>
      <c r="Q626" s="86"/>
      <c r="R626" s="84"/>
    </row>
    <row r="627" spans="1:18" ht="15.75" customHeight="1">
      <c r="A627" s="64">
        <v>1801</v>
      </c>
      <c r="B627" s="87"/>
      <c r="C627" s="87"/>
      <c r="D627" s="87"/>
      <c r="E627" s="87"/>
      <c r="F627" s="87"/>
      <c r="G627" s="87"/>
      <c r="H627" s="87"/>
      <c r="I627" s="87"/>
      <c r="J627" s="87"/>
      <c r="K627" s="88"/>
      <c r="L627" s="72"/>
      <c r="M627" s="3"/>
      <c r="N627" s="30"/>
      <c r="O627" s="84"/>
      <c r="P627" s="85"/>
      <c r="Q627" s="86"/>
      <c r="R627" s="84"/>
    </row>
    <row r="628" spans="1:18" ht="15.75" customHeight="1">
      <c r="A628" s="64">
        <v>1802</v>
      </c>
      <c r="B628" s="87"/>
      <c r="C628" s="87"/>
      <c r="D628" s="87"/>
      <c r="E628" s="87"/>
      <c r="F628" s="87"/>
      <c r="G628" s="87"/>
      <c r="H628" s="87"/>
      <c r="I628" s="87"/>
      <c r="J628" s="87"/>
      <c r="K628" s="88"/>
      <c r="L628" s="72"/>
      <c r="M628" s="3"/>
      <c r="N628" s="30"/>
      <c r="O628" s="84"/>
      <c r="P628" s="85"/>
      <c r="Q628" s="86"/>
      <c r="R628" s="84"/>
    </row>
    <row r="629" spans="1:18" ht="15.75" customHeight="1">
      <c r="A629" s="64">
        <v>1901</v>
      </c>
      <c r="B629" s="87"/>
      <c r="C629" s="87"/>
      <c r="D629" s="87"/>
      <c r="E629" s="87"/>
      <c r="F629" s="87"/>
      <c r="G629" s="87"/>
      <c r="H629" s="87"/>
      <c r="I629" s="87"/>
      <c r="J629" s="87"/>
      <c r="K629" s="88"/>
      <c r="L629" s="72"/>
      <c r="M629" s="3"/>
      <c r="N629" s="30"/>
      <c r="O629" s="3"/>
      <c r="P629" s="75"/>
      <c r="Q629" s="23"/>
      <c r="R629" s="84"/>
    </row>
    <row r="630" spans="1:18" ht="15.75" customHeight="1">
      <c r="A630" s="64">
        <v>1902</v>
      </c>
      <c r="B630" s="87"/>
      <c r="C630" s="87"/>
      <c r="D630" s="87"/>
      <c r="E630" s="87"/>
      <c r="F630" s="87"/>
      <c r="G630" s="87"/>
      <c r="H630" s="87"/>
      <c r="I630" s="87"/>
      <c r="J630" s="87"/>
      <c r="K630" s="88"/>
      <c r="L630" s="72"/>
      <c r="M630" s="3"/>
      <c r="N630" s="30"/>
      <c r="O630" s="30"/>
      <c r="P630" s="30">
        <v>1</v>
      </c>
      <c r="Q630" s="30"/>
      <c r="R630" s="73"/>
    </row>
    <row r="631" spans="1:18" ht="15.75" customHeight="1">
      <c r="A631" s="64">
        <v>2001</v>
      </c>
      <c r="B631" s="87"/>
      <c r="C631" s="87"/>
      <c r="D631" s="87"/>
      <c r="E631" s="87"/>
      <c r="F631" s="87"/>
      <c r="G631" s="87"/>
      <c r="H631" s="87"/>
      <c r="I631" s="87"/>
      <c r="J631" s="87"/>
      <c r="K631" s="88"/>
      <c r="L631" s="72"/>
      <c r="M631" s="3"/>
      <c r="N631" s="30"/>
      <c r="O631" s="89" t="s">
        <v>83</v>
      </c>
      <c r="P631" s="90">
        <v>42</v>
      </c>
      <c r="Q631" s="91">
        <f>SUM(K623:K628)</f>
        <v>42</v>
      </c>
      <c r="R631" s="92" t="s">
        <v>11</v>
      </c>
    </row>
    <row r="632" spans="1:18" ht="15.75" customHeight="1">
      <c r="A632" s="64">
        <v>2002</v>
      </c>
      <c r="B632" s="87"/>
      <c r="C632" s="87"/>
      <c r="D632" s="87"/>
      <c r="E632" s="87"/>
      <c r="F632" s="87"/>
      <c r="G632" s="87"/>
      <c r="H632" s="87"/>
      <c r="I632" s="87"/>
      <c r="J632" s="87"/>
      <c r="K632" s="88"/>
      <c r="L632" s="72"/>
      <c r="M632" s="3"/>
      <c r="N632" s="30"/>
      <c r="O632" s="93" t="s">
        <v>85</v>
      </c>
      <c r="P632" s="94">
        <f>P631/B616</f>
        <v>0.51851851851851849</v>
      </c>
      <c r="Q632" s="95">
        <f>P631/Q631</f>
        <v>1</v>
      </c>
      <c r="R632" s="96" t="s">
        <v>86</v>
      </c>
    </row>
    <row r="633" spans="1:18" ht="15.75" customHeight="1">
      <c r="A633" s="64">
        <v>2101</v>
      </c>
      <c r="B633" s="87"/>
      <c r="C633" s="87"/>
      <c r="D633" s="87"/>
      <c r="E633" s="87"/>
      <c r="F633" s="87"/>
      <c r="G633" s="87"/>
      <c r="H633" s="87"/>
      <c r="I633" s="87"/>
      <c r="J633" s="87"/>
      <c r="K633" s="88"/>
      <c r="L633" s="97"/>
      <c r="M633" s="98"/>
      <c r="N633" s="99"/>
      <c r="O633" s="99"/>
      <c r="P633" s="99"/>
      <c r="Q633" s="99"/>
      <c r="R633" s="100"/>
    </row>
    <row r="634" spans="1:18" ht="18" customHeight="1">
      <c r="A634" s="29"/>
      <c r="B634" s="30"/>
      <c r="C634" s="30"/>
      <c r="D634" s="288" t="s">
        <v>111</v>
      </c>
      <c r="E634" s="289"/>
      <c r="F634" s="289"/>
      <c r="G634" s="289"/>
      <c r="H634" s="289"/>
      <c r="I634" s="289"/>
      <c r="J634" s="290"/>
      <c r="K634" s="101">
        <f>SUM(K616:K630)</f>
        <v>42</v>
      </c>
      <c r="L634" s="102">
        <f>IF(SUM(K623:K624)=0,"",SUM(K623:K624)/B616)</f>
        <v>0.49382716049382713</v>
      </c>
      <c r="M634" s="102">
        <f>IF(K634=0,"",K634/B616)</f>
        <v>0.51851851851851849</v>
      </c>
      <c r="N634" s="102">
        <f>IF(K624=0,"",M634-L634)</f>
        <v>2.4691358024691357E-2</v>
      </c>
      <c r="O634" s="3"/>
      <c r="P634" s="30"/>
      <c r="Q634" s="23"/>
      <c r="R634" s="3"/>
    </row>
    <row r="635" spans="1:18" ht="12.75" customHeight="1">
      <c r="B635" s="30"/>
      <c r="C635" s="30"/>
      <c r="D635" s="30"/>
      <c r="E635" s="30"/>
      <c r="F635" s="30"/>
      <c r="K635" s="30"/>
      <c r="L635" s="3"/>
      <c r="M635" s="3"/>
      <c r="O635" s="3"/>
    </row>
    <row r="636" spans="1:18" ht="12.75" customHeight="1"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"/>
      <c r="M636" s="3"/>
      <c r="O636" s="3"/>
    </row>
    <row r="637" spans="1:18" ht="26.25" customHeight="1">
      <c r="A637" s="2"/>
      <c r="B637" s="291" t="s">
        <v>99</v>
      </c>
      <c r="C637" s="292"/>
      <c r="D637" s="292"/>
      <c r="E637" s="292"/>
      <c r="F637" s="292"/>
      <c r="G637" s="292"/>
      <c r="H637" s="292"/>
      <c r="I637" s="292"/>
      <c r="J637" s="292"/>
      <c r="K637" s="60" t="s">
        <v>87</v>
      </c>
      <c r="L637" s="60"/>
      <c r="M637" s="60"/>
      <c r="N637" s="30"/>
      <c r="O637" s="3"/>
      <c r="P637" s="30"/>
      <c r="Q637" s="30"/>
      <c r="R637" s="30"/>
    </row>
    <row r="638" spans="1:18" ht="20.25" customHeight="1">
      <c r="A638" s="293" t="s">
        <v>10</v>
      </c>
      <c r="B638" s="294" t="s">
        <v>100</v>
      </c>
      <c r="C638" s="289"/>
      <c r="D638" s="289"/>
      <c r="E638" s="289"/>
      <c r="F638" s="289"/>
      <c r="G638" s="289"/>
      <c r="H638" s="289"/>
      <c r="I638" s="289"/>
      <c r="J638" s="290"/>
      <c r="K638" s="295" t="s">
        <v>11</v>
      </c>
      <c r="L638" s="286" t="s">
        <v>3</v>
      </c>
      <c r="M638" s="286" t="s">
        <v>4</v>
      </c>
      <c r="N638" s="284" t="s">
        <v>5</v>
      </c>
      <c r="O638" s="286" t="s">
        <v>6</v>
      </c>
      <c r="P638" s="287" t="s">
        <v>7</v>
      </c>
      <c r="Q638" s="287" t="s">
        <v>8</v>
      </c>
      <c r="R638" s="286" t="s">
        <v>101</v>
      </c>
    </row>
    <row r="639" spans="1:18" ht="15.75" customHeight="1">
      <c r="A639" s="285"/>
      <c r="B639" s="64" t="s">
        <v>102</v>
      </c>
      <c r="C639" s="64" t="s">
        <v>103</v>
      </c>
      <c r="D639" s="64" t="s">
        <v>104</v>
      </c>
      <c r="E639" s="64" t="s">
        <v>105</v>
      </c>
      <c r="F639" s="64" t="s">
        <v>106</v>
      </c>
      <c r="G639" s="64" t="s">
        <v>107</v>
      </c>
      <c r="H639" s="64" t="s">
        <v>108</v>
      </c>
      <c r="I639" s="64" t="s">
        <v>109</v>
      </c>
      <c r="J639" s="64" t="s">
        <v>110</v>
      </c>
      <c r="K639" s="285"/>
      <c r="L639" s="285"/>
      <c r="M639" s="285"/>
      <c r="N639" s="285"/>
      <c r="O639" s="285"/>
      <c r="P639" s="285"/>
      <c r="Q639" s="285"/>
      <c r="R639" s="285"/>
    </row>
    <row r="640" spans="1:18" ht="15.75" customHeight="1">
      <c r="A640" s="64">
        <v>1301</v>
      </c>
      <c r="B640" s="65">
        <v>105</v>
      </c>
      <c r="C640" s="65"/>
      <c r="D640" s="65"/>
      <c r="E640" s="65"/>
      <c r="F640" s="65"/>
      <c r="G640" s="65"/>
      <c r="H640" s="65"/>
      <c r="I640" s="65"/>
      <c r="J640" s="65"/>
      <c r="K640" s="88"/>
      <c r="L640" s="67"/>
      <c r="M640" s="49"/>
      <c r="N640" s="68"/>
      <c r="O640" s="69"/>
      <c r="P640" s="103">
        <f>B640</f>
        <v>105</v>
      </c>
      <c r="Q640" s="71"/>
      <c r="R640" s="69"/>
    </row>
    <row r="641" spans="1:19" ht="15.75" customHeight="1">
      <c r="A641" s="64">
        <v>1302</v>
      </c>
      <c r="B641" s="65"/>
      <c r="C641" s="65">
        <v>91</v>
      </c>
      <c r="D641" s="65"/>
      <c r="E641" s="65"/>
      <c r="F641" s="65"/>
      <c r="G641" s="65"/>
      <c r="H641" s="65"/>
      <c r="I641" s="65"/>
      <c r="J641" s="65"/>
      <c r="K641" s="88"/>
      <c r="L641" s="72"/>
      <c r="M641" s="3"/>
      <c r="N641" s="73"/>
      <c r="O641" s="74">
        <f>IF(C641=0,"",C641/B640)</f>
        <v>0.8666666666666667</v>
      </c>
      <c r="P641" s="75">
        <v>91</v>
      </c>
      <c r="Q641" s="76">
        <f t="shared" ref="Q641:Q648" si="111">IF(P641=0,"",P641/P640)</f>
        <v>0.8666666666666667</v>
      </c>
      <c r="R641" s="76">
        <f t="shared" ref="R641:R648" si="112">IF(P641=0,"",100%-Q641)</f>
        <v>0.1333333333333333</v>
      </c>
    </row>
    <row r="642" spans="1:19" ht="15.75" customHeight="1">
      <c r="A642" s="64">
        <v>1401</v>
      </c>
      <c r="B642" s="65"/>
      <c r="C642" s="65"/>
      <c r="D642" s="65">
        <v>88</v>
      </c>
      <c r="E642" s="65"/>
      <c r="F642" s="65"/>
      <c r="G642" s="65"/>
      <c r="H642" s="65"/>
      <c r="I642" s="65"/>
      <c r="J642" s="65"/>
      <c r="K642" s="88"/>
      <c r="L642" s="72"/>
      <c r="M642" s="3"/>
      <c r="N642" s="73"/>
      <c r="O642" s="74">
        <f>IF(D642=0,"",D642/C641)</f>
        <v>0.96703296703296704</v>
      </c>
      <c r="P642" s="75">
        <v>88</v>
      </c>
      <c r="Q642" s="76">
        <f t="shared" si="111"/>
        <v>0.96703296703296704</v>
      </c>
      <c r="R642" s="76">
        <f t="shared" si="112"/>
        <v>3.2967032967032961E-2</v>
      </c>
      <c r="S642" s="77">
        <f>P642/P640</f>
        <v>0.83809523809523812</v>
      </c>
    </row>
    <row r="643" spans="1:19" ht="15.75" customHeight="1">
      <c r="A643" s="64">
        <v>1402</v>
      </c>
      <c r="B643" s="65"/>
      <c r="C643" s="65"/>
      <c r="D643" s="65"/>
      <c r="E643" s="65">
        <v>74</v>
      </c>
      <c r="F643" s="65"/>
      <c r="G643" s="65"/>
      <c r="H643" s="65"/>
      <c r="I643" s="65"/>
      <c r="J643" s="65"/>
      <c r="K643" s="88"/>
      <c r="L643" s="72"/>
      <c r="M643" s="3"/>
      <c r="N643" s="73"/>
      <c r="O643" s="74">
        <f>IF(E643=0,"",E643/D642)</f>
        <v>0.84090909090909094</v>
      </c>
      <c r="P643" s="75">
        <v>82</v>
      </c>
      <c r="Q643" s="76">
        <f t="shared" si="111"/>
        <v>0.93181818181818177</v>
      </c>
      <c r="R643" s="76">
        <f t="shared" si="112"/>
        <v>6.8181818181818232E-2</v>
      </c>
    </row>
    <row r="644" spans="1:19" ht="15.75" customHeight="1">
      <c r="A644" s="64">
        <v>1501</v>
      </c>
      <c r="B644" s="65"/>
      <c r="C644" s="65"/>
      <c r="D644" s="65"/>
      <c r="E644" s="65"/>
      <c r="F644" s="65">
        <v>66</v>
      </c>
      <c r="G644" s="65"/>
      <c r="H644" s="65"/>
      <c r="I644" s="65"/>
      <c r="J644" s="65"/>
      <c r="K644" s="88"/>
      <c r="L644" s="72"/>
      <c r="M644" s="3"/>
      <c r="N644" s="73"/>
      <c r="O644" s="74">
        <f>IF(F644=0,"",F644/E643)</f>
        <v>0.89189189189189189</v>
      </c>
      <c r="P644" s="75">
        <v>79</v>
      </c>
      <c r="Q644" s="76">
        <f t="shared" si="111"/>
        <v>0.96341463414634143</v>
      </c>
      <c r="R644" s="76">
        <f t="shared" si="112"/>
        <v>3.6585365853658569E-2</v>
      </c>
    </row>
    <row r="645" spans="1:19" ht="15.75" customHeight="1">
      <c r="A645" s="64">
        <v>1502</v>
      </c>
      <c r="B645" s="65"/>
      <c r="C645" s="65"/>
      <c r="D645" s="65"/>
      <c r="E645" s="65"/>
      <c r="F645" s="65"/>
      <c r="G645" s="65">
        <v>59</v>
      </c>
      <c r="H645" s="65"/>
      <c r="I645" s="65"/>
      <c r="J645" s="65"/>
      <c r="K645" s="88"/>
      <c r="L645" s="72"/>
      <c r="M645" s="3"/>
      <c r="N645" s="73"/>
      <c r="O645" s="74">
        <f>IF(G645=0,"",G645/F644)</f>
        <v>0.89393939393939392</v>
      </c>
      <c r="P645" s="75">
        <v>76</v>
      </c>
      <c r="Q645" s="76">
        <f t="shared" si="111"/>
        <v>0.96202531645569622</v>
      </c>
      <c r="R645" s="76">
        <f t="shared" si="112"/>
        <v>3.7974683544303778E-2</v>
      </c>
    </row>
    <row r="646" spans="1:19" ht="15.75" customHeight="1">
      <c r="A646" s="64">
        <v>1601</v>
      </c>
      <c r="B646" s="65"/>
      <c r="C646" s="65"/>
      <c r="D646" s="65"/>
      <c r="E646" s="65"/>
      <c r="F646" s="65"/>
      <c r="G646" s="65"/>
      <c r="H646" s="65">
        <v>59</v>
      </c>
      <c r="I646" s="65"/>
      <c r="J646" s="65"/>
      <c r="K646" s="88"/>
      <c r="L646" s="72"/>
      <c r="M646" s="3"/>
      <c r="N646" s="73"/>
      <c r="O646" s="74">
        <f>IF(H646=0,"",H646/G645)</f>
        <v>1</v>
      </c>
      <c r="P646" s="75">
        <v>73</v>
      </c>
      <c r="Q646" s="76">
        <f t="shared" si="111"/>
        <v>0.96052631578947367</v>
      </c>
      <c r="R646" s="76">
        <f t="shared" si="112"/>
        <v>3.9473684210526327E-2</v>
      </c>
    </row>
    <row r="647" spans="1:19" ht="15.75" customHeight="1">
      <c r="A647" s="64">
        <v>1602</v>
      </c>
      <c r="B647" s="65"/>
      <c r="C647" s="65"/>
      <c r="D647" s="65"/>
      <c r="E647" s="65"/>
      <c r="F647" s="65"/>
      <c r="G647" s="65"/>
      <c r="H647" s="65"/>
      <c r="I647" s="65">
        <v>59</v>
      </c>
      <c r="J647" s="65"/>
      <c r="K647" s="88"/>
      <c r="L647" s="72"/>
      <c r="M647" s="3"/>
      <c r="N647" s="73"/>
      <c r="O647" s="74">
        <f>IF(I647=0,"",I647/H646)</f>
        <v>1</v>
      </c>
      <c r="P647" s="75">
        <v>70</v>
      </c>
      <c r="Q647" s="76">
        <f t="shared" si="111"/>
        <v>0.95890410958904104</v>
      </c>
      <c r="R647" s="76">
        <f t="shared" si="112"/>
        <v>4.1095890410958957E-2</v>
      </c>
    </row>
    <row r="648" spans="1:19" ht="15.75" customHeight="1">
      <c r="A648" s="64">
        <v>1701</v>
      </c>
      <c r="B648" s="65"/>
      <c r="C648" s="65"/>
      <c r="D648" s="65"/>
      <c r="E648" s="65"/>
      <c r="F648" s="65"/>
      <c r="G648" s="65"/>
      <c r="H648" s="65"/>
      <c r="I648" s="65"/>
      <c r="J648" s="65">
        <v>59</v>
      </c>
      <c r="K648" s="66">
        <v>46</v>
      </c>
      <c r="L648" s="72"/>
      <c r="M648" s="3"/>
      <c r="N648" s="73"/>
      <c r="O648" s="78">
        <f>IF(J648=0,"",J648/I647)</f>
        <v>1</v>
      </c>
      <c r="P648" s="75">
        <v>70</v>
      </c>
      <c r="Q648" s="79">
        <f t="shared" si="111"/>
        <v>1</v>
      </c>
      <c r="R648" s="79">
        <f t="shared" si="112"/>
        <v>0</v>
      </c>
    </row>
    <row r="649" spans="1:19" ht="15.75" customHeight="1">
      <c r="A649" s="64">
        <v>1702</v>
      </c>
      <c r="B649" s="87"/>
      <c r="C649" s="87"/>
      <c r="D649" s="87"/>
      <c r="E649" s="87"/>
      <c r="F649" s="87"/>
      <c r="G649" s="87"/>
      <c r="H649" s="87"/>
      <c r="I649" s="87"/>
      <c r="J649" s="87">
        <v>13</v>
      </c>
      <c r="K649" s="88">
        <v>10</v>
      </c>
      <c r="L649" s="72"/>
      <c r="M649" s="3"/>
      <c r="N649" s="30"/>
      <c r="O649" s="80"/>
      <c r="P649" s="81">
        <v>20</v>
      </c>
      <c r="Q649" s="82"/>
      <c r="R649" s="83"/>
    </row>
    <row r="650" spans="1:19" ht="15.75" customHeight="1">
      <c r="A650" s="64">
        <v>1801</v>
      </c>
      <c r="B650" s="87"/>
      <c r="C650" s="87"/>
      <c r="D650" s="87"/>
      <c r="E650" s="87"/>
      <c r="F650" s="87"/>
      <c r="G650" s="87"/>
      <c r="H650" s="87"/>
      <c r="I650" s="87"/>
      <c r="J650" s="87">
        <v>6</v>
      </c>
      <c r="K650" s="88">
        <v>4</v>
      </c>
      <c r="L650" s="72"/>
      <c r="M650" s="3"/>
      <c r="N650" s="30"/>
      <c r="O650" s="84"/>
      <c r="P650" s="85">
        <v>11</v>
      </c>
      <c r="Q650" s="86"/>
      <c r="R650" s="84"/>
    </row>
    <row r="651" spans="1:19" ht="15.75" customHeight="1">
      <c r="A651" s="64">
        <v>1802</v>
      </c>
      <c r="B651" s="87"/>
      <c r="C651" s="87"/>
      <c r="D651" s="87"/>
      <c r="E651" s="87"/>
      <c r="F651" s="87"/>
      <c r="G651" s="87"/>
      <c r="H651" s="87"/>
      <c r="I651" s="87"/>
      <c r="J651" s="87">
        <v>2</v>
      </c>
      <c r="K651" s="88">
        <v>1</v>
      </c>
      <c r="L651" s="72"/>
      <c r="M651" s="3"/>
      <c r="N651" s="30"/>
      <c r="O651" s="84"/>
      <c r="P651" s="85">
        <v>3</v>
      </c>
      <c r="Q651" s="86"/>
      <c r="R651" s="84"/>
    </row>
    <row r="652" spans="1:19" ht="15.75" customHeight="1">
      <c r="A652" s="64">
        <v>1901</v>
      </c>
      <c r="B652" s="87"/>
      <c r="C652" s="87"/>
      <c r="D652" s="87"/>
      <c r="E652" s="87"/>
      <c r="F652" s="87"/>
      <c r="G652" s="87"/>
      <c r="H652" s="87"/>
      <c r="I652" s="87"/>
      <c r="J652" s="87">
        <v>2</v>
      </c>
      <c r="K652" s="88"/>
      <c r="L652" s="72"/>
      <c r="M652" s="3"/>
      <c r="N652" s="30"/>
      <c r="O652" s="84"/>
      <c r="P652" s="85">
        <v>2</v>
      </c>
      <c r="Q652" s="86"/>
      <c r="R652" s="84"/>
    </row>
    <row r="653" spans="1:19" ht="15.75" customHeight="1">
      <c r="A653" s="64">
        <v>1902</v>
      </c>
      <c r="B653" s="87"/>
      <c r="C653" s="87"/>
      <c r="D653" s="87"/>
      <c r="E653" s="87"/>
      <c r="F653" s="87"/>
      <c r="G653" s="87"/>
      <c r="H653" s="87"/>
      <c r="I653" s="87"/>
      <c r="J653" s="87">
        <v>2</v>
      </c>
      <c r="K653" s="88">
        <v>2</v>
      </c>
      <c r="L653" s="72"/>
      <c r="M653" s="3"/>
      <c r="N653" s="30"/>
      <c r="O653" s="3"/>
      <c r="P653" s="75">
        <v>2</v>
      </c>
      <c r="Q653" s="23"/>
      <c r="R653" s="84"/>
    </row>
    <row r="654" spans="1:19" ht="15.75" customHeight="1">
      <c r="A654" s="64">
        <v>2001</v>
      </c>
      <c r="B654" s="87"/>
      <c r="C654" s="87"/>
      <c r="D654" s="87"/>
      <c r="E654" s="87"/>
      <c r="F654" s="87"/>
      <c r="G654" s="87"/>
      <c r="H654" s="87"/>
      <c r="I654" s="87"/>
      <c r="J654" s="87"/>
      <c r="K654" s="88"/>
      <c r="L654" s="72"/>
      <c r="M654" s="3"/>
      <c r="N654" s="30"/>
      <c r="O654" s="30"/>
      <c r="P654" s="30"/>
      <c r="Q654" s="30"/>
      <c r="R654" s="73"/>
    </row>
    <row r="655" spans="1:19" ht="15.75" customHeight="1">
      <c r="A655" s="64">
        <v>2002</v>
      </c>
      <c r="B655" s="87"/>
      <c r="C655" s="87"/>
      <c r="D655" s="87"/>
      <c r="E655" s="87"/>
      <c r="F655" s="87"/>
      <c r="G655" s="87"/>
      <c r="H655" s="87"/>
      <c r="I655" s="87"/>
      <c r="J655" s="87"/>
      <c r="K655" s="88"/>
      <c r="L655" s="72"/>
      <c r="M655" s="3"/>
      <c r="N655" s="30"/>
      <c r="O655" s="89" t="s">
        <v>83</v>
      </c>
      <c r="P655" s="90">
        <v>45</v>
      </c>
      <c r="Q655" s="91">
        <f>SUM(K647:K654)</f>
        <v>63</v>
      </c>
      <c r="R655" s="92" t="s">
        <v>11</v>
      </c>
    </row>
    <row r="656" spans="1:19" ht="15.75" customHeight="1">
      <c r="A656" s="64">
        <v>2101</v>
      </c>
      <c r="B656" s="87"/>
      <c r="C656" s="87"/>
      <c r="D656" s="87"/>
      <c r="E656" s="87"/>
      <c r="F656" s="87"/>
      <c r="G656" s="87"/>
      <c r="H656" s="87"/>
      <c r="I656" s="87"/>
      <c r="J656" s="87"/>
      <c r="K656" s="88"/>
      <c r="L656" s="72"/>
      <c r="M656" s="3"/>
      <c r="N656" s="30"/>
      <c r="O656" s="93" t="s">
        <v>85</v>
      </c>
      <c r="P656" s="94">
        <f>P655/B640</f>
        <v>0.42857142857142855</v>
      </c>
      <c r="Q656" s="95">
        <f>P655/Q655</f>
        <v>0.7142857142857143</v>
      </c>
      <c r="R656" s="96" t="s">
        <v>86</v>
      </c>
    </row>
    <row r="657" spans="1:19" ht="15.75" customHeight="1">
      <c r="A657" s="64">
        <v>2102</v>
      </c>
      <c r="B657" s="87"/>
      <c r="C657" s="87"/>
      <c r="D657" s="87"/>
      <c r="E657" s="87"/>
      <c r="F657" s="87"/>
      <c r="G657" s="87"/>
      <c r="H657" s="87"/>
      <c r="I657" s="87"/>
      <c r="J657" s="87"/>
      <c r="K657" s="88"/>
      <c r="L657" s="97"/>
      <c r="M657" s="98"/>
      <c r="N657" s="99"/>
      <c r="O657" s="99"/>
      <c r="P657" s="99"/>
      <c r="Q657" s="99"/>
      <c r="R657" s="100"/>
    </row>
    <row r="658" spans="1:19" ht="18" customHeight="1">
      <c r="A658" s="29"/>
      <c r="B658" s="30"/>
      <c r="C658" s="30"/>
      <c r="D658" s="288" t="s">
        <v>111</v>
      </c>
      <c r="E658" s="289"/>
      <c r="F658" s="289"/>
      <c r="G658" s="289"/>
      <c r="H658" s="289"/>
      <c r="I658" s="289"/>
      <c r="J658" s="290"/>
      <c r="K658" s="101">
        <f>SUM(K640:K654)</f>
        <v>63</v>
      </c>
      <c r="L658" s="102">
        <f>IF(SUM(K647:K648)=0,"",SUM(K647:K648)/B640)</f>
        <v>0.43809523809523809</v>
      </c>
      <c r="M658" s="102">
        <f>IF(K658=0,"",K658/B640)</f>
        <v>0.6</v>
      </c>
      <c r="N658" s="102">
        <f>IF(K648=0,"",M658-L658)</f>
        <v>0.16190476190476188</v>
      </c>
      <c r="O658" s="3"/>
      <c r="P658" s="30"/>
      <c r="Q658" s="23"/>
      <c r="R658" s="3"/>
    </row>
    <row r="659" spans="1:19" ht="12.75" customHeight="1">
      <c r="B659" s="30"/>
      <c r="C659" s="30"/>
      <c r="D659" s="30"/>
      <c r="E659" s="30"/>
      <c r="F659" s="30"/>
      <c r="K659" s="30"/>
      <c r="L659" s="3"/>
      <c r="M659" s="3"/>
      <c r="O659" s="3"/>
    </row>
    <row r="660" spans="1:19" ht="12.75" customHeight="1"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"/>
      <c r="M660" s="3"/>
      <c r="O660" s="3"/>
    </row>
    <row r="661" spans="1:19" ht="26.25" customHeight="1">
      <c r="A661" s="2"/>
      <c r="B661" s="291" t="s">
        <v>99</v>
      </c>
      <c r="C661" s="292"/>
      <c r="D661" s="292"/>
      <c r="E661" s="292"/>
      <c r="F661" s="292"/>
      <c r="G661" s="292"/>
      <c r="H661" s="292"/>
      <c r="I661" s="292"/>
      <c r="J661" s="292"/>
      <c r="K661" s="60" t="s">
        <v>88</v>
      </c>
      <c r="L661" s="60"/>
      <c r="M661" s="60"/>
      <c r="N661" s="30"/>
      <c r="O661" s="3"/>
      <c r="P661" s="30"/>
      <c r="Q661" s="30"/>
      <c r="R661" s="30"/>
    </row>
    <row r="662" spans="1:19" ht="20.25" customHeight="1">
      <c r="A662" s="293" t="s">
        <v>10</v>
      </c>
      <c r="B662" s="294" t="s">
        <v>100</v>
      </c>
      <c r="C662" s="289"/>
      <c r="D662" s="289"/>
      <c r="E662" s="289"/>
      <c r="F662" s="289"/>
      <c r="G662" s="289"/>
      <c r="H662" s="289"/>
      <c r="I662" s="289"/>
      <c r="J662" s="290"/>
      <c r="K662" s="295" t="s">
        <v>11</v>
      </c>
      <c r="L662" s="286" t="s">
        <v>3</v>
      </c>
      <c r="M662" s="286" t="s">
        <v>4</v>
      </c>
      <c r="N662" s="284" t="s">
        <v>5</v>
      </c>
      <c r="O662" s="286" t="s">
        <v>6</v>
      </c>
      <c r="P662" s="287" t="s">
        <v>7</v>
      </c>
      <c r="Q662" s="287" t="s">
        <v>8</v>
      </c>
      <c r="R662" s="286" t="s">
        <v>101</v>
      </c>
    </row>
    <row r="663" spans="1:19" ht="15.75" customHeight="1">
      <c r="A663" s="285"/>
      <c r="B663" s="64" t="s">
        <v>102</v>
      </c>
      <c r="C663" s="64" t="s">
        <v>103</v>
      </c>
      <c r="D663" s="64" t="s">
        <v>104</v>
      </c>
      <c r="E663" s="64" t="s">
        <v>105</v>
      </c>
      <c r="F663" s="64" t="s">
        <v>106</v>
      </c>
      <c r="G663" s="64" t="s">
        <v>107</v>
      </c>
      <c r="H663" s="64" t="s">
        <v>108</v>
      </c>
      <c r="I663" s="64" t="s">
        <v>109</v>
      </c>
      <c r="J663" s="64" t="s">
        <v>110</v>
      </c>
      <c r="K663" s="285"/>
      <c r="L663" s="285"/>
      <c r="M663" s="285"/>
      <c r="N663" s="285"/>
      <c r="O663" s="285"/>
      <c r="P663" s="285"/>
      <c r="Q663" s="285"/>
      <c r="R663" s="285"/>
    </row>
    <row r="664" spans="1:19" ht="15.75" customHeight="1">
      <c r="A664" s="64">
        <v>1302</v>
      </c>
      <c r="B664" s="65">
        <v>96</v>
      </c>
      <c r="C664" s="65"/>
      <c r="D664" s="65"/>
      <c r="E664" s="65"/>
      <c r="F664" s="65"/>
      <c r="G664" s="65"/>
      <c r="H664" s="65"/>
      <c r="I664" s="65"/>
      <c r="J664" s="65"/>
      <c r="K664" s="88"/>
      <c r="L664" s="67"/>
      <c r="M664" s="49"/>
      <c r="N664" s="68"/>
      <c r="O664" s="69"/>
      <c r="P664" s="103">
        <f>B664</f>
        <v>96</v>
      </c>
      <c r="Q664" s="71"/>
      <c r="R664" s="69"/>
    </row>
    <row r="665" spans="1:19" ht="15.75" customHeight="1">
      <c r="A665" s="64">
        <v>1401</v>
      </c>
      <c r="B665" s="65"/>
      <c r="C665" s="65">
        <v>74</v>
      </c>
      <c r="D665" s="65"/>
      <c r="E665" s="65"/>
      <c r="F665" s="65"/>
      <c r="G665" s="65"/>
      <c r="H665" s="65"/>
      <c r="I665" s="65"/>
      <c r="J665" s="65"/>
      <c r="K665" s="88"/>
      <c r="L665" s="72"/>
      <c r="M665" s="3"/>
      <c r="N665" s="73"/>
      <c r="O665" s="74">
        <f>IF(C665=0,"",C665/B664)</f>
        <v>0.77083333333333337</v>
      </c>
      <c r="P665" s="75">
        <v>74</v>
      </c>
      <c r="Q665" s="76">
        <f t="shared" ref="Q665:Q672" si="113">IF(P665=0,"",P665/P664)</f>
        <v>0.77083333333333337</v>
      </c>
      <c r="R665" s="76">
        <f t="shared" ref="R665:R672" si="114">IF(P665=0,"",100%-Q665)</f>
        <v>0.22916666666666663</v>
      </c>
    </row>
    <row r="666" spans="1:19" ht="15.75" customHeight="1">
      <c r="A666" s="64">
        <v>1402</v>
      </c>
      <c r="B666" s="65"/>
      <c r="C666" s="65"/>
      <c r="D666" s="65">
        <v>64</v>
      </c>
      <c r="E666" s="65"/>
      <c r="F666" s="65"/>
      <c r="G666" s="65"/>
      <c r="H666" s="65"/>
      <c r="I666" s="65"/>
      <c r="J666" s="65"/>
      <c r="K666" s="88"/>
      <c r="L666" s="72"/>
      <c r="M666" s="3"/>
      <c r="N666" s="73"/>
      <c r="O666" s="74">
        <f>IF(D666=0,"",D666/C665)</f>
        <v>0.86486486486486491</v>
      </c>
      <c r="P666" s="75">
        <v>73</v>
      </c>
      <c r="Q666" s="76">
        <f t="shared" si="113"/>
        <v>0.98648648648648651</v>
      </c>
      <c r="R666" s="76">
        <f t="shared" si="114"/>
        <v>1.3513513513513487E-2</v>
      </c>
      <c r="S666" s="77">
        <f>P666/P664</f>
        <v>0.76041666666666663</v>
      </c>
    </row>
    <row r="667" spans="1:19" ht="15.75" customHeight="1">
      <c r="A667" s="64">
        <v>1501</v>
      </c>
      <c r="B667" s="65"/>
      <c r="C667" s="65"/>
      <c r="D667" s="65"/>
      <c r="E667" s="65">
        <v>58</v>
      </c>
      <c r="F667" s="65"/>
      <c r="G667" s="65"/>
      <c r="H667" s="65"/>
      <c r="I667" s="65"/>
      <c r="J667" s="65"/>
      <c r="K667" s="88"/>
      <c r="L667" s="72"/>
      <c r="M667" s="3"/>
      <c r="N667" s="73"/>
      <c r="O667" s="74">
        <f>IF(E667=0,"",E667/D666)</f>
        <v>0.90625</v>
      </c>
      <c r="P667" s="75">
        <v>68</v>
      </c>
      <c r="Q667" s="76">
        <f t="shared" si="113"/>
        <v>0.93150684931506844</v>
      </c>
      <c r="R667" s="76">
        <f t="shared" si="114"/>
        <v>6.8493150684931559E-2</v>
      </c>
    </row>
    <row r="668" spans="1:19" ht="15.75" customHeight="1">
      <c r="A668" s="64">
        <v>1502</v>
      </c>
      <c r="B668" s="65"/>
      <c r="C668" s="65"/>
      <c r="D668" s="65"/>
      <c r="E668" s="65"/>
      <c r="F668" s="65">
        <v>47</v>
      </c>
      <c r="G668" s="65"/>
      <c r="H668" s="65"/>
      <c r="I668" s="65"/>
      <c r="J668" s="65"/>
      <c r="K668" s="88"/>
      <c r="L668" s="72"/>
      <c r="M668" s="3"/>
      <c r="N668" s="73"/>
      <c r="O668" s="74">
        <f>IF(F668=0,"",F668/E667)</f>
        <v>0.81034482758620685</v>
      </c>
      <c r="P668" s="75">
        <v>66</v>
      </c>
      <c r="Q668" s="76">
        <f t="shared" si="113"/>
        <v>0.97058823529411764</v>
      </c>
      <c r="R668" s="76">
        <f t="shared" si="114"/>
        <v>2.9411764705882359E-2</v>
      </c>
    </row>
    <row r="669" spans="1:19" ht="15.75" customHeight="1">
      <c r="A669" s="64">
        <v>1601</v>
      </c>
      <c r="B669" s="65"/>
      <c r="C669" s="65"/>
      <c r="D669" s="65"/>
      <c r="E669" s="65"/>
      <c r="F669" s="65"/>
      <c r="G669" s="65">
        <v>43</v>
      </c>
      <c r="H669" s="65"/>
      <c r="I669" s="65"/>
      <c r="J669" s="65"/>
      <c r="K669" s="88"/>
      <c r="L669" s="72"/>
      <c r="M669" s="3"/>
      <c r="N669" s="73"/>
      <c r="O669" s="74">
        <f>IF(G669=0,"",G669/F668)</f>
        <v>0.91489361702127658</v>
      </c>
      <c r="P669" s="75">
        <v>65</v>
      </c>
      <c r="Q669" s="76">
        <f t="shared" si="113"/>
        <v>0.98484848484848486</v>
      </c>
      <c r="R669" s="76">
        <f t="shared" si="114"/>
        <v>1.5151515151515138E-2</v>
      </c>
    </row>
    <row r="670" spans="1:19" ht="15.75" customHeight="1">
      <c r="A670" s="64">
        <v>1602</v>
      </c>
      <c r="B670" s="65"/>
      <c r="C670" s="65"/>
      <c r="D670" s="65"/>
      <c r="E670" s="65"/>
      <c r="F670" s="65"/>
      <c r="G670" s="65"/>
      <c r="H670" s="65">
        <v>43</v>
      </c>
      <c r="I670" s="65"/>
      <c r="J670" s="65"/>
      <c r="K670" s="88"/>
      <c r="L670" s="72"/>
      <c r="M670" s="3"/>
      <c r="N670" s="73"/>
      <c r="O670" s="74">
        <f>IF(H670=0,"",H670/G669)</f>
        <v>1</v>
      </c>
      <c r="P670" s="75">
        <v>61</v>
      </c>
      <c r="Q670" s="76">
        <f t="shared" si="113"/>
        <v>0.93846153846153846</v>
      </c>
      <c r="R670" s="76">
        <f t="shared" si="114"/>
        <v>6.1538461538461542E-2</v>
      </c>
    </row>
    <row r="671" spans="1:19" ht="15.75" customHeight="1">
      <c r="A671" s="64">
        <v>1701</v>
      </c>
      <c r="B671" s="65"/>
      <c r="C671" s="65"/>
      <c r="D671" s="65"/>
      <c r="E671" s="65"/>
      <c r="F671" s="65"/>
      <c r="G671" s="65"/>
      <c r="H671" s="65"/>
      <c r="I671" s="65">
        <v>43</v>
      </c>
      <c r="J671" s="65"/>
      <c r="K671" s="88"/>
      <c r="L671" s="72"/>
      <c r="M671" s="3"/>
      <c r="N671" s="73"/>
      <c r="O671" s="74">
        <f>IF(I671=0,"",I671/H670)</f>
        <v>1</v>
      </c>
      <c r="P671" s="75">
        <v>60</v>
      </c>
      <c r="Q671" s="76">
        <f t="shared" si="113"/>
        <v>0.98360655737704916</v>
      </c>
      <c r="R671" s="76">
        <f t="shared" si="114"/>
        <v>1.6393442622950838E-2</v>
      </c>
    </row>
    <row r="672" spans="1:19" ht="15.75" customHeight="1">
      <c r="A672" s="64">
        <v>1702</v>
      </c>
      <c r="B672" s="65"/>
      <c r="C672" s="65"/>
      <c r="D672" s="65"/>
      <c r="E672" s="65"/>
      <c r="F672" s="65"/>
      <c r="G672" s="65"/>
      <c r="H672" s="65"/>
      <c r="I672" s="65"/>
      <c r="J672" s="65">
        <v>43</v>
      </c>
      <c r="K672" s="66">
        <v>31</v>
      </c>
      <c r="L672" s="72"/>
      <c r="M672" s="3"/>
      <c r="N672" s="73"/>
      <c r="O672" s="78">
        <f>IF(J672=0,"",J672/I671)</f>
        <v>1</v>
      </c>
      <c r="P672" s="75">
        <v>59</v>
      </c>
      <c r="Q672" s="79">
        <f t="shared" si="113"/>
        <v>0.98333333333333328</v>
      </c>
      <c r="R672" s="79">
        <f t="shared" si="114"/>
        <v>1.6666666666666718E-2</v>
      </c>
    </row>
    <row r="673" spans="1:18" ht="15.75" customHeight="1">
      <c r="A673" s="64">
        <v>1801</v>
      </c>
      <c r="B673" s="87"/>
      <c r="C673" s="87"/>
      <c r="D673" s="87"/>
      <c r="E673" s="87"/>
      <c r="F673" s="87"/>
      <c r="G673" s="87"/>
      <c r="H673" s="87"/>
      <c r="I673" s="87"/>
      <c r="J673" s="87">
        <v>35</v>
      </c>
      <c r="K673" s="88">
        <v>16</v>
      </c>
      <c r="L673" s="72"/>
      <c r="M673" s="3"/>
      <c r="N673" s="30"/>
      <c r="O673" s="80"/>
      <c r="P673" s="81">
        <v>43</v>
      </c>
      <c r="Q673" s="82"/>
      <c r="R673" s="83"/>
    </row>
    <row r="674" spans="1:18" ht="15.75" customHeight="1">
      <c r="A674" s="64">
        <v>1802</v>
      </c>
      <c r="B674" s="87"/>
      <c r="C674" s="87"/>
      <c r="D674" s="87"/>
      <c r="E674" s="87"/>
      <c r="F674" s="87"/>
      <c r="G674" s="87"/>
      <c r="H674" s="87"/>
      <c r="I674" s="87"/>
      <c r="J674" s="87">
        <v>5</v>
      </c>
      <c r="K674" s="88">
        <v>4</v>
      </c>
      <c r="L674" s="72"/>
      <c r="M674" s="3"/>
      <c r="N674" s="30"/>
      <c r="O674" s="84"/>
      <c r="P674" s="85">
        <v>6</v>
      </c>
      <c r="Q674" s="86"/>
      <c r="R674" s="84"/>
    </row>
    <row r="675" spans="1:18" ht="15.75" customHeight="1">
      <c r="A675" s="64">
        <v>1901</v>
      </c>
      <c r="B675" s="87"/>
      <c r="C675" s="87"/>
      <c r="D675" s="87"/>
      <c r="E675" s="87"/>
      <c r="F675" s="87"/>
      <c r="G675" s="87"/>
      <c r="H675" s="87"/>
      <c r="I675" s="87"/>
      <c r="J675" s="87">
        <v>2</v>
      </c>
      <c r="K675" s="88">
        <v>2</v>
      </c>
      <c r="L675" s="72"/>
      <c r="M675" s="3"/>
      <c r="N675" s="30"/>
      <c r="O675" s="84"/>
      <c r="P675" s="85">
        <v>2</v>
      </c>
      <c r="Q675" s="86"/>
      <c r="R675" s="84"/>
    </row>
    <row r="676" spans="1:18" ht="15.75" customHeight="1">
      <c r="A676" s="64">
        <v>1902</v>
      </c>
      <c r="B676" s="87"/>
      <c r="C676" s="87"/>
      <c r="D676" s="87"/>
      <c r="E676" s="87"/>
      <c r="F676" s="87"/>
      <c r="G676" s="87"/>
      <c r="H676" s="87"/>
      <c r="I676" s="87"/>
      <c r="J676" s="87">
        <v>1</v>
      </c>
      <c r="K676" s="88">
        <v>1</v>
      </c>
      <c r="L676" s="72"/>
      <c r="M676" s="3"/>
      <c r="N676" s="30"/>
      <c r="O676" s="84"/>
      <c r="P676" s="85">
        <v>1</v>
      </c>
      <c r="Q676" s="86"/>
      <c r="R676" s="84"/>
    </row>
    <row r="677" spans="1:18" ht="15.75" customHeight="1">
      <c r="A677" s="64">
        <v>2001</v>
      </c>
      <c r="B677" s="87"/>
      <c r="C677" s="87"/>
      <c r="D677" s="87"/>
      <c r="E677" s="87"/>
      <c r="F677" s="87"/>
      <c r="G677" s="87"/>
      <c r="H677" s="87"/>
      <c r="I677" s="87"/>
      <c r="J677" s="87"/>
      <c r="K677" s="88"/>
      <c r="L677" s="72"/>
      <c r="M677" s="3"/>
      <c r="N677" s="30"/>
      <c r="O677" s="3"/>
      <c r="P677" s="75"/>
      <c r="Q677" s="23"/>
      <c r="R677" s="84"/>
    </row>
    <row r="678" spans="1:18" ht="15.75" customHeight="1">
      <c r="A678" s="64">
        <v>2002</v>
      </c>
      <c r="B678" s="87"/>
      <c r="C678" s="87"/>
      <c r="D678" s="87"/>
      <c r="E678" s="87"/>
      <c r="F678" s="87"/>
      <c r="G678" s="87"/>
      <c r="H678" s="87"/>
      <c r="I678" s="87"/>
      <c r="J678" s="87"/>
      <c r="K678" s="88"/>
      <c r="L678" s="72"/>
      <c r="M678" s="3"/>
      <c r="N678" s="30"/>
      <c r="O678" s="30"/>
      <c r="P678" s="30"/>
      <c r="Q678" s="30"/>
      <c r="R678" s="73"/>
    </row>
    <row r="679" spans="1:18" ht="15.75" customHeight="1">
      <c r="A679" s="64">
        <v>2101</v>
      </c>
      <c r="B679" s="87"/>
      <c r="C679" s="87"/>
      <c r="D679" s="87"/>
      <c r="E679" s="87"/>
      <c r="F679" s="87"/>
      <c r="G679" s="87"/>
      <c r="H679" s="87"/>
      <c r="I679" s="87"/>
      <c r="J679" s="87"/>
      <c r="K679" s="88"/>
      <c r="L679" s="72"/>
      <c r="M679" s="3"/>
      <c r="N679" s="30"/>
      <c r="O679" s="89" t="s">
        <v>83</v>
      </c>
      <c r="P679" s="90">
        <v>50</v>
      </c>
      <c r="Q679" s="91">
        <f>SUM(K671:K677)</f>
        <v>54</v>
      </c>
      <c r="R679" s="92" t="s">
        <v>11</v>
      </c>
    </row>
    <row r="680" spans="1:18" ht="15.75" customHeight="1">
      <c r="A680" s="64">
        <v>2102</v>
      </c>
      <c r="B680" s="87"/>
      <c r="C680" s="87"/>
      <c r="D680" s="87"/>
      <c r="E680" s="87"/>
      <c r="F680" s="87"/>
      <c r="G680" s="87"/>
      <c r="H680" s="87"/>
      <c r="I680" s="87"/>
      <c r="J680" s="87"/>
      <c r="K680" s="88"/>
      <c r="L680" s="72"/>
      <c r="M680" s="3"/>
      <c r="N680" s="30"/>
      <c r="O680" s="93" t="s">
        <v>85</v>
      </c>
      <c r="P680" s="94">
        <f>P679/B664</f>
        <v>0.52083333333333337</v>
      </c>
      <c r="Q680" s="95">
        <f>P679/Q679</f>
        <v>0.92592592592592593</v>
      </c>
      <c r="R680" s="96" t="s">
        <v>86</v>
      </c>
    </row>
    <row r="681" spans="1:18" ht="15.75" customHeight="1">
      <c r="A681" s="64">
        <v>2201</v>
      </c>
      <c r="B681" s="87"/>
      <c r="C681" s="87"/>
      <c r="D681" s="87"/>
      <c r="E681" s="87"/>
      <c r="F681" s="87"/>
      <c r="G681" s="87"/>
      <c r="H681" s="87"/>
      <c r="I681" s="87"/>
      <c r="J681" s="87"/>
      <c r="K681" s="88"/>
      <c r="L681" s="97"/>
      <c r="M681" s="98"/>
      <c r="N681" s="99"/>
      <c r="O681" s="99"/>
      <c r="P681" s="99"/>
      <c r="Q681" s="99"/>
      <c r="R681" s="100"/>
    </row>
    <row r="682" spans="1:18" ht="18" customHeight="1">
      <c r="A682" s="29"/>
      <c r="B682" s="30"/>
      <c r="C682" s="30"/>
      <c r="D682" s="288" t="s">
        <v>111</v>
      </c>
      <c r="E682" s="289"/>
      <c r="F682" s="289"/>
      <c r="G682" s="289"/>
      <c r="H682" s="289"/>
      <c r="I682" s="289"/>
      <c r="J682" s="290"/>
      <c r="K682" s="101">
        <f>SUM(K664:K678)</f>
        <v>54</v>
      </c>
      <c r="L682" s="102">
        <f>IF(SUM(K671:K672)=0,"",SUM(K671:K672)/B664)</f>
        <v>0.32291666666666669</v>
      </c>
      <c r="M682" s="102">
        <f>IF(K682=0,"",K682/B664)</f>
        <v>0.5625</v>
      </c>
      <c r="N682" s="102">
        <f>IF(K672=0,"",M682-L682)</f>
        <v>0.23958333333333331</v>
      </c>
      <c r="O682" s="3"/>
      <c r="P682" s="30"/>
      <c r="Q682" s="23"/>
      <c r="R682" s="3"/>
    </row>
    <row r="683" spans="1:18" ht="12.75" customHeight="1"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"/>
      <c r="M683" s="3"/>
      <c r="O683" s="3"/>
    </row>
    <row r="684" spans="1:18" ht="12.75" customHeight="1"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"/>
      <c r="M684" s="3"/>
      <c r="O684" s="3"/>
    </row>
    <row r="685" spans="1:18" ht="26.25" customHeight="1">
      <c r="B685" s="291" t="s">
        <v>99</v>
      </c>
      <c r="C685" s="292"/>
      <c r="D685" s="292"/>
      <c r="E685" s="292"/>
      <c r="F685" s="292"/>
      <c r="G685" s="292"/>
      <c r="H685" s="292"/>
      <c r="I685" s="292"/>
      <c r="J685" s="292"/>
      <c r="K685" s="60" t="s">
        <v>91</v>
      </c>
      <c r="L685" s="3"/>
      <c r="M685" s="3"/>
      <c r="N685" s="30"/>
      <c r="O685" s="3"/>
      <c r="P685" s="30"/>
      <c r="Q685" s="30"/>
      <c r="R685" s="30"/>
    </row>
    <row r="686" spans="1:18" ht="20.25" customHeight="1">
      <c r="A686" s="293" t="s">
        <v>10</v>
      </c>
      <c r="B686" s="294" t="s">
        <v>100</v>
      </c>
      <c r="C686" s="289"/>
      <c r="D686" s="289"/>
      <c r="E686" s="289"/>
      <c r="F686" s="289"/>
      <c r="G686" s="289"/>
      <c r="H686" s="289"/>
      <c r="I686" s="289"/>
      <c r="J686" s="290"/>
      <c r="K686" s="295" t="s">
        <v>11</v>
      </c>
      <c r="L686" s="286" t="s">
        <v>3</v>
      </c>
      <c r="M686" s="286" t="s">
        <v>4</v>
      </c>
      <c r="N686" s="284" t="s">
        <v>5</v>
      </c>
      <c r="O686" s="286" t="s">
        <v>6</v>
      </c>
      <c r="P686" s="287" t="s">
        <v>7</v>
      </c>
      <c r="Q686" s="287" t="s">
        <v>8</v>
      </c>
      <c r="R686" s="286" t="s">
        <v>101</v>
      </c>
    </row>
    <row r="687" spans="1:18" ht="15.75" customHeight="1">
      <c r="A687" s="285"/>
      <c r="B687" s="64" t="s">
        <v>102</v>
      </c>
      <c r="C687" s="64" t="s">
        <v>103</v>
      </c>
      <c r="D687" s="64" t="s">
        <v>104</v>
      </c>
      <c r="E687" s="64" t="s">
        <v>105</v>
      </c>
      <c r="F687" s="64" t="s">
        <v>106</v>
      </c>
      <c r="G687" s="64" t="s">
        <v>107</v>
      </c>
      <c r="H687" s="64" t="s">
        <v>108</v>
      </c>
      <c r="I687" s="64" t="s">
        <v>109</v>
      </c>
      <c r="J687" s="64" t="s">
        <v>110</v>
      </c>
      <c r="K687" s="285"/>
      <c r="L687" s="285"/>
      <c r="M687" s="285"/>
      <c r="N687" s="285"/>
      <c r="O687" s="285"/>
      <c r="P687" s="285"/>
      <c r="Q687" s="285"/>
      <c r="R687" s="285"/>
    </row>
    <row r="688" spans="1:18" ht="15.75" customHeight="1">
      <c r="A688" s="64">
        <v>1401</v>
      </c>
      <c r="B688" s="65">
        <v>99</v>
      </c>
      <c r="C688" s="65"/>
      <c r="D688" s="65"/>
      <c r="E688" s="65"/>
      <c r="F688" s="65"/>
      <c r="G688" s="65"/>
      <c r="H688" s="65"/>
      <c r="I688" s="65"/>
      <c r="J688" s="65"/>
      <c r="K688" s="66"/>
      <c r="L688" s="104"/>
      <c r="M688" s="105"/>
      <c r="N688" s="106"/>
      <c r="O688" s="107"/>
      <c r="P688" s="70">
        <f>B688</f>
        <v>99</v>
      </c>
      <c r="Q688" s="108"/>
      <c r="R688" s="107"/>
    </row>
    <row r="689" spans="1:19" ht="15.75" customHeight="1">
      <c r="A689" s="64">
        <v>1402</v>
      </c>
      <c r="B689" s="65"/>
      <c r="C689" s="65">
        <v>68</v>
      </c>
      <c r="D689" s="65"/>
      <c r="E689" s="65"/>
      <c r="F689" s="65"/>
      <c r="G689" s="65"/>
      <c r="H689" s="65"/>
      <c r="I689" s="65"/>
      <c r="J689" s="65"/>
      <c r="K689" s="66"/>
      <c r="L689" s="109"/>
      <c r="M689" s="110"/>
      <c r="N689" s="111"/>
      <c r="O689" s="74">
        <f>IF(C689=0,"",C689/B688)</f>
        <v>0.68686868686868685</v>
      </c>
      <c r="P689" s="75">
        <v>68</v>
      </c>
      <c r="Q689" s="76">
        <f t="shared" ref="Q689:Q696" si="115">IF(P689=0,"",P689/P688)</f>
        <v>0.68686868686868685</v>
      </c>
      <c r="R689" s="76">
        <f t="shared" ref="R689:R696" si="116">IF(P689=0,"",100%-Q689)</f>
        <v>0.31313131313131315</v>
      </c>
    </row>
    <row r="690" spans="1:19" ht="15.75" customHeight="1">
      <c r="A690" s="64">
        <v>1501</v>
      </c>
      <c r="B690" s="65"/>
      <c r="C690" s="65"/>
      <c r="D690" s="65">
        <v>61</v>
      </c>
      <c r="E690" s="65"/>
      <c r="F690" s="65"/>
      <c r="G690" s="65"/>
      <c r="H690" s="65"/>
      <c r="I690" s="65"/>
      <c r="J690" s="65"/>
      <c r="K690" s="66"/>
      <c r="L690" s="109"/>
      <c r="M690" s="110"/>
      <c r="N690" s="111"/>
      <c r="O690" s="74">
        <f>IF(D690=0,"",D690/C689)</f>
        <v>0.8970588235294118</v>
      </c>
      <c r="P690" s="75">
        <v>65</v>
      </c>
      <c r="Q690" s="76">
        <f t="shared" si="115"/>
        <v>0.95588235294117652</v>
      </c>
      <c r="R690" s="76">
        <f t="shared" si="116"/>
        <v>4.4117647058823484E-2</v>
      </c>
      <c r="S690" s="8">
        <f>P690/P688</f>
        <v>0.65656565656565657</v>
      </c>
    </row>
    <row r="691" spans="1:19" ht="15.75" customHeight="1">
      <c r="A691" s="64">
        <v>1502</v>
      </c>
      <c r="B691" s="65"/>
      <c r="C691" s="65"/>
      <c r="D691" s="65"/>
      <c r="E691" s="65">
        <v>54</v>
      </c>
      <c r="F691" s="65"/>
      <c r="G691" s="65"/>
      <c r="H691" s="65"/>
      <c r="I691" s="65"/>
      <c r="J691" s="65"/>
      <c r="K691" s="66"/>
      <c r="L691" s="109"/>
      <c r="M691" s="110"/>
      <c r="N691" s="111"/>
      <c r="O691" s="74">
        <f>IF(E691=0,"",E691/D690)</f>
        <v>0.88524590163934425</v>
      </c>
      <c r="P691" s="75">
        <v>59</v>
      </c>
      <c r="Q691" s="76">
        <f t="shared" si="115"/>
        <v>0.90769230769230769</v>
      </c>
      <c r="R691" s="76">
        <f t="shared" si="116"/>
        <v>9.2307692307692313E-2</v>
      </c>
    </row>
    <row r="692" spans="1:19" ht="15.75" customHeight="1">
      <c r="A692" s="64">
        <v>1601</v>
      </c>
      <c r="B692" s="65"/>
      <c r="C692" s="65"/>
      <c r="D692" s="65"/>
      <c r="E692" s="65"/>
      <c r="F692" s="65">
        <v>47</v>
      </c>
      <c r="G692" s="65"/>
      <c r="H692" s="65"/>
      <c r="I692" s="65"/>
      <c r="J692" s="65"/>
      <c r="K692" s="66"/>
      <c r="L692" s="109"/>
      <c r="M692" s="110"/>
      <c r="N692" s="111"/>
      <c r="O692" s="74">
        <f>IF(F692=0,"",F692/E691)</f>
        <v>0.87037037037037035</v>
      </c>
      <c r="P692" s="75">
        <v>56</v>
      </c>
      <c r="Q692" s="76">
        <f t="shared" si="115"/>
        <v>0.94915254237288138</v>
      </c>
      <c r="R692" s="76">
        <f t="shared" si="116"/>
        <v>5.084745762711862E-2</v>
      </c>
    </row>
    <row r="693" spans="1:19" ht="15.75" customHeight="1">
      <c r="A693" s="64">
        <v>1602</v>
      </c>
      <c r="B693" s="65"/>
      <c r="C693" s="65"/>
      <c r="D693" s="65"/>
      <c r="E693" s="65"/>
      <c r="F693" s="65"/>
      <c r="G693" s="65">
        <v>44</v>
      </c>
      <c r="H693" s="65"/>
      <c r="I693" s="65"/>
      <c r="J693" s="65"/>
      <c r="K693" s="66"/>
      <c r="L693" s="109"/>
      <c r="M693" s="110"/>
      <c r="N693" s="111"/>
      <c r="O693" s="74">
        <f>IF(G693=0,"",G693/F692)</f>
        <v>0.93617021276595747</v>
      </c>
      <c r="P693" s="75">
        <v>55</v>
      </c>
      <c r="Q693" s="76">
        <f t="shared" si="115"/>
        <v>0.9821428571428571</v>
      </c>
      <c r="R693" s="76">
        <f t="shared" si="116"/>
        <v>1.7857142857142905E-2</v>
      </c>
    </row>
    <row r="694" spans="1:19" ht="15.75" customHeight="1">
      <c r="A694" s="64">
        <v>1701</v>
      </c>
      <c r="B694" s="65"/>
      <c r="C694" s="65"/>
      <c r="D694" s="65"/>
      <c r="E694" s="65"/>
      <c r="F694" s="65"/>
      <c r="G694" s="65"/>
      <c r="H694" s="65">
        <v>40</v>
      </c>
      <c r="I694" s="65"/>
      <c r="J694" s="65"/>
      <c r="K694" s="66"/>
      <c r="L694" s="109"/>
      <c r="M694" s="110"/>
      <c r="N694" s="111"/>
      <c r="O694" s="74">
        <f>IF(H694=0,"",H694/G693)</f>
        <v>0.90909090909090906</v>
      </c>
      <c r="P694" s="75">
        <v>55</v>
      </c>
      <c r="Q694" s="76">
        <f t="shared" si="115"/>
        <v>1</v>
      </c>
      <c r="R694" s="76">
        <f t="shared" si="116"/>
        <v>0</v>
      </c>
    </row>
    <row r="695" spans="1:19" ht="15.75" customHeight="1">
      <c r="A695" s="64">
        <v>1702</v>
      </c>
      <c r="B695" s="65"/>
      <c r="C695" s="65"/>
      <c r="D695" s="65"/>
      <c r="E695" s="65"/>
      <c r="F695" s="65"/>
      <c r="G695" s="65"/>
      <c r="H695" s="65"/>
      <c r="I695" s="65">
        <v>44</v>
      </c>
      <c r="J695" s="65"/>
      <c r="K695" s="66"/>
      <c r="L695" s="109"/>
      <c r="M695" s="110"/>
      <c r="N695" s="111"/>
      <c r="O695" s="74">
        <f>IF(I695=0,"",I695/H694)</f>
        <v>1.1000000000000001</v>
      </c>
      <c r="P695" s="75">
        <v>57</v>
      </c>
      <c r="Q695" s="76">
        <f t="shared" si="115"/>
        <v>1.0363636363636364</v>
      </c>
      <c r="R695" s="76">
        <f t="shared" si="116"/>
        <v>-3.6363636363636376E-2</v>
      </c>
    </row>
    <row r="696" spans="1:19" ht="15.75" customHeight="1">
      <c r="A696" s="64">
        <v>1801</v>
      </c>
      <c r="B696" s="65"/>
      <c r="C696" s="65"/>
      <c r="D696" s="65"/>
      <c r="E696" s="65"/>
      <c r="F696" s="65"/>
      <c r="G696" s="65"/>
      <c r="H696" s="65"/>
      <c r="I696" s="65"/>
      <c r="J696" s="65">
        <v>44</v>
      </c>
      <c r="K696" s="66">
        <v>36</v>
      </c>
      <c r="L696" s="109"/>
      <c r="M696" s="110"/>
      <c r="N696" s="111"/>
      <c r="O696" s="78">
        <f>IF(J696=0,"",J696/I695)</f>
        <v>1</v>
      </c>
      <c r="P696" s="75">
        <v>54</v>
      </c>
      <c r="Q696" s="79">
        <f t="shared" si="115"/>
        <v>0.94736842105263153</v>
      </c>
      <c r="R696" s="79">
        <f t="shared" si="116"/>
        <v>5.2631578947368474E-2</v>
      </c>
    </row>
    <row r="697" spans="1:19" ht="15.75" customHeight="1">
      <c r="A697" s="64">
        <v>1802</v>
      </c>
      <c r="B697" s="65"/>
      <c r="C697" s="65"/>
      <c r="D697" s="65"/>
      <c r="E697" s="65"/>
      <c r="F697" s="65"/>
      <c r="G697" s="65"/>
      <c r="H697" s="65"/>
      <c r="I697" s="65"/>
      <c r="J697" s="65">
        <v>13</v>
      </c>
      <c r="K697" s="66">
        <v>5</v>
      </c>
      <c r="L697" s="109"/>
      <c r="M697" s="110"/>
      <c r="N697" s="112"/>
      <c r="O697" s="113"/>
      <c r="P697" s="75">
        <v>16</v>
      </c>
      <c r="Q697" s="114"/>
      <c r="R697" s="115"/>
    </row>
    <row r="698" spans="1:19" ht="15.75" customHeight="1">
      <c r="A698" s="64">
        <v>1901</v>
      </c>
      <c r="B698" s="65"/>
      <c r="C698" s="65"/>
      <c r="D698" s="65"/>
      <c r="E698" s="65"/>
      <c r="F698" s="65"/>
      <c r="G698" s="65"/>
      <c r="H698" s="65"/>
      <c r="I698" s="65"/>
      <c r="J698" s="65">
        <v>6</v>
      </c>
      <c r="K698" s="66">
        <v>5</v>
      </c>
      <c r="L698" s="109"/>
      <c r="M698" s="110"/>
      <c r="N698" s="112"/>
      <c r="O698" s="116"/>
      <c r="P698" s="117">
        <v>9</v>
      </c>
      <c r="Q698" s="118"/>
      <c r="R698" s="116"/>
    </row>
    <row r="699" spans="1:19" ht="15.75" customHeight="1">
      <c r="A699" s="64">
        <v>1902</v>
      </c>
      <c r="B699" s="65"/>
      <c r="C699" s="65"/>
      <c r="D699" s="65"/>
      <c r="E699" s="65"/>
      <c r="F699" s="65"/>
      <c r="G699" s="65"/>
      <c r="H699" s="65"/>
      <c r="I699" s="65"/>
      <c r="J699" s="65">
        <v>3</v>
      </c>
      <c r="K699" s="66">
        <v>2</v>
      </c>
      <c r="L699" s="109"/>
      <c r="M699" s="110"/>
      <c r="N699" s="112"/>
      <c r="O699" s="116"/>
      <c r="P699" s="117">
        <v>3</v>
      </c>
      <c r="Q699" s="118"/>
      <c r="R699" s="116"/>
    </row>
    <row r="700" spans="1:19" ht="15.75" customHeight="1">
      <c r="A700" s="64">
        <v>2001</v>
      </c>
      <c r="B700" s="65"/>
      <c r="C700" s="65"/>
      <c r="D700" s="65"/>
      <c r="E700" s="65"/>
      <c r="F700" s="65"/>
      <c r="G700" s="65"/>
      <c r="H700" s="65"/>
      <c r="I700" s="65"/>
      <c r="J700" s="65">
        <v>3</v>
      </c>
      <c r="K700" s="66">
        <v>3</v>
      </c>
      <c r="L700" s="109"/>
      <c r="M700" s="110"/>
      <c r="N700" s="112"/>
      <c r="O700" s="116"/>
      <c r="P700" s="117">
        <v>3</v>
      </c>
      <c r="Q700" s="118"/>
      <c r="R700" s="116"/>
    </row>
    <row r="701" spans="1:19" ht="15.75" customHeight="1">
      <c r="A701" s="64">
        <v>2002</v>
      </c>
      <c r="B701" s="87"/>
      <c r="C701" s="87"/>
      <c r="D701" s="87"/>
      <c r="E701" s="87"/>
      <c r="F701" s="87"/>
      <c r="G701" s="87"/>
      <c r="H701" s="87"/>
      <c r="I701" s="87"/>
      <c r="J701" s="87"/>
      <c r="K701" s="88"/>
      <c r="L701" s="72"/>
      <c r="M701" s="3"/>
      <c r="N701" s="30"/>
      <c r="O701" s="3"/>
      <c r="P701" s="119"/>
      <c r="Q701" s="23"/>
      <c r="R701" s="84"/>
    </row>
    <row r="702" spans="1:19" ht="15.75" customHeight="1">
      <c r="A702" s="64">
        <v>2101</v>
      </c>
      <c r="B702" s="87"/>
      <c r="C702" s="87"/>
      <c r="D702" s="87"/>
      <c r="E702" s="87"/>
      <c r="F702" s="87"/>
      <c r="G702" s="87"/>
      <c r="H702" s="87"/>
      <c r="I702" s="87"/>
      <c r="J702" s="87"/>
      <c r="K702" s="88"/>
      <c r="L702" s="72"/>
      <c r="M702" s="3"/>
      <c r="N702" s="30"/>
      <c r="O702" s="89" t="s">
        <v>83</v>
      </c>
      <c r="P702" s="90">
        <v>47</v>
      </c>
      <c r="Q702" s="120">
        <f>K705</f>
        <v>51</v>
      </c>
      <c r="R702" s="92" t="s">
        <v>11</v>
      </c>
    </row>
    <row r="703" spans="1:19" ht="15.75" customHeight="1">
      <c r="A703" s="64">
        <v>2102</v>
      </c>
      <c r="B703" s="87"/>
      <c r="C703" s="87"/>
      <c r="D703" s="87"/>
      <c r="E703" s="87"/>
      <c r="F703" s="87"/>
      <c r="G703" s="87"/>
      <c r="H703" s="87"/>
      <c r="I703" s="87"/>
      <c r="J703" s="87"/>
      <c r="K703" s="88"/>
      <c r="L703" s="72"/>
      <c r="M703" s="3"/>
      <c r="N703" s="30"/>
      <c r="O703" s="93" t="s">
        <v>85</v>
      </c>
      <c r="P703" s="94">
        <f>IF(P702/B688=0,"",P702/B688)</f>
        <v>0.47474747474747475</v>
      </c>
      <c r="Q703" s="121">
        <f>IF(P702/Q702=0,"",P702/Q702)</f>
        <v>0.92156862745098034</v>
      </c>
      <c r="R703" s="96" t="s">
        <v>86</v>
      </c>
    </row>
    <row r="704" spans="1:19" ht="15.75" customHeight="1">
      <c r="A704" s="64">
        <v>2201</v>
      </c>
      <c r="B704" s="87"/>
      <c r="C704" s="87"/>
      <c r="D704" s="87"/>
      <c r="E704" s="87"/>
      <c r="F704" s="87"/>
      <c r="G704" s="87"/>
      <c r="H704" s="87"/>
      <c r="I704" s="87"/>
      <c r="J704" s="87"/>
      <c r="K704" s="88"/>
      <c r="L704" s="97"/>
      <c r="M704" s="98"/>
      <c r="N704" s="99"/>
      <c r="O704" s="98"/>
      <c r="P704" s="99"/>
      <c r="Q704" s="99"/>
      <c r="R704" s="122"/>
    </row>
    <row r="705" spans="1:19" ht="18" customHeight="1">
      <c r="A705" s="29"/>
      <c r="B705" s="30"/>
      <c r="C705" s="30"/>
      <c r="D705" s="288" t="s">
        <v>111</v>
      </c>
      <c r="E705" s="289"/>
      <c r="F705" s="289"/>
      <c r="G705" s="289"/>
      <c r="H705" s="289"/>
      <c r="I705" s="289"/>
      <c r="J705" s="290"/>
      <c r="K705" s="101">
        <f>SUM(K688:K701)</f>
        <v>51</v>
      </c>
      <c r="L705" s="102">
        <f>IF(K696=0,"",K696/B688)</f>
        <v>0.36363636363636365</v>
      </c>
      <c r="M705" s="102">
        <f>IF(K705=0,"",K705/B688)</f>
        <v>0.51515151515151514</v>
      </c>
      <c r="N705" s="102">
        <f>IF(K696=0,"",M705-L705)</f>
        <v>0.15151515151515149</v>
      </c>
      <c r="O705" s="3"/>
      <c r="P705" s="30"/>
      <c r="Q705" s="23"/>
      <c r="R705" s="3"/>
    </row>
    <row r="706" spans="1:19" ht="12.75" customHeight="1"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"/>
      <c r="M706" s="3"/>
      <c r="O706" s="3"/>
    </row>
    <row r="707" spans="1:19" ht="12.75" customHeight="1"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"/>
      <c r="M707" s="3"/>
      <c r="O707" s="3"/>
    </row>
    <row r="708" spans="1:19" ht="26.25" customHeight="1">
      <c r="B708" s="291" t="s">
        <v>99</v>
      </c>
      <c r="C708" s="292"/>
      <c r="D708" s="292"/>
      <c r="E708" s="292"/>
      <c r="F708" s="292"/>
      <c r="G708" s="292"/>
      <c r="H708" s="292"/>
      <c r="I708" s="292"/>
      <c r="J708" s="292"/>
      <c r="K708" s="60" t="s">
        <v>93</v>
      </c>
      <c r="L708" s="3"/>
      <c r="M708" s="3"/>
      <c r="N708" s="30"/>
      <c r="O708" s="3"/>
      <c r="P708" s="30"/>
      <c r="Q708" s="30"/>
      <c r="R708" s="30"/>
    </row>
    <row r="709" spans="1:19" ht="20.25" customHeight="1">
      <c r="A709" s="293" t="s">
        <v>10</v>
      </c>
      <c r="B709" s="294" t="s">
        <v>100</v>
      </c>
      <c r="C709" s="289"/>
      <c r="D709" s="289"/>
      <c r="E709" s="289"/>
      <c r="F709" s="289"/>
      <c r="G709" s="289"/>
      <c r="H709" s="289"/>
      <c r="I709" s="289"/>
      <c r="J709" s="290"/>
      <c r="K709" s="295" t="s">
        <v>11</v>
      </c>
      <c r="L709" s="286" t="s">
        <v>3</v>
      </c>
      <c r="M709" s="286" t="s">
        <v>4</v>
      </c>
      <c r="N709" s="284" t="s">
        <v>5</v>
      </c>
      <c r="O709" s="286" t="s">
        <v>6</v>
      </c>
      <c r="P709" s="287" t="s">
        <v>7</v>
      </c>
      <c r="Q709" s="287" t="s">
        <v>8</v>
      </c>
      <c r="R709" s="286" t="s">
        <v>101</v>
      </c>
    </row>
    <row r="710" spans="1:19" ht="15.75" customHeight="1">
      <c r="A710" s="285"/>
      <c r="B710" s="64" t="s">
        <v>102</v>
      </c>
      <c r="C710" s="64" t="s">
        <v>103</v>
      </c>
      <c r="D710" s="64" t="s">
        <v>104</v>
      </c>
      <c r="E710" s="64" t="s">
        <v>105</v>
      </c>
      <c r="F710" s="64" t="s">
        <v>106</v>
      </c>
      <c r="G710" s="64" t="s">
        <v>107</v>
      </c>
      <c r="H710" s="64" t="s">
        <v>108</v>
      </c>
      <c r="I710" s="64" t="s">
        <v>109</v>
      </c>
      <c r="J710" s="64" t="s">
        <v>110</v>
      </c>
      <c r="K710" s="285"/>
      <c r="L710" s="285"/>
      <c r="M710" s="285"/>
      <c r="N710" s="285"/>
      <c r="O710" s="285"/>
      <c r="P710" s="285"/>
      <c r="Q710" s="285"/>
      <c r="R710" s="285"/>
    </row>
    <row r="711" spans="1:19" ht="15.75" customHeight="1">
      <c r="A711" s="64">
        <v>1402</v>
      </c>
      <c r="B711" s="65">
        <v>88</v>
      </c>
      <c r="C711" s="65"/>
      <c r="D711" s="65"/>
      <c r="E711" s="65"/>
      <c r="F711" s="65"/>
      <c r="G711" s="65"/>
      <c r="H711" s="65"/>
      <c r="I711" s="65"/>
      <c r="J711" s="65"/>
      <c r="K711" s="66"/>
      <c r="L711" s="104"/>
      <c r="M711" s="105"/>
      <c r="N711" s="106"/>
      <c r="O711" s="107"/>
      <c r="P711" s="70">
        <f>B711</f>
        <v>88</v>
      </c>
      <c r="Q711" s="108"/>
      <c r="R711" s="107"/>
    </row>
    <row r="712" spans="1:19" ht="15.75" customHeight="1">
      <c r="A712" s="64">
        <v>1501</v>
      </c>
      <c r="B712" s="65"/>
      <c r="C712" s="65">
        <v>74</v>
      </c>
      <c r="D712" s="65"/>
      <c r="E712" s="65"/>
      <c r="F712" s="65"/>
      <c r="G712" s="65"/>
      <c r="H712" s="65"/>
      <c r="I712" s="65"/>
      <c r="J712" s="65"/>
      <c r="K712" s="66"/>
      <c r="L712" s="109"/>
      <c r="M712" s="110"/>
      <c r="N712" s="111"/>
      <c r="O712" s="74">
        <f>IF(C712=0,"",C712/B711)</f>
        <v>0.84090909090909094</v>
      </c>
      <c r="P712" s="75">
        <v>74</v>
      </c>
      <c r="Q712" s="76">
        <f t="shared" ref="Q712:Q719" si="117">IF(P712=0,"",P712/P711)</f>
        <v>0.84090909090909094</v>
      </c>
      <c r="R712" s="76">
        <f t="shared" ref="R712:R719" si="118">IF(P712=0,"",100%-Q712)</f>
        <v>0.15909090909090906</v>
      </c>
    </row>
    <row r="713" spans="1:19" ht="15.75" customHeight="1">
      <c r="A713" s="64">
        <v>1502</v>
      </c>
      <c r="B713" s="65"/>
      <c r="C713" s="65"/>
      <c r="D713" s="65">
        <v>63</v>
      </c>
      <c r="E713" s="65"/>
      <c r="F713" s="65"/>
      <c r="G713" s="65"/>
      <c r="H713" s="65"/>
      <c r="I713" s="65"/>
      <c r="J713" s="65"/>
      <c r="K713" s="66"/>
      <c r="L713" s="109"/>
      <c r="M713" s="110"/>
      <c r="N713" s="111"/>
      <c r="O713" s="74">
        <f>IF(D713=0,"",D713/C712)</f>
        <v>0.85135135135135132</v>
      </c>
      <c r="P713" s="75">
        <v>71</v>
      </c>
      <c r="Q713" s="76">
        <f t="shared" si="117"/>
        <v>0.95945945945945943</v>
      </c>
      <c r="R713" s="76">
        <f t="shared" si="118"/>
        <v>4.0540540540540571E-2</v>
      </c>
      <c r="S713" s="8">
        <f>P713/P711</f>
        <v>0.80681818181818177</v>
      </c>
    </row>
    <row r="714" spans="1:19" ht="15.75" customHeight="1">
      <c r="A714" s="64">
        <v>1601</v>
      </c>
      <c r="B714" s="65"/>
      <c r="C714" s="65"/>
      <c r="D714" s="65"/>
      <c r="E714" s="65">
        <v>58</v>
      </c>
      <c r="F714" s="65"/>
      <c r="G714" s="65"/>
      <c r="H714" s="65"/>
      <c r="I714" s="65"/>
      <c r="J714" s="65"/>
      <c r="K714" s="66"/>
      <c r="L714" s="109"/>
      <c r="M714" s="110"/>
      <c r="N714" s="111"/>
      <c r="O714" s="74">
        <f>IF(E714=0,"",E714/D713)</f>
        <v>0.92063492063492058</v>
      </c>
      <c r="P714" s="75">
        <v>66</v>
      </c>
      <c r="Q714" s="76">
        <f t="shared" si="117"/>
        <v>0.92957746478873238</v>
      </c>
      <c r="R714" s="76">
        <f t="shared" si="118"/>
        <v>7.0422535211267623E-2</v>
      </c>
    </row>
    <row r="715" spans="1:19" ht="15.75" customHeight="1">
      <c r="A715" s="64">
        <v>1602</v>
      </c>
      <c r="B715" s="65"/>
      <c r="C715" s="65"/>
      <c r="D715" s="65"/>
      <c r="E715" s="65"/>
      <c r="F715" s="65">
        <v>58</v>
      </c>
      <c r="G715" s="65"/>
      <c r="H715" s="65"/>
      <c r="I715" s="65"/>
      <c r="J715" s="65"/>
      <c r="K715" s="66"/>
      <c r="L715" s="109"/>
      <c r="M715" s="110"/>
      <c r="N715" s="111"/>
      <c r="O715" s="74">
        <f>IF(F715=0,"",F715/E714)</f>
        <v>1</v>
      </c>
      <c r="P715" s="75">
        <v>65</v>
      </c>
      <c r="Q715" s="76">
        <f t="shared" si="117"/>
        <v>0.98484848484848486</v>
      </c>
      <c r="R715" s="76">
        <f t="shared" si="118"/>
        <v>1.5151515151515138E-2</v>
      </c>
    </row>
    <row r="716" spans="1:19" ht="15.75" customHeight="1">
      <c r="A716" s="64">
        <v>1701</v>
      </c>
      <c r="B716" s="65"/>
      <c r="C716" s="65"/>
      <c r="D716" s="65"/>
      <c r="E716" s="65"/>
      <c r="F716" s="65"/>
      <c r="G716" s="65">
        <v>57</v>
      </c>
      <c r="H716" s="65"/>
      <c r="I716" s="65"/>
      <c r="J716" s="65"/>
      <c r="K716" s="66"/>
      <c r="L716" s="109"/>
      <c r="M716" s="110"/>
      <c r="N716" s="111"/>
      <c r="O716" s="74">
        <f>IF(G716=0,"",G716/F715)</f>
        <v>0.98275862068965514</v>
      </c>
      <c r="P716" s="75">
        <v>65</v>
      </c>
      <c r="Q716" s="76">
        <f t="shared" si="117"/>
        <v>1</v>
      </c>
      <c r="R716" s="76">
        <f t="shared" si="118"/>
        <v>0</v>
      </c>
    </row>
    <row r="717" spans="1:19" ht="15.75" customHeight="1">
      <c r="A717" s="64">
        <v>1702</v>
      </c>
      <c r="B717" s="65"/>
      <c r="C717" s="65"/>
      <c r="D717" s="65"/>
      <c r="E717" s="65"/>
      <c r="F717" s="65"/>
      <c r="G717" s="65"/>
      <c r="H717" s="65">
        <v>57</v>
      </c>
      <c r="I717" s="65"/>
      <c r="J717" s="65"/>
      <c r="K717" s="66"/>
      <c r="L717" s="109"/>
      <c r="M717" s="110"/>
      <c r="N717" s="111"/>
      <c r="O717" s="74">
        <f>IF(H717=0,"",H717/G716)</f>
        <v>1</v>
      </c>
      <c r="P717" s="75">
        <v>65</v>
      </c>
      <c r="Q717" s="76">
        <f t="shared" si="117"/>
        <v>1</v>
      </c>
      <c r="R717" s="76">
        <f t="shared" si="118"/>
        <v>0</v>
      </c>
    </row>
    <row r="718" spans="1:19" ht="15.75" customHeight="1">
      <c r="A718" s="64">
        <v>1801</v>
      </c>
      <c r="B718" s="65"/>
      <c r="C718" s="65"/>
      <c r="D718" s="65"/>
      <c r="E718" s="65"/>
      <c r="F718" s="65"/>
      <c r="G718" s="65"/>
      <c r="H718" s="65"/>
      <c r="I718" s="65">
        <v>57</v>
      </c>
      <c r="J718" s="65"/>
      <c r="K718" s="66"/>
      <c r="L718" s="109"/>
      <c r="M718" s="110"/>
      <c r="N718" s="111"/>
      <c r="O718" s="74">
        <f>IF(I718=0,"",I718/H717)</f>
        <v>1</v>
      </c>
      <c r="P718" s="75">
        <v>65</v>
      </c>
      <c r="Q718" s="76">
        <f t="shared" si="117"/>
        <v>1</v>
      </c>
      <c r="R718" s="76">
        <f t="shared" si="118"/>
        <v>0</v>
      </c>
    </row>
    <row r="719" spans="1:19" ht="15.75" customHeight="1">
      <c r="A719" s="64">
        <v>1802</v>
      </c>
      <c r="B719" s="65"/>
      <c r="C719" s="65"/>
      <c r="D719" s="65"/>
      <c r="E719" s="65"/>
      <c r="F719" s="65"/>
      <c r="G719" s="65"/>
      <c r="H719" s="65"/>
      <c r="I719" s="65"/>
      <c r="J719" s="65">
        <v>57</v>
      </c>
      <c r="K719" s="66">
        <v>38</v>
      </c>
      <c r="L719" s="109"/>
      <c r="M719" s="110"/>
      <c r="N719" s="111"/>
      <c r="O719" s="78">
        <f>IF(J719=0,"",J719/I718)</f>
        <v>1</v>
      </c>
      <c r="P719" s="75">
        <v>65</v>
      </c>
      <c r="Q719" s="79">
        <f t="shared" si="117"/>
        <v>1</v>
      </c>
      <c r="R719" s="79">
        <f t="shared" si="118"/>
        <v>0</v>
      </c>
    </row>
    <row r="720" spans="1:19" ht="15.75" customHeight="1">
      <c r="A720" s="64">
        <v>1901</v>
      </c>
      <c r="B720" s="65"/>
      <c r="C720" s="65"/>
      <c r="D720" s="65"/>
      <c r="E720" s="65"/>
      <c r="F720" s="65"/>
      <c r="G720" s="65"/>
      <c r="H720" s="65"/>
      <c r="I720" s="65"/>
      <c r="J720" s="65">
        <v>19</v>
      </c>
      <c r="K720" s="66">
        <v>12</v>
      </c>
      <c r="L720" s="109"/>
      <c r="M720" s="110"/>
      <c r="N720" s="112"/>
      <c r="O720" s="113"/>
      <c r="P720" s="75">
        <v>23</v>
      </c>
      <c r="Q720" s="114"/>
      <c r="R720" s="115"/>
    </row>
    <row r="721" spans="1:20" ht="15.75" customHeight="1">
      <c r="A721" s="64">
        <v>1902</v>
      </c>
      <c r="B721" s="65"/>
      <c r="C721" s="65"/>
      <c r="D721" s="65"/>
      <c r="E721" s="65"/>
      <c r="F721" s="65"/>
      <c r="G721" s="65"/>
      <c r="H721" s="65"/>
      <c r="I721" s="65"/>
      <c r="J721" s="65">
        <v>6</v>
      </c>
      <c r="K721" s="66">
        <v>5</v>
      </c>
      <c r="L721" s="109"/>
      <c r="M721" s="110"/>
      <c r="N721" s="112"/>
      <c r="O721" s="116"/>
      <c r="P721" s="117">
        <v>8</v>
      </c>
      <c r="Q721" s="118"/>
      <c r="R721" s="116"/>
    </row>
    <row r="722" spans="1:20" ht="15.75" customHeight="1">
      <c r="A722" s="64">
        <v>2001</v>
      </c>
      <c r="B722" s="65"/>
      <c r="C722" s="65"/>
      <c r="D722" s="65"/>
      <c r="E722" s="65"/>
      <c r="F722" s="65"/>
      <c r="G722" s="65"/>
      <c r="H722" s="65"/>
      <c r="I722" s="65"/>
      <c r="J722" s="65">
        <v>3</v>
      </c>
      <c r="K722" s="66">
        <v>2</v>
      </c>
      <c r="L722" s="109"/>
      <c r="M722" s="110"/>
      <c r="N722" s="112"/>
      <c r="O722" s="116"/>
      <c r="P722" s="117">
        <v>3</v>
      </c>
      <c r="Q722" s="118"/>
      <c r="R722" s="116"/>
    </row>
    <row r="723" spans="1:20" ht="15.75" customHeight="1">
      <c r="A723" s="64">
        <v>2002</v>
      </c>
      <c r="B723" s="65"/>
      <c r="C723" s="65"/>
      <c r="D723" s="65"/>
      <c r="E723" s="65"/>
      <c r="F723" s="65"/>
      <c r="G723" s="65"/>
      <c r="H723" s="65"/>
      <c r="I723" s="65"/>
      <c r="J723" s="65">
        <v>2</v>
      </c>
      <c r="K723" s="66">
        <v>2</v>
      </c>
      <c r="L723" s="109"/>
      <c r="M723" s="110"/>
      <c r="N723" s="112"/>
      <c r="O723" s="116"/>
      <c r="P723" s="117">
        <v>2</v>
      </c>
      <c r="Q723" s="118"/>
      <c r="R723" s="116"/>
    </row>
    <row r="724" spans="1:20" ht="15.75" customHeight="1">
      <c r="A724" s="64">
        <v>2101</v>
      </c>
      <c r="B724" s="87"/>
      <c r="C724" s="87"/>
      <c r="D724" s="87"/>
      <c r="E724" s="87"/>
      <c r="F724" s="87"/>
      <c r="G724" s="87"/>
      <c r="H724" s="87"/>
      <c r="I724" s="87"/>
      <c r="J724" s="87"/>
      <c r="K724" s="88"/>
      <c r="L724" s="72"/>
      <c r="M724" s="3"/>
      <c r="N724" s="30"/>
      <c r="O724" s="3"/>
      <c r="P724" s="30"/>
      <c r="Q724" s="23"/>
      <c r="R724" s="84"/>
    </row>
    <row r="725" spans="1:20" ht="15.75" customHeight="1">
      <c r="A725" s="64">
        <v>2102</v>
      </c>
      <c r="B725" s="87"/>
      <c r="C725" s="87"/>
      <c r="D725" s="87"/>
      <c r="E725" s="87"/>
      <c r="F725" s="87"/>
      <c r="G725" s="87"/>
      <c r="H725" s="87"/>
      <c r="I725" s="87"/>
      <c r="J725" s="87"/>
      <c r="K725" s="88"/>
      <c r="L725" s="72"/>
      <c r="M725" s="3"/>
      <c r="N725" s="30"/>
      <c r="O725" s="89" t="s">
        <v>83</v>
      </c>
      <c r="P725" s="90">
        <v>52</v>
      </c>
      <c r="Q725" s="120">
        <f>K728</f>
        <v>59</v>
      </c>
      <c r="R725" s="92" t="s">
        <v>11</v>
      </c>
    </row>
    <row r="726" spans="1:20" ht="15.75" customHeight="1">
      <c r="A726" s="64">
        <v>2201</v>
      </c>
      <c r="B726" s="87"/>
      <c r="C726" s="87"/>
      <c r="D726" s="87"/>
      <c r="E726" s="87"/>
      <c r="F726" s="87"/>
      <c r="G726" s="87"/>
      <c r="H726" s="87"/>
      <c r="I726" s="87"/>
      <c r="J726" s="87"/>
      <c r="K726" s="88"/>
      <c r="L726" s="72"/>
      <c r="M726" s="3"/>
      <c r="N726" s="30"/>
      <c r="O726" s="93" t="s">
        <v>85</v>
      </c>
      <c r="P726" s="94">
        <f>IF(P725/B711=0,"",P725/B711)</f>
        <v>0.59090909090909094</v>
      </c>
      <c r="Q726" s="121">
        <f>IF(P725/Q725=0,"",P725/Q725)</f>
        <v>0.88135593220338981</v>
      </c>
      <c r="R726" s="96" t="s">
        <v>86</v>
      </c>
    </row>
    <row r="727" spans="1:20" ht="15.75" customHeight="1">
      <c r="A727" s="64">
        <v>2202</v>
      </c>
      <c r="B727" s="87"/>
      <c r="C727" s="87"/>
      <c r="D727" s="87"/>
      <c r="E727" s="87"/>
      <c r="F727" s="87"/>
      <c r="G727" s="87"/>
      <c r="H727" s="87"/>
      <c r="I727" s="87"/>
      <c r="J727" s="87"/>
      <c r="K727" s="88"/>
      <c r="L727" s="97"/>
      <c r="M727" s="98"/>
      <c r="N727" s="99"/>
      <c r="O727" s="98"/>
      <c r="P727" s="99"/>
      <c r="Q727" s="99"/>
      <c r="R727" s="122"/>
    </row>
    <row r="728" spans="1:20" ht="18" customHeight="1">
      <c r="A728" s="29"/>
      <c r="B728" s="30"/>
      <c r="C728" s="30"/>
      <c r="D728" s="288" t="s">
        <v>111</v>
      </c>
      <c r="E728" s="289"/>
      <c r="F728" s="289"/>
      <c r="G728" s="289"/>
      <c r="H728" s="289"/>
      <c r="I728" s="289"/>
      <c r="J728" s="290"/>
      <c r="K728" s="101">
        <f>SUM(K711:K724)</f>
        <v>59</v>
      </c>
      <c r="L728" s="102">
        <f>IF(K719=0,"",K719/B711)</f>
        <v>0.43181818181818182</v>
      </c>
      <c r="M728" s="102">
        <f>IF(K728=0,"",K728/B711)</f>
        <v>0.67045454545454541</v>
      </c>
      <c r="N728" s="102">
        <f>IF(K719=0,"",M728-L728)</f>
        <v>0.23863636363636359</v>
      </c>
      <c r="O728" s="3"/>
      <c r="P728" s="30"/>
      <c r="Q728" s="23"/>
      <c r="R728" s="3"/>
    </row>
    <row r="729" spans="1:20" ht="12.75" customHeight="1"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"/>
      <c r="M729" s="3"/>
      <c r="O729" s="3"/>
    </row>
    <row r="730" spans="1:20" ht="12.75" customHeight="1"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"/>
      <c r="M730" s="3"/>
      <c r="O730" s="3"/>
    </row>
    <row r="731" spans="1:20" ht="26.25" customHeight="1">
      <c r="A731" s="2"/>
      <c r="B731" s="296" t="s">
        <v>99</v>
      </c>
      <c r="C731" s="297"/>
      <c r="D731" s="297"/>
      <c r="E731" s="297"/>
      <c r="F731" s="297"/>
      <c r="G731" s="297"/>
      <c r="H731" s="298" t="s">
        <v>94</v>
      </c>
      <c r="I731" s="292"/>
      <c r="J731" s="292"/>
      <c r="K731" s="30"/>
      <c r="L731" s="3"/>
      <c r="M731" s="3"/>
      <c r="N731" s="30"/>
      <c r="O731" s="3"/>
      <c r="P731" s="30"/>
      <c r="Q731" s="30"/>
      <c r="R731" s="30"/>
    </row>
    <row r="732" spans="1:20" ht="20.25" customHeight="1">
      <c r="A732" s="293" t="s">
        <v>10</v>
      </c>
      <c r="B732" s="294" t="s">
        <v>100</v>
      </c>
      <c r="C732" s="289"/>
      <c r="D732" s="289"/>
      <c r="E732" s="289"/>
      <c r="F732" s="289"/>
      <c r="G732" s="289"/>
      <c r="H732" s="289"/>
      <c r="I732" s="289"/>
      <c r="J732" s="290"/>
      <c r="K732" s="295" t="s">
        <v>11</v>
      </c>
      <c r="L732" s="286" t="s">
        <v>3</v>
      </c>
      <c r="M732" s="286" t="s">
        <v>4</v>
      </c>
      <c r="N732" s="284" t="s">
        <v>5</v>
      </c>
      <c r="O732" s="286" t="s">
        <v>6</v>
      </c>
      <c r="P732" s="287" t="s">
        <v>7</v>
      </c>
      <c r="Q732" s="287" t="s">
        <v>8</v>
      </c>
      <c r="R732" s="286" t="s">
        <v>101</v>
      </c>
    </row>
    <row r="733" spans="1:20" ht="15.75" customHeight="1">
      <c r="A733" s="285"/>
      <c r="B733" s="64" t="s">
        <v>102</v>
      </c>
      <c r="C733" s="64" t="s">
        <v>103</v>
      </c>
      <c r="D733" s="64" t="s">
        <v>104</v>
      </c>
      <c r="E733" s="64" t="s">
        <v>105</v>
      </c>
      <c r="F733" s="64" t="s">
        <v>106</v>
      </c>
      <c r="G733" s="64" t="s">
        <v>107</v>
      </c>
      <c r="H733" s="64" t="s">
        <v>108</v>
      </c>
      <c r="I733" s="64" t="s">
        <v>109</v>
      </c>
      <c r="J733" s="64" t="s">
        <v>110</v>
      </c>
      <c r="K733" s="285"/>
      <c r="L733" s="285"/>
      <c r="M733" s="285"/>
      <c r="N733" s="285"/>
      <c r="O733" s="285"/>
      <c r="P733" s="285"/>
      <c r="Q733" s="285"/>
      <c r="R733" s="285"/>
      <c r="T733" s="112"/>
    </row>
    <row r="734" spans="1:20" ht="15.75" customHeight="1">
      <c r="A734" s="64">
        <v>1501</v>
      </c>
      <c r="B734" s="65">
        <v>103</v>
      </c>
      <c r="C734" s="87"/>
      <c r="D734" s="87"/>
      <c r="E734" s="87"/>
      <c r="F734" s="87"/>
      <c r="G734" s="87"/>
      <c r="H734" s="87"/>
      <c r="I734" s="87"/>
      <c r="J734" s="87"/>
      <c r="K734" s="88"/>
      <c r="L734" s="67"/>
      <c r="M734" s="49"/>
      <c r="N734" s="68"/>
      <c r="O734" s="107"/>
      <c r="P734" s="70">
        <f>B734</f>
        <v>103</v>
      </c>
      <c r="Q734" s="108"/>
      <c r="R734" s="107"/>
      <c r="T734" s="112"/>
    </row>
    <row r="735" spans="1:20" ht="15.75" customHeight="1">
      <c r="A735" s="64">
        <v>1502</v>
      </c>
      <c r="B735" s="87"/>
      <c r="C735" s="87">
        <v>69</v>
      </c>
      <c r="D735" s="87"/>
      <c r="E735" s="87"/>
      <c r="F735" s="87"/>
      <c r="G735" s="87"/>
      <c r="H735" s="87"/>
      <c r="I735" s="87"/>
      <c r="J735" s="87"/>
      <c r="K735" s="88"/>
      <c r="L735" s="72"/>
      <c r="M735" s="3"/>
      <c r="N735" s="73"/>
      <c r="O735" s="74">
        <f>IF(C735=0,"",C735/B734)</f>
        <v>0.66990291262135926</v>
      </c>
      <c r="P735" s="75">
        <v>69</v>
      </c>
      <c r="Q735" s="76">
        <f t="shared" ref="Q735:Q742" si="119">IF(P735=0,"",P735/P734)</f>
        <v>0.66990291262135926</v>
      </c>
      <c r="R735" s="76">
        <f t="shared" ref="R735:R742" si="120">IF(P735=0,"",100%-Q735)</f>
        <v>0.33009708737864074</v>
      </c>
      <c r="T735" s="112"/>
    </row>
    <row r="736" spans="1:20" ht="15.75" customHeight="1">
      <c r="A736" s="64">
        <v>1601</v>
      </c>
      <c r="B736" s="87"/>
      <c r="C736" s="87"/>
      <c r="D736" s="87">
        <v>54</v>
      </c>
      <c r="E736" s="87"/>
      <c r="F736" s="87"/>
      <c r="G736" s="87"/>
      <c r="H736" s="87"/>
      <c r="I736" s="87"/>
      <c r="J736" s="87"/>
      <c r="K736" s="88"/>
      <c r="L736" s="72"/>
      <c r="M736" s="3"/>
      <c r="N736" s="73"/>
      <c r="O736" s="74">
        <f>IF(D736=0,"",D736/C735)</f>
        <v>0.78260869565217395</v>
      </c>
      <c r="P736" s="75">
        <v>64</v>
      </c>
      <c r="Q736" s="76">
        <f t="shared" si="119"/>
        <v>0.92753623188405798</v>
      </c>
      <c r="R736" s="76">
        <f t="shared" si="120"/>
        <v>7.2463768115942018E-2</v>
      </c>
      <c r="T736" s="77">
        <f>P736/P734</f>
        <v>0.62135922330097082</v>
      </c>
    </row>
    <row r="737" spans="1:20" ht="15.75" customHeight="1">
      <c r="A737" s="64">
        <v>1602</v>
      </c>
      <c r="B737" s="87"/>
      <c r="C737" s="87"/>
      <c r="D737" s="87"/>
      <c r="E737" s="87">
        <v>44</v>
      </c>
      <c r="F737" s="87"/>
      <c r="G737" s="87"/>
      <c r="H737" s="87"/>
      <c r="I737" s="87"/>
      <c r="J737" s="87"/>
      <c r="K737" s="88"/>
      <c r="L737" s="72"/>
      <c r="M737" s="3"/>
      <c r="N737" s="73"/>
      <c r="O737" s="74">
        <f>IF(E737=0,"",E737/D736)</f>
        <v>0.81481481481481477</v>
      </c>
      <c r="P737" s="75">
        <v>60</v>
      </c>
      <c r="Q737" s="76">
        <f t="shared" si="119"/>
        <v>0.9375</v>
      </c>
      <c r="R737" s="76">
        <f t="shared" si="120"/>
        <v>6.25E-2</v>
      </c>
      <c r="T737" s="112"/>
    </row>
    <row r="738" spans="1:20" ht="15.75" customHeight="1">
      <c r="A738" s="64">
        <v>1701</v>
      </c>
      <c r="B738" s="87"/>
      <c r="C738" s="87"/>
      <c r="D738" s="87"/>
      <c r="E738" s="87"/>
      <c r="F738" s="87">
        <v>44</v>
      </c>
      <c r="G738" s="87"/>
      <c r="H738" s="87"/>
      <c r="I738" s="87"/>
      <c r="J738" s="87"/>
      <c r="K738" s="88"/>
      <c r="L738" s="72"/>
      <c r="M738" s="3"/>
      <c r="N738" s="73"/>
      <c r="O738" s="74">
        <f>IF(F738=0,"",F738/E737)</f>
        <v>1</v>
      </c>
      <c r="P738" s="75">
        <v>56</v>
      </c>
      <c r="Q738" s="76">
        <f t="shared" si="119"/>
        <v>0.93333333333333335</v>
      </c>
      <c r="R738" s="76">
        <f t="shared" si="120"/>
        <v>6.6666666666666652E-2</v>
      </c>
      <c r="T738" s="112"/>
    </row>
    <row r="739" spans="1:20" ht="15.75" customHeight="1">
      <c r="A739" s="64">
        <v>1702</v>
      </c>
      <c r="B739" s="87"/>
      <c r="C739" s="87"/>
      <c r="D739" s="87"/>
      <c r="E739" s="87"/>
      <c r="F739" s="87"/>
      <c r="G739" s="87">
        <v>44</v>
      </c>
      <c r="H739" s="87"/>
      <c r="I739" s="87"/>
      <c r="J739" s="87"/>
      <c r="K739" s="88"/>
      <c r="L739" s="72"/>
      <c r="M739" s="3"/>
      <c r="N739" s="73"/>
      <c r="O739" s="74">
        <f>IF(G739=0,"",G739/F738)</f>
        <v>1</v>
      </c>
      <c r="P739" s="75">
        <v>57</v>
      </c>
      <c r="Q739" s="76">
        <f t="shared" si="119"/>
        <v>1.0178571428571428</v>
      </c>
      <c r="R739" s="76">
        <f t="shared" si="120"/>
        <v>-1.7857142857142794E-2</v>
      </c>
      <c r="T739" s="112"/>
    </row>
    <row r="740" spans="1:20" ht="15.75" customHeight="1">
      <c r="A740" s="64">
        <v>1801</v>
      </c>
      <c r="B740" s="87"/>
      <c r="C740" s="87"/>
      <c r="D740" s="87"/>
      <c r="E740" s="87"/>
      <c r="F740" s="87"/>
      <c r="G740" s="87"/>
      <c r="H740" s="87">
        <v>44</v>
      </c>
      <c r="I740" s="87"/>
      <c r="J740" s="87"/>
      <c r="K740" s="88"/>
      <c r="L740" s="72"/>
      <c r="M740" s="3"/>
      <c r="N740" s="73"/>
      <c r="O740" s="74">
        <f>IF(H740=0,"",H740/G739)</f>
        <v>1</v>
      </c>
      <c r="P740" s="75">
        <v>57</v>
      </c>
      <c r="Q740" s="76">
        <f t="shared" si="119"/>
        <v>1</v>
      </c>
      <c r="R740" s="76">
        <f t="shared" si="120"/>
        <v>0</v>
      </c>
      <c r="T740" s="112"/>
    </row>
    <row r="741" spans="1:20" ht="15.75" customHeight="1">
      <c r="A741" s="64">
        <v>1802</v>
      </c>
      <c r="B741" s="87"/>
      <c r="C741" s="87"/>
      <c r="D741" s="87"/>
      <c r="E741" s="87"/>
      <c r="F741" s="87"/>
      <c r="G741" s="87"/>
      <c r="H741" s="87"/>
      <c r="I741" s="87">
        <v>44</v>
      </c>
      <c r="J741" s="87"/>
      <c r="K741" s="88">
        <v>1</v>
      </c>
      <c r="L741" s="72"/>
      <c r="M741" s="3"/>
      <c r="N741" s="73"/>
      <c r="O741" s="74">
        <f>IF(I741=0,"",I741/H740)</f>
        <v>1</v>
      </c>
      <c r="P741" s="75">
        <v>55</v>
      </c>
      <c r="Q741" s="76">
        <f t="shared" si="119"/>
        <v>0.96491228070175439</v>
      </c>
      <c r="R741" s="76">
        <f t="shared" si="120"/>
        <v>3.5087719298245612E-2</v>
      </c>
      <c r="T741" s="112"/>
    </row>
    <row r="742" spans="1:20" ht="15.75" customHeight="1">
      <c r="A742" s="64">
        <v>1901</v>
      </c>
      <c r="B742" s="87"/>
      <c r="C742" s="87"/>
      <c r="D742" s="87"/>
      <c r="E742" s="87"/>
      <c r="F742" s="87"/>
      <c r="G742" s="87"/>
      <c r="H742" s="87"/>
      <c r="I742" s="87"/>
      <c r="J742" s="87">
        <v>44</v>
      </c>
      <c r="K742" s="88">
        <v>30</v>
      </c>
      <c r="L742" s="72"/>
      <c r="M742" s="3"/>
      <c r="N742" s="73"/>
      <c r="O742" s="78">
        <f>IF(J742=0,"",J742/I741)</f>
        <v>1</v>
      </c>
      <c r="P742" s="75">
        <v>54</v>
      </c>
      <c r="Q742" s="79">
        <f t="shared" si="119"/>
        <v>0.98181818181818181</v>
      </c>
      <c r="R742" s="79">
        <f t="shared" si="120"/>
        <v>1.8181818181818188E-2</v>
      </c>
      <c r="T742" s="112"/>
    </row>
    <row r="743" spans="1:20" ht="15.75" customHeight="1">
      <c r="A743" s="64">
        <v>1902</v>
      </c>
      <c r="B743" s="87"/>
      <c r="C743" s="87"/>
      <c r="D743" s="87"/>
      <c r="E743" s="87"/>
      <c r="F743" s="87"/>
      <c r="G743" s="87"/>
      <c r="H743" s="87"/>
      <c r="I743" s="87"/>
      <c r="J743" s="87">
        <v>20</v>
      </c>
      <c r="K743" s="88">
        <v>16</v>
      </c>
      <c r="L743" s="72"/>
      <c r="M743" s="3"/>
      <c r="N743" s="30"/>
      <c r="O743" s="124"/>
      <c r="P743" s="81">
        <v>25</v>
      </c>
      <c r="Q743" s="125"/>
      <c r="R743" s="92"/>
      <c r="T743" s="112"/>
    </row>
    <row r="744" spans="1:20" ht="15.75" customHeight="1">
      <c r="A744" s="64">
        <v>2001</v>
      </c>
      <c r="B744" s="87"/>
      <c r="C744" s="87"/>
      <c r="D744" s="87"/>
      <c r="E744" s="87"/>
      <c r="F744" s="87"/>
      <c r="G744" s="87"/>
      <c r="H744" s="87"/>
      <c r="I744" s="87"/>
      <c r="J744" s="87">
        <v>5</v>
      </c>
      <c r="K744" s="88">
        <v>4</v>
      </c>
      <c r="L744" s="72"/>
      <c r="M744" s="3"/>
      <c r="N744" s="30"/>
      <c r="O744" s="84"/>
      <c r="P744" s="85">
        <v>8</v>
      </c>
      <c r="Q744" s="86"/>
      <c r="R744" s="84"/>
      <c r="T744" s="112"/>
    </row>
    <row r="745" spans="1:20" ht="15.75" customHeight="1">
      <c r="A745" s="64">
        <v>2002</v>
      </c>
      <c r="B745" s="87"/>
      <c r="C745" s="87"/>
      <c r="D745" s="87"/>
      <c r="E745" s="87"/>
      <c r="F745" s="87"/>
      <c r="G745" s="87"/>
      <c r="H745" s="87"/>
      <c r="I745" s="87"/>
      <c r="J745" s="87">
        <v>2</v>
      </c>
      <c r="K745" s="88">
        <v>1</v>
      </c>
      <c r="L745" s="72"/>
      <c r="M745" s="3"/>
      <c r="N745" s="30"/>
      <c r="O745" s="84"/>
      <c r="P745" s="85">
        <v>4</v>
      </c>
      <c r="Q745" s="86"/>
      <c r="R745" s="84"/>
      <c r="T745" s="112"/>
    </row>
    <row r="746" spans="1:20" ht="15.75" customHeight="1">
      <c r="A746" s="64">
        <v>2101</v>
      </c>
      <c r="B746" s="87"/>
      <c r="C746" s="87"/>
      <c r="D746" s="87"/>
      <c r="E746" s="87"/>
      <c r="F746" s="87"/>
      <c r="G746" s="87"/>
      <c r="H746" s="87"/>
      <c r="I746" s="87"/>
      <c r="J746" s="87">
        <v>2</v>
      </c>
      <c r="K746" s="88">
        <v>2</v>
      </c>
      <c r="L746" s="72"/>
      <c r="M746" s="3"/>
      <c r="N746" s="30"/>
      <c r="O746" s="84"/>
      <c r="P746" s="85">
        <v>3</v>
      </c>
      <c r="Q746" s="86"/>
      <c r="R746" s="84"/>
      <c r="T746" s="112"/>
    </row>
    <row r="747" spans="1:20" ht="18" customHeight="1">
      <c r="A747" s="64">
        <v>2102</v>
      </c>
      <c r="B747" s="87"/>
      <c r="C747" s="87"/>
      <c r="D747" s="87"/>
      <c r="E747" s="87"/>
      <c r="F747" s="87"/>
      <c r="G747" s="87"/>
      <c r="H747" s="87"/>
      <c r="I747" s="87"/>
      <c r="J747" s="87"/>
      <c r="K747" s="88"/>
      <c r="L747" s="72"/>
      <c r="M747" s="3"/>
      <c r="N747" s="30"/>
      <c r="O747" s="3"/>
      <c r="P747" s="30"/>
      <c r="Q747" s="23"/>
      <c r="R747" s="84"/>
      <c r="T747" s="112"/>
    </row>
    <row r="748" spans="1:20" ht="15.75" customHeight="1">
      <c r="A748" s="64">
        <v>2201</v>
      </c>
      <c r="B748" s="87"/>
      <c r="C748" s="87"/>
      <c r="D748" s="87"/>
      <c r="E748" s="87"/>
      <c r="F748" s="87"/>
      <c r="G748" s="87"/>
      <c r="H748" s="87"/>
      <c r="I748" s="87"/>
      <c r="J748" s="87"/>
      <c r="K748" s="88"/>
      <c r="L748" s="72"/>
      <c r="M748" s="3"/>
      <c r="N748" s="30"/>
      <c r="O748" s="89" t="s">
        <v>83</v>
      </c>
      <c r="P748" s="90">
        <v>42</v>
      </c>
      <c r="Q748" s="120">
        <f>K751</f>
        <v>54</v>
      </c>
      <c r="R748" s="92" t="s">
        <v>11</v>
      </c>
      <c r="T748" s="112"/>
    </row>
    <row r="749" spans="1:20" ht="15.75" customHeight="1">
      <c r="A749" s="64">
        <v>2202</v>
      </c>
      <c r="B749" s="87"/>
      <c r="C749" s="87"/>
      <c r="D749" s="87"/>
      <c r="E749" s="87"/>
      <c r="F749" s="87"/>
      <c r="G749" s="87"/>
      <c r="H749" s="87"/>
      <c r="I749" s="87"/>
      <c r="J749" s="87"/>
      <c r="K749" s="88"/>
      <c r="L749" s="72"/>
      <c r="M749" s="3"/>
      <c r="N749" s="30"/>
      <c r="O749" s="93" t="s">
        <v>85</v>
      </c>
      <c r="P749" s="94">
        <f>IF(P748/B734=0,"",P748/B734)</f>
        <v>0.40776699029126212</v>
      </c>
      <c r="Q749" s="121">
        <f>IF(P748/Q748=0,"",P748/Q748)</f>
        <v>0.77777777777777779</v>
      </c>
      <c r="R749" s="96" t="s">
        <v>86</v>
      </c>
      <c r="T749" s="112"/>
    </row>
    <row r="750" spans="1:20" ht="15.75" customHeight="1">
      <c r="A750" s="64">
        <v>2301</v>
      </c>
      <c r="B750" s="87"/>
      <c r="C750" s="87"/>
      <c r="D750" s="87"/>
      <c r="E750" s="87"/>
      <c r="F750" s="87"/>
      <c r="G750" s="87"/>
      <c r="H750" s="87"/>
      <c r="I750" s="87"/>
      <c r="J750" s="87"/>
      <c r="K750" s="88"/>
      <c r="L750" s="97"/>
      <c r="M750" s="98"/>
      <c r="N750" s="99"/>
      <c r="O750" s="98"/>
      <c r="P750" s="99"/>
      <c r="Q750" s="99"/>
      <c r="R750" s="122"/>
      <c r="T750" s="112"/>
    </row>
    <row r="751" spans="1:20" ht="18" customHeight="1">
      <c r="A751" s="29"/>
      <c r="B751" s="30"/>
      <c r="C751" s="30"/>
      <c r="D751" s="288" t="s">
        <v>111</v>
      </c>
      <c r="E751" s="289"/>
      <c r="F751" s="289"/>
      <c r="G751" s="289"/>
      <c r="H751" s="289"/>
      <c r="I751" s="289"/>
      <c r="J751" s="290"/>
      <c r="K751" s="101">
        <f>SUM(K734:K747)</f>
        <v>54</v>
      </c>
      <c r="L751" s="102">
        <f>IF(K742=0,"",K742/B734)</f>
        <v>0.29126213592233008</v>
      </c>
      <c r="M751" s="102">
        <f>IF(K751=0,"",K751/B734)</f>
        <v>0.52427184466019416</v>
      </c>
      <c r="N751" s="102">
        <f>IF(K742=0,"",M751-L751)</f>
        <v>0.23300970873786409</v>
      </c>
      <c r="O751" s="3"/>
      <c r="P751" s="30"/>
      <c r="Q751" s="23"/>
      <c r="R751" s="3"/>
      <c r="T751" s="112"/>
    </row>
    <row r="752" spans="1:20" ht="14.25" customHeight="1">
      <c r="T752" s="112"/>
    </row>
    <row r="753" spans="1:20" ht="14.25" customHeight="1">
      <c r="L753" s="3"/>
      <c r="M753" s="3"/>
      <c r="O753" s="3"/>
      <c r="T753" s="112"/>
    </row>
    <row r="754" spans="1:20" ht="26.25" customHeight="1">
      <c r="A754" s="2"/>
      <c r="B754" s="296" t="s">
        <v>99</v>
      </c>
      <c r="C754" s="297"/>
      <c r="D754" s="297"/>
      <c r="E754" s="297"/>
      <c r="F754" s="297"/>
      <c r="G754" s="297"/>
      <c r="H754" s="298" t="s">
        <v>97</v>
      </c>
      <c r="I754" s="292"/>
      <c r="J754" s="292"/>
      <c r="K754" s="30"/>
      <c r="L754" s="3"/>
      <c r="M754" s="3"/>
      <c r="N754" s="30"/>
      <c r="O754" s="3"/>
      <c r="P754" s="30"/>
      <c r="Q754" s="30"/>
      <c r="R754" s="30"/>
      <c r="T754" s="112"/>
    </row>
    <row r="755" spans="1:20" ht="20.25" customHeight="1">
      <c r="A755" s="293" t="s">
        <v>10</v>
      </c>
      <c r="B755" s="294" t="s">
        <v>100</v>
      </c>
      <c r="C755" s="289"/>
      <c r="D755" s="289"/>
      <c r="E755" s="289"/>
      <c r="F755" s="289"/>
      <c r="G755" s="289"/>
      <c r="H755" s="289"/>
      <c r="I755" s="289"/>
      <c r="J755" s="290"/>
      <c r="K755" s="295" t="s">
        <v>11</v>
      </c>
      <c r="L755" s="286" t="s">
        <v>3</v>
      </c>
      <c r="M755" s="286" t="s">
        <v>4</v>
      </c>
      <c r="N755" s="284" t="s">
        <v>5</v>
      </c>
      <c r="O755" s="286" t="s">
        <v>6</v>
      </c>
      <c r="P755" s="287" t="s">
        <v>7</v>
      </c>
      <c r="Q755" s="287" t="s">
        <v>8</v>
      </c>
      <c r="R755" s="286" t="s">
        <v>101</v>
      </c>
      <c r="T755" s="112"/>
    </row>
    <row r="756" spans="1:20" ht="15.75" customHeight="1">
      <c r="A756" s="285"/>
      <c r="B756" s="64" t="s">
        <v>102</v>
      </c>
      <c r="C756" s="64" t="s">
        <v>103</v>
      </c>
      <c r="D756" s="64" t="s">
        <v>104</v>
      </c>
      <c r="E756" s="64" t="s">
        <v>105</v>
      </c>
      <c r="F756" s="64" t="s">
        <v>106</v>
      </c>
      <c r="G756" s="64" t="s">
        <v>107</v>
      </c>
      <c r="H756" s="64" t="s">
        <v>108</v>
      </c>
      <c r="I756" s="64" t="s">
        <v>109</v>
      </c>
      <c r="J756" s="64" t="s">
        <v>110</v>
      </c>
      <c r="K756" s="285"/>
      <c r="L756" s="285"/>
      <c r="M756" s="285"/>
      <c r="N756" s="285"/>
      <c r="O756" s="285"/>
      <c r="P756" s="285"/>
      <c r="Q756" s="285"/>
      <c r="R756" s="285"/>
      <c r="T756" s="112"/>
    </row>
    <row r="757" spans="1:20" ht="15.75" customHeight="1">
      <c r="A757" s="64">
        <v>1502</v>
      </c>
      <c r="B757" s="65">
        <v>96</v>
      </c>
      <c r="C757" s="87"/>
      <c r="D757" s="87"/>
      <c r="E757" s="87"/>
      <c r="F757" s="87"/>
      <c r="G757" s="87"/>
      <c r="H757" s="87"/>
      <c r="I757" s="87"/>
      <c r="J757" s="87"/>
      <c r="K757" s="88"/>
      <c r="L757" s="67"/>
      <c r="M757" s="49"/>
      <c r="N757" s="68"/>
      <c r="O757" s="107"/>
      <c r="P757" s="70">
        <f>B757</f>
        <v>96</v>
      </c>
      <c r="Q757" s="108"/>
      <c r="R757" s="107"/>
      <c r="T757" s="112"/>
    </row>
    <row r="758" spans="1:20" ht="15.75" customHeight="1">
      <c r="A758" s="64">
        <v>1601</v>
      </c>
      <c r="B758" s="87"/>
      <c r="C758" s="87">
        <v>75</v>
      </c>
      <c r="D758" s="87"/>
      <c r="E758" s="87"/>
      <c r="F758" s="87"/>
      <c r="G758" s="87"/>
      <c r="H758" s="87"/>
      <c r="I758" s="87"/>
      <c r="J758" s="87"/>
      <c r="K758" s="88"/>
      <c r="L758" s="72"/>
      <c r="M758" s="3"/>
      <c r="N758" s="73"/>
      <c r="O758" s="74">
        <f>IF(C758=0,"",C758/B757)</f>
        <v>0.78125</v>
      </c>
      <c r="P758" s="75">
        <v>75</v>
      </c>
      <c r="Q758" s="76">
        <f t="shared" ref="Q758:Q765" si="121">IF(P758=0,"",P758/P757)</f>
        <v>0.78125</v>
      </c>
      <c r="R758" s="76">
        <f t="shared" ref="R758:R765" si="122">IF(P758=0,"",100%-Q758)</f>
        <v>0.21875</v>
      </c>
      <c r="T758" s="112"/>
    </row>
    <row r="759" spans="1:20" ht="15.75" customHeight="1">
      <c r="A759" s="64">
        <v>1602</v>
      </c>
      <c r="B759" s="87"/>
      <c r="C759" s="87"/>
      <c r="D759" s="87">
        <v>70</v>
      </c>
      <c r="E759" s="87"/>
      <c r="F759" s="87"/>
      <c r="G759" s="87"/>
      <c r="H759" s="87"/>
      <c r="I759" s="87"/>
      <c r="J759" s="87"/>
      <c r="K759" s="88"/>
      <c r="L759" s="72"/>
      <c r="M759" s="3"/>
      <c r="N759" s="73"/>
      <c r="O759" s="74">
        <f>IF(D759=0,"",D759/C758)</f>
        <v>0.93333333333333335</v>
      </c>
      <c r="P759" s="75">
        <v>73</v>
      </c>
      <c r="Q759" s="76">
        <f t="shared" si="121"/>
        <v>0.97333333333333338</v>
      </c>
      <c r="R759" s="76">
        <f t="shared" si="122"/>
        <v>2.6666666666666616E-2</v>
      </c>
      <c r="T759" s="77">
        <f>P759/P757</f>
        <v>0.76041666666666663</v>
      </c>
    </row>
    <row r="760" spans="1:20" ht="15.75" customHeight="1">
      <c r="A760" s="64">
        <v>1701</v>
      </c>
      <c r="B760" s="87"/>
      <c r="C760" s="87"/>
      <c r="D760" s="87"/>
      <c r="E760" s="87">
        <v>69</v>
      </c>
      <c r="F760" s="87"/>
      <c r="G760" s="87"/>
      <c r="H760" s="87"/>
      <c r="I760" s="87"/>
      <c r="J760" s="87"/>
      <c r="K760" s="88"/>
      <c r="L760" s="72"/>
      <c r="M760" s="3"/>
      <c r="N760" s="73"/>
      <c r="O760" s="74">
        <f>IF(E760=0,"",E760/D759)</f>
        <v>0.98571428571428577</v>
      </c>
      <c r="P760" s="75">
        <v>73</v>
      </c>
      <c r="Q760" s="76">
        <f t="shared" si="121"/>
        <v>1</v>
      </c>
      <c r="R760" s="76">
        <f t="shared" si="122"/>
        <v>0</v>
      </c>
      <c r="T760" s="112"/>
    </row>
    <row r="761" spans="1:20" ht="15.75" customHeight="1">
      <c r="A761" s="64">
        <v>1702</v>
      </c>
      <c r="B761" s="87"/>
      <c r="C761" s="87"/>
      <c r="D761" s="87"/>
      <c r="E761" s="87"/>
      <c r="F761" s="87">
        <v>66</v>
      </c>
      <c r="G761" s="87"/>
      <c r="H761" s="87"/>
      <c r="I761" s="87"/>
      <c r="J761" s="87"/>
      <c r="K761" s="88"/>
      <c r="L761" s="72"/>
      <c r="M761" s="3"/>
      <c r="N761" s="73"/>
      <c r="O761" s="74">
        <f>IF(F761=0,"",F761/E760)</f>
        <v>0.95652173913043481</v>
      </c>
      <c r="P761" s="75">
        <v>72</v>
      </c>
      <c r="Q761" s="76">
        <f t="shared" si="121"/>
        <v>0.98630136986301364</v>
      </c>
      <c r="R761" s="76">
        <f t="shared" si="122"/>
        <v>1.3698630136986356E-2</v>
      </c>
      <c r="T761" s="112"/>
    </row>
    <row r="762" spans="1:20" ht="15.75" customHeight="1">
      <c r="A762" s="64">
        <v>1801</v>
      </c>
      <c r="B762" s="87"/>
      <c r="C762" s="87"/>
      <c r="D762" s="87"/>
      <c r="E762" s="87"/>
      <c r="F762" s="87"/>
      <c r="G762" s="87">
        <v>59</v>
      </c>
      <c r="H762" s="87"/>
      <c r="I762" s="87"/>
      <c r="J762" s="87"/>
      <c r="K762" s="88"/>
      <c r="L762" s="72"/>
      <c r="M762" s="3"/>
      <c r="N762" s="73"/>
      <c r="O762" s="74">
        <f>IF(G762=0,"",G762/F761)</f>
        <v>0.89393939393939392</v>
      </c>
      <c r="P762" s="75">
        <v>67</v>
      </c>
      <c r="Q762" s="76">
        <f t="shared" si="121"/>
        <v>0.93055555555555558</v>
      </c>
      <c r="R762" s="76">
        <f t="shared" si="122"/>
        <v>6.944444444444442E-2</v>
      </c>
      <c r="T762" s="112"/>
    </row>
    <row r="763" spans="1:20" ht="15.75" customHeight="1">
      <c r="A763" s="64">
        <v>1802</v>
      </c>
      <c r="B763" s="87"/>
      <c r="C763" s="87"/>
      <c r="D763" s="87"/>
      <c r="E763" s="87"/>
      <c r="F763" s="87"/>
      <c r="G763" s="87"/>
      <c r="H763" s="87">
        <v>56</v>
      </c>
      <c r="I763" s="87"/>
      <c r="J763" s="87"/>
      <c r="K763" s="88">
        <v>1</v>
      </c>
      <c r="L763" s="72"/>
      <c r="M763" s="3"/>
      <c r="N763" s="73"/>
      <c r="O763" s="74">
        <f>IF(H763=0,"",H763/G762)</f>
        <v>0.94915254237288138</v>
      </c>
      <c r="P763" s="75">
        <v>65</v>
      </c>
      <c r="Q763" s="76">
        <f t="shared" si="121"/>
        <v>0.97014925373134331</v>
      </c>
      <c r="R763" s="76">
        <f t="shared" si="122"/>
        <v>2.9850746268656692E-2</v>
      </c>
      <c r="T763" s="112"/>
    </row>
    <row r="764" spans="1:20" ht="15.75" customHeight="1">
      <c r="A764" s="64">
        <v>1901</v>
      </c>
      <c r="B764" s="87"/>
      <c r="C764" s="87"/>
      <c r="D764" s="87"/>
      <c r="E764" s="87"/>
      <c r="F764" s="87"/>
      <c r="G764" s="87"/>
      <c r="H764" s="87"/>
      <c r="I764" s="87">
        <v>56</v>
      </c>
      <c r="J764" s="87"/>
      <c r="K764" s="88">
        <v>3</v>
      </c>
      <c r="L764" s="72"/>
      <c r="M764" s="3"/>
      <c r="N764" s="73"/>
      <c r="O764" s="74">
        <f>IF(I764=0,"",I764/H763)</f>
        <v>1</v>
      </c>
      <c r="P764" s="75">
        <v>65</v>
      </c>
      <c r="Q764" s="76">
        <f t="shared" si="121"/>
        <v>1</v>
      </c>
      <c r="R764" s="76">
        <f t="shared" si="122"/>
        <v>0</v>
      </c>
      <c r="T764" s="112"/>
    </row>
    <row r="765" spans="1:20" ht="15.75" customHeight="1">
      <c r="A765" s="64">
        <v>1902</v>
      </c>
      <c r="B765" s="87"/>
      <c r="C765" s="87"/>
      <c r="D765" s="87"/>
      <c r="E765" s="87"/>
      <c r="F765" s="87"/>
      <c r="G765" s="87"/>
      <c r="H765" s="87"/>
      <c r="I765" s="87"/>
      <c r="J765" s="87">
        <v>55</v>
      </c>
      <c r="K765" s="88">
        <v>44</v>
      </c>
      <c r="L765" s="72"/>
      <c r="M765" s="3"/>
      <c r="N765" s="73"/>
      <c r="O765" s="78">
        <f>IF(J765=0,"",J765/I764)</f>
        <v>0.9821428571428571</v>
      </c>
      <c r="P765" s="75">
        <v>62</v>
      </c>
      <c r="Q765" s="79">
        <f t="shared" si="121"/>
        <v>0.9538461538461539</v>
      </c>
      <c r="R765" s="79">
        <f t="shared" si="122"/>
        <v>4.6153846153846101E-2</v>
      </c>
      <c r="T765" s="112"/>
    </row>
    <row r="766" spans="1:20" ht="15.75" customHeight="1">
      <c r="A766" s="64">
        <v>2001</v>
      </c>
      <c r="B766" s="87"/>
      <c r="C766" s="87"/>
      <c r="D766" s="87"/>
      <c r="E766" s="87"/>
      <c r="F766" s="87"/>
      <c r="G766" s="87"/>
      <c r="H766" s="87"/>
      <c r="I766" s="87"/>
      <c r="J766" s="87">
        <v>13</v>
      </c>
      <c r="K766" s="88">
        <v>11</v>
      </c>
      <c r="L766" s="72"/>
      <c r="M766" s="3"/>
      <c r="N766" s="30"/>
      <c r="O766" s="124"/>
      <c r="P766" s="81">
        <v>18</v>
      </c>
      <c r="Q766" s="125"/>
      <c r="R766" s="92"/>
      <c r="T766" s="112"/>
    </row>
    <row r="767" spans="1:20" ht="15.75" customHeight="1">
      <c r="A767" s="64">
        <v>2002</v>
      </c>
      <c r="B767" s="87"/>
      <c r="C767" s="87"/>
      <c r="D767" s="87"/>
      <c r="E767" s="87"/>
      <c r="F767" s="87"/>
      <c r="G767" s="87"/>
      <c r="H767" s="87"/>
      <c r="I767" s="87"/>
      <c r="J767" s="87">
        <v>3</v>
      </c>
      <c r="K767" s="88">
        <v>3</v>
      </c>
      <c r="L767" s="72"/>
      <c r="M767" s="3"/>
      <c r="N767" s="30"/>
      <c r="O767" s="84"/>
      <c r="P767" s="85">
        <v>5</v>
      </c>
      <c r="Q767" s="86"/>
      <c r="R767" s="84"/>
      <c r="T767" s="112"/>
    </row>
    <row r="768" spans="1:20" ht="15.75" customHeight="1">
      <c r="A768" s="64">
        <v>2101</v>
      </c>
      <c r="B768" s="87"/>
      <c r="C768" s="87"/>
      <c r="D768" s="87"/>
      <c r="E768" s="87"/>
      <c r="F768" s="87"/>
      <c r="G768" s="87"/>
      <c r="H768" s="87"/>
      <c r="I768" s="87"/>
      <c r="J768" s="87">
        <v>2</v>
      </c>
      <c r="K768" s="88">
        <v>1</v>
      </c>
      <c r="L768" s="72"/>
      <c r="M768" s="3"/>
      <c r="N768" s="30"/>
      <c r="O768" s="84"/>
      <c r="P768" s="85">
        <v>2</v>
      </c>
      <c r="Q768" s="86"/>
      <c r="R768" s="84"/>
      <c r="T768" s="112"/>
    </row>
    <row r="769" spans="1:20" ht="15.75" customHeight="1">
      <c r="A769" s="64">
        <v>2102</v>
      </c>
      <c r="B769" s="87"/>
      <c r="C769" s="87"/>
      <c r="D769" s="87"/>
      <c r="E769" s="87"/>
      <c r="F769" s="87"/>
      <c r="G769" s="87"/>
      <c r="H769" s="87"/>
      <c r="I769" s="87"/>
      <c r="J769" s="87">
        <v>1</v>
      </c>
      <c r="K769" s="88">
        <v>1</v>
      </c>
      <c r="L769" s="72"/>
      <c r="M769" s="3"/>
      <c r="N769" s="30"/>
      <c r="O769" s="84"/>
      <c r="P769" s="85">
        <v>1</v>
      </c>
      <c r="Q769" s="86"/>
      <c r="R769" s="84"/>
      <c r="T769" s="112"/>
    </row>
    <row r="770" spans="1:20" ht="15.75" customHeight="1">
      <c r="A770" s="64">
        <v>2201</v>
      </c>
      <c r="B770" s="87"/>
      <c r="C770" s="87"/>
      <c r="D770" s="87"/>
      <c r="E770" s="87"/>
      <c r="F770" s="87"/>
      <c r="G770" s="87"/>
      <c r="H770" s="87"/>
      <c r="I770" s="87"/>
      <c r="J770" s="87"/>
      <c r="K770" s="88"/>
      <c r="L770" s="72"/>
      <c r="M770" s="3"/>
      <c r="N770" s="30"/>
      <c r="O770" s="3"/>
      <c r="P770" s="30"/>
      <c r="Q770" s="23"/>
      <c r="R770" s="84"/>
      <c r="T770" s="112"/>
    </row>
    <row r="771" spans="1:20" ht="15.75" customHeight="1">
      <c r="A771" s="64">
        <v>2202</v>
      </c>
      <c r="B771" s="87"/>
      <c r="C771" s="87"/>
      <c r="D771" s="87"/>
      <c r="E771" s="87"/>
      <c r="F771" s="87"/>
      <c r="G771" s="87"/>
      <c r="H771" s="87"/>
      <c r="I771" s="87"/>
      <c r="J771" s="87"/>
      <c r="K771" s="88"/>
      <c r="L771" s="72"/>
      <c r="M771" s="3"/>
      <c r="N771" s="30"/>
      <c r="O771" s="89" t="s">
        <v>83</v>
      </c>
      <c r="P771" s="90">
        <v>57</v>
      </c>
      <c r="Q771" s="120">
        <f>K774</f>
        <v>64</v>
      </c>
      <c r="R771" s="92" t="s">
        <v>11</v>
      </c>
      <c r="T771" s="112"/>
    </row>
    <row r="772" spans="1:20" ht="15.75" customHeight="1">
      <c r="A772" s="64">
        <v>2301</v>
      </c>
      <c r="B772" s="87"/>
      <c r="C772" s="87"/>
      <c r="D772" s="87"/>
      <c r="E772" s="87"/>
      <c r="F772" s="87"/>
      <c r="G772" s="87"/>
      <c r="H772" s="87"/>
      <c r="I772" s="87"/>
      <c r="J772" s="87"/>
      <c r="K772" s="88"/>
      <c r="L772" s="72"/>
      <c r="M772" s="3"/>
      <c r="N772" s="30"/>
      <c r="O772" s="93" t="s">
        <v>85</v>
      </c>
      <c r="P772" s="94">
        <f>IF(P771/B757=0,"",P771/B757)</f>
        <v>0.59375</v>
      </c>
      <c r="Q772" s="121">
        <f>IF(P771/Q771=0,"",P771/Q771)</f>
        <v>0.890625</v>
      </c>
      <c r="R772" s="96" t="s">
        <v>86</v>
      </c>
      <c r="T772" s="112"/>
    </row>
    <row r="773" spans="1:20" ht="15.75" customHeight="1">
      <c r="A773" s="64">
        <v>2302</v>
      </c>
      <c r="B773" s="87"/>
      <c r="C773" s="87"/>
      <c r="D773" s="87"/>
      <c r="E773" s="87"/>
      <c r="F773" s="87"/>
      <c r="G773" s="87"/>
      <c r="H773" s="87"/>
      <c r="I773" s="87"/>
      <c r="J773" s="87"/>
      <c r="K773" s="88"/>
      <c r="L773" s="97"/>
      <c r="M773" s="98"/>
      <c r="N773" s="99"/>
      <c r="O773" s="98"/>
      <c r="P773" s="99"/>
      <c r="Q773" s="99"/>
      <c r="R773" s="122"/>
      <c r="T773" s="112"/>
    </row>
    <row r="774" spans="1:20" ht="18" customHeight="1">
      <c r="A774" s="29"/>
      <c r="B774" s="30"/>
      <c r="C774" s="30"/>
      <c r="D774" s="288" t="s">
        <v>111</v>
      </c>
      <c r="E774" s="289"/>
      <c r="F774" s="289"/>
      <c r="G774" s="289"/>
      <c r="H774" s="289"/>
      <c r="I774" s="289"/>
      <c r="J774" s="290"/>
      <c r="K774" s="101">
        <f>SUM(K757:K770)</f>
        <v>64</v>
      </c>
      <c r="L774" s="102">
        <f>((SUM(K763:K765))/B757)</f>
        <v>0.5</v>
      </c>
      <c r="M774" s="102">
        <f>IF(K774=0,"",K774/B757)</f>
        <v>0.66666666666666663</v>
      </c>
      <c r="N774" s="102">
        <f>M774-L774</f>
        <v>0.16666666666666663</v>
      </c>
      <c r="O774" s="3"/>
      <c r="P774" s="30"/>
      <c r="Q774" s="23"/>
      <c r="R774" s="3"/>
      <c r="T774" s="112"/>
    </row>
    <row r="775" spans="1:20" ht="14.25" customHeight="1">
      <c r="L775" s="3"/>
      <c r="M775" s="3"/>
      <c r="O775" s="3"/>
      <c r="T775" s="112"/>
    </row>
    <row r="776" spans="1:20" ht="14.25" customHeight="1">
      <c r="L776" s="3"/>
      <c r="M776" s="3"/>
      <c r="O776" s="3"/>
      <c r="T776" s="112"/>
    </row>
    <row r="777" spans="1:20" ht="26.25" customHeight="1">
      <c r="A777" s="2"/>
      <c r="B777" s="296" t="s">
        <v>99</v>
      </c>
      <c r="C777" s="297"/>
      <c r="D777" s="297"/>
      <c r="E777" s="297"/>
      <c r="F777" s="297"/>
      <c r="G777" s="297"/>
      <c r="H777" s="298" t="s">
        <v>98</v>
      </c>
      <c r="I777" s="292"/>
      <c r="J777" s="292"/>
      <c r="K777" s="30"/>
      <c r="L777" s="3"/>
      <c r="M777" s="3"/>
      <c r="N777" s="30"/>
      <c r="O777" s="3"/>
      <c r="P777" s="30"/>
      <c r="Q777" s="30"/>
      <c r="R777" s="30"/>
      <c r="T777" s="112"/>
    </row>
    <row r="778" spans="1:20" ht="20.25" customHeight="1">
      <c r="A778" s="293" t="s">
        <v>10</v>
      </c>
      <c r="B778" s="294" t="s">
        <v>100</v>
      </c>
      <c r="C778" s="289"/>
      <c r="D778" s="289"/>
      <c r="E778" s="289"/>
      <c r="F778" s="289"/>
      <c r="G778" s="289"/>
      <c r="H778" s="289"/>
      <c r="I778" s="289"/>
      <c r="J778" s="290"/>
      <c r="K778" s="295" t="s">
        <v>11</v>
      </c>
      <c r="L778" s="286" t="s">
        <v>3</v>
      </c>
      <c r="M778" s="286" t="s">
        <v>4</v>
      </c>
      <c r="N778" s="284" t="s">
        <v>5</v>
      </c>
      <c r="O778" s="286" t="s">
        <v>6</v>
      </c>
      <c r="P778" s="287" t="s">
        <v>7</v>
      </c>
      <c r="Q778" s="287" t="s">
        <v>8</v>
      </c>
      <c r="R778" s="286" t="s">
        <v>101</v>
      </c>
      <c r="T778" s="112"/>
    </row>
    <row r="779" spans="1:20" ht="15.75" customHeight="1">
      <c r="A779" s="285"/>
      <c r="B779" s="64" t="s">
        <v>102</v>
      </c>
      <c r="C779" s="64" t="s">
        <v>103</v>
      </c>
      <c r="D779" s="64" t="s">
        <v>104</v>
      </c>
      <c r="E779" s="64" t="s">
        <v>105</v>
      </c>
      <c r="F779" s="64" t="s">
        <v>106</v>
      </c>
      <c r="G779" s="64" t="s">
        <v>107</v>
      </c>
      <c r="H779" s="64" t="s">
        <v>108</v>
      </c>
      <c r="I779" s="64" t="s">
        <v>109</v>
      </c>
      <c r="J779" s="64" t="s">
        <v>110</v>
      </c>
      <c r="K779" s="285"/>
      <c r="L779" s="285"/>
      <c r="M779" s="285"/>
      <c r="N779" s="285"/>
      <c r="O779" s="285"/>
      <c r="P779" s="285"/>
      <c r="Q779" s="285"/>
      <c r="R779" s="285"/>
      <c r="T779" s="112"/>
    </row>
    <row r="780" spans="1:20" ht="15.75" customHeight="1">
      <c r="A780" s="64">
        <v>1601</v>
      </c>
      <c r="B780" s="65">
        <v>112</v>
      </c>
      <c r="C780" s="87"/>
      <c r="D780" s="87"/>
      <c r="E780" s="87"/>
      <c r="F780" s="87"/>
      <c r="G780" s="87"/>
      <c r="H780" s="87"/>
      <c r="I780" s="87"/>
      <c r="J780" s="87"/>
      <c r="K780" s="88"/>
      <c r="L780" s="67"/>
      <c r="M780" s="49"/>
      <c r="N780" s="68"/>
      <c r="O780" s="107"/>
      <c r="P780" s="70">
        <f>B780</f>
        <v>112</v>
      </c>
      <c r="Q780" s="108"/>
      <c r="R780" s="107"/>
      <c r="T780" s="112"/>
    </row>
    <row r="781" spans="1:20" ht="15.75" customHeight="1">
      <c r="A781" s="64">
        <v>1602</v>
      </c>
      <c r="B781" s="87"/>
      <c r="C781" s="87">
        <v>83</v>
      </c>
      <c r="D781" s="87"/>
      <c r="E781" s="87"/>
      <c r="F781" s="87"/>
      <c r="G781" s="87"/>
      <c r="H781" s="87"/>
      <c r="I781" s="87"/>
      <c r="J781" s="87"/>
      <c r="K781" s="88"/>
      <c r="L781" s="72"/>
      <c r="M781" s="3"/>
      <c r="N781" s="73"/>
      <c r="O781" s="74">
        <f>IF(C781=0,"",C781/B780)</f>
        <v>0.7410714285714286</v>
      </c>
      <c r="P781" s="75">
        <v>88</v>
      </c>
      <c r="Q781" s="76">
        <f t="shared" ref="Q781:Q788" si="123">IF(P781=0,"",P781/P780)</f>
        <v>0.7857142857142857</v>
      </c>
      <c r="R781" s="76">
        <f t="shared" ref="R781:R788" si="124">IF(P781=0,"",100%-Q781)</f>
        <v>0.2142857142857143</v>
      </c>
      <c r="T781" s="112"/>
    </row>
    <row r="782" spans="1:20" ht="15.75" customHeight="1">
      <c r="A782" s="64">
        <v>1701</v>
      </c>
      <c r="B782" s="87"/>
      <c r="C782" s="87"/>
      <c r="D782" s="87">
        <v>68</v>
      </c>
      <c r="E782" s="87"/>
      <c r="F782" s="87"/>
      <c r="G782" s="87"/>
      <c r="H782" s="87"/>
      <c r="I782" s="87"/>
      <c r="J782" s="87"/>
      <c r="K782" s="88"/>
      <c r="L782" s="72"/>
      <c r="M782" s="3"/>
      <c r="N782" s="73"/>
      <c r="O782" s="74">
        <f>IF(D782=0,"",D782/C781)</f>
        <v>0.81927710843373491</v>
      </c>
      <c r="P782" s="75">
        <v>85</v>
      </c>
      <c r="Q782" s="76">
        <f t="shared" si="123"/>
        <v>0.96590909090909094</v>
      </c>
      <c r="R782" s="76">
        <f t="shared" si="124"/>
        <v>3.4090909090909061E-2</v>
      </c>
      <c r="T782" s="77">
        <f>P782/P780</f>
        <v>0.7589285714285714</v>
      </c>
    </row>
    <row r="783" spans="1:20" ht="15.75" customHeight="1">
      <c r="A783" s="64">
        <v>1702</v>
      </c>
      <c r="B783" s="87"/>
      <c r="C783" s="87"/>
      <c r="D783" s="87"/>
      <c r="E783" s="87">
        <v>59</v>
      </c>
      <c r="F783" s="87"/>
      <c r="G783" s="87"/>
      <c r="H783" s="87"/>
      <c r="I783" s="87"/>
      <c r="J783" s="87"/>
      <c r="K783" s="88"/>
      <c r="L783" s="72"/>
      <c r="M783" s="3"/>
      <c r="N783" s="73"/>
      <c r="O783" s="74">
        <f>IF(E783=0,"",E783/D782)</f>
        <v>0.86764705882352944</v>
      </c>
      <c r="P783" s="75">
        <v>72</v>
      </c>
      <c r="Q783" s="76">
        <f t="shared" si="123"/>
        <v>0.84705882352941175</v>
      </c>
      <c r="R783" s="76">
        <f t="shared" si="124"/>
        <v>0.15294117647058825</v>
      </c>
      <c r="T783" s="112"/>
    </row>
    <row r="784" spans="1:20" ht="15.75" customHeight="1">
      <c r="A784" s="64">
        <v>1801</v>
      </c>
      <c r="B784" s="87"/>
      <c r="C784" s="87"/>
      <c r="D784" s="87"/>
      <c r="E784" s="87"/>
      <c r="F784" s="87">
        <v>54</v>
      </c>
      <c r="G784" s="87"/>
      <c r="H784" s="87"/>
      <c r="I784" s="87"/>
      <c r="J784" s="87"/>
      <c r="K784" s="88"/>
      <c r="L784" s="72"/>
      <c r="M784" s="3"/>
      <c r="N784" s="73"/>
      <c r="O784" s="74">
        <f>IF(F784=0,"",F784/E783)</f>
        <v>0.9152542372881356</v>
      </c>
      <c r="P784" s="75">
        <v>69</v>
      </c>
      <c r="Q784" s="76">
        <f t="shared" si="123"/>
        <v>0.95833333333333337</v>
      </c>
      <c r="R784" s="76">
        <f t="shared" si="124"/>
        <v>4.166666666666663E-2</v>
      </c>
      <c r="T784" s="112"/>
    </row>
    <row r="785" spans="1:20" ht="15.75" customHeight="1">
      <c r="A785" s="64">
        <v>1802</v>
      </c>
      <c r="B785" s="87"/>
      <c r="C785" s="87"/>
      <c r="D785" s="87"/>
      <c r="E785" s="87"/>
      <c r="F785" s="87"/>
      <c r="G785" s="87">
        <v>52</v>
      </c>
      <c r="H785" s="87"/>
      <c r="I785" s="87"/>
      <c r="J785" s="87"/>
      <c r="K785" s="88"/>
      <c r="L785" s="72"/>
      <c r="M785" s="3"/>
      <c r="N785" s="73"/>
      <c r="O785" s="74">
        <f>IF(G785=0,"",G785/F784)</f>
        <v>0.96296296296296291</v>
      </c>
      <c r="P785" s="75">
        <v>63</v>
      </c>
      <c r="Q785" s="76">
        <f t="shared" si="123"/>
        <v>0.91304347826086951</v>
      </c>
      <c r="R785" s="76">
        <f t="shared" si="124"/>
        <v>8.6956521739130488E-2</v>
      </c>
      <c r="T785" s="112"/>
    </row>
    <row r="786" spans="1:20" ht="15.75" customHeight="1">
      <c r="A786" s="64">
        <v>1901</v>
      </c>
      <c r="B786" s="87"/>
      <c r="C786" s="87"/>
      <c r="D786" s="87"/>
      <c r="E786" s="87"/>
      <c r="F786" s="87"/>
      <c r="G786" s="87"/>
      <c r="H786" s="87">
        <v>50</v>
      </c>
      <c r="I786" s="87"/>
      <c r="J786" s="87"/>
      <c r="K786" s="88">
        <v>1</v>
      </c>
      <c r="L786" s="72"/>
      <c r="M786" s="3"/>
      <c r="N786" s="73"/>
      <c r="O786" s="74">
        <f>IF(H786=0,"",H786/G785)</f>
        <v>0.96153846153846156</v>
      </c>
      <c r="P786" s="75">
        <v>60</v>
      </c>
      <c r="Q786" s="76">
        <f t="shared" si="123"/>
        <v>0.95238095238095233</v>
      </c>
      <c r="R786" s="76">
        <f t="shared" si="124"/>
        <v>4.7619047619047672E-2</v>
      </c>
      <c r="T786" s="112"/>
    </row>
    <row r="787" spans="1:20" ht="15.75" customHeight="1">
      <c r="A787" s="64">
        <v>1902</v>
      </c>
      <c r="B787" s="87"/>
      <c r="C787" s="87"/>
      <c r="D787" s="87"/>
      <c r="E787" s="87"/>
      <c r="F787" s="87"/>
      <c r="G787" s="87"/>
      <c r="H787" s="87"/>
      <c r="I787" s="87">
        <v>50</v>
      </c>
      <c r="J787" s="87"/>
      <c r="K787" s="88">
        <v>3</v>
      </c>
      <c r="L787" s="72"/>
      <c r="M787" s="3"/>
      <c r="N787" s="73"/>
      <c r="O787" s="74">
        <f>IF(I787=0,"",I787/H786)</f>
        <v>1</v>
      </c>
      <c r="P787" s="75">
        <v>58</v>
      </c>
      <c r="Q787" s="76">
        <f t="shared" si="123"/>
        <v>0.96666666666666667</v>
      </c>
      <c r="R787" s="76">
        <f t="shared" si="124"/>
        <v>3.3333333333333326E-2</v>
      </c>
      <c r="T787" s="112"/>
    </row>
    <row r="788" spans="1:20" ht="15.75" customHeight="1">
      <c r="A788" s="64">
        <v>2001</v>
      </c>
      <c r="B788" s="87"/>
      <c r="C788" s="87"/>
      <c r="D788" s="87"/>
      <c r="E788" s="87"/>
      <c r="F788" s="87"/>
      <c r="G788" s="87"/>
      <c r="H788" s="87"/>
      <c r="I788" s="87"/>
      <c r="J788" s="87">
        <v>47</v>
      </c>
      <c r="K788" s="88">
        <v>36</v>
      </c>
      <c r="L788" s="72"/>
      <c r="M788" s="3"/>
      <c r="N788" s="73"/>
      <c r="O788" s="78">
        <f>IF(J788=0,"",J788/I787)</f>
        <v>0.94</v>
      </c>
      <c r="P788" s="75">
        <v>51</v>
      </c>
      <c r="Q788" s="79">
        <f t="shared" si="123"/>
        <v>0.87931034482758619</v>
      </c>
      <c r="R788" s="79">
        <f t="shared" si="124"/>
        <v>0.12068965517241381</v>
      </c>
    </row>
    <row r="789" spans="1:20" ht="15.75" customHeight="1">
      <c r="A789" s="64">
        <v>2002</v>
      </c>
      <c r="B789" s="87"/>
      <c r="C789" s="87"/>
      <c r="D789" s="87"/>
      <c r="E789" s="87"/>
      <c r="F789" s="87"/>
      <c r="G789" s="87"/>
      <c r="H789" s="87"/>
      <c r="I789" s="87"/>
      <c r="J789" s="87">
        <v>15</v>
      </c>
      <c r="K789" s="88">
        <v>11</v>
      </c>
      <c r="L789" s="72"/>
      <c r="M789" s="3"/>
      <c r="N789" s="30"/>
      <c r="O789" s="124"/>
      <c r="P789" s="81">
        <v>17</v>
      </c>
      <c r="Q789" s="125"/>
      <c r="R789" s="92"/>
    </row>
    <row r="790" spans="1:20" ht="15.75" customHeight="1">
      <c r="A790" s="64">
        <v>2101</v>
      </c>
      <c r="B790" s="87"/>
      <c r="C790" s="87"/>
      <c r="D790" s="87"/>
      <c r="E790" s="87"/>
      <c r="F790" s="87"/>
      <c r="G790" s="87"/>
      <c r="H790" s="87"/>
      <c r="I790" s="87"/>
      <c r="J790" s="87">
        <v>4</v>
      </c>
      <c r="K790" s="88">
        <v>4</v>
      </c>
      <c r="L790" s="72"/>
      <c r="M790" s="3"/>
      <c r="N790" s="30"/>
      <c r="O790" s="84"/>
      <c r="P790" s="85">
        <v>5</v>
      </c>
      <c r="Q790" s="86"/>
      <c r="R790" s="84"/>
    </row>
    <row r="791" spans="1:20" ht="15.75" customHeight="1">
      <c r="A791" s="64">
        <v>2102</v>
      </c>
      <c r="B791" s="87"/>
      <c r="C791" s="87"/>
      <c r="D791" s="87"/>
      <c r="E791" s="87"/>
      <c r="F791" s="87"/>
      <c r="G791" s="87"/>
      <c r="H791" s="87"/>
      <c r="I791" s="87"/>
      <c r="J791" s="87">
        <v>1</v>
      </c>
      <c r="K791" s="88"/>
      <c r="L791" s="72"/>
      <c r="M791" s="3"/>
      <c r="N791" s="30"/>
      <c r="O791" s="84"/>
      <c r="P791" s="85">
        <v>1</v>
      </c>
      <c r="Q791" s="86"/>
      <c r="R791" s="84"/>
    </row>
    <row r="792" spans="1:20" ht="15.75" customHeight="1">
      <c r="A792" s="64">
        <v>2201</v>
      </c>
      <c r="B792" s="87"/>
      <c r="C792" s="87"/>
      <c r="D792" s="87"/>
      <c r="E792" s="87"/>
      <c r="F792" s="87"/>
      <c r="G792" s="87"/>
      <c r="H792" s="87"/>
      <c r="I792" s="87"/>
      <c r="J792" s="87"/>
      <c r="K792" s="88"/>
      <c r="L792" s="72"/>
      <c r="M792" s="3"/>
      <c r="N792" s="30"/>
      <c r="O792" s="84"/>
      <c r="P792" s="85"/>
      <c r="Q792" s="86"/>
      <c r="R792" s="84"/>
    </row>
    <row r="793" spans="1:20" ht="15.75" customHeight="1">
      <c r="A793" s="64">
        <v>2202</v>
      </c>
      <c r="B793" s="87"/>
      <c r="C793" s="87"/>
      <c r="D793" s="87"/>
      <c r="E793" s="87"/>
      <c r="F793" s="87"/>
      <c r="G793" s="87"/>
      <c r="H793" s="87"/>
      <c r="I793" s="87"/>
      <c r="J793" s="87"/>
      <c r="K793" s="88"/>
      <c r="L793" s="72"/>
      <c r="M793" s="3"/>
      <c r="N793" s="30"/>
      <c r="O793" s="3"/>
      <c r="P793" s="30"/>
      <c r="Q793" s="23"/>
      <c r="R793" s="84"/>
    </row>
    <row r="794" spans="1:20" ht="15.75" customHeight="1">
      <c r="A794" s="64">
        <v>2301</v>
      </c>
      <c r="B794" s="87"/>
      <c r="C794" s="87"/>
      <c r="D794" s="87"/>
      <c r="E794" s="87"/>
      <c r="F794" s="87"/>
      <c r="G794" s="87"/>
      <c r="H794" s="87"/>
      <c r="I794" s="87"/>
      <c r="J794" s="87"/>
      <c r="K794" s="88"/>
      <c r="L794" s="72"/>
      <c r="M794" s="3"/>
      <c r="N794" s="30"/>
      <c r="O794" s="89" t="s">
        <v>83</v>
      </c>
      <c r="P794" s="90">
        <v>51</v>
      </c>
      <c r="Q794" s="120">
        <f>K797</f>
        <v>55</v>
      </c>
      <c r="R794" s="92" t="s">
        <v>11</v>
      </c>
    </row>
    <row r="795" spans="1:20" ht="15.75" customHeight="1">
      <c r="A795" s="64">
        <v>2302</v>
      </c>
      <c r="B795" s="87"/>
      <c r="C795" s="87"/>
      <c r="D795" s="87"/>
      <c r="E795" s="87"/>
      <c r="F795" s="87"/>
      <c r="G795" s="87"/>
      <c r="H795" s="87"/>
      <c r="I795" s="87"/>
      <c r="J795" s="87"/>
      <c r="K795" s="88"/>
      <c r="L795" s="72"/>
      <c r="M795" s="3"/>
      <c r="N795" s="30"/>
      <c r="O795" s="93" t="s">
        <v>85</v>
      </c>
      <c r="P795" s="94">
        <f>IF(P794/B780=0,"",P794/B780)</f>
        <v>0.45535714285714285</v>
      </c>
      <c r="Q795" s="121">
        <f>IF(P794/Q794=0,"",P794/Q794)</f>
        <v>0.92727272727272725</v>
      </c>
      <c r="R795" s="96" t="s">
        <v>86</v>
      </c>
    </row>
    <row r="796" spans="1:20" ht="15.75" customHeight="1">
      <c r="A796" s="64">
        <v>2401</v>
      </c>
      <c r="B796" s="87"/>
      <c r="C796" s="87"/>
      <c r="D796" s="87"/>
      <c r="E796" s="87"/>
      <c r="F796" s="87"/>
      <c r="G796" s="87"/>
      <c r="H796" s="87"/>
      <c r="I796" s="87"/>
      <c r="J796" s="87"/>
      <c r="K796" s="88"/>
      <c r="L796" s="97"/>
      <c r="M796" s="98"/>
      <c r="N796" s="99"/>
      <c r="O796" s="98"/>
      <c r="P796" s="99"/>
      <c r="Q796" s="99"/>
      <c r="R796" s="122"/>
    </row>
    <row r="797" spans="1:20" ht="18" customHeight="1">
      <c r="A797" s="29"/>
      <c r="B797" s="30"/>
      <c r="C797" s="30"/>
      <c r="D797" s="288" t="s">
        <v>111</v>
      </c>
      <c r="E797" s="289"/>
      <c r="F797" s="289"/>
      <c r="G797" s="289"/>
      <c r="H797" s="289"/>
      <c r="I797" s="289"/>
      <c r="J797" s="290"/>
      <c r="K797" s="101">
        <f>SUM(K780:K793)</f>
        <v>55</v>
      </c>
      <c r="L797" s="102">
        <f>((SUM(K786:K788))/B780)</f>
        <v>0.35714285714285715</v>
      </c>
      <c r="M797" s="102">
        <f>IF(K797=0,"",K797/B780)</f>
        <v>0.49107142857142855</v>
      </c>
      <c r="N797" s="102">
        <f>M797-L797</f>
        <v>0.1339285714285714</v>
      </c>
      <c r="O797" s="3"/>
      <c r="P797" s="30"/>
      <c r="Q797" s="23"/>
      <c r="R797" s="3"/>
    </row>
    <row r="798" spans="1:20" ht="12.75" customHeight="1">
      <c r="L798" s="3"/>
      <c r="M798" s="3"/>
      <c r="O798" s="3"/>
    </row>
    <row r="799" spans="1:20" ht="12.75" customHeight="1">
      <c r="L799" s="3"/>
      <c r="M799" s="3"/>
      <c r="O799" s="3"/>
    </row>
    <row r="800" spans="1:20" ht="26.25" customHeight="1">
      <c r="A800" s="2"/>
      <c r="B800" s="296" t="s">
        <v>99</v>
      </c>
      <c r="C800" s="297"/>
      <c r="D800" s="297"/>
      <c r="E800" s="297"/>
      <c r="F800" s="297"/>
      <c r="G800" s="297"/>
      <c r="H800" s="298" t="s">
        <v>112</v>
      </c>
      <c r="I800" s="292"/>
      <c r="J800" s="292"/>
      <c r="K800" s="30"/>
      <c r="L800" s="3"/>
      <c r="M800" s="3"/>
      <c r="N800" s="30"/>
      <c r="O800" s="3"/>
      <c r="P800" s="30"/>
      <c r="Q800" s="30"/>
      <c r="R800" s="30"/>
    </row>
    <row r="801" spans="1:20" ht="20.25" customHeight="1">
      <c r="A801" s="293" t="s">
        <v>10</v>
      </c>
      <c r="B801" s="294" t="s">
        <v>100</v>
      </c>
      <c r="C801" s="289"/>
      <c r="D801" s="289"/>
      <c r="E801" s="289"/>
      <c r="F801" s="289"/>
      <c r="G801" s="289"/>
      <c r="H801" s="289"/>
      <c r="I801" s="289"/>
      <c r="J801" s="290"/>
      <c r="K801" s="295" t="s">
        <v>11</v>
      </c>
      <c r="L801" s="286" t="s">
        <v>3</v>
      </c>
      <c r="M801" s="286" t="s">
        <v>4</v>
      </c>
      <c r="N801" s="284" t="s">
        <v>5</v>
      </c>
      <c r="O801" s="286" t="s">
        <v>6</v>
      </c>
      <c r="P801" s="287" t="s">
        <v>7</v>
      </c>
      <c r="Q801" s="287" t="s">
        <v>8</v>
      </c>
      <c r="R801" s="286" t="s">
        <v>101</v>
      </c>
    </row>
    <row r="802" spans="1:20" ht="15.75" customHeight="1">
      <c r="A802" s="285"/>
      <c r="B802" s="64" t="s">
        <v>102</v>
      </c>
      <c r="C802" s="64" t="s">
        <v>103</v>
      </c>
      <c r="D802" s="64" t="s">
        <v>104</v>
      </c>
      <c r="E802" s="64" t="s">
        <v>105</v>
      </c>
      <c r="F802" s="64" t="s">
        <v>106</v>
      </c>
      <c r="G802" s="64" t="s">
        <v>107</v>
      </c>
      <c r="H802" s="64" t="s">
        <v>108</v>
      </c>
      <c r="I802" s="64" t="s">
        <v>109</v>
      </c>
      <c r="J802" s="64" t="s">
        <v>110</v>
      </c>
      <c r="K802" s="285"/>
      <c r="L802" s="285"/>
      <c r="M802" s="285"/>
      <c r="N802" s="285"/>
      <c r="O802" s="285"/>
      <c r="P802" s="285"/>
      <c r="Q802" s="285"/>
      <c r="R802" s="285"/>
    </row>
    <row r="803" spans="1:20" ht="15.75" customHeight="1">
      <c r="A803" s="64">
        <v>1602</v>
      </c>
      <c r="B803" s="65">
        <v>129</v>
      </c>
      <c r="C803" s="87"/>
      <c r="D803" s="87"/>
      <c r="E803" s="87"/>
      <c r="F803" s="87"/>
      <c r="G803" s="87"/>
      <c r="H803" s="87"/>
      <c r="I803" s="87"/>
      <c r="J803" s="87"/>
      <c r="K803" s="88"/>
      <c r="L803" s="67"/>
      <c r="M803" s="49"/>
      <c r="N803" s="68"/>
      <c r="O803" s="107"/>
      <c r="P803" s="70">
        <f>B803</f>
        <v>129</v>
      </c>
      <c r="Q803" s="108"/>
      <c r="R803" s="107"/>
    </row>
    <row r="804" spans="1:20" ht="15.75" customHeight="1">
      <c r="A804" s="64">
        <v>1701</v>
      </c>
      <c r="B804" s="87"/>
      <c r="C804" s="87">
        <v>102</v>
      </c>
      <c r="D804" s="87"/>
      <c r="E804" s="87"/>
      <c r="F804" s="87"/>
      <c r="G804" s="87"/>
      <c r="H804" s="87"/>
      <c r="I804" s="87"/>
      <c r="J804" s="87"/>
      <c r="K804" s="88"/>
      <c r="L804" s="72"/>
      <c r="M804" s="3"/>
      <c r="N804" s="73"/>
      <c r="O804" s="74">
        <f>IF(C804=0,"",C804/B803)</f>
        <v>0.79069767441860461</v>
      </c>
      <c r="P804" s="75">
        <v>102</v>
      </c>
      <c r="Q804" s="76">
        <f t="shared" ref="Q804:Q811" si="125">IF(P804=0,"",P804/P803)</f>
        <v>0.79069767441860461</v>
      </c>
      <c r="R804" s="76">
        <f t="shared" ref="R804:R811" si="126">IF(P804=0,"",100%-Q804)</f>
        <v>0.20930232558139539</v>
      </c>
    </row>
    <row r="805" spans="1:20" ht="15.75" customHeight="1">
      <c r="A805" s="64">
        <v>1702</v>
      </c>
      <c r="B805" s="87"/>
      <c r="C805" s="87"/>
      <c r="D805" s="87">
        <v>85</v>
      </c>
      <c r="E805" s="87"/>
      <c r="F805" s="87"/>
      <c r="G805" s="87"/>
      <c r="H805" s="87"/>
      <c r="I805" s="87"/>
      <c r="J805" s="87"/>
      <c r="K805" s="88"/>
      <c r="L805" s="72"/>
      <c r="M805" s="3"/>
      <c r="N805" s="73"/>
      <c r="O805" s="74">
        <f>IF(D805=0,"",D805/C804)</f>
        <v>0.83333333333333337</v>
      </c>
      <c r="P805" s="75">
        <v>97</v>
      </c>
      <c r="Q805" s="76">
        <f t="shared" si="125"/>
        <v>0.9509803921568627</v>
      </c>
      <c r="R805" s="76">
        <f t="shared" si="126"/>
        <v>4.9019607843137303E-2</v>
      </c>
      <c r="T805" s="77">
        <f>P805/P803</f>
        <v>0.75193798449612403</v>
      </c>
    </row>
    <row r="806" spans="1:20" ht="15.75" customHeight="1">
      <c r="A806" s="64">
        <v>1801</v>
      </c>
      <c r="B806" s="87"/>
      <c r="C806" s="87"/>
      <c r="D806" s="87"/>
      <c r="E806" s="87">
        <v>73</v>
      </c>
      <c r="F806" s="87"/>
      <c r="G806" s="87"/>
      <c r="H806" s="87"/>
      <c r="I806" s="87"/>
      <c r="J806" s="87"/>
      <c r="K806" s="88"/>
      <c r="L806" s="72"/>
      <c r="M806" s="3"/>
      <c r="N806" s="73"/>
      <c r="O806" s="74">
        <f>IF(E806=0,"",E806/D805)</f>
        <v>0.85882352941176465</v>
      </c>
      <c r="P806" s="75">
        <v>93</v>
      </c>
      <c r="Q806" s="76">
        <f t="shared" si="125"/>
        <v>0.95876288659793818</v>
      </c>
      <c r="R806" s="76">
        <f t="shared" si="126"/>
        <v>4.123711340206182E-2</v>
      </c>
      <c r="T806" s="112"/>
    </row>
    <row r="807" spans="1:20" ht="15.75" customHeight="1">
      <c r="A807" s="64">
        <v>1802</v>
      </c>
      <c r="B807" s="87"/>
      <c r="C807" s="87"/>
      <c r="D807" s="87"/>
      <c r="E807" s="87"/>
      <c r="F807" s="87">
        <v>66</v>
      </c>
      <c r="G807" s="87"/>
      <c r="H807" s="87"/>
      <c r="I807" s="87"/>
      <c r="J807" s="87"/>
      <c r="K807" s="88"/>
      <c r="L807" s="72"/>
      <c r="M807" s="3"/>
      <c r="N807" s="73"/>
      <c r="O807" s="74">
        <f>IF(F807=0,"",F807/E806)</f>
        <v>0.90410958904109584</v>
      </c>
      <c r="P807" s="75">
        <v>85</v>
      </c>
      <c r="Q807" s="76">
        <f t="shared" si="125"/>
        <v>0.91397849462365588</v>
      </c>
      <c r="R807" s="76">
        <f t="shared" si="126"/>
        <v>8.6021505376344121E-2</v>
      </c>
      <c r="T807" s="112"/>
    </row>
    <row r="808" spans="1:20" ht="15.75" customHeight="1">
      <c r="A808" s="64">
        <v>1901</v>
      </c>
      <c r="B808" s="87"/>
      <c r="C808" s="87"/>
      <c r="D808" s="87"/>
      <c r="E808" s="87"/>
      <c r="F808" s="87"/>
      <c r="G808" s="87">
        <v>62</v>
      </c>
      <c r="H808" s="87"/>
      <c r="I808" s="87"/>
      <c r="J808" s="87"/>
      <c r="K808" s="88">
        <v>1</v>
      </c>
      <c r="L808" s="72"/>
      <c r="M808" s="3"/>
      <c r="N808" s="73"/>
      <c r="O808" s="74">
        <f>IF(G808=0,"",G808/F807)</f>
        <v>0.93939393939393945</v>
      </c>
      <c r="P808" s="75">
        <v>81</v>
      </c>
      <c r="Q808" s="76">
        <f t="shared" si="125"/>
        <v>0.95294117647058818</v>
      </c>
      <c r="R808" s="76">
        <f t="shared" si="126"/>
        <v>4.705882352941182E-2</v>
      </c>
      <c r="T808" s="112"/>
    </row>
    <row r="809" spans="1:20" ht="15.75" customHeight="1">
      <c r="A809" s="64">
        <v>1902</v>
      </c>
      <c r="B809" s="87"/>
      <c r="C809" s="87"/>
      <c r="D809" s="87"/>
      <c r="E809" s="87"/>
      <c r="F809" s="87"/>
      <c r="G809" s="87"/>
      <c r="H809" s="87">
        <v>62</v>
      </c>
      <c r="I809" s="87"/>
      <c r="J809" s="87"/>
      <c r="K809" s="88">
        <v>1</v>
      </c>
      <c r="L809" s="72"/>
      <c r="M809" s="3"/>
      <c r="N809" s="73"/>
      <c r="O809" s="74">
        <f>IF(H809=0,"",H809/G808)</f>
        <v>1</v>
      </c>
      <c r="P809" s="75">
        <v>79</v>
      </c>
      <c r="Q809" s="76">
        <f t="shared" si="125"/>
        <v>0.97530864197530864</v>
      </c>
      <c r="R809" s="76">
        <f t="shared" si="126"/>
        <v>2.4691358024691357E-2</v>
      </c>
      <c r="T809" s="112"/>
    </row>
    <row r="810" spans="1:20" ht="15.75" customHeight="1">
      <c r="A810" s="64">
        <v>2001</v>
      </c>
      <c r="B810" s="87"/>
      <c r="C810" s="87"/>
      <c r="D810" s="87"/>
      <c r="E810" s="87"/>
      <c r="F810" s="87"/>
      <c r="G810" s="87"/>
      <c r="H810" s="87"/>
      <c r="I810" s="87">
        <v>62</v>
      </c>
      <c r="J810" s="87"/>
      <c r="K810" s="88">
        <v>2</v>
      </c>
      <c r="L810" s="72"/>
      <c r="M810" s="3"/>
      <c r="N810" s="73"/>
      <c r="O810" s="74">
        <f>IF(I810=0,"",I810/H809)</f>
        <v>1</v>
      </c>
      <c r="P810" s="75">
        <v>78</v>
      </c>
      <c r="Q810" s="76">
        <f t="shared" si="125"/>
        <v>0.98734177215189878</v>
      </c>
      <c r="R810" s="76">
        <f t="shared" si="126"/>
        <v>1.2658227848101222E-2</v>
      </c>
      <c r="T810" s="112"/>
    </row>
    <row r="811" spans="1:20" ht="15.75" customHeight="1">
      <c r="A811" s="64">
        <v>2002</v>
      </c>
      <c r="B811" s="87"/>
      <c r="C811" s="87"/>
      <c r="D811" s="87"/>
      <c r="E811" s="87"/>
      <c r="F811" s="87"/>
      <c r="G811" s="87"/>
      <c r="H811" s="87"/>
      <c r="I811" s="87"/>
      <c r="J811" s="87">
        <v>62</v>
      </c>
      <c r="K811" s="88">
        <v>51</v>
      </c>
      <c r="L811" s="72"/>
      <c r="M811" s="3"/>
      <c r="N811" s="73"/>
      <c r="O811" s="78">
        <f>IF(J811=0,"",J811/I810)</f>
        <v>1</v>
      </c>
      <c r="P811" s="75">
        <v>78</v>
      </c>
      <c r="Q811" s="79">
        <f t="shared" si="125"/>
        <v>1</v>
      </c>
      <c r="R811" s="79">
        <f t="shared" si="126"/>
        <v>0</v>
      </c>
      <c r="T811" s="112"/>
    </row>
    <row r="812" spans="1:20" ht="15.75" customHeight="1">
      <c r="A812" s="64">
        <v>2101</v>
      </c>
      <c r="B812" s="87"/>
      <c r="C812" s="87"/>
      <c r="D812" s="87"/>
      <c r="E812" s="87"/>
      <c r="F812" s="87"/>
      <c r="G812" s="87"/>
      <c r="H812" s="87"/>
      <c r="I812" s="87"/>
      <c r="J812" s="87">
        <v>18</v>
      </c>
      <c r="K812" s="88">
        <v>13</v>
      </c>
      <c r="L812" s="72"/>
      <c r="M812" s="3"/>
      <c r="N812" s="30"/>
      <c r="O812" s="124"/>
      <c r="P812" s="81">
        <v>24</v>
      </c>
      <c r="Q812" s="125"/>
      <c r="R812" s="92"/>
      <c r="T812" s="112"/>
    </row>
    <row r="813" spans="1:20" ht="15.75" customHeight="1">
      <c r="A813" s="64">
        <v>2102</v>
      </c>
      <c r="B813" s="87"/>
      <c r="C813" s="87"/>
      <c r="D813" s="87"/>
      <c r="E813" s="87"/>
      <c r="F813" s="87"/>
      <c r="G813" s="87"/>
      <c r="H813" s="87"/>
      <c r="I813" s="87"/>
      <c r="J813" s="87">
        <v>8</v>
      </c>
      <c r="K813" s="88">
        <v>4</v>
      </c>
      <c r="L813" s="72"/>
      <c r="M813" s="3"/>
      <c r="N813" s="30"/>
      <c r="O813" s="84"/>
      <c r="P813" s="85">
        <v>9</v>
      </c>
      <c r="Q813" s="86"/>
      <c r="R813" s="84"/>
      <c r="T813" s="112"/>
    </row>
    <row r="814" spans="1:20" ht="15.75" customHeight="1">
      <c r="A814" s="64">
        <v>2201</v>
      </c>
      <c r="B814" s="87"/>
      <c r="C814" s="87"/>
      <c r="D814" s="87"/>
      <c r="E814" s="87"/>
      <c r="F814" s="87"/>
      <c r="G814" s="87"/>
      <c r="H814" s="87"/>
      <c r="I814" s="87"/>
      <c r="J814" s="87">
        <v>5</v>
      </c>
      <c r="K814" s="88">
        <v>5</v>
      </c>
      <c r="L814" s="72"/>
      <c r="M814" s="3"/>
      <c r="N814" s="30"/>
      <c r="O814" s="84"/>
      <c r="P814" s="85">
        <v>5</v>
      </c>
      <c r="Q814" s="86"/>
      <c r="R814" s="84"/>
      <c r="T814" s="112"/>
    </row>
    <row r="815" spans="1:20" ht="15.75" customHeight="1">
      <c r="A815" s="64">
        <v>2202</v>
      </c>
      <c r="B815" s="87"/>
      <c r="C815" s="87"/>
      <c r="D815" s="87"/>
      <c r="E815" s="87"/>
      <c r="F815" s="87"/>
      <c r="G815" s="87"/>
      <c r="H815" s="87"/>
      <c r="I815" s="87"/>
      <c r="J815" s="87"/>
      <c r="K815" s="88"/>
      <c r="L815" s="72"/>
      <c r="M815" s="3"/>
      <c r="N815" s="30"/>
      <c r="O815" s="84"/>
      <c r="P815" s="85"/>
      <c r="Q815" s="86"/>
      <c r="R815" s="84"/>
      <c r="T815" s="112"/>
    </row>
    <row r="816" spans="1:20" ht="15.75" customHeight="1">
      <c r="A816" s="64">
        <v>2301</v>
      </c>
      <c r="B816" s="87"/>
      <c r="C816" s="87"/>
      <c r="D816" s="87"/>
      <c r="E816" s="87"/>
      <c r="F816" s="87"/>
      <c r="G816" s="87"/>
      <c r="H816" s="87"/>
      <c r="I816" s="87"/>
      <c r="J816" s="87"/>
      <c r="K816" s="88"/>
      <c r="L816" s="72"/>
      <c r="M816" s="3"/>
      <c r="N816" s="30"/>
      <c r="O816" s="3"/>
      <c r="P816" s="30"/>
      <c r="Q816" s="23"/>
      <c r="R816" s="84"/>
      <c r="T816" s="112"/>
    </row>
    <row r="817" spans="1:20" ht="15.75" customHeight="1">
      <c r="A817" s="64">
        <v>2302</v>
      </c>
      <c r="B817" s="87"/>
      <c r="C817" s="87"/>
      <c r="D817" s="87"/>
      <c r="E817" s="87"/>
      <c r="F817" s="87"/>
      <c r="G817" s="87"/>
      <c r="H817" s="87"/>
      <c r="I817" s="87"/>
      <c r="J817" s="87"/>
      <c r="K817" s="88"/>
      <c r="L817" s="72"/>
      <c r="M817" s="3"/>
      <c r="N817" s="30"/>
      <c r="O817" s="89" t="s">
        <v>83</v>
      </c>
      <c r="P817" s="90">
        <v>72</v>
      </c>
      <c r="Q817" s="120">
        <f>K820</f>
        <v>77</v>
      </c>
      <c r="R817" s="92" t="s">
        <v>11</v>
      </c>
      <c r="T817" s="112"/>
    </row>
    <row r="818" spans="1:20" ht="15.75" customHeight="1">
      <c r="A818" s="64">
        <v>2401</v>
      </c>
      <c r="B818" s="87"/>
      <c r="C818" s="87"/>
      <c r="D818" s="87"/>
      <c r="E818" s="87"/>
      <c r="F818" s="87"/>
      <c r="G818" s="87"/>
      <c r="H818" s="87"/>
      <c r="I818" s="87"/>
      <c r="J818" s="87"/>
      <c r="K818" s="88"/>
      <c r="L818" s="72"/>
      <c r="M818" s="3"/>
      <c r="N818" s="30"/>
      <c r="O818" s="93" t="s">
        <v>85</v>
      </c>
      <c r="P818" s="94">
        <f>IF(P817/B803=0,"",P817/B803)</f>
        <v>0.55813953488372092</v>
      </c>
      <c r="Q818" s="121">
        <f>IF(P817/Q817=0,"",P817/Q817)</f>
        <v>0.93506493506493504</v>
      </c>
      <c r="R818" s="96" t="s">
        <v>86</v>
      </c>
      <c r="T818" s="112"/>
    </row>
    <row r="819" spans="1:20" ht="15.75" customHeight="1">
      <c r="A819" s="64">
        <v>2402</v>
      </c>
      <c r="B819" s="87"/>
      <c r="C819" s="87"/>
      <c r="D819" s="87"/>
      <c r="E819" s="87"/>
      <c r="F819" s="87"/>
      <c r="G819" s="87"/>
      <c r="H819" s="87"/>
      <c r="I819" s="87"/>
      <c r="J819" s="87"/>
      <c r="K819" s="88"/>
      <c r="L819" s="97"/>
      <c r="M819" s="98"/>
      <c r="N819" s="99"/>
      <c r="O819" s="98"/>
      <c r="P819" s="99"/>
      <c r="Q819" s="99"/>
      <c r="R819" s="122"/>
      <c r="T819" s="112"/>
    </row>
    <row r="820" spans="1:20" ht="18" customHeight="1">
      <c r="A820" s="29"/>
      <c r="B820" s="30"/>
      <c r="C820" s="30"/>
      <c r="D820" s="288" t="s">
        <v>111</v>
      </c>
      <c r="E820" s="289"/>
      <c r="F820" s="289"/>
      <c r="G820" s="289"/>
      <c r="H820" s="289"/>
      <c r="I820" s="289"/>
      <c r="J820" s="290"/>
      <c r="K820" s="101">
        <f>SUM(K803:K816)</f>
        <v>77</v>
      </c>
      <c r="L820" s="102">
        <f>((SUM(K808:K811))/B803)</f>
        <v>0.4263565891472868</v>
      </c>
      <c r="M820" s="102">
        <f>IF(K820=0,"",K820/B803)</f>
        <v>0.5968992248062015</v>
      </c>
      <c r="N820" s="102">
        <f>M820-L820</f>
        <v>0.1705426356589147</v>
      </c>
      <c r="O820" s="3"/>
      <c r="P820" s="30"/>
      <c r="Q820" s="23"/>
      <c r="R820" s="3"/>
      <c r="T820" s="112"/>
    </row>
    <row r="821" spans="1:20" ht="14.25" customHeight="1">
      <c r="T821" s="112"/>
    </row>
    <row r="822" spans="1:20" ht="14.25" customHeight="1">
      <c r="T822" s="112"/>
    </row>
    <row r="823" spans="1:20" ht="26.25" customHeight="1">
      <c r="A823" s="2"/>
      <c r="B823" s="296" t="s">
        <v>99</v>
      </c>
      <c r="C823" s="297"/>
      <c r="D823" s="297"/>
      <c r="E823" s="297"/>
      <c r="F823" s="297"/>
      <c r="G823" s="297"/>
      <c r="H823" s="298" t="s">
        <v>113</v>
      </c>
      <c r="I823" s="292"/>
      <c r="J823" s="292"/>
      <c r="K823" s="30"/>
      <c r="L823" s="3"/>
      <c r="M823" s="3"/>
      <c r="N823" s="30"/>
      <c r="O823" s="3"/>
      <c r="P823" s="30"/>
      <c r="Q823" s="30"/>
      <c r="R823" s="30"/>
      <c r="T823" s="112"/>
    </row>
    <row r="824" spans="1:20" ht="20.25" customHeight="1">
      <c r="A824" s="293" t="s">
        <v>10</v>
      </c>
      <c r="B824" s="294" t="s">
        <v>100</v>
      </c>
      <c r="C824" s="289"/>
      <c r="D824" s="289"/>
      <c r="E824" s="289"/>
      <c r="F824" s="289"/>
      <c r="G824" s="289"/>
      <c r="H824" s="289"/>
      <c r="I824" s="289"/>
      <c r="J824" s="290"/>
      <c r="K824" s="295" t="s">
        <v>11</v>
      </c>
      <c r="L824" s="286" t="s">
        <v>3</v>
      </c>
      <c r="M824" s="286" t="s">
        <v>4</v>
      </c>
      <c r="N824" s="284" t="s">
        <v>5</v>
      </c>
      <c r="O824" s="286" t="s">
        <v>6</v>
      </c>
      <c r="P824" s="287" t="s">
        <v>7</v>
      </c>
      <c r="Q824" s="287" t="s">
        <v>8</v>
      </c>
      <c r="R824" s="286" t="s">
        <v>101</v>
      </c>
      <c r="T824" s="112"/>
    </row>
    <row r="825" spans="1:20" ht="15.75" customHeight="1">
      <c r="A825" s="285"/>
      <c r="B825" s="64" t="s">
        <v>102</v>
      </c>
      <c r="C825" s="64" t="s">
        <v>103</v>
      </c>
      <c r="D825" s="64" t="s">
        <v>104</v>
      </c>
      <c r="E825" s="64" t="s">
        <v>105</v>
      </c>
      <c r="F825" s="64" t="s">
        <v>106</v>
      </c>
      <c r="G825" s="64" t="s">
        <v>107</v>
      </c>
      <c r="H825" s="64" t="s">
        <v>108</v>
      </c>
      <c r="I825" s="64" t="s">
        <v>109</v>
      </c>
      <c r="J825" s="64" t="s">
        <v>110</v>
      </c>
      <c r="K825" s="285"/>
      <c r="L825" s="285"/>
      <c r="M825" s="285"/>
      <c r="N825" s="285"/>
      <c r="O825" s="285"/>
      <c r="P825" s="285"/>
      <c r="Q825" s="285"/>
      <c r="R825" s="285"/>
      <c r="T825" s="112"/>
    </row>
    <row r="826" spans="1:20" ht="15.75" customHeight="1">
      <c r="A826" s="64">
        <v>1701</v>
      </c>
      <c r="B826" s="65">
        <v>162</v>
      </c>
      <c r="C826" s="87"/>
      <c r="D826" s="87"/>
      <c r="E826" s="87"/>
      <c r="F826" s="87"/>
      <c r="G826" s="87"/>
      <c r="H826" s="87"/>
      <c r="I826" s="87"/>
      <c r="J826" s="87"/>
      <c r="K826" s="88"/>
      <c r="L826" s="67"/>
      <c r="M826" s="49"/>
      <c r="N826" s="68"/>
      <c r="O826" s="107"/>
      <c r="P826" s="70">
        <f>B826</f>
        <v>162</v>
      </c>
      <c r="Q826" s="108"/>
      <c r="R826" s="107"/>
      <c r="T826" s="112"/>
    </row>
    <row r="827" spans="1:20" ht="15.75" customHeight="1">
      <c r="A827" s="64">
        <v>1702</v>
      </c>
      <c r="B827" s="87"/>
      <c r="C827" s="87">
        <v>107</v>
      </c>
      <c r="D827" s="87"/>
      <c r="E827" s="87"/>
      <c r="F827" s="87"/>
      <c r="G827" s="87"/>
      <c r="H827" s="87"/>
      <c r="I827" s="87"/>
      <c r="J827" s="87"/>
      <c r="K827" s="88"/>
      <c r="L827" s="72"/>
      <c r="M827" s="3"/>
      <c r="N827" s="73"/>
      <c r="O827" s="74">
        <f>IF(C827=0,"",C827/B826)</f>
        <v>0.66049382716049387</v>
      </c>
      <c r="P827" s="75">
        <v>107</v>
      </c>
      <c r="Q827" s="76">
        <f t="shared" ref="Q827:Q834" si="127">IF(P827=0,"",P827/P826)</f>
        <v>0.66049382716049387</v>
      </c>
      <c r="R827" s="76">
        <f t="shared" ref="R827:R834" si="128">IF(P827=0,"",100%-Q827)</f>
        <v>0.33950617283950613</v>
      </c>
      <c r="T827" s="112"/>
    </row>
    <row r="828" spans="1:20" ht="15.75" customHeight="1">
      <c r="A828" s="64">
        <v>1801</v>
      </c>
      <c r="B828" s="87"/>
      <c r="C828" s="87"/>
      <c r="D828" s="87">
        <v>83</v>
      </c>
      <c r="E828" s="87"/>
      <c r="F828" s="87"/>
      <c r="G828" s="87"/>
      <c r="H828" s="87"/>
      <c r="I828" s="87"/>
      <c r="J828" s="87"/>
      <c r="K828" s="88"/>
      <c r="L828" s="72"/>
      <c r="M828" s="3"/>
      <c r="N828" s="73"/>
      <c r="O828" s="74">
        <f>IF(D828=0,"",D828/C827)</f>
        <v>0.77570093457943923</v>
      </c>
      <c r="P828" s="75">
        <v>100</v>
      </c>
      <c r="Q828" s="76">
        <f t="shared" si="127"/>
        <v>0.93457943925233644</v>
      </c>
      <c r="R828" s="76">
        <f t="shared" si="128"/>
        <v>6.5420560747663559E-2</v>
      </c>
      <c r="T828" s="77">
        <f>P828/P826</f>
        <v>0.61728395061728392</v>
      </c>
    </row>
    <row r="829" spans="1:20" ht="15.75" customHeight="1">
      <c r="A829" s="64">
        <v>1802</v>
      </c>
      <c r="B829" s="87"/>
      <c r="C829" s="87"/>
      <c r="D829" s="87"/>
      <c r="E829" s="87">
        <v>62</v>
      </c>
      <c r="F829" s="87"/>
      <c r="G829" s="87"/>
      <c r="H829" s="87"/>
      <c r="I829" s="87"/>
      <c r="J829" s="87"/>
      <c r="K829" s="88"/>
      <c r="L829" s="72"/>
      <c r="M829" s="3"/>
      <c r="N829" s="73"/>
      <c r="O829" s="74">
        <f>IF(E829=0,"",E829/D828)</f>
        <v>0.74698795180722888</v>
      </c>
      <c r="P829" s="75">
        <v>85</v>
      </c>
      <c r="Q829" s="76">
        <f t="shared" si="127"/>
        <v>0.85</v>
      </c>
      <c r="R829" s="76">
        <f t="shared" si="128"/>
        <v>0.15000000000000002</v>
      </c>
      <c r="T829" s="112"/>
    </row>
    <row r="830" spans="1:20" ht="15.75" customHeight="1">
      <c r="A830" s="64">
        <v>1901</v>
      </c>
      <c r="B830" s="87"/>
      <c r="C830" s="87"/>
      <c r="D830" s="87"/>
      <c r="E830" s="87"/>
      <c r="F830" s="87">
        <v>58</v>
      </c>
      <c r="G830" s="87"/>
      <c r="H830" s="87"/>
      <c r="I830" s="87"/>
      <c r="J830" s="87"/>
      <c r="K830" s="88"/>
      <c r="L830" s="72"/>
      <c r="M830" s="3"/>
      <c r="N830" s="73"/>
      <c r="O830" s="74">
        <f>IF(F830=0,"",F830/E829)</f>
        <v>0.93548387096774188</v>
      </c>
      <c r="P830" s="75">
        <v>84</v>
      </c>
      <c r="Q830" s="76">
        <f t="shared" si="127"/>
        <v>0.9882352941176471</v>
      </c>
      <c r="R830" s="76">
        <f t="shared" si="128"/>
        <v>1.1764705882352899E-2</v>
      </c>
    </row>
    <row r="831" spans="1:20" ht="15.75" customHeight="1">
      <c r="A831" s="64">
        <v>1902</v>
      </c>
      <c r="B831" s="87"/>
      <c r="C831" s="87"/>
      <c r="D831" s="87"/>
      <c r="E831" s="87"/>
      <c r="F831" s="87"/>
      <c r="G831" s="87">
        <v>55</v>
      </c>
      <c r="H831" s="87"/>
      <c r="I831" s="87"/>
      <c r="J831" s="87"/>
      <c r="K831" s="88"/>
      <c r="L831" s="72"/>
      <c r="M831" s="3"/>
      <c r="N831" s="73"/>
      <c r="O831" s="74">
        <f>IF(G831=0,"",G831/F830)</f>
        <v>0.94827586206896552</v>
      </c>
      <c r="P831" s="75">
        <v>78</v>
      </c>
      <c r="Q831" s="76">
        <f t="shared" si="127"/>
        <v>0.9285714285714286</v>
      </c>
      <c r="R831" s="76">
        <f t="shared" si="128"/>
        <v>7.1428571428571397E-2</v>
      </c>
    </row>
    <row r="832" spans="1:20" ht="15.75" customHeight="1">
      <c r="A832" s="64">
        <v>2001</v>
      </c>
      <c r="B832" s="87"/>
      <c r="C832" s="87"/>
      <c r="D832" s="87"/>
      <c r="E832" s="87"/>
      <c r="F832" s="87"/>
      <c r="G832" s="87"/>
      <c r="H832" s="87">
        <v>55</v>
      </c>
      <c r="I832" s="87"/>
      <c r="J832" s="87"/>
      <c r="K832" s="88">
        <v>2</v>
      </c>
      <c r="L832" s="72"/>
      <c r="M832" s="3"/>
      <c r="N832" s="73"/>
      <c r="O832" s="74">
        <f>IF(H832=0,"",H832/G831)</f>
        <v>1</v>
      </c>
      <c r="P832" s="75">
        <v>76</v>
      </c>
      <c r="Q832" s="76">
        <f t="shared" si="127"/>
        <v>0.97435897435897434</v>
      </c>
      <c r="R832" s="76">
        <f t="shared" si="128"/>
        <v>2.5641025641025661E-2</v>
      </c>
    </row>
    <row r="833" spans="1:22" ht="15.75" customHeight="1">
      <c r="A833" s="64">
        <v>2002</v>
      </c>
      <c r="B833" s="87"/>
      <c r="C833" s="87"/>
      <c r="D833" s="87"/>
      <c r="E833" s="87"/>
      <c r="F833" s="87"/>
      <c r="G833" s="87"/>
      <c r="H833" s="87"/>
      <c r="I833" s="87">
        <v>55</v>
      </c>
      <c r="J833" s="87"/>
      <c r="K833" s="88"/>
      <c r="L833" s="72"/>
      <c r="M833" s="3"/>
      <c r="N833" s="73"/>
      <c r="O833" s="74">
        <f>IF(I833=0,"",I833/H832)</f>
        <v>1</v>
      </c>
      <c r="P833" s="75">
        <v>74</v>
      </c>
      <c r="Q833" s="76">
        <f t="shared" si="127"/>
        <v>0.97368421052631582</v>
      </c>
      <c r="R833" s="76">
        <f t="shared" si="128"/>
        <v>2.6315789473684181E-2</v>
      </c>
    </row>
    <row r="834" spans="1:22" ht="15.75" customHeight="1">
      <c r="A834" s="64">
        <v>2101</v>
      </c>
      <c r="B834" s="87"/>
      <c r="C834" s="87"/>
      <c r="D834" s="87"/>
      <c r="E834" s="87"/>
      <c r="F834" s="87"/>
      <c r="G834" s="87"/>
      <c r="H834" s="87"/>
      <c r="I834" s="87"/>
      <c r="J834" s="87">
        <v>46</v>
      </c>
      <c r="K834" s="88">
        <v>31</v>
      </c>
      <c r="L834" s="72"/>
      <c r="M834" s="3"/>
      <c r="N834" s="73"/>
      <c r="O834" s="78">
        <f>IF(J834=0,"",J834/I833)</f>
        <v>0.83636363636363631</v>
      </c>
      <c r="P834" s="75">
        <v>68</v>
      </c>
      <c r="Q834" s="79">
        <f t="shared" si="127"/>
        <v>0.91891891891891897</v>
      </c>
      <c r="R834" s="79">
        <f t="shared" si="128"/>
        <v>8.108108108108103E-2</v>
      </c>
    </row>
    <row r="835" spans="1:22" ht="15.75" customHeight="1">
      <c r="A835" s="64">
        <v>2102</v>
      </c>
      <c r="B835" s="87"/>
      <c r="C835" s="87"/>
      <c r="D835" s="87"/>
      <c r="E835" s="87"/>
      <c r="F835" s="87"/>
      <c r="G835" s="87"/>
      <c r="H835" s="87"/>
      <c r="I835" s="87"/>
      <c r="J835" s="87">
        <v>28</v>
      </c>
      <c r="K835" s="88">
        <v>21</v>
      </c>
      <c r="L835" s="72"/>
      <c r="M835" s="3"/>
      <c r="N835" s="30"/>
      <c r="O835" s="124"/>
      <c r="P835" s="81">
        <v>37</v>
      </c>
      <c r="Q835" s="125"/>
      <c r="R835" s="92"/>
    </row>
    <row r="836" spans="1:22" ht="15.75" customHeight="1">
      <c r="A836" s="64">
        <v>2201</v>
      </c>
      <c r="B836" s="87"/>
      <c r="C836" s="87"/>
      <c r="D836" s="87"/>
      <c r="E836" s="87"/>
      <c r="F836" s="87"/>
      <c r="G836" s="87"/>
      <c r="H836" s="87"/>
      <c r="I836" s="87"/>
      <c r="J836" s="87">
        <v>9</v>
      </c>
      <c r="K836" s="88">
        <v>6</v>
      </c>
      <c r="L836" s="72"/>
      <c r="M836" s="3"/>
      <c r="N836" s="30"/>
      <c r="O836" s="84"/>
      <c r="P836" s="85">
        <v>11</v>
      </c>
      <c r="Q836" s="86"/>
      <c r="R836" s="84"/>
    </row>
    <row r="837" spans="1:22" ht="15.75" customHeight="1">
      <c r="A837" s="64">
        <v>2202</v>
      </c>
      <c r="B837" s="87"/>
      <c r="C837" s="87"/>
      <c r="D837" s="87"/>
      <c r="E837" s="87"/>
      <c r="F837" s="87"/>
      <c r="G837" s="87"/>
      <c r="H837" s="87"/>
      <c r="I837" s="87"/>
      <c r="J837" s="87">
        <v>3</v>
      </c>
      <c r="K837" s="126">
        <v>3</v>
      </c>
      <c r="L837" s="72"/>
      <c r="M837" s="3"/>
      <c r="N837" s="30"/>
      <c r="O837" s="84"/>
      <c r="P837" s="85">
        <v>5</v>
      </c>
      <c r="Q837" s="86"/>
      <c r="R837" s="84"/>
    </row>
    <row r="838" spans="1:22" ht="15.75" customHeight="1">
      <c r="A838" s="64">
        <v>2301</v>
      </c>
      <c r="B838" s="87"/>
      <c r="C838" s="87"/>
      <c r="D838" s="87"/>
      <c r="E838" s="87"/>
      <c r="F838" s="87"/>
      <c r="G838" s="87"/>
      <c r="H838" s="87"/>
      <c r="I838" s="87"/>
      <c r="J838" s="87">
        <v>1</v>
      </c>
      <c r="K838" s="88"/>
      <c r="L838" s="72"/>
      <c r="M838" s="3"/>
      <c r="N838" s="30"/>
      <c r="O838" s="84"/>
      <c r="P838" s="85">
        <v>1</v>
      </c>
      <c r="Q838" s="86"/>
      <c r="R838" s="84"/>
    </row>
    <row r="839" spans="1:22" ht="15.75" customHeight="1">
      <c r="A839" s="64">
        <v>2302</v>
      </c>
      <c r="B839" s="87"/>
      <c r="C839" s="87"/>
      <c r="D839" s="87"/>
      <c r="E839" s="87"/>
      <c r="F839" s="87"/>
      <c r="G839" s="87"/>
      <c r="H839" s="87"/>
      <c r="I839" s="87"/>
      <c r="J839" s="87">
        <v>1</v>
      </c>
      <c r="K839" s="88">
        <v>1</v>
      </c>
      <c r="L839" s="72"/>
      <c r="M839" s="3"/>
      <c r="N839" s="30"/>
      <c r="O839" s="3"/>
      <c r="P839" s="30">
        <v>1</v>
      </c>
      <c r="Q839" s="23"/>
      <c r="R839" s="84"/>
    </row>
    <row r="840" spans="1:22" ht="15.75" customHeight="1">
      <c r="A840" s="64">
        <v>2401</v>
      </c>
      <c r="B840" s="87"/>
      <c r="C840" s="87"/>
      <c r="D840" s="87"/>
      <c r="E840" s="87"/>
      <c r="F840" s="87"/>
      <c r="G840" s="87"/>
      <c r="H840" s="87"/>
      <c r="I840" s="87"/>
      <c r="J840" s="87"/>
      <c r="K840" s="88"/>
      <c r="L840" s="72"/>
      <c r="M840" s="3"/>
      <c r="N840" s="30"/>
      <c r="O840" s="89" t="s">
        <v>83</v>
      </c>
      <c r="P840" s="90">
        <v>55</v>
      </c>
      <c r="Q840" s="120">
        <f>K843</f>
        <v>64</v>
      </c>
      <c r="R840" s="92" t="s">
        <v>11</v>
      </c>
    </row>
    <row r="841" spans="1:22" ht="15.75" customHeight="1">
      <c r="A841" s="64">
        <v>2402</v>
      </c>
      <c r="B841" s="87"/>
      <c r="C841" s="87"/>
      <c r="D841" s="87"/>
      <c r="E841" s="87"/>
      <c r="F841" s="87"/>
      <c r="G841" s="87"/>
      <c r="H841" s="87"/>
      <c r="I841" s="87"/>
      <c r="J841" s="87"/>
      <c r="K841" s="88"/>
      <c r="L841" s="72"/>
      <c r="M841" s="3"/>
      <c r="N841" s="30"/>
      <c r="O841" s="93" t="s">
        <v>85</v>
      </c>
      <c r="P841" s="94">
        <f>IF(P840/B826=0,"",P840/B826)</f>
        <v>0.33950617283950618</v>
      </c>
      <c r="Q841" s="121">
        <f>IF(P840/Q840=0,"",P840/Q840)</f>
        <v>0.859375</v>
      </c>
      <c r="R841" s="96" t="s">
        <v>86</v>
      </c>
      <c r="V841" s="253">
        <f>AVERAGE(P841,P864)</f>
        <v>0.43898385565052234</v>
      </c>
    </row>
    <row r="842" spans="1:22" ht="15.75" customHeight="1">
      <c r="A842" s="64">
        <v>2501</v>
      </c>
      <c r="B842" s="87"/>
      <c r="C842" s="87"/>
      <c r="D842" s="87"/>
      <c r="E842" s="87"/>
      <c r="F842" s="87"/>
      <c r="G842" s="87"/>
      <c r="H842" s="87"/>
      <c r="I842" s="87"/>
      <c r="J842" s="87"/>
      <c r="K842" s="88"/>
      <c r="L842" s="97"/>
      <c r="M842" s="98"/>
      <c r="N842" s="99"/>
      <c r="O842" s="98"/>
      <c r="P842" s="99"/>
      <c r="Q842" s="99"/>
      <c r="R842" s="122"/>
    </row>
    <row r="843" spans="1:22" ht="18" customHeight="1">
      <c r="A843" s="29"/>
      <c r="B843" s="30"/>
      <c r="C843" s="30"/>
      <c r="D843" s="288" t="s">
        <v>111</v>
      </c>
      <c r="E843" s="289"/>
      <c r="F843" s="289"/>
      <c r="G843" s="289"/>
      <c r="H843" s="289"/>
      <c r="I843" s="289"/>
      <c r="J843" s="290"/>
      <c r="K843" s="101">
        <f>SUM(K826:K839)</f>
        <v>64</v>
      </c>
      <c r="L843" s="102">
        <f>((SUM(K831:K834))/B826)</f>
        <v>0.20370370370370369</v>
      </c>
      <c r="M843" s="102">
        <f>IF(K843=0,"",K843/B826)</f>
        <v>0.39506172839506171</v>
      </c>
      <c r="N843" s="102">
        <f>M843-L843</f>
        <v>0.19135802469135801</v>
      </c>
      <c r="O843" s="3"/>
      <c r="P843" s="30"/>
      <c r="Q843" s="23"/>
      <c r="R843" s="3"/>
    </row>
    <row r="844" spans="1:22" ht="12.75" customHeight="1">
      <c r="L844" s="3"/>
      <c r="M844" s="3"/>
      <c r="O844" s="3"/>
    </row>
    <row r="845" spans="1:22" ht="12.75" customHeight="1">
      <c r="L845" s="3"/>
      <c r="M845" s="3"/>
      <c r="O845" s="3"/>
    </row>
    <row r="846" spans="1:22" ht="26.25" customHeight="1">
      <c r="B846" s="291" t="s">
        <v>99</v>
      </c>
      <c r="C846" s="292"/>
      <c r="D846" s="292"/>
      <c r="E846" s="292"/>
      <c r="F846" s="292"/>
      <c r="G846" s="292"/>
      <c r="H846" s="292"/>
      <c r="I846" s="292"/>
      <c r="J846" s="292"/>
      <c r="K846" s="60" t="s">
        <v>114</v>
      </c>
      <c r="L846" s="3"/>
      <c r="M846" s="3"/>
      <c r="N846" s="30"/>
      <c r="O846" s="3"/>
      <c r="P846" s="30"/>
      <c r="Q846" s="30"/>
      <c r="R846" s="30"/>
    </row>
    <row r="847" spans="1:22" ht="20.25" customHeight="1">
      <c r="A847" s="293" t="s">
        <v>10</v>
      </c>
      <c r="B847" s="294" t="s">
        <v>100</v>
      </c>
      <c r="C847" s="289"/>
      <c r="D847" s="289"/>
      <c r="E847" s="289"/>
      <c r="F847" s="289"/>
      <c r="G847" s="289"/>
      <c r="H847" s="289"/>
      <c r="I847" s="289"/>
      <c r="J847" s="290"/>
      <c r="K847" s="295" t="s">
        <v>11</v>
      </c>
      <c r="L847" s="286" t="s">
        <v>3</v>
      </c>
      <c r="M847" s="286" t="s">
        <v>4</v>
      </c>
      <c r="N847" s="284" t="s">
        <v>5</v>
      </c>
      <c r="O847" s="286" t="s">
        <v>6</v>
      </c>
      <c r="P847" s="287" t="s">
        <v>7</v>
      </c>
      <c r="Q847" s="287" t="s">
        <v>8</v>
      </c>
      <c r="R847" s="286" t="s">
        <v>101</v>
      </c>
    </row>
    <row r="848" spans="1:22" ht="15.75" customHeight="1">
      <c r="A848" s="285"/>
      <c r="B848" s="64" t="s">
        <v>102</v>
      </c>
      <c r="C848" s="64" t="s">
        <v>103</v>
      </c>
      <c r="D848" s="64" t="s">
        <v>104</v>
      </c>
      <c r="E848" s="64" t="s">
        <v>105</v>
      </c>
      <c r="F848" s="64" t="s">
        <v>106</v>
      </c>
      <c r="G848" s="64" t="s">
        <v>107</v>
      </c>
      <c r="H848" s="64" t="s">
        <v>108</v>
      </c>
      <c r="I848" s="64" t="s">
        <v>109</v>
      </c>
      <c r="J848" s="64" t="s">
        <v>110</v>
      </c>
      <c r="K848" s="285"/>
      <c r="L848" s="285"/>
      <c r="M848" s="285"/>
      <c r="N848" s="285"/>
      <c r="O848" s="285"/>
      <c r="P848" s="285"/>
      <c r="Q848" s="285"/>
      <c r="R848" s="285"/>
    </row>
    <row r="849" spans="1:20" ht="15.75" customHeight="1">
      <c r="A849" s="64">
        <v>1702</v>
      </c>
      <c r="B849" s="65">
        <v>156</v>
      </c>
      <c r="C849" s="87"/>
      <c r="D849" s="87"/>
      <c r="E849" s="87"/>
      <c r="F849" s="87"/>
      <c r="G849" s="87"/>
      <c r="H849" s="87"/>
      <c r="I849" s="87"/>
      <c r="J849" s="87"/>
      <c r="K849" s="88"/>
      <c r="L849" s="67"/>
      <c r="M849" s="49"/>
      <c r="N849" s="68"/>
      <c r="O849" s="107"/>
      <c r="P849" s="70">
        <f>B849</f>
        <v>156</v>
      </c>
      <c r="Q849" s="108"/>
      <c r="R849" s="107"/>
    </row>
    <row r="850" spans="1:20" ht="15.75" customHeight="1">
      <c r="A850" s="64">
        <v>1801</v>
      </c>
      <c r="B850" s="87"/>
      <c r="C850" s="87">
        <v>128</v>
      </c>
      <c r="D850" s="87"/>
      <c r="E850" s="87"/>
      <c r="F850" s="87"/>
      <c r="G850" s="87"/>
      <c r="H850" s="87"/>
      <c r="I850" s="87"/>
      <c r="J850" s="87"/>
      <c r="K850" s="88"/>
      <c r="L850" s="72"/>
      <c r="M850" s="3"/>
      <c r="N850" s="73"/>
      <c r="O850" s="74">
        <f>IF(C850=0,"",C850/B849)</f>
        <v>0.82051282051282048</v>
      </c>
      <c r="P850" s="75">
        <v>128</v>
      </c>
      <c r="Q850" s="76">
        <f t="shared" ref="Q850:Q857" si="129">IF(P850=0,"",P850/P849)</f>
        <v>0.82051282051282048</v>
      </c>
      <c r="R850" s="76">
        <f t="shared" ref="R850:R857" si="130">IF(P850=0,"",100%-Q850)</f>
        <v>0.17948717948717952</v>
      </c>
      <c r="T850" s="30"/>
    </row>
    <row r="851" spans="1:20" ht="15.75" customHeight="1">
      <c r="A851" s="64">
        <v>1802</v>
      </c>
      <c r="B851" s="87"/>
      <c r="C851" s="87"/>
      <c r="D851" s="87">
        <v>92</v>
      </c>
      <c r="E851" s="87"/>
      <c r="F851" s="87"/>
      <c r="G851" s="87"/>
      <c r="H851" s="87"/>
      <c r="I851" s="87"/>
      <c r="J851" s="87"/>
      <c r="K851" s="88"/>
      <c r="L851" s="72"/>
      <c r="M851" s="3"/>
      <c r="N851" s="73"/>
      <c r="O851" s="74">
        <f>IF(D851=0,"",D851/C850)</f>
        <v>0.71875</v>
      </c>
      <c r="P851" s="75">
        <v>109</v>
      </c>
      <c r="Q851" s="76">
        <f t="shared" si="129"/>
        <v>0.8515625</v>
      </c>
      <c r="R851" s="76">
        <f t="shared" si="130"/>
        <v>0.1484375</v>
      </c>
      <c r="S851" s="8">
        <f>P851/P849</f>
        <v>0.69871794871794868</v>
      </c>
    </row>
    <row r="852" spans="1:20" ht="15.75" customHeight="1">
      <c r="A852" s="64">
        <v>1901</v>
      </c>
      <c r="B852" s="87"/>
      <c r="C852" s="87"/>
      <c r="D852" s="87"/>
      <c r="E852" s="87">
        <v>87</v>
      </c>
      <c r="F852" s="87"/>
      <c r="G852" s="87"/>
      <c r="H852" s="87"/>
      <c r="I852" s="87"/>
      <c r="J852" s="87"/>
      <c r="K852" s="88"/>
      <c r="L852" s="72"/>
      <c r="M852" s="3"/>
      <c r="N852" s="73"/>
      <c r="O852" s="74">
        <f>IF(E852=0,"",E852/D851)</f>
        <v>0.94565217391304346</v>
      </c>
      <c r="P852" s="75">
        <v>102</v>
      </c>
      <c r="Q852" s="76">
        <f t="shared" si="129"/>
        <v>0.93577981651376152</v>
      </c>
      <c r="R852" s="76">
        <f t="shared" si="130"/>
        <v>6.422018348623848E-2</v>
      </c>
    </row>
    <row r="853" spans="1:20" ht="15.75" customHeight="1">
      <c r="A853" s="64">
        <v>1902</v>
      </c>
      <c r="B853" s="87"/>
      <c r="C853" s="87"/>
      <c r="D853" s="87"/>
      <c r="E853" s="87"/>
      <c r="F853" s="87">
        <v>87</v>
      </c>
      <c r="G853" s="87"/>
      <c r="H853" s="87"/>
      <c r="I853" s="87"/>
      <c r="J853" s="87"/>
      <c r="K853" s="88"/>
      <c r="L853" s="72"/>
      <c r="M853" s="3"/>
      <c r="N853" s="73"/>
      <c r="O853" s="74">
        <f>IF(F853=0,"",F853/E852)</f>
        <v>1</v>
      </c>
      <c r="P853" s="75">
        <v>98</v>
      </c>
      <c r="Q853" s="76">
        <f t="shared" si="129"/>
        <v>0.96078431372549022</v>
      </c>
      <c r="R853" s="76">
        <f t="shared" si="130"/>
        <v>3.9215686274509776E-2</v>
      </c>
    </row>
    <row r="854" spans="1:20" ht="15.75" customHeight="1">
      <c r="A854" s="64">
        <v>2001</v>
      </c>
      <c r="B854" s="87"/>
      <c r="C854" s="87"/>
      <c r="D854" s="87"/>
      <c r="E854" s="87"/>
      <c r="F854" s="87"/>
      <c r="G854" s="87">
        <v>87</v>
      </c>
      <c r="H854" s="87"/>
      <c r="I854" s="87"/>
      <c r="J854" s="87"/>
      <c r="K854" s="88">
        <v>1</v>
      </c>
      <c r="L854" s="72"/>
      <c r="M854" s="3"/>
      <c r="N854" s="73"/>
      <c r="O854" s="74">
        <f>IF(G854=0,"",G854/F853)</f>
        <v>1</v>
      </c>
      <c r="P854" s="75">
        <v>96</v>
      </c>
      <c r="Q854" s="76">
        <f t="shared" si="129"/>
        <v>0.97959183673469385</v>
      </c>
      <c r="R854" s="76">
        <f t="shared" si="130"/>
        <v>2.0408163265306145E-2</v>
      </c>
    </row>
    <row r="855" spans="1:20" ht="15.75" customHeight="1">
      <c r="A855" s="64">
        <v>2002</v>
      </c>
      <c r="B855" s="87"/>
      <c r="C855" s="87"/>
      <c r="D855" s="87"/>
      <c r="E855" s="87"/>
      <c r="F855" s="87"/>
      <c r="G855" s="87"/>
      <c r="H855" s="87">
        <v>87</v>
      </c>
      <c r="I855" s="87"/>
      <c r="J855" s="87"/>
      <c r="K855" s="88"/>
      <c r="L855" s="72"/>
      <c r="M855" s="3"/>
      <c r="N855" s="73"/>
      <c r="O855" s="74">
        <f>IF(H855=0,"",H855/G854)</f>
        <v>1</v>
      </c>
      <c r="P855" s="75">
        <v>96</v>
      </c>
      <c r="Q855" s="76">
        <f t="shared" si="129"/>
        <v>1</v>
      </c>
      <c r="R855" s="76">
        <f t="shared" si="130"/>
        <v>0</v>
      </c>
    </row>
    <row r="856" spans="1:20" ht="15.75" customHeight="1">
      <c r="A856" s="64">
        <v>2101</v>
      </c>
      <c r="B856" s="87"/>
      <c r="C856" s="87"/>
      <c r="D856" s="87"/>
      <c r="E856" s="87"/>
      <c r="F856" s="87"/>
      <c r="G856" s="87"/>
      <c r="H856" s="87"/>
      <c r="I856" s="87">
        <v>87</v>
      </c>
      <c r="J856" s="87"/>
      <c r="K856" s="88"/>
      <c r="L856" s="72"/>
      <c r="M856" s="3"/>
      <c r="N856" s="73"/>
      <c r="O856" s="74">
        <f>IF(I856=0,"",I856/H855)</f>
        <v>1</v>
      </c>
      <c r="P856" s="75">
        <v>96</v>
      </c>
      <c r="Q856" s="76">
        <f t="shared" si="129"/>
        <v>1</v>
      </c>
      <c r="R856" s="76">
        <f t="shared" si="130"/>
        <v>0</v>
      </c>
    </row>
    <row r="857" spans="1:20" ht="15.75" customHeight="1">
      <c r="A857" s="64">
        <v>2102</v>
      </c>
      <c r="B857" s="87"/>
      <c r="C857" s="87"/>
      <c r="D857" s="87"/>
      <c r="E857" s="87"/>
      <c r="F857" s="87"/>
      <c r="G857" s="87"/>
      <c r="H857" s="87"/>
      <c r="I857" s="87"/>
      <c r="J857" s="87">
        <v>87</v>
      </c>
      <c r="K857" s="88">
        <v>66</v>
      </c>
      <c r="L857" s="72"/>
      <c r="M857" s="3"/>
      <c r="N857" s="73"/>
      <c r="O857" s="78">
        <f>IF(J857=0,"",J857/I856)</f>
        <v>1</v>
      </c>
      <c r="P857" s="75">
        <v>91</v>
      </c>
      <c r="Q857" s="79">
        <f t="shared" si="129"/>
        <v>0.94791666666666663</v>
      </c>
      <c r="R857" s="79">
        <f t="shared" si="130"/>
        <v>5.208333333333337E-2</v>
      </c>
    </row>
    <row r="858" spans="1:20" ht="15.75" customHeight="1">
      <c r="A858" s="64">
        <v>2201</v>
      </c>
      <c r="B858" s="87"/>
      <c r="C858" s="87"/>
      <c r="D858" s="87"/>
      <c r="E858" s="87"/>
      <c r="F858" s="87"/>
      <c r="G858" s="87"/>
      <c r="H858" s="87"/>
      <c r="I858" s="87"/>
      <c r="J858" s="87">
        <v>26</v>
      </c>
      <c r="K858" s="88">
        <v>21</v>
      </c>
      <c r="L858" s="72"/>
      <c r="M858" s="3"/>
      <c r="N858" s="30"/>
      <c r="O858" s="80"/>
      <c r="P858" s="81">
        <v>27</v>
      </c>
      <c r="Q858" s="82"/>
      <c r="R858" s="83"/>
    </row>
    <row r="859" spans="1:20" ht="15.75" customHeight="1">
      <c r="A859" s="64">
        <v>2202</v>
      </c>
      <c r="B859" s="87"/>
      <c r="C859" s="87"/>
      <c r="D859" s="87"/>
      <c r="E859" s="87"/>
      <c r="F859" s="87"/>
      <c r="G859" s="87"/>
      <c r="H859" s="87"/>
      <c r="I859" s="87"/>
      <c r="J859" s="87">
        <v>4</v>
      </c>
      <c r="K859" s="126">
        <v>3</v>
      </c>
      <c r="L859" s="72"/>
      <c r="M859" s="3"/>
      <c r="N859" s="30"/>
      <c r="O859" s="84"/>
      <c r="P859" s="85">
        <v>6</v>
      </c>
      <c r="Q859" s="86"/>
      <c r="R859" s="84"/>
    </row>
    <row r="860" spans="1:20" ht="15.75" customHeight="1">
      <c r="A860" s="64">
        <v>2301</v>
      </c>
      <c r="B860" s="87"/>
      <c r="C860" s="87"/>
      <c r="D860" s="87"/>
      <c r="E860" s="87"/>
      <c r="F860" s="87"/>
      <c r="G860" s="87"/>
      <c r="H860" s="87"/>
      <c r="I860" s="87"/>
      <c r="J860" s="87">
        <v>3</v>
      </c>
      <c r="K860" s="88">
        <v>3</v>
      </c>
      <c r="L860" s="72"/>
      <c r="M860" s="3"/>
      <c r="N860" s="30"/>
      <c r="O860" s="84"/>
      <c r="P860" s="85">
        <v>5</v>
      </c>
      <c r="Q860" s="86"/>
      <c r="R860" s="84"/>
    </row>
    <row r="861" spans="1:20" ht="15.75" customHeight="1">
      <c r="A861" s="64">
        <v>2302</v>
      </c>
      <c r="B861" s="87"/>
      <c r="C861" s="87"/>
      <c r="D861" s="87"/>
      <c r="E861" s="87"/>
      <c r="F861" s="87"/>
      <c r="G861" s="87"/>
      <c r="H861" s="87"/>
      <c r="I861" s="87"/>
      <c r="J861" s="87">
        <v>1</v>
      </c>
      <c r="K861" s="88"/>
      <c r="L861" s="72"/>
      <c r="M861" s="3"/>
      <c r="N861" s="30"/>
      <c r="O861" s="84"/>
      <c r="P861" s="85">
        <v>1</v>
      </c>
      <c r="Q861" s="86"/>
      <c r="R861" s="84"/>
    </row>
    <row r="862" spans="1:20" ht="15.75" customHeight="1">
      <c r="A862" s="64">
        <v>2401</v>
      </c>
      <c r="B862" s="87"/>
      <c r="C862" s="87"/>
      <c r="D862" s="87"/>
      <c r="E862" s="87"/>
      <c r="F862" s="87"/>
      <c r="G862" s="87"/>
      <c r="H862" s="87"/>
      <c r="I862" s="87"/>
      <c r="J862" s="87">
        <v>1</v>
      </c>
      <c r="K862" s="88"/>
      <c r="L862" s="72"/>
      <c r="M862" s="3"/>
      <c r="N862" s="30"/>
      <c r="O862" s="3"/>
      <c r="P862" s="30">
        <v>1</v>
      </c>
      <c r="Q862" s="23"/>
      <c r="R862" s="84"/>
    </row>
    <row r="863" spans="1:20" ht="15.75" customHeight="1">
      <c r="A863" s="64">
        <v>2402</v>
      </c>
      <c r="B863" s="87"/>
      <c r="C863" s="87"/>
      <c r="D863" s="87"/>
      <c r="E863" s="87"/>
      <c r="F863" s="87"/>
      <c r="G863" s="87"/>
      <c r="H863" s="87"/>
      <c r="I863" s="87"/>
      <c r="J863" s="87">
        <v>1</v>
      </c>
      <c r="K863" s="88"/>
      <c r="L863" s="72"/>
      <c r="M863" s="3"/>
      <c r="N863" s="30"/>
      <c r="O863" s="89" t="s">
        <v>83</v>
      </c>
      <c r="P863" s="90">
        <v>84</v>
      </c>
      <c r="Q863" s="120">
        <f>K866</f>
        <v>94</v>
      </c>
      <c r="R863" s="92" t="s">
        <v>11</v>
      </c>
    </row>
    <row r="864" spans="1:20" ht="15.75" customHeight="1">
      <c r="A864" s="64">
        <v>2501</v>
      </c>
      <c r="B864" s="87"/>
      <c r="C864" s="87"/>
      <c r="D864" s="87"/>
      <c r="E864" s="87"/>
      <c r="F864" s="87"/>
      <c r="G864" s="87"/>
      <c r="H864" s="87"/>
      <c r="I864" s="87"/>
      <c r="J864" s="87"/>
      <c r="K864" s="88"/>
      <c r="L864" s="72"/>
      <c r="M864" s="3"/>
      <c r="N864" s="30"/>
      <c r="O864" s="93" t="s">
        <v>85</v>
      </c>
      <c r="P864" s="94">
        <f>IF(P863/B849=0,"",P863/B849)</f>
        <v>0.53846153846153844</v>
      </c>
      <c r="Q864" s="121">
        <f>IF(P863/Q863=0,"",P863/Q863)</f>
        <v>0.8936170212765957</v>
      </c>
      <c r="R864" s="96" t="s">
        <v>86</v>
      </c>
    </row>
    <row r="865" spans="1:19" ht="15.75" customHeight="1">
      <c r="A865" s="64">
        <v>2502</v>
      </c>
      <c r="B865" s="87"/>
      <c r="C865" s="87"/>
      <c r="D865" s="87"/>
      <c r="E865" s="87"/>
      <c r="F865" s="87"/>
      <c r="G865" s="87"/>
      <c r="H865" s="87"/>
      <c r="I865" s="87"/>
      <c r="J865" s="87"/>
      <c r="K865" s="88"/>
      <c r="L865" s="97"/>
      <c r="M865" s="98"/>
      <c r="N865" s="99"/>
      <c r="O865" s="98"/>
      <c r="P865" s="99"/>
      <c r="Q865" s="99"/>
      <c r="R865" s="122"/>
    </row>
    <row r="866" spans="1:19" ht="18" customHeight="1">
      <c r="A866" s="29"/>
      <c r="B866" s="30"/>
      <c r="C866" s="30"/>
      <c r="D866" s="288" t="s">
        <v>111</v>
      </c>
      <c r="E866" s="289"/>
      <c r="F866" s="289"/>
      <c r="G866" s="289"/>
      <c r="H866" s="289"/>
      <c r="I866" s="289"/>
      <c r="J866" s="290"/>
      <c r="K866" s="101">
        <f>SUM(K849:K862)</f>
        <v>94</v>
      </c>
      <c r="L866" s="102">
        <f>((SUM(K854:K857))/B849)</f>
        <v>0.42948717948717946</v>
      </c>
      <c r="M866" s="102">
        <f>IF(K866=0,"",K866/B849)</f>
        <v>0.60256410256410253</v>
      </c>
      <c r="N866" s="102">
        <f>IF(K857=0,"",M866-L866)</f>
        <v>0.17307692307692307</v>
      </c>
      <c r="O866" s="3"/>
      <c r="P866" s="30"/>
      <c r="Q866" s="23"/>
      <c r="R866" s="3"/>
    </row>
    <row r="867" spans="1:19" ht="12.75" customHeight="1">
      <c r="L867" s="3"/>
      <c r="M867" s="3"/>
      <c r="O867" s="3"/>
    </row>
    <row r="868" spans="1:19" ht="12.75" customHeight="1">
      <c r="L868" s="3"/>
      <c r="M868" s="3"/>
      <c r="O868" s="3"/>
    </row>
    <row r="869" spans="1:19" ht="26.25" customHeight="1">
      <c r="A869" s="2"/>
      <c r="B869" s="291" t="s">
        <v>99</v>
      </c>
      <c r="C869" s="292"/>
      <c r="D869" s="292"/>
      <c r="E869" s="292"/>
      <c r="F869" s="292"/>
      <c r="G869" s="292"/>
      <c r="H869" s="292"/>
      <c r="I869" s="292"/>
      <c r="J869" s="292"/>
      <c r="K869" s="60" t="s">
        <v>115</v>
      </c>
      <c r="L869" s="60"/>
      <c r="M869" s="60"/>
      <c r="N869" s="30"/>
      <c r="O869" s="3"/>
      <c r="P869" s="30"/>
      <c r="Q869" s="30"/>
      <c r="R869" s="30"/>
    </row>
    <row r="870" spans="1:19" ht="20.25" customHeight="1">
      <c r="A870" s="293" t="s">
        <v>10</v>
      </c>
      <c r="B870" s="294" t="s">
        <v>100</v>
      </c>
      <c r="C870" s="289"/>
      <c r="D870" s="289"/>
      <c r="E870" s="289"/>
      <c r="F870" s="289"/>
      <c r="G870" s="289"/>
      <c r="H870" s="289"/>
      <c r="I870" s="289"/>
      <c r="J870" s="290"/>
      <c r="K870" s="295" t="s">
        <v>11</v>
      </c>
      <c r="L870" s="286" t="s">
        <v>3</v>
      </c>
      <c r="M870" s="286" t="s">
        <v>4</v>
      </c>
      <c r="N870" s="284" t="s">
        <v>5</v>
      </c>
      <c r="O870" s="286" t="s">
        <v>6</v>
      </c>
      <c r="P870" s="287" t="s">
        <v>7</v>
      </c>
      <c r="Q870" s="287" t="s">
        <v>8</v>
      </c>
      <c r="R870" s="286" t="s">
        <v>101</v>
      </c>
    </row>
    <row r="871" spans="1:19" ht="15.75" customHeight="1">
      <c r="A871" s="285"/>
      <c r="B871" s="64" t="s">
        <v>102</v>
      </c>
      <c r="C871" s="64" t="s">
        <v>103</v>
      </c>
      <c r="D871" s="64" t="s">
        <v>104</v>
      </c>
      <c r="E871" s="64" t="s">
        <v>105</v>
      </c>
      <c r="F871" s="64" t="s">
        <v>106</v>
      </c>
      <c r="G871" s="64" t="s">
        <v>107</v>
      </c>
      <c r="H871" s="64" t="s">
        <v>108</v>
      </c>
      <c r="I871" s="64" t="s">
        <v>109</v>
      </c>
      <c r="J871" s="64" t="s">
        <v>110</v>
      </c>
      <c r="K871" s="285"/>
      <c r="L871" s="285"/>
      <c r="M871" s="285"/>
      <c r="N871" s="285"/>
      <c r="O871" s="285"/>
      <c r="P871" s="285"/>
      <c r="Q871" s="285"/>
      <c r="R871" s="285"/>
    </row>
    <row r="872" spans="1:19" ht="15.75" customHeight="1">
      <c r="A872" s="64">
        <v>1801</v>
      </c>
      <c r="B872" s="65">
        <v>139</v>
      </c>
      <c r="C872" s="87"/>
      <c r="D872" s="87"/>
      <c r="E872" s="87"/>
      <c r="F872" s="87"/>
      <c r="G872" s="87"/>
      <c r="H872" s="87"/>
      <c r="I872" s="87"/>
      <c r="J872" s="87"/>
      <c r="K872" s="88"/>
      <c r="L872" s="67"/>
      <c r="M872" s="49"/>
      <c r="N872" s="68"/>
      <c r="O872" s="107"/>
      <c r="P872" s="70">
        <f>B872</f>
        <v>139</v>
      </c>
      <c r="Q872" s="108"/>
      <c r="R872" s="107"/>
    </row>
    <row r="873" spans="1:19" ht="15.75" customHeight="1">
      <c r="A873" s="64">
        <v>1802</v>
      </c>
      <c r="B873" s="87"/>
      <c r="C873" s="87">
        <v>84</v>
      </c>
      <c r="D873" s="87"/>
      <c r="E873" s="87"/>
      <c r="F873" s="87"/>
      <c r="G873" s="87"/>
      <c r="H873" s="87"/>
      <c r="I873" s="87"/>
      <c r="J873" s="87"/>
      <c r="K873" s="88"/>
      <c r="L873" s="72"/>
      <c r="M873" s="3"/>
      <c r="N873" s="73"/>
      <c r="O873" s="74">
        <f>IF(C873=0,"",C873/B872)</f>
        <v>0.60431654676258995</v>
      </c>
      <c r="P873" s="75">
        <v>84</v>
      </c>
      <c r="Q873" s="76">
        <f t="shared" ref="Q873:Q880" si="131">IF(P873=0,"",P873/P872)</f>
        <v>0.60431654676258995</v>
      </c>
      <c r="R873" s="76">
        <f t="shared" ref="R873:R880" si="132">IF(P873=0,"",100%-Q873)</f>
        <v>0.39568345323741005</v>
      </c>
    </row>
    <row r="874" spans="1:19" ht="15.75" customHeight="1">
      <c r="A874" s="64">
        <v>1901</v>
      </c>
      <c r="B874" s="87"/>
      <c r="C874" s="87"/>
      <c r="D874" s="87">
        <v>70</v>
      </c>
      <c r="E874" s="87"/>
      <c r="F874" s="87"/>
      <c r="G874" s="87"/>
      <c r="H874" s="87"/>
      <c r="I874" s="87"/>
      <c r="J874" s="87"/>
      <c r="K874" s="88"/>
      <c r="L874" s="72"/>
      <c r="M874" s="3"/>
      <c r="N874" s="73"/>
      <c r="O874" s="74">
        <f>IF(D874=0,"",D874/C873)</f>
        <v>0.83333333333333337</v>
      </c>
      <c r="P874" s="75">
        <v>75</v>
      </c>
      <c r="Q874" s="76">
        <f t="shared" si="131"/>
        <v>0.8928571428571429</v>
      </c>
      <c r="R874" s="76">
        <f t="shared" si="132"/>
        <v>0.1071428571428571</v>
      </c>
      <c r="S874" s="8">
        <f>P874/P872</f>
        <v>0.53956834532374098</v>
      </c>
    </row>
    <row r="875" spans="1:19" ht="15.75" customHeight="1">
      <c r="A875" s="64">
        <v>1902</v>
      </c>
      <c r="B875" s="87"/>
      <c r="C875" s="87"/>
      <c r="D875" s="87"/>
      <c r="E875" s="87">
        <v>61</v>
      </c>
      <c r="F875" s="87"/>
      <c r="G875" s="87"/>
      <c r="H875" s="87"/>
      <c r="I875" s="87"/>
      <c r="J875" s="87"/>
      <c r="K875" s="88"/>
      <c r="L875" s="72"/>
      <c r="M875" s="3"/>
      <c r="N875" s="73"/>
      <c r="O875" s="74">
        <f>IF(E875=0,"",E875/D874)</f>
        <v>0.87142857142857144</v>
      </c>
      <c r="P875" s="75">
        <v>72</v>
      </c>
      <c r="Q875" s="76">
        <f t="shared" si="131"/>
        <v>0.96</v>
      </c>
      <c r="R875" s="76">
        <f t="shared" si="132"/>
        <v>4.0000000000000036E-2</v>
      </c>
    </row>
    <row r="876" spans="1:19" ht="15.75" customHeight="1">
      <c r="A876" s="64">
        <v>2001</v>
      </c>
      <c r="B876" s="87"/>
      <c r="C876" s="87"/>
      <c r="D876" s="87"/>
      <c r="E876" s="87"/>
      <c r="F876" s="87">
        <v>60</v>
      </c>
      <c r="G876" s="87"/>
      <c r="H876" s="87"/>
      <c r="I876" s="87"/>
      <c r="J876" s="87"/>
      <c r="K876" s="88"/>
      <c r="L876" s="72"/>
      <c r="M876" s="3"/>
      <c r="N876" s="73"/>
      <c r="O876" s="74">
        <f>IF(F876=0,"",F876/E875)</f>
        <v>0.98360655737704916</v>
      </c>
      <c r="P876" s="75">
        <v>72</v>
      </c>
      <c r="Q876" s="76">
        <f t="shared" si="131"/>
        <v>1</v>
      </c>
      <c r="R876" s="76">
        <f t="shared" si="132"/>
        <v>0</v>
      </c>
    </row>
    <row r="877" spans="1:19" ht="15.75" customHeight="1">
      <c r="A877" s="64">
        <v>2002</v>
      </c>
      <c r="B877" s="87"/>
      <c r="C877" s="87"/>
      <c r="D877" s="87"/>
      <c r="E877" s="87"/>
      <c r="F877" s="87"/>
      <c r="G877" s="87">
        <v>60</v>
      </c>
      <c r="H877" s="87"/>
      <c r="I877" s="87"/>
      <c r="J877" s="87"/>
      <c r="K877" s="88"/>
      <c r="L877" s="72"/>
      <c r="M877" s="3"/>
      <c r="N877" s="73"/>
      <c r="O877" s="74">
        <f>IF(G877=0,"",G877/F876)</f>
        <v>1</v>
      </c>
      <c r="P877" s="75">
        <v>72</v>
      </c>
      <c r="Q877" s="76">
        <f t="shared" si="131"/>
        <v>1</v>
      </c>
      <c r="R877" s="76">
        <f t="shared" si="132"/>
        <v>0</v>
      </c>
    </row>
    <row r="878" spans="1:19" ht="15.75" customHeight="1">
      <c r="A878" s="64">
        <v>2101</v>
      </c>
      <c r="B878" s="87"/>
      <c r="C878" s="87"/>
      <c r="D878" s="87"/>
      <c r="E878" s="87"/>
      <c r="F878" s="87"/>
      <c r="G878" s="87"/>
      <c r="H878" s="87">
        <v>60</v>
      </c>
      <c r="I878" s="87"/>
      <c r="J878" s="87"/>
      <c r="K878" s="88"/>
      <c r="L878" s="72"/>
      <c r="M878" s="3"/>
      <c r="N878" s="73"/>
      <c r="O878" s="74">
        <f>IF(H878=0,"",H878/G877)</f>
        <v>1</v>
      </c>
      <c r="P878" s="75">
        <v>72</v>
      </c>
      <c r="Q878" s="76">
        <f t="shared" si="131"/>
        <v>1</v>
      </c>
      <c r="R878" s="76">
        <f t="shared" si="132"/>
        <v>0</v>
      </c>
    </row>
    <row r="879" spans="1:19" ht="15.75" customHeight="1">
      <c r="A879" s="64">
        <v>2102</v>
      </c>
      <c r="B879" s="87"/>
      <c r="C879" s="87"/>
      <c r="D879" s="87"/>
      <c r="E879" s="87"/>
      <c r="F879" s="87"/>
      <c r="G879" s="87"/>
      <c r="H879" s="87"/>
      <c r="I879" s="87">
        <v>59</v>
      </c>
      <c r="J879" s="87"/>
      <c r="K879" s="88"/>
      <c r="L879" s="72"/>
      <c r="M879" s="3"/>
      <c r="N879" s="73"/>
      <c r="O879" s="74">
        <f>IF(I879=0,"",I879/H878)</f>
        <v>0.98333333333333328</v>
      </c>
      <c r="P879" s="75">
        <v>72</v>
      </c>
      <c r="Q879" s="76">
        <f t="shared" si="131"/>
        <v>1</v>
      </c>
      <c r="R879" s="76">
        <f t="shared" si="132"/>
        <v>0</v>
      </c>
    </row>
    <row r="880" spans="1:19" ht="15.75" customHeight="1">
      <c r="A880" s="64">
        <v>2201</v>
      </c>
      <c r="B880" s="87"/>
      <c r="C880" s="87"/>
      <c r="D880" s="87"/>
      <c r="E880" s="87"/>
      <c r="F880" s="87"/>
      <c r="G880" s="87"/>
      <c r="H880" s="87"/>
      <c r="I880" s="87"/>
      <c r="J880" s="87">
        <v>59</v>
      </c>
      <c r="K880" s="88">
        <v>46</v>
      </c>
      <c r="L880" s="72"/>
      <c r="M880" s="3"/>
      <c r="N880" s="73"/>
      <c r="O880" s="78">
        <f>IF(J880=0,"",J880/I879)</f>
        <v>1</v>
      </c>
      <c r="P880" s="75">
        <v>69</v>
      </c>
      <c r="Q880" s="79">
        <f t="shared" si="131"/>
        <v>0.95833333333333337</v>
      </c>
      <c r="R880" s="79">
        <f t="shared" si="132"/>
        <v>4.166666666666663E-2</v>
      </c>
    </row>
    <row r="881" spans="1:23" ht="15.75" customHeight="1">
      <c r="A881" s="64">
        <v>2202</v>
      </c>
      <c r="B881" s="87"/>
      <c r="C881" s="87"/>
      <c r="D881" s="87"/>
      <c r="E881" s="87"/>
      <c r="F881" s="87"/>
      <c r="G881" s="87"/>
      <c r="H881" s="87"/>
      <c r="I881" s="87"/>
      <c r="J881" s="87">
        <v>22</v>
      </c>
      <c r="K881" s="126">
        <v>18</v>
      </c>
      <c r="L881" s="72"/>
      <c r="M881" s="3"/>
      <c r="N881" s="30"/>
      <c r="O881" s="80"/>
      <c r="P881" s="81">
        <v>23</v>
      </c>
      <c r="Q881" s="82"/>
      <c r="R881" s="83"/>
    </row>
    <row r="882" spans="1:23" ht="15.75" customHeight="1">
      <c r="A882" s="64">
        <v>2301</v>
      </c>
      <c r="B882" s="87"/>
      <c r="C882" s="87"/>
      <c r="D882" s="87"/>
      <c r="E882" s="87"/>
      <c r="F882" s="87"/>
      <c r="G882" s="87"/>
      <c r="H882" s="87"/>
      <c r="I882" s="87"/>
      <c r="J882" s="87">
        <v>5</v>
      </c>
      <c r="K882" s="88">
        <v>4</v>
      </c>
      <c r="L882" s="72"/>
      <c r="M882" s="3"/>
      <c r="N882" s="30"/>
      <c r="O882" s="84"/>
      <c r="P882" s="85">
        <v>5</v>
      </c>
      <c r="Q882" s="86"/>
      <c r="R882" s="84"/>
    </row>
    <row r="883" spans="1:23" ht="15.75" customHeight="1">
      <c r="A883" s="64">
        <v>2302</v>
      </c>
      <c r="B883" s="87"/>
      <c r="C883" s="87"/>
      <c r="D883" s="87"/>
      <c r="E883" s="87"/>
      <c r="F883" s="87"/>
      <c r="G883" s="87"/>
      <c r="H883" s="87"/>
      <c r="I883" s="87"/>
      <c r="J883" s="87">
        <v>1</v>
      </c>
      <c r="K883" s="88">
        <v>1</v>
      </c>
      <c r="L883" s="72"/>
      <c r="M883" s="3"/>
      <c r="N883" s="30"/>
      <c r="O883" s="84"/>
      <c r="P883" s="85">
        <v>1</v>
      </c>
      <c r="Q883" s="86"/>
      <c r="R883" s="84"/>
    </row>
    <row r="884" spans="1:23" ht="15.75" customHeight="1">
      <c r="A884" s="64">
        <v>2401</v>
      </c>
      <c r="B884" s="87"/>
      <c r="C884" s="87"/>
      <c r="D884" s="87"/>
      <c r="E884" s="87"/>
      <c r="F884" s="87"/>
      <c r="G884" s="87"/>
      <c r="H884" s="87"/>
      <c r="I884" s="87"/>
      <c r="J884" s="87">
        <v>1</v>
      </c>
      <c r="K884" s="88">
        <v>1</v>
      </c>
      <c r="L884" s="72"/>
      <c r="M884" s="3"/>
      <c r="N884" s="30"/>
      <c r="O884" s="84"/>
      <c r="P884" s="85">
        <v>1</v>
      </c>
      <c r="Q884" s="86"/>
      <c r="R884" s="84"/>
    </row>
    <row r="885" spans="1:23" ht="15.75" customHeight="1">
      <c r="A885" s="64">
        <v>2402</v>
      </c>
      <c r="B885" s="87"/>
      <c r="C885" s="87"/>
      <c r="D885" s="87"/>
      <c r="E885" s="87"/>
      <c r="F885" s="87"/>
      <c r="G885" s="87"/>
      <c r="H885" s="87"/>
      <c r="I885" s="87"/>
      <c r="J885" s="87"/>
      <c r="K885" s="88"/>
      <c r="L885" s="72"/>
      <c r="M885" s="3"/>
      <c r="N885" s="30"/>
      <c r="O885" s="3"/>
      <c r="P885" s="30"/>
      <c r="Q885" s="23"/>
      <c r="R885" s="84"/>
    </row>
    <row r="886" spans="1:23" ht="15.75" customHeight="1">
      <c r="A886" s="64">
        <v>2501</v>
      </c>
      <c r="B886" s="87"/>
      <c r="C886" s="87"/>
      <c r="D886" s="87"/>
      <c r="E886" s="87"/>
      <c r="F886" s="87"/>
      <c r="G886" s="87"/>
      <c r="H886" s="87"/>
      <c r="I886" s="87"/>
      <c r="J886" s="87"/>
      <c r="K886" s="88"/>
      <c r="L886" s="72"/>
      <c r="M886" s="3"/>
      <c r="N886" s="30"/>
      <c r="O886" s="89" t="s">
        <v>83</v>
      </c>
      <c r="P886" s="90">
        <v>52</v>
      </c>
      <c r="Q886" s="120">
        <f>K889</f>
        <v>70</v>
      </c>
      <c r="R886" s="92" t="s">
        <v>11</v>
      </c>
    </row>
    <row r="887" spans="1:23" ht="15.75" customHeight="1">
      <c r="A887" s="64">
        <v>2502</v>
      </c>
      <c r="B887" s="87"/>
      <c r="C887" s="87"/>
      <c r="D887" s="87"/>
      <c r="E887" s="87"/>
      <c r="F887" s="87"/>
      <c r="G887" s="87"/>
      <c r="H887" s="87"/>
      <c r="I887" s="87"/>
      <c r="J887" s="87"/>
      <c r="K887" s="88"/>
      <c r="L887" s="72"/>
      <c r="M887" s="3"/>
      <c r="N887" s="30"/>
      <c r="O887" s="93" t="s">
        <v>85</v>
      </c>
      <c r="P887" s="94">
        <f>IF(P886/B872=0,"",P886/B872)</f>
        <v>0.37410071942446044</v>
      </c>
      <c r="Q887" s="121">
        <f>IF(P886/Q886=0,"",P886/Q886)</f>
        <v>0.74285714285714288</v>
      </c>
      <c r="R887" s="96" t="s">
        <v>86</v>
      </c>
    </row>
    <row r="888" spans="1:23" ht="15.75" customHeight="1">
      <c r="A888" s="64">
        <v>2601</v>
      </c>
      <c r="B888" s="87"/>
      <c r="C888" s="87"/>
      <c r="D888" s="87"/>
      <c r="E888" s="87"/>
      <c r="F888" s="87"/>
      <c r="G888" s="87"/>
      <c r="H888" s="87"/>
      <c r="I888" s="87"/>
      <c r="J888" s="87"/>
      <c r="K888" s="88"/>
      <c r="L888" s="97"/>
      <c r="M888" s="98"/>
      <c r="N888" s="99"/>
      <c r="O888" s="98"/>
      <c r="P888" s="99"/>
      <c r="Q888" s="99"/>
      <c r="R888" s="122"/>
    </row>
    <row r="889" spans="1:23" ht="18" customHeight="1">
      <c r="A889" s="29"/>
      <c r="B889" s="30"/>
      <c r="C889" s="30"/>
      <c r="D889" s="288" t="s">
        <v>111</v>
      </c>
      <c r="E889" s="289"/>
      <c r="F889" s="289"/>
      <c r="G889" s="289"/>
      <c r="H889" s="289"/>
      <c r="I889" s="289"/>
      <c r="J889" s="290"/>
      <c r="K889" s="101">
        <f>SUM(K872:K885)</f>
        <v>70</v>
      </c>
      <c r="L889" s="102">
        <f>IF(K880=0,"",K880/B872)</f>
        <v>0.33093525179856115</v>
      </c>
      <c r="M889" s="102">
        <f>IF(K889=0,"",K889/B872)</f>
        <v>0.50359712230215825</v>
      </c>
      <c r="N889" s="102">
        <f>M889-L889</f>
        <v>0.1726618705035971</v>
      </c>
      <c r="O889" s="3"/>
      <c r="P889" s="30"/>
      <c r="Q889" s="23"/>
      <c r="R889" s="3"/>
    </row>
    <row r="890" spans="1:23" ht="12.75" customHeight="1">
      <c r="L890" s="3"/>
      <c r="M890" s="3"/>
      <c r="O890" s="3"/>
    </row>
    <row r="891" spans="1:23" ht="12.75" customHeight="1">
      <c r="L891" s="3"/>
      <c r="M891" s="3"/>
      <c r="O891" s="3"/>
    </row>
    <row r="892" spans="1:23" ht="26.25" customHeight="1">
      <c r="A892" s="2"/>
      <c r="B892" s="291" t="s">
        <v>99</v>
      </c>
      <c r="C892" s="292"/>
      <c r="D892" s="292"/>
      <c r="E892" s="292"/>
      <c r="F892" s="292"/>
      <c r="G892" s="292"/>
      <c r="H892" s="292"/>
      <c r="I892" s="292"/>
      <c r="J892" s="292"/>
      <c r="K892" s="60" t="s">
        <v>116</v>
      </c>
      <c r="L892" s="60"/>
      <c r="M892" s="60"/>
      <c r="N892" s="30"/>
      <c r="O892" s="3"/>
      <c r="P892" s="30"/>
      <c r="Q892" s="30"/>
      <c r="R892" s="30"/>
    </row>
    <row r="893" spans="1:23" ht="20.25" customHeight="1">
      <c r="A893" s="293" t="s">
        <v>10</v>
      </c>
      <c r="B893" s="294" t="s">
        <v>100</v>
      </c>
      <c r="C893" s="289"/>
      <c r="D893" s="289"/>
      <c r="E893" s="289"/>
      <c r="F893" s="289"/>
      <c r="G893" s="289"/>
      <c r="H893" s="289"/>
      <c r="I893" s="289"/>
      <c r="J893" s="290"/>
      <c r="K893" s="295" t="s">
        <v>11</v>
      </c>
      <c r="L893" s="286" t="s">
        <v>3</v>
      </c>
      <c r="M893" s="286" t="s">
        <v>4</v>
      </c>
      <c r="N893" s="284" t="s">
        <v>5</v>
      </c>
      <c r="O893" s="286" t="s">
        <v>6</v>
      </c>
      <c r="P893" s="287" t="s">
        <v>7</v>
      </c>
      <c r="Q893" s="287" t="s">
        <v>8</v>
      </c>
      <c r="R893" s="286" t="s">
        <v>101</v>
      </c>
      <c r="W893" s="252">
        <f>AVERAGE(L889,L911)</f>
        <v>0.45002047142773582</v>
      </c>
    </row>
    <row r="894" spans="1:23" ht="15.75" customHeight="1">
      <c r="A894" s="285"/>
      <c r="B894" s="64" t="s">
        <v>102</v>
      </c>
      <c r="C894" s="64" t="s">
        <v>103</v>
      </c>
      <c r="D894" s="64" t="s">
        <v>104</v>
      </c>
      <c r="E894" s="64" t="s">
        <v>105</v>
      </c>
      <c r="F894" s="64" t="s">
        <v>106</v>
      </c>
      <c r="G894" s="64" t="s">
        <v>107</v>
      </c>
      <c r="H894" s="64" t="s">
        <v>108</v>
      </c>
      <c r="I894" s="64" t="s">
        <v>109</v>
      </c>
      <c r="J894" s="64" t="s">
        <v>110</v>
      </c>
      <c r="K894" s="285"/>
      <c r="L894" s="285"/>
      <c r="M894" s="285"/>
      <c r="N894" s="285"/>
      <c r="O894" s="285"/>
      <c r="P894" s="285"/>
      <c r="Q894" s="285"/>
      <c r="R894" s="285"/>
    </row>
    <row r="895" spans="1:23" ht="15.75" customHeight="1">
      <c r="A895" s="64">
        <v>1802</v>
      </c>
      <c r="B895" s="65">
        <v>123</v>
      </c>
      <c r="C895" s="87"/>
      <c r="D895" s="87"/>
      <c r="E895" s="87"/>
      <c r="F895" s="87"/>
      <c r="G895" s="87"/>
      <c r="H895" s="87"/>
      <c r="I895" s="87"/>
      <c r="J895" s="87"/>
      <c r="K895" s="88"/>
      <c r="L895" s="67"/>
      <c r="M895" s="49"/>
      <c r="N895" s="68"/>
      <c r="O895" s="107"/>
      <c r="P895" s="70">
        <f>B895</f>
        <v>123</v>
      </c>
      <c r="Q895" s="108"/>
      <c r="R895" s="107"/>
    </row>
    <row r="896" spans="1:23" ht="15.75" customHeight="1">
      <c r="A896" s="64">
        <v>1901</v>
      </c>
      <c r="B896" s="87"/>
      <c r="C896" s="87">
        <v>109</v>
      </c>
      <c r="D896" s="87"/>
      <c r="E896" s="87"/>
      <c r="F896" s="87"/>
      <c r="G896" s="87"/>
      <c r="H896" s="87"/>
      <c r="I896" s="87"/>
      <c r="J896" s="87"/>
      <c r="K896" s="88"/>
      <c r="L896" s="72"/>
      <c r="M896" s="3"/>
      <c r="N896" s="73"/>
      <c r="O896" s="74">
        <f>IF(C896=0,"",C896/B895)</f>
        <v>0.88617886178861793</v>
      </c>
      <c r="P896" s="75">
        <v>109</v>
      </c>
      <c r="Q896" s="76">
        <f t="shared" ref="Q896:Q903" si="133">IF(P896=0,"",P896/P895)</f>
        <v>0.88617886178861793</v>
      </c>
      <c r="R896" s="76">
        <f t="shared" ref="R896:R903" si="134">IF(P896=0,"",100%-Q896)</f>
        <v>0.11382113821138207</v>
      </c>
    </row>
    <row r="897" spans="1:19" ht="15.75" customHeight="1">
      <c r="A897" s="64">
        <v>1902</v>
      </c>
      <c r="B897" s="87"/>
      <c r="C897" s="87"/>
      <c r="D897" s="87">
        <v>92</v>
      </c>
      <c r="E897" s="87"/>
      <c r="F897" s="87"/>
      <c r="G897" s="87"/>
      <c r="H897" s="87"/>
      <c r="I897" s="87"/>
      <c r="J897" s="87"/>
      <c r="K897" s="88"/>
      <c r="L897" s="72"/>
      <c r="M897" s="3"/>
      <c r="N897" s="73"/>
      <c r="O897" s="74">
        <f>IF(D897=0,"",D897/C896)</f>
        <v>0.84403669724770647</v>
      </c>
      <c r="P897" s="75">
        <v>103</v>
      </c>
      <c r="Q897" s="76">
        <f t="shared" si="133"/>
        <v>0.94495412844036697</v>
      </c>
      <c r="R897" s="76">
        <f t="shared" si="134"/>
        <v>5.5045871559633031E-2</v>
      </c>
      <c r="S897" s="8">
        <f>P897/P895</f>
        <v>0.83739837398373984</v>
      </c>
    </row>
    <row r="898" spans="1:19" ht="15.75" customHeight="1">
      <c r="A898" s="64">
        <v>2001</v>
      </c>
      <c r="B898" s="87"/>
      <c r="C898" s="87"/>
      <c r="D898" s="87"/>
      <c r="E898" s="87">
        <v>84</v>
      </c>
      <c r="F898" s="87"/>
      <c r="G898" s="87"/>
      <c r="H898" s="87"/>
      <c r="I898" s="87"/>
      <c r="J898" s="87"/>
      <c r="K898" s="88"/>
      <c r="L898" s="72"/>
      <c r="M898" s="3"/>
      <c r="N898" s="73"/>
      <c r="O898" s="74">
        <f>IF(E898=0,"",E898/D897)</f>
        <v>0.91304347826086951</v>
      </c>
      <c r="P898" s="75">
        <v>94</v>
      </c>
      <c r="Q898" s="76">
        <f t="shared" si="133"/>
        <v>0.91262135922330101</v>
      </c>
      <c r="R898" s="76">
        <f t="shared" si="134"/>
        <v>8.737864077669899E-2</v>
      </c>
    </row>
    <row r="899" spans="1:19" ht="15.75" customHeight="1">
      <c r="A899" s="64">
        <v>2002</v>
      </c>
      <c r="B899" s="87"/>
      <c r="C899" s="87"/>
      <c r="D899" s="87"/>
      <c r="E899" s="87"/>
      <c r="F899" s="87">
        <v>80</v>
      </c>
      <c r="G899" s="87"/>
      <c r="H899" s="87"/>
      <c r="I899" s="87"/>
      <c r="J899" s="87"/>
      <c r="K899" s="88"/>
      <c r="L899" s="72"/>
      <c r="M899" s="3"/>
      <c r="N899" s="73"/>
      <c r="O899" s="74">
        <f>IF(F899=0,"",F899/E898)</f>
        <v>0.95238095238095233</v>
      </c>
      <c r="P899" s="75">
        <v>94</v>
      </c>
      <c r="Q899" s="76">
        <f t="shared" si="133"/>
        <v>1</v>
      </c>
      <c r="R899" s="76">
        <f t="shared" si="134"/>
        <v>0</v>
      </c>
    </row>
    <row r="900" spans="1:19" ht="15.75" customHeight="1">
      <c r="A900" s="64">
        <v>2101</v>
      </c>
      <c r="B900" s="87"/>
      <c r="C900" s="87"/>
      <c r="D900" s="87"/>
      <c r="E900" s="87"/>
      <c r="F900" s="87"/>
      <c r="G900" s="87">
        <v>80</v>
      </c>
      <c r="H900" s="87"/>
      <c r="I900" s="87"/>
      <c r="J900" s="87"/>
      <c r="K900" s="88"/>
      <c r="L900" s="72"/>
      <c r="M900" s="3"/>
      <c r="N900" s="73"/>
      <c r="O900" s="74">
        <f>IF(G900=0,"",G900/F899)</f>
        <v>1</v>
      </c>
      <c r="P900" s="75">
        <v>94</v>
      </c>
      <c r="Q900" s="76">
        <f t="shared" si="133"/>
        <v>1</v>
      </c>
      <c r="R900" s="76">
        <f t="shared" si="134"/>
        <v>0</v>
      </c>
    </row>
    <row r="901" spans="1:19" ht="15.75" customHeight="1">
      <c r="A901" s="64">
        <v>2102</v>
      </c>
      <c r="B901" s="87"/>
      <c r="C901" s="87"/>
      <c r="D901" s="87"/>
      <c r="E901" s="87"/>
      <c r="F901" s="87"/>
      <c r="G901" s="87"/>
      <c r="H901" s="87">
        <v>80</v>
      </c>
      <c r="I901" s="87"/>
      <c r="J901" s="87"/>
      <c r="K901" s="88"/>
      <c r="L901" s="72"/>
      <c r="M901" s="3"/>
      <c r="N901" s="73"/>
      <c r="O901" s="74">
        <f>IF(H901=0,"",H901/G900)</f>
        <v>1</v>
      </c>
      <c r="P901" s="75">
        <v>94</v>
      </c>
      <c r="Q901" s="76">
        <f t="shared" si="133"/>
        <v>1</v>
      </c>
      <c r="R901" s="76">
        <f t="shared" si="134"/>
        <v>0</v>
      </c>
    </row>
    <row r="902" spans="1:19" ht="15.75" customHeight="1">
      <c r="A902" s="64">
        <v>2201</v>
      </c>
      <c r="B902" s="87"/>
      <c r="C902" s="87"/>
      <c r="D902" s="87"/>
      <c r="E902" s="87"/>
      <c r="F902" s="87"/>
      <c r="G902" s="87"/>
      <c r="H902" s="87"/>
      <c r="I902" s="87">
        <v>80</v>
      </c>
      <c r="J902" s="87"/>
      <c r="K902" s="88">
        <v>2</v>
      </c>
      <c r="L902" s="72"/>
      <c r="M902" s="3"/>
      <c r="N902" s="73"/>
      <c r="O902" s="74">
        <f>IF(I902=0,"",I902/H901)</f>
        <v>1</v>
      </c>
      <c r="P902" s="75">
        <v>91</v>
      </c>
      <c r="Q902" s="76">
        <f t="shared" si="133"/>
        <v>0.96808510638297873</v>
      </c>
      <c r="R902" s="76">
        <f t="shared" si="134"/>
        <v>3.1914893617021267E-2</v>
      </c>
    </row>
    <row r="903" spans="1:19" ht="15.75" customHeight="1">
      <c r="A903" s="64">
        <v>2202</v>
      </c>
      <c r="B903" s="87"/>
      <c r="C903" s="87"/>
      <c r="D903" s="87"/>
      <c r="E903" s="87"/>
      <c r="F903" s="87"/>
      <c r="G903" s="87"/>
      <c r="H903" s="87"/>
      <c r="I903" s="87"/>
      <c r="J903" s="87">
        <v>80</v>
      </c>
      <c r="K903" s="126">
        <v>68</v>
      </c>
      <c r="L903" s="72"/>
      <c r="M903" s="3"/>
      <c r="N903" s="73"/>
      <c r="O903" s="78">
        <f>IF(J903=0,"",J903/I902)</f>
        <v>1</v>
      </c>
      <c r="P903" s="75">
        <v>88</v>
      </c>
      <c r="Q903" s="79">
        <f t="shared" si="133"/>
        <v>0.96703296703296704</v>
      </c>
      <c r="R903" s="79">
        <f t="shared" si="134"/>
        <v>3.2967032967032961E-2</v>
      </c>
    </row>
    <row r="904" spans="1:19" ht="15.75" customHeight="1">
      <c r="A904" s="64">
        <v>2301</v>
      </c>
      <c r="B904" s="87"/>
      <c r="C904" s="87"/>
      <c r="D904" s="87"/>
      <c r="E904" s="87"/>
      <c r="F904" s="87"/>
      <c r="G904" s="87"/>
      <c r="H904" s="87"/>
      <c r="I904" s="87"/>
      <c r="J904" s="87">
        <v>16</v>
      </c>
      <c r="K904" s="88">
        <v>13</v>
      </c>
      <c r="L904" s="72"/>
      <c r="M904" s="3"/>
      <c r="N904" s="30"/>
      <c r="O904" s="80"/>
      <c r="P904" s="81">
        <v>20</v>
      </c>
      <c r="Q904" s="82"/>
      <c r="R904" s="83"/>
    </row>
    <row r="905" spans="1:19" ht="15.75" customHeight="1">
      <c r="A905" s="64">
        <v>2302</v>
      </c>
      <c r="B905" s="87"/>
      <c r="C905" s="87"/>
      <c r="D905" s="87"/>
      <c r="E905" s="87"/>
      <c r="F905" s="87"/>
      <c r="G905" s="87"/>
      <c r="H905" s="87"/>
      <c r="I905" s="87"/>
      <c r="J905" s="87">
        <v>5</v>
      </c>
      <c r="K905" s="88">
        <v>4</v>
      </c>
      <c r="L905" s="72"/>
      <c r="M905" s="3"/>
      <c r="N905" s="30"/>
      <c r="O905" s="84"/>
      <c r="P905" s="85">
        <v>7</v>
      </c>
      <c r="Q905" s="86"/>
      <c r="R905" s="84"/>
    </row>
    <row r="906" spans="1:19" ht="15.75" customHeight="1">
      <c r="A906" s="64">
        <v>2401</v>
      </c>
      <c r="B906" s="87"/>
      <c r="C906" s="87"/>
      <c r="D906" s="87"/>
      <c r="E906" s="87"/>
      <c r="F906" s="87"/>
      <c r="G906" s="87"/>
      <c r="H906" s="87"/>
      <c r="I906" s="87"/>
      <c r="J906" s="87">
        <v>2</v>
      </c>
      <c r="K906" s="88">
        <v>2</v>
      </c>
      <c r="L906" s="72"/>
      <c r="M906" s="3"/>
      <c r="N906" s="30"/>
      <c r="O906" s="84"/>
      <c r="P906" s="85">
        <v>4</v>
      </c>
      <c r="Q906" s="86"/>
      <c r="R906" s="84"/>
    </row>
    <row r="907" spans="1:19" ht="15.75" customHeight="1">
      <c r="A907" s="64">
        <v>2402</v>
      </c>
      <c r="B907" s="87"/>
      <c r="C907" s="87"/>
      <c r="D907" s="87"/>
      <c r="E907" s="87"/>
      <c r="F907" s="87"/>
      <c r="G907" s="87"/>
      <c r="H907" s="87"/>
      <c r="I907" s="87"/>
      <c r="J907" s="87">
        <v>1</v>
      </c>
      <c r="K907" s="88">
        <v>1</v>
      </c>
      <c r="L907" s="72"/>
      <c r="M907" s="3"/>
      <c r="N907" s="30"/>
      <c r="O907" s="3"/>
      <c r="P907" s="30">
        <v>1</v>
      </c>
      <c r="Q907" s="23"/>
      <c r="R907" s="84"/>
    </row>
    <row r="908" spans="1:19" ht="15.75" customHeight="1">
      <c r="A908" s="64">
        <v>2501</v>
      </c>
      <c r="B908" s="87"/>
      <c r="C908" s="87"/>
      <c r="D908" s="87"/>
      <c r="E908" s="87"/>
      <c r="F908" s="87"/>
      <c r="G908" s="87"/>
      <c r="H908" s="87"/>
      <c r="I908" s="87"/>
      <c r="J908" s="87"/>
      <c r="K908" s="88"/>
      <c r="L908" s="72"/>
      <c r="M908" s="3"/>
      <c r="N908" s="30"/>
      <c r="O908" s="89" t="s">
        <v>83</v>
      </c>
      <c r="P908" s="90">
        <v>73</v>
      </c>
      <c r="Q908" s="120">
        <f>K911</f>
        <v>90</v>
      </c>
      <c r="R908" s="92" t="s">
        <v>11</v>
      </c>
    </row>
    <row r="909" spans="1:19" ht="15.75" customHeight="1">
      <c r="A909" s="64">
        <v>2502</v>
      </c>
      <c r="B909" s="87"/>
      <c r="C909" s="87"/>
      <c r="D909" s="87"/>
      <c r="E909" s="87"/>
      <c r="F909" s="87"/>
      <c r="G909" s="87"/>
      <c r="H909" s="87"/>
      <c r="I909" s="87"/>
      <c r="J909" s="87"/>
      <c r="K909" s="88"/>
      <c r="L909" s="72"/>
      <c r="M909" s="3"/>
      <c r="N909" s="30"/>
      <c r="O909" s="93" t="s">
        <v>85</v>
      </c>
      <c r="P909" s="94">
        <f>IF(P908/B895=0,"",P908/B895)</f>
        <v>0.5934959349593496</v>
      </c>
      <c r="Q909" s="121">
        <f>IF(P908/Q908=0,"",P908/Q908)</f>
        <v>0.81111111111111112</v>
      </c>
      <c r="R909" s="96" t="s">
        <v>86</v>
      </c>
    </row>
    <row r="910" spans="1:19" ht="15.75" customHeight="1">
      <c r="A910" s="64">
        <v>2601</v>
      </c>
      <c r="B910" s="87"/>
      <c r="C910" s="87"/>
      <c r="D910" s="87"/>
      <c r="E910" s="87"/>
      <c r="F910" s="87"/>
      <c r="G910" s="87"/>
      <c r="H910" s="87"/>
      <c r="I910" s="87"/>
      <c r="J910" s="87"/>
      <c r="K910" s="88"/>
      <c r="L910" s="97"/>
      <c r="M910" s="98"/>
      <c r="N910" s="99"/>
      <c r="O910" s="98"/>
      <c r="P910" s="99"/>
      <c r="Q910" s="99"/>
      <c r="R910" s="122"/>
    </row>
    <row r="911" spans="1:19" ht="18" customHeight="1">
      <c r="A911" s="29"/>
      <c r="B911" s="30"/>
      <c r="C911" s="30"/>
      <c r="D911" s="288" t="s">
        <v>111</v>
      </c>
      <c r="E911" s="289"/>
      <c r="F911" s="289"/>
      <c r="G911" s="289"/>
      <c r="H911" s="289"/>
      <c r="I911" s="289"/>
      <c r="J911" s="290"/>
      <c r="K911" s="101">
        <f>SUM(K895:K907)</f>
        <v>90</v>
      </c>
      <c r="L911" s="102">
        <f>((SUM(K902:K903))/B895)</f>
        <v>0.56910569105691056</v>
      </c>
      <c r="M911" s="102">
        <f>IF(K911=0,"",K911/B895)</f>
        <v>0.73170731707317072</v>
      </c>
      <c r="N911" s="102">
        <f>M911-L911</f>
        <v>0.16260162601626016</v>
      </c>
      <c r="O911" s="3"/>
      <c r="P911" s="30"/>
      <c r="Q911" s="23"/>
      <c r="R911" s="3"/>
    </row>
    <row r="912" spans="1:19" ht="12.75" customHeight="1">
      <c r="L912" s="3"/>
      <c r="M912" s="3"/>
      <c r="O912" s="3"/>
    </row>
    <row r="913" spans="1:19" ht="12.75" customHeight="1">
      <c r="L913" s="3"/>
      <c r="M913" s="3"/>
      <c r="O913" s="3"/>
    </row>
    <row r="914" spans="1:19" ht="26.25" customHeight="1">
      <c r="A914" s="2"/>
      <c r="B914" s="291" t="s">
        <v>99</v>
      </c>
      <c r="C914" s="292"/>
      <c r="D914" s="292"/>
      <c r="E914" s="292"/>
      <c r="F914" s="292"/>
      <c r="G914" s="292"/>
      <c r="H914" s="292"/>
      <c r="I914" s="292"/>
      <c r="J914" s="292"/>
      <c r="K914" s="60" t="s">
        <v>117</v>
      </c>
      <c r="L914" s="60"/>
      <c r="M914" s="60"/>
      <c r="N914" s="30"/>
      <c r="O914" s="3"/>
      <c r="P914" s="30"/>
      <c r="Q914" s="30"/>
      <c r="R914" s="30"/>
    </row>
    <row r="915" spans="1:19" ht="20.25" customHeight="1">
      <c r="A915" s="293" t="s">
        <v>10</v>
      </c>
      <c r="B915" s="294" t="s">
        <v>100</v>
      </c>
      <c r="C915" s="289"/>
      <c r="D915" s="289"/>
      <c r="E915" s="289"/>
      <c r="F915" s="289"/>
      <c r="G915" s="289"/>
      <c r="H915" s="289"/>
      <c r="I915" s="289"/>
      <c r="J915" s="290"/>
      <c r="K915" s="295" t="s">
        <v>11</v>
      </c>
      <c r="L915" s="286" t="s">
        <v>3</v>
      </c>
      <c r="M915" s="286" t="s">
        <v>4</v>
      </c>
      <c r="N915" s="284" t="s">
        <v>5</v>
      </c>
      <c r="O915" s="286" t="s">
        <v>6</v>
      </c>
      <c r="P915" s="287" t="s">
        <v>7</v>
      </c>
      <c r="Q915" s="287" t="s">
        <v>8</v>
      </c>
      <c r="R915" s="286" t="s">
        <v>101</v>
      </c>
    </row>
    <row r="916" spans="1:19" ht="15.75" customHeight="1">
      <c r="A916" s="285"/>
      <c r="B916" s="64" t="s">
        <v>102</v>
      </c>
      <c r="C916" s="64" t="s">
        <v>103</v>
      </c>
      <c r="D916" s="64" t="s">
        <v>104</v>
      </c>
      <c r="E916" s="64" t="s">
        <v>105</v>
      </c>
      <c r="F916" s="64" t="s">
        <v>106</v>
      </c>
      <c r="G916" s="64" t="s">
        <v>107</v>
      </c>
      <c r="H916" s="64" t="s">
        <v>108</v>
      </c>
      <c r="I916" s="64" t="s">
        <v>109</v>
      </c>
      <c r="J916" s="64" t="s">
        <v>110</v>
      </c>
      <c r="K916" s="285"/>
      <c r="L916" s="285"/>
      <c r="M916" s="285"/>
      <c r="N916" s="285"/>
      <c r="O916" s="285"/>
      <c r="P916" s="285"/>
      <c r="Q916" s="285"/>
      <c r="R916" s="285"/>
    </row>
    <row r="917" spans="1:19" ht="15.75" customHeight="1">
      <c r="A917" s="64">
        <v>1901</v>
      </c>
      <c r="B917" s="65">
        <v>133</v>
      </c>
      <c r="C917" s="87"/>
      <c r="D917" s="87"/>
      <c r="E917" s="87"/>
      <c r="F917" s="87"/>
      <c r="G917" s="87"/>
      <c r="H917" s="87"/>
      <c r="I917" s="87"/>
      <c r="J917" s="87"/>
      <c r="K917" s="88"/>
      <c r="L917" s="67"/>
      <c r="M917" s="49"/>
      <c r="N917" s="68"/>
      <c r="O917" s="107"/>
      <c r="P917" s="70">
        <f>B917</f>
        <v>133</v>
      </c>
      <c r="Q917" s="108"/>
      <c r="R917" s="107"/>
    </row>
    <row r="918" spans="1:19" ht="15.75" customHeight="1">
      <c r="A918" s="64">
        <v>1902</v>
      </c>
      <c r="B918" s="87"/>
      <c r="C918" s="87">
        <v>106</v>
      </c>
      <c r="D918" s="87"/>
      <c r="E918" s="87"/>
      <c r="F918" s="87"/>
      <c r="G918" s="87"/>
      <c r="H918" s="87"/>
      <c r="I918" s="87"/>
      <c r="J918" s="87"/>
      <c r="K918" s="88"/>
      <c r="L918" s="72"/>
      <c r="M918" s="3"/>
      <c r="N918" s="73"/>
      <c r="O918" s="74">
        <f>IF(C918=0,"",C918/B917)</f>
        <v>0.79699248120300747</v>
      </c>
      <c r="P918" s="75">
        <v>106</v>
      </c>
      <c r="Q918" s="76">
        <f t="shared" ref="Q918:Q925" si="135">IF(P918=0,"",P918/P917)</f>
        <v>0.79699248120300747</v>
      </c>
      <c r="R918" s="76">
        <f t="shared" ref="R918:R925" si="136">IF(P918=0,"",100%-Q918)</f>
        <v>0.20300751879699253</v>
      </c>
    </row>
    <row r="919" spans="1:19" ht="15.75" customHeight="1">
      <c r="A919" s="64">
        <v>2001</v>
      </c>
      <c r="B919" s="87"/>
      <c r="C919" s="87"/>
      <c r="D919" s="87">
        <v>68</v>
      </c>
      <c r="E919" s="87"/>
      <c r="F919" s="87"/>
      <c r="G919" s="87"/>
      <c r="H919" s="87"/>
      <c r="I919" s="87"/>
      <c r="J919" s="87"/>
      <c r="K919" s="88"/>
      <c r="L919" s="72"/>
      <c r="M919" s="3"/>
      <c r="N919" s="73"/>
      <c r="O919" s="74">
        <f>IF(D919=0,"",D919/C918)</f>
        <v>0.64150943396226412</v>
      </c>
      <c r="P919" s="75">
        <v>92</v>
      </c>
      <c r="Q919" s="76">
        <f t="shared" si="135"/>
        <v>0.86792452830188682</v>
      </c>
      <c r="R919" s="76">
        <f t="shared" si="136"/>
        <v>0.13207547169811318</v>
      </c>
      <c r="S919" s="8">
        <f>P919/P917</f>
        <v>0.69172932330827064</v>
      </c>
    </row>
    <row r="920" spans="1:19" ht="15.75" customHeight="1">
      <c r="A920" s="64">
        <v>2002</v>
      </c>
      <c r="B920" s="87"/>
      <c r="C920" s="87"/>
      <c r="D920" s="87"/>
      <c r="E920" s="87">
        <v>64</v>
      </c>
      <c r="F920" s="87"/>
      <c r="G920" s="87"/>
      <c r="H920" s="87"/>
      <c r="I920" s="87"/>
      <c r="J920" s="87"/>
      <c r="K920" s="88"/>
      <c r="L920" s="72"/>
      <c r="M920" s="3"/>
      <c r="N920" s="73"/>
      <c r="O920" s="74">
        <f>IF(E920=0,"",E920/D919)</f>
        <v>0.94117647058823528</v>
      </c>
      <c r="P920" s="75">
        <v>91</v>
      </c>
      <c r="Q920" s="76">
        <f t="shared" si="135"/>
        <v>0.98913043478260865</v>
      </c>
      <c r="R920" s="76">
        <f t="shared" si="136"/>
        <v>1.0869565217391353E-2</v>
      </c>
    </row>
    <row r="921" spans="1:19" ht="15.75" customHeight="1">
      <c r="A921" s="64">
        <v>2101</v>
      </c>
      <c r="B921" s="87"/>
      <c r="C921" s="87"/>
      <c r="D921" s="87"/>
      <c r="E921" s="87"/>
      <c r="F921" s="87">
        <v>64</v>
      </c>
      <c r="G921" s="87"/>
      <c r="H921" s="87"/>
      <c r="I921" s="87"/>
      <c r="J921" s="87"/>
      <c r="K921" s="88"/>
      <c r="L921" s="72"/>
      <c r="M921" s="3"/>
      <c r="N921" s="73"/>
      <c r="O921" s="74">
        <f>IF(F921=0,"",F921/E920)</f>
        <v>1</v>
      </c>
      <c r="P921" s="75">
        <v>87</v>
      </c>
      <c r="Q921" s="76">
        <f t="shared" si="135"/>
        <v>0.95604395604395609</v>
      </c>
      <c r="R921" s="76">
        <f t="shared" si="136"/>
        <v>4.3956043956043911E-2</v>
      </c>
    </row>
    <row r="922" spans="1:19" ht="15.75" customHeight="1">
      <c r="A922" s="64">
        <v>2102</v>
      </c>
      <c r="B922" s="87"/>
      <c r="C922" s="87"/>
      <c r="D922" s="87"/>
      <c r="E922" s="87"/>
      <c r="F922" s="87"/>
      <c r="G922" s="87">
        <v>64</v>
      </c>
      <c r="H922" s="87"/>
      <c r="I922" s="87"/>
      <c r="J922" s="87"/>
      <c r="K922" s="88"/>
      <c r="L922" s="72"/>
      <c r="M922" s="3"/>
      <c r="N922" s="73"/>
      <c r="O922" s="74">
        <f>IF(G922=0,"",G922/F921)</f>
        <v>1</v>
      </c>
      <c r="P922" s="75">
        <v>84</v>
      </c>
      <c r="Q922" s="76">
        <f t="shared" si="135"/>
        <v>0.96551724137931039</v>
      </c>
      <c r="R922" s="76">
        <f t="shared" si="136"/>
        <v>3.4482758620689613E-2</v>
      </c>
    </row>
    <row r="923" spans="1:19" ht="15.75" customHeight="1">
      <c r="A923" s="64">
        <v>2201</v>
      </c>
      <c r="B923" s="87"/>
      <c r="C923" s="87"/>
      <c r="D923" s="87"/>
      <c r="E923" s="87"/>
      <c r="F923" s="87"/>
      <c r="G923" s="87"/>
      <c r="H923" s="87">
        <v>64</v>
      </c>
      <c r="I923" s="87"/>
      <c r="J923" s="87"/>
      <c r="K923" s="88"/>
      <c r="L923" s="72"/>
      <c r="M923" s="3"/>
      <c r="N923" s="73"/>
      <c r="O923" s="74">
        <f>IF(H923=0,"",H923/G922)</f>
        <v>1</v>
      </c>
      <c r="P923" s="75">
        <v>81</v>
      </c>
      <c r="Q923" s="76">
        <f t="shared" si="135"/>
        <v>0.9642857142857143</v>
      </c>
      <c r="R923" s="76">
        <f t="shared" si="136"/>
        <v>3.5714285714285698E-2</v>
      </c>
    </row>
    <row r="924" spans="1:19" ht="15.75" customHeight="1">
      <c r="A924" s="64">
        <v>2202</v>
      </c>
      <c r="B924" s="87"/>
      <c r="C924" s="87"/>
      <c r="D924" s="87"/>
      <c r="E924" s="87"/>
      <c r="F924" s="87"/>
      <c r="G924" s="87"/>
      <c r="H924" s="87"/>
      <c r="I924" s="87">
        <v>64</v>
      </c>
      <c r="J924" s="87"/>
      <c r="K924" s="88"/>
      <c r="L924" s="72"/>
      <c r="M924" s="3"/>
      <c r="N924" s="73"/>
      <c r="O924" s="74">
        <f>IF(I924=0,"",I924/H923)</f>
        <v>1</v>
      </c>
      <c r="P924" s="75">
        <v>80</v>
      </c>
      <c r="Q924" s="76">
        <f t="shared" si="135"/>
        <v>0.98765432098765427</v>
      </c>
      <c r="R924" s="76">
        <f t="shared" si="136"/>
        <v>1.2345679012345734E-2</v>
      </c>
    </row>
    <row r="925" spans="1:19" ht="15.75" customHeight="1">
      <c r="A925" s="64">
        <v>2301</v>
      </c>
      <c r="B925" s="87"/>
      <c r="C925" s="87"/>
      <c r="D925" s="87"/>
      <c r="E925" s="87"/>
      <c r="F925" s="87"/>
      <c r="G925" s="87"/>
      <c r="H925" s="87"/>
      <c r="I925" s="87"/>
      <c r="J925" s="87">
        <v>64</v>
      </c>
      <c r="K925" s="88">
        <v>45</v>
      </c>
      <c r="L925" s="72"/>
      <c r="M925" s="3"/>
      <c r="N925" s="73"/>
      <c r="O925" s="78">
        <f>IF(J925=0,"",J925/I924)</f>
        <v>1</v>
      </c>
      <c r="P925" s="75">
        <v>75</v>
      </c>
      <c r="Q925" s="79">
        <f t="shared" si="135"/>
        <v>0.9375</v>
      </c>
      <c r="R925" s="79">
        <f t="shared" si="136"/>
        <v>6.25E-2</v>
      </c>
    </row>
    <row r="926" spans="1:19" ht="15.75" customHeight="1">
      <c r="A926" s="64">
        <v>2302</v>
      </c>
      <c r="B926" s="87"/>
      <c r="C926" s="87"/>
      <c r="D926" s="87"/>
      <c r="E926" s="87"/>
      <c r="F926" s="87"/>
      <c r="G926" s="87"/>
      <c r="H926" s="87"/>
      <c r="I926" s="87"/>
      <c r="J926" s="87">
        <v>25</v>
      </c>
      <c r="K926" s="88">
        <v>15</v>
      </c>
      <c r="L926" s="72"/>
      <c r="M926" s="3"/>
      <c r="N926" s="30"/>
      <c r="O926" s="80"/>
      <c r="P926" s="81">
        <v>30</v>
      </c>
      <c r="Q926" s="82"/>
      <c r="R926" s="83"/>
    </row>
    <row r="927" spans="1:19" ht="15.75" customHeight="1">
      <c r="A927" s="64">
        <v>2401</v>
      </c>
      <c r="B927" s="87"/>
      <c r="C927" s="87"/>
      <c r="D927" s="87"/>
      <c r="E927" s="87"/>
      <c r="F927" s="87"/>
      <c r="G927" s="87"/>
      <c r="H927" s="87"/>
      <c r="I927" s="87"/>
      <c r="J927" s="87">
        <v>13</v>
      </c>
      <c r="K927" s="88">
        <v>10</v>
      </c>
      <c r="L927" s="72"/>
      <c r="M927" s="3"/>
      <c r="N927" s="30"/>
      <c r="O927" s="84"/>
      <c r="P927" s="85">
        <v>16</v>
      </c>
      <c r="Q927" s="86"/>
      <c r="R927" s="84"/>
    </row>
    <row r="928" spans="1:19" ht="15.75" customHeight="1">
      <c r="A928" s="64">
        <v>2402</v>
      </c>
      <c r="B928" s="87"/>
      <c r="C928" s="87"/>
      <c r="D928" s="87"/>
      <c r="E928" s="87"/>
      <c r="F928" s="87"/>
      <c r="G928" s="87"/>
      <c r="H928" s="87"/>
      <c r="I928" s="87"/>
      <c r="J928" s="87">
        <v>4</v>
      </c>
      <c r="K928" s="88">
        <v>3</v>
      </c>
      <c r="L928" s="72"/>
      <c r="M928" s="3"/>
      <c r="N928" s="30"/>
      <c r="O928" s="84"/>
      <c r="P928" s="85">
        <v>6</v>
      </c>
      <c r="Q928" s="86"/>
      <c r="R928" s="84"/>
    </row>
    <row r="929" spans="1:19" ht="15.75" customHeight="1">
      <c r="A929" s="64">
        <v>2501</v>
      </c>
      <c r="B929" s="87"/>
      <c r="C929" s="87"/>
      <c r="D929" s="87"/>
      <c r="E929" s="87"/>
      <c r="F929" s="87"/>
      <c r="G929" s="87"/>
      <c r="H929" s="87"/>
      <c r="I929" s="87"/>
      <c r="J929" s="87"/>
      <c r="K929" s="88"/>
      <c r="L929" s="72"/>
      <c r="M929" s="3"/>
      <c r="N929" s="30"/>
      <c r="O929" s="3"/>
      <c r="P929" s="30"/>
      <c r="Q929" s="23"/>
      <c r="R929" s="84"/>
    </row>
    <row r="930" spans="1:19" ht="15.75" customHeight="1">
      <c r="A930" s="64">
        <v>2502</v>
      </c>
      <c r="B930" s="87"/>
      <c r="C930" s="87"/>
      <c r="D930" s="87"/>
      <c r="E930" s="87"/>
      <c r="F930" s="87"/>
      <c r="G930" s="87"/>
      <c r="H930" s="87"/>
      <c r="I930" s="87"/>
      <c r="J930" s="87"/>
      <c r="K930" s="88"/>
      <c r="L930" s="72"/>
      <c r="M930" s="3"/>
      <c r="N930" s="30"/>
      <c r="O930" s="89" t="s">
        <v>83</v>
      </c>
      <c r="P930" s="90">
        <v>31</v>
      </c>
      <c r="Q930" s="120">
        <f>K933</f>
        <v>73</v>
      </c>
      <c r="R930" s="92" t="s">
        <v>11</v>
      </c>
    </row>
    <row r="931" spans="1:19" ht="15.75" customHeight="1">
      <c r="A931" s="64">
        <v>2601</v>
      </c>
      <c r="B931" s="87"/>
      <c r="C931" s="87"/>
      <c r="D931" s="87"/>
      <c r="E931" s="87"/>
      <c r="F931" s="87"/>
      <c r="G931" s="87"/>
      <c r="H931" s="87"/>
      <c r="I931" s="87"/>
      <c r="J931" s="87"/>
      <c r="K931" s="88"/>
      <c r="L931" s="72"/>
      <c r="M931" s="3"/>
      <c r="N931" s="30"/>
      <c r="O931" s="93" t="s">
        <v>85</v>
      </c>
      <c r="P931" s="94">
        <f>IF(P930/B917=0,"",P930/B917)</f>
        <v>0.23308270676691728</v>
      </c>
      <c r="Q931" s="121">
        <f>IF(P930/Q930=0,"",P930/Q930)</f>
        <v>0.42465753424657532</v>
      </c>
      <c r="R931" s="96" t="s">
        <v>86</v>
      </c>
    </row>
    <row r="932" spans="1:19" ht="15.75" customHeight="1">
      <c r="A932" s="64">
        <v>2602</v>
      </c>
      <c r="B932" s="87"/>
      <c r="C932" s="87"/>
      <c r="D932" s="87"/>
      <c r="E932" s="87"/>
      <c r="F932" s="87"/>
      <c r="G932" s="87"/>
      <c r="H932" s="87"/>
      <c r="I932" s="87"/>
      <c r="J932" s="87"/>
      <c r="K932" s="88"/>
      <c r="L932" s="97"/>
      <c r="M932" s="98"/>
      <c r="N932" s="99"/>
      <c r="O932" s="98"/>
      <c r="P932" s="99"/>
      <c r="Q932" s="99"/>
      <c r="R932" s="122"/>
    </row>
    <row r="933" spans="1:19" ht="18" customHeight="1">
      <c r="A933" s="29"/>
      <c r="B933" s="30"/>
      <c r="C933" s="30"/>
      <c r="D933" s="288" t="s">
        <v>111</v>
      </c>
      <c r="E933" s="289"/>
      <c r="F933" s="289"/>
      <c r="G933" s="289"/>
      <c r="H933" s="289"/>
      <c r="I933" s="289"/>
      <c r="J933" s="290"/>
      <c r="K933" s="101">
        <f>SUM(K917:K929)</f>
        <v>73</v>
      </c>
      <c r="L933" s="102">
        <f>IF(K925=0,"",K925/B917)</f>
        <v>0.33834586466165412</v>
      </c>
      <c r="M933" s="102">
        <f>IF(K933=0,"",K933/B917)</f>
        <v>0.54887218045112784</v>
      </c>
      <c r="N933" s="102">
        <f>M933-L933</f>
        <v>0.21052631578947373</v>
      </c>
      <c r="O933" s="3"/>
      <c r="P933" s="30"/>
      <c r="Q933" s="23"/>
      <c r="R933" s="3"/>
    </row>
    <row r="934" spans="1:19" ht="12.75" customHeight="1">
      <c r="L934" s="3"/>
      <c r="M934" s="3"/>
      <c r="O934" s="3"/>
    </row>
    <row r="935" spans="1:19" ht="12.75" customHeight="1">
      <c r="L935" s="3"/>
      <c r="M935" s="3"/>
      <c r="O935" s="3"/>
    </row>
    <row r="936" spans="1:19" ht="26.25" customHeight="1">
      <c r="A936" s="2"/>
      <c r="B936" s="291" t="s">
        <v>99</v>
      </c>
      <c r="C936" s="292"/>
      <c r="D936" s="292"/>
      <c r="E936" s="292"/>
      <c r="F936" s="292"/>
      <c r="G936" s="292"/>
      <c r="H936" s="292"/>
      <c r="I936" s="292"/>
      <c r="J936" s="292"/>
      <c r="K936" s="60" t="s">
        <v>118</v>
      </c>
      <c r="L936" s="60"/>
      <c r="M936" s="60"/>
      <c r="N936" s="30"/>
      <c r="O936" s="3"/>
      <c r="P936" s="30"/>
      <c r="Q936" s="30"/>
      <c r="R936" s="30"/>
    </row>
    <row r="937" spans="1:19" ht="20.25" customHeight="1">
      <c r="A937" s="293" t="s">
        <v>10</v>
      </c>
      <c r="B937" s="294" t="s">
        <v>100</v>
      </c>
      <c r="C937" s="289"/>
      <c r="D937" s="289"/>
      <c r="E937" s="289"/>
      <c r="F937" s="289"/>
      <c r="G937" s="289"/>
      <c r="H937" s="289"/>
      <c r="I937" s="289"/>
      <c r="J937" s="290"/>
      <c r="K937" s="295" t="s">
        <v>11</v>
      </c>
      <c r="L937" s="286" t="s">
        <v>3</v>
      </c>
      <c r="M937" s="286" t="s">
        <v>4</v>
      </c>
      <c r="N937" s="284" t="s">
        <v>5</v>
      </c>
      <c r="O937" s="286" t="s">
        <v>6</v>
      </c>
      <c r="P937" s="287" t="s">
        <v>7</v>
      </c>
      <c r="Q937" s="287" t="s">
        <v>8</v>
      </c>
      <c r="R937" s="286" t="s">
        <v>101</v>
      </c>
    </row>
    <row r="938" spans="1:19" ht="15.75" customHeight="1">
      <c r="A938" s="285"/>
      <c r="B938" s="64" t="s">
        <v>102</v>
      </c>
      <c r="C938" s="64" t="s">
        <v>103</v>
      </c>
      <c r="D938" s="64" t="s">
        <v>104</v>
      </c>
      <c r="E938" s="64" t="s">
        <v>105</v>
      </c>
      <c r="F938" s="64" t="s">
        <v>106</v>
      </c>
      <c r="G938" s="64" t="s">
        <v>107</v>
      </c>
      <c r="H938" s="64" t="s">
        <v>108</v>
      </c>
      <c r="I938" s="64" t="s">
        <v>109</v>
      </c>
      <c r="J938" s="64" t="s">
        <v>110</v>
      </c>
      <c r="K938" s="285"/>
      <c r="L938" s="285"/>
      <c r="M938" s="285"/>
      <c r="N938" s="285"/>
      <c r="O938" s="285"/>
      <c r="P938" s="285"/>
      <c r="Q938" s="285"/>
      <c r="R938" s="285"/>
    </row>
    <row r="939" spans="1:19" ht="15.75" customHeight="1">
      <c r="A939" s="64">
        <v>1902</v>
      </c>
      <c r="B939" s="65">
        <v>111</v>
      </c>
      <c r="C939" s="87"/>
      <c r="D939" s="87"/>
      <c r="E939" s="87"/>
      <c r="F939" s="87"/>
      <c r="G939" s="87"/>
      <c r="H939" s="87"/>
      <c r="I939" s="87"/>
      <c r="J939" s="87"/>
      <c r="K939" s="88"/>
      <c r="L939" s="67"/>
      <c r="M939" s="49"/>
      <c r="N939" s="68"/>
      <c r="O939" s="107"/>
      <c r="P939" s="70">
        <f>B939</f>
        <v>111</v>
      </c>
      <c r="Q939" s="108"/>
      <c r="R939" s="107"/>
    </row>
    <row r="940" spans="1:19" ht="15.75" customHeight="1">
      <c r="A940" s="64">
        <v>2001</v>
      </c>
      <c r="B940" s="87"/>
      <c r="C940" s="87">
        <v>96</v>
      </c>
      <c r="D940" s="87"/>
      <c r="E940" s="87"/>
      <c r="F940" s="87"/>
      <c r="G940" s="87"/>
      <c r="H940" s="87"/>
      <c r="I940" s="87"/>
      <c r="J940" s="87"/>
      <c r="K940" s="88"/>
      <c r="L940" s="72"/>
      <c r="M940" s="3"/>
      <c r="N940" s="73"/>
      <c r="O940" s="74">
        <f>IF(C940=0,"",C940/B939)</f>
        <v>0.86486486486486491</v>
      </c>
      <c r="P940" s="75">
        <v>99</v>
      </c>
      <c r="Q940" s="76">
        <f t="shared" ref="Q940:Q947" si="137">IF(P940=0,"",P940/P939)</f>
        <v>0.89189189189189189</v>
      </c>
      <c r="R940" s="76">
        <f t="shared" ref="R940:R947" si="138">IF(P940=0,"",100%-Q940)</f>
        <v>0.10810810810810811</v>
      </c>
    </row>
    <row r="941" spans="1:19" ht="15.75" customHeight="1">
      <c r="A941" s="64">
        <v>2002</v>
      </c>
      <c r="B941" s="87"/>
      <c r="C941" s="87"/>
      <c r="D941" s="87">
        <v>80</v>
      </c>
      <c r="E941" s="87"/>
      <c r="F941" s="87"/>
      <c r="G941" s="87"/>
      <c r="H941" s="87"/>
      <c r="I941" s="87"/>
      <c r="J941" s="87"/>
      <c r="K941" s="88"/>
      <c r="L941" s="72"/>
      <c r="M941" s="3"/>
      <c r="N941" s="73"/>
      <c r="O941" s="74">
        <f>IF(D941=0,"",D941/C940)</f>
        <v>0.83333333333333337</v>
      </c>
      <c r="P941" s="75">
        <v>93</v>
      </c>
      <c r="Q941" s="76">
        <f t="shared" si="137"/>
        <v>0.93939393939393945</v>
      </c>
      <c r="R941" s="76">
        <f t="shared" si="138"/>
        <v>6.0606060606060552E-2</v>
      </c>
      <c r="S941" s="8">
        <f>P941/P939</f>
        <v>0.83783783783783783</v>
      </c>
    </row>
    <row r="942" spans="1:19" ht="15.75" customHeight="1">
      <c r="A942" s="64">
        <v>2101</v>
      </c>
      <c r="B942" s="87"/>
      <c r="C942" s="87"/>
      <c r="D942" s="87"/>
      <c r="E942" s="87">
        <v>68</v>
      </c>
      <c r="F942" s="87"/>
      <c r="G942" s="87"/>
      <c r="H942" s="87"/>
      <c r="I942" s="87"/>
      <c r="J942" s="87"/>
      <c r="K942" s="88"/>
      <c r="L942" s="72"/>
      <c r="M942" s="3"/>
      <c r="N942" s="73"/>
      <c r="O942" s="74">
        <f>IF(E942=0,"",E942/D941)</f>
        <v>0.85</v>
      </c>
      <c r="P942" s="75">
        <v>86</v>
      </c>
      <c r="Q942" s="76">
        <f t="shared" si="137"/>
        <v>0.92473118279569888</v>
      </c>
      <c r="R942" s="76">
        <f t="shared" si="138"/>
        <v>7.5268817204301119E-2</v>
      </c>
    </row>
    <row r="943" spans="1:19" ht="15.75" customHeight="1">
      <c r="A943" s="64">
        <v>2102</v>
      </c>
      <c r="B943" s="87"/>
      <c r="C943" s="87"/>
      <c r="D943" s="87"/>
      <c r="E943" s="87"/>
      <c r="F943" s="87">
        <v>66</v>
      </c>
      <c r="G943" s="87"/>
      <c r="H943" s="87"/>
      <c r="I943" s="87"/>
      <c r="J943" s="87"/>
      <c r="K943" s="88">
        <v>1</v>
      </c>
      <c r="L943" s="72"/>
      <c r="M943" s="3"/>
      <c r="N943" s="73"/>
      <c r="O943" s="74">
        <f>IF(F943=0,"",F943/E942)</f>
        <v>0.97058823529411764</v>
      </c>
      <c r="P943" s="75">
        <v>78</v>
      </c>
      <c r="Q943" s="76">
        <f t="shared" si="137"/>
        <v>0.90697674418604646</v>
      </c>
      <c r="R943" s="76">
        <f t="shared" si="138"/>
        <v>9.3023255813953543E-2</v>
      </c>
    </row>
    <row r="944" spans="1:19" ht="15.75" customHeight="1">
      <c r="A944" s="64">
        <v>2201</v>
      </c>
      <c r="B944" s="87"/>
      <c r="C944" s="87"/>
      <c r="D944" s="87"/>
      <c r="E944" s="87"/>
      <c r="F944" s="87"/>
      <c r="G944" s="87">
        <v>63</v>
      </c>
      <c r="H944" s="87"/>
      <c r="I944" s="87"/>
      <c r="J944" s="87"/>
      <c r="K944" s="88">
        <v>2</v>
      </c>
      <c r="L944" s="72"/>
      <c r="M944" s="3"/>
      <c r="N944" s="73"/>
      <c r="O944" s="74">
        <f>IF(G944=0,"",G944/F943)</f>
        <v>0.95454545454545459</v>
      </c>
      <c r="P944" s="75">
        <v>73</v>
      </c>
      <c r="Q944" s="76">
        <f t="shared" si="137"/>
        <v>0.9358974358974359</v>
      </c>
      <c r="R944" s="76">
        <f t="shared" si="138"/>
        <v>6.4102564102564097E-2</v>
      </c>
    </row>
    <row r="945" spans="1:18" ht="15.75" customHeight="1">
      <c r="A945" s="64">
        <v>2202</v>
      </c>
      <c r="B945" s="87"/>
      <c r="C945" s="87"/>
      <c r="D945" s="87"/>
      <c r="E945" s="87"/>
      <c r="F945" s="87"/>
      <c r="G945" s="87"/>
      <c r="H945" s="87">
        <v>62</v>
      </c>
      <c r="I945" s="87"/>
      <c r="J945" s="87"/>
      <c r="K945" s="88"/>
      <c r="L945" s="72"/>
      <c r="M945" s="3"/>
      <c r="N945" s="73"/>
      <c r="O945" s="74">
        <f>IF(H945=0,"",H945/G944)</f>
        <v>0.98412698412698407</v>
      </c>
      <c r="P945" s="75">
        <v>71</v>
      </c>
      <c r="Q945" s="76">
        <f t="shared" si="137"/>
        <v>0.9726027397260274</v>
      </c>
      <c r="R945" s="76">
        <f t="shared" si="138"/>
        <v>2.7397260273972601E-2</v>
      </c>
    </row>
    <row r="946" spans="1:18" ht="15.75" customHeight="1">
      <c r="A946" s="64">
        <v>2301</v>
      </c>
      <c r="B946" s="87"/>
      <c r="C946" s="87"/>
      <c r="D946" s="87"/>
      <c r="E946" s="87"/>
      <c r="F946" s="87"/>
      <c r="G946" s="87"/>
      <c r="H946" s="87"/>
      <c r="I946" s="87">
        <v>62</v>
      </c>
      <c r="J946" s="87"/>
      <c r="K946" s="88"/>
      <c r="L946" s="72"/>
      <c r="M946" s="3"/>
      <c r="N946" s="73"/>
      <c r="O946" s="74">
        <f>IF(I946=0,"",I946/H945)</f>
        <v>1</v>
      </c>
      <c r="P946" s="75">
        <v>71</v>
      </c>
      <c r="Q946" s="76">
        <f t="shared" si="137"/>
        <v>1</v>
      </c>
      <c r="R946" s="76">
        <f t="shared" si="138"/>
        <v>0</v>
      </c>
    </row>
    <row r="947" spans="1:18" ht="15.75" customHeight="1">
      <c r="A947" s="64">
        <v>2302</v>
      </c>
      <c r="B947" s="87"/>
      <c r="C947" s="87"/>
      <c r="D947" s="87"/>
      <c r="E947" s="87"/>
      <c r="F947" s="87"/>
      <c r="G947" s="87"/>
      <c r="H947" s="87"/>
      <c r="I947" s="87"/>
      <c r="J947" s="87">
        <v>62</v>
      </c>
      <c r="K947" s="88">
        <v>48</v>
      </c>
      <c r="L947" s="72"/>
      <c r="M947" s="3"/>
      <c r="N947" s="73"/>
      <c r="O947" s="78">
        <f>IF(J947=0,"",J947/I946)</f>
        <v>1</v>
      </c>
      <c r="P947" s="75">
        <v>70</v>
      </c>
      <c r="Q947" s="79">
        <f t="shared" si="137"/>
        <v>0.9859154929577465</v>
      </c>
      <c r="R947" s="79">
        <f t="shared" si="138"/>
        <v>1.4084507042253502E-2</v>
      </c>
    </row>
    <row r="948" spans="1:18" ht="15.75" customHeight="1">
      <c r="A948" s="64">
        <v>2401</v>
      </c>
      <c r="B948" s="87"/>
      <c r="C948" s="87"/>
      <c r="D948" s="87"/>
      <c r="E948" s="87"/>
      <c r="F948" s="87"/>
      <c r="G948" s="87"/>
      <c r="H948" s="87"/>
      <c r="I948" s="87"/>
      <c r="J948" s="87">
        <v>13</v>
      </c>
      <c r="K948" s="88">
        <v>11</v>
      </c>
      <c r="L948" s="72"/>
      <c r="M948" s="3"/>
      <c r="N948" s="30"/>
      <c r="O948" s="80"/>
      <c r="P948" s="81">
        <v>21</v>
      </c>
      <c r="Q948" s="82"/>
      <c r="R948" s="83"/>
    </row>
    <row r="949" spans="1:18" ht="15.75" customHeight="1">
      <c r="A949" s="64">
        <v>2402</v>
      </c>
      <c r="B949" s="87"/>
      <c r="C949" s="87"/>
      <c r="D949" s="87"/>
      <c r="E949" s="87"/>
      <c r="F949" s="87"/>
      <c r="G949" s="87"/>
      <c r="H949" s="87"/>
      <c r="I949" s="87"/>
      <c r="J949" s="87">
        <v>10</v>
      </c>
      <c r="K949" s="88">
        <v>9</v>
      </c>
      <c r="L949" s="72"/>
      <c r="M949" s="3"/>
      <c r="N949" s="30"/>
      <c r="O949" s="84"/>
      <c r="P949" s="85">
        <v>10</v>
      </c>
      <c r="Q949" s="86"/>
      <c r="R949" s="84"/>
    </row>
    <row r="950" spans="1:18" ht="15.75" customHeight="1">
      <c r="A950" s="64">
        <v>2501</v>
      </c>
      <c r="B950" s="87"/>
      <c r="C950" s="87"/>
      <c r="D950" s="87"/>
      <c r="E950" s="87"/>
      <c r="F950" s="87"/>
      <c r="G950" s="87"/>
      <c r="H950" s="87"/>
      <c r="I950" s="87"/>
      <c r="J950" s="87"/>
      <c r="K950" s="88"/>
      <c r="L950" s="72"/>
      <c r="M950" s="3"/>
      <c r="N950" s="30"/>
      <c r="O950" s="84"/>
      <c r="P950" s="85"/>
      <c r="Q950" s="86"/>
      <c r="R950" s="84"/>
    </row>
    <row r="951" spans="1:18" ht="15.75" customHeight="1">
      <c r="A951" s="64">
        <v>2502</v>
      </c>
      <c r="B951" s="87"/>
      <c r="C951" s="87"/>
      <c r="D951" s="87"/>
      <c r="E951" s="87"/>
      <c r="F951" s="87"/>
      <c r="G951" s="87"/>
      <c r="H951" s="87"/>
      <c r="I951" s="87"/>
      <c r="J951" s="87"/>
      <c r="K951" s="88"/>
      <c r="L951" s="72"/>
      <c r="M951" s="3"/>
      <c r="N951" s="30"/>
      <c r="O951" s="3"/>
      <c r="P951" s="30"/>
      <c r="Q951" s="23"/>
      <c r="R951" s="84"/>
    </row>
    <row r="952" spans="1:18" ht="15.75" customHeight="1">
      <c r="A952" s="64">
        <v>2601</v>
      </c>
      <c r="B952" s="87"/>
      <c r="C952" s="87"/>
      <c r="D952" s="87"/>
      <c r="E952" s="87"/>
      <c r="F952" s="87"/>
      <c r="G952" s="87"/>
      <c r="H952" s="87"/>
      <c r="I952" s="87"/>
      <c r="J952" s="87"/>
      <c r="K952" s="88"/>
      <c r="L952" s="72"/>
      <c r="M952" s="3"/>
      <c r="N952" s="30"/>
      <c r="O952" s="89" t="s">
        <v>83</v>
      </c>
      <c r="P952" s="90">
        <v>12</v>
      </c>
      <c r="Q952" s="120">
        <f>K955</f>
        <v>71</v>
      </c>
      <c r="R952" s="92" t="s">
        <v>11</v>
      </c>
    </row>
    <row r="953" spans="1:18" ht="15.75" customHeight="1">
      <c r="A953" s="64">
        <v>2602</v>
      </c>
      <c r="B953" s="87"/>
      <c r="C953" s="87"/>
      <c r="D953" s="87"/>
      <c r="E953" s="87"/>
      <c r="F953" s="87"/>
      <c r="G953" s="87"/>
      <c r="H953" s="87"/>
      <c r="I953" s="87"/>
      <c r="J953" s="87"/>
      <c r="K953" s="88"/>
      <c r="L953" s="72"/>
      <c r="M953" s="3"/>
      <c r="N953" s="30"/>
      <c r="O953" s="93" t="s">
        <v>85</v>
      </c>
      <c r="P953" s="94">
        <f>IF(P952/B939=0,"",P952/B939)</f>
        <v>0.10810810810810811</v>
      </c>
      <c r="Q953" s="121">
        <f>IF(P952/Q952=0,"",P952/Q952)</f>
        <v>0.16901408450704225</v>
      </c>
      <c r="R953" s="96" t="s">
        <v>86</v>
      </c>
    </row>
    <row r="954" spans="1:18" ht="15.75" customHeight="1">
      <c r="A954" s="64">
        <v>2701</v>
      </c>
      <c r="B954" s="87"/>
      <c r="C954" s="87"/>
      <c r="D954" s="87"/>
      <c r="E954" s="87"/>
      <c r="F954" s="87"/>
      <c r="G954" s="87"/>
      <c r="H954" s="87"/>
      <c r="I954" s="87"/>
      <c r="J954" s="87"/>
      <c r="K954" s="88"/>
      <c r="L954" s="97"/>
      <c r="M954" s="98"/>
      <c r="N954" s="99"/>
      <c r="O954" s="98"/>
      <c r="P954" s="99"/>
      <c r="Q954" s="99"/>
      <c r="R954" s="122"/>
    </row>
    <row r="955" spans="1:18" ht="18" customHeight="1">
      <c r="A955" s="29"/>
      <c r="B955" s="30"/>
      <c r="C955" s="30"/>
      <c r="D955" s="288" t="s">
        <v>111</v>
      </c>
      <c r="E955" s="289"/>
      <c r="F955" s="289"/>
      <c r="G955" s="289"/>
      <c r="H955" s="289"/>
      <c r="I955" s="289"/>
      <c r="J955" s="290"/>
      <c r="K955" s="101">
        <f>SUM(K939:K951)</f>
        <v>71</v>
      </c>
      <c r="L955" s="102">
        <f>(SUM(K943:K947)/B939)</f>
        <v>0.45945945945945948</v>
      </c>
      <c r="M955" s="102">
        <f>IF(K955=0,"",K955/B939)</f>
        <v>0.63963963963963966</v>
      </c>
      <c r="N955" s="102">
        <f>M955-L955</f>
        <v>0.18018018018018017</v>
      </c>
      <c r="O955" s="3"/>
      <c r="P955" s="30"/>
      <c r="Q955" s="23"/>
      <c r="R955" s="3"/>
    </row>
    <row r="956" spans="1:18" ht="12.75" customHeight="1">
      <c r="L956" s="3"/>
      <c r="M956" s="3"/>
      <c r="O956" s="3"/>
    </row>
    <row r="957" spans="1:18" ht="12.75" customHeight="1">
      <c r="L957" s="3"/>
      <c r="M957" s="3"/>
      <c r="O957" s="3"/>
    </row>
    <row r="958" spans="1:18" ht="26.25" customHeight="1">
      <c r="A958" s="2"/>
      <c r="B958" s="291" t="s">
        <v>99</v>
      </c>
      <c r="C958" s="292"/>
      <c r="D958" s="292"/>
      <c r="E958" s="292"/>
      <c r="F958" s="292"/>
      <c r="G958" s="292"/>
      <c r="H958" s="292"/>
      <c r="I958" s="292"/>
      <c r="J958" s="292"/>
      <c r="K958" s="60" t="s">
        <v>119</v>
      </c>
      <c r="L958" s="60"/>
      <c r="M958" s="60"/>
      <c r="N958" s="30"/>
      <c r="O958" s="3"/>
      <c r="P958" s="30"/>
      <c r="Q958" s="30"/>
      <c r="R958" s="30"/>
    </row>
    <row r="959" spans="1:18" ht="20.25" customHeight="1">
      <c r="A959" s="293" t="s">
        <v>10</v>
      </c>
      <c r="B959" s="294" t="s">
        <v>100</v>
      </c>
      <c r="C959" s="289"/>
      <c r="D959" s="289"/>
      <c r="E959" s="289"/>
      <c r="F959" s="289"/>
      <c r="G959" s="289"/>
      <c r="H959" s="289"/>
      <c r="I959" s="289"/>
      <c r="J959" s="290"/>
      <c r="K959" s="295" t="s">
        <v>11</v>
      </c>
      <c r="L959" s="286" t="s">
        <v>3</v>
      </c>
      <c r="M959" s="286" t="s">
        <v>4</v>
      </c>
      <c r="N959" s="284" t="s">
        <v>5</v>
      </c>
      <c r="O959" s="286" t="s">
        <v>6</v>
      </c>
      <c r="P959" s="287" t="s">
        <v>7</v>
      </c>
      <c r="Q959" s="287" t="s">
        <v>8</v>
      </c>
      <c r="R959" s="286" t="s">
        <v>101</v>
      </c>
    </row>
    <row r="960" spans="1:18" ht="15.75" customHeight="1">
      <c r="A960" s="285"/>
      <c r="B960" s="64" t="s">
        <v>102</v>
      </c>
      <c r="C960" s="64" t="s">
        <v>103</v>
      </c>
      <c r="D960" s="64" t="s">
        <v>104</v>
      </c>
      <c r="E960" s="64" t="s">
        <v>105</v>
      </c>
      <c r="F960" s="64" t="s">
        <v>106</v>
      </c>
      <c r="G960" s="64" t="s">
        <v>107</v>
      </c>
      <c r="H960" s="64" t="s">
        <v>108</v>
      </c>
      <c r="I960" s="64" t="s">
        <v>109</v>
      </c>
      <c r="J960" s="64" t="s">
        <v>110</v>
      </c>
      <c r="K960" s="285"/>
      <c r="L960" s="285"/>
      <c r="M960" s="285"/>
      <c r="N960" s="285"/>
      <c r="O960" s="285"/>
      <c r="P960" s="285"/>
      <c r="Q960" s="285"/>
      <c r="R960" s="285"/>
    </row>
    <row r="961" spans="1:19" ht="15.75" customHeight="1">
      <c r="A961" s="64">
        <v>2001</v>
      </c>
      <c r="B961" s="65">
        <v>129</v>
      </c>
      <c r="C961" s="87"/>
      <c r="D961" s="87"/>
      <c r="E961" s="87"/>
      <c r="F961" s="87"/>
      <c r="G961" s="87"/>
      <c r="H961" s="87"/>
      <c r="I961" s="87"/>
      <c r="J961" s="87"/>
      <c r="K961" s="88"/>
      <c r="L961" s="67"/>
      <c r="M961" s="49"/>
      <c r="N961" s="68"/>
      <c r="O961" s="107"/>
      <c r="P961" s="70">
        <f>B961</f>
        <v>129</v>
      </c>
      <c r="Q961" s="108"/>
      <c r="R961" s="107"/>
    </row>
    <row r="962" spans="1:19" ht="15.75" customHeight="1">
      <c r="A962" s="64">
        <v>2002</v>
      </c>
      <c r="B962" s="87"/>
      <c r="C962" s="87">
        <v>108</v>
      </c>
      <c r="D962" s="87"/>
      <c r="E962" s="87"/>
      <c r="F962" s="87"/>
      <c r="G962" s="87"/>
      <c r="H962" s="87"/>
      <c r="I962" s="87"/>
      <c r="J962" s="87"/>
      <c r="K962" s="88"/>
      <c r="L962" s="72"/>
      <c r="M962" s="3"/>
      <c r="N962" s="73"/>
      <c r="O962" s="74">
        <f>IF(C962=0,"",C962/B961)</f>
        <v>0.83720930232558144</v>
      </c>
      <c r="P962" s="75">
        <v>111</v>
      </c>
      <c r="Q962" s="76">
        <f t="shared" ref="Q962:Q969" si="139">IF(P962=0,"",P962/P961)</f>
        <v>0.86046511627906974</v>
      </c>
      <c r="R962" s="76">
        <f t="shared" ref="R962:R969" si="140">IF(P962=0,"",100%-Q962)</f>
        <v>0.13953488372093026</v>
      </c>
    </row>
    <row r="963" spans="1:19" ht="15.75" customHeight="1">
      <c r="A963" s="64">
        <v>2101</v>
      </c>
      <c r="B963" s="87"/>
      <c r="C963" s="87"/>
      <c r="D963" s="87">
        <v>84</v>
      </c>
      <c r="E963" s="87"/>
      <c r="F963" s="87"/>
      <c r="G963" s="87"/>
      <c r="H963" s="87"/>
      <c r="I963" s="87"/>
      <c r="J963" s="87"/>
      <c r="K963" s="88"/>
      <c r="L963" s="72"/>
      <c r="M963" s="3"/>
      <c r="N963" s="73"/>
      <c r="O963" s="74">
        <f>IF(D963=0,"",D963/C962)</f>
        <v>0.77777777777777779</v>
      </c>
      <c r="P963" s="75">
        <v>103</v>
      </c>
      <c r="Q963" s="76">
        <f t="shared" si="139"/>
        <v>0.92792792792792789</v>
      </c>
      <c r="R963" s="76">
        <f t="shared" si="140"/>
        <v>7.2072072072072113E-2</v>
      </c>
      <c r="S963" s="8">
        <f>P963/P961</f>
        <v>0.79844961240310075</v>
      </c>
    </row>
    <row r="964" spans="1:19" ht="15.75" customHeight="1">
      <c r="A964" s="64">
        <v>2102</v>
      </c>
      <c r="B964" s="87"/>
      <c r="C964" s="87"/>
      <c r="D964" s="87"/>
      <c r="E964" s="87">
        <v>77</v>
      </c>
      <c r="F964" s="87"/>
      <c r="G964" s="87"/>
      <c r="H964" s="87"/>
      <c r="I964" s="87"/>
      <c r="J964" s="87"/>
      <c r="K964" s="88">
        <v>1</v>
      </c>
      <c r="L964" s="72"/>
      <c r="M964" s="3"/>
      <c r="N964" s="73"/>
      <c r="O964" s="74">
        <f>IF(E964=0,"",E964/D963)</f>
        <v>0.91666666666666663</v>
      </c>
      <c r="P964" s="75">
        <v>97</v>
      </c>
      <c r="Q964" s="76">
        <f t="shared" si="139"/>
        <v>0.94174757281553401</v>
      </c>
      <c r="R964" s="76">
        <f t="shared" si="140"/>
        <v>5.8252427184465994E-2</v>
      </c>
    </row>
    <row r="965" spans="1:19" ht="15.75" customHeight="1">
      <c r="A965" s="64">
        <v>2201</v>
      </c>
      <c r="B965" s="87"/>
      <c r="C965" s="87"/>
      <c r="D965" s="87"/>
      <c r="E965" s="87"/>
      <c r="F965" s="87">
        <v>73</v>
      </c>
      <c r="G965" s="87"/>
      <c r="H965" s="87"/>
      <c r="I965" s="87"/>
      <c r="J965" s="87"/>
      <c r="K965" s="88"/>
      <c r="L965" s="72"/>
      <c r="M965" s="3"/>
      <c r="N965" s="73"/>
      <c r="O965" s="74">
        <f>IF(F965=0,"",F965/E964)</f>
        <v>0.94805194805194803</v>
      </c>
      <c r="P965" s="75">
        <v>85</v>
      </c>
      <c r="Q965" s="76">
        <f t="shared" si="139"/>
        <v>0.87628865979381443</v>
      </c>
      <c r="R965" s="76">
        <f t="shared" si="140"/>
        <v>0.12371134020618557</v>
      </c>
    </row>
    <row r="966" spans="1:19" ht="15.75" customHeight="1">
      <c r="A966" s="64">
        <v>2202</v>
      </c>
      <c r="B966" s="87"/>
      <c r="C966" s="87"/>
      <c r="D966" s="87"/>
      <c r="E966" s="87"/>
      <c r="F966" s="87"/>
      <c r="G966" s="87">
        <v>72</v>
      </c>
      <c r="H966" s="87"/>
      <c r="I966" s="87"/>
      <c r="J966" s="87"/>
      <c r="K966" s="88"/>
      <c r="L966" s="72"/>
      <c r="M966" s="3"/>
      <c r="N966" s="73"/>
      <c r="O966" s="74">
        <f>IF(G966=0,"",G966/F965)</f>
        <v>0.98630136986301364</v>
      </c>
      <c r="P966" s="75">
        <v>81</v>
      </c>
      <c r="Q966" s="76">
        <f t="shared" si="139"/>
        <v>0.95294117647058818</v>
      </c>
      <c r="R966" s="76">
        <f t="shared" si="140"/>
        <v>4.705882352941182E-2</v>
      </c>
    </row>
    <row r="967" spans="1:19" ht="15.75" customHeight="1">
      <c r="A967" s="64">
        <v>2301</v>
      </c>
      <c r="B967" s="87"/>
      <c r="C967" s="87"/>
      <c r="D967" s="87"/>
      <c r="E967" s="87"/>
      <c r="F967" s="87"/>
      <c r="G967" s="87"/>
      <c r="H967" s="87">
        <v>67</v>
      </c>
      <c r="I967" s="87"/>
      <c r="J967" s="87"/>
      <c r="K967" s="88">
        <v>1</v>
      </c>
      <c r="L967" s="72"/>
      <c r="M967" s="3"/>
      <c r="N967" s="73"/>
      <c r="O967" s="74">
        <f>IF(H967=0,"",H967/G966)</f>
        <v>0.93055555555555558</v>
      </c>
      <c r="P967" s="75">
        <v>81</v>
      </c>
      <c r="Q967" s="76">
        <f t="shared" si="139"/>
        <v>1</v>
      </c>
      <c r="R967" s="76">
        <f t="shared" si="140"/>
        <v>0</v>
      </c>
    </row>
    <row r="968" spans="1:19" ht="15.75" customHeight="1">
      <c r="A968" s="64">
        <v>2302</v>
      </c>
      <c r="B968" s="87"/>
      <c r="C968" s="87"/>
      <c r="D968" s="87"/>
      <c r="E968" s="87"/>
      <c r="F968" s="87"/>
      <c r="G968" s="87"/>
      <c r="H968" s="87"/>
      <c r="I968" s="87">
        <v>67</v>
      </c>
      <c r="J968" s="87"/>
      <c r="K968" s="88"/>
      <c r="L968" s="72"/>
      <c r="M968" s="3"/>
      <c r="N968" s="73"/>
      <c r="O968" s="74">
        <f>IF(I968=0,"",I968/H967)</f>
        <v>1</v>
      </c>
      <c r="P968" s="75">
        <v>78</v>
      </c>
      <c r="Q968" s="76">
        <f t="shared" si="139"/>
        <v>0.96296296296296291</v>
      </c>
      <c r="R968" s="76">
        <f t="shared" si="140"/>
        <v>3.703703703703709E-2</v>
      </c>
    </row>
    <row r="969" spans="1:19" ht="15.75" customHeight="1">
      <c r="A969" s="64">
        <v>2401</v>
      </c>
      <c r="B969" s="87"/>
      <c r="C969" s="87"/>
      <c r="D969" s="87"/>
      <c r="E969" s="87"/>
      <c r="F969" s="87"/>
      <c r="G969" s="87"/>
      <c r="H969" s="87"/>
      <c r="I969" s="87"/>
      <c r="J969" s="87">
        <v>65</v>
      </c>
      <c r="K969" s="88">
        <v>41</v>
      </c>
      <c r="L969" s="72"/>
      <c r="M969" s="3"/>
      <c r="N969" s="73"/>
      <c r="O969" s="78">
        <f>IF(J969=0,"",J969/I968)</f>
        <v>0.97014925373134331</v>
      </c>
      <c r="P969" s="75">
        <v>76</v>
      </c>
      <c r="Q969" s="79">
        <f t="shared" si="139"/>
        <v>0.97435897435897434</v>
      </c>
      <c r="R969" s="79">
        <f t="shared" si="140"/>
        <v>2.5641025641025661E-2</v>
      </c>
    </row>
    <row r="970" spans="1:19" ht="15.75" customHeight="1">
      <c r="A970" s="64">
        <v>2402</v>
      </c>
      <c r="B970" s="87"/>
      <c r="C970" s="87"/>
      <c r="D970" s="87"/>
      <c r="E970" s="87"/>
      <c r="F970" s="87"/>
      <c r="G970" s="87"/>
      <c r="H970" s="87"/>
      <c r="I970" s="87"/>
      <c r="J970" s="87">
        <v>24</v>
      </c>
      <c r="K970" s="88">
        <v>19</v>
      </c>
      <c r="L970" s="72"/>
      <c r="M970" s="3"/>
      <c r="N970" s="30"/>
      <c r="O970" s="80"/>
      <c r="P970" s="81">
        <v>31</v>
      </c>
      <c r="Q970" s="82"/>
      <c r="R970" s="83"/>
    </row>
    <row r="971" spans="1:19" ht="15.75" customHeight="1">
      <c r="A971" s="64">
        <v>2501</v>
      </c>
      <c r="B971" s="87"/>
      <c r="C971" s="87"/>
      <c r="D971" s="87"/>
      <c r="E971" s="87"/>
      <c r="F971" s="87"/>
      <c r="G971" s="87"/>
      <c r="H971" s="87"/>
      <c r="I971" s="87"/>
      <c r="J971" s="87"/>
      <c r="K971" s="88"/>
      <c r="L971" s="72"/>
      <c r="M971" s="3"/>
      <c r="N971" s="30"/>
      <c r="O971" s="84"/>
      <c r="P971" s="85"/>
      <c r="Q971" s="86"/>
      <c r="R971" s="84"/>
    </row>
    <row r="972" spans="1:19" ht="15.75" customHeight="1">
      <c r="A972" s="64">
        <v>2502</v>
      </c>
      <c r="B972" s="87"/>
      <c r="C972" s="87"/>
      <c r="D972" s="87"/>
      <c r="E972" s="87"/>
      <c r="F972" s="87"/>
      <c r="G972" s="87"/>
      <c r="H972" s="87"/>
      <c r="I972" s="87"/>
      <c r="J972" s="87"/>
      <c r="K972" s="88"/>
      <c r="L972" s="72"/>
      <c r="M972" s="3"/>
      <c r="N972" s="30"/>
      <c r="O972" s="84"/>
      <c r="P972" s="85"/>
      <c r="Q972" s="86"/>
      <c r="R972" s="84"/>
    </row>
    <row r="973" spans="1:19" ht="15.75" customHeight="1">
      <c r="A973" s="64">
        <v>2601</v>
      </c>
      <c r="B973" s="87"/>
      <c r="C973" s="87"/>
      <c r="D973" s="87"/>
      <c r="E973" s="87"/>
      <c r="F973" s="87"/>
      <c r="G973" s="87"/>
      <c r="H973" s="87"/>
      <c r="I973" s="87"/>
      <c r="J973" s="87"/>
      <c r="K973" s="88"/>
      <c r="L973" s="72"/>
      <c r="M973" s="3"/>
      <c r="N973" s="30"/>
      <c r="O973" s="3"/>
      <c r="P973" s="30"/>
      <c r="Q973" s="23"/>
      <c r="R973" s="84"/>
    </row>
    <row r="974" spans="1:19" ht="15.75" customHeight="1">
      <c r="A974" s="64">
        <v>2602</v>
      </c>
      <c r="B974" s="87"/>
      <c r="C974" s="87"/>
      <c r="D974" s="87"/>
      <c r="E974" s="87"/>
      <c r="F974" s="87"/>
      <c r="G974" s="87"/>
      <c r="H974" s="87"/>
      <c r="I974" s="87"/>
      <c r="J974" s="87"/>
      <c r="K974" s="88"/>
      <c r="L974" s="72"/>
      <c r="M974" s="3"/>
      <c r="N974" s="30"/>
      <c r="O974" s="89" t="s">
        <v>83</v>
      </c>
      <c r="P974" s="90">
        <v>2</v>
      </c>
      <c r="Q974" s="120">
        <f>K977</f>
        <v>62</v>
      </c>
      <c r="R974" s="92" t="s">
        <v>11</v>
      </c>
    </row>
    <row r="975" spans="1:19" ht="15.75" customHeight="1">
      <c r="A975" s="64">
        <v>2701</v>
      </c>
      <c r="B975" s="87"/>
      <c r="C975" s="87"/>
      <c r="D975" s="87"/>
      <c r="E975" s="87"/>
      <c r="F975" s="87"/>
      <c r="G975" s="87"/>
      <c r="H975" s="87"/>
      <c r="I975" s="87"/>
      <c r="J975" s="87"/>
      <c r="K975" s="88"/>
      <c r="L975" s="72"/>
      <c r="M975" s="3"/>
      <c r="N975" s="30"/>
      <c r="O975" s="93" t="s">
        <v>85</v>
      </c>
      <c r="P975" s="94">
        <f>IF(P974/B961=0,"",P974/B961)</f>
        <v>1.5503875968992248E-2</v>
      </c>
      <c r="Q975" s="121">
        <f>IF(P974/Q974=0,"",P974/Q974)</f>
        <v>3.2258064516129031E-2</v>
      </c>
      <c r="R975" s="96" t="s">
        <v>86</v>
      </c>
    </row>
    <row r="976" spans="1:19" ht="15.75" customHeight="1">
      <c r="A976" s="64">
        <v>2702</v>
      </c>
      <c r="B976" s="87"/>
      <c r="C976" s="87"/>
      <c r="D976" s="87"/>
      <c r="E976" s="87"/>
      <c r="F976" s="87"/>
      <c r="G976" s="87"/>
      <c r="H976" s="87"/>
      <c r="I976" s="87"/>
      <c r="J976" s="87"/>
      <c r="K976" s="88"/>
      <c r="L976" s="97"/>
      <c r="M976" s="98"/>
      <c r="N976" s="99"/>
      <c r="O976" s="98"/>
      <c r="P976" s="99"/>
      <c r="Q976" s="99"/>
      <c r="R976" s="122"/>
    </row>
    <row r="977" spans="1:19" ht="18" customHeight="1">
      <c r="A977" s="29"/>
      <c r="B977" s="30"/>
      <c r="C977" s="30"/>
      <c r="D977" s="288" t="s">
        <v>111</v>
      </c>
      <c r="E977" s="289"/>
      <c r="F977" s="289"/>
      <c r="G977" s="289"/>
      <c r="H977" s="289"/>
      <c r="I977" s="289"/>
      <c r="J977" s="290"/>
      <c r="K977" s="101">
        <f>SUM(K961:K973)</f>
        <v>62</v>
      </c>
      <c r="L977" s="102">
        <f>(SUM(K964:K969)/B961)</f>
        <v>0.33333333333333331</v>
      </c>
      <c r="M977" s="102">
        <f>IF(K977=0,"",K977/B961)</f>
        <v>0.48062015503875971</v>
      </c>
      <c r="N977" s="102">
        <f>M977-L977</f>
        <v>0.1472868217054264</v>
      </c>
      <c r="O977" s="3"/>
      <c r="P977" s="30"/>
      <c r="Q977" s="23"/>
      <c r="R977" s="3"/>
    </row>
    <row r="978" spans="1:19" ht="12.75" customHeight="1">
      <c r="L978" s="3"/>
      <c r="M978" s="3"/>
      <c r="O978" s="3"/>
    </row>
    <row r="979" spans="1:19" ht="12.75" customHeight="1">
      <c r="L979" s="3"/>
      <c r="M979" s="3"/>
      <c r="O979" s="3"/>
    </row>
    <row r="980" spans="1:19" ht="26.25" customHeight="1">
      <c r="A980" s="2"/>
      <c r="B980" s="291" t="s">
        <v>99</v>
      </c>
      <c r="C980" s="292"/>
      <c r="D980" s="292"/>
      <c r="E980" s="292"/>
      <c r="F980" s="292"/>
      <c r="G980" s="292"/>
      <c r="H980" s="292"/>
      <c r="I980" s="292"/>
      <c r="J980" s="292"/>
      <c r="K980" s="60" t="s">
        <v>120</v>
      </c>
      <c r="L980" s="60"/>
      <c r="M980" s="60"/>
      <c r="N980" s="30"/>
      <c r="O980" s="3"/>
      <c r="P980" s="30"/>
      <c r="Q980" s="30"/>
      <c r="R980" s="30"/>
    </row>
    <row r="981" spans="1:19" ht="20.25" customHeight="1">
      <c r="A981" s="293" t="s">
        <v>10</v>
      </c>
      <c r="B981" s="294" t="s">
        <v>100</v>
      </c>
      <c r="C981" s="289"/>
      <c r="D981" s="289"/>
      <c r="E981" s="289"/>
      <c r="F981" s="289"/>
      <c r="G981" s="289"/>
      <c r="H981" s="289"/>
      <c r="I981" s="289"/>
      <c r="J981" s="290"/>
      <c r="K981" s="295" t="s">
        <v>11</v>
      </c>
      <c r="L981" s="286" t="s">
        <v>3</v>
      </c>
      <c r="M981" s="286" t="s">
        <v>4</v>
      </c>
      <c r="N981" s="284" t="s">
        <v>5</v>
      </c>
      <c r="O981" s="286" t="s">
        <v>6</v>
      </c>
      <c r="P981" s="287" t="s">
        <v>7</v>
      </c>
      <c r="Q981" s="287" t="s">
        <v>8</v>
      </c>
      <c r="R981" s="286" t="s">
        <v>101</v>
      </c>
    </row>
    <row r="982" spans="1:19" ht="15.75" customHeight="1">
      <c r="A982" s="285"/>
      <c r="B982" s="64" t="s">
        <v>102</v>
      </c>
      <c r="C982" s="64" t="s">
        <v>103</v>
      </c>
      <c r="D982" s="64" t="s">
        <v>104</v>
      </c>
      <c r="E982" s="64" t="s">
        <v>105</v>
      </c>
      <c r="F982" s="64" t="s">
        <v>106</v>
      </c>
      <c r="G982" s="64" t="s">
        <v>107</v>
      </c>
      <c r="H982" s="64" t="s">
        <v>108</v>
      </c>
      <c r="I982" s="64" t="s">
        <v>109</v>
      </c>
      <c r="J982" s="64" t="s">
        <v>110</v>
      </c>
      <c r="K982" s="285"/>
      <c r="L982" s="285"/>
      <c r="M982" s="285"/>
      <c r="N982" s="285"/>
      <c r="O982" s="285"/>
      <c r="P982" s="285"/>
      <c r="Q982" s="285"/>
      <c r="R982" s="285"/>
    </row>
    <row r="983" spans="1:19" ht="15.75" customHeight="1">
      <c r="A983" s="64">
        <v>2002</v>
      </c>
      <c r="B983" s="65">
        <v>118</v>
      </c>
      <c r="C983" s="87"/>
      <c r="D983" s="87"/>
      <c r="E983" s="87"/>
      <c r="F983" s="87"/>
      <c r="G983" s="87"/>
      <c r="H983" s="87"/>
      <c r="I983" s="87"/>
      <c r="J983" s="87"/>
      <c r="K983" s="88"/>
      <c r="L983" s="67"/>
      <c r="M983" s="49"/>
      <c r="N983" s="68"/>
      <c r="O983" s="107"/>
      <c r="P983" s="70">
        <f>B983</f>
        <v>118</v>
      </c>
      <c r="Q983" s="108"/>
      <c r="R983" s="107"/>
    </row>
    <row r="984" spans="1:19" ht="15.75" customHeight="1">
      <c r="A984" s="64">
        <v>2101</v>
      </c>
      <c r="B984" s="87"/>
      <c r="C984" s="87">
        <v>108</v>
      </c>
      <c r="D984" s="87"/>
      <c r="E984" s="87"/>
      <c r="F984" s="87"/>
      <c r="G984" s="87"/>
      <c r="H984" s="87"/>
      <c r="I984" s="87"/>
      <c r="J984" s="87"/>
      <c r="K984" s="88"/>
      <c r="L984" s="72"/>
      <c r="M984" s="3"/>
      <c r="N984" s="73"/>
      <c r="O984" s="127">
        <f>IF(C984=0,"",C984/B983)</f>
        <v>0.9152542372881356</v>
      </c>
      <c r="P984" s="75">
        <v>109</v>
      </c>
      <c r="Q984" s="128">
        <f t="shared" ref="Q984:Q991" si="141">IF(P984=0,"",P984/P983)</f>
        <v>0.92372881355932202</v>
      </c>
      <c r="R984" s="128">
        <f t="shared" ref="R984:R991" si="142">IF(P984=0,"",100%-Q984)</f>
        <v>7.6271186440677985E-2</v>
      </c>
    </row>
    <row r="985" spans="1:19" ht="15.75" customHeight="1">
      <c r="A985" s="64">
        <v>2102</v>
      </c>
      <c r="B985" s="87"/>
      <c r="C985" s="87"/>
      <c r="D985" s="87">
        <v>99</v>
      </c>
      <c r="E985" s="87"/>
      <c r="F985" s="87"/>
      <c r="G985" s="87"/>
      <c r="H985" s="87"/>
      <c r="I985" s="87"/>
      <c r="J985" s="87"/>
      <c r="K985" s="88"/>
      <c r="L985" s="72"/>
      <c r="M985" s="3"/>
      <c r="N985" s="73"/>
      <c r="O985" s="127">
        <f>IF(D985=0,"",D985/C984)</f>
        <v>0.91666666666666663</v>
      </c>
      <c r="P985" s="75">
        <v>105</v>
      </c>
      <c r="Q985" s="128">
        <f t="shared" si="141"/>
        <v>0.96330275229357798</v>
      </c>
      <c r="R985" s="128">
        <f t="shared" si="142"/>
        <v>3.669724770642202E-2</v>
      </c>
      <c r="S985" s="8">
        <f>P985/P983</f>
        <v>0.88983050847457623</v>
      </c>
    </row>
    <row r="986" spans="1:19" ht="15.75" customHeight="1">
      <c r="A986" s="64">
        <v>2201</v>
      </c>
      <c r="B986" s="87"/>
      <c r="C986" s="87"/>
      <c r="D986" s="87"/>
      <c r="E986" s="87">
        <v>97</v>
      </c>
      <c r="F986" s="87"/>
      <c r="G986" s="87"/>
      <c r="H986" s="87"/>
      <c r="I986" s="87"/>
      <c r="J986" s="87"/>
      <c r="K986" s="88"/>
      <c r="L986" s="72"/>
      <c r="M986" s="3"/>
      <c r="N986" s="73"/>
      <c r="O986" s="127">
        <f>IF(E986=0,"",E986/D985)</f>
        <v>0.97979797979797978</v>
      </c>
      <c r="P986" s="75">
        <v>104</v>
      </c>
      <c r="Q986" s="128">
        <f t="shared" si="141"/>
        <v>0.99047619047619051</v>
      </c>
      <c r="R986" s="128">
        <f t="shared" si="142"/>
        <v>9.52380952380949E-3</v>
      </c>
    </row>
    <row r="987" spans="1:19" ht="15.75" customHeight="1">
      <c r="A987" s="64">
        <v>2202</v>
      </c>
      <c r="B987" s="87"/>
      <c r="C987" s="87"/>
      <c r="D987" s="87"/>
      <c r="E987" s="87"/>
      <c r="F987" s="87">
        <v>90</v>
      </c>
      <c r="G987" s="87"/>
      <c r="H987" s="87"/>
      <c r="I987" s="87"/>
      <c r="J987" s="87"/>
      <c r="K987" s="88"/>
      <c r="L987" s="72"/>
      <c r="M987" s="3"/>
      <c r="N987" s="73"/>
      <c r="O987" s="127">
        <f>IF(F987=0,"",F987/E986)</f>
        <v>0.92783505154639179</v>
      </c>
      <c r="P987" s="75">
        <v>97</v>
      </c>
      <c r="Q987" s="128">
        <f t="shared" si="141"/>
        <v>0.93269230769230771</v>
      </c>
      <c r="R987" s="128">
        <f t="shared" si="142"/>
        <v>6.7307692307692291E-2</v>
      </c>
    </row>
    <row r="988" spans="1:19" ht="15.75" customHeight="1">
      <c r="A988" s="64">
        <v>2301</v>
      </c>
      <c r="B988" s="87"/>
      <c r="C988" s="87"/>
      <c r="D988" s="87"/>
      <c r="E988" s="87"/>
      <c r="F988" s="87"/>
      <c r="G988" s="87">
        <v>90</v>
      </c>
      <c r="H988" s="87"/>
      <c r="I988" s="87"/>
      <c r="J988" s="87"/>
      <c r="K988" s="88"/>
      <c r="L988" s="72"/>
      <c r="M988" s="3"/>
      <c r="N988" s="73"/>
      <c r="O988" s="127">
        <f>IF(G988=0,"",G988/F987)</f>
        <v>1</v>
      </c>
      <c r="P988" s="75">
        <v>96</v>
      </c>
      <c r="Q988" s="128">
        <f t="shared" si="141"/>
        <v>0.98969072164948457</v>
      </c>
      <c r="R988" s="128">
        <f t="shared" si="142"/>
        <v>1.0309278350515427E-2</v>
      </c>
    </row>
    <row r="989" spans="1:19" ht="15.75" customHeight="1">
      <c r="A989" s="64">
        <v>2302</v>
      </c>
      <c r="B989" s="87"/>
      <c r="C989" s="87"/>
      <c r="D989" s="87"/>
      <c r="E989" s="87"/>
      <c r="F989" s="87"/>
      <c r="G989" s="87"/>
      <c r="H989" s="87">
        <v>84</v>
      </c>
      <c r="I989" s="87"/>
      <c r="J989" s="87"/>
      <c r="K989" s="88"/>
      <c r="L989" s="72"/>
      <c r="M989" s="3"/>
      <c r="N989" s="73"/>
      <c r="O989" s="127">
        <f>IF(H989=0,"",H989/G988)</f>
        <v>0.93333333333333335</v>
      </c>
      <c r="P989" s="75">
        <v>94</v>
      </c>
      <c r="Q989" s="128">
        <f t="shared" si="141"/>
        <v>0.97916666666666663</v>
      </c>
      <c r="R989" s="128">
        <f t="shared" si="142"/>
        <v>2.083333333333337E-2</v>
      </c>
    </row>
    <row r="990" spans="1:19" ht="15.75" customHeight="1">
      <c r="A990" s="64">
        <v>2401</v>
      </c>
      <c r="B990" s="87"/>
      <c r="C990" s="87"/>
      <c r="D990" s="87"/>
      <c r="E990" s="87"/>
      <c r="F990" s="87"/>
      <c r="G990" s="87"/>
      <c r="H990" s="87"/>
      <c r="I990" s="87">
        <v>83</v>
      </c>
      <c r="J990" s="87"/>
      <c r="K990" s="88"/>
      <c r="L990" s="72"/>
      <c r="M990" s="3"/>
      <c r="N990" s="73"/>
      <c r="O990" s="127">
        <f>IF(I990=0,"",I990/H989)</f>
        <v>0.98809523809523814</v>
      </c>
      <c r="P990" s="75">
        <v>92</v>
      </c>
      <c r="Q990" s="128">
        <f t="shared" si="141"/>
        <v>0.97872340425531912</v>
      </c>
      <c r="R990" s="128">
        <f t="shared" si="142"/>
        <v>2.1276595744680882E-2</v>
      </c>
    </row>
    <row r="991" spans="1:19" ht="15.75" customHeight="1">
      <c r="A991" s="64">
        <v>2402</v>
      </c>
      <c r="B991" s="87"/>
      <c r="C991" s="87"/>
      <c r="D991" s="87"/>
      <c r="E991" s="87"/>
      <c r="F991" s="87"/>
      <c r="G991" s="87"/>
      <c r="H991" s="87"/>
      <c r="I991" s="87"/>
      <c r="J991" s="87">
        <v>76</v>
      </c>
      <c r="K991" s="88">
        <v>57</v>
      </c>
      <c r="L991" s="72"/>
      <c r="M991" s="3"/>
      <c r="N991" s="73"/>
      <c r="O991" s="129">
        <f>IF(J991=0,"",J991/I990)</f>
        <v>0.91566265060240959</v>
      </c>
      <c r="P991" s="75">
        <v>92</v>
      </c>
      <c r="Q991" s="130">
        <f t="shared" si="141"/>
        <v>1</v>
      </c>
      <c r="R991" s="130">
        <f t="shared" si="142"/>
        <v>0</v>
      </c>
    </row>
    <row r="992" spans="1:19" ht="15.75" customHeight="1">
      <c r="A992" s="64">
        <v>2501</v>
      </c>
      <c r="B992" s="87"/>
      <c r="C992" s="87"/>
      <c r="D992" s="87"/>
      <c r="E992" s="87"/>
      <c r="F992" s="87"/>
      <c r="G992" s="87"/>
      <c r="H992" s="87"/>
      <c r="I992" s="87"/>
      <c r="J992" s="87"/>
      <c r="K992" s="88"/>
      <c r="L992" s="72"/>
      <c r="M992" s="3"/>
      <c r="N992" s="30"/>
      <c r="O992" s="80"/>
      <c r="P992" s="81"/>
      <c r="Q992" s="82"/>
      <c r="R992" s="83"/>
    </row>
    <row r="993" spans="1:19" ht="15.75" customHeight="1">
      <c r="A993" s="64">
        <v>2502</v>
      </c>
      <c r="B993" s="87"/>
      <c r="C993" s="87"/>
      <c r="D993" s="87"/>
      <c r="E993" s="87"/>
      <c r="F993" s="87"/>
      <c r="G993" s="87"/>
      <c r="H993" s="87"/>
      <c r="I993" s="87"/>
      <c r="J993" s="87"/>
      <c r="K993" s="88"/>
      <c r="L993" s="72"/>
      <c r="M993" s="3"/>
      <c r="N993" s="30"/>
      <c r="O993" s="84"/>
      <c r="P993" s="85"/>
      <c r="Q993" s="86"/>
      <c r="R993" s="84"/>
    </row>
    <row r="994" spans="1:19" ht="15.75" customHeight="1">
      <c r="A994" s="64">
        <v>2601</v>
      </c>
      <c r="B994" s="87"/>
      <c r="C994" s="87"/>
      <c r="D994" s="87"/>
      <c r="E994" s="87"/>
      <c r="F994" s="87"/>
      <c r="G994" s="87"/>
      <c r="H994" s="87"/>
      <c r="I994" s="87"/>
      <c r="J994" s="87"/>
      <c r="K994" s="88"/>
      <c r="L994" s="72"/>
      <c r="M994" s="3"/>
      <c r="N994" s="30"/>
      <c r="O994" s="84"/>
      <c r="P994" s="85"/>
      <c r="Q994" s="86"/>
      <c r="R994" s="84"/>
    </row>
    <row r="995" spans="1:19" ht="15.75" customHeight="1">
      <c r="A995" s="64">
        <v>2602</v>
      </c>
      <c r="B995" s="87"/>
      <c r="C995" s="87"/>
      <c r="D995" s="87"/>
      <c r="E995" s="87"/>
      <c r="F995" s="87"/>
      <c r="G995" s="87"/>
      <c r="H995" s="87"/>
      <c r="I995" s="87"/>
      <c r="J995" s="87"/>
      <c r="K995" s="88"/>
      <c r="L995" s="72"/>
      <c r="M995" s="3"/>
      <c r="N995" s="30"/>
      <c r="O995" s="3"/>
      <c r="P995" s="30"/>
      <c r="Q995" s="23"/>
      <c r="R995" s="84"/>
    </row>
    <row r="996" spans="1:19" ht="15.75" customHeight="1">
      <c r="A996" s="64">
        <v>2701</v>
      </c>
      <c r="B996" s="87"/>
      <c r="C996" s="87"/>
      <c r="D996" s="87"/>
      <c r="E996" s="87"/>
      <c r="F996" s="87"/>
      <c r="G996" s="87"/>
      <c r="H996" s="87"/>
      <c r="I996" s="87"/>
      <c r="J996" s="87"/>
      <c r="K996" s="88"/>
      <c r="L996" s="72"/>
      <c r="M996" s="3"/>
      <c r="N996" s="30"/>
      <c r="O996" s="89" t="s">
        <v>83</v>
      </c>
      <c r="P996" s="90"/>
      <c r="Q996" s="120">
        <f>IF(SUM(K989:K992)=0,"",SUM(K989:K992))</f>
        <v>57</v>
      </c>
      <c r="R996" s="92" t="s">
        <v>11</v>
      </c>
    </row>
    <row r="997" spans="1:19" ht="15.75" customHeight="1">
      <c r="A997" s="64">
        <v>2702</v>
      </c>
      <c r="B997" s="87"/>
      <c r="C997" s="87"/>
      <c r="D997" s="87"/>
      <c r="E997" s="87"/>
      <c r="F997" s="87"/>
      <c r="G997" s="87"/>
      <c r="H997" s="87"/>
      <c r="I997" s="87"/>
      <c r="J997" s="87"/>
      <c r="K997" s="88"/>
      <c r="L997" s="72"/>
      <c r="M997" s="3"/>
      <c r="N997" s="30"/>
      <c r="O997" s="93" t="s">
        <v>85</v>
      </c>
      <c r="P997" s="94" t="str">
        <f>IF(P996/B983=0,"",P996/B983)</f>
        <v/>
      </c>
      <c r="Q997" s="121" t="str">
        <f>IF(P996/Q996=0,"",P996/Q996)</f>
        <v/>
      </c>
      <c r="R997" s="96" t="s">
        <v>86</v>
      </c>
    </row>
    <row r="998" spans="1:19" ht="15.75" customHeight="1">
      <c r="A998" s="64">
        <v>2801</v>
      </c>
      <c r="B998" s="87"/>
      <c r="C998" s="87"/>
      <c r="D998" s="87"/>
      <c r="E998" s="87"/>
      <c r="F998" s="87"/>
      <c r="G998" s="87"/>
      <c r="H998" s="87"/>
      <c r="I998" s="87"/>
      <c r="J998" s="87"/>
      <c r="K998" s="88"/>
      <c r="L998" s="97"/>
      <c r="M998" s="98"/>
      <c r="N998" s="99"/>
      <c r="O998" s="98"/>
      <c r="P998" s="99"/>
      <c r="Q998" s="99"/>
      <c r="R998" s="122"/>
    </row>
    <row r="999" spans="1:19" ht="18" customHeight="1">
      <c r="A999" s="29"/>
      <c r="B999" s="30"/>
      <c r="C999" s="30"/>
      <c r="D999" s="288" t="s">
        <v>111</v>
      </c>
      <c r="E999" s="289"/>
      <c r="F999" s="289"/>
      <c r="G999" s="289"/>
      <c r="H999" s="289"/>
      <c r="I999" s="289"/>
      <c r="J999" s="290"/>
      <c r="K999" s="101">
        <f>SUM(K983:K995)</f>
        <v>57</v>
      </c>
      <c r="L999" s="102">
        <f>IF(K991=0,"",K991/B983)</f>
        <v>0.48305084745762711</v>
      </c>
      <c r="M999" s="102">
        <f>IF(K999=0,"",K999/B983)</f>
        <v>0.48305084745762711</v>
      </c>
      <c r="N999" s="102">
        <f>M999-L999</f>
        <v>0</v>
      </c>
      <c r="O999" s="3"/>
      <c r="P999" s="30"/>
      <c r="Q999" s="23"/>
      <c r="R999" s="3"/>
    </row>
    <row r="1000" spans="1:19" ht="15.75" customHeight="1"/>
    <row r="1001" spans="1:19" ht="15.75" customHeight="1"/>
    <row r="1002" spans="1:19" ht="15.75" customHeight="1">
      <c r="A1002" s="2"/>
      <c r="B1002" s="291" t="s">
        <v>99</v>
      </c>
      <c r="C1002" s="292"/>
      <c r="D1002" s="292"/>
      <c r="E1002" s="292"/>
      <c r="F1002" s="292"/>
      <c r="G1002" s="292"/>
      <c r="H1002" s="292"/>
      <c r="I1002" s="292"/>
      <c r="J1002" s="292"/>
      <c r="K1002" s="60" t="s">
        <v>121</v>
      </c>
      <c r="L1002" s="60"/>
      <c r="M1002" s="60"/>
      <c r="N1002" s="30"/>
      <c r="O1002" s="3"/>
      <c r="P1002" s="30"/>
      <c r="Q1002" s="30"/>
      <c r="R1002" s="30"/>
    </row>
    <row r="1003" spans="1:19" ht="15" customHeight="1">
      <c r="A1003" s="293" t="s">
        <v>10</v>
      </c>
      <c r="B1003" s="294" t="s">
        <v>100</v>
      </c>
      <c r="C1003" s="289"/>
      <c r="D1003" s="289"/>
      <c r="E1003" s="289"/>
      <c r="F1003" s="289"/>
      <c r="G1003" s="289"/>
      <c r="H1003" s="289"/>
      <c r="I1003" s="289"/>
      <c r="J1003" s="290"/>
      <c r="K1003" s="295" t="s">
        <v>11</v>
      </c>
      <c r="L1003" s="286" t="s">
        <v>3</v>
      </c>
      <c r="M1003" s="286" t="s">
        <v>4</v>
      </c>
      <c r="N1003" s="284" t="s">
        <v>5</v>
      </c>
      <c r="O1003" s="286" t="s">
        <v>6</v>
      </c>
      <c r="P1003" s="287" t="s">
        <v>7</v>
      </c>
      <c r="Q1003" s="287" t="s">
        <v>8</v>
      </c>
      <c r="R1003" s="286" t="s">
        <v>101</v>
      </c>
    </row>
    <row r="1004" spans="1:19" ht="15" customHeight="1">
      <c r="A1004" s="285"/>
      <c r="B1004" s="64" t="s">
        <v>102</v>
      </c>
      <c r="C1004" s="64" t="s">
        <v>103</v>
      </c>
      <c r="D1004" s="64" t="s">
        <v>104</v>
      </c>
      <c r="E1004" s="64" t="s">
        <v>105</v>
      </c>
      <c r="F1004" s="64" t="s">
        <v>106</v>
      </c>
      <c r="G1004" s="64" t="s">
        <v>107</v>
      </c>
      <c r="H1004" s="64" t="s">
        <v>108</v>
      </c>
      <c r="I1004" s="64" t="s">
        <v>109</v>
      </c>
      <c r="J1004" s="64" t="s">
        <v>110</v>
      </c>
      <c r="K1004" s="285"/>
      <c r="L1004" s="285"/>
      <c r="M1004" s="285"/>
      <c r="N1004" s="285"/>
      <c r="O1004" s="285"/>
      <c r="P1004" s="285"/>
      <c r="Q1004" s="285"/>
      <c r="R1004" s="285"/>
    </row>
    <row r="1005" spans="1:19" ht="15" customHeight="1">
      <c r="A1005" s="64">
        <v>2101</v>
      </c>
      <c r="B1005" s="65">
        <v>115</v>
      </c>
      <c r="C1005" s="87"/>
      <c r="D1005" s="87"/>
      <c r="E1005" s="87"/>
      <c r="F1005" s="87"/>
      <c r="G1005" s="87"/>
      <c r="H1005" s="87"/>
      <c r="I1005" s="87"/>
      <c r="J1005" s="87"/>
      <c r="K1005" s="88"/>
      <c r="L1005" s="67"/>
      <c r="M1005" s="49"/>
      <c r="N1005" s="68"/>
      <c r="O1005" s="107"/>
      <c r="P1005" s="70">
        <f>B1005</f>
        <v>115</v>
      </c>
      <c r="Q1005" s="108"/>
      <c r="R1005" s="107"/>
    </row>
    <row r="1006" spans="1:19" ht="15" customHeight="1">
      <c r="A1006" s="64">
        <v>2102</v>
      </c>
      <c r="B1006" s="87"/>
      <c r="C1006" s="87">
        <v>81</v>
      </c>
      <c r="D1006" s="87"/>
      <c r="E1006" s="87"/>
      <c r="F1006" s="87"/>
      <c r="G1006" s="87"/>
      <c r="H1006" s="87"/>
      <c r="I1006" s="87"/>
      <c r="J1006" s="87"/>
      <c r="K1006" s="88"/>
      <c r="L1006" s="72"/>
      <c r="M1006" s="3"/>
      <c r="N1006" s="73"/>
      <c r="O1006" s="127">
        <f>IF(C1006=0,"",C1006/B1005)</f>
        <v>0.70434782608695656</v>
      </c>
      <c r="P1006" s="75">
        <v>81</v>
      </c>
      <c r="Q1006" s="128">
        <f t="shared" ref="Q1006:Q1013" si="143">IF(P1006=0,"",P1006/P1005)</f>
        <v>0.70434782608695656</v>
      </c>
      <c r="R1006" s="128">
        <f t="shared" ref="R1006:R1013" si="144">IF(P1006=0,"",100%-Q1006)</f>
        <v>0.29565217391304344</v>
      </c>
    </row>
    <row r="1007" spans="1:19" ht="15" customHeight="1">
      <c r="A1007" s="64">
        <v>2201</v>
      </c>
      <c r="B1007" s="87"/>
      <c r="C1007" s="87"/>
      <c r="D1007" s="87">
        <v>63</v>
      </c>
      <c r="E1007" s="87"/>
      <c r="F1007" s="87"/>
      <c r="G1007" s="87"/>
      <c r="H1007" s="87"/>
      <c r="I1007" s="87"/>
      <c r="J1007" s="87"/>
      <c r="K1007" s="88"/>
      <c r="L1007" s="72"/>
      <c r="M1007" s="3"/>
      <c r="N1007" s="73"/>
      <c r="O1007" s="127">
        <f>IF(D1007=0,"",D1007/C1006)</f>
        <v>0.77777777777777779</v>
      </c>
      <c r="P1007" s="75">
        <v>73</v>
      </c>
      <c r="Q1007" s="128">
        <f t="shared" si="143"/>
        <v>0.90123456790123457</v>
      </c>
      <c r="R1007" s="128">
        <f t="shared" si="144"/>
        <v>9.8765432098765427E-2</v>
      </c>
      <c r="S1007" s="8">
        <f>P1007/P1005</f>
        <v>0.63478260869565217</v>
      </c>
    </row>
    <row r="1008" spans="1:19" ht="15" customHeight="1">
      <c r="A1008" s="64">
        <v>2202</v>
      </c>
      <c r="B1008" s="87"/>
      <c r="C1008" s="87"/>
      <c r="D1008" s="87"/>
      <c r="E1008" s="87">
        <v>54</v>
      </c>
      <c r="F1008" s="87"/>
      <c r="G1008" s="87"/>
      <c r="H1008" s="87"/>
      <c r="I1008" s="87"/>
      <c r="J1008" s="87"/>
      <c r="K1008" s="88"/>
      <c r="L1008" s="72"/>
      <c r="M1008" s="3"/>
      <c r="N1008" s="73"/>
      <c r="O1008" s="127">
        <f>IF(E1008=0,"",E1008/D1007)</f>
        <v>0.8571428571428571</v>
      </c>
      <c r="P1008" s="75">
        <v>69</v>
      </c>
      <c r="Q1008" s="128">
        <f t="shared" si="143"/>
        <v>0.9452054794520548</v>
      </c>
      <c r="R1008" s="128">
        <f t="shared" si="144"/>
        <v>5.4794520547945202E-2</v>
      </c>
    </row>
    <row r="1009" spans="1:22" ht="15" customHeight="1">
      <c r="A1009" s="64">
        <v>2301</v>
      </c>
      <c r="B1009" s="87"/>
      <c r="C1009" s="87"/>
      <c r="D1009" s="87"/>
      <c r="E1009" s="87"/>
      <c r="F1009" s="87">
        <v>51</v>
      </c>
      <c r="G1009" s="87"/>
      <c r="H1009" s="87"/>
      <c r="I1009" s="87"/>
      <c r="J1009" s="87"/>
      <c r="K1009" s="88"/>
      <c r="L1009" s="72"/>
      <c r="M1009" s="3"/>
      <c r="N1009" s="73"/>
      <c r="O1009" s="127">
        <f>IF(F1009=0,"",F1009/E1008)</f>
        <v>0.94444444444444442</v>
      </c>
      <c r="P1009" s="75">
        <v>69</v>
      </c>
      <c r="Q1009" s="128">
        <f t="shared" si="143"/>
        <v>1</v>
      </c>
      <c r="R1009" s="128">
        <f t="shared" si="144"/>
        <v>0</v>
      </c>
    </row>
    <row r="1010" spans="1:22" ht="15" customHeight="1">
      <c r="A1010" s="64">
        <v>2302</v>
      </c>
      <c r="B1010" s="87"/>
      <c r="C1010" s="87"/>
      <c r="D1010" s="87"/>
      <c r="E1010" s="87"/>
      <c r="F1010" s="87"/>
      <c r="G1010" s="87">
        <v>47</v>
      </c>
      <c r="H1010" s="87"/>
      <c r="I1010" s="87"/>
      <c r="J1010" s="87"/>
      <c r="K1010" s="88"/>
      <c r="L1010" s="72"/>
      <c r="M1010" s="3"/>
      <c r="N1010" s="73"/>
      <c r="O1010" s="127">
        <f>IF(G1010=0,"",G1010/F1009)</f>
        <v>0.92156862745098034</v>
      </c>
      <c r="P1010" s="75">
        <v>66</v>
      </c>
      <c r="Q1010" s="128">
        <f t="shared" si="143"/>
        <v>0.95652173913043481</v>
      </c>
      <c r="R1010" s="128">
        <f t="shared" si="144"/>
        <v>4.3478260869565188E-2</v>
      </c>
    </row>
    <row r="1011" spans="1:22" ht="15" customHeight="1">
      <c r="A1011" s="64">
        <v>2401</v>
      </c>
      <c r="B1011" s="87"/>
      <c r="C1011" s="87"/>
      <c r="D1011" s="87"/>
      <c r="E1011" s="87"/>
      <c r="F1011" s="87"/>
      <c r="G1011" s="87"/>
      <c r="H1011" s="87">
        <v>45</v>
      </c>
      <c r="I1011" s="87"/>
      <c r="J1011" s="87"/>
      <c r="K1011" s="88"/>
      <c r="L1011" s="72"/>
      <c r="M1011" s="3"/>
      <c r="N1011" s="73"/>
      <c r="O1011" s="127">
        <f>IF(H1011=0,"",H1011/G1010)</f>
        <v>0.95744680851063835</v>
      </c>
      <c r="P1011" s="75">
        <v>61</v>
      </c>
      <c r="Q1011" s="128">
        <f t="shared" si="143"/>
        <v>0.9242424242424242</v>
      </c>
      <c r="R1011" s="128">
        <f t="shared" si="144"/>
        <v>7.5757575757575801E-2</v>
      </c>
    </row>
    <row r="1012" spans="1:22" ht="15" customHeight="1">
      <c r="A1012" s="64">
        <v>2402</v>
      </c>
      <c r="B1012" s="87"/>
      <c r="C1012" s="87"/>
      <c r="D1012" s="87"/>
      <c r="E1012" s="87"/>
      <c r="F1012" s="87"/>
      <c r="G1012" s="87"/>
      <c r="H1012" s="87"/>
      <c r="I1012" s="87">
        <v>44</v>
      </c>
      <c r="J1012" s="87"/>
      <c r="K1012" s="88"/>
      <c r="L1012" s="72"/>
      <c r="M1012" s="3"/>
      <c r="N1012" s="73"/>
      <c r="O1012" s="127">
        <f>IF(I1012=0,"",I1012/H1011)</f>
        <v>0.97777777777777775</v>
      </c>
      <c r="P1012" s="75">
        <v>58</v>
      </c>
      <c r="Q1012" s="128">
        <f t="shared" si="143"/>
        <v>0.95081967213114749</v>
      </c>
      <c r="R1012" s="128">
        <f t="shared" si="144"/>
        <v>4.9180327868852514E-2</v>
      </c>
    </row>
    <row r="1013" spans="1:22" ht="15" customHeight="1">
      <c r="A1013" s="64">
        <v>2501</v>
      </c>
      <c r="B1013" s="87"/>
      <c r="C1013" s="87"/>
      <c r="D1013" s="87"/>
      <c r="E1013" s="87"/>
      <c r="F1013" s="87"/>
      <c r="G1013" s="87"/>
      <c r="H1013" s="87"/>
      <c r="I1013" s="87"/>
      <c r="J1013" s="87"/>
      <c r="K1013" s="88"/>
      <c r="L1013" s="72"/>
      <c r="M1013" s="3"/>
      <c r="N1013" s="73"/>
      <c r="O1013" s="129" t="str">
        <f>IF(J1013=0,"",J1013/I1012)</f>
        <v/>
      </c>
      <c r="P1013" s="75"/>
      <c r="Q1013" s="130" t="str">
        <f t="shared" si="143"/>
        <v/>
      </c>
      <c r="R1013" s="130" t="str">
        <f t="shared" si="144"/>
        <v/>
      </c>
    </row>
    <row r="1014" spans="1:22" ht="15" customHeight="1">
      <c r="A1014" s="64">
        <v>2502</v>
      </c>
      <c r="B1014" s="87"/>
      <c r="C1014" s="87"/>
      <c r="D1014" s="87"/>
      <c r="E1014" s="87"/>
      <c r="F1014" s="87"/>
      <c r="G1014" s="87"/>
      <c r="H1014" s="87"/>
      <c r="I1014" s="87"/>
      <c r="J1014" s="87"/>
      <c r="K1014" s="88"/>
      <c r="L1014" s="72"/>
      <c r="M1014" s="3"/>
      <c r="N1014" s="30"/>
      <c r="O1014" s="80"/>
      <c r="P1014" s="81"/>
      <c r="Q1014" s="82"/>
      <c r="R1014" s="83"/>
    </row>
    <row r="1015" spans="1:22" ht="15" customHeight="1">
      <c r="A1015" s="64">
        <v>2601</v>
      </c>
      <c r="B1015" s="87"/>
      <c r="C1015" s="87"/>
      <c r="D1015" s="87"/>
      <c r="E1015" s="87"/>
      <c r="F1015" s="87"/>
      <c r="G1015" s="87"/>
      <c r="H1015" s="87"/>
      <c r="I1015" s="87"/>
      <c r="J1015" s="87"/>
      <c r="K1015" s="88"/>
      <c r="L1015" s="72"/>
      <c r="M1015" s="3"/>
      <c r="N1015" s="30"/>
      <c r="O1015" s="84"/>
      <c r="P1015" s="85"/>
      <c r="Q1015" s="86"/>
      <c r="R1015" s="84"/>
    </row>
    <row r="1016" spans="1:22" ht="15" customHeight="1">
      <c r="A1016" s="64">
        <v>2602</v>
      </c>
      <c r="B1016" s="87"/>
      <c r="C1016" s="87"/>
      <c r="D1016" s="87"/>
      <c r="E1016" s="87"/>
      <c r="F1016" s="87"/>
      <c r="G1016" s="87"/>
      <c r="H1016" s="87"/>
      <c r="I1016" s="87"/>
      <c r="J1016" s="87"/>
      <c r="K1016" s="88"/>
      <c r="L1016" s="72"/>
      <c r="M1016" s="3"/>
      <c r="N1016" s="30"/>
      <c r="O1016" s="84"/>
      <c r="P1016" s="85"/>
      <c r="Q1016" s="86"/>
      <c r="R1016" s="84"/>
    </row>
    <row r="1017" spans="1:22" ht="15" customHeight="1">
      <c r="A1017" s="64">
        <v>2701</v>
      </c>
      <c r="B1017" s="87"/>
      <c r="C1017" s="87"/>
      <c r="D1017" s="87"/>
      <c r="E1017" s="87"/>
      <c r="F1017" s="87"/>
      <c r="G1017" s="87"/>
      <c r="H1017" s="87"/>
      <c r="I1017" s="87"/>
      <c r="J1017" s="87"/>
      <c r="K1017" s="88"/>
      <c r="L1017" s="72"/>
      <c r="M1017" s="3"/>
      <c r="N1017" s="30"/>
      <c r="O1017" s="3"/>
      <c r="P1017" s="30"/>
      <c r="Q1017" s="23"/>
      <c r="R1017" s="84"/>
    </row>
    <row r="1018" spans="1:22" ht="15" customHeight="1">
      <c r="A1018" s="64">
        <v>2702</v>
      </c>
      <c r="B1018" s="87"/>
      <c r="C1018" s="87"/>
      <c r="D1018" s="87"/>
      <c r="E1018" s="87"/>
      <c r="F1018" s="87"/>
      <c r="G1018" s="87"/>
      <c r="H1018" s="87"/>
      <c r="I1018" s="87"/>
      <c r="J1018" s="87"/>
      <c r="K1018" s="88"/>
      <c r="L1018" s="72"/>
      <c r="M1018" s="3"/>
      <c r="N1018" s="30"/>
      <c r="O1018" s="89" t="s">
        <v>83</v>
      </c>
      <c r="P1018" s="90"/>
      <c r="Q1018" s="120" t="str">
        <f>IF(SUM(K1011:K1014)=0,"",SUM(K1011:K1014))</f>
        <v/>
      </c>
      <c r="R1018" s="92" t="s">
        <v>11</v>
      </c>
    </row>
    <row r="1019" spans="1:22" ht="15" customHeight="1">
      <c r="A1019" s="64">
        <v>2801</v>
      </c>
      <c r="B1019" s="87"/>
      <c r="C1019" s="87"/>
      <c r="D1019" s="87"/>
      <c r="E1019" s="87"/>
      <c r="F1019" s="87"/>
      <c r="G1019" s="87"/>
      <c r="H1019" s="87"/>
      <c r="I1019" s="87"/>
      <c r="J1019" s="87"/>
      <c r="K1019" s="88"/>
      <c r="L1019" s="72"/>
      <c r="M1019" s="3"/>
      <c r="N1019" s="30"/>
      <c r="O1019" s="93" t="s">
        <v>85</v>
      </c>
      <c r="P1019" s="94" t="str">
        <f>IF(P1018/B1005=0,"",P1018/B1005)</f>
        <v/>
      </c>
      <c r="Q1019" s="121" t="e">
        <f>IF(P1018/Q1018=0,"",P1018/Q1018)</f>
        <v>#VALUE!</v>
      </c>
      <c r="R1019" s="96" t="s">
        <v>86</v>
      </c>
      <c r="V1019" s="256">
        <f>AVERAGE(S1007,S1029)</f>
        <v>0.70357016613644396</v>
      </c>
    </row>
    <row r="1020" spans="1:22" ht="15" customHeight="1">
      <c r="A1020" s="64">
        <v>2802</v>
      </c>
      <c r="B1020" s="87"/>
      <c r="C1020" s="87"/>
      <c r="D1020" s="87"/>
      <c r="E1020" s="87"/>
      <c r="F1020" s="87"/>
      <c r="G1020" s="87"/>
      <c r="H1020" s="87"/>
      <c r="I1020" s="87"/>
      <c r="J1020" s="87"/>
      <c r="K1020" s="88"/>
      <c r="L1020" s="97"/>
      <c r="M1020" s="98"/>
      <c r="N1020" s="99"/>
      <c r="O1020" s="98"/>
      <c r="P1020" s="99"/>
      <c r="Q1020" s="99"/>
      <c r="R1020" s="122"/>
    </row>
    <row r="1021" spans="1:22" ht="15" customHeight="1">
      <c r="A1021" s="29"/>
      <c r="B1021" s="30"/>
      <c r="C1021" s="30"/>
      <c r="D1021" s="288" t="s">
        <v>111</v>
      </c>
      <c r="E1021" s="289"/>
      <c r="F1021" s="289"/>
      <c r="G1021" s="289"/>
      <c r="H1021" s="289"/>
      <c r="I1021" s="289"/>
      <c r="J1021" s="290"/>
      <c r="K1021" s="101">
        <f>SUM(K1005:K1017)</f>
        <v>0</v>
      </c>
      <c r="L1021" s="102" t="str">
        <f>IF(K1013=0,"",K1013/B1005)</f>
        <v/>
      </c>
      <c r="M1021" s="102" t="str">
        <f>IF(K1021=0,"",K1021/B1005)</f>
        <v/>
      </c>
      <c r="N1021" s="102" t="e">
        <f>M1021-L1021</f>
        <v>#VALUE!</v>
      </c>
      <c r="O1021" s="3"/>
      <c r="P1021" s="30"/>
      <c r="Q1021" s="23"/>
      <c r="R1021" s="3"/>
    </row>
    <row r="1022" spans="1:22" ht="15.75" customHeight="1"/>
    <row r="1023" spans="1:22" ht="15.75" customHeight="1"/>
    <row r="1024" spans="1:22" ht="24" customHeight="1">
      <c r="A1024" s="2"/>
      <c r="B1024" s="291" t="s">
        <v>99</v>
      </c>
      <c r="C1024" s="292"/>
      <c r="D1024" s="292"/>
      <c r="E1024" s="292"/>
      <c r="F1024" s="292"/>
      <c r="G1024" s="292"/>
      <c r="H1024" s="292"/>
      <c r="I1024" s="292"/>
      <c r="J1024" s="292"/>
      <c r="K1024" s="60" t="s">
        <v>122</v>
      </c>
      <c r="L1024" s="60"/>
      <c r="M1024" s="60"/>
      <c r="N1024" s="30"/>
      <c r="O1024" s="3"/>
      <c r="P1024" s="30"/>
      <c r="Q1024" s="30"/>
      <c r="R1024" s="30"/>
      <c r="S1024" s="131"/>
    </row>
    <row r="1025" spans="1:19" ht="15" customHeight="1">
      <c r="A1025" s="293" t="s">
        <v>10</v>
      </c>
      <c r="B1025" s="294" t="s">
        <v>100</v>
      </c>
      <c r="C1025" s="289"/>
      <c r="D1025" s="289"/>
      <c r="E1025" s="289"/>
      <c r="F1025" s="289"/>
      <c r="G1025" s="289"/>
      <c r="H1025" s="289"/>
      <c r="I1025" s="289"/>
      <c r="J1025" s="290"/>
      <c r="K1025" s="295" t="s">
        <v>11</v>
      </c>
      <c r="L1025" s="286" t="s">
        <v>3</v>
      </c>
      <c r="M1025" s="286" t="s">
        <v>4</v>
      </c>
      <c r="N1025" s="284" t="s">
        <v>5</v>
      </c>
      <c r="O1025" s="286" t="s">
        <v>6</v>
      </c>
      <c r="P1025" s="287" t="s">
        <v>7</v>
      </c>
      <c r="Q1025" s="287" t="s">
        <v>8</v>
      </c>
      <c r="R1025" s="286" t="s">
        <v>101</v>
      </c>
      <c r="S1025" s="131"/>
    </row>
    <row r="1026" spans="1:19" ht="15" customHeight="1">
      <c r="A1026" s="285"/>
      <c r="B1026" s="64" t="s">
        <v>102</v>
      </c>
      <c r="C1026" s="64" t="s">
        <v>103</v>
      </c>
      <c r="D1026" s="64" t="s">
        <v>104</v>
      </c>
      <c r="E1026" s="64" t="s">
        <v>105</v>
      </c>
      <c r="F1026" s="64" t="s">
        <v>106</v>
      </c>
      <c r="G1026" s="64" t="s">
        <v>107</v>
      </c>
      <c r="H1026" s="64" t="s">
        <v>108</v>
      </c>
      <c r="I1026" s="64" t="s">
        <v>109</v>
      </c>
      <c r="J1026" s="64" t="s">
        <v>110</v>
      </c>
      <c r="K1026" s="285"/>
      <c r="L1026" s="285"/>
      <c r="M1026" s="285"/>
      <c r="N1026" s="285"/>
      <c r="O1026" s="285"/>
      <c r="P1026" s="285"/>
      <c r="Q1026" s="285"/>
      <c r="R1026" s="285"/>
      <c r="S1026" s="131"/>
    </row>
    <row r="1027" spans="1:19" ht="15" customHeight="1">
      <c r="A1027" s="64">
        <v>2102</v>
      </c>
      <c r="B1027" s="65">
        <v>123</v>
      </c>
      <c r="C1027" s="87"/>
      <c r="D1027" s="87"/>
      <c r="E1027" s="87"/>
      <c r="F1027" s="87"/>
      <c r="G1027" s="87"/>
      <c r="H1027" s="87"/>
      <c r="I1027" s="87"/>
      <c r="J1027" s="87"/>
      <c r="K1027" s="88"/>
      <c r="L1027" s="67"/>
      <c r="M1027" s="49"/>
      <c r="N1027" s="68"/>
      <c r="O1027" s="107"/>
      <c r="P1027" s="70">
        <f>B1027</f>
        <v>123</v>
      </c>
      <c r="Q1027" s="108"/>
      <c r="R1027" s="107"/>
      <c r="S1027" s="131"/>
    </row>
    <row r="1028" spans="1:19" ht="15" customHeight="1">
      <c r="A1028" s="64">
        <v>2201</v>
      </c>
      <c r="B1028" s="87"/>
      <c r="C1028" s="87">
        <v>99</v>
      </c>
      <c r="D1028" s="87"/>
      <c r="E1028" s="87"/>
      <c r="F1028" s="87"/>
      <c r="G1028" s="87"/>
      <c r="H1028" s="87"/>
      <c r="I1028" s="87"/>
      <c r="J1028" s="87"/>
      <c r="K1028" s="88"/>
      <c r="L1028" s="72"/>
      <c r="M1028" s="3"/>
      <c r="N1028" s="73"/>
      <c r="O1028" s="127">
        <f>IF(C1028=0,"",C1028/B1027)</f>
        <v>0.80487804878048785</v>
      </c>
      <c r="P1028" s="75">
        <v>99</v>
      </c>
      <c r="Q1028" s="128">
        <f t="shared" ref="Q1028:Q1035" si="145">IF(P1028=0,"",P1028/P1027)</f>
        <v>0.80487804878048785</v>
      </c>
      <c r="R1028" s="128">
        <f t="shared" ref="R1028:R1035" si="146">IF(P1028=0,"",100%-Q1028)</f>
        <v>0.19512195121951215</v>
      </c>
      <c r="S1028" s="131"/>
    </row>
    <row r="1029" spans="1:19" ht="15" customHeight="1">
      <c r="A1029" s="64">
        <v>2202</v>
      </c>
      <c r="B1029" s="87"/>
      <c r="C1029" s="87"/>
      <c r="D1029" s="87">
        <v>87</v>
      </c>
      <c r="E1029" s="87"/>
      <c r="F1029" s="87"/>
      <c r="G1029" s="87"/>
      <c r="H1029" s="87"/>
      <c r="I1029" s="87"/>
      <c r="J1029" s="87"/>
      <c r="K1029" s="88"/>
      <c r="L1029" s="72"/>
      <c r="M1029" s="3"/>
      <c r="N1029" s="73"/>
      <c r="O1029" s="127">
        <f>IF(D1029=0,"",D1029/C1028)</f>
        <v>0.87878787878787878</v>
      </c>
      <c r="P1029" s="75">
        <v>95</v>
      </c>
      <c r="Q1029" s="128">
        <f t="shared" si="145"/>
        <v>0.95959595959595956</v>
      </c>
      <c r="R1029" s="128">
        <f t="shared" si="146"/>
        <v>4.0404040404040442E-2</v>
      </c>
      <c r="S1029" s="8">
        <f>P1029/P1027</f>
        <v>0.77235772357723576</v>
      </c>
    </row>
    <row r="1030" spans="1:19" ht="15" customHeight="1">
      <c r="A1030" s="64">
        <v>2301</v>
      </c>
      <c r="B1030" s="87"/>
      <c r="C1030" s="87"/>
      <c r="D1030" s="87"/>
      <c r="E1030" s="87">
        <v>73</v>
      </c>
      <c r="F1030" s="87"/>
      <c r="G1030" s="87"/>
      <c r="H1030" s="87"/>
      <c r="I1030" s="87"/>
      <c r="J1030" s="87"/>
      <c r="K1030" s="88"/>
      <c r="L1030" s="72"/>
      <c r="M1030" s="3"/>
      <c r="N1030" s="73"/>
      <c r="O1030" s="127">
        <f>IF(E1030=0,"",E1030/D1029)</f>
        <v>0.83908045977011492</v>
      </c>
      <c r="P1030" s="75">
        <v>92</v>
      </c>
      <c r="Q1030" s="128">
        <f t="shared" si="145"/>
        <v>0.96842105263157896</v>
      </c>
      <c r="R1030" s="128">
        <f t="shared" si="146"/>
        <v>3.157894736842104E-2</v>
      </c>
      <c r="S1030" s="131"/>
    </row>
    <row r="1031" spans="1:19" ht="15" customHeight="1">
      <c r="A1031" s="64">
        <v>2302</v>
      </c>
      <c r="B1031" s="87"/>
      <c r="C1031" s="87"/>
      <c r="D1031" s="87"/>
      <c r="E1031" s="87"/>
      <c r="F1031" s="87">
        <v>71</v>
      </c>
      <c r="G1031" s="87"/>
      <c r="H1031" s="87"/>
      <c r="I1031" s="87"/>
      <c r="J1031" s="87"/>
      <c r="K1031" s="88"/>
      <c r="L1031" s="72"/>
      <c r="M1031" s="3"/>
      <c r="N1031" s="73"/>
      <c r="O1031" s="127">
        <f>IF(F1031=0,"",F1031/E1030)</f>
        <v>0.9726027397260274</v>
      </c>
      <c r="P1031" s="75">
        <v>91</v>
      </c>
      <c r="Q1031" s="128">
        <f t="shared" si="145"/>
        <v>0.98913043478260865</v>
      </c>
      <c r="R1031" s="128">
        <f t="shared" si="146"/>
        <v>1.0869565217391353E-2</v>
      </c>
      <c r="S1031" s="131"/>
    </row>
    <row r="1032" spans="1:19" ht="15" customHeight="1">
      <c r="A1032" s="64">
        <v>2401</v>
      </c>
      <c r="B1032" s="87"/>
      <c r="C1032" s="87"/>
      <c r="D1032" s="87"/>
      <c r="E1032" s="87"/>
      <c r="F1032" s="87"/>
      <c r="G1032" s="87">
        <v>69</v>
      </c>
      <c r="H1032" s="87"/>
      <c r="I1032" s="87"/>
      <c r="J1032" s="87"/>
      <c r="K1032" s="88"/>
      <c r="L1032" s="72"/>
      <c r="M1032" s="3"/>
      <c r="N1032" s="73"/>
      <c r="O1032" s="127">
        <f>IF(G1032=0,"",G1032/F1031)</f>
        <v>0.971830985915493</v>
      </c>
      <c r="P1032" s="75">
        <v>89</v>
      </c>
      <c r="Q1032" s="128">
        <f t="shared" si="145"/>
        <v>0.97802197802197799</v>
      </c>
      <c r="R1032" s="128">
        <f t="shared" si="146"/>
        <v>2.1978021978022011E-2</v>
      </c>
      <c r="S1032" s="131"/>
    </row>
    <row r="1033" spans="1:19" ht="15" customHeight="1">
      <c r="A1033" s="64">
        <v>2402</v>
      </c>
      <c r="B1033" s="87"/>
      <c r="C1033" s="87"/>
      <c r="D1033" s="87"/>
      <c r="E1033" s="87"/>
      <c r="F1033" s="87"/>
      <c r="G1033" s="87"/>
      <c r="H1033" s="87">
        <v>68</v>
      </c>
      <c r="I1033" s="87"/>
      <c r="J1033" s="87"/>
      <c r="K1033" s="88"/>
      <c r="L1033" s="72"/>
      <c r="M1033" s="3"/>
      <c r="N1033" s="73"/>
      <c r="O1033" s="127">
        <f>IF(H1033=0,"",H1033/G1032)</f>
        <v>0.98550724637681164</v>
      </c>
      <c r="P1033" s="75">
        <v>85</v>
      </c>
      <c r="Q1033" s="128">
        <f t="shared" si="145"/>
        <v>0.9550561797752809</v>
      </c>
      <c r="R1033" s="128">
        <f t="shared" si="146"/>
        <v>4.49438202247191E-2</v>
      </c>
      <c r="S1033" s="131"/>
    </row>
    <row r="1034" spans="1:19" ht="15" customHeight="1">
      <c r="A1034" s="64">
        <v>2501</v>
      </c>
      <c r="B1034" s="87"/>
      <c r="C1034" s="87"/>
      <c r="D1034" s="87"/>
      <c r="E1034" s="87"/>
      <c r="F1034" s="87"/>
      <c r="G1034" s="87"/>
      <c r="H1034" s="87"/>
      <c r="I1034" s="87"/>
      <c r="J1034" s="87"/>
      <c r="K1034" s="88"/>
      <c r="L1034" s="72"/>
      <c r="M1034" s="3"/>
      <c r="N1034" s="73"/>
      <c r="O1034" s="127" t="str">
        <f>IF(I1034=0,"",I1034/H1033)</f>
        <v/>
      </c>
      <c r="P1034" s="75"/>
      <c r="Q1034" s="128" t="str">
        <f t="shared" si="145"/>
        <v/>
      </c>
      <c r="R1034" s="128" t="str">
        <f t="shared" si="146"/>
        <v/>
      </c>
      <c r="S1034" s="131"/>
    </row>
    <row r="1035" spans="1:19" ht="15" customHeight="1">
      <c r="A1035" s="64">
        <v>2502</v>
      </c>
      <c r="B1035" s="87"/>
      <c r="C1035" s="87"/>
      <c r="D1035" s="87"/>
      <c r="E1035" s="87"/>
      <c r="F1035" s="87"/>
      <c r="G1035" s="87"/>
      <c r="H1035" s="87"/>
      <c r="I1035" s="87"/>
      <c r="J1035" s="87"/>
      <c r="K1035" s="88"/>
      <c r="L1035" s="72"/>
      <c r="M1035" s="3"/>
      <c r="N1035" s="73"/>
      <c r="O1035" s="129" t="str">
        <f>IF(J1035=0,"",J1035/I1034)</f>
        <v/>
      </c>
      <c r="P1035" s="75"/>
      <c r="Q1035" s="130" t="str">
        <f t="shared" si="145"/>
        <v/>
      </c>
      <c r="R1035" s="130" t="str">
        <f t="shared" si="146"/>
        <v/>
      </c>
      <c r="S1035" s="131"/>
    </row>
    <row r="1036" spans="1:19" ht="15" customHeight="1">
      <c r="A1036" s="64">
        <v>2601</v>
      </c>
      <c r="B1036" s="87"/>
      <c r="C1036" s="87"/>
      <c r="D1036" s="87"/>
      <c r="E1036" s="87"/>
      <c r="F1036" s="87"/>
      <c r="G1036" s="87"/>
      <c r="H1036" s="87"/>
      <c r="I1036" s="87"/>
      <c r="J1036" s="87"/>
      <c r="K1036" s="88"/>
      <c r="L1036" s="72"/>
      <c r="M1036" s="3"/>
      <c r="N1036" s="30"/>
      <c r="O1036" s="80"/>
      <c r="P1036" s="81"/>
      <c r="Q1036" s="82"/>
      <c r="R1036" s="83"/>
      <c r="S1036" s="131"/>
    </row>
    <row r="1037" spans="1:19" ht="15" customHeight="1">
      <c r="A1037" s="64">
        <v>2602</v>
      </c>
      <c r="B1037" s="87"/>
      <c r="C1037" s="87"/>
      <c r="D1037" s="87"/>
      <c r="E1037" s="87"/>
      <c r="F1037" s="87"/>
      <c r="G1037" s="87"/>
      <c r="H1037" s="87"/>
      <c r="I1037" s="87"/>
      <c r="J1037" s="87"/>
      <c r="K1037" s="88"/>
      <c r="L1037" s="72"/>
      <c r="M1037" s="3"/>
      <c r="N1037" s="30"/>
      <c r="O1037" s="84"/>
      <c r="P1037" s="85"/>
      <c r="Q1037" s="86"/>
      <c r="R1037" s="84"/>
      <c r="S1037" s="131"/>
    </row>
    <row r="1038" spans="1:19" ht="15" customHeight="1">
      <c r="A1038" s="64">
        <v>2701</v>
      </c>
      <c r="B1038" s="87"/>
      <c r="C1038" s="87"/>
      <c r="D1038" s="87"/>
      <c r="E1038" s="87"/>
      <c r="F1038" s="87"/>
      <c r="G1038" s="87"/>
      <c r="H1038" s="87"/>
      <c r="I1038" s="87"/>
      <c r="J1038" s="87"/>
      <c r="K1038" s="88"/>
      <c r="L1038" s="72"/>
      <c r="M1038" s="3"/>
      <c r="N1038" s="30"/>
      <c r="O1038" s="84"/>
      <c r="P1038" s="85"/>
      <c r="Q1038" s="86"/>
      <c r="R1038" s="84"/>
      <c r="S1038" s="131"/>
    </row>
    <row r="1039" spans="1:19" ht="15" customHeight="1">
      <c r="A1039" s="64">
        <v>2702</v>
      </c>
      <c r="B1039" s="87"/>
      <c r="C1039" s="87"/>
      <c r="D1039" s="87"/>
      <c r="E1039" s="87"/>
      <c r="F1039" s="87"/>
      <c r="G1039" s="87"/>
      <c r="H1039" s="87"/>
      <c r="I1039" s="87"/>
      <c r="J1039" s="87"/>
      <c r="K1039" s="88"/>
      <c r="L1039" s="72"/>
      <c r="M1039" s="3"/>
      <c r="N1039" s="30"/>
      <c r="O1039" s="3"/>
      <c r="P1039" s="30"/>
      <c r="Q1039" s="23"/>
      <c r="R1039" s="84"/>
      <c r="S1039" s="131"/>
    </row>
    <row r="1040" spans="1:19" ht="15" customHeight="1">
      <c r="A1040" s="64">
        <v>2801</v>
      </c>
      <c r="B1040" s="87"/>
      <c r="C1040" s="87"/>
      <c r="D1040" s="87"/>
      <c r="E1040" s="87"/>
      <c r="F1040" s="87"/>
      <c r="G1040" s="87"/>
      <c r="H1040" s="87"/>
      <c r="I1040" s="87"/>
      <c r="J1040" s="87"/>
      <c r="K1040" s="88"/>
      <c r="L1040" s="72"/>
      <c r="M1040" s="3"/>
      <c r="N1040" s="30"/>
      <c r="O1040" s="89" t="s">
        <v>83</v>
      </c>
      <c r="P1040" s="90"/>
      <c r="Q1040" s="120" t="str">
        <f>IF(SUM(K1033:K1036)=0,"",SUM(K1033:K1036))</f>
        <v/>
      </c>
      <c r="R1040" s="92" t="s">
        <v>11</v>
      </c>
      <c r="S1040" s="131"/>
    </row>
    <row r="1041" spans="1:19" ht="15" customHeight="1">
      <c r="A1041" s="64">
        <v>2802</v>
      </c>
      <c r="B1041" s="87"/>
      <c r="C1041" s="87"/>
      <c r="D1041" s="87"/>
      <c r="E1041" s="87"/>
      <c r="F1041" s="87"/>
      <c r="G1041" s="87"/>
      <c r="H1041" s="87"/>
      <c r="I1041" s="87"/>
      <c r="J1041" s="87"/>
      <c r="K1041" s="88"/>
      <c r="L1041" s="72"/>
      <c r="M1041" s="3"/>
      <c r="N1041" s="30"/>
      <c r="O1041" s="93" t="s">
        <v>85</v>
      </c>
      <c r="P1041" s="94" t="str">
        <f>IF(P1040/B1027=0,"",P1040/B1027)</f>
        <v/>
      </c>
      <c r="Q1041" s="121" t="e">
        <f>IF(P1040/Q1040=0,"",P1040/Q1040)</f>
        <v>#VALUE!</v>
      </c>
      <c r="R1041" s="96" t="s">
        <v>86</v>
      </c>
      <c r="S1041" s="131"/>
    </row>
    <row r="1042" spans="1:19" ht="15" customHeight="1">
      <c r="A1042" s="64">
        <v>2901</v>
      </c>
      <c r="B1042" s="87"/>
      <c r="C1042" s="87"/>
      <c r="D1042" s="87"/>
      <c r="E1042" s="87"/>
      <c r="F1042" s="87"/>
      <c r="G1042" s="87"/>
      <c r="H1042" s="87"/>
      <c r="I1042" s="87"/>
      <c r="J1042" s="87"/>
      <c r="K1042" s="88"/>
      <c r="L1042" s="97"/>
      <c r="M1042" s="98"/>
      <c r="N1042" s="99"/>
      <c r="O1042" s="98"/>
      <c r="P1042" s="99"/>
      <c r="Q1042" s="99"/>
      <c r="R1042" s="122"/>
      <c r="S1042" s="131"/>
    </row>
    <row r="1043" spans="1:19" ht="15" customHeight="1">
      <c r="A1043" s="29"/>
      <c r="B1043" s="30"/>
      <c r="C1043" s="30"/>
      <c r="D1043" s="288" t="s">
        <v>111</v>
      </c>
      <c r="E1043" s="289"/>
      <c r="F1043" s="289"/>
      <c r="G1043" s="289"/>
      <c r="H1043" s="289"/>
      <c r="I1043" s="289"/>
      <c r="J1043" s="290"/>
      <c r="K1043" s="101">
        <f>SUM(K1027:K1039)</f>
        <v>0</v>
      </c>
      <c r="L1043" s="102" t="str">
        <f>IF(K1035=0,"",K1035/B1027)</f>
        <v/>
      </c>
      <c r="M1043" s="102" t="str">
        <f>IF(K1043=0,"",K1043/B1027)</f>
        <v/>
      </c>
      <c r="N1043" s="102" t="e">
        <f>M1043-L1043</f>
        <v>#VALUE!</v>
      </c>
      <c r="O1043" s="3"/>
      <c r="P1043" s="30"/>
      <c r="Q1043" s="23"/>
      <c r="R1043" s="3"/>
      <c r="S1043" s="131"/>
    </row>
    <row r="1044" spans="1:19" ht="15.75" customHeight="1"/>
    <row r="1045" spans="1:19" ht="15.75" customHeight="1"/>
    <row r="1046" spans="1:19" ht="22.5" customHeight="1">
      <c r="A1046" s="2"/>
      <c r="B1046" s="291" t="s">
        <v>99</v>
      </c>
      <c r="C1046" s="292"/>
      <c r="D1046" s="292"/>
      <c r="E1046" s="292"/>
      <c r="F1046" s="292"/>
      <c r="G1046" s="292"/>
      <c r="H1046" s="292"/>
      <c r="I1046" s="292"/>
      <c r="J1046" s="292"/>
      <c r="K1046" s="60" t="s">
        <v>123</v>
      </c>
      <c r="L1046" s="60"/>
      <c r="M1046" s="60"/>
      <c r="N1046" s="30"/>
      <c r="O1046" s="3"/>
      <c r="P1046" s="30"/>
      <c r="Q1046" s="30"/>
      <c r="R1046" s="30"/>
      <c r="S1046" s="131"/>
    </row>
    <row r="1047" spans="1:19" ht="15" customHeight="1">
      <c r="A1047" s="293" t="s">
        <v>10</v>
      </c>
      <c r="B1047" s="294" t="s">
        <v>100</v>
      </c>
      <c r="C1047" s="289"/>
      <c r="D1047" s="289"/>
      <c r="E1047" s="289"/>
      <c r="F1047" s="289"/>
      <c r="G1047" s="289"/>
      <c r="H1047" s="289"/>
      <c r="I1047" s="289"/>
      <c r="J1047" s="290"/>
      <c r="K1047" s="295" t="s">
        <v>11</v>
      </c>
      <c r="L1047" s="286" t="s">
        <v>3</v>
      </c>
      <c r="M1047" s="286" t="s">
        <v>4</v>
      </c>
      <c r="N1047" s="284" t="s">
        <v>5</v>
      </c>
      <c r="O1047" s="286" t="s">
        <v>6</v>
      </c>
      <c r="P1047" s="287" t="s">
        <v>7</v>
      </c>
      <c r="Q1047" s="287" t="s">
        <v>8</v>
      </c>
      <c r="R1047" s="286" t="s">
        <v>101</v>
      </c>
      <c r="S1047" s="131"/>
    </row>
    <row r="1048" spans="1:19" ht="15" customHeight="1">
      <c r="A1048" s="285"/>
      <c r="B1048" s="64" t="s">
        <v>102</v>
      </c>
      <c r="C1048" s="64" t="s">
        <v>103</v>
      </c>
      <c r="D1048" s="64" t="s">
        <v>104</v>
      </c>
      <c r="E1048" s="64" t="s">
        <v>105</v>
      </c>
      <c r="F1048" s="64" t="s">
        <v>106</v>
      </c>
      <c r="G1048" s="64" t="s">
        <v>107</v>
      </c>
      <c r="H1048" s="64" t="s">
        <v>108</v>
      </c>
      <c r="I1048" s="64" t="s">
        <v>109</v>
      </c>
      <c r="J1048" s="64" t="s">
        <v>110</v>
      </c>
      <c r="K1048" s="285"/>
      <c r="L1048" s="285"/>
      <c r="M1048" s="285"/>
      <c r="N1048" s="285"/>
      <c r="O1048" s="285"/>
      <c r="P1048" s="285"/>
      <c r="Q1048" s="285"/>
      <c r="R1048" s="285"/>
      <c r="S1048" s="131"/>
    </row>
    <row r="1049" spans="1:19" ht="15" customHeight="1">
      <c r="A1049" s="64">
        <v>2201</v>
      </c>
      <c r="B1049" s="65">
        <v>115</v>
      </c>
      <c r="C1049" s="87"/>
      <c r="D1049" s="87"/>
      <c r="E1049" s="87"/>
      <c r="F1049" s="87"/>
      <c r="G1049" s="87"/>
      <c r="H1049" s="87"/>
      <c r="I1049" s="87"/>
      <c r="J1049" s="87"/>
      <c r="K1049" s="88"/>
      <c r="L1049" s="67"/>
      <c r="M1049" s="49"/>
      <c r="N1049" s="68"/>
      <c r="O1049" s="107"/>
      <c r="P1049" s="70">
        <f>B1049</f>
        <v>115</v>
      </c>
      <c r="Q1049" s="108"/>
      <c r="R1049" s="107"/>
      <c r="S1049" s="131"/>
    </row>
    <row r="1050" spans="1:19" ht="15" customHeight="1">
      <c r="A1050" s="64">
        <v>2202</v>
      </c>
      <c r="B1050" s="87"/>
      <c r="C1050" s="87">
        <v>82</v>
      </c>
      <c r="D1050" s="87"/>
      <c r="E1050" s="87"/>
      <c r="F1050" s="87"/>
      <c r="G1050" s="87"/>
      <c r="H1050" s="87"/>
      <c r="I1050" s="87"/>
      <c r="J1050" s="87"/>
      <c r="K1050" s="88"/>
      <c r="L1050" s="72"/>
      <c r="M1050" s="3"/>
      <c r="N1050" s="73"/>
      <c r="O1050" s="127">
        <f>IF(C1050=0,"",C1050/B1049)</f>
        <v>0.71304347826086956</v>
      </c>
      <c r="P1050" s="75">
        <v>82</v>
      </c>
      <c r="Q1050" s="128">
        <f t="shared" ref="Q1050:Q1057" si="147">IF(P1050=0,"",P1050/P1049)</f>
        <v>0.71304347826086956</v>
      </c>
      <c r="R1050" s="128">
        <f t="shared" ref="R1050:R1057" si="148">IF(P1050=0,"",100%-Q1050)</f>
        <v>0.28695652173913044</v>
      </c>
      <c r="S1050" s="131"/>
    </row>
    <row r="1051" spans="1:19" ht="15" customHeight="1">
      <c r="A1051" s="64">
        <v>2301</v>
      </c>
      <c r="B1051" s="87"/>
      <c r="C1051" s="87"/>
      <c r="D1051" s="87">
        <v>49</v>
      </c>
      <c r="E1051" s="87"/>
      <c r="F1051" s="87"/>
      <c r="G1051" s="87"/>
      <c r="H1051" s="87"/>
      <c r="I1051" s="87"/>
      <c r="J1051" s="87"/>
      <c r="K1051" s="88"/>
      <c r="L1051" s="72"/>
      <c r="M1051" s="3"/>
      <c r="N1051" s="73"/>
      <c r="O1051" s="127">
        <f>IF(D1051=0,"",D1051/C1050)</f>
        <v>0.59756097560975607</v>
      </c>
      <c r="P1051" s="75">
        <v>74</v>
      </c>
      <c r="Q1051" s="128">
        <f t="shared" si="147"/>
        <v>0.90243902439024393</v>
      </c>
      <c r="R1051" s="128">
        <f t="shared" si="148"/>
        <v>9.7560975609756073E-2</v>
      </c>
      <c r="S1051" s="8">
        <f>P1051/P1049</f>
        <v>0.64347826086956517</v>
      </c>
    </row>
    <row r="1052" spans="1:19" ht="15" customHeight="1">
      <c r="A1052" s="64">
        <v>2302</v>
      </c>
      <c r="B1052" s="87"/>
      <c r="C1052" s="87"/>
      <c r="D1052" s="87"/>
      <c r="E1052" s="87">
        <v>39</v>
      </c>
      <c r="F1052" s="87"/>
      <c r="G1052" s="87"/>
      <c r="H1052" s="87"/>
      <c r="I1052" s="87"/>
      <c r="J1052" s="87"/>
      <c r="K1052" s="88"/>
      <c r="L1052" s="72"/>
      <c r="M1052" s="3"/>
      <c r="N1052" s="73"/>
      <c r="O1052" s="127">
        <f>IF(E1052=0,"",E1052/D1051)</f>
        <v>0.79591836734693877</v>
      </c>
      <c r="P1052" s="75">
        <v>64</v>
      </c>
      <c r="Q1052" s="128">
        <f t="shared" si="147"/>
        <v>0.86486486486486491</v>
      </c>
      <c r="R1052" s="128">
        <f t="shared" si="148"/>
        <v>0.13513513513513509</v>
      </c>
      <c r="S1052" s="131"/>
    </row>
    <row r="1053" spans="1:19" ht="15" customHeight="1">
      <c r="A1053" s="64">
        <v>2401</v>
      </c>
      <c r="B1053" s="87"/>
      <c r="C1053" s="87"/>
      <c r="D1053" s="87"/>
      <c r="E1053" s="87"/>
      <c r="F1053" s="87">
        <v>37</v>
      </c>
      <c r="G1053" s="87"/>
      <c r="H1053" s="87"/>
      <c r="I1053" s="87"/>
      <c r="J1053" s="87"/>
      <c r="K1053" s="88"/>
      <c r="L1053" s="72"/>
      <c r="M1053" s="3"/>
      <c r="N1053" s="73"/>
      <c r="O1053" s="127">
        <f>IF(F1053=0,"",F1053/E1052)</f>
        <v>0.94871794871794868</v>
      </c>
      <c r="P1053" s="75">
        <v>56</v>
      </c>
      <c r="Q1053" s="128">
        <f t="shared" si="147"/>
        <v>0.875</v>
      </c>
      <c r="R1053" s="128">
        <f t="shared" si="148"/>
        <v>0.125</v>
      </c>
      <c r="S1053" s="131"/>
    </row>
    <row r="1054" spans="1:19" ht="15" customHeight="1">
      <c r="A1054" s="64">
        <v>2402</v>
      </c>
      <c r="B1054" s="87"/>
      <c r="C1054" s="87"/>
      <c r="D1054" s="87"/>
      <c r="E1054" s="87"/>
      <c r="F1054" s="87"/>
      <c r="G1054" s="87">
        <v>34</v>
      </c>
      <c r="H1054" s="87"/>
      <c r="I1054" s="87"/>
      <c r="J1054" s="87"/>
      <c r="K1054" s="88"/>
      <c r="L1054" s="72"/>
      <c r="M1054" s="3"/>
      <c r="N1054" s="73"/>
      <c r="O1054" s="127">
        <f>IF(G1054=0,"",G1054/F1053)</f>
        <v>0.91891891891891897</v>
      </c>
      <c r="P1054" s="75">
        <v>54</v>
      </c>
      <c r="Q1054" s="128">
        <f t="shared" si="147"/>
        <v>0.9642857142857143</v>
      </c>
      <c r="R1054" s="128">
        <f t="shared" si="148"/>
        <v>3.5714285714285698E-2</v>
      </c>
      <c r="S1054" s="131"/>
    </row>
    <row r="1055" spans="1:19" ht="15" customHeight="1">
      <c r="A1055" s="64">
        <v>2501</v>
      </c>
      <c r="B1055" s="87"/>
      <c r="C1055" s="87"/>
      <c r="D1055" s="87"/>
      <c r="E1055" s="87"/>
      <c r="F1055" s="87"/>
      <c r="G1055" s="87"/>
      <c r="H1055" s="87"/>
      <c r="I1055" s="87"/>
      <c r="J1055" s="87"/>
      <c r="K1055" s="88"/>
      <c r="L1055" s="72"/>
      <c r="M1055" s="3"/>
      <c r="N1055" s="73"/>
      <c r="O1055" s="127" t="str">
        <f>IF(H1055=0,"",H1055/G1054)</f>
        <v/>
      </c>
      <c r="P1055" s="75"/>
      <c r="Q1055" s="128" t="str">
        <f t="shared" si="147"/>
        <v/>
      </c>
      <c r="R1055" s="128" t="str">
        <f t="shared" si="148"/>
        <v/>
      </c>
      <c r="S1055" s="131"/>
    </row>
    <row r="1056" spans="1:19" ht="15" customHeight="1">
      <c r="A1056" s="64">
        <v>2502</v>
      </c>
      <c r="B1056" s="87"/>
      <c r="C1056" s="87"/>
      <c r="D1056" s="87"/>
      <c r="E1056" s="87"/>
      <c r="F1056" s="87"/>
      <c r="G1056" s="87"/>
      <c r="H1056" s="87"/>
      <c r="I1056" s="87"/>
      <c r="J1056" s="87"/>
      <c r="K1056" s="88"/>
      <c r="L1056" s="72"/>
      <c r="M1056" s="3"/>
      <c r="N1056" s="73"/>
      <c r="O1056" s="127" t="str">
        <f>IF(I1056=0,"",I1056/H1055)</f>
        <v/>
      </c>
      <c r="P1056" s="75"/>
      <c r="Q1056" s="128" t="str">
        <f t="shared" si="147"/>
        <v/>
      </c>
      <c r="R1056" s="128" t="str">
        <f t="shared" si="148"/>
        <v/>
      </c>
      <c r="S1056" s="131"/>
    </row>
    <row r="1057" spans="1:19" ht="15" customHeight="1">
      <c r="A1057" s="64">
        <v>2601</v>
      </c>
      <c r="B1057" s="87"/>
      <c r="C1057" s="87"/>
      <c r="D1057" s="87"/>
      <c r="E1057" s="87"/>
      <c r="F1057" s="87"/>
      <c r="G1057" s="87"/>
      <c r="H1057" s="87"/>
      <c r="I1057" s="87"/>
      <c r="J1057" s="87"/>
      <c r="K1057" s="88"/>
      <c r="L1057" s="72"/>
      <c r="M1057" s="3"/>
      <c r="N1057" s="73"/>
      <c r="O1057" s="129" t="str">
        <f>IF(J1057=0,"",J1057/I1056)</f>
        <v/>
      </c>
      <c r="P1057" s="75"/>
      <c r="Q1057" s="130" t="str">
        <f t="shared" si="147"/>
        <v/>
      </c>
      <c r="R1057" s="130" t="str">
        <f t="shared" si="148"/>
        <v/>
      </c>
      <c r="S1057" s="131"/>
    </row>
    <row r="1058" spans="1:19" ht="15" customHeight="1">
      <c r="A1058" s="64">
        <v>2602</v>
      </c>
      <c r="B1058" s="87"/>
      <c r="C1058" s="87"/>
      <c r="D1058" s="87"/>
      <c r="E1058" s="87"/>
      <c r="F1058" s="87"/>
      <c r="G1058" s="87"/>
      <c r="H1058" s="87"/>
      <c r="I1058" s="87"/>
      <c r="J1058" s="87"/>
      <c r="K1058" s="88"/>
      <c r="L1058" s="72"/>
      <c r="M1058" s="3"/>
      <c r="N1058" s="30"/>
      <c r="O1058" s="80"/>
      <c r="P1058" s="81"/>
      <c r="Q1058" s="82"/>
      <c r="R1058" s="83"/>
      <c r="S1058" s="131"/>
    </row>
    <row r="1059" spans="1:19" ht="15" customHeight="1">
      <c r="A1059" s="64">
        <v>2701</v>
      </c>
      <c r="B1059" s="87"/>
      <c r="C1059" s="87"/>
      <c r="D1059" s="87"/>
      <c r="E1059" s="87"/>
      <c r="F1059" s="87"/>
      <c r="G1059" s="87"/>
      <c r="H1059" s="87"/>
      <c r="I1059" s="87"/>
      <c r="J1059" s="87"/>
      <c r="K1059" s="88"/>
      <c r="L1059" s="72"/>
      <c r="M1059" s="3"/>
      <c r="N1059" s="30"/>
      <c r="O1059" s="84"/>
      <c r="P1059" s="85"/>
      <c r="Q1059" s="86"/>
      <c r="R1059" s="84"/>
      <c r="S1059" s="131"/>
    </row>
    <row r="1060" spans="1:19" ht="15" customHeight="1">
      <c r="A1060" s="64">
        <v>2702</v>
      </c>
      <c r="B1060" s="87"/>
      <c r="C1060" s="87"/>
      <c r="D1060" s="87"/>
      <c r="E1060" s="87"/>
      <c r="F1060" s="87"/>
      <c r="G1060" s="87"/>
      <c r="H1060" s="87"/>
      <c r="I1060" s="87"/>
      <c r="J1060" s="87"/>
      <c r="K1060" s="88"/>
      <c r="L1060" s="72"/>
      <c r="M1060" s="3"/>
      <c r="N1060" s="30"/>
      <c r="O1060" s="84"/>
      <c r="P1060" s="85"/>
      <c r="Q1060" s="86"/>
      <c r="R1060" s="84"/>
      <c r="S1060" s="131"/>
    </row>
    <row r="1061" spans="1:19" ht="15" customHeight="1">
      <c r="A1061" s="64">
        <v>2801</v>
      </c>
      <c r="B1061" s="87"/>
      <c r="C1061" s="87"/>
      <c r="D1061" s="87"/>
      <c r="E1061" s="87"/>
      <c r="F1061" s="87"/>
      <c r="G1061" s="87"/>
      <c r="H1061" s="87"/>
      <c r="I1061" s="87"/>
      <c r="J1061" s="87"/>
      <c r="K1061" s="88"/>
      <c r="L1061" s="72"/>
      <c r="M1061" s="3"/>
      <c r="N1061" s="30"/>
      <c r="O1061" s="3"/>
      <c r="P1061" s="30"/>
      <c r="Q1061" s="23"/>
      <c r="R1061" s="84"/>
      <c r="S1061" s="131"/>
    </row>
    <row r="1062" spans="1:19" ht="15" customHeight="1">
      <c r="A1062" s="64">
        <v>2802</v>
      </c>
      <c r="B1062" s="87"/>
      <c r="C1062" s="87"/>
      <c r="D1062" s="87"/>
      <c r="E1062" s="87"/>
      <c r="F1062" s="87"/>
      <c r="G1062" s="87"/>
      <c r="H1062" s="87"/>
      <c r="I1062" s="87"/>
      <c r="J1062" s="87"/>
      <c r="K1062" s="88"/>
      <c r="L1062" s="72"/>
      <c r="M1062" s="3"/>
      <c r="N1062" s="30"/>
      <c r="O1062" s="89" t="s">
        <v>83</v>
      </c>
      <c r="P1062" s="90"/>
      <c r="Q1062" s="120" t="str">
        <f>IF(SUM(K1055:K1058)=0,"",SUM(K1055:K1058))</f>
        <v/>
      </c>
      <c r="R1062" s="92" t="s">
        <v>11</v>
      </c>
      <c r="S1062" s="131"/>
    </row>
    <row r="1063" spans="1:19" ht="15" customHeight="1">
      <c r="A1063" s="64">
        <v>2901</v>
      </c>
      <c r="B1063" s="87"/>
      <c r="C1063" s="87"/>
      <c r="D1063" s="87"/>
      <c r="E1063" s="87"/>
      <c r="F1063" s="87"/>
      <c r="G1063" s="87"/>
      <c r="H1063" s="87"/>
      <c r="I1063" s="87"/>
      <c r="J1063" s="87"/>
      <c r="K1063" s="88"/>
      <c r="L1063" s="72"/>
      <c r="M1063" s="3"/>
      <c r="N1063" s="30"/>
      <c r="O1063" s="93" t="s">
        <v>85</v>
      </c>
      <c r="P1063" s="94" t="str">
        <f>IF(P1062/B1049=0,"",P1062/B1049)</f>
        <v/>
      </c>
      <c r="Q1063" s="121" t="e">
        <f>IF(P1062/Q1062=0,"",P1062/Q1062)</f>
        <v>#VALUE!</v>
      </c>
      <c r="R1063" s="96" t="s">
        <v>86</v>
      </c>
      <c r="S1063" s="131"/>
    </row>
    <row r="1064" spans="1:19" ht="15" customHeight="1">
      <c r="A1064" s="64">
        <v>2902</v>
      </c>
      <c r="B1064" s="87"/>
      <c r="C1064" s="87"/>
      <c r="D1064" s="87"/>
      <c r="E1064" s="87"/>
      <c r="F1064" s="87"/>
      <c r="G1064" s="87"/>
      <c r="H1064" s="87"/>
      <c r="I1064" s="87"/>
      <c r="J1064" s="87"/>
      <c r="K1064" s="88"/>
      <c r="L1064" s="97"/>
      <c r="M1064" s="98"/>
      <c r="N1064" s="99"/>
      <c r="O1064" s="98"/>
      <c r="P1064" s="99"/>
      <c r="Q1064" s="99"/>
      <c r="R1064" s="122"/>
      <c r="S1064" s="131"/>
    </row>
    <row r="1065" spans="1:19" ht="15" customHeight="1">
      <c r="A1065" s="29"/>
      <c r="B1065" s="30"/>
      <c r="C1065" s="30"/>
      <c r="D1065" s="288" t="s">
        <v>111</v>
      </c>
      <c r="E1065" s="289"/>
      <c r="F1065" s="289"/>
      <c r="G1065" s="289"/>
      <c r="H1065" s="289"/>
      <c r="I1065" s="289"/>
      <c r="J1065" s="290"/>
      <c r="K1065" s="101">
        <f>SUM(K1049:K1061)</f>
        <v>0</v>
      </c>
      <c r="L1065" s="102" t="str">
        <f>IF(K1057=0,"",K1057/B1049)</f>
        <v/>
      </c>
      <c r="M1065" s="102" t="str">
        <f>IF(K1065=0,"",K1065/B1049)</f>
        <v/>
      </c>
      <c r="N1065" s="102" t="e">
        <f>M1065-L1065</f>
        <v>#VALUE!</v>
      </c>
      <c r="O1065" s="3"/>
      <c r="P1065" s="30"/>
      <c r="Q1065" s="23"/>
      <c r="R1065" s="3"/>
      <c r="S1065" s="131"/>
    </row>
    <row r="1066" spans="1:19" ht="15" customHeight="1">
      <c r="A1066" s="131"/>
      <c r="B1066" s="131"/>
      <c r="C1066" s="131"/>
      <c r="D1066" s="131"/>
      <c r="E1066" s="131"/>
      <c r="F1066" s="131"/>
      <c r="G1066" s="131"/>
      <c r="H1066" s="131"/>
      <c r="I1066" s="131"/>
      <c r="J1066" s="131"/>
      <c r="K1066" s="131"/>
      <c r="L1066" s="131"/>
      <c r="M1066" s="131"/>
      <c r="N1066" s="131"/>
      <c r="O1066" s="131"/>
      <c r="P1066" s="131"/>
      <c r="Q1066" s="131"/>
      <c r="R1066" s="131"/>
      <c r="S1066" s="131"/>
    </row>
    <row r="1067" spans="1:19" ht="15" customHeight="1">
      <c r="A1067" s="131"/>
      <c r="B1067" s="131"/>
      <c r="C1067" s="131"/>
      <c r="D1067" s="131"/>
      <c r="E1067" s="131"/>
      <c r="F1067" s="131"/>
      <c r="G1067" s="131"/>
      <c r="H1067" s="131"/>
      <c r="I1067" s="131"/>
      <c r="J1067" s="131"/>
      <c r="K1067" s="131"/>
      <c r="L1067" s="131"/>
      <c r="M1067" s="131"/>
      <c r="N1067" s="131"/>
      <c r="O1067" s="131"/>
      <c r="P1067" s="131"/>
      <c r="Q1067" s="131"/>
      <c r="R1067" s="131"/>
      <c r="S1067" s="131"/>
    </row>
    <row r="1068" spans="1:19" ht="15" customHeight="1">
      <c r="A1068" s="131"/>
      <c r="B1068" s="131"/>
      <c r="C1068" s="131"/>
      <c r="D1068" s="131"/>
      <c r="E1068" s="131"/>
      <c r="F1068" s="131"/>
      <c r="G1068" s="131"/>
      <c r="H1068" s="131"/>
      <c r="I1068" s="131"/>
      <c r="J1068" s="131"/>
      <c r="K1068" s="131"/>
      <c r="L1068" s="131"/>
      <c r="M1068" s="131"/>
      <c r="N1068" s="131"/>
      <c r="O1068" s="131"/>
      <c r="P1068" s="131"/>
      <c r="Q1068" s="131"/>
      <c r="R1068" s="131"/>
      <c r="S1068" s="131"/>
    </row>
    <row r="1069" spans="1:19" ht="23.25" customHeight="1">
      <c r="A1069" s="2"/>
      <c r="B1069" s="291" t="s">
        <v>99</v>
      </c>
      <c r="C1069" s="292"/>
      <c r="D1069" s="292"/>
      <c r="E1069" s="292"/>
      <c r="F1069" s="292"/>
      <c r="G1069" s="292"/>
      <c r="H1069" s="292"/>
      <c r="I1069" s="292"/>
      <c r="J1069" s="292"/>
      <c r="K1069" s="60" t="s">
        <v>124</v>
      </c>
      <c r="L1069" s="60"/>
      <c r="M1069" s="60"/>
      <c r="N1069" s="30"/>
      <c r="O1069" s="3"/>
      <c r="P1069" s="30"/>
      <c r="Q1069" s="30"/>
      <c r="R1069" s="30"/>
      <c r="S1069" s="131"/>
    </row>
    <row r="1070" spans="1:19" ht="15" customHeight="1">
      <c r="A1070" s="293" t="s">
        <v>10</v>
      </c>
      <c r="B1070" s="294" t="s">
        <v>100</v>
      </c>
      <c r="C1070" s="289"/>
      <c r="D1070" s="289"/>
      <c r="E1070" s="289"/>
      <c r="F1070" s="289"/>
      <c r="G1070" s="289"/>
      <c r="H1070" s="289"/>
      <c r="I1070" s="289"/>
      <c r="J1070" s="290"/>
      <c r="K1070" s="295" t="s">
        <v>11</v>
      </c>
      <c r="L1070" s="286" t="s">
        <v>3</v>
      </c>
      <c r="M1070" s="286" t="s">
        <v>4</v>
      </c>
      <c r="N1070" s="284" t="s">
        <v>5</v>
      </c>
      <c r="O1070" s="286" t="s">
        <v>6</v>
      </c>
      <c r="P1070" s="287" t="s">
        <v>7</v>
      </c>
      <c r="Q1070" s="287" t="s">
        <v>8</v>
      </c>
      <c r="R1070" s="286" t="s">
        <v>101</v>
      </c>
      <c r="S1070" s="131"/>
    </row>
    <row r="1071" spans="1:19" ht="15" customHeight="1">
      <c r="A1071" s="285"/>
      <c r="B1071" s="64" t="s">
        <v>102</v>
      </c>
      <c r="C1071" s="64" t="s">
        <v>103</v>
      </c>
      <c r="D1071" s="64" t="s">
        <v>104</v>
      </c>
      <c r="E1071" s="64" t="s">
        <v>105</v>
      </c>
      <c r="F1071" s="64" t="s">
        <v>106</v>
      </c>
      <c r="G1071" s="64" t="s">
        <v>107</v>
      </c>
      <c r="H1071" s="64" t="s">
        <v>108</v>
      </c>
      <c r="I1071" s="64" t="s">
        <v>109</v>
      </c>
      <c r="J1071" s="64" t="s">
        <v>110</v>
      </c>
      <c r="K1071" s="285"/>
      <c r="L1071" s="285"/>
      <c r="M1071" s="285"/>
      <c r="N1071" s="285"/>
      <c r="O1071" s="285"/>
      <c r="P1071" s="285"/>
      <c r="Q1071" s="285"/>
      <c r="R1071" s="285"/>
      <c r="S1071" s="131"/>
    </row>
    <row r="1072" spans="1:19" ht="15" customHeight="1">
      <c r="A1072" s="64">
        <v>2202</v>
      </c>
      <c r="B1072" s="65">
        <v>125</v>
      </c>
      <c r="C1072" s="87"/>
      <c r="D1072" s="87"/>
      <c r="E1072" s="87"/>
      <c r="F1072" s="87"/>
      <c r="G1072" s="87"/>
      <c r="H1072" s="87"/>
      <c r="I1072" s="87"/>
      <c r="J1072" s="87"/>
      <c r="K1072" s="88"/>
      <c r="L1072" s="67"/>
      <c r="M1072" s="49"/>
      <c r="N1072" s="68"/>
      <c r="O1072" s="107"/>
      <c r="P1072" s="70">
        <f>B1072</f>
        <v>125</v>
      </c>
      <c r="Q1072" s="108"/>
      <c r="R1072" s="107"/>
      <c r="S1072" s="131"/>
    </row>
    <row r="1073" spans="1:19" ht="15" customHeight="1">
      <c r="A1073" s="64">
        <v>2301</v>
      </c>
      <c r="B1073" s="87"/>
      <c r="C1073" s="87">
        <v>84</v>
      </c>
      <c r="D1073" s="87"/>
      <c r="E1073" s="87"/>
      <c r="F1073" s="87"/>
      <c r="G1073" s="87"/>
      <c r="H1073" s="87"/>
      <c r="I1073" s="87"/>
      <c r="J1073" s="87"/>
      <c r="K1073" s="88"/>
      <c r="L1073" s="72"/>
      <c r="M1073" s="3"/>
      <c r="N1073" s="73"/>
      <c r="O1073" s="127">
        <f>IF(C1073=0,"",C1073/B1072)</f>
        <v>0.67200000000000004</v>
      </c>
      <c r="P1073" s="75">
        <v>85</v>
      </c>
      <c r="Q1073" s="128">
        <f t="shared" ref="Q1073:Q1080" si="149">IF(P1073=0,"",P1073/P1072)</f>
        <v>0.68</v>
      </c>
      <c r="R1073" s="128">
        <f t="shared" ref="R1073:R1080" si="150">IF(P1073=0,"",100%-Q1073)</f>
        <v>0.31999999999999995</v>
      </c>
      <c r="S1073" s="131"/>
    </row>
    <row r="1074" spans="1:19" ht="15" customHeight="1">
      <c r="A1074" s="64">
        <v>2302</v>
      </c>
      <c r="B1074" s="87"/>
      <c r="C1074" s="87"/>
      <c r="D1074" s="87">
        <v>57</v>
      </c>
      <c r="E1074" s="87"/>
      <c r="F1074" s="87"/>
      <c r="G1074" s="87"/>
      <c r="H1074" s="87"/>
      <c r="I1074" s="87"/>
      <c r="J1074" s="87"/>
      <c r="K1074" s="88"/>
      <c r="L1074" s="72"/>
      <c r="M1074" s="3"/>
      <c r="N1074" s="73"/>
      <c r="O1074" s="127">
        <f>IF(D1074=0,"",D1074/C1073)</f>
        <v>0.6785714285714286</v>
      </c>
      <c r="P1074" s="75">
        <v>73</v>
      </c>
      <c r="Q1074" s="128">
        <f t="shared" si="149"/>
        <v>0.85882352941176465</v>
      </c>
      <c r="R1074" s="128">
        <f t="shared" si="150"/>
        <v>0.14117647058823535</v>
      </c>
      <c r="S1074" s="8">
        <f>P1074/P1072</f>
        <v>0.58399999999999996</v>
      </c>
    </row>
    <row r="1075" spans="1:19" ht="15" customHeight="1">
      <c r="A1075" s="64">
        <v>2401</v>
      </c>
      <c r="B1075" s="87"/>
      <c r="C1075" s="87"/>
      <c r="D1075" s="87"/>
      <c r="E1075" s="87">
        <v>53</v>
      </c>
      <c r="F1075" s="87"/>
      <c r="G1075" s="87"/>
      <c r="H1075" s="87"/>
      <c r="I1075" s="87"/>
      <c r="J1075" s="87"/>
      <c r="K1075" s="88"/>
      <c r="L1075" s="72"/>
      <c r="M1075" s="3"/>
      <c r="N1075" s="73"/>
      <c r="O1075" s="127">
        <f>IF(E1075=0,"",E1075/D1074)</f>
        <v>0.92982456140350878</v>
      </c>
      <c r="P1075" s="75">
        <v>69</v>
      </c>
      <c r="Q1075" s="128">
        <f t="shared" si="149"/>
        <v>0.9452054794520548</v>
      </c>
      <c r="R1075" s="128">
        <f t="shared" si="150"/>
        <v>5.4794520547945202E-2</v>
      </c>
      <c r="S1075" s="131"/>
    </row>
    <row r="1076" spans="1:19" ht="15" customHeight="1">
      <c r="A1076" s="64">
        <v>2402</v>
      </c>
      <c r="B1076" s="87"/>
      <c r="C1076" s="87"/>
      <c r="D1076" s="87"/>
      <c r="E1076" s="87"/>
      <c r="F1076" s="87">
        <v>47</v>
      </c>
      <c r="G1076" s="87"/>
      <c r="H1076" s="87"/>
      <c r="I1076" s="87"/>
      <c r="J1076" s="87"/>
      <c r="K1076" s="88"/>
      <c r="L1076" s="72"/>
      <c r="M1076" s="3"/>
      <c r="N1076" s="73"/>
      <c r="O1076" s="127">
        <f>IF(F1076=0,"",F1076/E1075)</f>
        <v>0.8867924528301887</v>
      </c>
      <c r="P1076" s="75">
        <v>63</v>
      </c>
      <c r="Q1076" s="128">
        <f t="shared" si="149"/>
        <v>0.91304347826086951</v>
      </c>
      <c r="R1076" s="128">
        <f t="shared" si="150"/>
        <v>8.6956521739130488E-2</v>
      </c>
      <c r="S1076" s="131"/>
    </row>
    <row r="1077" spans="1:19" ht="15" customHeight="1">
      <c r="A1077" s="64">
        <v>2501</v>
      </c>
      <c r="B1077" s="87"/>
      <c r="C1077" s="87"/>
      <c r="D1077" s="87"/>
      <c r="E1077" s="87"/>
      <c r="F1077" s="87"/>
      <c r="G1077" s="87"/>
      <c r="H1077" s="87"/>
      <c r="I1077" s="87"/>
      <c r="J1077" s="87"/>
      <c r="K1077" s="88"/>
      <c r="L1077" s="72"/>
      <c r="M1077" s="3"/>
      <c r="N1077" s="73"/>
      <c r="O1077" s="127" t="str">
        <f>IF(G1077=0,"",G1077/F1076)</f>
        <v/>
      </c>
      <c r="P1077" s="75"/>
      <c r="Q1077" s="128" t="str">
        <f t="shared" si="149"/>
        <v/>
      </c>
      <c r="R1077" s="128" t="str">
        <f t="shared" si="150"/>
        <v/>
      </c>
      <c r="S1077" s="131"/>
    </row>
    <row r="1078" spans="1:19" ht="15" customHeight="1">
      <c r="A1078" s="64">
        <v>2502</v>
      </c>
      <c r="B1078" s="87"/>
      <c r="C1078" s="87"/>
      <c r="D1078" s="87"/>
      <c r="E1078" s="87"/>
      <c r="F1078" s="87"/>
      <c r="G1078" s="87"/>
      <c r="H1078" s="87"/>
      <c r="I1078" s="87"/>
      <c r="J1078" s="87"/>
      <c r="K1078" s="88"/>
      <c r="L1078" s="72"/>
      <c r="M1078" s="3"/>
      <c r="N1078" s="73"/>
      <c r="O1078" s="127" t="str">
        <f>IF(H1078=0,"",H1078/G1077)</f>
        <v/>
      </c>
      <c r="P1078" s="75"/>
      <c r="Q1078" s="128" t="str">
        <f t="shared" si="149"/>
        <v/>
      </c>
      <c r="R1078" s="128" t="str">
        <f t="shared" si="150"/>
        <v/>
      </c>
      <c r="S1078" s="131"/>
    </row>
    <row r="1079" spans="1:19" ht="15" customHeight="1">
      <c r="A1079" s="64">
        <v>2601</v>
      </c>
      <c r="B1079" s="87"/>
      <c r="C1079" s="87"/>
      <c r="D1079" s="87"/>
      <c r="E1079" s="87"/>
      <c r="F1079" s="87"/>
      <c r="G1079" s="87"/>
      <c r="H1079" s="87"/>
      <c r="I1079" s="87"/>
      <c r="J1079" s="87"/>
      <c r="K1079" s="88"/>
      <c r="L1079" s="72"/>
      <c r="M1079" s="3"/>
      <c r="N1079" s="73"/>
      <c r="O1079" s="127" t="str">
        <f>IF(I1079=0,"",I1079/H1078)</f>
        <v/>
      </c>
      <c r="P1079" s="75"/>
      <c r="Q1079" s="128" t="str">
        <f t="shared" si="149"/>
        <v/>
      </c>
      <c r="R1079" s="128" t="str">
        <f t="shared" si="150"/>
        <v/>
      </c>
      <c r="S1079" s="131"/>
    </row>
    <row r="1080" spans="1:19" ht="15" customHeight="1">
      <c r="A1080" s="64">
        <v>2602</v>
      </c>
      <c r="B1080" s="87"/>
      <c r="C1080" s="87"/>
      <c r="D1080" s="87"/>
      <c r="E1080" s="87"/>
      <c r="F1080" s="87"/>
      <c r="G1080" s="87"/>
      <c r="H1080" s="87"/>
      <c r="I1080" s="87"/>
      <c r="J1080" s="87"/>
      <c r="K1080" s="88"/>
      <c r="L1080" s="72"/>
      <c r="M1080" s="3"/>
      <c r="N1080" s="73"/>
      <c r="O1080" s="129" t="str">
        <f>IF(J1080=0,"",J1080/I1079)</f>
        <v/>
      </c>
      <c r="P1080" s="75"/>
      <c r="Q1080" s="130" t="str">
        <f t="shared" si="149"/>
        <v/>
      </c>
      <c r="R1080" s="130" t="str">
        <f t="shared" si="150"/>
        <v/>
      </c>
      <c r="S1080" s="131"/>
    </row>
    <row r="1081" spans="1:19" ht="15" customHeight="1">
      <c r="A1081" s="64">
        <v>2701</v>
      </c>
      <c r="B1081" s="87"/>
      <c r="C1081" s="87"/>
      <c r="D1081" s="87"/>
      <c r="E1081" s="87"/>
      <c r="F1081" s="87"/>
      <c r="G1081" s="87"/>
      <c r="H1081" s="87"/>
      <c r="I1081" s="87"/>
      <c r="J1081" s="87"/>
      <c r="K1081" s="88"/>
      <c r="L1081" s="72"/>
      <c r="M1081" s="3"/>
      <c r="N1081" s="30"/>
      <c r="O1081" s="80"/>
      <c r="P1081" s="81"/>
      <c r="Q1081" s="82"/>
      <c r="R1081" s="83"/>
      <c r="S1081" s="131"/>
    </row>
    <row r="1082" spans="1:19" ht="15" customHeight="1">
      <c r="A1082" s="64">
        <v>2702</v>
      </c>
      <c r="B1082" s="87"/>
      <c r="C1082" s="87"/>
      <c r="D1082" s="87"/>
      <c r="E1082" s="87"/>
      <c r="F1082" s="87"/>
      <c r="G1082" s="87"/>
      <c r="H1082" s="87"/>
      <c r="I1082" s="87"/>
      <c r="J1082" s="87"/>
      <c r="K1082" s="88"/>
      <c r="L1082" s="72"/>
      <c r="M1082" s="3"/>
      <c r="N1082" s="30"/>
      <c r="O1082" s="84"/>
      <c r="P1082" s="85"/>
      <c r="Q1082" s="86"/>
      <c r="R1082" s="84"/>
      <c r="S1082" s="131"/>
    </row>
    <row r="1083" spans="1:19" ht="15" customHeight="1">
      <c r="A1083" s="64">
        <v>2801</v>
      </c>
      <c r="B1083" s="87"/>
      <c r="C1083" s="87"/>
      <c r="D1083" s="87"/>
      <c r="E1083" s="87"/>
      <c r="F1083" s="87"/>
      <c r="G1083" s="87"/>
      <c r="H1083" s="87"/>
      <c r="I1083" s="87"/>
      <c r="J1083" s="87"/>
      <c r="K1083" s="88"/>
      <c r="L1083" s="72"/>
      <c r="M1083" s="3"/>
      <c r="N1083" s="30"/>
      <c r="O1083" s="84"/>
      <c r="P1083" s="85"/>
      <c r="Q1083" s="86"/>
      <c r="R1083" s="84"/>
      <c r="S1083" s="131"/>
    </row>
    <row r="1084" spans="1:19" ht="15" customHeight="1">
      <c r="A1084" s="64">
        <v>2802</v>
      </c>
      <c r="B1084" s="87"/>
      <c r="C1084" s="87"/>
      <c r="D1084" s="87"/>
      <c r="E1084" s="87"/>
      <c r="F1084" s="87"/>
      <c r="G1084" s="87"/>
      <c r="H1084" s="87"/>
      <c r="I1084" s="87"/>
      <c r="J1084" s="87"/>
      <c r="K1084" s="88"/>
      <c r="L1084" s="72"/>
      <c r="M1084" s="3"/>
      <c r="N1084" s="30"/>
      <c r="O1084" s="3"/>
      <c r="P1084" s="30"/>
      <c r="Q1084" s="23"/>
      <c r="R1084" s="84"/>
      <c r="S1084" s="131"/>
    </row>
    <row r="1085" spans="1:19" ht="15" customHeight="1">
      <c r="A1085" s="64">
        <v>2901</v>
      </c>
      <c r="B1085" s="87"/>
      <c r="C1085" s="87"/>
      <c r="D1085" s="87"/>
      <c r="E1085" s="87"/>
      <c r="F1085" s="87"/>
      <c r="G1085" s="87"/>
      <c r="H1085" s="87"/>
      <c r="I1085" s="87"/>
      <c r="J1085" s="87"/>
      <c r="K1085" s="88"/>
      <c r="L1085" s="72"/>
      <c r="M1085" s="3"/>
      <c r="N1085" s="30"/>
      <c r="O1085" s="89" t="s">
        <v>83</v>
      </c>
      <c r="P1085" s="90"/>
      <c r="Q1085" s="120" t="str">
        <f>IF(SUM(K1078:K1081)=0,"",SUM(K1078:K1081))</f>
        <v/>
      </c>
      <c r="R1085" s="92" t="s">
        <v>11</v>
      </c>
      <c r="S1085" s="131"/>
    </row>
    <row r="1086" spans="1:19" ht="15" customHeight="1">
      <c r="A1086" s="64">
        <v>2902</v>
      </c>
      <c r="B1086" s="87"/>
      <c r="C1086" s="87"/>
      <c r="D1086" s="87"/>
      <c r="E1086" s="87"/>
      <c r="F1086" s="87"/>
      <c r="G1086" s="87"/>
      <c r="H1086" s="87"/>
      <c r="I1086" s="87"/>
      <c r="J1086" s="87"/>
      <c r="K1086" s="88"/>
      <c r="L1086" s="72"/>
      <c r="M1086" s="3"/>
      <c r="N1086" s="30"/>
      <c r="O1086" s="93" t="s">
        <v>85</v>
      </c>
      <c r="P1086" s="94" t="str">
        <f>IF(P1085/B1072=0,"",P1085/B1072)</f>
        <v/>
      </c>
      <c r="Q1086" s="121" t="e">
        <f>IF(P1085/Q1085=0,"",P1085/Q1085)</f>
        <v>#VALUE!</v>
      </c>
      <c r="R1086" s="96" t="s">
        <v>86</v>
      </c>
      <c r="S1086" s="131"/>
    </row>
    <row r="1087" spans="1:19" ht="15" customHeight="1">
      <c r="A1087" s="64">
        <v>3001</v>
      </c>
      <c r="B1087" s="87"/>
      <c r="C1087" s="87"/>
      <c r="D1087" s="87"/>
      <c r="E1087" s="87"/>
      <c r="F1087" s="87"/>
      <c r="G1087" s="87"/>
      <c r="H1087" s="87"/>
      <c r="I1087" s="87"/>
      <c r="J1087" s="87"/>
      <c r="K1087" s="88"/>
      <c r="L1087" s="97"/>
      <c r="M1087" s="98"/>
      <c r="N1087" s="99"/>
      <c r="O1087" s="98"/>
      <c r="P1087" s="99"/>
      <c r="Q1087" s="99"/>
      <c r="R1087" s="122"/>
      <c r="S1087" s="131"/>
    </row>
    <row r="1088" spans="1:19" ht="15" customHeight="1">
      <c r="A1088" s="29"/>
      <c r="B1088" s="30"/>
      <c r="C1088" s="30"/>
      <c r="D1088" s="288" t="s">
        <v>111</v>
      </c>
      <c r="E1088" s="289"/>
      <c r="F1088" s="289"/>
      <c r="G1088" s="289"/>
      <c r="H1088" s="289"/>
      <c r="I1088" s="289"/>
      <c r="J1088" s="290"/>
      <c r="K1088" s="101">
        <f>SUM(K1072:K1084)</f>
        <v>0</v>
      </c>
      <c r="L1088" s="102" t="str">
        <f>IF(K1080=0,"",K1080/B1072)</f>
        <v/>
      </c>
      <c r="M1088" s="102" t="str">
        <f>IF(K1088=0,"",K1088/B1072)</f>
        <v/>
      </c>
      <c r="N1088" s="102" t="e">
        <f>M1088-L1088</f>
        <v>#VALUE!</v>
      </c>
      <c r="O1088" s="3"/>
      <c r="P1088" s="30"/>
      <c r="Q1088" s="23"/>
      <c r="R1088" s="3"/>
      <c r="S1088" s="131"/>
    </row>
    <row r="1089" spans="1:19" ht="15" customHeight="1">
      <c r="A1089" s="131"/>
      <c r="B1089" s="131"/>
      <c r="C1089" s="131"/>
      <c r="D1089" s="131"/>
      <c r="E1089" s="131"/>
      <c r="F1089" s="131"/>
      <c r="G1089" s="131"/>
      <c r="H1089" s="131"/>
      <c r="I1089" s="131"/>
      <c r="J1089" s="131"/>
      <c r="K1089" s="131"/>
      <c r="L1089" s="131"/>
      <c r="M1089" s="131"/>
      <c r="N1089" s="131"/>
      <c r="O1089" s="131"/>
      <c r="P1089" s="131"/>
      <c r="Q1089" s="131"/>
      <c r="R1089" s="131"/>
      <c r="S1089" s="131"/>
    </row>
    <row r="1090" spans="1:19" ht="15" customHeight="1">
      <c r="A1090" s="131"/>
      <c r="B1090" s="131"/>
      <c r="C1090" s="131"/>
      <c r="D1090" s="131"/>
      <c r="E1090" s="131"/>
      <c r="F1090" s="131"/>
      <c r="G1090" s="131"/>
      <c r="H1090" s="131"/>
      <c r="I1090" s="131"/>
      <c r="J1090" s="131"/>
      <c r="K1090" s="131"/>
      <c r="L1090" s="131"/>
      <c r="M1090" s="131"/>
      <c r="N1090" s="131"/>
      <c r="O1090" s="131"/>
      <c r="P1090" s="131"/>
      <c r="Q1090" s="131"/>
      <c r="R1090" s="131"/>
      <c r="S1090" s="131"/>
    </row>
    <row r="1091" spans="1:19" ht="15" customHeight="1">
      <c r="A1091" s="2"/>
      <c r="B1091" s="291" t="s">
        <v>99</v>
      </c>
      <c r="C1091" s="292"/>
      <c r="D1091" s="292"/>
      <c r="E1091" s="292"/>
      <c r="F1091" s="292"/>
      <c r="G1091" s="292"/>
      <c r="H1091" s="292"/>
      <c r="I1091" s="292"/>
      <c r="J1091" s="292"/>
      <c r="K1091" s="60" t="s">
        <v>143</v>
      </c>
      <c r="L1091" s="60"/>
      <c r="M1091" s="60"/>
      <c r="N1091" s="30"/>
      <c r="O1091" s="3"/>
      <c r="P1091" s="30"/>
      <c r="Q1091" s="30"/>
      <c r="R1091" s="30"/>
      <c r="S1091" s="131"/>
    </row>
    <row r="1092" spans="1:19" ht="15" customHeight="1">
      <c r="A1092" s="293" t="s">
        <v>10</v>
      </c>
      <c r="B1092" s="294" t="s">
        <v>100</v>
      </c>
      <c r="C1092" s="289"/>
      <c r="D1092" s="289"/>
      <c r="E1092" s="289"/>
      <c r="F1092" s="289"/>
      <c r="G1092" s="289"/>
      <c r="H1092" s="289"/>
      <c r="I1092" s="289"/>
      <c r="J1092" s="290"/>
      <c r="K1092" s="295" t="s">
        <v>11</v>
      </c>
      <c r="L1092" s="286" t="s">
        <v>3</v>
      </c>
      <c r="M1092" s="286" t="s">
        <v>4</v>
      </c>
      <c r="N1092" s="284" t="s">
        <v>5</v>
      </c>
      <c r="O1092" s="286" t="s">
        <v>6</v>
      </c>
      <c r="P1092" s="287" t="s">
        <v>7</v>
      </c>
      <c r="Q1092" s="287" t="s">
        <v>8</v>
      </c>
      <c r="R1092" s="286" t="s">
        <v>101</v>
      </c>
      <c r="S1092" s="131"/>
    </row>
    <row r="1093" spans="1:19" ht="15" customHeight="1">
      <c r="A1093" s="285"/>
      <c r="B1093" s="64" t="s">
        <v>102</v>
      </c>
      <c r="C1093" s="64" t="s">
        <v>103</v>
      </c>
      <c r="D1093" s="64" t="s">
        <v>104</v>
      </c>
      <c r="E1093" s="64" t="s">
        <v>105</v>
      </c>
      <c r="F1093" s="64" t="s">
        <v>106</v>
      </c>
      <c r="G1093" s="64" t="s">
        <v>107</v>
      </c>
      <c r="H1093" s="64" t="s">
        <v>108</v>
      </c>
      <c r="I1093" s="64" t="s">
        <v>109</v>
      </c>
      <c r="J1093" s="64" t="s">
        <v>110</v>
      </c>
      <c r="K1093" s="285"/>
      <c r="L1093" s="285"/>
      <c r="M1093" s="285"/>
      <c r="N1093" s="285"/>
      <c r="O1093" s="285"/>
      <c r="P1093" s="285"/>
      <c r="Q1093" s="285"/>
      <c r="R1093" s="285"/>
      <c r="S1093" s="131"/>
    </row>
    <row r="1094" spans="1:19" ht="15" customHeight="1">
      <c r="A1094" s="64">
        <v>2301</v>
      </c>
      <c r="B1094" s="181">
        <v>123</v>
      </c>
      <c r="C1094" s="87"/>
      <c r="D1094" s="87"/>
      <c r="E1094" s="87"/>
      <c r="F1094" s="87"/>
      <c r="G1094" s="87"/>
      <c r="H1094" s="87"/>
      <c r="I1094" s="87"/>
      <c r="J1094" s="87"/>
      <c r="K1094" s="126"/>
      <c r="L1094" s="67"/>
      <c r="M1094" s="49"/>
      <c r="N1094" s="68"/>
      <c r="O1094" s="107"/>
      <c r="P1094" s="70">
        <f>B1094</f>
        <v>123</v>
      </c>
      <c r="Q1094" s="108"/>
      <c r="R1094" s="107"/>
      <c r="S1094" s="131"/>
    </row>
    <row r="1095" spans="1:19" ht="15" customHeight="1">
      <c r="A1095" s="64">
        <v>2302</v>
      </c>
      <c r="B1095" s="87"/>
      <c r="C1095" s="87">
        <v>98</v>
      </c>
      <c r="D1095" s="87"/>
      <c r="E1095" s="87"/>
      <c r="F1095" s="87"/>
      <c r="G1095" s="87"/>
      <c r="H1095" s="87"/>
      <c r="I1095" s="87"/>
      <c r="J1095" s="87"/>
      <c r="K1095" s="126"/>
      <c r="L1095" s="72"/>
      <c r="M1095" s="3"/>
      <c r="N1095" s="73"/>
      <c r="O1095" s="127">
        <f>IF(C1095=0,"",C1095/B1094)</f>
        <v>0.7967479674796748</v>
      </c>
      <c r="P1095" s="75">
        <v>100</v>
      </c>
      <c r="Q1095" s="128">
        <f t="shared" ref="Q1095:Q1102" si="151">IF(P1095=0,"",P1095/P1094)</f>
        <v>0.81300813008130079</v>
      </c>
      <c r="R1095" s="128">
        <f t="shared" ref="R1095:R1102" si="152">IF(P1095=0,"",100%-Q1095)</f>
        <v>0.18699186991869921</v>
      </c>
      <c r="S1095" s="131"/>
    </row>
    <row r="1096" spans="1:19" ht="15" customHeight="1">
      <c r="A1096" s="64">
        <v>2401</v>
      </c>
      <c r="B1096" s="87"/>
      <c r="C1096" s="87"/>
      <c r="D1096" s="87">
        <v>72</v>
      </c>
      <c r="E1096" s="87"/>
      <c r="F1096" s="87"/>
      <c r="G1096" s="87"/>
      <c r="H1096" s="87"/>
      <c r="I1096" s="87"/>
      <c r="J1096" s="87"/>
      <c r="K1096" s="126"/>
      <c r="L1096" s="72"/>
      <c r="M1096" s="3"/>
      <c r="N1096" s="73"/>
      <c r="O1096" s="127">
        <f>IF(D1096=0,"",D1096/C1095)</f>
        <v>0.73469387755102045</v>
      </c>
      <c r="P1096" s="75">
        <v>90</v>
      </c>
      <c r="Q1096" s="128">
        <f t="shared" si="151"/>
        <v>0.9</v>
      </c>
      <c r="R1096" s="128">
        <f t="shared" si="152"/>
        <v>9.9999999999999978E-2</v>
      </c>
      <c r="S1096" s="8">
        <f>P1096/P1094</f>
        <v>0.73170731707317072</v>
      </c>
    </row>
    <row r="1097" spans="1:19" ht="15" customHeight="1">
      <c r="A1097" s="64">
        <v>2402</v>
      </c>
      <c r="B1097" s="87"/>
      <c r="C1097" s="87"/>
      <c r="D1097" s="87"/>
      <c r="E1097" s="87">
        <v>56</v>
      </c>
      <c r="F1097" s="87"/>
      <c r="G1097" s="87"/>
      <c r="H1097" s="87"/>
      <c r="I1097" s="87"/>
      <c r="J1097" s="87"/>
      <c r="K1097" s="126"/>
      <c r="L1097" s="72"/>
      <c r="M1097" s="3"/>
      <c r="N1097" s="73"/>
      <c r="O1097" s="127">
        <f>IF(E1097=0,"",E1097/D1096)</f>
        <v>0.77777777777777779</v>
      </c>
      <c r="P1097" s="75">
        <v>78</v>
      </c>
      <c r="Q1097" s="128">
        <f t="shared" si="151"/>
        <v>0.8666666666666667</v>
      </c>
      <c r="R1097" s="128">
        <f t="shared" si="152"/>
        <v>0.1333333333333333</v>
      </c>
      <c r="S1097" s="131"/>
    </row>
    <row r="1098" spans="1:19" ht="15" customHeight="1">
      <c r="A1098" s="64">
        <v>2501</v>
      </c>
      <c r="B1098" s="87"/>
      <c r="C1098" s="87"/>
      <c r="D1098" s="87"/>
      <c r="E1098" s="87"/>
      <c r="F1098" s="87"/>
      <c r="G1098" s="87"/>
      <c r="H1098" s="87"/>
      <c r="I1098" s="87"/>
      <c r="J1098" s="87"/>
      <c r="K1098" s="126"/>
      <c r="L1098" s="72"/>
      <c r="M1098" s="3"/>
      <c r="N1098" s="73"/>
      <c r="O1098" s="127" t="str">
        <f>IF(F1098=0,"",F1098/E1097)</f>
        <v/>
      </c>
      <c r="P1098" s="75"/>
      <c r="Q1098" s="128" t="str">
        <f t="shared" si="151"/>
        <v/>
      </c>
      <c r="R1098" s="128" t="str">
        <f t="shared" si="152"/>
        <v/>
      </c>
      <c r="S1098" s="131"/>
    </row>
    <row r="1099" spans="1:19" ht="15" customHeight="1">
      <c r="A1099" s="64">
        <v>2502</v>
      </c>
      <c r="B1099" s="87"/>
      <c r="C1099" s="87"/>
      <c r="D1099" s="87"/>
      <c r="E1099" s="87"/>
      <c r="F1099" s="87"/>
      <c r="G1099" s="87"/>
      <c r="H1099" s="87"/>
      <c r="I1099" s="87"/>
      <c r="J1099" s="87"/>
      <c r="K1099" s="126"/>
      <c r="L1099" s="72"/>
      <c r="M1099" s="3"/>
      <c r="N1099" s="73"/>
      <c r="O1099" s="127" t="str">
        <f>IF(G1099=0,"",G1099/F1098)</f>
        <v/>
      </c>
      <c r="P1099" s="75"/>
      <c r="Q1099" s="128" t="str">
        <f t="shared" si="151"/>
        <v/>
      </c>
      <c r="R1099" s="128" t="str">
        <f t="shared" si="152"/>
        <v/>
      </c>
      <c r="S1099" s="131"/>
    </row>
    <row r="1100" spans="1:19" ht="15" customHeight="1">
      <c r="A1100" s="64">
        <v>2601</v>
      </c>
      <c r="B1100" s="87"/>
      <c r="C1100" s="87"/>
      <c r="D1100" s="87"/>
      <c r="E1100" s="87"/>
      <c r="F1100" s="87"/>
      <c r="G1100" s="87"/>
      <c r="H1100" s="87"/>
      <c r="I1100" s="87"/>
      <c r="J1100" s="87"/>
      <c r="K1100" s="126"/>
      <c r="L1100" s="72"/>
      <c r="M1100" s="3"/>
      <c r="N1100" s="73"/>
      <c r="O1100" s="127" t="str">
        <f>IF(H1100=0,"",H1100/G1099)</f>
        <v/>
      </c>
      <c r="P1100" s="75"/>
      <c r="Q1100" s="128" t="str">
        <f t="shared" si="151"/>
        <v/>
      </c>
      <c r="R1100" s="128" t="str">
        <f t="shared" si="152"/>
        <v/>
      </c>
      <c r="S1100" s="131"/>
    </row>
    <row r="1101" spans="1:19" ht="15" customHeight="1">
      <c r="A1101" s="64">
        <v>2602</v>
      </c>
      <c r="B1101" s="87"/>
      <c r="C1101" s="87"/>
      <c r="D1101" s="87"/>
      <c r="E1101" s="87"/>
      <c r="F1101" s="87"/>
      <c r="G1101" s="87"/>
      <c r="H1101" s="87"/>
      <c r="I1101" s="87"/>
      <c r="J1101" s="87"/>
      <c r="K1101" s="126"/>
      <c r="L1101" s="72"/>
      <c r="M1101" s="3"/>
      <c r="N1101" s="73"/>
      <c r="O1101" s="127" t="str">
        <f>IF(I1101=0,"",I1101/H1100)</f>
        <v/>
      </c>
      <c r="P1101" s="75"/>
      <c r="Q1101" s="128" t="str">
        <f t="shared" si="151"/>
        <v/>
      </c>
      <c r="R1101" s="128" t="str">
        <f t="shared" si="152"/>
        <v/>
      </c>
      <c r="S1101" s="131"/>
    </row>
    <row r="1102" spans="1:19" ht="15" customHeight="1">
      <c r="A1102" s="64">
        <v>2701</v>
      </c>
      <c r="B1102" s="87"/>
      <c r="C1102" s="87"/>
      <c r="D1102" s="87"/>
      <c r="E1102" s="87"/>
      <c r="F1102" s="87"/>
      <c r="G1102" s="87"/>
      <c r="H1102" s="87"/>
      <c r="I1102" s="87"/>
      <c r="J1102" s="87"/>
      <c r="K1102" s="126"/>
      <c r="L1102" s="72"/>
      <c r="M1102" s="3"/>
      <c r="N1102" s="73"/>
      <c r="O1102" s="129" t="str">
        <f>IF(J1102=0,"",J1102/I1101)</f>
        <v/>
      </c>
      <c r="P1102" s="75"/>
      <c r="Q1102" s="130" t="str">
        <f t="shared" si="151"/>
        <v/>
      </c>
      <c r="R1102" s="130" t="str">
        <f t="shared" si="152"/>
        <v/>
      </c>
      <c r="S1102" s="131"/>
    </row>
    <row r="1103" spans="1:19" ht="15" customHeight="1">
      <c r="A1103" s="64">
        <v>2702</v>
      </c>
      <c r="B1103" s="87"/>
      <c r="C1103" s="87"/>
      <c r="D1103" s="87"/>
      <c r="E1103" s="87"/>
      <c r="F1103" s="87"/>
      <c r="G1103" s="87"/>
      <c r="H1103" s="87"/>
      <c r="I1103" s="87"/>
      <c r="J1103" s="87"/>
      <c r="K1103" s="126"/>
      <c r="L1103" s="72"/>
      <c r="M1103" s="3"/>
      <c r="N1103" s="30"/>
      <c r="O1103" s="80"/>
      <c r="P1103" s="81"/>
      <c r="Q1103" s="82"/>
      <c r="R1103" s="83"/>
      <c r="S1103" s="131"/>
    </row>
    <row r="1104" spans="1:19" ht="15" customHeight="1">
      <c r="A1104" s="64">
        <v>2801</v>
      </c>
      <c r="B1104" s="87"/>
      <c r="C1104" s="87"/>
      <c r="D1104" s="87"/>
      <c r="E1104" s="87"/>
      <c r="F1104" s="87"/>
      <c r="G1104" s="87"/>
      <c r="H1104" s="87"/>
      <c r="I1104" s="87"/>
      <c r="J1104" s="87"/>
      <c r="K1104" s="126"/>
      <c r="L1104" s="72"/>
      <c r="M1104" s="3"/>
      <c r="N1104" s="30"/>
      <c r="O1104" s="84"/>
      <c r="P1104" s="241"/>
      <c r="Q1104" s="86"/>
      <c r="R1104" s="84"/>
      <c r="S1104" s="131"/>
    </row>
    <row r="1105" spans="1:19" ht="15" customHeight="1">
      <c r="A1105" s="64">
        <v>2802</v>
      </c>
      <c r="B1105" s="87"/>
      <c r="C1105" s="87"/>
      <c r="D1105" s="87"/>
      <c r="E1105" s="87"/>
      <c r="F1105" s="87"/>
      <c r="G1105" s="87"/>
      <c r="H1105" s="87"/>
      <c r="I1105" s="87"/>
      <c r="J1105" s="87"/>
      <c r="K1105" s="126"/>
      <c r="L1105" s="72"/>
      <c r="M1105" s="3"/>
      <c r="N1105" s="30"/>
      <c r="O1105" s="84"/>
      <c r="P1105" s="241"/>
      <c r="Q1105" s="86"/>
      <c r="R1105" s="84"/>
      <c r="S1105" s="131"/>
    </row>
    <row r="1106" spans="1:19" ht="15" customHeight="1">
      <c r="A1106" s="64">
        <v>2901</v>
      </c>
      <c r="B1106" s="87"/>
      <c r="C1106" s="87"/>
      <c r="D1106" s="87"/>
      <c r="E1106" s="87"/>
      <c r="F1106" s="87"/>
      <c r="G1106" s="87"/>
      <c r="H1106" s="87"/>
      <c r="I1106" s="87"/>
      <c r="J1106" s="87"/>
      <c r="K1106" s="126"/>
      <c r="L1106" s="72"/>
      <c r="M1106" s="3"/>
      <c r="N1106" s="30"/>
      <c r="O1106" s="3"/>
      <c r="P1106" s="30"/>
      <c r="Q1106" s="23"/>
      <c r="R1106" s="84"/>
      <c r="S1106" s="131"/>
    </row>
    <row r="1107" spans="1:19" ht="15" customHeight="1">
      <c r="A1107" s="64">
        <v>2902</v>
      </c>
      <c r="B1107" s="87"/>
      <c r="C1107" s="87"/>
      <c r="D1107" s="87"/>
      <c r="E1107" s="87"/>
      <c r="F1107" s="87"/>
      <c r="G1107" s="87"/>
      <c r="H1107" s="87"/>
      <c r="I1107" s="87"/>
      <c r="J1107" s="87"/>
      <c r="K1107" s="126"/>
      <c r="L1107" s="72"/>
      <c r="M1107" s="3"/>
      <c r="N1107" s="30"/>
      <c r="O1107" s="89" t="s">
        <v>83</v>
      </c>
      <c r="P1107" s="90"/>
      <c r="Q1107" s="120" t="str">
        <f>IF(SUM(K1100:K1103)=0,"",SUM(K1100:K1103))</f>
        <v/>
      </c>
      <c r="R1107" s="92" t="s">
        <v>11</v>
      </c>
      <c r="S1107" s="131"/>
    </row>
    <row r="1108" spans="1:19" ht="15" customHeight="1">
      <c r="A1108" s="64">
        <v>3001</v>
      </c>
      <c r="B1108" s="87"/>
      <c r="C1108" s="87"/>
      <c r="D1108" s="87"/>
      <c r="E1108" s="87"/>
      <c r="F1108" s="87"/>
      <c r="G1108" s="87"/>
      <c r="H1108" s="87"/>
      <c r="I1108" s="87"/>
      <c r="J1108" s="87"/>
      <c r="K1108" s="126"/>
      <c r="L1108" s="72"/>
      <c r="M1108" s="3"/>
      <c r="N1108" s="30"/>
      <c r="O1108" s="93" t="s">
        <v>85</v>
      </c>
      <c r="P1108" s="94" t="str">
        <f>IF(P1107/B1094=0,"",P1107/B1094)</f>
        <v/>
      </c>
      <c r="Q1108" s="121" t="e">
        <f>IF(P1107/Q1107=0,"",P1107/Q1107)</f>
        <v>#VALUE!</v>
      </c>
      <c r="R1108" s="96" t="s">
        <v>86</v>
      </c>
      <c r="S1108" s="131"/>
    </row>
    <row r="1109" spans="1:19" ht="15" customHeight="1">
      <c r="A1109" s="64">
        <v>3002</v>
      </c>
      <c r="B1109" s="87"/>
      <c r="C1109" s="87"/>
      <c r="D1109" s="87"/>
      <c r="E1109" s="87"/>
      <c r="F1109" s="87"/>
      <c r="G1109" s="87"/>
      <c r="H1109" s="87"/>
      <c r="I1109" s="87"/>
      <c r="J1109" s="87"/>
      <c r="K1109" s="126"/>
      <c r="L1109" s="97"/>
      <c r="M1109" s="98"/>
      <c r="N1109" s="99"/>
      <c r="O1109" s="98"/>
      <c r="P1109" s="99"/>
      <c r="Q1109" s="99"/>
      <c r="R1109" s="122"/>
      <c r="S1109" s="131"/>
    </row>
    <row r="1110" spans="1:19" ht="15" customHeight="1">
      <c r="A1110" s="29"/>
      <c r="B1110" s="30"/>
      <c r="C1110" s="30"/>
      <c r="D1110" s="288" t="s">
        <v>111</v>
      </c>
      <c r="E1110" s="289"/>
      <c r="F1110" s="289"/>
      <c r="G1110" s="289"/>
      <c r="H1110" s="289"/>
      <c r="I1110" s="289"/>
      <c r="J1110" s="290"/>
      <c r="K1110" s="101">
        <f>SUM(K1094:K1106)</f>
        <v>0</v>
      </c>
      <c r="L1110" s="102" t="str">
        <f>IF(K1102=0,"",K1102/B1094)</f>
        <v/>
      </c>
      <c r="M1110" s="102" t="str">
        <f>IF(K1110=0,"",K1110/B1094)</f>
        <v/>
      </c>
      <c r="N1110" s="102" t="e">
        <f>M1110-L1110</f>
        <v>#VALUE!</v>
      </c>
      <c r="O1110" s="3"/>
      <c r="P1110" s="30"/>
      <c r="Q1110" s="23"/>
      <c r="R1110" s="3"/>
      <c r="S1110" s="131"/>
    </row>
    <row r="1111" spans="1:19" ht="15" customHeight="1">
      <c r="A1111" s="131"/>
      <c r="B1111" s="131"/>
      <c r="C1111" s="131"/>
      <c r="D1111" s="131"/>
      <c r="E1111" s="131"/>
      <c r="F1111" s="131"/>
      <c r="G1111" s="131"/>
      <c r="H1111" s="131"/>
      <c r="I1111" s="131"/>
      <c r="J1111" s="131"/>
      <c r="K1111" s="131"/>
      <c r="L1111" s="131"/>
      <c r="M1111" s="131"/>
      <c r="N1111" s="131"/>
      <c r="O1111" s="131"/>
      <c r="P1111" s="131"/>
      <c r="Q1111" s="131"/>
      <c r="R1111" s="131"/>
      <c r="S1111" s="131"/>
    </row>
    <row r="1112" spans="1:19" ht="15" customHeight="1">
      <c r="A1112" s="131"/>
      <c r="B1112" s="131"/>
      <c r="C1112" s="131"/>
      <c r="D1112" s="131"/>
      <c r="E1112" s="131"/>
      <c r="F1112" s="131"/>
      <c r="G1112" s="131"/>
      <c r="H1112" s="131"/>
      <c r="I1112" s="131"/>
      <c r="J1112" s="131"/>
      <c r="K1112" s="131"/>
      <c r="L1112" s="131"/>
      <c r="M1112" s="131"/>
      <c r="N1112" s="131"/>
      <c r="O1112" s="131"/>
      <c r="P1112" s="131"/>
      <c r="Q1112" s="131"/>
      <c r="R1112" s="131"/>
      <c r="S1112" s="131"/>
    </row>
    <row r="1113" spans="1:19" ht="15" customHeight="1">
      <c r="A1113" s="131"/>
      <c r="B1113" s="131"/>
      <c r="C1113" s="131"/>
      <c r="D1113" s="131"/>
      <c r="E1113" s="131"/>
      <c r="F1113" s="131"/>
      <c r="G1113" s="131"/>
      <c r="H1113" s="131"/>
      <c r="I1113" s="131"/>
      <c r="J1113" s="131"/>
      <c r="K1113" s="131"/>
      <c r="L1113" s="131"/>
      <c r="M1113" s="131"/>
      <c r="N1113" s="131"/>
      <c r="O1113" s="131"/>
      <c r="P1113" s="131"/>
      <c r="Q1113" s="131"/>
      <c r="R1113" s="131"/>
      <c r="S1113" s="131"/>
    </row>
    <row r="1114" spans="1:19" ht="26.25">
      <c r="A1114" s="2"/>
      <c r="B1114" s="291" t="s">
        <v>99</v>
      </c>
      <c r="C1114" s="292"/>
      <c r="D1114" s="292"/>
      <c r="E1114" s="292"/>
      <c r="F1114" s="292"/>
      <c r="G1114" s="292"/>
      <c r="H1114" s="292"/>
      <c r="I1114" s="292"/>
      <c r="J1114" s="292"/>
      <c r="K1114" s="60" t="s">
        <v>144</v>
      </c>
      <c r="L1114" s="60"/>
      <c r="M1114" s="60"/>
      <c r="N1114" s="30"/>
      <c r="O1114" s="3"/>
      <c r="P1114" s="30"/>
      <c r="Q1114" s="30"/>
      <c r="R1114" s="30"/>
      <c r="S1114" s="131"/>
    </row>
    <row r="1115" spans="1:19" ht="15" customHeight="1">
      <c r="A1115" s="293" t="s">
        <v>10</v>
      </c>
      <c r="B1115" s="294" t="s">
        <v>100</v>
      </c>
      <c r="C1115" s="289"/>
      <c r="D1115" s="289"/>
      <c r="E1115" s="289"/>
      <c r="F1115" s="289"/>
      <c r="G1115" s="289"/>
      <c r="H1115" s="289"/>
      <c r="I1115" s="289"/>
      <c r="J1115" s="290"/>
      <c r="K1115" s="295" t="s">
        <v>11</v>
      </c>
      <c r="L1115" s="286" t="s">
        <v>3</v>
      </c>
      <c r="M1115" s="286" t="s">
        <v>4</v>
      </c>
      <c r="N1115" s="284" t="s">
        <v>5</v>
      </c>
      <c r="O1115" s="286" t="s">
        <v>6</v>
      </c>
      <c r="P1115" s="287" t="s">
        <v>7</v>
      </c>
      <c r="Q1115" s="287" t="s">
        <v>8</v>
      </c>
      <c r="R1115" s="286" t="s">
        <v>101</v>
      </c>
      <c r="S1115" s="131"/>
    </row>
    <row r="1116" spans="1:19" ht="15" customHeight="1">
      <c r="A1116" s="285"/>
      <c r="B1116" s="64" t="s">
        <v>102</v>
      </c>
      <c r="C1116" s="64" t="s">
        <v>103</v>
      </c>
      <c r="D1116" s="64" t="s">
        <v>104</v>
      </c>
      <c r="E1116" s="64" t="s">
        <v>105</v>
      </c>
      <c r="F1116" s="64" t="s">
        <v>106</v>
      </c>
      <c r="G1116" s="64" t="s">
        <v>107</v>
      </c>
      <c r="H1116" s="64" t="s">
        <v>108</v>
      </c>
      <c r="I1116" s="64" t="s">
        <v>109</v>
      </c>
      <c r="J1116" s="64" t="s">
        <v>110</v>
      </c>
      <c r="K1116" s="285"/>
      <c r="L1116" s="285"/>
      <c r="M1116" s="285"/>
      <c r="N1116" s="285"/>
      <c r="O1116" s="285"/>
      <c r="P1116" s="285"/>
      <c r="Q1116" s="285"/>
      <c r="R1116" s="285"/>
      <c r="S1116" s="131"/>
    </row>
    <row r="1117" spans="1:19" ht="15" customHeight="1">
      <c r="A1117" s="64">
        <v>2302</v>
      </c>
      <c r="B1117" s="181">
        <v>123</v>
      </c>
      <c r="C1117" s="87"/>
      <c r="D1117" s="87"/>
      <c r="E1117" s="87"/>
      <c r="F1117" s="87"/>
      <c r="G1117" s="87"/>
      <c r="H1117" s="87"/>
      <c r="I1117" s="87"/>
      <c r="J1117" s="87"/>
      <c r="K1117" s="126"/>
      <c r="L1117" s="67"/>
      <c r="M1117" s="49"/>
      <c r="N1117" s="68"/>
      <c r="O1117" s="107"/>
      <c r="P1117" s="70">
        <f>B1117</f>
        <v>123</v>
      </c>
      <c r="Q1117" s="108"/>
      <c r="R1117" s="107"/>
      <c r="S1117" s="131"/>
    </row>
    <row r="1118" spans="1:19" ht="15" customHeight="1">
      <c r="A1118" s="64">
        <v>2401</v>
      </c>
      <c r="B1118" s="87"/>
      <c r="C1118" s="87">
        <v>101</v>
      </c>
      <c r="D1118" s="87"/>
      <c r="E1118" s="87"/>
      <c r="F1118" s="87"/>
      <c r="G1118" s="87"/>
      <c r="H1118" s="87"/>
      <c r="I1118" s="87"/>
      <c r="J1118" s="87"/>
      <c r="K1118" s="126"/>
      <c r="L1118" s="72"/>
      <c r="M1118" s="3"/>
      <c r="N1118" s="73"/>
      <c r="O1118" s="127">
        <f>IF(C1118=0,"",C1118/B1117)</f>
        <v>0.82113821138211385</v>
      </c>
      <c r="P1118" s="75">
        <v>102</v>
      </c>
      <c r="Q1118" s="128">
        <f t="shared" ref="Q1118:Q1125" si="153">IF(P1118=0,"",P1118/P1117)</f>
        <v>0.82926829268292679</v>
      </c>
      <c r="R1118" s="128">
        <f t="shared" ref="R1118:R1125" si="154">IF(P1118=0,"",100%-Q1118)</f>
        <v>0.17073170731707321</v>
      </c>
      <c r="S1118" s="131"/>
    </row>
    <row r="1119" spans="1:19" ht="15" customHeight="1">
      <c r="A1119" s="64">
        <v>2402</v>
      </c>
      <c r="B1119" s="87"/>
      <c r="C1119" s="87"/>
      <c r="D1119" s="87">
        <v>82</v>
      </c>
      <c r="E1119" s="87"/>
      <c r="F1119" s="87"/>
      <c r="G1119" s="87"/>
      <c r="H1119" s="87"/>
      <c r="I1119" s="87"/>
      <c r="J1119" s="87"/>
      <c r="K1119" s="126"/>
      <c r="L1119" s="72"/>
      <c r="M1119" s="3"/>
      <c r="N1119" s="73"/>
      <c r="O1119" s="127">
        <f>IF(D1119=0,"",D1119/C1118)</f>
        <v>0.81188118811881194</v>
      </c>
      <c r="P1119" s="75">
        <v>98</v>
      </c>
      <c r="Q1119" s="128">
        <f t="shared" si="153"/>
        <v>0.96078431372549022</v>
      </c>
      <c r="R1119" s="128">
        <f t="shared" si="154"/>
        <v>3.9215686274509776E-2</v>
      </c>
      <c r="S1119" s="8">
        <f>P1119/P1117</f>
        <v>0.7967479674796748</v>
      </c>
    </row>
    <row r="1120" spans="1:19" ht="15" customHeight="1">
      <c r="A1120" s="64">
        <v>2501</v>
      </c>
      <c r="B1120" s="87"/>
      <c r="C1120" s="87"/>
      <c r="D1120" s="87"/>
      <c r="E1120" s="87"/>
      <c r="F1120" s="87"/>
      <c r="G1120" s="87"/>
      <c r="H1120" s="87"/>
      <c r="I1120" s="87"/>
      <c r="J1120" s="87"/>
      <c r="K1120" s="126"/>
      <c r="L1120" s="72"/>
      <c r="M1120" s="3"/>
      <c r="N1120" s="73"/>
      <c r="O1120" s="127" t="str">
        <f>IF(E1120=0,"",E1120/D1119)</f>
        <v/>
      </c>
      <c r="P1120" s="75"/>
      <c r="Q1120" s="128" t="str">
        <f t="shared" si="153"/>
        <v/>
      </c>
      <c r="R1120" s="128" t="str">
        <f t="shared" si="154"/>
        <v/>
      </c>
      <c r="S1120" s="131"/>
    </row>
    <row r="1121" spans="1:19" ht="15" customHeight="1">
      <c r="A1121" s="64">
        <v>2502</v>
      </c>
      <c r="B1121" s="87"/>
      <c r="C1121" s="87"/>
      <c r="D1121" s="87"/>
      <c r="E1121" s="87"/>
      <c r="F1121" s="87"/>
      <c r="G1121" s="87"/>
      <c r="H1121" s="87"/>
      <c r="I1121" s="87"/>
      <c r="J1121" s="87"/>
      <c r="K1121" s="126"/>
      <c r="L1121" s="72"/>
      <c r="M1121" s="3"/>
      <c r="N1121" s="73"/>
      <c r="O1121" s="127" t="str">
        <f>IF(F1121=0,"",F1121/E1120)</f>
        <v/>
      </c>
      <c r="P1121" s="75"/>
      <c r="Q1121" s="128" t="str">
        <f t="shared" si="153"/>
        <v/>
      </c>
      <c r="R1121" s="128" t="str">
        <f t="shared" si="154"/>
        <v/>
      </c>
      <c r="S1121" s="131"/>
    </row>
    <row r="1122" spans="1:19" ht="15" customHeight="1">
      <c r="A1122" s="64">
        <v>2601</v>
      </c>
      <c r="B1122" s="87"/>
      <c r="C1122" s="87"/>
      <c r="D1122" s="87"/>
      <c r="E1122" s="87"/>
      <c r="F1122" s="87"/>
      <c r="G1122" s="87"/>
      <c r="H1122" s="87"/>
      <c r="I1122" s="87"/>
      <c r="J1122" s="87"/>
      <c r="K1122" s="126"/>
      <c r="L1122" s="72"/>
      <c r="M1122" s="3"/>
      <c r="N1122" s="73"/>
      <c r="O1122" s="127" t="str">
        <f>IF(G1122=0,"",G1122/F1121)</f>
        <v/>
      </c>
      <c r="P1122" s="75"/>
      <c r="Q1122" s="128" t="str">
        <f t="shared" si="153"/>
        <v/>
      </c>
      <c r="R1122" s="128" t="str">
        <f t="shared" si="154"/>
        <v/>
      </c>
      <c r="S1122" s="131"/>
    </row>
    <row r="1123" spans="1:19" ht="15" customHeight="1">
      <c r="A1123" s="64">
        <v>2602</v>
      </c>
      <c r="B1123" s="87"/>
      <c r="C1123" s="87"/>
      <c r="D1123" s="87"/>
      <c r="E1123" s="87"/>
      <c r="F1123" s="87"/>
      <c r="G1123" s="87"/>
      <c r="H1123" s="87"/>
      <c r="I1123" s="87"/>
      <c r="J1123" s="87"/>
      <c r="K1123" s="126"/>
      <c r="L1123" s="72"/>
      <c r="M1123" s="3"/>
      <c r="N1123" s="73"/>
      <c r="O1123" s="127" t="str">
        <f>IF(H1123=0,"",H1123/G1122)</f>
        <v/>
      </c>
      <c r="P1123" s="75"/>
      <c r="Q1123" s="128" t="str">
        <f t="shared" si="153"/>
        <v/>
      </c>
      <c r="R1123" s="128" t="str">
        <f t="shared" si="154"/>
        <v/>
      </c>
      <c r="S1123" s="131"/>
    </row>
    <row r="1124" spans="1:19" ht="15" customHeight="1">
      <c r="A1124" s="64">
        <v>2701</v>
      </c>
      <c r="B1124" s="87"/>
      <c r="C1124" s="87"/>
      <c r="D1124" s="87"/>
      <c r="E1124" s="87"/>
      <c r="F1124" s="87"/>
      <c r="G1124" s="87"/>
      <c r="H1124" s="87"/>
      <c r="I1124" s="87"/>
      <c r="J1124" s="87"/>
      <c r="K1124" s="126"/>
      <c r="L1124" s="72"/>
      <c r="M1124" s="3"/>
      <c r="N1124" s="73"/>
      <c r="O1124" s="127" t="str">
        <f>IF(I1124=0,"",I1124/H1123)</f>
        <v/>
      </c>
      <c r="P1124" s="75"/>
      <c r="Q1124" s="128" t="str">
        <f t="shared" si="153"/>
        <v/>
      </c>
      <c r="R1124" s="128" t="str">
        <f t="shared" si="154"/>
        <v/>
      </c>
      <c r="S1124" s="131"/>
    </row>
    <row r="1125" spans="1:19" ht="15" customHeight="1">
      <c r="A1125" s="64">
        <v>2702</v>
      </c>
      <c r="B1125" s="87"/>
      <c r="C1125" s="87"/>
      <c r="D1125" s="87"/>
      <c r="E1125" s="87"/>
      <c r="F1125" s="87"/>
      <c r="G1125" s="87"/>
      <c r="H1125" s="87"/>
      <c r="I1125" s="87"/>
      <c r="J1125" s="87"/>
      <c r="K1125" s="126"/>
      <c r="L1125" s="72"/>
      <c r="M1125" s="3"/>
      <c r="N1125" s="73"/>
      <c r="O1125" s="129" t="str">
        <f>IF(J1125=0,"",J1125/I1124)</f>
        <v/>
      </c>
      <c r="P1125" s="75"/>
      <c r="Q1125" s="130" t="str">
        <f t="shared" si="153"/>
        <v/>
      </c>
      <c r="R1125" s="130" t="str">
        <f t="shared" si="154"/>
        <v/>
      </c>
      <c r="S1125" s="131"/>
    </row>
    <row r="1126" spans="1:19" ht="15" customHeight="1">
      <c r="A1126" s="64">
        <v>2801</v>
      </c>
      <c r="B1126" s="87"/>
      <c r="C1126" s="87"/>
      <c r="D1126" s="87"/>
      <c r="E1126" s="87"/>
      <c r="F1126" s="87"/>
      <c r="G1126" s="87"/>
      <c r="H1126" s="87"/>
      <c r="I1126" s="87"/>
      <c r="J1126" s="87"/>
      <c r="K1126" s="126"/>
      <c r="L1126" s="72"/>
      <c r="M1126" s="3"/>
      <c r="N1126" s="30"/>
      <c r="O1126" s="80"/>
      <c r="P1126" s="81"/>
      <c r="Q1126" s="82"/>
      <c r="R1126" s="83"/>
      <c r="S1126" s="131"/>
    </row>
    <row r="1127" spans="1:19" ht="15" customHeight="1">
      <c r="A1127" s="64">
        <v>2802</v>
      </c>
      <c r="B1127" s="87"/>
      <c r="C1127" s="87"/>
      <c r="D1127" s="87"/>
      <c r="E1127" s="87"/>
      <c r="F1127" s="87"/>
      <c r="G1127" s="87"/>
      <c r="H1127" s="87"/>
      <c r="I1127" s="87"/>
      <c r="J1127" s="87"/>
      <c r="K1127" s="126"/>
      <c r="L1127" s="72"/>
      <c r="M1127" s="3"/>
      <c r="N1127" s="30"/>
      <c r="O1127" s="84"/>
      <c r="P1127" s="241"/>
      <c r="Q1127" s="86"/>
      <c r="R1127" s="84"/>
      <c r="S1127" s="131"/>
    </row>
    <row r="1128" spans="1:19" ht="15" customHeight="1">
      <c r="A1128" s="64">
        <v>2901</v>
      </c>
      <c r="B1128" s="87"/>
      <c r="C1128" s="87"/>
      <c r="D1128" s="87"/>
      <c r="E1128" s="87"/>
      <c r="F1128" s="87"/>
      <c r="G1128" s="87"/>
      <c r="H1128" s="87"/>
      <c r="I1128" s="87"/>
      <c r="J1128" s="87"/>
      <c r="K1128" s="126"/>
      <c r="L1128" s="72"/>
      <c r="M1128" s="3"/>
      <c r="N1128" s="30"/>
      <c r="O1128" s="84"/>
      <c r="P1128" s="241"/>
      <c r="Q1128" s="86"/>
      <c r="R1128" s="84"/>
      <c r="S1128" s="131"/>
    </row>
    <row r="1129" spans="1:19" ht="15" customHeight="1">
      <c r="A1129" s="64">
        <v>2902</v>
      </c>
      <c r="B1129" s="87"/>
      <c r="C1129" s="87"/>
      <c r="D1129" s="87"/>
      <c r="E1129" s="87"/>
      <c r="F1129" s="87"/>
      <c r="G1129" s="87"/>
      <c r="H1129" s="87"/>
      <c r="I1129" s="87"/>
      <c r="J1129" s="87"/>
      <c r="K1129" s="126"/>
      <c r="L1129" s="72"/>
      <c r="M1129" s="3"/>
      <c r="N1129" s="30"/>
      <c r="O1129" s="3"/>
      <c r="P1129" s="30"/>
      <c r="Q1129" s="23"/>
      <c r="R1129" s="84"/>
      <c r="S1129" s="131"/>
    </row>
    <row r="1130" spans="1:19" ht="15" customHeight="1">
      <c r="A1130" s="64">
        <v>3001</v>
      </c>
      <c r="B1130" s="87"/>
      <c r="C1130" s="87"/>
      <c r="D1130" s="87"/>
      <c r="E1130" s="87"/>
      <c r="F1130" s="87"/>
      <c r="G1130" s="87"/>
      <c r="H1130" s="87"/>
      <c r="I1130" s="87"/>
      <c r="J1130" s="87"/>
      <c r="K1130" s="126"/>
      <c r="L1130" s="72"/>
      <c r="M1130" s="3"/>
      <c r="N1130" s="30"/>
      <c r="O1130" s="89" t="s">
        <v>83</v>
      </c>
      <c r="P1130" s="90"/>
      <c r="Q1130" s="120" t="str">
        <f>IF(SUM(K1123:K1126)=0,"",SUM(K1123:K1126))</f>
        <v/>
      </c>
      <c r="R1130" s="92" t="s">
        <v>11</v>
      </c>
      <c r="S1130" s="131"/>
    </row>
    <row r="1131" spans="1:19" ht="15" customHeight="1">
      <c r="A1131" s="64">
        <v>3002</v>
      </c>
      <c r="B1131" s="87"/>
      <c r="C1131" s="87"/>
      <c r="D1131" s="87"/>
      <c r="E1131" s="87"/>
      <c r="F1131" s="87"/>
      <c r="G1131" s="87"/>
      <c r="H1131" s="87"/>
      <c r="I1131" s="87"/>
      <c r="J1131" s="87"/>
      <c r="K1131" s="126"/>
      <c r="L1131" s="72"/>
      <c r="M1131" s="3"/>
      <c r="N1131" s="30"/>
      <c r="O1131" s="93" t="s">
        <v>85</v>
      </c>
      <c r="P1131" s="94" t="str">
        <f>IF(P1130/B1117=0,"",P1130/B1117)</f>
        <v/>
      </c>
      <c r="Q1131" s="121" t="e">
        <f>IF(P1130/Q1130=0,"",P1130/Q1130)</f>
        <v>#VALUE!</v>
      </c>
      <c r="R1131" s="96" t="s">
        <v>86</v>
      </c>
      <c r="S1131" s="131"/>
    </row>
    <row r="1132" spans="1:19" ht="15" customHeight="1">
      <c r="A1132" s="64">
        <v>3101</v>
      </c>
      <c r="B1132" s="87"/>
      <c r="C1132" s="87"/>
      <c r="D1132" s="87"/>
      <c r="E1132" s="87"/>
      <c r="F1132" s="87"/>
      <c r="G1132" s="87"/>
      <c r="H1132" s="87"/>
      <c r="I1132" s="87"/>
      <c r="J1132" s="87"/>
      <c r="K1132" s="126"/>
      <c r="L1132" s="97"/>
      <c r="M1132" s="98"/>
      <c r="N1132" s="99"/>
      <c r="O1132" s="98"/>
      <c r="P1132" s="99"/>
      <c r="Q1132" s="99"/>
      <c r="R1132" s="122"/>
      <c r="S1132" s="131"/>
    </row>
    <row r="1133" spans="1:19" ht="15" customHeight="1">
      <c r="A1133" s="29"/>
      <c r="B1133" s="30"/>
      <c r="C1133" s="30"/>
      <c r="D1133" s="288" t="s">
        <v>111</v>
      </c>
      <c r="E1133" s="289"/>
      <c r="F1133" s="289"/>
      <c r="G1133" s="289"/>
      <c r="H1133" s="289"/>
      <c r="I1133" s="289"/>
      <c r="J1133" s="290"/>
      <c r="K1133" s="101">
        <f>SUM(K1117:K1129)</f>
        <v>0</v>
      </c>
      <c r="L1133" s="102" t="str">
        <f>IF(K1125=0,"",K1125/B1117)</f>
        <v/>
      </c>
      <c r="M1133" s="102" t="str">
        <f>IF(K1133=0,"",K1133/B1117)</f>
        <v/>
      </c>
      <c r="N1133" s="102" t="e">
        <f>M1133-L1133</f>
        <v>#VALUE!</v>
      </c>
      <c r="O1133" s="3"/>
      <c r="P1133" s="30"/>
      <c r="Q1133" s="23"/>
      <c r="R1133" s="3"/>
      <c r="S1133" s="131"/>
    </row>
    <row r="1134" spans="1:19" ht="15" customHeight="1">
      <c r="A1134" s="131"/>
      <c r="B1134" s="131"/>
      <c r="C1134" s="131"/>
      <c r="D1134" s="131"/>
      <c r="E1134" s="131"/>
      <c r="F1134" s="131"/>
      <c r="G1134" s="131"/>
      <c r="H1134" s="131"/>
      <c r="I1134" s="131"/>
      <c r="J1134" s="131"/>
      <c r="K1134" s="131"/>
      <c r="L1134" s="131"/>
      <c r="M1134" s="131"/>
      <c r="N1134" s="131"/>
      <c r="O1134" s="131"/>
      <c r="P1134" s="131"/>
      <c r="Q1134" s="131"/>
      <c r="R1134" s="131"/>
      <c r="S1134" s="131"/>
    </row>
    <row r="1135" spans="1:19" ht="15" customHeight="1">
      <c r="A1135" s="131"/>
      <c r="B1135" s="131"/>
      <c r="C1135" s="131"/>
      <c r="D1135" s="131"/>
      <c r="E1135" s="131"/>
      <c r="F1135" s="131"/>
      <c r="G1135" s="131"/>
      <c r="H1135" s="131"/>
      <c r="I1135" s="131"/>
      <c r="J1135" s="131"/>
      <c r="K1135" s="131"/>
      <c r="L1135" s="131"/>
      <c r="M1135" s="131"/>
      <c r="N1135" s="131"/>
      <c r="O1135" s="131"/>
      <c r="P1135" s="131"/>
      <c r="Q1135" s="131"/>
      <c r="R1135" s="131"/>
      <c r="S1135" s="131"/>
    </row>
    <row r="1136" spans="1:19" ht="15" customHeight="1">
      <c r="A1136" s="2"/>
      <c r="B1136" s="291" t="s">
        <v>99</v>
      </c>
      <c r="C1136" s="292"/>
      <c r="D1136" s="292"/>
      <c r="E1136" s="292"/>
      <c r="F1136" s="292"/>
      <c r="G1136" s="292"/>
      <c r="H1136" s="292"/>
      <c r="I1136" s="292"/>
      <c r="J1136" s="292"/>
      <c r="K1136" s="60" t="s">
        <v>145</v>
      </c>
      <c r="L1136" s="60"/>
      <c r="M1136" s="60"/>
      <c r="N1136" s="30"/>
      <c r="O1136" s="3"/>
      <c r="P1136" s="30"/>
      <c r="Q1136" s="30"/>
      <c r="R1136" s="30"/>
      <c r="S1136" s="131"/>
    </row>
    <row r="1137" spans="1:19" ht="15" customHeight="1">
      <c r="A1137" s="293" t="s">
        <v>10</v>
      </c>
      <c r="B1137" s="294" t="s">
        <v>100</v>
      </c>
      <c r="C1137" s="289"/>
      <c r="D1137" s="289"/>
      <c r="E1137" s="289"/>
      <c r="F1137" s="289"/>
      <c r="G1137" s="289"/>
      <c r="H1137" s="289"/>
      <c r="I1137" s="289"/>
      <c r="J1137" s="290"/>
      <c r="K1137" s="295" t="s">
        <v>11</v>
      </c>
      <c r="L1137" s="286" t="s">
        <v>3</v>
      </c>
      <c r="M1137" s="286" t="s">
        <v>4</v>
      </c>
      <c r="N1137" s="284" t="s">
        <v>5</v>
      </c>
      <c r="O1137" s="286" t="s">
        <v>6</v>
      </c>
      <c r="P1137" s="287" t="s">
        <v>7</v>
      </c>
      <c r="Q1137" s="287" t="s">
        <v>8</v>
      </c>
      <c r="R1137" s="286" t="s">
        <v>101</v>
      </c>
      <c r="S1137" s="131"/>
    </row>
    <row r="1138" spans="1:19" ht="15" customHeight="1">
      <c r="A1138" s="285"/>
      <c r="B1138" s="64" t="s">
        <v>102</v>
      </c>
      <c r="C1138" s="64" t="s">
        <v>103</v>
      </c>
      <c r="D1138" s="64" t="s">
        <v>104</v>
      </c>
      <c r="E1138" s="64" t="s">
        <v>105</v>
      </c>
      <c r="F1138" s="64" t="s">
        <v>106</v>
      </c>
      <c r="G1138" s="64" t="s">
        <v>107</v>
      </c>
      <c r="H1138" s="64" t="s">
        <v>108</v>
      </c>
      <c r="I1138" s="64" t="s">
        <v>109</v>
      </c>
      <c r="J1138" s="64" t="s">
        <v>110</v>
      </c>
      <c r="K1138" s="285"/>
      <c r="L1138" s="285"/>
      <c r="M1138" s="285"/>
      <c r="N1138" s="285"/>
      <c r="O1138" s="285"/>
      <c r="P1138" s="285"/>
      <c r="Q1138" s="285"/>
      <c r="R1138" s="285"/>
      <c r="S1138" s="131"/>
    </row>
    <row r="1139" spans="1:19" ht="15" customHeight="1">
      <c r="A1139" s="64">
        <v>2401</v>
      </c>
      <c r="B1139" s="181">
        <v>86</v>
      </c>
      <c r="C1139" s="87"/>
      <c r="D1139" s="87"/>
      <c r="E1139" s="87"/>
      <c r="F1139" s="87"/>
      <c r="G1139" s="87"/>
      <c r="H1139" s="87"/>
      <c r="I1139" s="87"/>
      <c r="J1139" s="87"/>
      <c r="K1139" s="126"/>
      <c r="L1139" s="67"/>
      <c r="M1139" s="49"/>
      <c r="N1139" s="68"/>
      <c r="O1139" s="107"/>
      <c r="P1139" s="70">
        <f>B1139</f>
        <v>86</v>
      </c>
      <c r="Q1139" s="108"/>
      <c r="R1139" s="107"/>
      <c r="S1139" s="131"/>
    </row>
    <row r="1140" spans="1:19" ht="15" customHeight="1">
      <c r="A1140" s="64">
        <v>2402</v>
      </c>
      <c r="B1140" s="87"/>
      <c r="C1140" s="87">
        <v>67</v>
      </c>
      <c r="D1140" s="87"/>
      <c r="E1140" s="87"/>
      <c r="F1140" s="87"/>
      <c r="G1140" s="87"/>
      <c r="H1140" s="87"/>
      <c r="I1140" s="87"/>
      <c r="J1140" s="87"/>
      <c r="K1140" s="126"/>
      <c r="L1140" s="72"/>
      <c r="M1140" s="3"/>
      <c r="N1140" s="73"/>
      <c r="O1140" s="127">
        <f>IF(C1140=0,"",C1140/B1139)</f>
        <v>0.77906976744186052</v>
      </c>
      <c r="P1140" s="75">
        <v>67</v>
      </c>
      <c r="Q1140" s="128">
        <f t="shared" ref="Q1140:Q1147" si="155">IF(P1140=0,"",P1140/P1139)</f>
        <v>0.77906976744186052</v>
      </c>
      <c r="R1140" s="128">
        <f t="shared" ref="R1140:R1147" si="156">IF(P1140=0,"",100%-Q1140)</f>
        <v>0.22093023255813948</v>
      </c>
      <c r="S1140" s="131"/>
    </row>
    <row r="1141" spans="1:19" ht="15" customHeight="1">
      <c r="A1141" s="64">
        <v>2501</v>
      </c>
      <c r="B1141" s="87"/>
      <c r="C1141" s="87"/>
      <c r="D1141" s="87"/>
      <c r="E1141" s="87"/>
      <c r="F1141" s="87"/>
      <c r="G1141" s="87"/>
      <c r="H1141" s="87"/>
      <c r="I1141" s="87"/>
      <c r="J1141" s="87"/>
      <c r="K1141" s="126"/>
      <c r="L1141" s="72"/>
      <c r="M1141" s="3"/>
      <c r="N1141" s="73"/>
      <c r="O1141" s="127" t="str">
        <f>IF(D1141=0,"",D1141/C1140)</f>
        <v/>
      </c>
      <c r="P1141" s="75"/>
      <c r="Q1141" s="128" t="str">
        <f t="shared" si="155"/>
        <v/>
      </c>
      <c r="R1141" s="128" t="str">
        <f t="shared" si="156"/>
        <v/>
      </c>
      <c r="S1141" s="8">
        <f>P1141/P1139</f>
        <v>0</v>
      </c>
    </row>
    <row r="1142" spans="1:19" ht="15" customHeight="1">
      <c r="A1142" s="64">
        <v>2502</v>
      </c>
      <c r="B1142" s="87"/>
      <c r="C1142" s="87"/>
      <c r="D1142" s="87"/>
      <c r="E1142" s="87"/>
      <c r="F1142" s="87"/>
      <c r="G1142" s="87"/>
      <c r="H1142" s="87"/>
      <c r="I1142" s="87"/>
      <c r="J1142" s="87"/>
      <c r="K1142" s="126"/>
      <c r="L1142" s="72"/>
      <c r="M1142" s="3"/>
      <c r="N1142" s="73"/>
      <c r="O1142" s="127" t="str">
        <f>IF(E1142=0,"",E1142/D1141)</f>
        <v/>
      </c>
      <c r="P1142" s="75"/>
      <c r="Q1142" s="128" t="str">
        <f t="shared" si="155"/>
        <v/>
      </c>
      <c r="R1142" s="128" t="str">
        <f t="shared" si="156"/>
        <v/>
      </c>
      <c r="S1142" s="131"/>
    </row>
    <row r="1143" spans="1:19" ht="15" customHeight="1">
      <c r="A1143" s="64">
        <v>2601</v>
      </c>
      <c r="B1143" s="87"/>
      <c r="C1143" s="87"/>
      <c r="D1143" s="87"/>
      <c r="E1143" s="87"/>
      <c r="F1143" s="87"/>
      <c r="G1143" s="87"/>
      <c r="H1143" s="87"/>
      <c r="I1143" s="87"/>
      <c r="J1143" s="87"/>
      <c r="K1143" s="126"/>
      <c r="L1143" s="72"/>
      <c r="M1143" s="3"/>
      <c r="N1143" s="73"/>
      <c r="O1143" s="127" t="str">
        <f>IF(F1143=0,"",F1143/E1142)</f>
        <v/>
      </c>
      <c r="P1143" s="75"/>
      <c r="Q1143" s="128" t="str">
        <f t="shared" si="155"/>
        <v/>
      </c>
      <c r="R1143" s="128" t="str">
        <f t="shared" si="156"/>
        <v/>
      </c>
      <c r="S1143" s="131"/>
    </row>
    <row r="1144" spans="1:19" ht="15" customHeight="1">
      <c r="A1144" s="64">
        <v>2602</v>
      </c>
      <c r="B1144" s="87"/>
      <c r="C1144" s="87"/>
      <c r="D1144" s="87"/>
      <c r="E1144" s="87"/>
      <c r="F1144" s="87"/>
      <c r="G1144" s="87"/>
      <c r="H1144" s="87"/>
      <c r="I1144" s="87"/>
      <c r="J1144" s="87"/>
      <c r="K1144" s="126"/>
      <c r="L1144" s="72"/>
      <c r="M1144" s="3"/>
      <c r="N1144" s="73"/>
      <c r="O1144" s="127" t="str">
        <f>IF(G1144=0,"",G1144/F1143)</f>
        <v/>
      </c>
      <c r="P1144" s="75"/>
      <c r="Q1144" s="128" t="str">
        <f t="shared" si="155"/>
        <v/>
      </c>
      <c r="R1144" s="128" t="str">
        <f t="shared" si="156"/>
        <v/>
      </c>
      <c r="S1144" s="131"/>
    </row>
    <row r="1145" spans="1:19" ht="15" customHeight="1">
      <c r="A1145" s="64">
        <v>2701</v>
      </c>
      <c r="B1145" s="87"/>
      <c r="C1145" s="87"/>
      <c r="D1145" s="87"/>
      <c r="E1145" s="87"/>
      <c r="F1145" s="87"/>
      <c r="G1145" s="87"/>
      <c r="H1145" s="87"/>
      <c r="I1145" s="87"/>
      <c r="J1145" s="87"/>
      <c r="K1145" s="126"/>
      <c r="L1145" s="72"/>
      <c r="M1145" s="3"/>
      <c r="N1145" s="73"/>
      <c r="O1145" s="127" t="str">
        <f>IF(H1145=0,"",H1145/G1144)</f>
        <v/>
      </c>
      <c r="P1145" s="75"/>
      <c r="Q1145" s="128" t="str">
        <f t="shared" si="155"/>
        <v/>
      </c>
      <c r="R1145" s="128" t="str">
        <f t="shared" si="156"/>
        <v/>
      </c>
      <c r="S1145" s="131"/>
    </row>
    <row r="1146" spans="1:19" ht="15" customHeight="1">
      <c r="A1146" s="64">
        <v>2702</v>
      </c>
      <c r="B1146" s="87"/>
      <c r="C1146" s="87"/>
      <c r="D1146" s="87"/>
      <c r="E1146" s="87"/>
      <c r="F1146" s="87"/>
      <c r="G1146" s="87"/>
      <c r="H1146" s="87"/>
      <c r="I1146" s="87"/>
      <c r="J1146" s="87"/>
      <c r="K1146" s="126"/>
      <c r="L1146" s="72"/>
      <c r="M1146" s="3"/>
      <c r="N1146" s="73"/>
      <c r="O1146" s="127" t="str">
        <f>IF(I1146=0,"",I1146/H1145)</f>
        <v/>
      </c>
      <c r="P1146" s="75"/>
      <c r="Q1146" s="128" t="str">
        <f t="shared" si="155"/>
        <v/>
      </c>
      <c r="R1146" s="128" t="str">
        <f t="shared" si="156"/>
        <v/>
      </c>
      <c r="S1146" s="131"/>
    </row>
    <row r="1147" spans="1:19" ht="15" customHeight="1">
      <c r="A1147" s="64">
        <v>2801</v>
      </c>
      <c r="B1147" s="87"/>
      <c r="C1147" s="87"/>
      <c r="D1147" s="87"/>
      <c r="E1147" s="87"/>
      <c r="F1147" s="87"/>
      <c r="G1147" s="87"/>
      <c r="H1147" s="87"/>
      <c r="I1147" s="87"/>
      <c r="J1147" s="87"/>
      <c r="K1147" s="126"/>
      <c r="L1147" s="72"/>
      <c r="M1147" s="3"/>
      <c r="N1147" s="73"/>
      <c r="O1147" s="129" t="str">
        <f>IF(J1147=0,"",J1147/I1146)</f>
        <v/>
      </c>
      <c r="P1147" s="75"/>
      <c r="Q1147" s="130" t="str">
        <f t="shared" si="155"/>
        <v/>
      </c>
      <c r="R1147" s="130" t="str">
        <f t="shared" si="156"/>
        <v/>
      </c>
      <c r="S1147" s="131"/>
    </row>
    <row r="1148" spans="1:19" ht="15" customHeight="1">
      <c r="A1148" s="64">
        <v>2802</v>
      </c>
      <c r="B1148" s="87"/>
      <c r="C1148" s="87"/>
      <c r="D1148" s="87"/>
      <c r="E1148" s="87"/>
      <c r="F1148" s="87"/>
      <c r="G1148" s="87"/>
      <c r="H1148" s="87"/>
      <c r="I1148" s="87"/>
      <c r="J1148" s="87"/>
      <c r="K1148" s="126"/>
      <c r="L1148" s="72"/>
      <c r="M1148" s="3"/>
      <c r="N1148" s="30"/>
      <c r="O1148" s="80"/>
      <c r="P1148" s="81"/>
      <c r="Q1148" s="82"/>
      <c r="R1148" s="83"/>
      <c r="S1148" s="131"/>
    </row>
    <row r="1149" spans="1:19" ht="15" customHeight="1">
      <c r="A1149" s="64">
        <v>2901</v>
      </c>
      <c r="B1149" s="87"/>
      <c r="C1149" s="87"/>
      <c r="D1149" s="87"/>
      <c r="E1149" s="87"/>
      <c r="F1149" s="87"/>
      <c r="G1149" s="87"/>
      <c r="H1149" s="87"/>
      <c r="I1149" s="87"/>
      <c r="J1149" s="87"/>
      <c r="K1149" s="126"/>
      <c r="L1149" s="72"/>
      <c r="M1149" s="3"/>
      <c r="N1149" s="30"/>
      <c r="O1149" s="84"/>
      <c r="P1149" s="241"/>
      <c r="Q1149" s="86"/>
      <c r="R1149" s="84"/>
      <c r="S1149" s="131"/>
    </row>
    <row r="1150" spans="1:19" ht="15" customHeight="1">
      <c r="A1150" s="64">
        <v>2902</v>
      </c>
      <c r="B1150" s="87"/>
      <c r="C1150" s="87"/>
      <c r="D1150" s="87"/>
      <c r="E1150" s="87"/>
      <c r="F1150" s="87"/>
      <c r="G1150" s="87"/>
      <c r="H1150" s="87"/>
      <c r="I1150" s="87"/>
      <c r="J1150" s="87"/>
      <c r="K1150" s="126"/>
      <c r="L1150" s="72"/>
      <c r="M1150" s="3"/>
      <c r="N1150" s="30"/>
      <c r="O1150" s="84"/>
      <c r="P1150" s="241"/>
      <c r="Q1150" s="86"/>
      <c r="R1150" s="84"/>
      <c r="S1150" s="131"/>
    </row>
    <row r="1151" spans="1:19" ht="15" customHeight="1">
      <c r="A1151" s="64">
        <v>3001</v>
      </c>
      <c r="B1151" s="87"/>
      <c r="C1151" s="87"/>
      <c r="D1151" s="87"/>
      <c r="E1151" s="87"/>
      <c r="F1151" s="87"/>
      <c r="G1151" s="87"/>
      <c r="H1151" s="87"/>
      <c r="I1151" s="87"/>
      <c r="J1151" s="87"/>
      <c r="K1151" s="126"/>
      <c r="L1151" s="72"/>
      <c r="M1151" s="3"/>
      <c r="N1151" s="30"/>
      <c r="O1151" s="3"/>
      <c r="P1151" s="30"/>
      <c r="Q1151" s="23"/>
      <c r="R1151" s="84"/>
      <c r="S1151" s="131"/>
    </row>
    <row r="1152" spans="1:19" ht="15" customHeight="1">
      <c r="A1152" s="64">
        <v>3002</v>
      </c>
      <c r="B1152" s="87"/>
      <c r="C1152" s="87"/>
      <c r="D1152" s="87"/>
      <c r="E1152" s="87"/>
      <c r="F1152" s="87"/>
      <c r="G1152" s="87"/>
      <c r="H1152" s="87"/>
      <c r="I1152" s="87"/>
      <c r="J1152" s="87"/>
      <c r="K1152" s="126"/>
      <c r="L1152" s="72"/>
      <c r="M1152" s="3"/>
      <c r="N1152" s="30"/>
      <c r="O1152" s="89" t="s">
        <v>83</v>
      </c>
      <c r="P1152" s="90"/>
      <c r="Q1152" s="120" t="str">
        <f>IF(SUM(K1145:K1148)=0,"",SUM(K1145:K1148))</f>
        <v/>
      </c>
      <c r="R1152" s="92" t="s">
        <v>11</v>
      </c>
      <c r="S1152" s="131"/>
    </row>
    <row r="1153" spans="1:19" ht="15" customHeight="1">
      <c r="A1153" s="64">
        <v>3101</v>
      </c>
      <c r="B1153" s="87"/>
      <c r="C1153" s="87"/>
      <c r="D1153" s="87"/>
      <c r="E1153" s="87"/>
      <c r="F1153" s="87"/>
      <c r="G1153" s="87"/>
      <c r="H1153" s="87"/>
      <c r="I1153" s="87"/>
      <c r="J1153" s="87"/>
      <c r="K1153" s="126"/>
      <c r="L1153" s="72"/>
      <c r="M1153" s="3"/>
      <c r="N1153" s="30"/>
      <c r="O1153" s="93" t="s">
        <v>85</v>
      </c>
      <c r="P1153" s="94" t="str">
        <f>IF(P1152/B1139=0,"",P1152/B1139)</f>
        <v/>
      </c>
      <c r="Q1153" s="121" t="e">
        <f>IF(P1152/Q1152=0,"",P1152/Q1152)</f>
        <v>#VALUE!</v>
      </c>
      <c r="R1153" s="96" t="s">
        <v>86</v>
      </c>
      <c r="S1153" s="131"/>
    </row>
    <row r="1154" spans="1:19" ht="15" customHeight="1">
      <c r="A1154" s="64">
        <v>3102</v>
      </c>
      <c r="B1154" s="87"/>
      <c r="C1154" s="87"/>
      <c r="D1154" s="87"/>
      <c r="E1154" s="87"/>
      <c r="F1154" s="87"/>
      <c r="G1154" s="87"/>
      <c r="H1154" s="87"/>
      <c r="I1154" s="87"/>
      <c r="J1154" s="87"/>
      <c r="K1154" s="126"/>
      <c r="L1154" s="97"/>
      <c r="M1154" s="98"/>
      <c r="N1154" s="99"/>
      <c r="O1154" s="98"/>
      <c r="P1154" s="99"/>
      <c r="Q1154" s="99"/>
      <c r="R1154" s="122"/>
      <c r="S1154" s="131"/>
    </row>
    <row r="1155" spans="1:19" ht="15" customHeight="1">
      <c r="A1155" s="29"/>
      <c r="B1155" s="30"/>
      <c r="C1155" s="30"/>
      <c r="D1155" s="288" t="s">
        <v>111</v>
      </c>
      <c r="E1155" s="289"/>
      <c r="F1155" s="289"/>
      <c r="G1155" s="289"/>
      <c r="H1155" s="289"/>
      <c r="I1155" s="289"/>
      <c r="J1155" s="290"/>
      <c r="K1155" s="101">
        <f>SUM(K1139:K1151)</f>
        <v>0</v>
      </c>
      <c r="L1155" s="102" t="str">
        <f>IF(K1147=0,"",K1147/B1139)</f>
        <v/>
      </c>
      <c r="M1155" s="102" t="str">
        <f>IF(K1155=0,"",K1155/B1139)</f>
        <v/>
      </c>
      <c r="N1155" s="102" t="e">
        <f>M1155-L1155</f>
        <v>#VALUE!</v>
      </c>
      <c r="O1155" s="3"/>
      <c r="P1155" s="30"/>
      <c r="Q1155" s="23"/>
      <c r="R1155" s="3"/>
      <c r="S1155" s="131"/>
    </row>
    <row r="1156" spans="1:19" ht="15" customHeight="1">
      <c r="A1156" s="131"/>
      <c r="B1156" s="131"/>
      <c r="C1156" s="131"/>
      <c r="D1156" s="131"/>
      <c r="E1156" s="131"/>
      <c r="F1156" s="131"/>
      <c r="G1156" s="131"/>
      <c r="H1156" s="131"/>
      <c r="I1156" s="131"/>
      <c r="J1156" s="131"/>
      <c r="K1156" s="131"/>
      <c r="L1156" s="131"/>
      <c r="M1156" s="131"/>
      <c r="N1156" s="131"/>
      <c r="O1156" s="131"/>
      <c r="P1156" s="131"/>
      <c r="Q1156" s="131"/>
      <c r="R1156" s="131"/>
      <c r="S1156" s="131"/>
    </row>
    <row r="1157" spans="1:19" ht="15" customHeight="1">
      <c r="A1157" s="131"/>
      <c r="B1157" s="131"/>
      <c r="C1157" s="131"/>
      <c r="D1157" s="131"/>
      <c r="E1157" s="131"/>
      <c r="F1157" s="131"/>
      <c r="G1157" s="131"/>
      <c r="H1157" s="131"/>
      <c r="I1157" s="131"/>
      <c r="J1157" s="131"/>
      <c r="K1157" s="131"/>
      <c r="L1157" s="131"/>
      <c r="M1157" s="131"/>
      <c r="N1157" s="131"/>
      <c r="O1157" s="131"/>
      <c r="P1157" s="131"/>
      <c r="Q1157" s="131"/>
      <c r="R1157" s="131"/>
      <c r="S1157" s="131"/>
    </row>
    <row r="1158" spans="1:19" ht="15" customHeight="1">
      <c r="A1158" s="2"/>
      <c r="B1158" s="291" t="s">
        <v>99</v>
      </c>
      <c r="C1158" s="292"/>
      <c r="D1158" s="292"/>
      <c r="E1158" s="292"/>
      <c r="F1158" s="292"/>
      <c r="G1158" s="292"/>
      <c r="H1158" s="292"/>
      <c r="I1158" s="292"/>
      <c r="J1158" s="292"/>
      <c r="K1158" s="60" t="s">
        <v>146</v>
      </c>
      <c r="L1158" s="60"/>
      <c r="M1158" s="60"/>
      <c r="N1158" s="30"/>
      <c r="O1158" s="3"/>
      <c r="P1158" s="30"/>
      <c r="Q1158" s="30"/>
      <c r="R1158" s="30"/>
      <c r="S1158" s="131"/>
    </row>
    <row r="1159" spans="1:19" ht="15" customHeight="1">
      <c r="A1159" s="293" t="s">
        <v>10</v>
      </c>
      <c r="B1159" s="294" t="s">
        <v>100</v>
      </c>
      <c r="C1159" s="289"/>
      <c r="D1159" s="289"/>
      <c r="E1159" s="289"/>
      <c r="F1159" s="289"/>
      <c r="G1159" s="289"/>
      <c r="H1159" s="289"/>
      <c r="I1159" s="289"/>
      <c r="J1159" s="290"/>
      <c r="K1159" s="295" t="s">
        <v>11</v>
      </c>
      <c r="L1159" s="286" t="s">
        <v>3</v>
      </c>
      <c r="M1159" s="286" t="s">
        <v>4</v>
      </c>
      <c r="N1159" s="284" t="s">
        <v>5</v>
      </c>
      <c r="O1159" s="286" t="s">
        <v>6</v>
      </c>
      <c r="P1159" s="287" t="s">
        <v>7</v>
      </c>
      <c r="Q1159" s="287" t="s">
        <v>8</v>
      </c>
      <c r="R1159" s="286" t="s">
        <v>101</v>
      </c>
      <c r="S1159" s="131"/>
    </row>
    <row r="1160" spans="1:19" ht="15" customHeight="1">
      <c r="A1160" s="285"/>
      <c r="B1160" s="64" t="s">
        <v>102</v>
      </c>
      <c r="C1160" s="64" t="s">
        <v>103</v>
      </c>
      <c r="D1160" s="64" t="s">
        <v>104</v>
      </c>
      <c r="E1160" s="64" t="s">
        <v>105</v>
      </c>
      <c r="F1160" s="64" t="s">
        <v>106</v>
      </c>
      <c r="G1160" s="64" t="s">
        <v>107</v>
      </c>
      <c r="H1160" s="64" t="s">
        <v>108</v>
      </c>
      <c r="I1160" s="64" t="s">
        <v>109</v>
      </c>
      <c r="J1160" s="64" t="s">
        <v>110</v>
      </c>
      <c r="K1160" s="285"/>
      <c r="L1160" s="285"/>
      <c r="M1160" s="285"/>
      <c r="N1160" s="285"/>
      <c r="O1160" s="285"/>
      <c r="P1160" s="285"/>
      <c r="Q1160" s="285"/>
      <c r="R1160" s="285"/>
      <c r="S1160" s="131"/>
    </row>
    <row r="1161" spans="1:19" ht="15" customHeight="1">
      <c r="A1161" s="64">
        <v>2402</v>
      </c>
      <c r="B1161" s="181">
        <v>131</v>
      </c>
      <c r="C1161" s="87"/>
      <c r="D1161" s="87"/>
      <c r="E1161" s="87"/>
      <c r="F1161" s="87"/>
      <c r="G1161" s="87"/>
      <c r="H1161" s="87"/>
      <c r="I1161" s="87"/>
      <c r="J1161" s="87"/>
      <c r="K1161" s="126"/>
      <c r="L1161" s="67"/>
      <c r="M1161" s="49"/>
      <c r="N1161" s="68"/>
      <c r="O1161" s="107"/>
      <c r="P1161" s="70">
        <f>B1161</f>
        <v>131</v>
      </c>
      <c r="Q1161" s="108"/>
      <c r="R1161" s="107"/>
      <c r="S1161" s="131"/>
    </row>
    <row r="1162" spans="1:19" ht="15" customHeight="1">
      <c r="A1162" s="64">
        <v>2501</v>
      </c>
      <c r="B1162" s="87"/>
      <c r="C1162" s="87"/>
      <c r="D1162" s="87"/>
      <c r="E1162" s="87"/>
      <c r="F1162" s="87"/>
      <c r="G1162" s="87"/>
      <c r="H1162" s="87"/>
      <c r="I1162" s="87"/>
      <c r="J1162" s="87"/>
      <c r="K1162" s="126"/>
      <c r="L1162" s="72"/>
      <c r="M1162" s="3"/>
      <c r="N1162" s="73"/>
      <c r="O1162" s="127" t="str">
        <f>IF(C1162=0,"",C1162/B1161)</f>
        <v/>
      </c>
      <c r="P1162" s="75"/>
      <c r="Q1162" s="128" t="str">
        <f t="shared" ref="Q1162:Q1169" si="157">IF(P1162=0,"",P1162/P1161)</f>
        <v/>
      </c>
      <c r="R1162" s="128" t="str">
        <f t="shared" ref="R1162:R1169" si="158">IF(P1162=0,"",100%-Q1162)</f>
        <v/>
      </c>
      <c r="S1162" s="131"/>
    </row>
    <row r="1163" spans="1:19" ht="15" customHeight="1">
      <c r="A1163" s="64">
        <v>2502</v>
      </c>
      <c r="B1163" s="87"/>
      <c r="C1163" s="87"/>
      <c r="D1163" s="87"/>
      <c r="E1163" s="87"/>
      <c r="F1163" s="87"/>
      <c r="G1163" s="87"/>
      <c r="H1163" s="87"/>
      <c r="I1163" s="87"/>
      <c r="J1163" s="87"/>
      <c r="K1163" s="126"/>
      <c r="L1163" s="72"/>
      <c r="M1163" s="3"/>
      <c r="N1163" s="73"/>
      <c r="O1163" s="127" t="str">
        <f>IF(D1163=0,"",D1163/C1162)</f>
        <v/>
      </c>
      <c r="P1163" s="75"/>
      <c r="Q1163" s="128" t="str">
        <f t="shared" si="157"/>
        <v/>
      </c>
      <c r="R1163" s="128" t="str">
        <f t="shared" si="158"/>
        <v/>
      </c>
      <c r="S1163" s="8">
        <f>P1163/P1161</f>
        <v>0</v>
      </c>
    </row>
    <row r="1164" spans="1:19" ht="15" customHeight="1">
      <c r="A1164" s="64">
        <v>2601</v>
      </c>
      <c r="B1164" s="87"/>
      <c r="C1164" s="87"/>
      <c r="D1164" s="87"/>
      <c r="E1164" s="87"/>
      <c r="F1164" s="87"/>
      <c r="G1164" s="87"/>
      <c r="H1164" s="87"/>
      <c r="I1164" s="87"/>
      <c r="J1164" s="87"/>
      <c r="K1164" s="126"/>
      <c r="L1164" s="72"/>
      <c r="M1164" s="3"/>
      <c r="N1164" s="73"/>
      <c r="O1164" s="127" t="str">
        <f>IF(E1164=0,"",E1164/D1163)</f>
        <v/>
      </c>
      <c r="P1164" s="75"/>
      <c r="Q1164" s="128" t="str">
        <f t="shared" si="157"/>
        <v/>
      </c>
      <c r="R1164" s="128" t="str">
        <f t="shared" si="158"/>
        <v/>
      </c>
      <c r="S1164" s="131"/>
    </row>
    <row r="1165" spans="1:19" ht="15" customHeight="1">
      <c r="A1165" s="64">
        <v>2602</v>
      </c>
      <c r="B1165" s="87"/>
      <c r="C1165" s="87"/>
      <c r="D1165" s="87"/>
      <c r="E1165" s="87"/>
      <c r="F1165" s="87"/>
      <c r="G1165" s="87"/>
      <c r="H1165" s="87"/>
      <c r="I1165" s="87"/>
      <c r="J1165" s="87"/>
      <c r="K1165" s="126"/>
      <c r="L1165" s="72"/>
      <c r="M1165" s="3"/>
      <c r="N1165" s="73"/>
      <c r="O1165" s="127" t="str">
        <f>IF(F1165=0,"",F1165/E1164)</f>
        <v/>
      </c>
      <c r="P1165" s="75"/>
      <c r="Q1165" s="128" t="str">
        <f t="shared" si="157"/>
        <v/>
      </c>
      <c r="R1165" s="128" t="str">
        <f t="shared" si="158"/>
        <v/>
      </c>
      <c r="S1165" s="131"/>
    </row>
    <row r="1166" spans="1:19" ht="15" customHeight="1">
      <c r="A1166" s="64">
        <v>2701</v>
      </c>
      <c r="B1166" s="87"/>
      <c r="C1166" s="87"/>
      <c r="D1166" s="87"/>
      <c r="E1166" s="87"/>
      <c r="F1166" s="87"/>
      <c r="G1166" s="87"/>
      <c r="H1166" s="87"/>
      <c r="I1166" s="87"/>
      <c r="J1166" s="87"/>
      <c r="K1166" s="126"/>
      <c r="L1166" s="72"/>
      <c r="M1166" s="3"/>
      <c r="N1166" s="73"/>
      <c r="O1166" s="127" t="str">
        <f>IF(G1166=0,"",G1166/F1165)</f>
        <v/>
      </c>
      <c r="P1166" s="75"/>
      <c r="Q1166" s="128" t="str">
        <f t="shared" si="157"/>
        <v/>
      </c>
      <c r="R1166" s="128" t="str">
        <f t="shared" si="158"/>
        <v/>
      </c>
      <c r="S1166" s="131"/>
    </row>
    <row r="1167" spans="1:19" ht="15" customHeight="1">
      <c r="A1167" s="64">
        <v>2702</v>
      </c>
      <c r="B1167" s="87"/>
      <c r="C1167" s="87"/>
      <c r="D1167" s="87"/>
      <c r="E1167" s="87"/>
      <c r="F1167" s="87"/>
      <c r="G1167" s="87"/>
      <c r="H1167" s="87"/>
      <c r="I1167" s="87"/>
      <c r="J1167" s="87"/>
      <c r="K1167" s="126"/>
      <c r="L1167" s="72"/>
      <c r="M1167" s="3"/>
      <c r="N1167" s="73"/>
      <c r="O1167" s="127" t="str">
        <f>IF(H1167=0,"",H1167/G1166)</f>
        <v/>
      </c>
      <c r="P1167" s="75"/>
      <c r="Q1167" s="128" t="str">
        <f t="shared" si="157"/>
        <v/>
      </c>
      <c r="R1167" s="128" t="str">
        <f t="shared" si="158"/>
        <v/>
      </c>
      <c r="S1167" s="131"/>
    </row>
    <row r="1168" spans="1:19" ht="15" customHeight="1">
      <c r="A1168" s="64">
        <v>2801</v>
      </c>
      <c r="B1168" s="87"/>
      <c r="C1168" s="87"/>
      <c r="D1168" s="87"/>
      <c r="E1168" s="87"/>
      <c r="F1168" s="87"/>
      <c r="G1168" s="87"/>
      <c r="H1168" s="87"/>
      <c r="I1168" s="87"/>
      <c r="J1168" s="87"/>
      <c r="K1168" s="126"/>
      <c r="L1168" s="72"/>
      <c r="M1168" s="3"/>
      <c r="N1168" s="73"/>
      <c r="O1168" s="127" t="str">
        <f>IF(I1168=0,"",I1168/H1167)</f>
        <v/>
      </c>
      <c r="P1168" s="75"/>
      <c r="Q1168" s="128" t="str">
        <f t="shared" si="157"/>
        <v/>
      </c>
      <c r="R1168" s="128" t="str">
        <f t="shared" si="158"/>
        <v/>
      </c>
      <c r="S1168" s="131"/>
    </row>
    <row r="1169" spans="1:19" ht="15" customHeight="1">
      <c r="A1169" s="64">
        <v>2802</v>
      </c>
      <c r="B1169" s="87"/>
      <c r="C1169" s="87"/>
      <c r="D1169" s="87"/>
      <c r="E1169" s="87"/>
      <c r="F1169" s="87"/>
      <c r="G1169" s="87"/>
      <c r="H1169" s="87"/>
      <c r="I1169" s="87"/>
      <c r="J1169" s="87"/>
      <c r="K1169" s="126"/>
      <c r="L1169" s="72"/>
      <c r="M1169" s="3"/>
      <c r="N1169" s="73"/>
      <c r="O1169" s="129" t="str">
        <f>IF(J1169=0,"",J1169/I1168)</f>
        <v/>
      </c>
      <c r="P1169" s="75"/>
      <c r="Q1169" s="130" t="str">
        <f t="shared" si="157"/>
        <v/>
      </c>
      <c r="R1169" s="130" t="str">
        <f t="shared" si="158"/>
        <v/>
      </c>
      <c r="S1169" s="131"/>
    </row>
    <row r="1170" spans="1:19" ht="15" customHeight="1">
      <c r="A1170" s="64">
        <v>2901</v>
      </c>
      <c r="B1170" s="87"/>
      <c r="C1170" s="87"/>
      <c r="D1170" s="87"/>
      <c r="E1170" s="87"/>
      <c r="F1170" s="87"/>
      <c r="G1170" s="87"/>
      <c r="H1170" s="87"/>
      <c r="I1170" s="87"/>
      <c r="J1170" s="87"/>
      <c r="K1170" s="126"/>
      <c r="L1170" s="72"/>
      <c r="M1170" s="3"/>
      <c r="N1170" s="30"/>
      <c r="O1170" s="80"/>
      <c r="P1170" s="81"/>
      <c r="Q1170" s="82"/>
      <c r="R1170" s="83"/>
      <c r="S1170" s="131"/>
    </row>
    <row r="1171" spans="1:19" ht="15" customHeight="1">
      <c r="A1171" s="64">
        <v>2902</v>
      </c>
      <c r="B1171" s="87"/>
      <c r="C1171" s="87"/>
      <c r="D1171" s="87"/>
      <c r="E1171" s="87"/>
      <c r="F1171" s="87"/>
      <c r="G1171" s="87"/>
      <c r="H1171" s="87"/>
      <c r="I1171" s="87"/>
      <c r="J1171" s="87"/>
      <c r="K1171" s="126"/>
      <c r="L1171" s="72"/>
      <c r="M1171" s="3"/>
      <c r="N1171" s="30"/>
      <c r="O1171" s="84"/>
      <c r="P1171" s="241"/>
      <c r="Q1171" s="86"/>
      <c r="R1171" s="84"/>
      <c r="S1171" s="131"/>
    </row>
    <row r="1172" spans="1:19" ht="15" customHeight="1">
      <c r="A1172" s="64">
        <v>3001</v>
      </c>
      <c r="B1172" s="87"/>
      <c r="C1172" s="87"/>
      <c r="D1172" s="87"/>
      <c r="E1172" s="87"/>
      <c r="F1172" s="87"/>
      <c r="G1172" s="87"/>
      <c r="H1172" s="87"/>
      <c r="I1172" s="87"/>
      <c r="J1172" s="87"/>
      <c r="K1172" s="126"/>
      <c r="L1172" s="72"/>
      <c r="M1172" s="3"/>
      <c r="N1172" s="30"/>
      <c r="O1172" s="84"/>
      <c r="P1172" s="241"/>
      <c r="Q1172" s="86"/>
      <c r="R1172" s="84"/>
      <c r="S1172" s="131"/>
    </row>
    <row r="1173" spans="1:19" ht="15" customHeight="1">
      <c r="A1173" s="64">
        <v>3002</v>
      </c>
      <c r="B1173" s="87"/>
      <c r="C1173" s="87"/>
      <c r="D1173" s="87"/>
      <c r="E1173" s="87"/>
      <c r="F1173" s="87"/>
      <c r="G1173" s="87"/>
      <c r="H1173" s="87"/>
      <c r="I1173" s="87"/>
      <c r="J1173" s="87"/>
      <c r="K1173" s="126"/>
      <c r="L1173" s="72"/>
      <c r="M1173" s="3"/>
      <c r="N1173" s="30"/>
      <c r="O1173" s="3"/>
      <c r="P1173" s="30"/>
      <c r="Q1173" s="23"/>
      <c r="R1173" s="84"/>
      <c r="S1173" s="131"/>
    </row>
    <row r="1174" spans="1:19" ht="15" customHeight="1">
      <c r="A1174" s="64">
        <v>3101</v>
      </c>
      <c r="B1174" s="87"/>
      <c r="C1174" s="87"/>
      <c r="D1174" s="87"/>
      <c r="E1174" s="87"/>
      <c r="F1174" s="87"/>
      <c r="G1174" s="87"/>
      <c r="H1174" s="87"/>
      <c r="I1174" s="87"/>
      <c r="J1174" s="87"/>
      <c r="K1174" s="126"/>
      <c r="L1174" s="72"/>
      <c r="M1174" s="3"/>
      <c r="N1174" s="30"/>
      <c r="O1174" s="89" t="s">
        <v>83</v>
      </c>
      <c r="P1174" s="90"/>
      <c r="Q1174" s="120" t="str">
        <f>IF(SUM(K1167:K1170)=0,"",SUM(K1167:K1170))</f>
        <v/>
      </c>
      <c r="R1174" s="92" t="s">
        <v>11</v>
      </c>
      <c r="S1174" s="131"/>
    </row>
    <row r="1175" spans="1:19" ht="15" customHeight="1">
      <c r="A1175" s="64">
        <v>3102</v>
      </c>
      <c r="B1175" s="87"/>
      <c r="C1175" s="87"/>
      <c r="D1175" s="87"/>
      <c r="E1175" s="87"/>
      <c r="F1175" s="87"/>
      <c r="G1175" s="87"/>
      <c r="H1175" s="87"/>
      <c r="I1175" s="87"/>
      <c r="J1175" s="87"/>
      <c r="K1175" s="126"/>
      <c r="L1175" s="72"/>
      <c r="M1175" s="3"/>
      <c r="N1175" s="30"/>
      <c r="O1175" s="93" t="s">
        <v>85</v>
      </c>
      <c r="P1175" s="94" t="str">
        <f>IF(P1174/B1161=0,"",P1174/B1161)</f>
        <v/>
      </c>
      <c r="Q1175" s="121" t="e">
        <f>IF(P1174/Q1174=0,"",P1174/Q1174)</f>
        <v>#VALUE!</v>
      </c>
      <c r="R1175" s="96" t="s">
        <v>86</v>
      </c>
      <c r="S1175" s="131"/>
    </row>
    <row r="1176" spans="1:19" ht="15" customHeight="1">
      <c r="A1176" s="64">
        <v>3201</v>
      </c>
      <c r="B1176" s="87"/>
      <c r="C1176" s="87"/>
      <c r="D1176" s="87"/>
      <c r="E1176" s="87"/>
      <c r="F1176" s="87"/>
      <c r="G1176" s="87"/>
      <c r="H1176" s="87"/>
      <c r="I1176" s="87"/>
      <c r="J1176" s="87"/>
      <c r="K1176" s="126"/>
      <c r="L1176" s="97"/>
      <c r="M1176" s="98"/>
      <c r="N1176" s="99"/>
      <c r="O1176" s="98"/>
      <c r="P1176" s="99"/>
      <c r="Q1176" s="99"/>
      <c r="R1176" s="122"/>
      <c r="S1176" s="131"/>
    </row>
    <row r="1177" spans="1:19" ht="15" customHeight="1">
      <c r="A1177" s="29"/>
      <c r="B1177" s="30"/>
      <c r="C1177" s="30"/>
      <c r="D1177" s="288" t="s">
        <v>111</v>
      </c>
      <c r="E1177" s="289"/>
      <c r="F1177" s="289"/>
      <c r="G1177" s="289"/>
      <c r="H1177" s="289"/>
      <c r="I1177" s="289"/>
      <c r="J1177" s="290"/>
      <c r="K1177" s="101">
        <f>SUM(K1161:K1173)</f>
        <v>0</v>
      </c>
      <c r="L1177" s="102" t="str">
        <f>IF(K1169=0,"",K1169/B1161)</f>
        <v/>
      </c>
      <c r="M1177" s="102" t="str">
        <f>IF(K1177=0,"",K1177/B1161)</f>
        <v/>
      </c>
      <c r="N1177" s="102" t="e">
        <f>M1177-L1177</f>
        <v>#VALUE!</v>
      </c>
      <c r="O1177" s="3"/>
      <c r="P1177" s="30"/>
      <c r="Q1177" s="23"/>
      <c r="R1177" s="3"/>
      <c r="S1177" s="131"/>
    </row>
    <row r="1178" spans="1:19" ht="15" customHeight="1">
      <c r="A1178" s="131"/>
      <c r="B1178" s="131"/>
      <c r="C1178" s="131"/>
      <c r="D1178" s="131"/>
      <c r="E1178" s="131"/>
      <c r="F1178" s="131"/>
      <c r="G1178" s="131"/>
      <c r="H1178" s="131"/>
      <c r="I1178" s="131"/>
      <c r="J1178" s="131"/>
      <c r="K1178" s="131"/>
      <c r="L1178" s="131"/>
      <c r="M1178" s="131"/>
      <c r="N1178" s="131"/>
      <c r="O1178" s="131"/>
      <c r="P1178" s="131"/>
      <c r="Q1178" s="131"/>
      <c r="R1178" s="131"/>
      <c r="S1178" s="131"/>
    </row>
    <row r="1179" spans="1:19" ht="15" customHeight="1">
      <c r="A1179" s="131"/>
      <c r="B1179" s="131"/>
      <c r="C1179" s="131"/>
      <c r="D1179" s="131"/>
      <c r="E1179" s="131"/>
      <c r="F1179" s="131"/>
      <c r="G1179" s="131"/>
      <c r="H1179" s="131"/>
      <c r="I1179" s="131"/>
      <c r="J1179" s="131"/>
      <c r="K1179" s="131"/>
      <c r="L1179" s="131"/>
      <c r="M1179" s="131"/>
      <c r="N1179" s="131"/>
      <c r="O1179" s="131"/>
      <c r="P1179" s="131"/>
      <c r="Q1179" s="131"/>
      <c r="R1179" s="131"/>
      <c r="S1179" s="131"/>
    </row>
    <row r="1180" spans="1:19" ht="15" customHeight="1">
      <c r="A1180" s="131"/>
      <c r="B1180" s="131"/>
      <c r="C1180" s="131"/>
      <c r="D1180" s="131"/>
      <c r="E1180" s="131"/>
      <c r="F1180" s="131"/>
      <c r="G1180" s="131"/>
      <c r="H1180" s="131"/>
      <c r="I1180" s="131"/>
      <c r="J1180" s="131"/>
      <c r="K1180" s="131"/>
      <c r="L1180" s="131"/>
      <c r="M1180" s="131"/>
      <c r="N1180" s="131"/>
      <c r="O1180" s="131"/>
      <c r="P1180" s="131"/>
      <c r="Q1180" s="131"/>
      <c r="R1180" s="131"/>
      <c r="S1180" s="131"/>
    </row>
    <row r="1181" spans="1:19" ht="15" customHeight="1">
      <c r="A1181" s="131"/>
      <c r="B1181" s="131"/>
      <c r="C1181" s="131"/>
      <c r="D1181" s="131"/>
      <c r="E1181" s="131"/>
      <c r="F1181" s="131"/>
      <c r="G1181" s="131"/>
      <c r="H1181" s="131"/>
      <c r="I1181" s="131"/>
      <c r="J1181" s="131"/>
      <c r="K1181" s="131"/>
      <c r="L1181" s="131"/>
      <c r="M1181" s="131"/>
      <c r="N1181" s="131"/>
      <c r="O1181" s="131"/>
      <c r="P1181" s="131"/>
      <c r="Q1181" s="131"/>
      <c r="R1181" s="131"/>
      <c r="S1181" s="131"/>
    </row>
    <row r="1182" spans="1:19" ht="15" customHeight="1">
      <c r="A1182" s="131"/>
      <c r="B1182" s="131"/>
      <c r="C1182" s="131"/>
      <c r="D1182" s="131"/>
      <c r="E1182" s="131"/>
      <c r="F1182" s="131"/>
      <c r="G1182" s="131"/>
      <c r="H1182" s="131"/>
      <c r="I1182" s="131"/>
      <c r="J1182" s="131"/>
      <c r="K1182" s="131"/>
      <c r="L1182" s="131"/>
      <c r="M1182" s="131"/>
      <c r="N1182" s="131"/>
      <c r="O1182" s="131"/>
      <c r="P1182" s="131"/>
      <c r="Q1182" s="131"/>
      <c r="R1182" s="131"/>
      <c r="S1182" s="131"/>
    </row>
    <row r="1183" spans="1:19" ht="15" customHeight="1">
      <c r="A1183" s="131"/>
      <c r="B1183" s="131"/>
      <c r="C1183" s="131"/>
      <c r="D1183" s="131"/>
      <c r="E1183" s="131"/>
      <c r="F1183" s="131"/>
      <c r="G1183" s="131"/>
      <c r="H1183" s="131"/>
      <c r="I1183" s="131"/>
      <c r="J1183" s="131"/>
      <c r="K1183" s="131"/>
      <c r="L1183" s="131"/>
      <c r="M1183" s="131"/>
      <c r="N1183" s="131"/>
      <c r="O1183" s="131"/>
      <c r="P1183" s="131"/>
      <c r="Q1183" s="131"/>
      <c r="R1183" s="131"/>
      <c r="S1183" s="131"/>
    </row>
    <row r="1184" spans="1:19" ht="15" customHeight="1">
      <c r="A1184" s="131"/>
      <c r="B1184" s="131"/>
      <c r="C1184" s="131"/>
      <c r="D1184" s="131"/>
      <c r="E1184" s="131"/>
      <c r="F1184" s="131"/>
      <c r="G1184" s="131"/>
      <c r="H1184" s="131"/>
      <c r="I1184" s="131"/>
      <c r="J1184" s="131"/>
      <c r="K1184" s="131"/>
      <c r="L1184" s="131"/>
      <c r="M1184" s="131"/>
      <c r="N1184" s="131"/>
      <c r="O1184" s="131"/>
      <c r="P1184" s="131"/>
      <c r="Q1184" s="131"/>
      <c r="R1184" s="131"/>
      <c r="S1184" s="131"/>
    </row>
    <row r="1185" spans="1:19" ht="15" customHeight="1">
      <c r="A1185" s="131"/>
      <c r="B1185" s="131"/>
      <c r="C1185" s="131"/>
      <c r="D1185" s="131"/>
      <c r="E1185" s="131"/>
      <c r="F1185" s="131"/>
      <c r="G1185" s="131"/>
      <c r="H1185" s="131"/>
      <c r="I1185" s="131"/>
      <c r="J1185" s="131"/>
      <c r="K1185" s="131"/>
      <c r="L1185" s="131"/>
      <c r="M1185" s="131"/>
      <c r="N1185" s="131"/>
      <c r="O1185" s="131"/>
      <c r="P1185" s="131"/>
      <c r="Q1185" s="131"/>
      <c r="R1185" s="131"/>
      <c r="S1185" s="131"/>
    </row>
    <row r="1186" spans="1:19" ht="15" customHeight="1">
      <c r="A1186" s="131"/>
      <c r="B1186" s="131"/>
      <c r="C1186" s="131"/>
      <c r="D1186" s="131"/>
      <c r="E1186" s="131"/>
      <c r="F1186" s="131"/>
      <c r="G1186" s="131"/>
      <c r="H1186" s="131"/>
      <c r="I1186" s="131"/>
      <c r="J1186" s="131"/>
      <c r="K1186" s="131"/>
      <c r="L1186" s="131"/>
      <c r="M1186" s="131"/>
      <c r="N1186" s="131"/>
      <c r="O1186" s="131"/>
      <c r="P1186" s="131"/>
      <c r="Q1186" s="131"/>
      <c r="R1186" s="131"/>
      <c r="S1186" s="131"/>
    </row>
    <row r="1187" spans="1:19" ht="15" customHeight="1">
      <c r="A1187" s="131"/>
      <c r="B1187" s="131"/>
      <c r="C1187" s="131"/>
      <c r="D1187" s="131"/>
      <c r="E1187" s="131"/>
      <c r="F1187" s="131"/>
      <c r="G1187" s="131"/>
      <c r="H1187" s="131"/>
      <c r="I1187" s="131"/>
      <c r="J1187" s="131"/>
      <c r="K1187" s="131"/>
      <c r="L1187" s="131"/>
      <c r="M1187" s="131"/>
      <c r="N1187" s="131"/>
      <c r="O1187" s="131"/>
      <c r="P1187" s="131"/>
      <c r="Q1187" s="131"/>
      <c r="R1187" s="131"/>
      <c r="S1187" s="131"/>
    </row>
    <row r="1188" spans="1:19" ht="15" customHeight="1">
      <c r="A1188" s="131"/>
      <c r="B1188" s="131"/>
      <c r="C1188" s="131"/>
      <c r="D1188" s="131"/>
      <c r="E1188" s="131"/>
      <c r="F1188" s="131"/>
      <c r="G1188" s="131"/>
      <c r="H1188" s="131"/>
      <c r="I1188" s="131"/>
      <c r="J1188" s="131"/>
      <c r="K1188" s="131"/>
      <c r="L1188" s="131"/>
      <c r="M1188" s="131"/>
      <c r="N1188" s="131"/>
      <c r="O1188" s="131"/>
      <c r="P1188" s="131"/>
      <c r="Q1188" s="131"/>
      <c r="R1188" s="131"/>
      <c r="S1188" s="131"/>
    </row>
    <row r="1189" spans="1:19" ht="15" customHeight="1">
      <c r="A1189" s="131"/>
      <c r="B1189" s="131"/>
      <c r="C1189" s="131"/>
      <c r="D1189" s="131"/>
      <c r="E1189" s="131"/>
      <c r="F1189" s="131"/>
      <c r="G1189" s="131"/>
      <c r="H1189" s="131"/>
      <c r="I1189" s="131"/>
      <c r="J1189" s="131"/>
      <c r="K1189" s="131"/>
      <c r="L1189" s="131"/>
      <c r="M1189" s="131"/>
      <c r="N1189" s="131"/>
      <c r="O1189" s="131"/>
      <c r="P1189" s="131"/>
      <c r="Q1189" s="131"/>
      <c r="R1189" s="131"/>
      <c r="S1189" s="131"/>
    </row>
    <row r="1190" spans="1:19" ht="15" customHeight="1">
      <c r="A1190" s="131"/>
      <c r="B1190" s="131"/>
      <c r="C1190" s="131"/>
      <c r="D1190" s="131"/>
      <c r="E1190" s="131"/>
      <c r="F1190" s="131"/>
      <c r="G1190" s="131"/>
      <c r="H1190" s="131"/>
      <c r="I1190" s="131"/>
      <c r="J1190" s="131"/>
      <c r="K1190" s="131"/>
      <c r="L1190" s="131"/>
      <c r="M1190" s="131"/>
      <c r="N1190" s="131"/>
      <c r="O1190" s="131"/>
      <c r="P1190" s="131"/>
      <c r="Q1190" s="131"/>
      <c r="R1190" s="131"/>
      <c r="S1190" s="131"/>
    </row>
    <row r="1191" spans="1:19" ht="15" customHeight="1">
      <c r="A1191" s="131"/>
      <c r="B1191" s="131"/>
      <c r="C1191" s="131"/>
      <c r="D1191" s="131"/>
      <c r="E1191" s="131"/>
      <c r="F1191" s="131"/>
      <c r="G1191" s="131"/>
      <c r="H1191" s="131"/>
      <c r="I1191" s="131"/>
      <c r="J1191" s="131"/>
      <c r="K1191" s="131"/>
      <c r="L1191" s="131"/>
      <c r="M1191" s="131"/>
      <c r="N1191" s="131"/>
      <c r="O1191" s="131"/>
      <c r="P1191" s="131"/>
      <c r="Q1191" s="131"/>
      <c r="R1191" s="131"/>
      <c r="S1191" s="131"/>
    </row>
    <row r="1192" spans="1:19" ht="15" customHeight="1">
      <c r="A1192" s="131"/>
      <c r="B1192" s="131"/>
      <c r="C1192" s="131"/>
      <c r="D1192" s="131"/>
      <c r="E1192" s="131"/>
      <c r="F1192" s="131"/>
      <c r="G1192" s="131"/>
      <c r="H1192" s="131"/>
      <c r="I1192" s="131"/>
      <c r="J1192" s="131"/>
      <c r="K1192" s="131"/>
      <c r="L1192" s="131"/>
      <c r="M1192" s="131"/>
      <c r="N1192" s="131"/>
      <c r="O1192" s="131"/>
      <c r="P1192" s="131"/>
      <c r="Q1192" s="131"/>
      <c r="R1192" s="131"/>
      <c r="S1192" s="131"/>
    </row>
    <row r="1193" spans="1:19" ht="15" customHeight="1">
      <c r="A1193" s="131"/>
      <c r="B1193" s="131"/>
      <c r="C1193" s="131"/>
      <c r="D1193" s="131"/>
      <c r="E1193" s="131"/>
      <c r="F1193" s="131"/>
      <c r="G1193" s="131"/>
      <c r="H1193" s="131"/>
      <c r="I1193" s="131"/>
      <c r="J1193" s="131"/>
      <c r="K1193" s="131"/>
      <c r="L1193" s="131"/>
      <c r="M1193" s="131"/>
      <c r="N1193" s="131"/>
      <c r="O1193" s="131"/>
      <c r="P1193" s="131"/>
      <c r="Q1193" s="131"/>
      <c r="R1193" s="131"/>
      <c r="S1193" s="131"/>
    </row>
    <row r="1194" spans="1:19" ht="15" customHeight="1">
      <c r="A1194" s="131"/>
      <c r="B1194" s="131"/>
      <c r="C1194" s="131"/>
      <c r="D1194" s="131"/>
      <c r="E1194" s="131"/>
      <c r="F1194" s="131"/>
      <c r="G1194" s="131"/>
      <c r="H1194" s="131"/>
      <c r="I1194" s="131"/>
      <c r="J1194" s="131"/>
      <c r="K1194" s="131"/>
      <c r="L1194" s="131"/>
      <c r="M1194" s="131"/>
      <c r="N1194" s="131"/>
      <c r="O1194" s="131"/>
      <c r="P1194" s="131"/>
      <c r="Q1194" s="131"/>
      <c r="R1194" s="131"/>
      <c r="S1194" s="131"/>
    </row>
    <row r="1195" spans="1:19" ht="15" customHeight="1">
      <c r="A1195" s="131"/>
      <c r="B1195" s="131"/>
      <c r="C1195" s="131"/>
      <c r="D1195" s="131"/>
      <c r="E1195" s="131"/>
      <c r="F1195" s="131"/>
      <c r="G1195" s="131"/>
      <c r="H1195" s="131"/>
      <c r="I1195" s="131"/>
      <c r="J1195" s="131"/>
      <c r="K1195" s="131"/>
      <c r="L1195" s="131"/>
      <c r="M1195" s="131"/>
      <c r="N1195" s="131"/>
      <c r="O1195" s="131"/>
      <c r="P1195" s="131"/>
      <c r="Q1195" s="131"/>
      <c r="R1195" s="131"/>
      <c r="S1195" s="131"/>
    </row>
    <row r="1196" spans="1:19" ht="15" customHeight="1">
      <c r="A1196" s="131"/>
      <c r="B1196" s="131"/>
      <c r="C1196" s="131"/>
      <c r="D1196" s="131"/>
      <c r="E1196" s="131"/>
      <c r="F1196" s="131"/>
      <c r="G1196" s="131"/>
      <c r="H1196" s="131"/>
      <c r="I1196" s="131"/>
      <c r="J1196" s="131"/>
      <c r="K1196" s="131"/>
      <c r="L1196" s="131"/>
      <c r="M1196" s="131"/>
      <c r="N1196" s="131"/>
      <c r="O1196" s="131"/>
      <c r="P1196" s="131"/>
      <c r="Q1196" s="131"/>
      <c r="R1196" s="131"/>
      <c r="S1196" s="131"/>
    </row>
    <row r="1197" spans="1:19" ht="15" customHeight="1">
      <c r="A1197" s="131"/>
      <c r="B1197" s="131"/>
      <c r="C1197" s="131"/>
      <c r="D1197" s="131"/>
      <c r="E1197" s="131"/>
      <c r="F1197" s="131"/>
      <c r="G1197" s="131"/>
      <c r="H1197" s="131"/>
      <c r="I1197" s="131"/>
      <c r="J1197" s="131"/>
      <c r="K1197" s="131"/>
      <c r="L1197" s="131"/>
      <c r="M1197" s="131"/>
      <c r="N1197" s="131"/>
      <c r="O1197" s="131"/>
      <c r="P1197" s="131"/>
      <c r="Q1197" s="131"/>
      <c r="R1197" s="131"/>
      <c r="S1197" s="131"/>
    </row>
    <row r="1198" spans="1:19" ht="15" customHeight="1">
      <c r="A1198" s="131"/>
      <c r="B1198" s="131"/>
      <c r="C1198" s="131"/>
      <c r="D1198" s="131"/>
      <c r="E1198" s="131"/>
      <c r="F1198" s="131"/>
      <c r="G1198" s="131"/>
      <c r="H1198" s="131"/>
      <c r="I1198" s="131"/>
      <c r="J1198" s="131"/>
      <c r="K1198" s="131"/>
      <c r="L1198" s="131"/>
      <c r="M1198" s="131"/>
      <c r="N1198" s="131"/>
      <c r="O1198" s="131"/>
      <c r="P1198" s="131"/>
      <c r="Q1198" s="131"/>
      <c r="R1198" s="131"/>
      <c r="S1198" s="131"/>
    </row>
    <row r="1199" spans="1:19" ht="15" customHeight="1">
      <c r="A1199" s="131"/>
      <c r="B1199" s="131"/>
      <c r="C1199" s="131"/>
      <c r="D1199" s="131"/>
      <c r="E1199" s="131"/>
      <c r="F1199" s="131"/>
      <c r="G1199" s="131"/>
      <c r="H1199" s="131"/>
      <c r="I1199" s="131"/>
      <c r="J1199" s="131"/>
      <c r="K1199" s="131"/>
      <c r="L1199" s="131"/>
      <c r="M1199" s="131"/>
      <c r="N1199" s="131"/>
      <c r="O1199" s="131"/>
      <c r="P1199" s="131"/>
      <c r="Q1199" s="131"/>
      <c r="R1199" s="131"/>
      <c r="S1199" s="131"/>
    </row>
    <row r="1200" spans="1:19" ht="15" customHeight="1">
      <c r="A1200" s="131"/>
      <c r="B1200" s="131"/>
      <c r="C1200" s="131"/>
      <c r="D1200" s="131"/>
      <c r="E1200" s="131"/>
      <c r="F1200" s="131"/>
      <c r="G1200" s="131"/>
      <c r="H1200" s="131"/>
      <c r="I1200" s="131"/>
      <c r="J1200" s="131"/>
      <c r="K1200" s="131"/>
      <c r="L1200" s="131"/>
      <c r="M1200" s="131"/>
      <c r="N1200" s="131"/>
      <c r="O1200" s="131"/>
      <c r="P1200" s="131"/>
      <c r="Q1200" s="131"/>
      <c r="R1200" s="131"/>
      <c r="S1200" s="131"/>
    </row>
    <row r="1201" spans="1:19" ht="15" customHeight="1">
      <c r="A1201" s="131"/>
      <c r="B1201" s="131"/>
      <c r="C1201" s="131"/>
      <c r="D1201" s="131"/>
      <c r="E1201" s="131"/>
      <c r="F1201" s="131"/>
      <c r="G1201" s="131"/>
      <c r="H1201" s="131"/>
      <c r="I1201" s="131"/>
      <c r="J1201" s="131"/>
      <c r="K1201" s="131"/>
      <c r="L1201" s="131"/>
      <c r="M1201" s="131"/>
      <c r="N1201" s="131"/>
      <c r="O1201" s="131"/>
      <c r="P1201" s="131"/>
      <c r="Q1201" s="131"/>
      <c r="R1201" s="131"/>
      <c r="S1201" s="131"/>
    </row>
    <row r="1202" spans="1:19" ht="15" customHeight="1">
      <c r="A1202" s="131"/>
      <c r="B1202" s="131"/>
      <c r="C1202" s="131"/>
      <c r="D1202" s="131"/>
      <c r="E1202" s="131"/>
      <c r="F1202" s="131"/>
      <c r="G1202" s="131"/>
      <c r="H1202" s="131"/>
      <c r="I1202" s="131"/>
      <c r="J1202" s="131"/>
      <c r="K1202" s="131"/>
      <c r="L1202" s="131"/>
      <c r="M1202" s="131"/>
      <c r="N1202" s="131"/>
      <c r="O1202" s="131"/>
      <c r="P1202" s="131"/>
      <c r="Q1202" s="131"/>
      <c r="R1202" s="131"/>
      <c r="S1202" s="131"/>
    </row>
    <row r="1203" spans="1:19" ht="15" customHeight="1">
      <c r="A1203" s="131"/>
      <c r="B1203" s="131"/>
      <c r="C1203" s="131"/>
      <c r="D1203" s="131"/>
      <c r="E1203" s="131"/>
      <c r="F1203" s="131"/>
      <c r="G1203" s="131"/>
      <c r="H1203" s="131"/>
      <c r="I1203" s="131"/>
      <c r="J1203" s="131"/>
      <c r="K1203" s="131"/>
      <c r="L1203" s="131"/>
      <c r="M1203" s="131"/>
      <c r="N1203" s="131"/>
      <c r="O1203" s="131"/>
      <c r="P1203" s="131"/>
      <c r="Q1203" s="131"/>
      <c r="R1203" s="131"/>
      <c r="S1203" s="131"/>
    </row>
    <row r="1204" spans="1:19" ht="15" customHeight="1">
      <c r="A1204" s="131"/>
      <c r="B1204" s="131"/>
      <c r="C1204" s="131"/>
      <c r="D1204" s="131"/>
      <c r="E1204" s="131"/>
      <c r="F1204" s="131"/>
      <c r="G1204" s="131"/>
      <c r="H1204" s="131"/>
      <c r="I1204" s="131"/>
      <c r="J1204" s="131"/>
      <c r="K1204" s="131"/>
      <c r="L1204" s="131"/>
      <c r="M1204" s="131"/>
      <c r="N1204" s="131"/>
      <c r="O1204" s="131"/>
      <c r="P1204" s="131"/>
      <c r="Q1204" s="131"/>
      <c r="R1204" s="131"/>
      <c r="S1204" s="131"/>
    </row>
    <row r="1205" spans="1:19" ht="15" customHeight="1">
      <c r="A1205" s="131"/>
      <c r="B1205" s="131"/>
      <c r="C1205" s="131"/>
      <c r="D1205" s="131"/>
      <c r="E1205" s="131"/>
      <c r="F1205" s="131"/>
      <c r="G1205" s="131"/>
      <c r="H1205" s="131"/>
      <c r="I1205" s="131"/>
      <c r="J1205" s="131"/>
      <c r="K1205" s="131"/>
      <c r="L1205" s="131"/>
      <c r="M1205" s="131"/>
      <c r="N1205" s="131"/>
      <c r="O1205" s="131"/>
      <c r="P1205" s="131"/>
      <c r="Q1205" s="131"/>
      <c r="R1205" s="131"/>
      <c r="S1205" s="131"/>
    </row>
    <row r="1206" spans="1:19" ht="15" customHeight="1">
      <c r="A1206" s="131"/>
      <c r="B1206" s="131"/>
      <c r="C1206" s="131"/>
      <c r="D1206" s="131"/>
      <c r="E1206" s="131"/>
      <c r="F1206" s="131"/>
      <c r="G1206" s="131"/>
      <c r="H1206" s="131"/>
      <c r="I1206" s="131"/>
      <c r="J1206" s="131"/>
      <c r="K1206" s="131"/>
      <c r="L1206" s="131"/>
      <c r="M1206" s="131"/>
      <c r="N1206" s="131"/>
      <c r="O1206" s="131"/>
      <c r="P1206" s="131"/>
      <c r="Q1206" s="131"/>
      <c r="R1206" s="131"/>
      <c r="S1206" s="131"/>
    </row>
    <row r="1207" spans="1:19" ht="15" customHeight="1">
      <c r="A1207" s="131"/>
      <c r="B1207" s="131"/>
      <c r="C1207" s="131"/>
      <c r="D1207" s="131"/>
      <c r="E1207" s="131"/>
      <c r="F1207" s="131"/>
      <c r="G1207" s="131"/>
      <c r="H1207" s="131"/>
      <c r="I1207" s="131"/>
      <c r="J1207" s="131"/>
      <c r="K1207" s="131"/>
      <c r="L1207" s="131"/>
      <c r="M1207" s="131"/>
      <c r="N1207" s="131"/>
      <c r="O1207" s="131"/>
      <c r="P1207" s="131"/>
      <c r="Q1207" s="131"/>
      <c r="R1207" s="131"/>
      <c r="S1207" s="131"/>
    </row>
    <row r="1208" spans="1:19" ht="15" customHeight="1">
      <c r="A1208" s="131"/>
      <c r="B1208" s="131"/>
      <c r="C1208" s="131"/>
      <c r="D1208" s="131"/>
      <c r="E1208" s="131"/>
      <c r="F1208" s="131"/>
      <c r="G1208" s="131"/>
      <c r="H1208" s="131"/>
      <c r="I1208" s="131"/>
      <c r="J1208" s="131"/>
      <c r="K1208" s="131"/>
      <c r="L1208" s="131"/>
      <c r="M1208" s="131"/>
      <c r="N1208" s="131"/>
      <c r="O1208" s="131"/>
      <c r="P1208" s="131"/>
      <c r="Q1208" s="131"/>
      <c r="R1208" s="131"/>
      <c r="S1208" s="131"/>
    </row>
    <row r="1209" spans="1:19" ht="15" customHeight="1">
      <c r="A1209" s="131"/>
      <c r="B1209" s="131"/>
      <c r="C1209" s="131"/>
      <c r="D1209" s="131"/>
      <c r="E1209" s="131"/>
      <c r="F1209" s="131"/>
      <c r="G1209" s="131"/>
      <c r="H1209" s="131"/>
      <c r="I1209" s="131"/>
      <c r="J1209" s="131"/>
      <c r="K1209" s="131"/>
      <c r="L1209" s="131"/>
      <c r="M1209" s="131"/>
      <c r="N1209" s="131"/>
      <c r="O1209" s="131"/>
      <c r="P1209" s="131"/>
      <c r="Q1209" s="131"/>
      <c r="R1209" s="131"/>
      <c r="S1209" s="131"/>
    </row>
    <row r="1210" spans="1:19" ht="15" customHeight="1">
      <c r="A1210" s="131"/>
      <c r="B1210" s="131"/>
      <c r="C1210" s="131"/>
      <c r="D1210" s="131"/>
      <c r="E1210" s="131"/>
      <c r="F1210" s="131"/>
      <c r="G1210" s="131"/>
      <c r="H1210" s="131"/>
      <c r="I1210" s="131"/>
      <c r="J1210" s="131"/>
      <c r="K1210" s="131"/>
      <c r="L1210" s="131"/>
      <c r="M1210" s="131"/>
      <c r="N1210" s="131"/>
      <c r="O1210" s="131"/>
      <c r="P1210" s="131"/>
      <c r="Q1210" s="131"/>
      <c r="R1210" s="131"/>
      <c r="S1210" s="131"/>
    </row>
    <row r="1211" spans="1:19" ht="15" customHeight="1">
      <c r="A1211" s="131"/>
      <c r="B1211" s="131"/>
      <c r="C1211" s="131"/>
      <c r="D1211" s="131"/>
      <c r="E1211" s="131"/>
      <c r="F1211" s="131"/>
      <c r="G1211" s="131"/>
      <c r="H1211" s="131"/>
      <c r="I1211" s="131"/>
      <c r="J1211" s="131"/>
      <c r="K1211" s="131"/>
      <c r="L1211" s="131"/>
      <c r="M1211" s="131"/>
      <c r="N1211" s="131"/>
      <c r="O1211" s="131"/>
      <c r="P1211" s="131"/>
      <c r="Q1211" s="131"/>
      <c r="R1211" s="131"/>
      <c r="S1211" s="131"/>
    </row>
    <row r="1212" spans="1:19" ht="15" customHeight="1">
      <c r="A1212" s="131"/>
      <c r="B1212" s="131"/>
      <c r="C1212" s="131"/>
      <c r="D1212" s="131"/>
      <c r="E1212" s="131"/>
      <c r="F1212" s="131"/>
      <c r="G1212" s="131"/>
      <c r="H1212" s="131"/>
      <c r="I1212" s="131"/>
      <c r="J1212" s="131"/>
      <c r="K1212" s="131"/>
      <c r="L1212" s="131"/>
      <c r="M1212" s="131"/>
      <c r="N1212" s="131"/>
      <c r="O1212" s="131"/>
      <c r="P1212" s="131"/>
      <c r="Q1212" s="131"/>
      <c r="R1212" s="131"/>
      <c r="S1212" s="131"/>
    </row>
    <row r="1213" spans="1:19" ht="15" customHeight="1">
      <c r="A1213" s="131"/>
      <c r="B1213" s="131"/>
      <c r="C1213" s="131"/>
      <c r="D1213" s="131"/>
      <c r="E1213" s="131"/>
      <c r="F1213" s="131"/>
      <c r="G1213" s="131"/>
      <c r="H1213" s="131"/>
      <c r="I1213" s="131"/>
      <c r="J1213" s="131"/>
      <c r="K1213" s="131"/>
      <c r="L1213" s="131"/>
      <c r="M1213" s="131"/>
      <c r="N1213" s="131"/>
      <c r="O1213" s="131"/>
      <c r="P1213" s="131"/>
      <c r="Q1213" s="131"/>
      <c r="R1213" s="131"/>
      <c r="S1213" s="131"/>
    </row>
    <row r="1214" spans="1:19" ht="15" customHeight="1">
      <c r="A1214" s="131"/>
      <c r="B1214" s="131"/>
      <c r="C1214" s="131"/>
      <c r="D1214" s="131"/>
      <c r="E1214" s="131"/>
      <c r="F1214" s="131"/>
      <c r="G1214" s="131"/>
      <c r="H1214" s="131"/>
      <c r="I1214" s="131"/>
      <c r="J1214" s="131"/>
      <c r="K1214" s="131"/>
      <c r="L1214" s="131"/>
      <c r="M1214" s="131"/>
      <c r="N1214" s="131"/>
      <c r="O1214" s="131"/>
      <c r="P1214" s="131"/>
      <c r="Q1214" s="131"/>
      <c r="R1214" s="131"/>
      <c r="S1214" s="131"/>
    </row>
    <row r="1215" spans="1:19" ht="15" customHeight="1">
      <c r="A1215" s="131"/>
      <c r="B1215" s="131"/>
      <c r="C1215" s="131"/>
      <c r="D1215" s="131"/>
      <c r="E1215" s="131"/>
      <c r="F1215" s="131"/>
      <c r="G1215" s="131"/>
      <c r="H1215" s="131"/>
      <c r="I1215" s="131"/>
      <c r="J1215" s="131"/>
      <c r="K1215" s="131"/>
      <c r="L1215" s="131"/>
      <c r="M1215" s="131"/>
      <c r="N1215" s="131"/>
      <c r="O1215" s="131"/>
      <c r="P1215" s="131"/>
      <c r="Q1215" s="131"/>
      <c r="R1215" s="131"/>
      <c r="S1215" s="131"/>
    </row>
    <row r="1216" spans="1:19" ht="15" customHeight="1">
      <c r="A1216" s="131"/>
      <c r="B1216" s="131"/>
      <c r="C1216" s="131"/>
      <c r="D1216" s="131"/>
      <c r="E1216" s="131"/>
      <c r="F1216" s="131"/>
      <c r="G1216" s="131"/>
      <c r="H1216" s="131"/>
      <c r="I1216" s="131"/>
      <c r="J1216" s="131"/>
      <c r="K1216" s="131"/>
      <c r="L1216" s="131"/>
      <c r="M1216" s="131"/>
      <c r="N1216" s="131"/>
      <c r="O1216" s="131"/>
      <c r="P1216" s="131"/>
      <c r="Q1216" s="131"/>
      <c r="R1216" s="131"/>
      <c r="S1216" s="131"/>
    </row>
    <row r="1217" spans="1:19" ht="15" customHeight="1">
      <c r="A1217" s="131"/>
      <c r="B1217" s="131"/>
      <c r="C1217" s="131"/>
      <c r="D1217" s="131"/>
      <c r="E1217" s="131"/>
      <c r="F1217" s="131"/>
      <c r="G1217" s="131"/>
      <c r="H1217" s="131"/>
      <c r="I1217" s="131"/>
      <c r="J1217" s="131"/>
      <c r="K1217" s="131"/>
      <c r="L1217" s="131"/>
      <c r="M1217" s="131"/>
      <c r="N1217" s="131"/>
      <c r="O1217" s="131"/>
      <c r="P1217" s="131"/>
      <c r="Q1217" s="131"/>
      <c r="R1217" s="131"/>
      <c r="S1217" s="131"/>
    </row>
    <row r="1218" spans="1:19" ht="15" customHeight="1">
      <c r="A1218" s="131"/>
      <c r="B1218" s="131"/>
      <c r="C1218" s="131"/>
      <c r="D1218" s="131"/>
      <c r="E1218" s="131"/>
      <c r="F1218" s="131"/>
      <c r="G1218" s="131"/>
      <c r="H1218" s="131"/>
      <c r="I1218" s="131"/>
      <c r="J1218" s="131"/>
      <c r="K1218" s="131"/>
      <c r="L1218" s="131"/>
      <c r="M1218" s="131"/>
      <c r="N1218" s="131"/>
      <c r="O1218" s="131"/>
      <c r="P1218" s="131"/>
      <c r="Q1218" s="131"/>
      <c r="R1218" s="131"/>
      <c r="S1218" s="131"/>
    </row>
    <row r="1219" spans="1:19" ht="15" customHeight="1">
      <c r="A1219" s="131"/>
      <c r="B1219" s="131"/>
      <c r="C1219" s="131"/>
      <c r="D1219" s="131"/>
      <c r="E1219" s="131"/>
      <c r="F1219" s="131"/>
      <c r="G1219" s="131"/>
      <c r="H1219" s="131"/>
      <c r="I1219" s="131"/>
      <c r="J1219" s="131"/>
      <c r="K1219" s="131"/>
      <c r="L1219" s="131"/>
      <c r="M1219" s="131"/>
      <c r="N1219" s="131"/>
      <c r="O1219" s="131"/>
      <c r="P1219" s="131"/>
      <c r="Q1219" s="131"/>
      <c r="R1219" s="131"/>
      <c r="S1219" s="131"/>
    </row>
    <row r="1220" spans="1:19" ht="15" customHeight="1">
      <c r="A1220" s="131"/>
      <c r="B1220" s="131"/>
      <c r="C1220" s="131"/>
      <c r="D1220" s="131"/>
      <c r="E1220" s="131"/>
      <c r="F1220" s="131"/>
      <c r="G1220" s="131"/>
      <c r="H1220" s="131"/>
      <c r="I1220" s="131"/>
      <c r="J1220" s="131"/>
      <c r="K1220" s="131"/>
      <c r="L1220" s="131"/>
      <c r="M1220" s="131"/>
      <c r="N1220" s="131"/>
      <c r="O1220" s="131"/>
      <c r="P1220" s="131"/>
      <c r="Q1220" s="131"/>
      <c r="R1220" s="131"/>
      <c r="S1220" s="131"/>
    </row>
    <row r="1221" spans="1:19" ht="15" customHeight="1">
      <c r="A1221" s="131"/>
      <c r="B1221" s="131"/>
      <c r="C1221" s="131"/>
      <c r="D1221" s="131"/>
      <c r="E1221" s="131"/>
      <c r="F1221" s="131"/>
      <c r="G1221" s="131"/>
      <c r="H1221" s="131"/>
      <c r="I1221" s="131"/>
      <c r="J1221" s="131"/>
      <c r="K1221" s="131"/>
      <c r="L1221" s="131"/>
      <c r="M1221" s="131"/>
      <c r="N1221" s="131"/>
      <c r="O1221" s="131"/>
      <c r="P1221" s="131"/>
      <c r="Q1221" s="131"/>
      <c r="R1221" s="131"/>
      <c r="S1221" s="131"/>
    </row>
    <row r="1222" spans="1:19" ht="15" customHeight="1">
      <c r="A1222" s="131"/>
      <c r="B1222" s="131"/>
      <c r="C1222" s="131"/>
      <c r="D1222" s="131"/>
      <c r="E1222" s="131"/>
      <c r="F1222" s="131"/>
      <c r="G1222" s="131"/>
      <c r="H1222" s="131"/>
      <c r="I1222" s="131"/>
      <c r="J1222" s="131"/>
      <c r="K1222" s="131"/>
      <c r="L1222" s="131"/>
      <c r="M1222" s="131"/>
      <c r="N1222" s="131"/>
      <c r="O1222" s="131"/>
      <c r="P1222" s="131"/>
      <c r="Q1222" s="131"/>
      <c r="R1222" s="131"/>
      <c r="S1222" s="131"/>
    </row>
    <row r="1223" spans="1:19" ht="15" customHeight="1">
      <c r="A1223" s="131"/>
      <c r="B1223" s="131"/>
      <c r="C1223" s="131"/>
      <c r="D1223" s="131"/>
      <c r="E1223" s="131"/>
      <c r="F1223" s="131"/>
      <c r="G1223" s="131"/>
      <c r="H1223" s="131"/>
      <c r="I1223" s="131"/>
      <c r="J1223" s="131"/>
      <c r="K1223" s="131"/>
      <c r="L1223" s="131"/>
      <c r="M1223" s="131"/>
      <c r="N1223" s="131"/>
      <c r="O1223" s="131"/>
      <c r="P1223" s="131"/>
      <c r="Q1223" s="131"/>
      <c r="R1223" s="131"/>
      <c r="S1223" s="131"/>
    </row>
    <row r="1224" spans="1:19" ht="15" customHeight="1">
      <c r="A1224" s="131"/>
      <c r="B1224" s="131"/>
      <c r="C1224" s="131"/>
      <c r="D1224" s="131"/>
      <c r="E1224" s="131"/>
      <c r="F1224" s="131"/>
      <c r="G1224" s="131"/>
      <c r="H1224" s="131"/>
      <c r="I1224" s="131"/>
      <c r="J1224" s="131"/>
      <c r="K1224" s="131"/>
      <c r="L1224" s="131"/>
      <c r="M1224" s="131"/>
      <c r="N1224" s="131"/>
      <c r="O1224" s="131"/>
      <c r="P1224" s="131"/>
      <c r="Q1224" s="131"/>
      <c r="R1224" s="131"/>
      <c r="S1224" s="131"/>
    </row>
    <row r="1225" spans="1:19" ht="15" customHeight="1">
      <c r="A1225" s="131"/>
      <c r="B1225" s="131"/>
      <c r="C1225" s="131"/>
      <c r="D1225" s="131"/>
      <c r="E1225" s="131"/>
      <c r="F1225" s="131"/>
      <c r="G1225" s="131"/>
      <c r="H1225" s="131"/>
      <c r="I1225" s="131"/>
      <c r="J1225" s="131"/>
      <c r="K1225" s="131"/>
      <c r="L1225" s="131"/>
      <c r="M1225" s="131"/>
      <c r="N1225" s="131"/>
      <c r="O1225" s="131"/>
      <c r="P1225" s="131"/>
      <c r="Q1225" s="131"/>
      <c r="R1225" s="131"/>
      <c r="S1225" s="131"/>
    </row>
    <row r="1226" spans="1:19" ht="15" customHeight="1">
      <c r="A1226" s="131"/>
      <c r="B1226" s="131"/>
      <c r="C1226" s="131"/>
      <c r="D1226" s="131"/>
      <c r="E1226" s="131"/>
      <c r="F1226" s="131"/>
      <c r="G1226" s="131"/>
      <c r="H1226" s="131"/>
      <c r="I1226" s="131"/>
      <c r="J1226" s="131"/>
      <c r="K1226" s="131"/>
      <c r="L1226" s="131"/>
      <c r="M1226" s="131"/>
      <c r="N1226" s="131"/>
      <c r="O1226" s="131"/>
      <c r="P1226" s="131"/>
      <c r="Q1226" s="131"/>
      <c r="R1226" s="131"/>
      <c r="S1226" s="131"/>
    </row>
    <row r="1227" spans="1:19" ht="15" customHeight="1">
      <c r="A1227" s="131"/>
      <c r="B1227" s="131"/>
      <c r="C1227" s="131"/>
      <c r="D1227" s="131"/>
      <c r="E1227" s="131"/>
      <c r="F1227" s="131"/>
      <c r="G1227" s="131"/>
      <c r="H1227" s="131"/>
      <c r="I1227" s="131"/>
      <c r="J1227" s="131"/>
      <c r="K1227" s="131"/>
      <c r="L1227" s="131"/>
      <c r="M1227" s="131"/>
      <c r="N1227" s="131"/>
      <c r="O1227" s="131"/>
      <c r="P1227" s="131"/>
      <c r="Q1227" s="131"/>
      <c r="R1227" s="131"/>
      <c r="S1227" s="131"/>
    </row>
    <row r="1228" spans="1:19" ht="15" customHeight="1">
      <c r="A1228" s="131"/>
      <c r="B1228" s="131"/>
      <c r="C1228" s="131"/>
      <c r="D1228" s="131"/>
      <c r="E1228" s="131"/>
      <c r="F1228" s="131"/>
      <c r="G1228" s="131"/>
      <c r="H1228" s="131"/>
      <c r="I1228" s="131"/>
      <c r="J1228" s="131"/>
      <c r="K1228" s="131"/>
      <c r="L1228" s="131"/>
      <c r="M1228" s="131"/>
      <c r="N1228" s="131"/>
      <c r="O1228" s="131"/>
      <c r="P1228" s="131"/>
      <c r="Q1228" s="131"/>
      <c r="R1228" s="131"/>
      <c r="S1228" s="131"/>
    </row>
    <row r="1229" spans="1:19" ht="15" customHeight="1">
      <c r="A1229" s="131"/>
      <c r="B1229" s="131"/>
      <c r="C1229" s="131"/>
      <c r="D1229" s="131"/>
      <c r="E1229" s="131"/>
      <c r="F1229" s="131"/>
      <c r="G1229" s="131"/>
      <c r="H1229" s="131"/>
      <c r="I1229" s="131"/>
      <c r="J1229" s="131"/>
      <c r="K1229" s="131"/>
      <c r="L1229" s="131"/>
      <c r="M1229" s="131"/>
      <c r="N1229" s="131"/>
      <c r="O1229" s="131"/>
      <c r="P1229" s="131"/>
      <c r="Q1229" s="131"/>
      <c r="R1229" s="131"/>
      <c r="S1229" s="131"/>
    </row>
    <row r="1230" spans="1:19" ht="15" customHeight="1">
      <c r="A1230" s="131"/>
      <c r="B1230" s="131"/>
      <c r="C1230" s="131"/>
      <c r="D1230" s="131"/>
      <c r="E1230" s="131"/>
      <c r="F1230" s="131"/>
      <c r="G1230" s="131"/>
      <c r="H1230" s="131"/>
      <c r="I1230" s="131"/>
      <c r="J1230" s="131"/>
      <c r="K1230" s="131"/>
      <c r="L1230" s="131"/>
      <c r="M1230" s="131"/>
      <c r="N1230" s="131"/>
      <c r="O1230" s="131"/>
      <c r="P1230" s="131"/>
      <c r="Q1230" s="131"/>
      <c r="R1230" s="131"/>
      <c r="S1230" s="131"/>
    </row>
    <row r="1231" spans="1:19" ht="15" customHeight="1">
      <c r="A1231" s="131"/>
      <c r="B1231" s="131"/>
      <c r="C1231" s="131"/>
      <c r="D1231" s="131"/>
      <c r="E1231" s="131"/>
      <c r="F1231" s="131"/>
      <c r="G1231" s="131"/>
      <c r="H1231" s="131"/>
      <c r="I1231" s="131"/>
      <c r="J1231" s="131"/>
      <c r="K1231" s="131"/>
      <c r="L1231" s="131"/>
      <c r="M1231" s="131"/>
      <c r="N1231" s="131"/>
      <c r="O1231" s="131"/>
      <c r="P1231" s="131"/>
      <c r="Q1231" s="131"/>
      <c r="R1231" s="131"/>
      <c r="S1231" s="131"/>
    </row>
    <row r="1232" spans="1:19" ht="15" customHeight="1">
      <c r="A1232" s="131"/>
      <c r="B1232" s="131"/>
      <c r="C1232" s="131"/>
      <c r="D1232" s="131"/>
      <c r="E1232" s="131"/>
      <c r="F1232" s="131"/>
      <c r="G1232" s="131"/>
      <c r="H1232" s="131"/>
      <c r="I1232" s="131"/>
      <c r="J1232" s="131"/>
      <c r="K1232" s="131"/>
      <c r="L1232" s="131"/>
      <c r="M1232" s="131"/>
      <c r="N1232" s="131"/>
      <c r="O1232" s="131"/>
      <c r="P1232" s="131"/>
      <c r="Q1232" s="131"/>
      <c r="R1232" s="131"/>
      <c r="S1232" s="131"/>
    </row>
    <row r="1233" spans="1:19" ht="15" customHeight="1">
      <c r="A1233" s="131"/>
      <c r="B1233" s="131"/>
      <c r="C1233" s="131"/>
      <c r="D1233" s="131"/>
      <c r="E1233" s="131"/>
      <c r="F1233" s="131"/>
      <c r="G1233" s="131"/>
      <c r="H1233" s="131"/>
      <c r="I1233" s="131"/>
      <c r="J1233" s="131"/>
      <c r="K1233" s="131"/>
      <c r="L1233" s="131"/>
      <c r="M1233" s="131"/>
      <c r="N1233" s="131"/>
      <c r="O1233" s="131"/>
      <c r="P1233" s="131"/>
      <c r="Q1233" s="131"/>
      <c r="R1233" s="131"/>
      <c r="S1233" s="131"/>
    </row>
    <row r="1234" spans="1:19" ht="15" customHeight="1">
      <c r="A1234" s="131"/>
      <c r="B1234" s="131"/>
      <c r="C1234" s="131"/>
      <c r="D1234" s="131"/>
      <c r="E1234" s="131"/>
      <c r="F1234" s="131"/>
      <c r="G1234" s="131"/>
      <c r="H1234" s="131"/>
      <c r="I1234" s="131"/>
      <c r="J1234" s="131"/>
      <c r="K1234" s="131"/>
      <c r="L1234" s="131"/>
      <c r="M1234" s="131"/>
      <c r="N1234" s="131"/>
      <c r="O1234" s="131"/>
      <c r="P1234" s="131"/>
      <c r="Q1234" s="131"/>
      <c r="R1234" s="131"/>
      <c r="S1234" s="131"/>
    </row>
    <row r="1235" spans="1:19" ht="15" customHeight="1">
      <c r="A1235" s="131"/>
      <c r="B1235" s="131"/>
      <c r="C1235" s="131"/>
      <c r="D1235" s="131"/>
      <c r="E1235" s="131"/>
      <c r="F1235" s="131"/>
      <c r="G1235" s="131"/>
      <c r="H1235" s="131"/>
      <c r="I1235" s="131"/>
      <c r="J1235" s="131"/>
      <c r="K1235" s="131"/>
      <c r="L1235" s="131"/>
      <c r="M1235" s="131"/>
      <c r="N1235" s="131"/>
      <c r="O1235" s="131"/>
      <c r="P1235" s="131"/>
      <c r="Q1235" s="131"/>
      <c r="R1235" s="131"/>
      <c r="S1235" s="131"/>
    </row>
    <row r="1236" spans="1:19" ht="15" customHeight="1">
      <c r="A1236" s="131"/>
      <c r="B1236" s="131"/>
      <c r="C1236" s="131"/>
      <c r="D1236" s="131"/>
      <c r="E1236" s="131"/>
      <c r="F1236" s="131"/>
      <c r="G1236" s="131"/>
      <c r="H1236" s="131"/>
      <c r="I1236" s="131"/>
      <c r="J1236" s="131"/>
      <c r="K1236" s="131"/>
      <c r="L1236" s="131"/>
      <c r="M1236" s="131"/>
      <c r="N1236" s="131"/>
      <c r="O1236" s="131"/>
      <c r="P1236" s="131"/>
      <c r="Q1236" s="131"/>
      <c r="R1236" s="131"/>
      <c r="S1236" s="131"/>
    </row>
    <row r="1237" spans="1:19" ht="15" customHeight="1">
      <c r="A1237" s="131"/>
      <c r="B1237" s="131"/>
      <c r="C1237" s="131"/>
      <c r="D1237" s="131"/>
      <c r="E1237" s="131"/>
      <c r="F1237" s="131"/>
      <c r="G1237" s="131"/>
      <c r="H1237" s="131"/>
      <c r="I1237" s="131"/>
      <c r="J1237" s="131"/>
      <c r="K1237" s="131"/>
      <c r="L1237" s="131"/>
      <c r="M1237" s="131"/>
      <c r="N1237" s="131"/>
      <c r="O1237" s="131"/>
      <c r="P1237" s="131"/>
      <c r="Q1237" s="131"/>
      <c r="R1237" s="131"/>
      <c r="S1237" s="131"/>
    </row>
    <row r="1238" spans="1:19" ht="15" customHeight="1">
      <c r="A1238" s="131"/>
      <c r="B1238" s="131"/>
      <c r="C1238" s="131"/>
      <c r="D1238" s="131"/>
      <c r="E1238" s="131"/>
      <c r="F1238" s="131"/>
      <c r="G1238" s="131"/>
      <c r="H1238" s="131"/>
      <c r="I1238" s="131"/>
      <c r="J1238" s="131"/>
      <c r="K1238" s="131"/>
      <c r="L1238" s="131"/>
      <c r="M1238" s="131"/>
      <c r="N1238" s="131"/>
      <c r="O1238" s="131"/>
      <c r="P1238" s="131"/>
      <c r="Q1238" s="131"/>
      <c r="R1238" s="131"/>
      <c r="S1238" s="131"/>
    </row>
    <row r="1239" spans="1:19" ht="15" customHeight="1">
      <c r="A1239" s="131"/>
      <c r="B1239" s="131"/>
      <c r="C1239" s="131"/>
      <c r="D1239" s="131"/>
      <c r="E1239" s="131"/>
      <c r="F1239" s="131"/>
      <c r="G1239" s="131"/>
      <c r="H1239" s="131"/>
      <c r="I1239" s="131"/>
      <c r="J1239" s="131"/>
      <c r="K1239" s="131"/>
      <c r="L1239" s="131"/>
      <c r="M1239" s="131"/>
      <c r="N1239" s="131"/>
      <c r="O1239" s="131"/>
      <c r="P1239" s="131"/>
      <c r="Q1239" s="131"/>
      <c r="R1239" s="131"/>
      <c r="S1239" s="131"/>
    </row>
    <row r="1240" spans="1:19" ht="15" customHeight="1">
      <c r="A1240" s="131"/>
      <c r="B1240" s="131"/>
      <c r="C1240" s="131"/>
      <c r="D1240" s="131"/>
      <c r="E1240" s="131"/>
      <c r="F1240" s="131"/>
      <c r="G1240" s="131"/>
      <c r="H1240" s="131"/>
      <c r="I1240" s="131"/>
      <c r="J1240" s="131"/>
      <c r="K1240" s="131"/>
      <c r="L1240" s="131"/>
      <c r="M1240" s="131"/>
      <c r="N1240" s="131"/>
      <c r="O1240" s="131"/>
      <c r="P1240" s="131"/>
      <c r="Q1240" s="131"/>
      <c r="R1240" s="131"/>
      <c r="S1240" s="131"/>
    </row>
    <row r="1241" spans="1:19" ht="15" customHeight="1">
      <c r="A1241" s="131"/>
      <c r="B1241" s="131"/>
      <c r="C1241" s="131"/>
      <c r="D1241" s="131"/>
      <c r="E1241" s="131"/>
      <c r="F1241" s="131"/>
      <c r="G1241" s="131"/>
      <c r="H1241" s="131"/>
      <c r="I1241" s="131"/>
      <c r="J1241" s="131"/>
      <c r="K1241" s="131"/>
      <c r="L1241" s="131"/>
      <c r="M1241" s="131"/>
      <c r="N1241" s="131"/>
      <c r="O1241" s="131"/>
      <c r="P1241" s="131"/>
      <c r="Q1241" s="131"/>
      <c r="R1241" s="131"/>
      <c r="S1241" s="131"/>
    </row>
    <row r="1242" spans="1:19" ht="15" customHeight="1">
      <c r="A1242" s="131"/>
      <c r="B1242" s="131"/>
      <c r="C1242" s="131"/>
      <c r="D1242" s="131"/>
      <c r="E1242" s="131"/>
      <c r="F1242" s="131"/>
      <c r="G1242" s="131"/>
      <c r="H1242" s="131"/>
      <c r="I1242" s="131"/>
      <c r="J1242" s="131"/>
      <c r="K1242" s="131"/>
      <c r="L1242" s="131"/>
      <c r="M1242" s="131"/>
      <c r="N1242" s="131"/>
      <c r="O1242" s="131"/>
      <c r="P1242" s="131"/>
      <c r="Q1242" s="131"/>
      <c r="R1242" s="131"/>
      <c r="S1242" s="131"/>
    </row>
    <row r="1243" spans="1:19" ht="15" customHeight="1">
      <c r="A1243" s="131"/>
      <c r="B1243" s="131"/>
      <c r="C1243" s="131"/>
      <c r="D1243" s="131"/>
      <c r="E1243" s="131"/>
      <c r="F1243" s="131"/>
      <c r="G1243" s="131"/>
      <c r="H1243" s="131"/>
      <c r="I1243" s="131"/>
      <c r="J1243" s="131"/>
      <c r="K1243" s="131"/>
      <c r="L1243" s="131"/>
      <c r="M1243" s="131"/>
      <c r="N1243" s="131"/>
      <c r="O1243" s="131"/>
      <c r="P1243" s="131"/>
      <c r="Q1243" s="131"/>
      <c r="R1243" s="131"/>
      <c r="S1243" s="131"/>
    </row>
    <row r="1244" spans="1:19" ht="15" customHeight="1">
      <c r="A1244" s="131"/>
      <c r="B1244" s="131"/>
      <c r="C1244" s="131"/>
      <c r="D1244" s="131"/>
      <c r="E1244" s="131"/>
      <c r="F1244" s="131"/>
      <c r="G1244" s="131"/>
      <c r="H1244" s="131"/>
      <c r="I1244" s="131"/>
      <c r="J1244" s="131"/>
      <c r="K1244" s="131"/>
      <c r="L1244" s="131"/>
      <c r="M1244" s="131"/>
      <c r="N1244" s="131"/>
      <c r="O1244" s="131"/>
      <c r="P1244" s="131"/>
      <c r="Q1244" s="131"/>
      <c r="R1244" s="131"/>
      <c r="S1244" s="131"/>
    </row>
    <row r="1245" spans="1:19" ht="15" customHeight="1">
      <c r="A1245" s="131"/>
      <c r="B1245" s="131"/>
      <c r="C1245" s="131"/>
      <c r="D1245" s="131"/>
      <c r="E1245" s="131"/>
      <c r="F1245" s="131"/>
      <c r="G1245" s="131"/>
      <c r="H1245" s="131"/>
      <c r="I1245" s="131"/>
      <c r="J1245" s="131"/>
      <c r="K1245" s="131"/>
      <c r="L1245" s="131"/>
      <c r="M1245" s="131"/>
      <c r="N1245" s="131"/>
      <c r="O1245" s="131"/>
      <c r="P1245" s="131"/>
      <c r="Q1245" s="131"/>
      <c r="R1245" s="131"/>
      <c r="S1245" s="131"/>
    </row>
    <row r="1246" spans="1:19" ht="15" customHeight="1">
      <c r="A1246" s="131"/>
      <c r="B1246" s="131"/>
      <c r="C1246" s="131"/>
      <c r="D1246" s="131"/>
      <c r="E1246" s="131"/>
      <c r="F1246" s="131"/>
      <c r="G1246" s="131"/>
      <c r="H1246" s="131"/>
      <c r="I1246" s="131"/>
      <c r="J1246" s="131"/>
      <c r="K1246" s="131"/>
      <c r="L1246" s="131"/>
      <c r="M1246" s="131"/>
      <c r="N1246" s="131"/>
      <c r="O1246" s="131"/>
      <c r="P1246" s="131"/>
      <c r="Q1246" s="131"/>
      <c r="R1246" s="131"/>
      <c r="S1246" s="131"/>
    </row>
    <row r="1247" spans="1:19" ht="15" customHeight="1">
      <c r="A1247" s="131"/>
      <c r="B1247" s="131"/>
      <c r="C1247" s="131"/>
      <c r="D1247" s="131"/>
      <c r="E1247" s="131"/>
      <c r="F1247" s="131"/>
      <c r="G1247" s="131"/>
      <c r="H1247" s="131"/>
      <c r="I1247" s="131"/>
      <c r="J1247" s="131"/>
      <c r="K1247" s="131"/>
      <c r="L1247" s="131"/>
      <c r="M1247" s="131"/>
      <c r="N1247" s="131"/>
      <c r="O1247" s="131"/>
      <c r="P1247" s="131"/>
      <c r="Q1247" s="131"/>
      <c r="R1247" s="131"/>
      <c r="S1247" s="131"/>
    </row>
    <row r="1248" spans="1:19" ht="15" customHeight="1">
      <c r="A1248" s="131"/>
      <c r="B1248" s="131"/>
      <c r="C1248" s="131"/>
      <c r="D1248" s="131"/>
      <c r="E1248" s="131"/>
      <c r="F1248" s="131"/>
      <c r="G1248" s="131"/>
      <c r="H1248" s="131"/>
      <c r="I1248" s="131"/>
      <c r="J1248" s="131"/>
      <c r="K1248" s="131"/>
      <c r="L1248" s="131"/>
      <c r="M1248" s="131"/>
      <c r="N1248" s="131"/>
      <c r="O1248" s="131"/>
      <c r="P1248" s="131"/>
      <c r="Q1248" s="131"/>
      <c r="R1248" s="131"/>
      <c r="S1248" s="131"/>
    </row>
    <row r="1249" spans="1:19" ht="15" customHeight="1">
      <c r="A1249" s="131"/>
      <c r="B1249" s="131"/>
      <c r="C1249" s="131"/>
      <c r="D1249" s="131"/>
      <c r="E1249" s="131"/>
      <c r="F1249" s="131"/>
      <c r="G1249" s="131"/>
      <c r="H1249" s="131"/>
      <c r="I1249" s="131"/>
      <c r="J1249" s="131"/>
      <c r="K1249" s="131"/>
      <c r="L1249" s="131"/>
      <c r="M1249" s="131"/>
      <c r="N1249" s="131"/>
      <c r="O1249" s="131"/>
      <c r="P1249" s="131"/>
      <c r="Q1249" s="131"/>
      <c r="R1249" s="131"/>
      <c r="S1249" s="131"/>
    </row>
    <row r="1250" spans="1:19" ht="15" customHeight="1">
      <c r="A1250" s="131"/>
      <c r="B1250" s="131"/>
      <c r="C1250" s="131"/>
      <c r="D1250" s="131"/>
      <c r="E1250" s="131"/>
      <c r="F1250" s="131"/>
      <c r="G1250" s="131"/>
      <c r="H1250" s="131"/>
      <c r="I1250" s="131"/>
      <c r="J1250" s="131"/>
      <c r="K1250" s="131"/>
      <c r="L1250" s="131"/>
      <c r="M1250" s="131"/>
      <c r="N1250" s="131"/>
      <c r="O1250" s="131"/>
      <c r="P1250" s="131"/>
      <c r="Q1250" s="131"/>
      <c r="R1250" s="131"/>
      <c r="S1250" s="131"/>
    </row>
    <row r="1251" spans="1:19" ht="15" customHeight="1">
      <c r="A1251" s="131"/>
      <c r="B1251" s="131"/>
      <c r="C1251" s="131"/>
      <c r="D1251" s="131"/>
      <c r="E1251" s="131"/>
      <c r="F1251" s="131"/>
      <c r="G1251" s="131"/>
      <c r="H1251" s="131"/>
      <c r="I1251" s="131"/>
      <c r="J1251" s="131"/>
      <c r="K1251" s="131"/>
      <c r="L1251" s="131"/>
      <c r="M1251" s="131"/>
      <c r="N1251" s="131"/>
      <c r="O1251" s="131"/>
      <c r="P1251" s="131"/>
      <c r="Q1251" s="131"/>
      <c r="R1251" s="131"/>
      <c r="S1251" s="131"/>
    </row>
    <row r="1252" spans="1:19" ht="15" customHeight="1">
      <c r="A1252" s="131"/>
      <c r="B1252" s="131"/>
      <c r="C1252" s="131"/>
      <c r="D1252" s="131"/>
      <c r="E1252" s="131"/>
      <c r="F1252" s="131"/>
      <c r="G1252" s="131"/>
      <c r="H1252" s="131"/>
      <c r="I1252" s="131"/>
      <c r="J1252" s="131"/>
      <c r="K1252" s="131"/>
      <c r="L1252" s="131"/>
      <c r="M1252" s="131"/>
      <c r="N1252" s="131"/>
      <c r="O1252" s="131"/>
      <c r="P1252" s="131"/>
      <c r="Q1252" s="131"/>
      <c r="R1252" s="131"/>
      <c r="S1252" s="131"/>
    </row>
    <row r="1253" spans="1:19" ht="15" customHeight="1">
      <c r="A1253" s="131"/>
      <c r="B1253" s="131"/>
      <c r="C1253" s="131"/>
      <c r="D1253" s="131"/>
      <c r="E1253" s="131"/>
      <c r="F1253" s="131"/>
      <c r="G1253" s="131"/>
      <c r="H1253" s="131"/>
      <c r="I1253" s="131"/>
      <c r="J1253" s="131"/>
      <c r="K1253" s="131"/>
      <c r="L1253" s="131"/>
      <c r="M1253" s="131"/>
      <c r="N1253" s="131"/>
      <c r="O1253" s="131"/>
      <c r="P1253" s="131"/>
      <c r="Q1253" s="131"/>
      <c r="R1253" s="131"/>
      <c r="S1253" s="131"/>
    </row>
    <row r="1254" spans="1:19" ht="15" customHeight="1">
      <c r="A1254" s="131"/>
      <c r="B1254" s="131"/>
      <c r="C1254" s="131"/>
      <c r="D1254" s="131"/>
      <c r="E1254" s="131"/>
      <c r="F1254" s="131"/>
      <c r="G1254" s="131"/>
      <c r="H1254" s="131"/>
      <c r="I1254" s="131"/>
      <c r="J1254" s="131"/>
      <c r="K1254" s="131"/>
      <c r="L1254" s="131"/>
      <c r="M1254" s="131"/>
      <c r="N1254" s="131"/>
      <c r="O1254" s="131"/>
      <c r="P1254" s="131"/>
      <c r="Q1254" s="131"/>
      <c r="R1254" s="131"/>
      <c r="S1254" s="131"/>
    </row>
    <row r="1255" spans="1:19" ht="15" customHeight="1">
      <c r="A1255" s="131"/>
      <c r="B1255" s="131"/>
      <c r="C1255" s="131"/>
      <c r="D1255" s="131"/>
      <c r="E1255" s="131"/>
      <c r="F1255" s="131"/>
      <c r="G1255" s="131"/>
      <c r="H1255" s="131"/>
      <c r="I1255" s="131"/>
      <c r="J1255" s="131"/>
      <c r="K1255" s="131"/>
      <c r="L1255" s="131"/>
      <c r="M1255" s="131"/>
      <c r="N1255" s="131"/>
      <c r="O1255" s="131"/>
      <c r="P1255" s="131"/>
      <c r="Q1255" s="131"/>
      <c r="R1255" s="131"/>
      <c r="S1255" s="131"/>
    </row>
    <row r="1256" spans="1:19" ht="15" customHeight="1">
      <c r="A1256" s="131"/>
      <c r="B1256" s="131"/>
      <c r="C1256" s="131"/>
      <c r="D1256" s="131"/>
      <c r="E1256" s="131"/>
      <c r="F1256" s="131"/>
      <c r="G1256" s="131"/>
      <c r="H1256" s="131"/>
      <c r="I1256" s="131"/>
      <c r="J1256" s="131"/>
      <c r="K1256" s="131"/>
      <c r="L1256" s="131"/>
      <c r="M1256" s="131"/>
      <c r="N1256" s="131"/>
      <c r="O1256" s="131"/>
      <c r="P1256" s="131"/>
      <c r="Q1256" s="131"/>
      <c r="R1256" s="131"/>
      <c r="S1256" s="131"/>
    </row>
    <row r="1257" spans="1:19" ht="15" customHeight="1">
      <c r="A1257" s="131"/>
      <c r="B1257" s="131"/>
      <c r="C1257" s="131"/>
      <c r="D1257" s="131"/>
      <c r="E1257" s="131"/>
      <c r="F1257" s="131"/>
      <c r="G1257" s="131"/>
      <c r="H1257" s="131"/>
      <c r="I1257" s="131"/>
      <c r="J1257" s="131"/>
      <c r="K1257" s="131"/>
      <c r="L1257" s="131"/>
      <c r="M1257" s="131"/>
      <c r="N1257" s="131"/>
      <c r="O1257" s="131"/>
      <c r="P1257" s="131"/>
      <c r="Q1257" s="131"/>
      <c r="R1257" s="131"/>
      <c r="S1257" s="131"/>
    </row>
    <row r="1258" spans="1:19" ht="15" customHeight="1">
      <c r="A1258" s="131"/>
      <c r="B1258" s="131"/>
      <c r="C1258" s="131"/>
      <c r="D1258" s="131"/>
      <c r="E1258" s="131"/>
      <c r="F1258" s="131"/>
      <c r="G1258" s="131"/>
      <c r="H1258" s="131"/>
      <c r="I1258" s="131"/>
      <c r="J1258" s="131"/>
      <c r="K1258" s="131"/>
      <c r="L1258" s="131"/>
      <c r="M1258" s="131"/>
      <c r="N1258" s="131"/>
      <c r="O1258" s="131"/>
      <c r="P1258" s="131"/>
      <c r="Q1258" s="131"/>
      <c r="R1258" s="131"/>
      <c r="S1258" s="131"/>
    </row>
    <row r="1259" spans="1:19" ht="15" customHeight="1">
      <c r="A1259" s="131"/>
      <c r="B1259" s="131"/>
      <c r="C1259" s="131"/>
      <c r="D1259" s="131"/>
      <c r="E1259" s="131"/>
      <c r="F1259" s="131"/>
      <c r="G1259" s="131"/>
      <c r="H1259" s="131"/>
      <c r="I1259" s="131"/>
      <c r="J1259" s="131"/>
      <c r="K1259" s="131"/>
      <c r="L1259" s="131"/>
      <c r="M1259" s="131"/>
      <c r="N1259" s="131"/>
      <c r="O1259" s="131"/>
      <c r="P1259" s="131"/>
      <c r="Q1259" s="131"/>
      <c r="R1259" s="131"/>
      <c r="S1259" s="131"/>
    </row>
    <row r="1260" spans="1:19" ht="15" customHeight="1">
      <c r="A1260" s="131"/>
      <c r="B1260" s="131"/>
      <c r="C1260" s="131"/>
      <c r="D1260" s="131"/>
      <c r="E1260" s="131"/>
      <c r="F1260" s="131"/>
      <c r="G1260" s="131"/>
      <c r="H1260" s="131"/>
      <c r="I1260" s="131"/>
      <c r="J1260" s="131"/>
      <c r="K1260" s="131"/>
      <c r="L1260" s="131"/>
      <c r="M1260" s="131"/>
      <c r="N1260" s="131"/>
      <c r="O1260" s="131"/>
      <c r="P1260" s="131"/>
      <c r="Q1260" s="131"/>
      <c r="R1260" s="131"/>
      <c r="S1260" s="131"/>
    </row>
    <row r="1261" spans="1:19" ht="15" customHeight="1">
      <c r="A1261" s="131"/>
      <c r="B1261" s="131"/>
      <c r="C1261" s="131"/>
      <c r="D1261" s="131"/>
      <c r="E1261" s="131"/>
      <c r="F1261" s="131"/>
      <c r="G1261" s="131"/>
      <c r="H1261" s="131"/>
      <c r="I1261" s="131"/>
      <c r="J1261" s="131"/>
      <c r="K1261" s="131"/>
      <c r="L1261" s="131"/>
      <c r="M1261" s="131"/>
      <c r="N1261" s="131"/>
      <c r="O1261" s="131"/>
      <c r="P1261" s="131"/>
      <c r="Q1261" s="131"/>
      <c r="R1261" s="131"/>
      <c r="S1261" s="131"/>
    </row>
    <row r="1262" spans="1:19" ht="15" customHeight="1">
      <c r="A1262" s="131"/>
      <c r="B1262" s="131"/>
      <c r="C1262" s="131"/>
      <c r="D1262" s="131"/>
      <c r="E1262" s="131"/>
      <c r="F1262" s="131"/>
      <c r="G1262" s="131"/>
      <c r="H1262" s="131"/>
      <c r="I1262" s="131"/>
      <c r="J1262" s="131"/>
      <c r="K1262" s="131"/>
      <c r="L1262" s="131"/>
      <c r="M1262" s="131"/>
      <c r="N1262" s="131"/>
      <c r="O1262" s="131"/>
      <c r="P1262" s="131"/>
      <c r="Q1262" s="131"/>
      <c r="R1262" s="131"/>
      <c r="S1262" s="131"/>
    </row>
    <row r="1263" spans="1:19" ht="15" customHeight="1">
      <c r="A1263" s="131"/>
      <c r="B1263" s="131"/>
      <c r="C1263" s="131"/>
      <c r="D1263" s="131"/>
      <c r="E1263" s="131"/>
      <c r="F1263" s="131"/>
      <c r="G1263" s="131"/>
      <c r="H1263" s="131"/>
      <c r="I1263" s="131"/>
      <c r="J1263" s="131"/>
      <c r="K1263" s="131"/>
      <c r="L1263" s="131"/>
      <c r="M1263" s="131"/>
      <c r="N1263" s="131"/>
      <c r="O1263" s="131"/>
      <c r="P1263" s="131"/>
      <c r="Q1263" s="131"/>
      <c r="R1263" s="131"/>
      <c r="S1263" s="131"/>
    </row>
    <row r="1264" spans="1:19" ht="15" customHeight="1">
      <c r="A1264" s="131"/>
      <c r="B1264" s="131"/>
      <c r="C1264" s="131"/>
      <c r="D1264" s="131"/>
      <c r="E1264" s="131"/>
      <c r="F1264" s="131"/>
      <c r="G1264" s="131"/>
      <c r="H1264" s="131"/>
      <c r="I1264" s="131"/>
      <c r="J1264" s="131"/>
      <c r="K1264" s="131"/>
      <c r="L1264" s="131"/>
      <c r="M1264" s="131"/>
      <c r="N1264" s="131"/>
      <c r="O1264" s="131"/>
      <c r="P1264" s="131"/>
      <c r="Q1264" s="131"/>
      <c r="R1264" s="131"/>
      <c r="S1264" s="131"/>
    </row>
    <row r="1265" spans="1:19" ht="15" customHeight="1">
      <c r="A1265" s="131"/>
      <c r="B1265" s="131"/>
      <c r="C1265" s="131"/>
      <c r="D1265" s="131"/>
      <c r="E1265" s="131"/>
      <c r="F1265" s="131"/>
      <c r="G1265" s="131"/>
      <c r="H1265" s="131"/>
      <c r="I1265" s="131"/>
      <c r="J1265" s="131"/>
      <c r="K1265" s="131"/>
      <c r="L1265" s="131"/>
      <c r="M1265" s="131"/>
      <c r="N1265" s="131"/>
      <c r="O1265" s="131"/>
      <c r="P1265" s="131"/>
      <c r="Q1265" s="131"/>
      <c r="R1265" s="131"/>
      <c r="S1265" s="131"/>
    </row>
    <row r="1266" spans="1:19" ht="15" customHeight="1">
      <c r="A1266" s="131"/>
      <c r="B1266" s="131"/>
      <c r="C1266" s="131"/>
      <c r="D1266" s="131"/>
      <c r="E1266" s="131"/>
      <c r="F1266" s="131"/>
      <c r="G1266" s="131"/>
      <c r="H1266" s="131"/>
      <c r="I1266" s="131"/>
      <c r="J1266" s="131"/>
      <c r="K1266" s="131"/>
      <c r="L1266" s="131"/>
      <c r="M1266" s="131"/>
      <c r="N1266" s="131"/>
      <c r="O1266" s="131"/>
      <c r="P1266" s="131"/>
      <c r="Q1266" s="131"/>
      <c r="R1266" s="131"/>
      <c r="S1266" s="131"/>
    </row>
    <row r="1267" spans="1:19" ht="15" customHeight="1">
      <c r="A1267" s="131"/>
      <c r="B1267" s="131"/>
      <c r="C1267" s="131"/>
      <c r="D1267" s="131"/>
      <c r="E1267" s="131"/>
      <c r="F1267" s="131"/>
      <c r="G1267" s="131"/>
      <c r="H1267" s="131"/>
      <c r="I1267" s="131"/>
      <c r="J1267" s="131"/>
      <c r="K1267" s="131"/>
      <c r="L1267" s="131"/>
      <c r="M1267" s="131"/>
      <c r="N1267" s="131"/>
      <c r="O1267" s="131"/>
      <c r="P1267" s="131"/>
      <c r="Q1267" s="131"/>
      <c r="R1267" s="131"/>
      <c r="S1267" s="131"/>
    </row>
    <row r="1268" spans="1:19" ht="15" customHeight="1">
      <c r="A1268" s="131"/>
      <c r="B1268" s="131"/>
      <c r="C1268" s="131"/>
      <c r="D1268" s="131"/>
      <c r="E1268" s="131"/>
      <c r="F1268" s="131"/>
      <c r="G1268" s="131"/>
      <c r="H1268" s="131"/>
      <c r="I1268" s="131"/>
      <c r="J1268" s="131"/>
      <c r="K1268" s="131"/>
      <c r="L1268" s="131"/>
      <c r="M1268" s="131"/>
      <c r="N1268" s="131"/>
      <c r="O1268" s="131"/>
      <c r="P1268" s="131"/>
      <c r="Q1268" s="131"/>
      <c r="R1268" s="131"/>
      <c r="S1268" s="131"/>
    </row>
    <row r="1269" spans="1:19" ht="15" customHeight="1">
      <c r="A1269" s="131"/>
      <c r="B1269" s="131"/>
      <c r="C1269" s="131"/>
      <c r="D1269" s="131"/>
      <c r="E1269" s="131"/>
      <c r="F1269" s="131"/>
      <c r="G1269" s="131"/>
      <c r="H1269" s="131"/>
      <c r="I1269" s="131"/>
      <c r="J1269" s="131"/>
      <c r="K1269" s="131"/>
      <c r="L1269" s="131"/>
      <c r="M1269" s="131"/>
      <c r="N1269" s="131"/>
      <c r="O1269" s="131"/>
      <c r="P1269" s="131"/>
      <c r="Q1269" s="131"/>
      <c r="R1269" s="131"/>
      <c r="S1269" s="131"/>
    </row>
    <row r="1270" spans="1:19" ht="15" customHeight="1">
      <c r="A1270" s="131"/>
      <c r="B1270" s="131"/>
      <c r="C1270" s="131"/>
      <c r="D1270" s="131"/>
      <c r="E1270" s="131"/>
      <c r="F1270" s="131"/>
      <c r="G1270" s="131"/>
      <c r="H1270" s="131"/>
      <c r="I1270" s="131"/>
      <c r="J1270" s="131"/>
      <c r="K1270" s="131"/>
      <c r="L1270" s="131"/>
      <c r="M1270" s="131"/>
      <c r="N1270" s="131"/>
      <c r="O1270" s="131"/>
      <c r="P1270" s="131"/>
      <c r="Q1270" s="131"/>
      <c r="R1270" s="131"/>
      <c r="S1270" s="131"/>
    </row>
    <row r="1271" spans="1:19" ht="15" customHeight="1">
      <c r="A1271" s="131"/>
      <c r="B1271" s="131"/>
      <c r="C1271" s="131"/>
      <c r="D1271" s="131"/>
      <c r="E1271" s="131"/>
      <c r="F1271" s="131"/>
      <c r="G1271" s="131"/>
      <c r="H1271" s="131"/>
      <c r="I1271" s="131"/>
      <c r="J1271" s="131"/>
      <c r="K1271" s="131"/>
      <c r="L1271" s="131"/>
      <c r="M1271" s="131"/>
      <c r="N1271" s="131"/>
      <c r="O1271" s="131"/>
      <c r="P1271" s="131"/>
      <c r="Q1271" s="131"/>
      <c r="R1271" s="131"/>
      <c r="S1271" s="131"/>
    </row>
    <row r="1272" spans="1:19" ht="15" customHeight="1">
      <c r="A1272" s="131"/>
      <c r="B1272" s="131"/>
      <c r="C1272" s="131"/>
      <c r="D1272" s="131"/>
      <c r="E1272" s="131"/>
      <c r="F1272" s="131"/>
      <c r="G1272" s="131"/>
      <c r="H1272" s="131"/>
      <c r="I1272" s="131"/>
      <c r="J1272" s="131"/>
      <c r="K1272" s="131"/>
      <c r="L1272" s="131"/>
      <c r="M1272" s="131"/>
      <c r="N1272" s="131"/>
      <c r="O1272" s="131"/>
      <c r="P1272" s="131"/>
      <c r="Q1272" s="131"/>
      <c r="R1272" s="131"/>
      <c r="S1272" s="131"/>
    </row>
    <row r="1273" spans="1:19" ht="15" customHeight="1">
      <c r="A1273" s="131"/>
      <c r="B1273" s="131"/>
      <c r="C1273" s="131"/>
      <c r="D1273" s="131"/>
      <c r="E1273" s="131"/>
      <c r="F1273" s="131"/>
      <c r="G1273" s="131"/>
      <c r="H1273" s="131"/>
      <c r="I1273" s="131"/>
      <c r="J1273" s="131"/>
      <c r="K1273" s="131"/>
      <c r="L1273" s="131"/>
      <c r="M1273" s="131"/>
      <c r="N1273" s="131"/>
      <c r="O1273" s="131"/>
      <c r="P1273" s="131"/>
      <c r="Q1273" s="131"/>
      <c r="R1273" s="131"/>
      <c r="S1273" s="131"/>
    </row>
    <row r="1274" spans="1:19" ht="15" customHeight="1">
      <c r="A1274" s="131"/>
      <c r="B1274" s="131"/>
      <c r="C1274" s="131"/>
      <c r="D1274" s="131"/>
      <c r="E1274" s="131"/>
      <c r="F1274" s="131"/>
      <c r="G1274" s="131"/>
      <c r="H1274" s="131"/>
      <c r="I1274" s="131"/>
      <c r="J1274" s="131"/>
      <c r="K1274" s="131"/>
      <c r="L1274" s="131"/>
      <c r="M1274" s="131"/>
      <c r="N1274" s="131"/>
      <c r="O1274" s="131"/>
      <c r="P1274" s="131"/>
      <c r="Q1274" s="131"/>
      <c r="R1274" s="131"/>
      <c r="S1274" s="131"/>
    </row>
    <row r="1275" spans="1:19" ht="15" customHeight="1">
      <c r="A1275" s="131"/>
      <c r="B1275" s="131"/>
      <c r="C1275" s="131"/>
      <c r="D1275" s="131"/>
      <c r="E1275" s="131"/>
      <c r="F1275" s="131"/>
      <c r="G1275" s="131"/>
      <c r="H1275" s="131"/>
      <c r="I1275" s="131"/>
      <c r="J1275" s="131"/>
      <c r="K1275" s="131"/>
      <c r="L1275" s="131"/>
      <c r="M1275" s="131"/>
      <c r="N1275" s="131"/>
      <c r="O1275" s="131"/>
      <c r="P1275" s="131"/>
      <c r="Q1275" s="131"/>
      <c r="R1275" s="131"/>
      <c r="S1275" s="131"/>
    </row>
    <row r="1276" spans="1:19" ht="15" customHeight="1">
      <c r="A1276" s="131"/>
      <c r="B1276" s="131"/>
      <c r="C1276" s="131"/>
      <c r="D1276" s="131"/>
      <c r="E1276" s="131"/>
      <c r="F1276" s="131"/>
      <c r="G1276" s="131"/>
      <c r="H1276" s="131"/>
      <c r="I1276" s="131"/>
      <c r="J1276" s="131"/>
      <c r="K1276" s="131"/>
      <c r="L1276" s="131"/>
      <c r="M1276" s="131"/>
      <c r="N1276" s="131"/>
      <c r="O1276" s="131"/>
      <c r="P1276" s="131"/>
      <c r="Q1276" s="131"/>
      <c r="R1276" s="131"/>
      <c r="S1276" s="131"/>
    </row>
    <row r="1277" spans="1:19" ht="15" customHeight="1">
      <c r="A1277" s="131"/>
      <c r="B1277" s="131"/>
      <c r="C1277" s="131"/>
      <c r="D1277" s="131"/>
      <c r="E1277" s="131"/>
      <c r="F1277" s="131"/>
      <c r="G1277" s="131"/>
      <c r="H1277" s="131"/>
      <c r="I1277" s="131"/>
      <c r="J1277" s="131"/>
      <c r="K1277" s="131"/>
      <c r="L1277" s="131"/>
      <c r="M1277" s="131"/>
      <c r="N1277" s="131"/>
      <c r="O1277" s="131"/>
      <c r="P1277" s="131"/>
      <c r="Q1277" s="131"/>
      <c r="R1277" s="131"/>
      <c r="S1277" s="131"/>
    </row>
    <row r="1278" spans="1:19" ht="15" customHeight="1">
      <c r="A1278" s="131"/>
      <c r="B1278" s="131"/>
      <c r="C1278" s="131"/>
      <c r="D1278" s="131"/>
      <c r="E1278" s="131"/>
      <c r="F1278" s="131"/>
      <c r="G1278" s="131"/>
      <c r="H1278" s="131"/>
      <c r="I1278" s="131"/>
      <c r="J1278" s="131"/>
      <c r="K1278" s="131"/>
      <c r="L1278" s="131"/>
      <c r="M1278" s="131"/>
      <c r="N1278" s="131"/>
      <c r="O1278" s="131"/>
      <c r="P1278" s="131"/>
      <c r="Q1278" s="131"/>
      <c r="R1278" s="131"/>
      <c r="S1278" s="131"/>
    </row>
    <row r="1279" spans="1:19" ht="15" customHeight="1">
      <c r="A1279" s="131"/>
      <c r="B1279" s="131"/>
      <c r="C1279" s="131"/>
      <c r="D1279" s="131"/>
      <c r="E1279" s="131"/>
      <c r="F1279" s="131"/>
      <c r="G1279" s="131"/>
      <c r="H1279" s="131"/>
      <c r="I1279" s="131"/>
      <c r="J1279" s="131"/>
      <c r="K1279" s="131"/>
      <c r="L1279" s="131"/>
      <c r="M1279" s="131"/>
      <c r="N1279" s="131"/>
      <c r="O1279" s="131"/>
      <c r="P1279" s="131"/>
      <c r="Q1279" s="131"/>
      <c r="R1279" s="131"/>
      <c r="S1279" s="131"/>
    </row>
    <row r="1280" spans="1:19" ht="15" customHeight="1">
      <c r="A1280" s="131"/>
      <c r="B1280" s="131"/>
      <c r="C1280" s="131"/>
      <c r="D1280" s="131"/>
      <c r="E1280" s="131"/>
      <c r="F1280" s="131"/>
      <c r="G1280" s="131"/>
      <c r="H1280" s="131"/>
      <c r="I1280" s="131"/>
      <c r="J1280" s="131"/>
      <c r="K1280" s="131"/>
      <c r="L1280" s="131"/>
      <c r="M1280" s="131"/>
      <c r="N1280" s="131"/>
      <c r="O1280" s="131"/>
      <c r="P1280" s="131"/>
      <c r="Q1280" s="131"/>
      <c r="R1280" s="131"/>
      <c r="S1280" s="131"/>
    </row>
    <row r="1281" spans="1:19" ht="15" customHeight="1">
      <c r="A1281" s="131"/>
      <c r="B1281" s="131"/>
      <c r="C1281" s="131"/>
      <c r="D1281" s="131"/>
      <c r="E1281" s="131"/>
      <c r="F1281" s="131"/>
      <c r="G1281" s="131"/>
      <c r="H1281" s="131"/>
      <c r="I1281" s="131"/>
      <c r="J1281" s="131"/>
      <c r="K1281" s="131"/>
      <c r="L1281" s="131"/>
      <c r="M1281" s="131"/>
      <c r="N1281" s="131"/>
      <c r="O1281" s="131"/>
      <c r="P1281" s="131"/>
      <c r="Q1281" s="131"/>
      <c r="R1281" s="131"/>
      <c r="S1281" s="131"/>
    </row>
    <row r="1282" spans="1:19" ht="15" customHeight="1">
      <c r="A1282" s="131"/>
      <c r="B1282" s="131"/>
      <c r="C1282" s="131"/>
      <c r="D1282" s="131"/>
      <c r="E1282" s="131"/>
      <c r="F1282" s="131"/>
      <c r="G1282" s="131"/>
      <c r="H1282" s="131"/>
      <c r="I1282" s="131"/>
      <c r="J1282" s="131"/>
      <c r="K1282" s="131"/>
      <c r="L1282" s="131"/>
      <c r="M1282" s="131"/>
      <c r="N1282" s="131"/>
      <c r="O1282" s="131"/>
      <c r="P1282" s="131"/>
      <c r="Q1282" s="131"/>
      <c r="R1282" s="131"/>
      <c r="S1282" s="131"/>
    </row>
    <row r="1283" spans="1:19" ht="15" customHeight="1">
      <c r="A1283" s="131"/>
      <c r="B1283" s="131"/>
      <c r="C1283" s="131"/>
      <c r="D1283" s="131"/>
      <c r="E1283" s="131"/>
      <c r="F1283" s="131"/>
      <c r="G1283" s="131"/>
      <c r="H1283" s="131"/>
      <c r="I1283" s="131"/>
      <c r="J1283" s="131"/>
      <c r="K1283" s="131"/>
      <c r="L1283" s="131"/>
      <c r="M1283" s="131"/>
      <c r="N1283" s="131"/>
      <c r="O1283" s="131"/>
      <c r="P1283" s="131"/>
      <c r="Q1283" s="131"/>
      <c r="R1283" s="131"/>
      <c r="S1283" s="131"/>
    </row>
    <row r="1284" spans="1:19" ht="15" customHeight="1">
      <c r="A1284" s="131"/>
      <c r="B1284" s="131"/>
      <c r="C1284" s="131"/>
      <c r="D1284" s="131"/>
      <c r="E1284" s="131"/>
      <c r="F1284" s="131"/>
      <c r="G1284" s="131"/>
      <c r="H1284" s="131"/>
      <c r="I1284" s="131"/>
      <c r="J1284" s="131"/>
      <c r="K1284" s="131"/>
      <c r="L1284" s="131"/>
      <c r="M1284" s="131"/>
      <c r="N1284" s="131"/>
      <c r="O1284" s="131"/>
      <c r="P1284" s="131"/>
      <c r="Q1284" s="131"/>
      <c r="R1284" s="131"/>
      <c r="S1284" s="131"/>
    </row>
    <row r="1285" spans="1:19" ht="15" customHeight="1">
      <c r="A1285" s="131"/>
      <c r="B1285" s="131"/>
      <c r="C1285" s="131"/>
      <c r="D1285" s="131"/>
      <c r="E1285" s="131"/>
      <c r="F1285" s="131"/>
      <c r="G1285" s="131"/>
      <c r="H1285" s="131"/>
      <c r="I1285" s="131"/>
      <c r="J1285" s="131"/>
      <c r="K1285" s="131"/>
      <c r="L1285" s="131"/>
      <c r="M1285" s="131"/>
      <c r="N1285" s="131"/>
      <c r="O1285" s="131"/>
      <c r="P1285" s="131"/>
      <c r="Q1285" s="131"/>
      <c r="R1285" s="131"/>
      <c r="S1285" s="131"/>
    </row>
    <row r="1286" spans="1:19" ht="15" customHeight="1">
      <c r="A1286" s="131"/>
      <c r="B1286" s="131"/>
      <c r="C1286" s="131"/>
      <c r="D1286" s="131"/>
      <c r="E1286" s="131"/>
      <c r="F1286" s="131"/>
      <c r="G1286" s="131"/>
      <c r="H1286" s="131"/>
      <c r="I1286" s="131"/>
      <c r="J1286" s="131"/>
      <c r="K1286" s="131"/>
      <c r="L1286" s="131"/>
      <c r="M1286" s="131"/>
      <c r="N1286" s="131"/>
      <c r="O1286" s="131"/>
      <c r="P1286" s="131"/>
      <c r="Q1286" s="131"/>
      <c r="R1286" s="131"/>
      <c r="S1286" s="131"/>
    </row>
    <row r="1287" spans="1:19" ht="15" customHeight="1">
      <c r="A1287" s="131"/>
      <c r="B1287" s="131"/>
      <c r="C1287" s="131"/>
      <c r="D1287" s="131"/>
      <c r="E1287" s="131"/>
      <c r="F1287" s="131"/>
      <c r="G1287" s="131"/>
      <c r="H1287" s="131"/>
      <c r="I1287" s="131"/>
      <c r="J1287" s="131"/>
      <c r="K1287" s="131"/>
      <c r="L1287" s="131"/>
      <c r="M1287" s="131"/>
      <c r="N1287" s="131"/>
      <c r="O1287" s="131"/>
      <c r="P1287" s="131"/>
      <c r="Q1287" s="131"/>
      <c r="R1287" s="131"/>
      <c r="S1287" s="131"/>
    </row>
    <row r="1288" spans="1:19" ht="15" customHeight="1">
      <c r="A1288" s="131"/>
      <c r="B1288" s="131"/>
      <c r="C1288" s="131"/>
      <c r="D1288" s="131"/>
      <c r="E1288" s="131"/>
      <c r="F1288" s="131"/>
      <c r="G1288" s="131"/>
      <c r="H1288" s="131"/>
      <c r="I1288" s="131"/>
      <c r="J1288" s="131"/>
      <c r="K1288" s="131"/>
      <c r="L1288" s="131"/>
      <c r="M1288" s="131"/>
      <c r="N1288" s="131"/>
      <c r="O1288" s="131"/>
      <c r="P1288" s="131"/>
      <c r="Q1288" s="131"/>
      <c r="R1288" s="131"/>
      <c r="S1288" s="131"/>
    </row>
    <row r="1289" spans="1:19" ht="15" customHeight="1">
      <c r="A1289" s="131"/>
      <c r="B1289" s="131"/>
      <c r="C1289" s="131"/>
      <c r="D1289" s="131"/>
      <c r="E1289" s="131"/>
      <c r="F1289" s="131"/>
      <c r="G1289" s="131"/>
      <c r="H1289" s="131"/>
      <c r="I1289" s="131"/>
      <c r="J1289" s="131"/>
      <c r="K1289" s="131"/>
      <c r="L1289" s="131"/>
      <c r="M1289" s="131"/>
      <c r="N1289" s="131"/>
      <c r="O1289" s="131"/>
      <c r="P1289" s="131"/>
      <c r="Q1289" s="131"/>
      <c r="R1289" s="131"/>
      <c r="S1289" s="131"/>
    </row>
    <row r="1290" spans="1:19" ht="15" customHeight="1">
      <c r="A1290" s="131"/>
      <c r="B1290" s="131"/>
      <c r="C1290" s="131"/>
      <c r="D1290" s="131"/>
      <c r="E1290" s="131"/>
      <c r="F1290" s="131"/>
      <c r="G1290" s="131"/>
      <c r="H1290" s="131"/>
      <c r="I1290" s="131"/>
      <c r="J1290" s="131"/>
      <c r="K1290" s="131"/>
      <c r="L1290" s="131"/>
      <c r="M1290" s="131"/>
      <c r="N1290" s="131"/>
      <c r="O1290" s="131"/>
      <c r="P1290" s="131"/>
      <c r="Q1290" s="131"/>
      <c r="R1290" s="131"/>
      <c r="S1290" s="131"/>
    </row>
    <row r="1291" spans="1:19" ht="15" customHeight="1">
      <c r="A1291" s="131"/>
      <c r="B1291" s="131"/>
      <c r="C1291" s="131"/>
      <c r="D1291" s="131"/>
      <c r="E1291" s="131"/>
      <c r="F1291" s="131"/>
      <c r="G1291" s="131"/>
      <c r="H1291" s="131"/>
      <c r="I1291" s="131"/>
      <c r="J1291" s="131"/>
      <c r="K1291" s="131"/>
      <c r="L1291" s="131"/>
      <c r="M1291" s="131"/>
      <c r="N1291" s="131"/>
      <c r="O1291" s="131"/>
      <c r="P1291" s="131"/>
      <c r="Q1291" s="131"/>
      <c r="R1291" s="131"/>
      <c r="S1291" s="131"/>
    </row>
    <row r="1292" spans="1:19" ht="15" customHeight="1">
      <c r="A1292" s="131"/>
      <c r="B1292" s="131"/>
      <c r="C1292" s="131"/>
      <c r="D1292" s="131"/>
      <c r="E1292" s="131"/>
      <c r="F1292" s="131"/>
      <c r="G1292" s="131"/>
      <c r="H1292" s="131"/>
      <c r="I1292" s="131"/>
      <c r="J1292" s="131"/>
      <c r="K1292" s="131"/>
      <c r="L1292" s="131"/>
      <c r="M1292" s="131"/>
      <c r="N1292" s="131"/>
      <c r="O1292" s="131"/>
      <c r="P1292" s="131"/>
      <c r="Q1292" s="131"/>
      <c r="R1292" s="131"/>
      <c r="S1292" s="131"/>
    </row>
    <row r="1293" spans="1:19" ht="15" customHeight="1">
      <c r="A1293" s="131"/>
      <c r="B1293" s="131"/>
      <c r="C1293" s="131"/>
      <c r="D1293" s="131"/>
      <c r="E1293" s="131"/>
      <c r="F1293" s="131"/>
      <c r="G1293" s="131"/>
      <c r="H1293" s="131"/>
      <c r="I1293" s="131"/>
      <c r="J1293" s="131"/>
      <c r="K1293" s="131"/>
      <c r="L1293" s="131"/>
      <c r="M1293" s="131"/>
      <c r="N1293" s="131"/>
      <c r="O1293" s="131"/>
      <c r="P1293" s="131"/>
      <c r="Q1293" s="131"/>
      <c r="R1293" s="131"/>
      <c r="S1293" s="131"/>
    </row>
    <row r="1294" spans="1:19" ht="15" customHeight="1">
      <c r="A1294" s="131"/>
      <c r="B1294" s="131"/>
      <c r="C1294" s="131"/>
      <c r="D1294" s="131"/>
      <c r="E1294" s="131"/>
      <c r="F1294" s="131"/>
      <c r="G1294" s="131"/>
      <c r="H1294" s="131"/>
      <c r="I1294" s="131"/>
      <c r="J1294" s="131"/>
      <c r="K1294" s="131"/>
      <c r="L1294" s="131"/>
      <c r="M1294" s="131"/>
      <c r="N1294" s="131"/>
      <c r="O1294" s="131"/>
      <c r="P1294" s="131"/>
      <c r="Q1294" s="131"/>
      <c r="R1294" s="131"/>
      <c r="S1294" s="131"/>
    </row>
    <row r="1295" spans="1:19" ht="15" customHeight="1">
      <c r="A1295" s="131"/>
      <c r="B1295" s="131"/>
      <c r="C1295" s="131"/>
      <c r="D1295" s="131"/>
      <c r="E1295" s="131"/>
      <c r="F1295" s="131"/>
      <c r="G1295" s="131"/>
      <c r="H1295" s="131"/>
      <c r="I1295" s="131"/>
      <c r="J1295" s="131"/>
      <c r="K1295" s="131"/>
      <c r="L1295" s="131"/>
      <c r="M1295" s="131"/>
      <c r="N1295" s="131"/>
      <c r="O1295" s="131"/>
      <c r="P1295" s="131"/>
      <c r="Q1295" s="131"/>
      <c r="R1295" s="131"/>
      <c r="S1295" s="131"/>
    </row>
    <row r="1296" spans="1:19" ht="15" customHeight="1">
      <c r="A1296" s="131"/>
      <c r="B1296" s="131"/>
      <c r="C1296" s="131"/>
      <c r="D1296" s="131"/>
      <c r="E1296" s="131"/>
      <c r="F1296" s="131"/>
      <c r="G1296" s="131"/>
      <c r="H1296" s="131"/>
      <c r="I1296" s="131"/>
      <c r="J1296" s="131"/>
      <c r="K1296" s="131"/>
      <c r="L1296" s="131"/>
      <c r="M1296" s="131"/>
      <c r="N1296" s="131"/>
      <c r="O1296" s="131"/>
      <c r="P1296" s="131"/>
      <c r="Q1296" s="131"/>
      <c r="R1296" s="131"/>
      <c r="S1296" s="131"/>
    </row>
    <row r="1297" spans="1:19" ht="15" customHeight="1">
      <c r="A1297" s="131"/>
      <c r="B1297" s="131"/>
      <c r="C1297" s="131"/>
      <c r="D1297" s="131"/>
      <c r="E1297" s="131"/>
      <c r="F1297" s="131"/>
      <c r="G1297" s="131"/>
      <c r="H1297" s="131"/>
      <c r="I1297" s="131"/>
      <c r="J1297" s="131"/>
      <c r="K1297" s="131"/>
      <c r="L1297" s="131"/>
      <c r="M1297" s="131"/>
      <c r="N1297" s="131"/>
      <c r="O1297" s="131"/>
      <c r="P1297" s="131"/>
      <c r="Q1297" s="131"/>
      <c r="R1297" s="131"/>
      <c r="S1297" s="131"/>
    </row>
    <row r="1298" spans="1:19" ht="15" customHeight="1">
      <c r="A1298" s="131"/>
      <c r="B1298" s="131"/>
      <c r="C1298" s="131"/>
      <c r="D1298" s="131"/>
      <c r="E1298" s="131"/>
      <c r="F1298" s="131"/>
      <c r="G1298" s="131"/>
      <c r="H1298" s="131"/>
      <c r="I1298" s="131"/>
      <c r="J1298" s="131"/>
      <c r="K1298" s="131"/>
      <c r="L1298" s="131"/>
      <c r="M1298" s="131"/>
      <c r="N1298" s="131"/>
      <c r="O1298" s="131"/>
      <c r="P1298" s="131"/>
      <c r="Q1298" s="131"/>
      <c r="R1298" s="131"/>
      <c r="S1298" s="131"/>
    </row>
    <row r="1299" spans="1:19" ht="15" customHeight="1">
      <c r="A1299" s="131"/>
      <c r="B1299" s="131"/>
      <c r="C1299" s="131"/>
      <c r="D1299" s="131"/>
      <c r="E1299" s="131"/>
      <c r="F1299" s="131"/>
      <c r="G1299" s="131"/>
      <c r="H1299" s="131"/>
      <c r="I1299" s="131"/>
      <c r="J1299" s="131"/>
      <c r="K1299" s="131"/>
      <c r="L1299" s="131"/>
      <c r="M1299" s="131"/>
      <c r="N1299" s="131"/>
      <c r="O1299" s="131"/>
      <c r="P1299" s="131"/>
      <c r="Q1299" s="131"/>
      <c r="R1299" s="131"/>
      <c r="S1299" s="131"/>
    </row>
    <row r="1300" spans="1:19" ht="15" customHeight="1">
      <c r="A1300" s="131"/>
      <c r="B1300" s="131"/>
      <c r="C1300" s="131"/>
      <c r="D1300" s="131"/>
      <c r="E1300" s="131"/>
      <c r="F1300" s="131"/>
      <c r="G1300" s="131"/>
      <c r="H1300" s="131"/>
      <c r="I1300" s="131"/>
      <c r="J1300" s="131"/>
      <c r="K1300" s="131"/>
      <c r="L1300" s="131"/>
      <c r="M1300" s="131"/>
      <c r="N1300" s="131"/>
      <c r="O1300" s="131"/>
      <c r="P1300" s="131"/>
      <c r="Q1300" s="131"/>
      <c r="R1300" s="131"/>
      <c r="S1300" s="131"/>
    </row>
    <row r="1301" spans="1:19" ht="15" customHeight="1">
      <c r="A1301" s="131"/>
      <c r="B1301" s="131"/>
      <c r="C1301" s="131"/>
      <c r="D1301" s="131"/>
      <c r="E1301" s="131"/>
      <c r="F1301" s="131"/>
      <c r="G1301" s="131"/>
      <c r="H1301" s="131"/>
      <c r="I1301" s="131"/>
      <c r="J1301" s="131"/>
      <c r="K1301" s="131"/>
      <c r="L1301" s="131"/>
      <c r="M1301" s="131"/>
      <c r="N1301" s="131"/>
      <c r="O1301" s="131"/>
      <c r="P1301" s="131"/>
      <c r="Q1301" s="131"/>
      <c r="R1301" s="131"/>
      <c r="S1301" s="131"/>
    </row>
    <row r="1302" spans="1:19" ht="15" customHeight="1">
      <c r="A1302" s="131"/>
      <c r="B1302" s="131"/>
      <c r="C1302" s="131"/>
      <c r="D1302" s="131"/>
      <c r="E1302" s="131"/>
      <c r="F1302" s="131"/>
      <c r="G1302" s="131"/>
      <c r="H1302" s="131"/>
      <c r="I1302" s="131"/>
      <c r="J1302" s="131"/>
      <c r="K1302" s="131"/>
      <c r="L1302" s="131"/>
      <c r="M1302" s="131"/>
      <c r="N1302" s="131"/>
      <c r="O1302" s="131"/>
      <c r="P1302" s="131"/>
      <c r="Q1302" s="131"/>
      <c r="R1302" s="131"/>
      <c r="S1302" s="131"/>
    </row>
    <row r="1303" spans="1:19" ht="15" customHeight="1">
      <c r="A1303" s="131"/>
      <c r="B1303" s="131"/>
      <c r="C1303" s="131"/>
      <c r="D1303" s="131"/>
      <c r="E1303" s="131"/>
      <c r="F1303" s="131"/>
      <c r="G1303" s="131"/>
      <c r="H1303" s="131"/>
      <c r="I1303" s="131"/>
      <c r="J1303" s="131"/>
      <c r="K1303" s="131"/>
      <c r="L1303" s="131"/>
      <c r="M1303" s="131"/>
      <c r="N1303" s="131"/>
      <c r="O1303" s="131"/>
      <c r="P1303" s="131"/>
      <c r="Q1303" s="131"/>
      <c r="R1303" s="131"/>
      <c r="S1303" s="131"/>
    </row>
    <row r="1304" spans="1:19" ht="15" customHeight="1">
      <c r="A1304" s="131"/>
      <c r="B1304" s="131"/>
      <c r="C1304" s="131"/>
      <c r="D1304" s="131"/>
      <c r="E1304" s="131"/>
      <c r="F1304" s="131"/>
      <c r="G1304" s="131"/>
      <c r="H1304" s="131"/>
      <c r="I1304" s="131"/>
      <c r="J1304" s="131"/>
      <c r="K1304" s="131"/>
      <c r="L1304" s="131"/>
      <c r="M1304" s="131"/>
      <c r="N1304" s="131"/>
      <c r="O1304" s="131"/>
      <c r="P1304" s="131"/>
      <c r="Q1304" s="131"/>
      <c r="R1304" s="131"/>
      <c r="S1304" s="131"/>
    </row>
    <row r="1305" spans="1:19" ht="15" customHeight="1">
      <c r="A1305" s="131"/>
      <c r="B1305" s="131"/>
      <c r="C1305" s="131"/>
      <c r="D1305" s="131"/>
      <c r="E1305" s="131"/>
      <c r="F1305" s="131"/>
      <c r="G1305" s="131"/>
      <c r="H1305" s="131"/>
      <c r="I1305" s="131"/>
      <c r="J1305" s="131"/>
      <c r="K1305" s="131"/>
      <c r="L1305" s="131"/>
      <c r="M1305" s="131"/>
      <c r="N1305" s="131"/>
      <c r="O1305" s="131"/>
      <c r="P1305" s="131"/>
      <c r="Q1305" s="131"/>
      <c r="R1305" s="131"/>
      <c r="S1305" s="131"/>
    </row>
    <row r="1306" spans="1:19" ht="15" customHeight="1">
      <c r="A1306" s="131"/>
      <c r="B1306" s="131"/>
      <c r="C1306" s="131"/>
      <c r="D1306" s="131"/>
      <c r="E1306" s="131"/>
      <c r="F1306" s="131"/>
      <c r="G1306" s="131"/>
      <c r="H1306" s="131"/>
      <c r="I1306" s="131"/>
      <c r="J1306" s="131"/>
      <c r="K1306" s="131"/>
      <c r="L1306" s="131"/>
      <c r="M1306" s="131"/>
      <c r="N1306" s="131"/>
      <c r="O1306" s="131"/>
      <c r="P1306" s="131"/>
      <c r="Q1306" s="131"/>
      <c r="R1306" s="131"/>
      <c r="S1306" s="131"/>
    </row>
    <row r="1307" spans="1:19" ht="15" customHeight="1">
      <c r="A1307" s="131"/>
      <c r="B1307" s="131"/>
      <c r="C1307" s="131"/>
      <c r="D1307" s="131"/>
      <c r="E1307" s="131"/>
      <c r="F1307" s="131"/>
      <c r="G1307" s="131"/>
      <c r="H1307" s="131"/>
      <c r="I1307" s="131"/>
      <c r="J1307" s="131"/>
      <c r="K1307" s="131"/>
      <c r="L1307" s="131"/>
      <c r="M1307" s="131"/>
      <c r="N1307" s="131"/>
      <c r="O1307" s="131"/>
      <c r="P1307" s="131"/>
      <c r="Q1307" s="131"/>
      <c r="R1307" s="131"/>
      <c r="S1307" s="131"/>
    </row>
    <row r="1308" spans="1:19" ht="15" customHeight="1">
      <c r="A1308" s="131"/>
      <c r="B1308" s="131"/>
      <c r="C1308" s="131"/>
      <c r="D1308" s="131"/>
      <c r="E1308" s="131"/>
      <c r="F1308" s="131"/>
      <c r="G1308" s="131"/>
      <c r="H1308" s="131"/>
      <c r="I1308" s="131"/>
      <c r="J1308" s="131"/>
      <c r="K1308" s="131"/>
      <c r="L1308" s="131"/>
      <c r="M1308" s="131"/>
      <c r="N1308" s="131"/>
      <c r="O1308" s="131"/>
      <c r="P1308" s="131"/>
      <c r="Q1308" s="131"/>
      <c r="R1308" s="131"/>
      <c r="S1308" s="131"/>
    </row>
    <row r="1309" spans="1:19" ht="15" customHeight="1">
      <c r="A1309" s="131"/>
      <c r="B1309" s="131"/>
      <c r="C1309" s="131"/>
      <c r="D1309" s="131"/>
      <c r="E1309" s="131"/>
      <c r="F1309" s="131"/>
      <c r="G1309" s="131"/>
      <c r="H1309" s="131"/>
      <c r="I1309" s="131"/>
      <c r="J1309" s="131"/>
      <c r="K1309" s="131"/>
      <c r="L1309" s="131"/>
      <c r="M1309" s="131"/>
      <c r="N1309" s="131"/>
      <c r="O1309" s="131"/>
      <c r="P1309" s="131"/>
      <c r="Q1309" s="131"/>
      <c r="R1309" s="131"/>
      <c r="S1309" s="131"/>
    </row>
    <row r="1310" spans="1:19" ht="15" customHeight="1">
      <c r="A1310" s="131"/>
      <c r="B1310" s="131"/>
      <c r="C1310" s="131"/>
      <c r="D1310" s="131"/>
      <c r="E1310" s="131"/>
      <c r="F1310" s="131"/>
      <c r="G1310" s="131"/>
      <c r="H1310" s="131"/>
      <c r="I1310" s="131"/>
      <c r="J1310" s="131"/>
      <c r="K1310" s="131"/>
      <c r="L1310" s="131"/>
      <c r="M1310" s="131"/>
      <c r="N1310" s="131"/>
      <c r="O1310" s="131"/>
      <c r="P1310" s="131"/>
      <c r="Q1310" s="131"/>
      <c r="R1310" s="131"/>
      <c r="S1310" s="131"/>
    </row>
    <row r="1311" spans="1:19" ht="15" customHeight="1">
      <c r="A1311" s="131"/>
      <c r="B1311" s="131"/>
      <c r="C1311" s="131"/>
      <c r="D1311" s="131"/>
      <c r="E1311" s="131"/>
      <c r="F1311" s="131"/>
      <c r="G1311" s="131"/>
      <c r="H1311" s="131"/>
      <c r="I1311" s="131"/>
      <c r="J1311" s="131"/>
      <c r="K1311" s="131"/>
      <c r="L1311" s="131"/>
      <c r="M1311" s="131"/>
      <c r="N1311" s="131"/>
      <c r="O1311" s="131"/>
      <c r="P1311" s="131"/>
      <c r="Q1311" s="131"/>
      <c r="R1311" s="131"/>
      <c r="S1311" s="131"/>
    </row>
    <row r="1312" spans="1:19" ht="15" customHeight="1">
      <c r="A1312" s="131"/>
      <c r="B1312" s="131"/>
      <c r="C1312" s="131"/>
      <c r="D1312" s="131"/>
      <c r="E1312" s="131"/>
      <c r="F1312" s="131"/>
      <c r="G1312" s="131"/>
      <c r="H1312" s="131"/>
      <c r="I1312" s="131"/>
      <c r="J1312" s="131"/>
      <c r="K1312" s="131"/>
      <c r="L1312" s="131"/>
      <c r="M1312" s="131"/>
      <c r="N1312" s="131"/>
      <c r="O1312" s="131"/>
      <c r="P1312" s="131"/>
      <c r="Q1312" s="131"/>
      <c r="R1312" s="131"/>
      <c r="S1312" s="131"/>
    </row>
    <row r="1313" spans="1:19" ht="15" customHeight="1">
      <c r="A1313" s="131"/>
      <c r="B1313" s="131"/>
      <c r="C1313" s="131"/>
      <c r="D1313" s="131"/>
      <c r="E1313" s="131"/>
      <c r="F1313" s="131"/>
      <c r="G1313" s="131"/>
      <c r="H1313" s="131"/>
      <c r="I1313" s="131"/>
      <c r="J1313" s="131"/>
      <c r="K1313" s="131"/>
      <c r="L1313" s="131"/>
      <c r="M1313" s="131"/>
      <c r="N1313" s="131"/>
      <c r="O1313" s="131"/>
      <c r="P1313" s="131"/>
      <c r="Q1313" s="131"/>
      <c r="R1313" s="131"/>
      <c r="S1313" s="131"/>
    </row>
    <row r="1314" spans="1:19" ht="15" customHeight="1">
      <c r="A1314" s="131"/>
      <c r="B1314" s="131"/>
      <c r="C1314" s="131"/>
      <c r="D1314" s="131"/>
      <c r="E1314" s="131"/>
      <c r="F1314" s="131"/>
      <c r="G1314" s="131"/>
      <c r="H1314" s="131"/>
      <c r="I1314" s="131"/>
      <c r="J1314" s="131"/>
      <c r="K1314" s="131"/>
      <c r="L1314" s="131"/>
      <c r="M1314" s="131"/>
      <c r="N1314" s="131"/>
      <c r="O1314" s="131"/>
      <c r="P1314" s="131"/>
      <c r="Q1314" s="131"/>
      <c r="R1314" s="131"/>
      <c r="S1314" s="131"/>
    </row>
    <row r="1315" spans="1:19" ht="15" customHeight="1">
      <c r="A1315" s="131"/>
      <c r="B1315" s="131"/>
      <c r="C1315" s="131"/>
      <c r="D1315" s="131"/>
      <c r="E1315" s="131"/>
      <c r="F1315" s="131"/>
      <c r="G1315" s="131"/>
      <c r="H1315" s="131"/>
      <c r="I1315" s="131"/>
      <c r="J1315" s="131"/>
      <c r="K1315" s="131"/>
      <c r="L1315" s="131"/>
      <c r="M1315" s="131"/>
      <c r="N1315" s="131"/>
      <c r="O1315" s="131"/>
      <c r="P1315" s="131"/>
      <c r="Q1315" s="131"/>
      <c r="R1315" s="131"/>
      <c r="S1315" s="131"/>
    </row>
    <row r="1316" spans="1:19" ht="15" customHeight="1">
      <c r="A1316" s="131"/>
      <c r="B1316" s="131"/>
      <c r="C1316" s="131"/>
      <c r="D1316" s="131"/>
      <c r="E1316" s="131"/>
      <c r="F1316" s="131"/>
      <c r="G1316" s="131"/>
      <c r="H1316" s="131"/>
      <c r="I1316" s="131"/>
      <c r="J1316" s="131"/>
      <c r="K1316" s="131"/>
      <c r="L1316" s="131"/>
      <c r="M1316" s="131"/>
      <c r="N1316" s="131"/>
      <c r="O1316" s="131"/>
      <c r="P1316" s="131"/>
      <c r="Q1316" s="131"/>
      <c r="R1316" s="131"/>
      <c r="S1316" s="131"/>
    </row>
    <row r="1317" spans="1:19" ht="15" customHeight="1">
      <c r="A1317" s="131"/>
      <c r="B1317" s="131"/>
      <c r="C1317" s="131"/>
      <c r="D1317" s="131"/>
      <c r="E1317" s="131"/>
      <c r="F1317" s="131"/>
      <c r="G1317" s="131"/>
      <c r="H1317" s="131"/>
      <c r="I1317" s="131"/>
      <c r="J1317" s="131"/>
      <c r="K1317" s="131"/>
      <c r="L1317" s="131"/>
      <c r="M1317" s="131"/>
      <c r="N1317" s="131"/>
      <c r="O1317" s="131"/>
      <c r="P1317" s="131"/>
      <c r="Q1317" s="131"/>
      <c r="R1317" s="131"/>
      <c r="S1317" s="131"/>
    </row>
    <row r="1318" spans="1:19" ht="15" customHeight="1">
      <c r="A1318" s="131"/>
      <c r="B1318" s="131"/>
      <c r="C1318" s="131"/>
      <c r="D1318" s="131"/>
      <c r="E1318" s="131"/>
      <c r="F1318" s="131"/>
      <c r="G1318" s="131"/>
      <c r="H1318" s="131"/>
      <c r="I1318" s="131"/>
      <c r="J1318" s="131"/>
      <c r="K1318" s="131"/>
      <c r="L1318" s="131"/>
      <c r="M1318" s="131"/>
      <c r="N1318" s="131"/>
      <c r="O1318" s="131"/>
      <c r="P1318" s="131"/>
      <c r="Q1318" s="131"/>
      <c r="R1318" s="131"/>
      <c r="S1318" s="131"/>
    </row>
    <row r="1319" spans="1:19" ht="15" customHeight="1">
      <c r="A1319" s="131"/>
      <c r="B1319" s="131"/>
      <c r="C1319" s="131"/>
      <c r="D1319" s="131"/>
      <c r="E1319" s="131"/>
      <c r="F1319" s="131"/>
      <c r="G1319" s="131"/>
      <c r="H1319" s="131"/>
      <c r="I1319" s="131"/>
      <c r="J1319" s="131"/>
      <c r="K1319" s="131"/>
      <c r="L1319" s="131"/>
      <c r="M1319" s="131"/>
      <c r="N1319" s="131"/>
      <c r="O1319" s="131"/>
      <c r="P1319" s="131"/>
      <c r="Q1319" s="131"/>
      <c r="R1319" s="131"/>
      <c r="S1319" s="131"/>
    </row>
    <row r="1320" spans="1:19" ht="15" customHeight="1">
      <c r="A1320" s="131"/>
      <c r="B1320" s="131"/>
      <c r="C1320" s="131"/>
      <c r="D1320" s="131"/>
      <c r="E1320" s="131"/>
      <c r="F1320" s="131"/>
      <c r="G1320" s="131"/>
      <c r="H1320" s="131"/>
      <c r="I1320" s="131"/>
      <c r="J1320" s="131"/>
      <c r="K1320" s="131"/>
      <c r="L1320" s="131"/>
      <c r="M1320" s="131"/>
      <c r="N1320" s="131"/>
      <c r="O1320" s="131"/>
      <c r="P1320" s="131"/>
      <c r="Q1320" s="131"/>
      <c r="R1320" s="131"/>
      <c r="S1320" s="131"/>
    </row>
    <row r="1321" spans="1:19" ht="15" customHeight="1">
      <c r="A1321" s="131"/>
      <c r="B1321" s="131"/>
      <c r="C1321" s="131"/>
      <c r="D1321" s="131"/>
      <c r="E1321" s="131"/>
      <c r="F1321" s="131"/>
      <c r="G1321" s="131"/>
      <c r="H1321" s="131"/>
      <c r="I1321" s="131"/>
      <c r="J1321" s="131"/>
      <c r="K1321" s="131"/>
      <c r="L1321" s="131"/>
      <c r="M1321" s="131"/>
      <c r="N1321" s="131"/>
      <c r="O1321" s="131"/>
      <c r="P1321" s="131"/>
      <c r="Q1321" s="131"/>
      <c r="R1321" s="131"/>
      <c r="S1321" s="131"/>
    </row>
    <row r="1322" spans="1:19" ht="15" customHeight="1">
      <c r="A1322" s="131"/>
      <c r="B1322" s="131"/>
      <c r="C1322" s="131"/>
      <c r="D1322" s="131"/>
      <c r="E1322" s="131"/>
      <c r="F1322" s="131"/>
      <c r="G1322" s="131"/>
      <c r="H1322" s="131"/>
      <c r="I1322" s="131"/>
      <c r="J1322" s="131"/>
      <c r="K1322" s="131"/>
      <c r="L1322" s="131"/>
      <c r="M1322" s="131"/>
      <c r="N1322" s="131"/>
      <c r="O1322" s="131"/>
      <c r="P1322" s="131"/>
      <c r="Q1322" s="131"/>
      <c r="R1322" s="131"/>
      <c r="S1322" s="131"/>
    </row>
    <row r="1323" spans="1:19" ht="15" customHeight="1">
      <c r="A1323" s="131"/>
      <c r="B1323" s="131"/>
      <c r="C1323" s="131"/>
      <c r="D1323" s="131"/>
      <c r="E1323" s="131"/>
      <c r="F1323" s="131"/>
      <c r="G1323" s="131"/>
      <c r="H1323" s="131"/>
      <c r="I1323" s="131"/>
      <c r="J1323" s="131"/>
      <c r="K1323" s="131"/>
      <c r="L1323" s="131"/>
      <c r="M1323" s="131"/>
      <c r="N1323" s="131"/>
      <c r="O1323" s="131"/>
      <c r="P1323" s="131"/>
      <c r="Q1323" s="131"/>
      <c r="R1323" s="131"/>
      <c r="S1323" s="131"/>
    </row>
    <row r="1324" spans="1:19" ht="15" customHeight="1">
      <c r="A1324" s="131"/>
      <c r="B1324" s="131"/>
      <c r="C1324" s="131"/>
      <c r="D1324" s="131"/>
      <c r="E1324" s="131"/>
      <c r="F1324" s="131"/>
      <c r="G1324" s="131"/>
      <c r="H1324" s="131"/>
      <c r="I1324" s="131"/>
      <c r="J1324" s="131"/>
      <c r="K1324" s="131"/>
      <c r="L1324" s="131"/>
      <c r="M1324" s="131"/>
      <c r="N1324" s="131"/>
      <c r="O1324" s="131"/>
      <c r="P1324" s="131"/>
      <c r="Q1324" s="131"/>
      <c r="R1324" s="131"/>
      <c r="S1324" s="131"/>
    </row>
    <row r="1325" spans="1:19" ht="15" customHeight="1">
      <c r="A1325" s="131"/>
      <c r="B1325" s="131"/>
      <c r="C1325" s="131"/>
      <c r="D1325" s="131"/>
      <c r="E1325" s="131"/>
      <c r="F1325" s="131"/>
      <c r="G1325" s="131"/>
      <c r="H1325" s="131"/>
      <c r="I1325" s="131"/>
      <c r="J1325" s="131"/>
      <c r="K1325" s="131"/>
      <c r="L1325" s="131"/>
      <c r="M1325" s="131"/>
      <c r="N1325" s="131"/>
      <c r="O1325" s="131"/>
      <c r="P1325" s="131"/>
      <c r="Q1325" s="131"/>
      <c r="R1325" s="131"/>
      <c r="S1325" s="131"/>
    </row>
    <row r="1326" spans="1:19" ht="15" customHeight="1">
      <c r="A1326" s="131"/>
      <c r="B1326" s="131"/>
      <c r="C1326" s="131"/>
      <c r="D1326" s="131"/>
      <c r="E1326" s="131"/>
      <c r="F1326" s="131"/>
      <c r="G1326" s="131"/>
      <c r="H1326" s="131"/>
      <c r="I1326" s="131"/>
      <c r="J1326" s="131"/>
      <c r="K1326" s="131"/>
      <c r="L1326" s="131"/>
      <c r="M1326" s="131"/>
      <c r="N1326" s="131"/>
      <c r="O1326" s="131"/>
      <c r="P1326" s="131"/>
      <c r="Q1326" s="131"/>
      <c r="R1326" s="131"/>
      <c r="S1326" s="131"/>
    </row>
    <row r="1327" spans="1:19" ht="15" customHeight="1">
      <c r="A1327" s="131"/>
      <c r="B1327" s="131"/>
      <c r="C1327" s="131"/>
      <c r="D1327" s="131"/>
      <c r="E1327" s="131"/>
      <c r="F1327" s="131"/>
      <c r="G1327" s="131"/>
      <c r="H1327" s="131"/>
      <c r="I1327" s="131"/>
      <c r="J1327" s="131"/>
      <c r="K1327" s="131"/>
      <c r="L1327" s="131"/>
      <c r="M1327" s="131"/>
      <c r="N1327" s="131"/>
      <c r="O1327" s="131"/>
      <c r="P1327" s="131"/>
      <c r="Q1327" s="131"/>
      <c r="R1327" s="131"/>
      <c r="S1327" s="131"/>
    </row>
    <row r="1328" spans="1:19" ht="15" customHeight="1">
      <c r="A1328" s="131"/>
      <c r="B1328" s="131"/>
      <c r="C1328" s="131"/>
      <c r="D1328" s="131"/>
      <c r="E1328" s="131"/>
      <c r="F1328" s="131"/>
      <c r="G1328" s="131"/>
      <c r="H1328" s="131"/>
      <c r="I1328" s="131"/>
      <c r="J1328" s="131"/>
      <c r="K1328" s="131"/>
      <c r="L1328" s="131"/>
      <c r="M1328" s="131"/>
      <c r="N1328" s="131"/>
      <c r="O1328" s="131"/>
      <c r="P1328" s="131"/>
      <c r="Q1328" s="131"/>
      <c r="R1328" s="131"/>
      <c r="S1328" s="131"/>
    </row>
    <row r="1329" spans="1:19" ht="15" customHeight="1">
      <c r="A1329" s="131"/>
      <c r="B1329" s="131"/>
      <c r="C1329" s="131"/>
      <c r="D1329" s="131"/>
      <c r="E1329" s="131"/>
      <c r="F1329" s="131"/>
      <c r="G1329" s="131"/>
      <c r="H1329" s="131"/>
      <c r="I1329" s="131"/>
      <c r="J1329" s="131"/>
      <c r="K1329" s="131"/>
      <c r="L1329" s="131"/>
      <c r="M1329" s="131"/>
      <c r="N1329" s="131"/>
      <c r="O1329" s="131"/>
      <c r="P1329" s="131"/>
      <c r="Q1329" s="131"/>
      <c r="R1329" s="131"/>
      <c r="S1329" s="131"/>
    </row>
    <row r="1330" spans="1:19" ht="15" customHeight="1">
      <c r="A1330" s="131"/>
      <c r="B1330" s="131"/>
      <c r="C1330" s="131"/>
      <c r="D1330" s="131"/>
      <c r="E1330" s="131"/>
      <c r="F1330" s="131"/>
      <c r="G1330" s="131"/>
      <c r="H1330" s="131"/>
      <c r="I1330" s="131"/>
      <c r="J1330" s="131"/>
      <c r="K1330" s="131"/>
      <c r="L1330" s="131"/>
      <c r="M1330" s="131"/>
      <c r="N1330" s="131"/>
      <c r="O1330" s="131"/>
      <c r="P1330" s="131"/>
      <c r="Q1330" s="131"/>
      <c r="R1330" s="131"/>
      <c r="S1330" s="131"/>
    </row>
    <row r="1331" spans="1:19" ht="15" customHeight="1">
      <c r="A1331" s="131"/>
      <c r="B1331" s="131"/>
      <c r="C1331" s="131"/>
      <c r="D1331" s="131"/>
      <c r="E1331" s="131"/>
      <c r="F1331" s="131"/>
      <c r="G1331" s="131"/>
      <c r="H1331" s="131"/>
      <c r="I1331" s="131"/>
      <c r="J1331" s="131"/>
      <c r="K1331" s="131"/>
      <c r="L1331" s="131"/>
      <c r="M1331" s="131"/>
      <c r="N1331" s="131"/>
      <c r="O1331" s="131"/>
      <c r="P1331" s="131"/>
      <c r="Q1331" s="131"/>
      <c r="R1331" s="131"/>
      <c r="S1331" s="131"/>
    </row>
    <row r="1332" spans="1:19" ht="15" customHeight="1">
      <c r="A1332" s="131"/>
      <c r="B1332" s="131"/>
      <c r="C1332" s="131"/>
      <c r="D1332" s="131"/>
      <c r="E1332" s="131"/>
      <c r="F1332" s="131"/>
      <c r="G1332" s="131"/>
      <c r="H1332" s="131"/>
      <c r="I1332" s="131"/>
      <c r="J1332" s="131"/>
      <c r="K1332" s="131"/>
      <c r="L1332" s="131"/>
      <c r="M1332" s="131"/>
      <c r="N1332" s="131"/>
      <c r="O1332" s="131"/>
      <c r="P1332" s="131"/>
      <c r="Q1332" s="131"/>
      <c r="R1332" s="131"/>
      <c r="S1332" s="131"/>
    </row>
    <row r="1333" spans="1:19" ht="15" customHeight="1">
      <c r="A1333" s="131"/>
      <c r="B1333" s="131"/>
      <c r="C1333" s="131"/>
      <c r="D1333" s="131"/>
      <c r="E1333" s="131"/>
      <c r="F1333" s="131"/>
      <c r="G1333" s="131"/>
      <c r="H1333" s="131"/>
      <c r="I1333" s="131"/>
      <c r="J1333" s="131"/>
      <c r="K1333" s="131"/>
      <c r="L1333" s="131"/>
      <c r="M1333" s="131"/>
      <c r="N1333" s="131"/>
      <c r="O1333" s="131"/>
      <c r="P1333" s="131"/>
      <c r="Q1333" s="131"/>
      <c r="R1333" s="131"/>
      <c r="S1333" s="131"/>
    </row>
    <row r="1334" spans="1:19" ht="15" customHeight="1">
      <c r="A1334" s="131"/>
      <c r="B1334" s="131"/>
      <c r="C1334" s="131"/>
      <c r="D1334" s="131"/>
      <c r="E1334" s="131"/>
      <c r="F1334" s="131"/>
      <c r="G1334" s="131"/>
      <c r="H1334" s="131"/>
      <c r="I1334" s="131"/>
      <c r="J1334" s="131"/>
      <c r="K1334" s="131"/>
      <c r="L1334" s="131"/>
      <c r="M1334" s="131"/>
      <c r="N1334" s="131"/>
      <c r="O1334" s="131"/>
      <c r="P1334" s="131"/>
      <c r="Q1334" s="131"/>
      <c r="R1334" s="131"/>
      <c r="S1334" s="131"/>
    </row>
    <row r="1335" spans="1:19" ht="15" customHeight="1">
      <c r="A1335" s="131"/>
      <c r="B1335" s="131"/>
      <c r="C1335" s="131"/>
      <c r="D1335" s="131"/>
      <c r="E1335" s="131"/>
      <c r="F1335" s="131"/>
      <c r="G1335" s="131"/>
      <c r="H1335" s="131"/>
      <c r="I1335" s="131"/>
      <c r="J1335" s="131"/>
      <c r="K1335" s="131"/>
      <c r="L1335" s="131"/>
      <c r="M1335" s="131"/>
      <c r="N1335" s="131"/>
      <c r="O1335" s="131"/>
      <c r="P1335" s="131"/>
      <c r="Q1335" s="131"/>
      <c r="R1335" s="131"/>
      <c r="S1335" s="131"/>
    </row>
    <row r="1336" spans="1:19" ht="15" customHeight="1">
      <c r="A1336" s="131"/>
      <c r="B1336" s="131"/>
      <c r="C1336" s="131"/>
      <c r="D1336" s="131"/>
      <c r="E1336" s="131"/>
      <c r="F1336" s="131"/>
      <c r="G1336" s="131"/>
      <c r="H1336" s="131"/>
      <c r="I1336" s="131"/>
      <c r="J1336" s="131"/>
      <c r="K1336" s="131"/>
      <c r="L1336" s="131"/>
      <c r="M1336" s="131"/>
      <c r="N1336" s="131"/>
      <c r="O1336" s="131"/>
      <c r="P1336" s="131"/>
      <c r="Q1336" s="131"/>
      <c r="R1336" s="131"/>
      <c r="S1336" s="131"/>
    </row>
    <row r="1337" spans="1:19" ht="15" customHeight="1">
      <c r="A1337" s="131"/>
      <c r="B1337" s="131"/>
      <c r="C1337" s="131"/>
      <c r="D1337" s="131"/>
      <c r="E1337" s="131"/>
      <c r="F1337" s="131"/>
      <c r="G1337" s="131"/>
      <c r="H1337" s="131"/>
      <c r="I1337" s="131"/>
      <c r="J1337" s="131"/>
      <c r="K1337" s="131"/>
      <c r="L1337" s="131"/>
      <c r="M1337" s="131"/>
      <c r="N1337" s="131"/>
      <c r="O1337" s="131"/>
      <c r="P1337" s="131"/>
      <c r="Q1337" s="131"/>
      <c r="R1337" s="131"/>
      <c r="S1337" s="131"/>
    </row>
    <row r="1338" spans="1:19" ht="15" customHeight="1">
      <c r="A1338" s="131"/>
      <c r="B1338" s="131"/>
      <c r="C1338" s="131"/>
      <c r="D1338" s="131"/>
      <c r="E1338" s="131"/>
      <c r="F1338" s="131"/>
      <c r="G1338" s="131"/>
      <c r="H1338" s="131"/>
      <c r="I1338" s="131"/>
      <c r="J1338" s="131"/>
      <c r="K1338" s="131"/>
      <c r="L1338" s="131"/>
      <c r="M1338" s="131"/>
      <c r="N1338" s="131"/>
      <c r="O1338" s="131"/>
      <c r="P1338" s="131"/>
      <c r="Q1338" s="131"/>
      <c r="R1338" s="131"/>
      <c r="S1338" s="131"/>
    </row>
    <row r="1339" spans="1:19" ht="15" customHeight="1">
      <c r="A1339" s="131"/>
      <c r="B1339" s="131"/>
      <c r="C1339" s="131"/>
      <c r="D1339" s="131"/>
      <c r="E1339" s="131"/>
      <c r="F1339" s="131"/>
      <c r="G1339" s="131"/>
      <c r="H1339" s="131"/>
      <c r="I1339" s="131"/>
      <c r="J1339" s="131"/>
      <c r="K1339" s="131"/>
      <c r="L1339" s="131"/>
      <c r="M1339" s="131"/>
      <c r="N1339" s="131"/>
      <c r="O1339" s="131"/>
      <c r="P1339" s="131"/>
      <c r="Q1339" s="131"/>
      <c r="R1339" s="131"/>
      <c r="S1339" s="131"/>
    </row>
    <row r="1340" spans="1:19" ht="15" customHeight="1">
      <c r="A1340" s="131"/>
      <c r="B1340" s="131"/>
      <c r="C1340" s="131"/>
      <c r="D1340" s="131"/>
      <c r="E1340" s="131"/>
      <c r="F1340" s="131"/>
      <c r="G1340" s="131"/>
      <c r="H1340" s="131"/>
      <c r="I1340" s="131"/>
      <c r="J1340" s="131"/>
      <c r="K1340" s="131"/>
      <c r="L1340" s="131"/>
      <c r="M1340" s="131"/>
      <c r="N1340" s="131"/>
      <c r="O1340" s="131"/>
      <c r="P1340" s="131"/>
      <c r="Q1340" s="131"/>
      <c r="R1340" s="131"/>
      <c r="S1340" s="131"/>
    </row>
    <row r="1341" spans="1:19" ht="15" customHeight="1">
      <c r="A1341" s="131"/>
      <c r="B1341" s="131"/>
      <c r="C1341" s="131"/>
      <c r="D1341" s="131"/>
      <c r="E1341" s="131"/>
      <c r="F1341" s="131"/>
      <c r="G1341" s="131"/>
      <c r="H1341" s="131"/>
      <c r="I1341" s="131"/>
      <c r="J1341" s="131"/>
      <c r="K1341" s="131"/>
      <c r="L1341" s="131"/>
      <c r="M1341" s="131"/>
      <c r="N1341" s="131"/>
      <c r="O1341" s="131"/>
      <c r="P1341" s="131"/>
      <c r="Q1341" s="131"/>
      <c r="R1341" s="131"/>
      <c r="S1341" s="131"/>
    </row>
    <row r="1342" spans="1:19" ht="15" customHeight="1">
      <c r="A1342" s="131"/>
      <c r="B1342" s="131"/>
      <c r="C1342" s="131"/>
      <c r="D1342" s="131"/>
      <c r="E1342" s="131"/>
      <c r="F1342" s="131"/>
      <c r="G1342" s="131"/>
      <c r="H1342" s="131"/>
      <c r="I1342" s="131"/>
      <c r="J1342" s="131"/>
      <c r="K1342" s="131"/>
      <c r="L1342" s="131"/>
      <c r="M1342" s="131"/>
      <c r="N1342" s="131"/>
      <c r="O1342" s="131"/>
      <c r="P1342" s="131"/>
      <c r="Q1342" s="131"/>
      <c r="R1342" s="131"/>
      <c r="S1342" s="131"/>
    </row>
    <row r="1343" spans="1:19" ht="15" customHeight="1">
      <c r="A1343" s="131"/>
      <c r="B1343" s="131"/>
      <c r="C1343" s="131"/>
      <c r="D1343" s="131"/>
      <c r="E1343" s="131"/>
      <c r="F1343" s="131"/>
      <c r="G1343" s="131"/>
      <c r="H1343" s="131"/>
      <c r="I1343" s="131"/>
      <c r="J1343" s="131"/>
      <c r="K1343" s="131"/>
      <c r="L1343" s="131"/>
      <c r="M1343" s="131"/>
      <c r="N1343" s="131"/>
      <c r="O1343" s="131"/>
      <c r="P1343" s="131"/>
      <c r="Q1343" s="131"/>
      <c r="R1343" s="131"/>
      <c r="S1343" s="131"/>
    </row>
    <row r="1344" spans="1:19" ht="15" customHeight="1">
      <c r="A1344" s="131"/>
      <c r="B1344" s="131"/>
      <c r="C1344" s="131"/>
      <c r="D1344" s="131"/>
      <c r="E1344" s="131"/>
      <c r="F1344" s="131"/>
      <c r="G1344" s="131"/>
      <c r="H1344" s="131"/>
      <c r="I1344" s="131"/>
      <c r="J1344" s="131"/>
      <c r="K1344" s="131"/>
      <c r="L1344" s="131"/>
      <c r="M1344" s="131"/>
      <c r="N1344" s="131"/>
      <c r="O1344" s="131"/>
      <c r="P1344" s="131"/>
      <c r="Q1344" s="131"/>
      <c r="R1344" s="131"/>
      <c r="S1344" s="131"/>
    </row>
    <row r="1345" spans="1:19" ht="15" customHeight="1">
      <c r="A1345" s="131"/>
      <c r="B1345" s="131"/>
      <c r="C1345" s="131"/>
      <c r="D1345" s="131"/>
      <c r="E1345" s="131"/>
      <c r="F1345" s="131"/>
      <c r="G1345" s="131"/>
      <c r="H1345" s="131"/>
      <c r="I1345" s="131"/>
      <c r="J1345" s="131"/>
      <c r="K1345" s="131"/>
      <c r="L1345" s="131"/>
      <c r="M1345" s="131"/>
      <c r="N1345" s="131"/>
      <c r="O1345" s="131"/>
      <c r="P1345" s="131"/>
      <c r="Q1345" s="131"/>
      <c r="R1345" s="131"/>
      <c r="S1345" s="131"/>
    </row>
    <row r="1346" spans="1:19" ht="15" customHeight="1">
      <c r="A1346" s="131"/>
      <c r="B1346" s="131"/>
      <c r="C1346" s="131"/>
      <c r="D1346" s="131"/>
      <c r="E1346" s="131"/>
      <c r="F1346" s="131"/>
      <c r="G1346" s="131"/>
      <c r="H1346" s="131"/>
      <c r="I1346" s="131"/>
      <c r="J1346" s="131"/>
      <c r="K1346" s="131"/>
      <c r="L1346" s="131"/>
      <c r="M1346" s="131"/>
      <c r="N1346" s="131"/>
      <c r="O1346" s="131"/>
      <c r="P1346" s="131"/>
      <c r="Q1346" s="131"/>
      <c r="R1346" s="131"/>
      <c r="S1346" s="131"/>
    </row>
    <row r="1347" spans="1:19" ht="15" customHeight="1">
      <c r="A1347" s="131"/>
      <c r="B1347" s="131"/>
      <c r="C1347" s="131"/>
      <c r="D1347" s="131"/>
      <c r="E1347" s="131"/>
      <c r="F1347" s="131"/>
      <c r="G1347" s="131"/>
      <c r="H1347" s="131"/>
      <c r="I1347" s="131"/>
      <c r="J1347" s="131"/>
      <c r="K1347" s="131"/>
      <c r="L1347" s="131"/>
      <c r="M1347" s="131"/>
      <c r="N1347" s="131"/>
      <c r="O1347" s="131"/>
      <c r="P1347" s="131"/>
      <c r="Q1347" s="131"/>
      <c r="R1347" s="131"/>
      <c r="S1347" s="131"/>
    </row>
    <row r="1348" spans="1:19" ht="15" customHeight="1">
      <c r="A1348" s="131"/>
      <c r="B1348" s="131"/>
      <c r="C1348" s="131"/>
      <c r="D1348" s="131"/>
      <c r="E1348" s="131"/>
      <c r="F1348" s="131"/>
      <c r="G1348" s="131"/>
      <c r="H1348" s="131"/>
      <c r="I1348" s="131"/>
      <c r="J1348" s="131"/>
      <c r="K1348" s="131"/>
      <c r="L1348" s="131"/>
      <c r="M1348" s="131"/>
      <c r="N1348" s="131"/>
      <c r="O1348" s="131"/>
      <c r="P1348" s="131"/>
      <c r="Q1348" s="131"/>
      <c r="R1348" s="131"/>
      <c r="S1348" s="131"/>
    </row>
    <row r="1349" spans="1:19" ht="15" customHeight="1">
      <c r="A1349" s="131"/>
      <c r="B1349" s="131"/>
      <c r="C1349" s="131"/>
      <c r="D1349" s="131"/>
      <c r="E1349" s="131"/>
      <c r="F1349" s="131"/>
      <c r="G1349" s="131"/>
      <c r="H1349" s="131"/>
      <c r="I1349" s="131"/>
      <c r="J1349" s="131"/>
      <c r="K1349" s="131"/>
      <c r="L1349" s="131"/>
      <c r="M1349" s="131"/>
      <c r="N1349" s="131"/>
      <c r="O1349" s="131"/>
      <c r="P1349" s="131"/>
      <c r="Q1349" s="131"/>
      <c r="R1349" s="131"/>
      <c r="S1349" s="131"/>
    </row>
    <row r="1350" spans="1:19" ht="15" customHeight="1">
      <c r="A1350" s="131"/>
      <c r="B1350" s="131"/>
      <c r="C1350" s="131"/>
      <c r="D1350" s="131"/>
      <c r="E1350" s="131"/>
      <c r="F1350" s="131"/>
      <c r="G1350" s="131"/>
      <c r="H1350" s="131"/>
      <c r="I1350" s="131"/>
      <c r="J1350" s="131"/>
      <c r="K1350" s="131"/>
      <c r="L1350" s="131"/>
      <c r="M1350" s="131"/>
      <c r="N1350" s="131"/>
      <c r="O1350" s="131"/>
      <c r="P1350" s="131"/>
      <c r="Q1350" s="131"/>
      <c r="R1350" s="131"/>
      <c r="S1350" s="131"/>
    </row>
    <row r="1351" spans="1:19" ht="15" customHeight="1">
      <c r="A1351" s="131"/>
      <c r="B1351" s="131"/>
      <c r="C1351" s="131"/>
      <c r="D1351" s="131"/>
      <c r="E1351" s="131"/>
      <c r="F1351" s="131"/>
      <c r="G1351" s="131"/>
      <c r="H1351" s="131"/>
      <c r="I1351" s="131"/>
      <c r="J1351" s="131"/>
      <c r="K1351" s="131"/>
      <c r="L1351" s="131"/>
      <c r="M1351" s="131"/>
      <c r="N1351" s="131"/>
      <c r="O1351" s="131"/>
      <c r="P1351" s="131"/>
      <c r="Q1351" s="131"/>
      <c r="R1351" s="131"/>
      <c r="S1351" s="131"/>
    </row>
    <row r="1352" spans="1:19" ht="15" customHeight="1">
      <c r="A1352" s="131"/>
      <c r="B1352" s="131"/>
      <c r="C1352" s="131"/>
      <c r="D1352" s="131"/>
      <c r="E1352" s="131"/>
      <c r="F1352" s="131"/>
      <c r="G1352" s="131"/>
      <c r="H1352" s="131"/>
      <c r="I1352" s="131"/>
      <c r="J1352" s="131"/>
      <c r="K1352" s="131"/>
      <c r="L1352" s="131"/>
      <c r="M1352" s="131"/>
      <c r="N1352" s="131"/>
      <c r="O1352" s="131"/>
      <c r="P1352" s="131"/>
      <c r="Q1352" s="131"/>
      <c r="R1352" s="131"/>
      <c r="S1352" s="131"/>
    </row>
    <row r="1353" spans="1:19" ht="15" customHeight="1">
      <c r="A1353" s="131"/>
      <c r="B1353" s="131"/>
      <c r="C1353" s="131"/>
      <c r="D1353" s="131"/>
      <c r="E1353" s="131"/>
      <c r="F1353" s="131"/>
      <c r="G1353" s="131"/>
      <c r="H1353" s="131"/>
      <c r="I1353" s="131"/>
      <c r="J1353" s="131"/>
      <c r="K1353" s="131"/>
      <c r="L1353" s="131"/>
      <c r="M1353" s="131"/>
      <c r="N1353" s="131"/>
      <c r="O1353" s="131"/>
      <c r="P1353" s="131"/>
      <c r="Q1353" s="131"/>
      <c r="R1353" s="131"/>
      <c r="S1353" s="131"/>
    </row>
    <row r="1354" spans="1:19" ht="15" customHeight="1">
      <c r="A1354" s="131"/>
      <c r="B1354" s="131"/>
      <c r="C1354" s="131"/>
      <c r="D1354" s="131"/>
      <c r="E1354" s="131"/>
      <c r="F1354" s="131"/>
      <c r="G1354" s="131"/>
      <c r="H1354" s="131"/>
      <c r="I1354" s="131"/>
      <c r="J1354" s="131"/>
      <c r="K1354" s="131"/>
      <c r="L1354" s="131"/>
      <c r="M1354" s="131"/>
      <c r="N1354" s="131"/>
      <c r="O1354" s="131"/>
      <c r="P1354" s="131"/>
      <c r="Q1354" s="131"/>
      <c r="R1354" s="131"/>
      <c r="S1354" s="131"/>
    </row>
    <row r="1355" spans="1:19" ht="15" customHeight="1">
      <c r="A1355" s="131"/>
      <c r="B1355" s="131"/>
      <c r="C1355" s="131"/>
      <c r="D1355" s="131"/>
      <c r="E1355" s="131"/>
      <c r="F1355" s="131"/>
      <c r="G1355" s="131"/>
      <c r="H1355" s="131"/>
      <c r="I1355" s="131"/>
      <c r="J1355" s="131"/>
      <c r="K1355" s="131"/>
      <c r="L1355" s="131"/>
      <c r="M1355" s="131"/>
      <c r="N1355" s="131"/>
      <c r="O1355" s="131"/>
      <c r="P1355" s="131"/>
      <c r="Q1355" s="131"/>
      <c r="R1355" s="131"/>
      <c r="S1355" s="131"/>
    </row>
    <row r="1356" spans="1:19" ht="15" customHeight="1">
      <c r="A1356" s="131"/>
      <c r="B1356" s="131"/>
      <c r="C1356" s="131"/>
      <c r="D1356" s="131"/>
      <c r="E1356" s="131"/>
      <c r="F1356" s="131"/>
      <c r="G1356" s="131"/>
      <c r="H1356" s="131"/>
      <c r="I1356" s="131"/>
      <c r="J1356" s="131"/>
      <c r="K1356" s="131"/>
      <c r="L1356" s="131"/>
      <c r="M1356" s="131"/>
      <c r="N1356" s="131"/>
      <c r="O1356" s="131"/>
      <c r="P1356" s="131"/>
      <c r="Q1356" s="131"/>
      <c r="R1356" s="131"/>
      <c r="S1356" s="131"/>
    </row>
    <row r="1357" spans="1:19" ht="15" customHeight="1">
      <c r="A1357" s="131"/>
      <c r="B1357" s="131"/>
      <c r="C1357" s="131"/>
      <c r="D1357" s="131"/>
      <c r="E1357" s="131"/>
      <c r="F1357" s="131"/>
      <c r="G1357" s="131"/>
      <c r="H1357" s="131"/>
      <c r="I1357" s="131"/>
      <c r="J1357" s="131"/>
      <c r="K1357" s="131"/>
      <c r="L1357" s="131"/>
      <c r="M1357" s="131"/>
      <c r="N1357" s="131"/>
      <c r="O1357" s="131"/>
      <c r="P1357" s="131"/>
      <c r="Q1357" s="131"/>
      <c r="R1357" s="131"/>
      <c r="S1357" s="131"/>
    </row>
    <row r="1358" spans="1:19" ht="15" customHeight="1">
      <c r="A1358" s="131"/>
      <c r="B1358" s="131"/>
      <c r="C1358" s="131"/>
      <c r="D1358" s="131"/>
      <c r="E1358" s="131"/>
      <c r="F1358" s="131"/>
      <c r="G1358" s="131"/>
      <c r="H1358" s="131"/>
      <c r="I1358" s="131"/>
      <c r="J1358" s="131"/>
      <c r="K1358" s="131"/>
      <c r="L1358" s="131"/>
      <c r="M1358" s="131"/>
      <c r="N1358" s="131"/>
      <c r="O1358" s="131"/>
      <c r="P1358" s="131"/>
      <c r="Q1358" s="131"/>
      <c r="R1358" s="131"/>
      <c r="S1358" s="131"/>
    </row>
    <row r="1359" spans="1:19" ht="15" customHeight="1">
      <c r="A1359" s="131"/>
      <c r="B1359" s="131"/>
      <c r="C1359" s="131"/>
      <c r="D1359" s="131"/>
      <c r="E1359" s="131"/>
      <c r="F1359" s="131"/>
      <c r="G1359" s="131"/>
      <c r="H1359" s="131"/>
      <c r="I1359" s="131"/>
      <c r="J1359" s="131"/>
      <c r="K1359" s="131"/>
      <c r="L1359" s="131"/>
      <c r="M1359" s="131"/>
      <c r="N1359" s="131"/>
      <c r="O1359" s="131"/>
      <c r="P1359" s="131"/>
      <c r="Q1359" s="131"/>
      <c r="R1359" s="131"/>
      <c r="S1359" s="131"/>
    </row>
    <row r="1360" spans="1:19" ht="15" customHeight="1">
      <c r="A1360" s="131"/>
      <c r="B1360" s="131"/>
      <c r="C1360" s="131"/>
      <c r="D1360" s="131"/>
      <c r="E1360" s="131"/>
      <c r="F1360" s="131"/>
      <c r="G1360" s="131"/>
      <c r="H1360" s="131"/>
      <c r="I1360" s="131"/>
      <c r="J1360" s="131"/>
      <c r="K1360" s="131"/>
      <c r="L1360" s="131"/>
      <c r="M1360" s="131"/>
      <c r="N1360" s="131"/>
      <c r="O1360" s="131"/>
      <c r="P1360" s="131"/>
      <c r="Q1360" s="131"/>
      <c r="R1360" s="131"/>
      <c r="S1360" s="131"/>
    </row>
    <row r="1361" spans="1:19" ht="15" customHeight="1">
      <c r="A1361" s="131"/>
      <c r="B1361" s="131"/>
      <c r="C1361" s="131"/>
      <c r="D1361" s="131"/>
      <c r="E1361" s="131"/>
      <c r="F1361" s="131"/>
      <c r="G1361" s="131"/>
      <c r="H1361" s="131"/>
      <c r="I1361" s="131"/>
      <c r="J1361" s="131"/>
      <c r="K1361" s="131"/>
      <c r="L1361" s="131"/>
      <c r="M1361" s="131"/>
      <c r="N1361" s="131"/>
      <c r="O1361" s="131"/>
      <c r="P1361" s="131"/>
      <c r="Q1361" s="131"/>
      <c r="R1361" s="131"/>
      <c r="S1361" s="131"/>
    </row>
    <row r="1362" spans="1:19" ht="15" customHeight="1">
      <c r="A1362" s="131"/>
      <c r="B1362" s="131"/>
      <c r="C1362" s="131"/>
      <c r="D1362" s="131"/>
      <c r="E1362" s="131"/>
      <c r="F1362" s="131"/>
      <c r="G1362" s="131"/>
      <c r="H1362" s="131"/>
      <c r="I1362" s="131"/>
      <c r="J1362" s="131"/>
      <c r="K1362" s="131"/>
      <c r="L1362" s="131"/>
      <c r="M1362" s="131"/>
      <c r="N1362" s="131"/>
      <c r="O1362" s="131"/>
      <c r="P1362" s="131"/>
      <c r="Q1362" s="131"/>
      <c r="R1362" s="131"/>
      <c r="S1362" s="131"/>
    </row>
    <row r="1363" spans="1:19" ht="15" customHeight="1">
      <c r="A1363" s="131"/>
      <c r="B1363" s="131"/>
      <c r="C1363" s="131"/>
      <c r="D1363" s="131"/>
      <c r="E1363" s="131"/>
      <c r="F1363" s="131"/>
      <c r="G1363" s="131"/>
      <c r="H1363" s="131"/>
      <c r="I1363" s="131"/>
      <c r="J1363" s="131"/>
      <c r="K1363" s="131"/>
      <c r="L1363" s="131"/>
      <c r="M1363" s="131"/>
      <c r="N1363" s="131"/>
      <c r="O1363" s="131"/>
      <c r="P1363" s="131"/>
      <c r="Q1363" s="131"/>
      <c r="R1363" s="131"/>
      <c r="S1363" s="131"/>
    </row>
    <row r="1364" spans="1:19" ht="15" customHeight="1">
      <c r="A1364" s="131"/>
      <c r="B1364" s="131"/>
      <c r="C1364" s="131"/>
      <c r="D1364" s="131"/>
      <c r="E1364" s="131"/>
      <c r="F1364" s="131"/>
      <c r="G1364" s="131"/>
      <c r="H1364" s="131"/>
      <c r="I1364" s="131"/>
      <c r="J1364" s="131"/>
      <c r="K1364" s="131"/>
      <c r="L1364" s="131"/>
      <c r="M1364" s="131"/>
      <c r="N1364" s="131"/>
      <c r="O1364" s="131"/>
      <c r="P1364" s="131"/>
      <c r="Q1364" s="131"/>
      <c r="R1364" s="131"/>
      <c r="S1364" s="131"/>
    </row>
    <row r="1365" spans="1:19" ht="15" customHeight="1">
      <c r="A1365" s="131"/>
      <c r="B1365" s="131"/>
      <c r="C1365" s="131"/>
      <c r="D1365" s="131"/>
      <c r="E1365" s="131"/>
      <c r="F1365" s="131"/>
      <c r="G1365" s="131"/>
      <c r="H1365" s="131"/>
      <c r="I1365" s="131"/>
      <c r="J1365" s="131"/>
      <c r="K1365" s="131"/>
      <c r="L1365" s="131"/>
      <c r="M1365" s="131"/>
      <c r="N1365" s="131"/>
      <c r="O1365" s="131"/>
      <c r="P1365" s="131"/>
      <c r="Q1365" s="131"/>
      <c r="R1365" s="131"/>
      <c r="S1365" s="131"/>
    </row>
    <row r="1366" spans="1:19" ht="15" customHeight="1">
      <c r="A1366" s="131"/>
      <c r="B1366" s="131"/>
      <c r="C1366" s="131"/>
      <c r="D1366" s="131"/>
      <c r="E1366" s="131"/>
      <c r="F1366" s="131"/>
      <c r="G1366" s="131"/>
      <c r="H1366" s="131"/>
      <c r="I1366" s="131"/>
      <c r="J1366" s="131"/>
      <c r="K1366" s="131"/>
      <c r="L1366" s="131"/>
      <c r="M1366" s="131"/>
      <c r="N1366" s="131"/>
      <c r="O1366" s="131"/>
      <c r="P1366" s="131"/>
      <c r="Q1366" s="131"/>
      <c r="R1366" s="131"/>
      <c r="S1366" s="131"/>
    </row>
    <row r="1367" spans="1:19" ht="15" customHeight="1">
      <c r="A1367" s="131"/>
      <c r="B1367" s="131"/>
      <c r="C1367" s="131"/>
      <c r="D1367" s="131"/>
      <c r="E1367" s="131"/>
      <c r="F1367" s="131"/>
      <c r="G1367" s="131"/>
      <c r="H1367" s="131"/>
      <c r="I1367" s="131"/>
      <c r="J1367" s="131"/>
      <c r="K1367" s="131"/>
      <c r="L1367" s="131"/>
      <c r="M1367" s="131"/>
      <c r="N1367" s="131"/>
      <c r="O1367" s="131"/>
      <c r="P1367" s="131"/>
      <c r="Q1367" s="131"/>
      <c r="R1367" s="131"/>
      <c r="S1367" s="131"/>
    </row>
    <row r="1368" spans="1:19" ht="15" customHeight="1">
      <c r="A1368" s="131"/>
      <c r="B1368" s="131"/>
      <c r="C1368" s="131"/>
      <c r="D1368" s="131"/>
      <c r="E1368" s="131"/>
      <c r="F1368" s="131"/>
      <c r="G1368" s="131"/>
      <c r="H1368" s="131"/>
      <c r="I1368" s="131"/>
      <c r="J1368" s="131"/>
      <c r="K1368" s="131"/>
      <c r="L1368" s="131"/>
      <c r="M1368" s="131"/>
      <c r="N1368" s="131"/>
      <c r="O1368" s="131"/>
      <c r="P1368" s="131"/>
      <c r="Q1368" s="131"/>
      <c r="R1368" s="131"/>
      <c r="S1368" s="131"/>
    </row>
    <row r="1369" spans="1:19" ht="15" customHeight="1">
      <c r="A1369" s="131"/>
      <c r="B1369" s="131"/>
      <c r="C1369" s="131"/>
      <c r="D1369" s="131"/>
      <c r="E1369" s="131"/>
      <c r="F1369" s="131"/>
      <c r="G1369" s="131"/>
      <c r="H1369" s="131"/>
      <c r="I1369" s="131"/>
      <c r="J1369" s="131"/>
      <c r="K1369" s="131"/>
      <c r="L1369" s="131"/>
      <c r="M1369" s="131"/>
      <c r="N1369" s="131"/>
      <c r="O1369" s="131"/>
      <c r="P1369" s="131"/>
      <c r="Q1369" s="131"/>
      <c r="R1369" s="131"/>
      <c r="S1369" s="131"/>
    </row>
    <row r="1370" spans="1:19" ht="15" customHeight="1">
      <c r="A1370" s="131"/>
      <c r="B1370" s="131"/>
      <c r="C1370" s="131"/>
      <c r="D1370" s="131"/>
      <c r="E1370" s="131"/>
      <c r="F1370" s="131"/>
      <c r="G1370" s="131"/>
      <c r="H1370" s="131"/>
      <c r="I1370" s="131"/>
      <c r="J1370" s="131"/>
      <c r="K1370" s="131"/>
      <c r="L1370" s="131"/>
      <c r="M1370" s="131"/>
      <c r="N1370" s="131"/>
      <c r="O1370" s="131"/>
      <c r="P1370" s="131"/>
      <c r="Q1370" s="131"/>
      <c r="R1370" s="131"/>
      <c r="S1370" s="131"/>
    </row>
    <row r="1371" spans="1:19" ht="15" customHeight="1">
      <c r="A1371" s="131"/>
      <c r="B1371" s="131"/>
      <c r="C1371" s="131"/>
      <c r="D1371" s="131"/>
      <c r="E1371" s="131"/>
      <c r="F1371" s="131"/>
      <c r="G1371" s="131"/>
      <c r="H1371" s="131"/>
      <c r="I1371" s="131"/>
      <c r="J1371" s="131"/>
      <c r="K1371" s="131"/>
      <c r="L1371" s="131"/>
      <c r="M1371" s="131"/>
      <c r="N1371" s="131"/>
      <c r="O1371" s="131"/>
      <c r="P1371" s="131"/>
      <c r="Q1371" s="131"/>
      <c r="R1371" s="131"/>
      <c r="S1371" s="131"/>
    </row>
    <row r="1372" spans="1:19" ht="15" customHeight="1">
      <c r="A1372" s="131"/>
      <c r="B1372" s="131"/>
      <c r="C1372" s="131"/>
      <c r="D1372" s="131"/>
      <c r="E1372" s="131"/>
      <c r="F1372" s="131"/>
      <c r="G1372" s="131"/>
      <c r="H1372" s="131"/>
      <c r="I1372" s="131"/>
      <c r="J1372" s="131"/>
      <c r="K1372" s="131"/>
      <c r="L1372" s="131"/>
      <c r="M1372" s="131"/>
      <c r="N1372" s="131"/>
      <c r="O1372" s="131"/>
      <c r="P1372" s="131"/>
      <c r="Q1372" s="131"/>
      <c r="R1372" s="131"/>
      <c r="S1372" s="131"/>
    </row>
    <row r="1373" spans="1:19" ht="15" customHeight="1">
      <c r="A1373" s="131"/>
      <c r="B1373" s="131"/>
      <c r="C1373" s="131"/>
      <c r="D1373" s="131"/>
      <c r="E1373" s="131"/>
      <c r="F1373" s="131"/>
      <c r="G1373" s="131"/>
      <c r="H1373" s="131"/>
      <c r="I1373" s="131"/>
      <c r="J1373" s="131"/>
      <c r="K1373" s="131"/>
      <c r="L1373" s="131"/>
      <c r="M1373" s="131"/>
      <c r="N1373" s="131"/>
      <c r="O1373" s="131"/>
      <c r="P1373" s="131"/>
      <c r="Q1373" s="131"/>
      <c r="R1373" s="131"/>
      <c r="S1373" s="131"/>
    </row>
    <row r="1374" spans="1:19" ht="15" customHeight="1">
      <c r="A1374" s="131"/>
      <c r="B1374" s="131"/>
      <c r="C1374" s="131"/>
      <c r="D1374" s="131"/>
      <c r="E1374" s="131"/>
      <c r="F1374" s="131"/>
      <c r="G1374" s="131"/>
      <c r="H1374" s="131"/>
      <c r="I1374" s="131"/>
      <c r="J1374" s="131"/>
      <c r="K1374" s="131"/>
      <c r="L1374" s="131"/>
      <c r="M1374" s="131"/>
      <c r="N1374" s="131"/>
      <c r="O1374" s="131"/>
      <c r="P1374" s="131"/>
      <c r="Q1374" s="131"/>
      <c r="R1374" s="131"/>
      <c r="S1374" s="131"/>
    </row>
    <row r="1375" spans="1:19" ht="15" customHeight="1">
      <c r="A1375" s="131"/>
      <c r="B1375" s="131"/>
      <c r="C1375" s="131"/>
      <c r="D1375" s="131"/>
      <c r="E1375" s="131"/>
      <c r="F1375" s="131"/>
      <c r="G1375" s="131"/>
      <c r="H1375" s="131"/>
      <c r="I1375" s="131"/>
      <c r="J1375" s="131"/>
      <c r="K1375" s="131"/>
      <c r="L1375" s="131"/>
      <c r="M1375" s="131"/>
      <c r="N1375" s="131"/>
      <c r="O1375" s="131"/>
      <c r="P1375" s="131"/>
      <c r="Q1375" s="131"/>
      <c r="R1375" s="131"/>
      <c r="S1375" s="131"/>
    </row>
    <row r="1376" spans="1:19" ht="15" customHeight="1">
      <c r="A1376" s="131"/>
      <c r="B1376" s="131"/>
      <c r="C1376" s="131"/>
      <c r="D1376" s="131"/>
      <c r="E1376" s="131"/>
      <c r="F1376" s="131"/>
      <c r="G1376" s="131"/>
      <c r="H1376" s="131"/>
      <c r="I1376" s="131"/>
      <c r="J1376" s="131"/>
      <c r="K1376" s="131"/>
      <c r="L1376" s="131"/>
      <c r="M1376" s="131"/>
      <c r="N1376" s="131"/>
      <c r="O1376" s="131"/>
      <c r="P1376" s="131"/>
      <c r="Q1376" s="131"/>
      <c r="R1376" s="131"/>
      <c r="S1376" s="131"/>
    </row>
    <row r="1377" spans="1:19" ht="15" customHeight="1">
      <c r="A1377" s="131"/>
      <c r="B1377" s="131"/>
      <c r="C1377" s="131"/>
      <c r="D1377" s="131"/>
      <c r="E1377" s="131"/>
      <c r="F1377" s="131"/>
      <c r="G1377" s="131"/>
      <c r="H1377" s="131"/>
      <c r="I1377" s="131"/>
      <c r="J1377" s="131"/>
      <c r="K1377" s="131"/>
      <c r="L1377" s="131"/>
      <c r="M1377" s="131"/>
      <c r="N1377" s="131"/>
      <c r="O1377" s="131"/>
      <c r="P1377" s="131"/>
      <c r="Q1377" s="131"/>
      <c r="R1377" s="131"/>
      <c r="S1377" s="131"/>
    </row>
    <row r="1378" spans="1:19" ht="15" customHeight="1">
      <c r="A1378" s="131"/>
      <c r="B1378" s="131"/>
      <c r="C1378" s="131"/>
      <c r="D1378" s="131"/>
      <c r="E1378" s="131"/>
      <c r="F1378" s="131"/>
      <c r="G1378" s="131"/>
      <c r="H1378" s="131"/>
      <c r="I1378" s="131"/>
      <c r="J1378" s="131"/>
      <c r="K1378" s="131"/>
      <c r="L1378" s="131"/>
      <c r="M1378" s="131"/>
      <c r="N1378" s="131"/>
      <c r="O1378" s="131"/>
      <c r="P1378" s="131"/>
      <c r="Q1378" s="131"/>
      <c r="R1378" s="131"/>
      <c r="S1378" s="131"/>
    </row>
    <row r="1379" spans="1:19" ht="15" customHeight="1">
      <c r="A1379" s="131"/>
      <c r="B1379" s="131"/>
      <c r="C1379" s="131"/>
      <c r="D1379" s="131"/>
      <c r="E1379" s="131"/>
      <c r="F1379" s="131"/>
      <c r="G1379" s="131"/>
      <c r="H1379" s="131"/>
      <c r="I1379" s="131"/>
      <c r="J1379" s="131"/>
      <c r="K1379" s="131"/>
      <c r="L1379" s="131"/>
      <c r="M1379" s="131"/>
      <c r="N1379" s="131"/>
      <c r="O1379" s="131"/>
      <c r="P1379" s="131"/>
      <c r="Q1379" s="131"/>
      <c r="R1379" s="131"/>
      <c r="S1379" s="131"/>
    </row>
    <row r="1380" spans="1:19" ht="15" customHeight="1">
      <c r="A1380" s="131"/>
      <c r="B1380" s="131"/>
      <c r="C1380" s="131"/>
      <c r="D1380" s="131"/>
      <c r="E1380" s="131"/>
      <c r="F1380" s="131"/>
      <c r="G1380" s="131"/>
      <c r="H1380" s="131"/>
      <c r="I1380" s="131"/>
      <c r="J1380" s="131"/>
      <c r="K1380" s="131"/>
      <c r="L1380" s="131"/>
      <c r="M1380" s="131"/>
      <c r="N1380" s="131"/>
      <c r="O1380" s="131"/>
      <c r="P1380" s="131"/>
      <c r="Q1380" s="131"/>
      <c r="R1380" s="131"/>
      <c r="S1380" s="131"/>
    </row>
    <row r="1381" spans="1:19" ht="15" customHeight="1">
      <c r="A1381" s="131"/>
      <c r="B1381" s="131"/>
      <c r="C1381" s="131"/>
      <c r="D1381" s="131"/>
      <c r="E1381" s="131"/>
      <c r="F1381" s="131"/>
      <c r="G1381" s="131"/>
      <c r="H1381" s="131"/>
      <c r="I1381" s="131"/>
      <c r="J1381" s="131"/>
      <c r="K1381" s="131"/>
      <c r="L1381" s="131"/>
      <c r="M1381" s="131"/>
      <c r="N1381" s="131"/>
      <c r="O1381" s="131"/>
      <c r="P1381" s="131"/>
      <c r="Q1381" s="131"/>
      <c r="R1381" s="131"/>
      <c r="S1381" s="131"/>
    </row>
    <row r="1382" spans="1:19" ht="15" customHeight="1">
      <c r="A1382" s="131"/>
      <c r="B1382" s="131"/>
      <c r="C1382" s="131"/>
      <c r="D1382" s="131"/>
      <c r="E1382" s="131"/>
      <c r="F1382" s="131"/>
      <c r="G1382" s="131"/>
      <c r="H1382" s="131"/>
      <c r="I1382" s="131"/>
      <c r="J1382" s="131"/>
      <c r="K1382" s="131"/>
      <c r="L1382" s="131"/>
      <c r="M1382" s="131"/>
      <c r="N1382" s="131"/>
      <c r="O1382" s="131"/>
      <c r="P1382" s="131"/>
      <c r="Q1382" s="131"/>
      <c r="R1382" s="131"/>
      <c r="S1382" s="131"/>
    </row>
    <row r="1383" spans="1:19" ht="15" customHeight="1">
      <c r="A1383" s="131"/>
      <c r="B1383" s="131"/>
      <c r="C1383" s="131"/>
      <c r="D1383" s="131"/>
      <c r="E1383" s="131"/>
      <c r="F1383" s="131"/>
      <c r="G1383" s="131"/>
      <c r="H1383" s="131"/>
      <c r="I1383" s="131"/>
      <c r="J1383" s="131"/>
      <c r="K1383" s="131"/>
      <c r="L1383" s="131"/>
      <c r="M1383" s="131"/>
      <c r="N1383" s="131"/>
      <c r="O1383" s="131"/>
      <c r="P1383" s="131"/>
      <c r="Q1383" s="131"/>
      <c r="R1383" s="131"/>
      <c r="S1383" s="131"/>
    </row>
    <row r="1384" spans="1:19" ht="15" customHeight="1">
      <c r="A1384" s="131"/>
      <c r="B1384" s="131"/>
      <c r="C1384" s="131"/>
      <c r="D1384" s="131"/>
      <c r="E1384" s="131"/>
      <c r="F1384" s="131"/>
      <c r="G1384" s="131"/>
      <c r="H1384" s="131"/>
      <c r="I1384" s="131"/>
      <c r="J1384" s="131"/>
      <c r="K1384" s="131"/>
      <c r="L1384" s="131"/>
      <c r="M1384" s="131"/>
      <c r="N1384" s="131"/>
      <c r="O1384" s="131"/>
      <c r="P1384" s="131"/>
      <c r="Q1384" s="131"/>
      <c r="R1384" s="131"/>
      <c r="S1384" s="131"/>
    </row>
    <row r="1385" spans="1:19" ht="15" customHeight="1">
      <c r="A1385" s="131"/>
      <c r="B1385" s="131"/>
      <c r="C1385" s="131"/>
      <c r="D1385" s="131"/>
      <c r="E1385" s="131"/>
      <c r="F1385" s="131"/>
      <c r="G1385" s="131"/>
      <c r="H1385" s="131"/>
      <c r="I1385" s="131"/>
      <c r="J1385" s="131"/>
      <c r="K1385" s="131"/>
      <c r="L1385" s="131"/>
      <c r="M1385" s="131"/>
      <c r="N1385" s="131"/>
      <c r="O1385" s="131"/>
      <c r="P1385" s="131"/>
      <c r="Q1385" s="131"/>
      <c r="R1385" s="131"/>
      <c r="S1385" s="131"/>
    </row>
    <row r="1386" spans="1:19" ht="15" customHeight="1">
      <c r="A1386" s="131"/>
      <c r="B1386" s="131"/>
      <c r="C1386" s="131"/>
      <c r="D1386" s="131"/>
      <c r="E1386" s="131"/>
      <c r="F1386" s="131"/>
      <c r="G1386" s="131"/>
      <c r="H1386" s="131"/>
      <c r="I1386" s="131"/>
      <c r="J1386" s="131"/>
      <c r="K1386" s="131"/>
      <c r="L1386" s="131"/>
      <c r="M1386" s="131"/>
      <c r="N1386" s="131"/>
      <c r="O1386" s="131"/>
      <c r="P1386" s="131"/>
      <c r="Q1386" s="131"/>
      <c r="R1386" s="131"/>
      <c r="S1386" s="131"/>
    </row>
    <row r="1387" spans="1:19" ht="15" customHeight="1">
      <c r="A1387" s="131"/>
      <c r="B1387" s="131"/>
      <c r="C1387" s="131"/>
      <c r="D1387" s="131"/>
      <c r="E1387" s="131"/>
      <c r="F1387" s="131"/>
      <c r="G1387" s="131"/>
      <c r="H1387" s="131"/>
      <c r="I1387" s="131"/>
      <c r="J1387" s="131"/>
      <c r="K1387" s="131"/>
      <c r="L1387" s="131"/>
      <c r="M1387" s="131"/>
      <c r="N1387" s="131"/>
      <c r="O1387" s="131"/>
      <c r="P1387" s="131"/>
      <c r="Q1387" s="131"/>
      <c r="R1387" s="131"/>
      <c r="S1387" s="131"/>
    </row>
    <row r="1388" spans="1:19" ht="15" customHeight="1">
      <c r="A1388" s="131"/>
      <c r="B1388" s="131"/>
      <c r="C1388" s="131"/>
      <c r="D1388" s="131"/>
      <c r="E1388" s="131"/>
      <c r="F1388" s="131"/>
      <c r="G1388" s="131"/>
      <c r="H1388" s="131"/>
      <c r="I1388" s="131"/>
      <c r="J1388" s="131"/>
      <c r="K1388" s="131"/>
      <c r="L1388" s="131"/>
      <c r="M1388" s="131"/>
      <c r="N1388" s="131"/>
      <c r="O1388" s="131"/>
      <c r="P1388" s="131"/>
      <c r="Q1388" s="131"/>
      <c r="R1388" s="131"/>
      <c r="S1388" s="131"/>
    </row>
    <row r="1389" spans="1:19" ht="15" customHeight="1">
      <c r="A1389" s="131"/>
      <c r="B1389" s="131"/>
      <c r="C1389" s="131"/>
      <c r="D1389" s="131"/>
      <c r="E1389" s="131"/>
      <c r="F1389" s="131"/>
      <c r="G1389" s="131"/>
      <c r="H1389" s="131"/>
      <c r="I1389" s="131"/>
      <c r="J1389" s="131"/>
      <c r="K1389" s="131"/>
      <c r="L1389" s="131"/>
      <c r="M1389" s="131"/>
      <c r="N1389" s="131"/>
      <c r="O1389" s="131"/>
      <c r="P1389" s="131"/>
      <c r="Q1389" s="131"/>
      <c r="R1389" s="131"/>
      <c r="S1389" s="131"/>
    </row>
    <row r="1390" spans="1:19" ht="15" customHeight="1">
      <c r="A1390" s="131"/>
      <c r="B1390" s="131"/>
      <c r="C1390" s="131"/>
      <c r="D1390" s="131"/>
      <c r="E1390" s="131"/>
      <c r="F1390" s="131"/>
      <c r="G1390" s="131"/>
      <c r="H1390" s="131"/>
      <c r="I1390" s="131"/>
      <c r="J1390" s="131"/>
      <c r="K1390" s="131"/>
      <c r="L1390" s="131"/>
      <c r="M1390" s="131"/>
      <c r="N1390" s="131"/>
      <c r="O1390" s="131"/>
      <c r="P1390" s="131"/>
      <c r="Q1390" s="131"/>
      <c r="R1390" s="131"/>
      <c r="S1390" s="131"/>
    </row>
    <row r="1391" spans="1:19" ht="15" customHeight="1">
      <c r="A1391" s="131"/>
      <c r="B1391" s="131"/>
      <c r="C1391" s="131"/>
      <c r="D1391" s="131"/>
      <c r="E1391" s="131"/>
      <c r="F1391" s="131"/>
      <c r="G1391" s="131"/>
      <c r="H1391" s="131"/>
      <c r="I1391" s="131"/>
      <c r="J1391" s="131"/>
      <c r="K1391" s="131"/>
      <c r="L1391" s="131"/>
      <c r="M1391" s="131"/>
      <c r="N1391" s="131"/>
      <c r="O1391" s="131"/>
      <c r="P1391" s="131"/>
      <c r="Q1391" s="131"/>
      <c r="R1391" s="131"/>
      <c r="S1391" s="131"/>
    </row>
    <row r="1392" spans="1:19" ht="15" customHeight="1">
      <c r="A1392" s="131"/>
      <c r="B1392" s="131"/>
      <c r="C1392" s="131"/>
      <c r="D1392" s="131"/>
      <c r="E1392" s="131"/>
      <c r="F1392" s="131"/>
      <c r="G1392" s="131"/>
      <c r="H1392" s="131"/>
      <c r="I1392" s="131"/>
      <c r="J1392" s="131"/>
      <c r="K1392" s="131"/>
      <c r="L1392" s="131"/>
      <c r="M1392" s="131"/>
      <c r="N1392" s="131"/>
      <c r="O1392" s="131"/>
      <c r="P1392" s="131"/>
      <c r="Q1392" s="131"/>
      <c r="R1392" s="131"/>
      <c r="S1392" s="131"/>
    </row>
    <row r="1393" spans="1:19" ht="15" customHeight="1">
      <c r="A1393" s="131"/>
      <c r="B1393" s="131"/>
      <c r="C1393" s="131"/>
      <c r="D1393" s="131"/>
      <c r="E1393" s="131"/>
      <c r="F1393" s="131"/>
      <c r="G1393" s="131"/>
      <c r="H1393" s="131"/>
      <c r="I1393" s="131"/>
      <c r="J1393" s="131"/>
      <c r="K1393" s="131"/>
      <c r="L1393" s="131"/>
      <c r="M1393" s="131"/>
      <c r="N1393" s="131"/>
      <c r="O1393" s="131"/>
      <c r="P1393" s="131"/>
      <c r="Q1393" s="131"/>
      <c r="R1393" s="131"/>
      <c r="S1393" s="131"/>
    </row>
    <row r="1394" spans="1:19" ht="15" customHeight="1">
      <c r="A1394" s="131"/>
      <c r="B1394" s="131"/>
      <c r="C1394" s="131"/>
      <c r="D1394" s="131"/>
      <c r="E1394" s="131"/>
      <c r="F1394" s="131"/>
      <c r="G1394" s="131"/>
      <c r="H1394" s="131"/>
      <c r="I1394" s="131"/>
      <c r="J1394" s="131"/>
      <c r="K1394" s="131"/>
      <c r="L1394" s="131"/>
      <c r="M1394" s="131"/>
      <c r="N1394" s="131"/>
      <c r="O1394" s="131"/>
      <c r="P1394" s="131"/>
      <c r="Q1394" s="131"/>
      <c r="R1394" s="131"/>
      <c r="S1394" s="131"/>
    </row>
    <row r="1395" spans="1:19" ht="15" customHeight="1">
      <c r="A1395" s="131"/>
      <c r="B1395" s="131"/>
      <c r="C1395" s="131"/>
      <c r="D1395" s="131"/>
      <c r="E1395" s="131"/>
      <c r="F1395" s="131"/>
      <c r="G1395" s="131"/>
      <c r="H1395" s="131"/>
      <c r="I1395" s="131"/>
      <c r="J1395" s="131"/>
      <c r="K1395" s="131"/>
      <c r="L1395" s="131"/>
      <c r="M1395" s="131"/>
      <c r="N1395" s="131"/>
      <c r="O1395" s="131"/>
      <c r="P1395" s="131"/>
      <c r="Q1395" s="131"/>
      <c r="R1395" s="131"/>
      <c r="S1395" s="131"/>
    </row>
    <row r="1396" spans="1:19" ht="15" customHeight="1">
      <c r="A1396" s="131"/>
      <c r="B1396" s="131"/>
      <c r="C1396" s="131"/>
      <c r="D1396" s="131"/>
      <c r="E1396" s="131"/>
      <c r="F1396" s="131"/>
      <c r="G1396" s="131"/>
      <c r="H1396" s="131"/>
      <c r="I1396" s="131"/>
      <c r="J1396" s="131"/>
      <c r="K1396" s="131"/>
      <c r="L1396" s="131"/>
      <c r="M1396" s="131"/>
      <c r="N1396" s="131"/>
      <c r="O1396" s="131"/>
      <c r="P1396" s="131"/>
      <c r="Q1396" s="131"/>
      <c r="R1396" s="131"/>
      <c r="S1396" s="131"/>
    </row>
    <row r="1397" spans="1:19" ht="15" customHeight="1">
      <c r="A1397" s="131"/>
      <c r="B1397" s="131"/>
      <c r="C1397" s="131"/>
      <c r="D1397" s="131"/>
      <c r="E1397" s="131"/>
      <c r="F1397" s="131"/>
      <c r="G1397" s="131"/>
      <c r="H1397" s="131"/>
      <c r="I1397" s="131"/>
      <c r="J1397" s="131"/>
      <c r="K1397" s="131"/>
      <c r="L1397" s="131"/>
      <c r="M1397" s="131"/>
      <c r="N1397" s="131"/>
      <c r="O1397" s="131"/>
      <c r="P1397" s="131"/>
      <c r="Q1397" s="131"/>
      <c r="R1397" s="131"/>
      <c r="S1397" s="131"/>
    </row>
    <row r="1398" spans="1:19" ht="15" customHeight="1">
      <c r="A1398" s="131"/>
      <c r="B1398" s="131"/>
      <c r="C1398" s="131"/>
      <c r="D1398" s="131"/>
      <c r="E1398" s="131"/>
      <c r="F1398" s="131"/>
      <c r="G1398" s="131"/>
      <c r="H1398" s="131"/>
      <c r="I1398" s="131"/>
      <c r="J1398" s="131"/>
      <c r="K1398" s="131"/>
      <c r="L1398" s="131"/>
      <c r="M1398" s="131"/>
      <c r="N1398" s="131"/>
      <c r="O1398" s="131"/>
      <c r="P1398" s="131"/>
      <c r="Q1398" s="131"/>
      <c r="R1398" s="131"/>
      <c r="S1398" s="131"/>
    </row>
    <row r="1399" spans="1:19" ht="15" customHeight="1">
      <c r="A1399" s="131"/>
      <c r="B1399" s="131"/>
      <c r="C1399" s="131"/>
      <c r="D1399" s="131"/>
      <c r="E1399" s="131"/>
      <c r="F1399" s="131"/>
      <c r="G1399" s="131"/>
      <c r="H1399" s="131"/>
      <c r="I1399" s="131"/>
      <c r="J1399" s="131"/>
      <c r="K1399" s="131"/>
      <c r="L1399" s="131"/>
      <c r="M1399" s="131"/>
      <c r="N1399" s="131"/>
      <c r="O1399" s="131"/>
      <c r="P1399" s="131"/>
      <c r="Q1399" s="131"/>
      <c r="R1399" s="131"/>
      <c r="S1399" s="131"/>
    </row>
    <row r="1400" spans="1:19" ht="15" customHeight="1">
      <c r="A1400" s="131"/>
      <c r="B1400" s="131"/>
      <c r="C1400" s="131"/>
      <c r="D1400" s="131"/>
      <c r="E1400" s="131"/>
      <c r="F1400" s="131"/>
      <c r="G1400" s="131"/>
      <c r="H1400" s="131"/>
      <c r="I1400" s="131"/>
      <c r="J1400" s="131"/>
      <c r="K1400" s="131"/>
      <c r="L1400" s="131"/>
      <c r="M1400" s="131"/>
      <c r="N1400" s="131"/>
      <c r="O1400" s="131"/>
      <c r="P1400" s="131"/>
      <c r="Q1400" s="131"/>
      <c r="R1400" s="131"/>
      <c r="S1400" s="131"/>
    </row>
    <row r="1401" spans="1:19" ht="15" customHeight="1">
      <c r="A1401" s="131"/>
      <c r="B1401" s="131"/>
      <c r="C1401" s="131"/>
      <c r="D1401" s="131"/>
      <c r="E1401" s="131"/>
      <c r="F1401" s="131"/>
      <c r="G1401" s="131"/>
      <c r="H1401" s="131"/>
      <c r="I1401" s="131"/>
      <c r="J1401" s="131"/>
      <c r="K1401" s="131"/>
      <c r="L1401" s="131"/>
      <c r="M1401" s="131"/>
      <c r="N1401" s="131"/>
      <c r="O1401" s="131"/>
      <c r="P1401" s="131"/>
      <c r="Q1401" s="131"/>
      <c r="R1401" s="131"/>
      <c r="S1401" s="131"/>
    </row>
    <row r="1402" spans="1:19" ht="15" customHeight="1">
      <c r="A1402" s="131"/>
      <c r="B1402" s="131"/>
      <c r="C1402" s="131"/>
      <c r="D1402" s="131"/>
      <c r="E1402" s="131"/>
      <c r="F1402" s="131"/>
      <c r="G1402" s="131"/>
      <c r="H1402" s="131"/>
      <c r="I1402" s="131"/>
      <c r="J1402" s="131"/>
      <c r="K1402" s="131"/>
      <c r="L1402" s="131"/>
      <c r="M1402" s="131"/>
      <c r="N1402" s="131"/>
      <c r="O1402" s="131"/>
      <c r="P1402" s="131"/>
      <c r="Q1402" s="131"/>
      <c r="R1402" s="131"/>
      <c r="S1402" s="131"/>
    </row>
    <row r="1403" spans="1:19" ht="15" customHeight="1">
      <c r="A1403" s="131"/>
      <c r="B1403" s="131"/>
      <c r="C1403" s="131"/>
      <c r="D1403" s="131"/>
      <c r="E1403" s="131"/>
      <c r="F1403" s="131"/>
      <c r="G1403" s="131"/>
      <c r="H1403" s="131"/>
      <c r="I1403" s="131"/>
      <c r="J1403" s="131"/>
      <c r="K1403" s="131"/>
      <c r="L1403" s="131"/>
      <c r="M1403" s="131"/>
      <c r="N1403" s="131"/>
      <c r="O1403" s="131"/>
      <c r="P1403" s="131"/>
      <c r="Q1403" s="131"/>
      <c r="R1403" s="131"/>
      <c r="S1403" s="131"/>
    </row>
    <row r="1404" spans="1:19" ht="15" customHeight="1">
      <c r="A1404" s="131"/>
      <c r="B1404" s="131"/>
      <c r="C1404" s="131"/>
      <c r="D1404" s="131"/>
      <c r="E1404" s="131"/>
      <c r="F1404" s="131"/>
      <c r="G1404" s="131"/>
      <c r="H1404" s="131"/>
      <c r="I1404" s="131"/>
      <c r="J1404" s="131"/>
      <c r="K1404" s="131"/>
      <c r="L1404" s="131"/>
      <c r="M1404" s="131"/>
      <c r="N1404" s="131"/>
      <c r="O1404" s="131"/>
      <c r="P1404" s="131"/>
      <c r="Q1404" s="131"/>
      <c r="R1404" s="131"/>
      <c r="S1404" s="131"/>
    </row>
    <row r="1405" spans="1:19" ht="15" customHeight="1">
      <c r="A1405" s="131"/>
      <c r="B1405" s="131"/>
      <c r="C1405" s="131"/>
      <c r="D1405" s="131"/>
      <c r="E1405" s="131"/>
      <c r="F1405" s="131"/>
      <c r="G1405" s="131"/>
      <c r="H1405" s="131"/>
      <c r="I1405" s="131"/>
      <c r="J1405" s="131"/>
      <c r="K1405" s="131"/>
      <c r="L1405" s="131"/>
      <c r="M1405" s="131"/>
      <c r="N1405" s="131"/>
      <c r="O1405" s="131"/>
      <c r="P1405" s="131"/>
      <c r="Q1405" s="131"/>
      <c r="R1405" s="131"/>
      <c r="S1405" s="131"/>
    </row>
    <row r="1406" spans="1:19" ht="15" customHeight="1">
      <c r="A1406" s="131"/>
      <c r="B1406" s="131"/>
      <c r="C1406" s="131"/>
      <c r="D1406" s="131"/>
      <c r="E1406" s="131"/>
      <c r="F1406" s="131"/>
      <c r="G1406" s="131"/>
      <c r="H1406" s="131"/>
      <c r="I1406" s="131"/>
      <c r="J1406" s="131"/>
      <c r="K1406" s="131"/>
      <c r="L1406" s="131"/>
      <c r="M1406" s="131"/>
      <c r="N1406" s="131"/>
      <c r="O1406" s="131"/>
      <c r="P1406" s="131"/>
      <c r="Q1406" s="131"/>
      <c r="R1406" s="131"/>
      <c r="S1406" s="131"/>
    </row>
    <row r="1407" spans="1:19" ht="15" customHeight="1">
      <c r="A1407" s="131"/>
      <c r="B1407" s="131"/>
      <c r="C1407" s="131"/>
      <c r="D1407" s="131"/>
      <c r="E1407" s="131"/>
      <c r="F1407" s="131"/>
      <c r="G1407" s="131"/>
      <c r="H1407" s="131"/>
      <c r="I1407" s="131"/>
      <c r="J1407" s="131"/>
      <c r="K1407" s="131"/>
      <c r="L1407" s="131"/>
      <c r="M1407" s="131"/>
      <c r="N1407" s="131"/>
      <c r="O1407" s="131"/>
      <c r="P1407" s="131"/>
      <c r="Q1407" s="131"/>
      <c r="R1407" s="131"/>
      <c r="S1407" s="131"/>
    </row>
    <row r="1408" spans="1:19" ht="15" customHeight="1">
      <c r="A1408" s="131"/>
      <c r="B1408" s="131"/>
      <c r="C1408" s="131"/>
      <c r="D1408" s="131"/>
      <c r="E1408" s="131"/>
      <c r="F1408" s="131"/>
      <c r="G1408" s="131"/>
      <c r="H1408" s="131"/>
      <c r="I1408" s="131"/>
      <c r="J1408" s="131"/>
      <c r="K1408" s="131"/>
      <c r="L1408" s="131"/>
      <c r="M1408" s="131"/>
      <c r="N1408" s="131"/>
      <c r="O1408" s="131"/>
      <c r="P1408" s="131"/>
      <c r="Q1408" s="131"/>
      <c r="R1408" s="131"/>
      <c r="S1408" s="131"/>
    </row>
    <row r="1409" spans="1:19" ht="15" customHeight="1">
      <c r="A1409" s="131"/>
      <c r="B1409" s="131"/>
      <c r="C1409" s="131"/>
      <c r="D1409" s="131"/>
      <c r="E1409" s="131"/>
      <c r="F1409" s="131"/>
      <c r="G1409" s="131"/>
      <c r="H1409" s="131"/>
      <c r="I1409" s="131"/>
      <c r="J1409" s="131"/>
      <c r="K1409" s="131"/>
      <c r="L1409" s="131"/>
      <c r="M1409" s="131"/>
      <c r="N1409" s="131"/>
      <c r="O1409" s="131"/>
      <c r="P1409" s="131"/>
      <c r="Q1409" s="131"/>
      <c r="R1409" s="131"/>
      <c r="S1409" s="131"/>
    </row>
    <row r="1410" spans="1:19" ht="15" customHeight="1">
      <c r="A1410" s="131"/>
      <c r="B1410" s="131"/>
      <c r="C1410" s="131"/>
      <c r="D1410" s="131"/>
      <c r="E1410" s="131"/>
      <c r="F1410" s="131"/>
      <c r="G1410" s="131"/>
      <c r="H1410" s="131"/>
      <c r="I1410" s="131"/>
      <c r="J1410" s="131"/>
      <c r="K1410" s="131"/>
      <c r="L1410" s="131"/>
      <c r="M1410" s="131"/>
      <c r="N1410" s="131"/>
      <c r="O1410" s="131"/>
      <c r="P1410" s="131"/>
      <c r="Q1410" s="131"/>
      <c r="R1410" s="131"/>
      <c r="S1410" s="131"/>
    </row>
    <row r="1411" spans="1:19" ht="15" customHeight="1">
      <c r="A1411" s="131"/>
      <c r="B1411" s="131"/>
      <c r="C1411" s="131"/>
      <c r="D1411" s="131"/>
      <c r="E1411" s="131"/>
      <c r="F1411" s="131"/>
      <c r="G1411" s="131"/>
      <c r="H1411" s="131"/>
      <c r="I1411" s="131"/>
      <c r="J1411" s="131"/>
      <c r="K1411" s="131"/>
      <c r="L1411" s="131"/>
      <c r="M1411" s="131"/>
      <c r="N1411" s="131"/>
      <c r="O1411" s="131"/>
      <c r="P1411" s="131"/>
      <c r="Q1411" s="131"/>
      <c r="R1411" s="131"/>
      <c r="S1411" s="131"/>
    </row>
    <row r="1412" spans="1:19" ht="15" customHeight="1">
      <c r="A1412" s="131"/>
      <c r="B1412" s="131"/>
      <c r="C1412" s="131"/>
      <c r="D1412" s="131"/>
      <c r="E1412" s="131"/>
      <c r="F1412" s="131"/>
      <c r="G1412" s="131"/>
      <c r="H1412" s="131"/>
      <c r="I1412" s="131"/>
      <c r="J1412" s="131"/>
      <c r="K1412" s="131"/>
      <c r="L1412" s="131"/>
      <c r="M1412" s="131"/>
      <c r="N1412" s="131"/>
      <c r="O1412" s="131"/>
      <c r="P1412" s="131"/>
      <c r="Q1412" s="131"/>
      <c r="R1412" s="131"/>
      <c r="S1412" s="131"/>
    </row>
    <row r="1413" spans="1:19" ht="15" customHeight="1">
      <c r="A1413" s="131"/>
      <c r="B1413" s="131"/>
      <c r="C1413" s="131"/>
      <c r="D1413" s="131"/>
      <c r="E1413" s="131"/>
      <c r="F1413" s="131"/>
      <c r="G1413" s="131"/>
      <c r="H1413" s="131"/>
      <c r="I1413" s="131"/>
      <c r="J1413" s="131"/>
      <c r="K1413" s="131"/>
      <c r="L1413" s="131"/>
      <c r="M1413" s="131"/>
      <c r="N1413" s="131"/>
      <c r="O1413" s="131"/>
      <c r="P1413" s="131"/>
      <c r="Q1413" s="131"/>
      <c r="R1413" s="131"/>
      <c r="S1413" s="131"/>
    </row>
    <row r="1414" spans="1:19" ht="15" customHeight="1">
      <c r="A1414" s="131"/>
      <c r="B1414" s="131"/>
      <c r="C1414" s="131"/>
      <c r="D1414" s="131"/>
      <c r="E1414" s="131"/>
      <c r="F1414" s="131"/>
      <c r="G1414" s="131"/>
      <c r="H1414" s="131"/>
      <c r="I1414" s="131"/>
      <c r="J1414" s="131"/>
      <c r="K1414" s="131"/>
      <c r="L1414" s="131"/>
      <c r="M1414" s="131"/>
      <c r="N1414" s="131"/>
      <c r="O1414" s="131"/>
      <c r="P1414" s="131"/>
      <c r="Q1414" s="131"/>
      <c r="R1414" s="131"/>
      <c r="S1414" s="131"/>
    </row>
    <row r="1415" spans="1:19" ht="15" customHeight="1">
      <c r="A1415" s="131"/>
      <c r="B1415" s="131"/>
      <c r="C1415" s="131"/>
      <c r="D1415" s="131"/>
      <c r="E1415" s="131"/>
      <c r="F1415" s="131"/>
      <c r="G1415" s="131"/>
      <c r="H1415" s="131"/>
      <c r="I1415" s="131"/>
      <c r="J1415" s="131"/>
      <c r="K1415" s="131"/>
      <c r="L1415" s="131"/>
      <c r="M1415" s="131"/>
      <c r="N1415" s="131"/>
      <c r="O1415" s="131"/>
      <c r="P1415" s="131"/>
      <c r="Q1415" s="131"/>
      <c r="R1415" s="131"/>
      <c r="S1415" s="131"/>
    </row>
    <row r="1416" spans="1:19" ht="15" customHeight="1">
      <c r="A1416" s="131"/>
      <c r="B1416" s="131"/>
      <c r="C1416" s="131"/>
      <c r="D1416" s="131"/>
      <c r="E1416" s="131"/>
      <c r="F1416" s="131"/>
      <c r="G1416" s="131"/>
      <c r="H1416" s="131"/>
      <c r="I1416" s="131"/>
      <c r="J1416" s="131"/>
      <c r="K1416" s="131"/>
      <c r="L1416" s="131"/>
      <c r="M1416" s="131"/>
      <c r="N1416" s="131"/>
      <c r="O1416" s="131"/>
      <c r="P1416" s="131"/>
      <c r="Q1416" s="131"/>
      <c r="R1416" s="131"/>
      <c r="S1416" s="131"/>
    </row>
    <row r="1417" spans="1:19" ht="15" customHeight="1">
      <c r="A1417" s="131"/>
      <c r="B1417" s="131"/>
      <c r="C1417" s="131"/>
      <c r="D1417" s="131"/>
      <c r="E1417" s="131"/>
      <c r="F1417" s="131"/>
      <c r="G1417" s="131"/>
      <c r="H1417" s="131"/>
      <c r="I1417" s="131"/>
      <c r="J1417" s="131"/>
      <c r="K1417" s="131"/>
      <c r="L1417" s="131"/>
      <c r="M1417" s="131"/>
      <c r="N1417" s="131"/>
      <c r="O1417" s="131"/>
      <c r="P1417" s="131"/>
      <c r="Q1417" s="131"/>
      <c r="R1417" s="131"/>
      <c r="S1417" s="131"/>
    </row>
    <row r="1418" spans="1:19" ht="15" customHeight="1">
      <c r="A1418" s="131"/>
      <c r="B1418" s="131"/>
      <c r="C1418" s="131"/>
      <c r="D1418" s="131"/>
      <c r="E1418" s="131"/>
      <c r="F1418" s="131"/>
      <c r="G1418" s="131"/>
      <c r="H1418" s="131"/>
      <c r="I1418" s="131"/>
      <c r="J1418" s="131"/>
      <c r="K1418" s="131"/>
      <c r="L1418" s="131"/>
      <c r="M1418" s="131"/>
      <c r="N1418" s="131"/>
      <c r="O1418" s="131"/>
      <c r="P1418" s="131"/>
      <c r="Q1418" s="131"/>
      <c r="R1418" s="131"/>
      <c r="S1418" s="131"/>
    </row>
    <row r="1419" spans="1:19" ht="15" customHeight="1">
      <c r="A1419" s="131"/>
      <c r="B1419" s="131"/>
      <c r="C1419" s="131"/>
      <c r="D1419" s="131"/>
      <c r="E1419" s="131"/>
      <c r="F1419" s="131"/>
      <c r="G1419" s="131"/>
      <c r="H1419" s="131"/>
      <c r="I1419" s="131"/>
      <c r="J1419" s="131"/>
      <c r="K1419" s="131"/>
      <c r="L1419" s="131"/>
      <c r="M1419" s="131"/>
      <c r="N1419" s="131"/>
      <c r="O1419" s="131"/>
      <c r="P1419" s="131"/>
      <c r="Q1419" s="131"/>
      <c r="R1419" s="131"/>
      <c r="S1419" s="131"/>
    </row>
    <row r="1420" spans="1:19" ht="15" customHeight="1">
      <c r="A1420" s="131"/>
      <c r="B1420" s="131"/>
      <c r="C1420" s="131"/>
      <c r="D1420" s="131"/>
      <c r="E1420" s="131"/>
      <c r="F1420" s="131"/>
      <c r="G1420" s="131"/>
      <c r="H1420" s="131"/>
      <c r="I1420" s="131"/>
      <c r="J1420" s="131"/>
      <c r="K1420" s="131"/>
      <c r="L1420" s="131"/>
      <c r="M1420" s="131"/>
      <c r="N1420" s="131"/>
      <c r="O1420" s="131"/>
      <c r="P1420" s="131"/>
      <c r="Q1420" s="131"/>
      <c r="R1420" s="131"/>
      <c r="S1420" s="131"/>
    </row>
    <row r="1421" spans="1:19" ht="15" customHeight="1">
      <c r="A1421" s="131"/>
      <c r="B1421" s="131"/>
      <c r="C1421" s="131"/>
      <c r="D1421" s="131"/>
      <c r="E1421" s="131"/>
      <c r="F1421" s="131"/>
      <c r="G1421" s="131"/>
      <c r="H1421" s="131"/>
      <c r="I1421" s="131"/>
      <c r="J1421" s="131"/>
      <c r="K1421" s="131"/>
      <c r="L1421" s="131"/>
      <c r="M1421" s="131"/>
      <c r="N1421" s="131"/>
      <c r="O1421" s="131"/>
      <c r="P1421" s="131"/>
      <c r="Q1421" s="131"/>
      <c r="R1421" s="131"/>
      <c r="S1421" s="131"/>
    </row>
    <row r="1422" spans="1:19" ht="15" customHeight="1">
      <c r="A1422" s="131"/>
      <c r="B1422" s="131"/>
      <c r="C1422" s="131"/>
      <c r="D1422" s="131"/>
      <c r="E1422" s="131"/>
      <c r="F1422" s="131"/>
      <c r="G1422" s="131"/>
      <c r="H1422" s="131"/>
      <c r="I1422" s="131"/>
      <c r="J1422" s="131"/>
      <c r="K1422" s="131"/>
      <c r="L1422" s="131"/>
      <c r="M1422" s="131"/>
      <c r="N1422" s="131"/>
      <c r="O1422" s="131"/>
      <c r="P1422" s="131"/>
      <c r="Q1422" s="131"/>
      <c r="R1422" s="131"/>
      <c r="S1422" s="131"/>
    </row>
    <row r="1423" spans="1:19" ht="15" customHeight="1">
      <c r="A1423" s="131"/>
      <c r="B1423" s="131"/>
      <c r="C1423" s="131"/>
      <c r="D1423" s="131"/>
      <c r="E1423" s="131"/>
      <c r="F1423" s="131"/>
      <c r="G1423" s="131"/>
      <c r="H1423" s="131"/>
      <c r="I1423" s="131"/>
      <c r="J1423" s="131"/>
      <c r="K1423" s="131"/>
      <c r="L1423" s="131"/>
      <c r="M1423" s="131"/>
      <c r="N1423" s="131"/>
      <c r="O1423" s="131"/>
      <c r="P1423" s="131"/>
      <c r="Q1423" s="131"/>
      <c r="R1423" s="131"/>
      <c r="S1423" s="131"/>
    </row>
    <row r="1424" spans="1:19" ht="15" customHeight="1">
      <c r="A1424" s="131"/>
      <c r="B1424" s="131"/>
      <c r="C1424" s="131"/>
      <c r="D1424" s="131"/>
      <c r="E1424" s="131"/>
      <c r="F1424" s="131"/>
      <c r="G1424" s="131"/>
      <c r="H1424" s="131"/>
      <c r="I1424" s="131"/>
      <c r="J1424" s="131"/>
      <c r="K1424" s="131"/>
      <c r="L1424" s="131"/>
      <c r="M1424" s="131"/>
      <c r="N1424" s="131"/>
      <c r="O1424" s="131"/>
      <c r="P1424" s="131"/>
      <c r="Q1424" s="131"/>
      <c r="R1424" s="131"/>
      <c r="S1424" s="131"/>
    </row>
    <row r="1425" spans="1:19" ht="15" customHeight="1">
      <c r="A1425" s="131"/>
      <c r="B1425" s="131"/>
      <c r="C1425" s="131"/>
      <c r="D1425" s="131"/>
      <c r="E1425" s="131"/>
      <c r="F1425" s="131"/>
      <c r="G1425" s="131"/>
      <c r="H1425" s="131"/>
      <c r="I1425" s="131"/>
      <c r="J1425" s="131"/>
      <c r="K1425" s="131"/>
      <c r="L1425" s="131"/>
      <c r="M1425" s="131"/>
      <c r="N1425" s="131"/>
      <c r="O1425" s="131"/>
      <c r="P1425" s="131"/>
      <c r="Q1425" s="131"/>
      <c r="R1425" s="131"/>
      <c r="S1425" s="131"/>
    </row>
    <row r="1426" spans="1:19" ht="15" customHeight="1">
      <c r="A1426" s="131"/>
      <c r="B1426" s="131"/>
      <c r="C1426" s="131"/>
      <c r="D1426" s="131"/>
      <c r="E1426" s="131"/>
      <c r="F1426" s="131"/>
      <c r="G1426" s="131"/>
      <c r="H1426" s="131"/>
      <c r="I1426" s="131"/>
      <c r="J1426" s="131"/>
      <c r="K1426" s="131"/>
      <c r="L1426" s="131"/>
      <c r="M1426" s="131"/>
      <c r="N1426" s="131"/>
      <c r="O1426" s="131"/>
      <c r="P1426" s="131"/>
      <c r="Q1426" s="131"/>
      <c r="R1426" s="131"/>
      <c r="S1426" s="131"/>
    </row>
    <row r="1427" spans="1:19" ht="15" customHeight="1">
      <c r="A1427" s="131"/>
      <c r="B1427" s="131"/>
      <c r="C1427" s="131"/>
      <c r="D1427" s="131"/>
      <c r="E1427" s="131"/>
      <c r="F1427" s="131"/>
      <c r="G1427" s="131"/>
      <c r="H1427" s="131"/>
      <c r="I1427" s="131"/>
      <c r="J1427" s="131"/>
      <c r="K1427" s="131"/>
      <c r="L1427" s="131"/>
      <c r="M1427" s="131"/>
      <c r="N1427" s="131"/>
      <c r="O1427" s="131"/>
      <c r="P1427" s="131"/>
      <c r="Q1427" s="131"/>
      <c r="R1427" s="131"/>
      <c r="S1427" s="131"/>
    </row>
    <row r="1428" spans="1:19" ht="15" customHeight="1">
      <c r="A1428" s="131"/>
      <c r="B1428" s="131"/>
      <c r="C1428" s="131"/>
      <c r="D1428" s="131"/>
      <c r="E1428" s="131"/>
      <c r="F1428" s="131"/>
      <c r="G1428" s="131"/>
      <c r="H1428" s="131"/>
      <c r="I1428" s="131"/>
      <c r="J1428" s="131"/>
      <c r="K1428" s="131"/>
      <c r="L1428" s="131"/>
      <c r="M1428" s="131"/>
      <c r="N1428" s="131"/>
      <c r="O1428" s="131"/>
      <c r="P1428" s="131"/>
      <c r="Q1428" s="131"/>
      <c r="R1428" s="131"/>
      <c r="S1428" s="131"/>
    </row>
    <row r="1429" spans="1:19" ht="15" customHeight="1">
      <c r="A1429" s="131"/>
      <c r="B1429" s="131"/>
      <c r="C1429" s="131"/>
      <c r="D1429" s="131"/>
      <c r="E1429" s="131"/>
      <c r="F1429" s="131"/>
      <c r="G1429" s="131"/>
      <c r="H1429" s="131"/>
      <c r="I1429" s="131"/>
      <c r="J1429" s="131"/>
      <c r="K1429" s="131"/>
      <c r="L1429" s="131"/>
      <c r="M1429" s="131"/>
      <c r="N1429" s="131"/>
      <c r="O1429" s="131"/>
      <c r="P1429" s="131"/>
      <c r="Q1429" s="131"/>
      <c r="R1429" s="131"/>
      <c r="S1429" s="131"/>
    </row>
    <row r="1430" spans="1:19" ht="15" customHeight="1">
      <c r="A1430" s="131"/>
      <c r="B1430" s="131"/>
      <c r="C1430" s="131"/>
      <c r="D1430" s="131"/>
      <c r="E1430" s="131"/>
      <c r="F1430" s="131"/>
      <c r="G1430" s="131"/>
      <c r="H1430" s="131"/>
      <c r="I1430" s="131"/>
      <c r="J1430" s="131"/>
      <c r="K1430" s="131"/>
      <c r="L1430" s="131"/>
      <c r="M1430" s="131"/>
      <c r="N1430" s="131"/>
      <c r="O1430" s="131"/>
      <c r="P1430" s="131"/>
      <c r="Q1430" s="131"/>
      <c r="R1430" s="131"/>
      <c r="S1430" s="131"/>
    </row>
    <row r="1431" spans="1:19" ht="15" customHeight="1">
      <c r="A1431" s="131"/>
      <c r="B1431" s="131"/>
      <c r="C1431" s="131"/>
      <c r="D1431" s="131"/>
      <c r="E1431" s="131"/>
      <c r="F1431" s="131"/>
      <c r="G1431" s="131"/>
      <c r="H1431" s="131"/>
      <c r="I1431" s="131"/>
      <c r="J1431" s="131"/>
      <c r="K1431" s="131"/>
      <c r="L1431" s="131"/>
      <c r="M1431" s="131"/>
      <c r="N1431" s="131"/>
      <c r="O1431" s="131"/>
      <c r="P1431" s="131"/>
      <c r="Q1431" s="131"/>
      <c r="R1431" s="131"/>
      <c r="S1431" s="131"/>
    </row>
    <row r="1432" spans="1:19" ht="15" customHeight="1">
      <c r="A1432" s="131"/>
      <c r="B1432" s="131"/>
      <c r="C1432" s="131"/>
      <c r="D1432" s="131"/>
      <c r="E1432" s="131"/>
      <c r="F1432" s="131"/>
      <c r="G1432" s="131"/>
      <c r="H1432" s="131"/>
      <c r="I1432" s="131"/>
      <c r="J1432" s="131"/>
      <c r="K1432" s="131"/>
      <c r="L1432" s="131"/>
      <c r="M1432" s="131"/>
      <c r="N1432" s="131"/>
      <c r="O1432" s="131"/>
      <c r="P1432" s="131"/>
      <c r="Q1432" s="131"/>
      <c r="R1432" s="131"/>
      <c r="S1432" s="131"/>
    </row>
    <row r="1433" spans="1:19" ht="15" customHeight="1">
      <c r="A1433" s="131"/>
      <c r="B1433" s="131"/>
      <c r="C1433" s="131"/>
      <c r="D1433" s="131"/>
      <c r="E1433" s="131"/>
      <c r="F1433" s="131"/>
      <c r="G1433" s="131"/>
      <c r="H1433" s="131"/>
      <c r="I1433" s="131"/>
      <c r="J1433" s="131"/>
      <c r="K1433" s="131"/>
      <c r="L1433" s="131"/>
      <c r="M1433" s="131"/>
      <c r="N1433" s="131"/>
      <c r="O1433" s="131"/>
      <c r="P1433" s="131"/>
      <c r="Q1433" s="131"/>
      <c r="R1433" s="131"/>
      <c r="S1433" s="131"/>
    </row>
    <row r="1434" spans="1:19" ht="15" customHeight="1">
      <c r="A1434" s="131"/>
      <c r="B1434" s="131"/>
      <c r="C1434" s="131"/>
      <c r="D1434" s="131"/>
      <c r="E1434" s="131"/>
      <c r="F1434" s="131"/>
      <c r="G1434" s="131"/>
      <c r="H1434" s="131"/>
      <c r="I1434" s="131"/>
      <c r="J1434" s="131"/>
      <c r="K1434" s="131"/>
      <c r="L1434" s="131"/>
      <c r="M1434" s="131"/>
      <c r="N1434" s="131"/>
      <c r="O1434" s="131"/>
      <c r="P1434" s="131"/>
      <c r="Q1434" s="131"/>
      <c r="R1434" s="131"/>
      <c r="S1434" s="131"/>
    </row>
    <row r="1435" spans="1:19" ht="15" customHeight="1">
      <c r="A1435" s="131"/>
      <c r="B1435" s="131"/>
      <c r="C1435" s="131"/>
      <c r="D1435" s="131"/>
      <c r="E1435" s="131"/>
      <c r="F1435" s="131"/>
      <c r="G1435" s="131"/>
      <c r="H1435" s="131"/>
      <c r="I1435" s="131"/>
      <c r="J1435" s="131"/>
      <c r="K1435" s="131"/>
      <c r="L1435" s="131"/>
      <c r="M1435" s="131"/>
      <c r="N1435" s="131"/>
      <c r="O1435" s="131"/>
      <c r="P1435" s="131"/>
      <c r="Q1435" s="131"/>
      <c r="R1435" s="131"/>
      <c r="S1435" s="131"/>
    </row>
    <row r="1436" spans="1:19" ht="15" customHeight="1">
      <c r="A1436" s="131"/>
      <c r="B1436" s="131"/>
      <c r="C1436" s="131"/>
      <c r="D1436" s="131"/>
      <c r="E1436" s="131"/>
      <c r="F1436" s="131"/>
      <c r="G1436" s="131"/>
      <c r="H1436" s="131"/>
      <c r="I1436" s="131"/>
      <c r="J1436" s="131"/>
      <c r="K1436" s="131"/>
      <c r="L1436" s="131"/>
      <c r="M1436" s="131"/>
      <c r="N1436" s="131"/>
      <c r="O1436" s="131"/>
      <c r="P1436" s="131"/>
      <c r="Q1436" s="131"/>
      <c r="R1436" s="131"/>
      <c r="S1436" s="131"/>
    </row>
    <row r="1437" spans="1:19" ht="15" customHeight="1">
      <c r="A1437" s="131"/>
      <c r="B1437" s="131"/>
      <c r="C1437" s="131"/>
      <c r="D1437" s="131"/>
      <c r="E1437" s="131"/>
      <c r="F1437" s="131"/>
      <c r="G1437" s="131"/>
      <c r="H1437" s="131"/>
      <c r="I1437" s="131"/>
      <c r="J1437" s="131"/>
      <c r="K1437" s="131"/>
      <c r="L1437" s="131"/>
      <c r="M1437" s="131"/>
      <c r="N1437" s="131"/>
      <c r="O1437" s="131"/>
      <c r="P1437" s="131"/>
      <c r="Q1437" s="131"/>
      <c r="R1437" s="131"/>
      <c r="S1437" s="131"/>
    </row>
    <row r="1438" spans="1:19" ht="15" customHeight="1">
      <c r="A1438" s="131"/>
      <c r="B1438" s="131"/>
      <c r="C1438" s="131"/>
      <c r="D1438" s="131"/>
      <c r="E1438" s="131"/>
      <c r="F1438" s="131"/>
      <c r="G1438" s="131"/>
      <c r="H1438" s="131"/>
      <c r="I1438" s="131"/>
      <c r="J1438" s="131"/>
      <c r="K1438" s="131"/>
      <c r="L1438" s="131"/>
      <c r="M1438" s="131"/>
      <c r="N1438" s="131"/>
      <c r="O1438" s="131"/>
      <c r="P1438" s="131"/>
      <c r="Q1438" s="131"/>
      <c r="R1438" s="131"/>
      <c r="S1438" s="131"/>
    </row>
    <row r="1439" spans="1:19" ht="15" customHeight="1">
      <c r="A1439" s="131"/>
      <c r="B1439" s="131"/>
      <c r="C1439" s="131"/>
      <c r="D1439" s="131"/>
      <c r="E1439" s="131"/>
      <c r="F1439" s="131"/>
      <c r="G1439" s="131"/>
      <c r="H1439" s="131"/>
      <c r="I1439" s="131"/>
      <c r="J1439" s="131"/>
      <c r="K1439" s="131"/>
      <c r="L1439" s="131"/>
      <c r="M1439" s="131"/>
      <c r="N1439" s="131"/>
      <c r="O1439" s="131"/>
      <c r="P1439" s="131"/>
      <c r="Q1439" s="131"/>
      <c r="R1439" s="131"/>
      <c r="S1439" s="131"/>
    </row>
    <row r="1440" spans="1:19" ht="15" customHeight="1">
      <c r="A1440" s="131"/>
      <c r="B1440" s="131"/>
      <c r="C1440" s="131"/>
      <c r="D1440" s="131"/>
      <c r="E1440" s="131"/>
      <c r="F1440" s="131"/>
      <c r="G1440" s="131"/>
      <c r="H1440" s="131"/>
      <c r="I1440" s="131"/>
      <c r="J1440" s="131"/>
      <c r="K1440" s="131"/>
      <c r="L1440" s="131"/>
      <c r="M1440" s="131"/>
      <c r="N1440" s="131"/>
      <c r="O1440" s="131"/>
      <c r="P1440" s="131"/>
      <c r="Q1440" s="131"/>
      <c r="R1440" s="131"/>
      <c r="S1440" s="131"/>
    </row>
    <row r="1441" spans="1:19" ht="15" customHeight="1">
      <c r="A1441" s="131"/>
      <c r="B1441" s="131"/>
      <c r="C1441" s="131"/>
      <c r="D1441" s="131"/>
      <c r="E1441" s="131"/>
      <c r="F1441" s="131"/>
      <c r="G1441" s="131"/>
      <c r="H1441" s="131"/>
      <c r="I1441" s="131"/>
      <c r="J1441" s="131"/>
      <c r="K1441" s="131"/>
      <c r="L1441" s="131"/>
      <c r="M1441" s="131"/>
      <c r="N1441" s="131"/>
      <c r="O1441" s="131"/>
      <c r="P1441" s="131"/>
      <c r="Q1441" s="131"/>
      <c r="R1441" s="131"/>
      <c r="S1441" s="131"/>
    </row>
    <row r="1442" spans="1:19" ht="15" customHeight="1">
      <c r="A1442" s="131"/>
      <c r="B1442" s="131"/>
      <c r="C1442" s="131"/>
      <c r="D1442" s="131"/>
      <c r="E1442" s="131"/>
      <c r="F1442" s="131"/>
      <c r="G1442" s="131"/>
      <c r="H1442" s="131"/>
      <c r="I1442" s="131"/>
      <c r="J1442" s="131"/>
      <c r="K1442" s="131"/>
      <c r="L1442" s="131"/>
      <c r="M1442" s="131"/>
      <c r="N1442" s="131"/>
      <c r="O1442" s="131"/>
      <c r="P1442" s="131"/>
      <c r="Q1442" s="131"/>
      <c r="R1442" s="131"/>
      <c r="S1442" s="131"/>
    </row>
    <row r="1443" spans="1:19" ht="15" customHeight="1">
      <c r="A1443" s="131"/>
      <c r="B1443" s="131"/>
      <c r="C1443" s="131"/>
      <c r="D1443" s="131"/>
      <c r="E1443" s="131"/>
      <c r="F1443" s="131"/>
      <c r="G1443" s="131"/>
      <c r="H1443" s="131"/>
      <c r="I1443" s="131"/>
      <c r="J1443" s="131"/>
      <c r="K1443" s="131"/>
      <c r="L1443" s="131"/>
      <c r="M1443" s="131"/>
      <c r="N1443" s="131"/>
      <c r="O1443" s="131"/>
      <c r="P1443" s="131"/>
      <c r="Q1443" s="131"/>
      <c r="R1443" s="131"/>
      <c r="S1443" s="131"/>
    </row>
    <row r="1444" spans="1:19" ht="15" customHeight="1">
      <c r="A1444" s="131"/>
      <c r="B1444" s="131"/>
      <c r="C1444" s="131"/>
      <c r="D1444" s="131"/>
      <c r="E1444" s="131"/>
      <c r="F1444" s="131"/>
      <c r="G1444" s="131"/>
      <c r="H1444" s="131"/>
      <c r="I1444" s="131"/>
      <c r="J1444" s="131"/>
      <c r="K1444" s="131"/>
      <c r="L1444" s="131"/>
      <c r="M1444" s="131"/>
      <c r="N1444" s="131"/>
      <c r="O1444" s="131"/>
      <c r="P1444" s="131"/>
      <c r="Q1444" s="131"/>
      <c r="R1444" s="131"/>
      <c r="S1444" s="131"/>
    </row>
    <row r="1445" spans="1:19" ht="15" customHeight="1">
      <c r="A1445" s="131"/>
      <c r="B1445" s="131"/>
      <c r="C1445" s="131"/>
      <c r="D1445" s="131"/>
      <c r="E1445" s="131"/>
      <c r="F1445" s="131"/>
      <c r="G1445" s="131"/>
      <c r="H1445" s="131"/>
      <c r="I1445" s="131"/>
      <c r="J1445" s="131"/>
      <c r="K1445" s="131"/>
      <c r="L1445" s="131"/>
      <c r="M1445" s="131"/>
      <c r="N1445" s="131"/>
      <c r="O1445" s="131"/>
      <c r="P1445" s="131"/>
      <c r="Q1445" s="131"/>
      <c r="R1445" s="131"/>
      <c r="S1445" s="131"/>
    </row>
    <row r="1446" spans="1:19" ht="15" customHeight="1">
      <c r="A1446" s="131"/>
      <c r="B1446" s="131"/>
      <c r="C1446" s="131"/>
      <c r="D1446" s="131"/>
      <c r="E1446" s="131"/>
      <c r="F1446" s="131"/>
      <c r="G1446" s="131"/>
      <c r="H1446" s="131"/>
      <c r="I1446" s="131"/>
      <c r="J1446" s="131"/>
      <c r="K1446" s="131"/>
      <c r="L1446" s="131"/>
      <c r="M1446" s="131"/>
      <c r="N1446" s="131"/>
      <c r="O1446" s="131"/>
      <c r="P1446" s="131"/>
      <c r="Q1446" s="131"/>
      <c r="R1446" s="131"/>
      <c r="S1446" s="131"/>
    </row>
    <row r="1447" spans="1:19" ht="15" customHeight="1">
      <c r="A1447" s="131"/>
      <c r="B1447" s="131"/>
      <c r="C1447" s="131"/>
      <c r="D1447" s="131"/>
      <c r="E1447" s="131"/>
      <c r="F1447" s="131"/>
      <c r="G1447" s="131"/>
      <c r="H1447" s="131"/>
      <c r="I1447" s="131"/>
      <c r="J1447" s="131"/>
      <c r="K1447" s="131"/>
      <c r="L1447" s="131"/>
      <c r="M1447" s="131"/>
      <c r="N1447" s="131"/>
      <c r="O1447" s="131"/>
      <c r="P1447" s="131"/>
      <c r="Q1447" s="131"/>
      <c r="R1447" s="131"/>
      <c r="S1447" s="131"/>
    </row>
    <row r="1448" spans="1:19" ht="15" customHeight="1">
      <c r="A1448" s="131"/>
      <c r="B1448" s="131"/>
      <c r="C1448" s="131"/>
      <c r="D1448" s="131"/>
      <c r="E1448" s="131"/>
      <c r="F1448" s="131"/>
      <c r="G1448" s="131"/>
      <c r="H1448" s="131"/>
      <c r="I1448" s="131"/>
      <c r="J1448" s="131"/>
      <c r="K1448" s="131"/>
      <c r="L1448" s="131"/>
      <c r="M1448" s="131"/>
      <c r="N1448" s="131"/>
      <c r="O1448" s="131"/>
      <c r="P1448" s="131"/>
      <c r="Q1448" s="131"/>
      <c r="R1448" s="131"/>
      <c r="S1448" s="131"/>
    </row>
    <row r="1449" spans="1:19" ht="15" customHeight="1">
      <c r="A1449" s="131"/>
      <c r="B1449" s="131"/>
      <c r="C1449" s="131"/>
      <c r="D1449" s="131"/>
      <c r="E1449" s="131"/>
      <c r="F1449" s="131"/>
      <c r="G1449" s="131"/>
      <c r="H1449" s="131"/>
      <c r="I1449" s="131"/>
      <c r="J1449" s="131"/>
      <c r="K1449" s="131"/>
      <c r="L1449" s="131"/>
      <c r="M1449" s="131"/>
      <c r="N1449" s="131"/>
      <c r="O1449" s="131"/>
      <c r="P1449" s="131"/>
      <c r="Q1449" s="131"/>
      <c r="R1449" s="131"/>
      <c r="S1449" s="131"/>
    </row>
    <row r="1450" spans="1:19" ht="15" customHeight="1">
      <c r="A1450" s="131"/>
      <c r="B1450" s="131"/>
      <c r="C1450" s="131"/>
      <c r="D1450" s="131"/>
      <c r="E1450" s="131"/>
      <c r="F1450" s="131"/>
      <c r="G1450" s="131"/>
      <c r="H1450" s="131"/>
      <c r="I1450" s="131"/>
      <c r="J1450" s="131"/>
      <c r="K1450" s="131"/>
      <c r="L1450" s="131"/>
      <c r="M1450" s="131"/>
      <c r="N1450" s="131"/>
      <c r="O1450" s="131"/>
      <c r="P1450" s="131"/>
      <c r="Q1450" s="131"/>
      <c r="R1450" s="131"/>
      <c r="S1450" s="131"/>
    </row>
    <row r="1451" spans="1:19" ht="15" customHeight="1">
      <c r="A1451" s="131"/>
      <c r="B1451" s="131"/>
      <c r="C1451" s="131"/>
      <c r="D1451" s="131"/>
      <c r="E1451" s="131"/>
      <c r="F1451" s="131"/>
      <c r="G1451" s="131"/>
      <c r="H1451" s="131"/>
      <c r="I1451" s="131"/>
      <c r="J1451" s="131"/>
      <c r="K1451" s="131"/>
      <c r="L1451" s="131"/>
      <c r="M1451" s="131"/>
      <c r="N1451" s="131"/>
      <c r="O1451" s="131"/>
      <c r="P1451" s="131"/>
      <c r="Q1451" s="131"/>
      <c r="R1451" s="131"/>
      <c r="S1451" s="131"/>
    </row>
    <row r="1452" spans="1:19" ht="15" customHeight="1">
      <c r="A1452" s="131"/>
      <c r="B1452" s="131"/>
      <c r="C1452" s="131"/>
      <c r="D1452" s="131"/>
      <c r="E1452" s="131"/>
      <c r="F1452" s="131"/>
      <c r="G1452" s="131"/>
      <c r="H1452" s="131"/>
      <c r="I1452" s="131"/>
      <c r="J1452" s="131"/>
      <c r="K1452" s="131"/>
      <c r="L1452" s="131"/>
      <c r="M1452" s="131"/>
      <c r="N1452" s="131"/>
      <c r="O1452" s="131"/>
      <c r="P1452" s="131"/>
      <c r="Q1452" s="131"/>
      <c r="R1452" s="131"/>
      <c r="S1452" s="131"/>
    </row>
    <row r="1453" spans="1:19" ht="15" customHeight="1">
      <c r="A1453" s="131"/>
      <c r="B1453" s="131"/>
      <c r="C1453" s="131"/>
      <c r="D1453" s="131"/>
      <c r="E1453" s="131"/>
      <c r="F1453" s="131"/>
      <c r="G1453" s="131"/>
      <c r="H1453" s="131"/>
      <c r="I1453" s="131"/>
      <c r="J1453" s="131"/>
      <c r="K1453" s="131"/>
      <c r="L1453" s="131"/>
      <c r="M1453" s="131"/>
      <c r="N1453" s="131"/>
      <c r="O1453" s="131"/>
      <c r="P1453" s="131"/>
      <c r="Q1453" s="131"/>
      <c r="R1453" s="131"/>
      <c r="S1453" s="131"/>
    </row>
    <row r="1454" spans="1:19" ht="15" customHeight="1">
      <c r="A1454" s="131"/>
      <c r="B1454" s="131"/>
      <c r="C1454" s="131"/>
      <c r="D1454" s="131"/>
      <c r="E1454" s="131"/>
      <c r="F1454" s="131"/>
      <c r="G1454" s="131"/>
      <c r="H1454" s="131"/>
      <c r="I1454" s="131"/>
      <c r="J1454" s="131"/>
      <c r="K1454" s="131"/>
      <c r="L1454" s="131"/>
      <c r="M1454" s="131"/>
      <c r="N1454" s="131"/>
      <c r="O1454" s="131"/>
      <c r="P1454" s="131"/>
      <c r="Q1454" s="131"/>
      <c r="R1454" s="131"/>
      <c r="S1454" s="131"/>
    </row>
    <row r="1455" spans="1:19" ht="15" customHeight="1">
      <c r="A1455" s="131"/>
      <c r="B1455" s="131"/>
      <c r="C1455" s="131"/>
      <c r="D1455" s="131"/>
      <c r="E1455" s="131"/>
      <c r="F1455" s="131"/>
      <c r="G1455" s="131"/>
      <c r="H1455" s="131"/>
      <c r="I1455" s="131"/>
      <c r="J1455" s="131"/>
      <c r="K1455" s="131"/>
      <c r="L1455" s="131"/>
      <c r="M1455" s="131"/>
      <c r="N1455" s="131"/>
      <c r="O1455" s="131"/>
      <c r="P1455" s="131"/>
      <c r="Q1455" s="131"/>
      <c r="R1455" s="131"/>
      <c r="S1455" s="131"/>
    </row>
    <row r="1456" spans="1:19" ht="15" customHeight="1">
      <c r="A1456" s="131"/>
      <c r="B1456" s="131"/>
      <c r="C1456" s="131"/>
      <c r="D1456" s="131"/>
      <c r="E1456" s="131"/>
      <c r="F1456" s="131"/>
      <c r="G1456" s="131"/>
      <c r="H1456" s="131"/>
      <c r="I1456" s="131"/>
      <c r="J1456" s="131"/>
      <c r="K1456" s="131"/>
      <c r="L1456" s="131"/>
      <c r="M1456" s="131"/>
      <c r="N1456" s="131"/>
      <c r="O1456" s="131"/>
      <c r="P1456" s="131"/>
      <c r="Q1456" s="131"/>
      <c r="R1456" s="131"/>
      <c r="S1456" s="131"/>
    </row>
    <row r="1457" spans="1:19" ht="15" customHeight="1">
      <c r="A1457" s="131"/>
      <c r="B1457" s="131"/>
      <c r="C1457" s="131"/>
      <c r="D1457" s="131"/>
      <c r="E1457" s="131"/>
      <c r="F1457" s="131"/>
      <c r="G1457" s="131"/>
      <c r="H1457" s="131"/>
      <c r="I1457" s="131"/>
      <c r="J1457" s="131"/>
      <c r="K1457" s="131"/>
      <c r="L1457" s="131"/>
      <c r="M1457" s="131"/>
      <c r="N1457" s="131"/>
      <c r="O1457" s="131"/>
      <c r="P1457" s="131"/>
      <c r="Q1457" s="131"/>
      <c r="R1457" s="131"/>
      <c r="S1457" s="131"/>
    </row>
    <row r="1458" spans="1:19" ht="15" customHeight="1">
      <c r="A1458" s="131"/>
      <c r="B1458" s="131"/>
      <c r="C1458" s="131"/>
      <c r="D1458" s="131"/>
      <c r="E1458" s="131"/>
      <c r="F1458" s="131"/>
      <c r="G1458" s="131"/>
      <c r="H1458" s="131"/>
      <c r="I1458" s="131"/>
      <c r="J1458" s="131"/>
      <c r="K1458" s="131"/>
      <c r="L1458" s="131"/>
      <c r="M1458" s="131"/>
      <c r="N1458" s="131"/>
      <c r="O1458" s="131"/>
      <c r="P1458" s="131"/>
      <c r="Q1458" s="131"/>
      <c r="R1458" s="131"/>
      <c r="S1458" s="131"/>
    </row>
    <row r="1459" spans="1:19" ht="15" customHeight="1">
      <c r="A1459" s="131"/>
      <c r="B1459" s="131"/>
      <c r="C1459" s="131"/>
      <c r="D1459" s="131"/>
      <c r="E1459" s="131"/>
      <c r="F1459" s="131"/>
      <c r="G1459" s="131"/>
      <c r="H1459" s="131"/>
      <c r="I1459" s="131"/>
      <c r="J1459" s="131"/>
      <c r="K1459" s="131"/>
      <c r="L1459" s="131"/>
      <c r="M1459" s="131"/>
      <c r="N1459" s="131"/>
      <c r="O1459" s="131"/>
      <c r="P1459" s="131"/>
      <c r="Q1459" s="131"/>
      <c r="R1459" s="131"/>
      <c r="S1459" s="131"/>
    </row>
    <row r="1460" spans="1:19" ht="15" customHeight="1">
      <c r="A1460" s="131"/>
      <c r="B1460" s="131"/>
      <c r="C1460" s="131"/>
      <c r="D1460" s="131"/>
      <c r="E1460" s="131"/>
      <c r="F1460" s="131"/>
      <c r="G1460" s="131"/>
      <c r="H1460" s="131"/>
      <c r="I1460" s="131"/>
      <c r="J1460" s="131"/>
      <c r="K1460" s="131"/>
      <c r="L1460" s="131"/>
      <c r="M1460" s="131"/>
      <c r="N1460" s="131"/>
      <c r="O1460" s="131"/>
      <c r="P1460" s="131"/>
      <c r="Q1460" s="131"/>
      <c r="R1460" s="131"/>
      <c r="S1460" s="131"/>
    </row>
    <row r="1461" spans="1:19" ht="15" customHeight="1">
      <c r="A1461" s="131"/>
      <c r="B1461" s="131"/>
      <c r="C1461" s="131"/>
      <c r="D1461" s="131"/>
      <c r="E1461" s="131"/>
      <c r="F1461" s="131"/>
      <c r="G1461" s="131"/>
      <c r="H1461" s="131"/>
      <c r="I1461" s="131"/>
      <c r="J1461" s="131"/>
      <c r="K1461" s="131"/>
      <c r="L1461" s="131"/>
      <c r="M1461" s="131"/>
      <c r="N1461" s="131"/>
      <c r="O1461" s="131"/>
      <c r="P1461" s="131"/>
      <c r="Q1461" s="131"/>
      <c r="R1461" s="131"/>
      <c r="S1461" s="131"/>
    </row>
    <row r="1462" spans="1:19" ht="15" customHeight="1">
      <c r="A1462" s="131"/>
      <c r="B1462" s="131"/>
      <c r="C1462" s="131"/>
      <c r="D1462" s="131"/>
      <c r="E1462" s="131"/>
      <c r="F1462" s="131"/>
      <c r="G1462" s="131"/>
      <c r="H1462" s="131"/>
      <c r="I1462" s="131"/>
      <c r="J1462" s="131"/>
      <c r="K1462" s="131"/>
      <c r="L1462" s="131"/>
      <c r="M1462" s="131"/>
      <c r="N1462" s="131"/>
      <c r="O1462" s="131"/>
      <c r="P1462" s="131"/>
      <c r="Q1462" s="131"/>
      <c r="R1462" s="131"/>
      <c r="S1462" s="131"/>
    </row>
    <row r="1463" spans="1:19" ht="15" customHeight="1">
      <c r="A1463" s="131"/>
      <c r="B1463" s="131"/>
      <c r="C1463" s="131"/>
      <c r="D1463" s="131"/>
      <c r="E1463" s="131"/>
      <c r="F1463" s="131"/>
      <c r="G1463" s="131"/>
      <c r="H1463" s="131"/>
      <c r="I1463" s="131"/>
      <c r="J1463" s="131"/>
      <c r="K1463" s="131"/>
      <c r="L1463" s="131"/>
      <c r="M1463" s="131"/>
      <c r="N1463" s="131"/>
      <c r="O1463" s="131"/>
      <c r="P1463" s="131"/>
      <c r="Q1463" s="131"/>
      <c r="R1463" s="131"/>
      <c r="S1463" s="131"/>
    </row>
    <row r="1464" spans="1:19" ht="15" customHeight="1">
      <c r="A1464" s="131"/>
      <c r="B1464" s="131"/>
      <c r="C1464" s="131"/>
      <c r="D1464" s="131"/>
      <c r="E1464" s="131"/>
      <c r="F1464" s="131"/>
      <c r="G1464" s="131"/>
      <c r="H1464" s="131"/>
      <c r="I1464" s="131"/>
      <c r="J1464" s="131"/>
      <c r="K1464" s="131"/>
      <c r="L1464" s="131"/>
      <c r="M1464" s="131"/>
      <c r="N1464" s="131"/>
      <c r="O1464" s="131"/>
      <c r="P1464" s="131"/>
      <c r="Q1464" s="131"/>
      <c r="R1464" s="131"/>
      <c r="S1464" s="131"/>
    </row>
    <row r="1465" spans="1:19" ht="15" customHeight="1">
      <c r="A1465" s="131"/>
      <c r="B1465" s="131"/>
      <c r="C1465" s="131"/>
      <c r="D1465" s="131"/>
      <c r="E1465" s="131"/>
      <c r="F1465" s="131"/>
      <c r="G1465" s="131"/>
      <c r="H1465" s="131"/>
      <c r="I1465" s="131"/>
      <c r="J1465" s="131"/>
      <c r="K1465" s="131"/>
      <c r="L1465" s="131"/>
      <c r="M1465" s="131"/>
      <c r="N1465" s="131"/>
      <c r="O1465" s="131"/>
      <c r="P1465" s="131"/>
      <c r="Q1465" s="131"/>
      <c r="R1465" s="131"/>
      <c r="S1465" s="131"/>
    </row>
    <row r="1466" spans="1:19" ht="15" customHeight="1">
      <c r="A1466" s="131"/>
      <c r="B1466" s="131"/>
      <c r="C1466" s="131"/>
      <c r="D1466" s="131"/>
      <c r="E1466" s="131"/>
      <c r="F1466" s="131"/>
      <c r="G1466" s="131"/>
      <c r="H1466" s="131"/>
      <c r="I1466" s="131"/>
      <c r="J1466" s="131"/>
      <c r="K1466" s="131"/>
      <c r="L1466" s="131"/>
      <c r="M1466" s="131"/>
      <c r="N1466" s="131"/>
      <c r="O1466" s="131"/>
      <c r="P1466" s="131"/>
      <c r="Q1466" s="131"/>
      <c r="R1466" s="131"/>
      <c r="S1466" s="131"/>
    </row>
    <row r="1467" spans="1:19" ht="15" customHeight="1">
      <c r="A1467" s="131"/>
      <c r="B1467" s="131"/>
      <c r="C1467" s="131"/>
      <c r="D1467" s="131"/>
      <c r="E1467" s="131"/>
      <c r="F1467" s="131"/>
      <c r="G1467" s="131"/>
      <c r="H1467" s="131"/>
      <c r="I1467" s="131"/>
      <c r="J1467" s="131"/>
      <c r="K1467" s="131"/>
      <c r="L1467" s="131"/>
      <c r="M1467" s="131"/>
      <c r="N1467" s="131"/>
      <c r="O1467" s="131"/>
      <c r="P1467" s="131"/>
      <c r="Q1467" s="131"/>
      <c r="R1467" s="131"/>
      <c r="S1467" s="131"/>
    </row>
    <row r="1468" spans="1:19" ht="15" customHeight="1">
      <c r="A1468" s="131"/>
      <c r="B1468" s="131"/>
      <c r="C1468" s="131"/>
      <c r="D1468" s="131"/>
      <c r="E1468" s="131"/>
      <c r="F1468" s="131"/>
      <c r="G1468" s="131"/>
      <c r="H1468" s="131"/>
      <c r="I1468" s="131"/>
      <c r="J1468" s="131"/>
      <c r="K1468" s="131"/>
      <c r="L1468" s="131"/>
      <c r="M1468" s="131"/>
      <c r="N1468" s="131"/>
      <c r="O1468" s="131"/>
      <c r="P1468" s="131"/>
      <c r="Q1468" s="131"/>
      <c r="R1468" s="131"/>
      <c r="S1468" s="131"/>
    </row>
    <row r="1469" spans="1:19" ht="15" customHeight="1">
      <c r="A1469" s="131"/>
      <c r="B1469" s="131"/>
      <c r="C1469" s="131"/>
      <c r="D1469" s="131"/>
      <c r="E1469" s="131"/>
      <c r="F1469" s="131"/>
      <c r="G1469" s="131"/>
      <c r="H1469" s="131"/>
      <c r="I1469" s="131"/>
      <c r="J1469" s="131"/>
      <c r="K1469" s="131"/>
      <c r="L1469" s="131"/>
      <c r="M1469" s="131"/>
      <c r="N1469" s="131"/>
      <c r="O1469" s="131"/>
      <c r="P1469" s="131"/>
      <c r="Q1469" s="131"/>
      <c r="R1469" s="131"/>
      <c r="S1469" s="131"/>
    </row>
    <row r="1470" spans="1:19" ht="15" customHeight="1">
      <c r="A1470" s="131"/>
      <c r="B1470" s="131"/>
      <c r="C1470" s="131"/>
      <c r="D1470" s="131"/>
      <c r="E1470" s="131"/>
      <c r="F1470" s="131"/>
      <c r="G1470" s="131"/>
      <c r="H1470" s="131"/>
      <c r="I1470" s="131"/>
      <c r="J1470" s="131"/>
      <c r="K1470" s="131"/>
      <c r="L1470" s="131"/>
      <c r="M1470" s="131"/>
      <c r="N1470" s="131"/>
      <c r="O1470" s="131"/>
      <c r="P1470" s="131"/>
      <c r="Q1470" s="131"/>
      <c r="R1470" s="131"/>
      <c r="S1470" s="131"/>
    </row>
    <row r="1471" spans="1:19" ht="15" customHeight="1">
      <c r="A1471" s="131"/>
      <c r="B1471" s="131"/>
      <c r="C1471" s="131"/>
      <c r="D1471" s="131"/>
      <c r="E1471" s="131"/>
      <c r="F1471" s="131"/>
      <c r="G1471" s="131"/>
      <c r="H1471" s="131"/>
      <c r="I1471" s="131"/>
      <c r="J1471" s="131"/>
      <c r="K1471" s="131"/>
      <c r="L1471" s="131"/>
      <c r="M1471" s="131"/>
      <c r="N1471" s="131"/>
      <c r="O1471" s="131"/>
      <c r="P1471" s="131"/>
      <c r="Q1471" s="131"/>
      <c r="R1471" s="131"/>
      <c r="S1471" s="131"/>
    </row>
    <row r="1472" spans="1:19" ht="15" customHeight="1">
      <c r="A1472" s="131"/>
      <c r="B1472" s="131"/>
      <c r="C1472" s="131"/>
      <c r="D1472" s="131"/>
      <c r="E1472" s="131"/>
      <c r="F1472" s="131"/>
      <c r="G1472" s="131"/>
      <c r="H1472" s="131"/>
      <c r="I1472" s="131"/>
      <c r="J1472" s="131"/>
      <c r="K1472" s="131"/>
      <c r="L1472" s="131"/>
      <c r="M1472" s="131"/>
      <c r="N1472" s="131"/>
      <c r="O1472" s="131"/>
      <c r="P1472" s="131"/>
      <c r="Q1472" s="131"/>
      <c r="R1472" s="131"/>
      <c r="S1472" s="131"/>
    </row>
    <row r="1473" spans="1:19" ht="15" customHeight="1">
      <c r="A1473" s="131"/>
      <c r="B1473" s="131"/>
      <c r="C1473" s="131"/>
      <c r="D1473" s="131"/>
      <c r="E1473" s="131"/>
      <c r="F1473" s="131"/>
      <c r="G1473" s="131"/>
      <c r="H1473" s="131"/>
      <c r="I1473" s="131"/>
      <c r="J1473" s="131"/>
      <c r="K1473" s="131"/>
      <c r="L1473" s="131"/>
      <c r="M1473" s="131"/>
      <c r="N1473" s="131"/>
      <c r="O1473" s="131"/>
      <c r="P1473" s="131"/>
      <c r="Q1473" s="131"/>
      <c r="R1473" s="131"/>
      <c r="S1473" s="131"/>
    </row>
    <row r="1474" spans="1:19" ht="15" customHeight="1">
      <c r="A1474" s="131"/>
      <c r="B1474" s="131"/>
      <c r="C1474" s="131"/>
      <c r="D1474" s="131"/>
      <c r="E1474" s="131"/>
      <c r="F1474" s="131"/>
      <c r="G1474" s="131"/>
      <c r="H1474" s="131"/>
      <c r="I1474" s="131"/>
      <c r="J1474" s="131"/>
      <c r="K1474" s="131"/>
      <c r="L1474" s="131"/>
      <c r="M1474" s="131"/>
      <c r="N1474" s="131"/>
      <c r="O1474" s="131"/>
      <c r="P1474" s="131"/>
      <c r="Q1474" s="131"/>
      <c r="R1474" s="131"/>
      <c r="S1474" s="131"/>
    </row>
    <row r="1475" spans="1:19" ht="15" customHeight="1">
      <c r="A1475" s="131"/>
      <c r="B1475" s="131"/>
      <c r="C1475" s="131"/>
      <c r="D1475" s="131"/>
      <c r="E1475" s="131"/>
      <c r="F1475" s="131"/>
      <c r="G1475" s="131"/>
      <c r="H1475" s="131"/>
      <c r="I1475" s="131"/>
      <c r="J1475" s="131"/>
      <c r="K1475" s="131"/>
      <c r="L1475" s="131"/>
      <c r="M1475" s="131"/>
      <c r="N1475" s="131"/>
      <c r="O1475" s="131"/>
      <c r="P1475" s="131"/>
      <c r="Q1475" s="131"/>
      <c r="R1475" s="131"/>
      <c r="S1475" s="131"/>
    </row>
    <row r="1476" spans="1:19" ht="15" customHeight="1">
      <c r="A1476" s="131"/>
      <c r="B1476" s="131"/>
      <c r="C1476" s="131"/>
      <c r="D1476" s="131"/>
      <c r="E1476" s="131"/>
      <c r="F1476" s="131"/>
      <c r="G1476" s="131"/>
      <c r="H1476" s="131"/>
      <c r="I1476" s="131"/>
      <c r="J1476" s="131"/>
      <c r="K1476" s="131"/>
      <c r="L1476" s="131"/>
      <c r="M1476" s="131"/>
      <c r="N1476" s="131"/>
      <c r="O1476" s="131"/>
      <c r="P1476" s="131"/>
      <c r="Q1476" s="131"/>
      <c r="R1476" s="131"/>
      <c r="S1476" s="131"/>
    </row>
    <row r="1477" spans="1:19" ht="15" customHeight="1">
      <c r="A1477" s="131"/>
      <c r="B1477" s="131"/>
      <c r="C1477" s="131"/>
      <c r="D1477" s="131"/>
      <c r="E1477" s="131"/>
      <c r="F1477" s="131"/>
      <c r="G1477" s="131"/>
      <c r="H1477" s="131"/>
      <c r="I1477" s="131"/>
      <c r="J1477" s="131"/>
      <c r="K1477" s="131"/>
      <c r="L1477" s="131"/>
      <c r="M1477" s="131"/>
      <c r="N1477" s="131"/>
      <c r="O1477" s="131"/>
      <c r="P1477" s="131"/>
      <c r="Q1477" s="131"/>
      <c r="R1477" s="131"/>
      <c r="S1477" s="131"/>
    </row>
    <row r="1478" spans="1:19" ht="15" customHeight="1">
      <c r="A1478" s="131"/>
      <c r="B1478" s="131"/>
      <c r="C1478" s="131"/>
      <c r="D1478" s="131"/>
      <c r="E1478" s="131"/>
      <c r="F1478" s="131"/>
      <c r="G1478" s="131"/>
      <c r="H1478" s="131"/>
      <c r="I1478" s="131"/>
      <c r="J1478" s="131"/>
      <c r="K1478" s="131"/>
      <c r="L1478" s="131"/>
      <c r="M1478" s="131"/>
      <c r="N1478" s="131"/>
      <c r="O1478" s="131"/>
      <c r="P1478" s="131"/>
      <c r="Q1478" s="131"/>
      <c r="R1478" s="131"/>
      <c r="S1478" s="131"/>
    </row>
    <row r="1479" spans="1:19" ht="15" customHeight="1">
      <c r="A1479" s="131"/>
      <c r="B1479" s="131"/>
      <c r="C1479" s="131"/>
      <c r="D1479" s="131"/>
      <c r="E1479" s="131"/>
      <c r="F1479" s="131"/>
      <c r="G1479" s="131"/>
      <c r="H1479" s="131"/>
      <c r="I1479" s="131"/>
      <c r="J1479" s="131"/>
      <c r="K1479" s="131"/>
      <c r="L1479" s="131"/>
      <c r="M1479" s="131"/>
      <c r="N1479" s="131"/>
      <c r="O1479" s="131"/>
      <c r="P1479" s="131"/>
      <c r="Q1479" s="131"/>
      <c r="R1479" s="131"/>
      <c r="S1479" s="131"/>
    </row>
    <row r="1480" spans="1:19" ht="15" customHeight="1">
      <c r="A1480" s="131"/>
      <c r="B1480" s="131"/>
      <c r="C1480" s="131"/>
      <c r="D1480" s="131"/>
      <c r="E1480" s="131"/>
      <c r="F1480" s="131"/>
      <c r="G1480" s="131"/>
      <c r="H1480" s="131"/>
      <c r="I1480" s="131"/>
      <c r="J1480" s="131"/>
      <c r="K1480" s="131"/>
      <c r="L1480" s="131"/>
      <c r="M1480" s="131"/>
      <c r="N1480" s="131"/>
      <c r="O1480" s="131"/>
      <c r="P1480" s="131"/>
      <c r="Q1480" s="131"/>
      <c r="R1480" s="131"/>
      <c r="S1480" s="131"/>
    </row>
    <row r="1481" spans="1:19" ht="15" customHeight="1">
      <c r="A1481" s="131"/>
      <c r="B1481" s="131"/>
      <c r="C1481" s="131"/>
      <c r="D1481" s="131"/>
      <c r="E1481" s="131"/>
      <c r="F1481" s="131"/>
      <c r="G1481" s="131"/>
      <c r="H1481" s="131"/>
      <c r="I1481" s="131"/>
      <c r="J1481" s="131"/>
      <c r="K1481" s="131"/>
      <c r="L1481" s="131"/>
      <c r="M1481" s="131"/>
      <c r="N1481" s="131"/>
      <c r="O1481" s="131"/>
      <c r="P1481" s="131"/>
      <c r="Q1481" s="131"/>
      <c r="R1481" s="131"/>
      <c r="S1481" s="131"/>
    </row>
    <row r="1482" spans="1:19" ht="15" customHeight="1">
      <c r="A1482" s="131"/>
      <c r="B1482" s="131"/>
      <c r="C1482" s="131"/>
      <c r="D1482" s="131"/>
      <c r="E1482" s="131"/>
      <c r="F1482" s="131"/>
      <c r="G1482" s="131"/>
      <c r="H1482" s="131"/>
      <c r="I1482" s="131"/>
      <c r="J1482" s="131"/>
      <c r="K1482" s="131"/>
      <c r="L1482" s="131"/>
      <c r="M1482" s="131"/>
      <c r="N1482" s="131"/>
      <c r="O1482" s="131"/>
      <c r="P1482" s="131"/>
      <c r="Q1482" s="131"/>
      <c r="R1482" s="131"/>
      <c r="S1482" s="131"/>
    </row>
    <row r="1483" spans="1:19" ht="15" customHeight="1">
      <c r="A1483" s="131"/>
      <c r="B1483" s="131"/>
      <c r="C1483" s="131"/>
      <c r="D1483" s="131"/>
      <c r="E1483" s="131"/>
      <c r="F1483" s="131"/>
      <c r="G1483" s="131"/>
      <c r="H1483" s="131"/>
      <c r="I1483" s="131"/>
      <c r="J1483" s="131"/>
      <c r="K1483" s="131"/>
      <c r="L1483" s="131"/>
      <c r="M1483" s="131"/>
      <c r="N1483" s="131"/>
      <c r="O1483" s="131"/>
      <c r="P1483" s="131"/>
      <c r="Q1483" s="131"/>
      <c r="R1483" s="131"/>
      <c r="S1483" s="131"/>
    </row>
    <row r="1484" spans="1:19" ht="15" customHeight="1">
      <c r="A1484" s="131"/>
      <c r="B1484" s="131"/>
      <c r="C1484" s="131"/>
      <c r="D1484" s="131"/>
      <c r="E1484" s="131"/>
      <c r="F1484" s="131"/>
      <c r="G1484" s="131"/>
      <c r="H1484" s="131"/>
      <c r="I1484" s="131"/>
      <c r="J1484" s="131"/>
      <c r="K1484" s="131"/>
      <c r="L1484" s="131"/>
      <c r="M1484" s="131"/>
      <c r="N1484" s="131"/>
      <c r="O1484" s="131"/>
      <c r="P1484" s="131"/>
      <c r="Q1484" s="131"/>
      <c r="R1484" s="131"/>
      <c r="S1484" s="131"/>
    </row>
    <row r="1485" spans="1:19" ht="15" customHeight="1">
      <c r="A1485" s="131"/>
      <c r="B1485" s="131"/>
      <c r="C1485" s="131"/>
      <c r="D1485" s="131"/>
      <c r="E1485" s="131"/>
      <c r="F1485" s="131"/>
      <c r="G1485" s="131"/>
      <c r="H1485" s="131"/>
      <c r="I1485" s="131"/>
      <c r="J1485" s="131"/>
      <c r="K1485" s="131"/>
      <c r="L1485" s="131"/>
      <c r="M1485" s="131"/>
      <c r="N1485" s="131"/>
      <c r="O1485" s="131"/>
      <c r="P1485" s="131"/>
      <c r="Q1485" s="131"/>
      <c r="R1485" s="131"/>
      <c r="S1485" s="131"/>
    </row>
    <row r="1486" spans="1:19" ht="15" customHeight="1">
      <c r="A1486" s="131"/>
      <c r="B1486" s="131"/>
      <c r="C1486" s="131"/>
      <c r="D1486" s="131"/>
      <c r="E1486" s="131"/>
      <c r="F1486" s="131"/>
      <c r="G1486" s="131"/>
      <c r="H1486" s="131"/>
      <c r="I1486" s="131"/>
      <c r="J1486" s="131"/>
      <c r="K1486" s="131"/>
      <c r="L1486" s="131"/>
      <c r="M1486" s="131"/>
      <c r="N1486" s="131"/>
      <c r="O1486" s="131"/>
      <c r="P1486" s="131"/>
      <c r="Q1486" s="131"/>
      <c r="R1486" s="131"/>
      <c r="S1486" s="131"/>
    </row>
    <row r="1487" spans="1:19" ht="15" customHeight="1">
      <c r="A1487" s="131"/>
      <c r="B1487" s="131"/>
      <c r="C1487" s="131"/>
      <c r="D1487" s="131"/>
      <c r="E1487" s="131"/>
      <c r="F1487" s="131"/>
      <c r="G1487" s="131"/>
      <c r="H1487" s="131"/>
      <c r="I1487" s="131"/>
      <c r="J1487" s="131"/>
      <c r="K1487" s="131"/>
      <c r="L1487" s="131"/>
      <c r="M1487" s="131"/>
      <c r="N1487" s="131"/>
      <c r="O1487" s="131"/>
      <c r="P1487" s="131"/>
      <c r="Q1487" s="131"/>
      <c r="R1487" s="131"/>
      <c r="S1487" s="131"/>
    </row>
    <row r="1488" spans="1:19" ht="15" customHeight="1">
      <c r="A1488" s="131"/>
      <c r="B1488" s="131"/>
      <c r="C1488" s="131"/>
      <c r="D1488" s="131"/>
      <c r="E1488" s="131"/>
      <c r="F1488" s="131"/>
      <c r="G1488" s="131"/>
      <c r="H1488" s="131"/>
      <c r="I1488" s="131"/>
      <c r="J1488" s="131"/>
      <c r="K1488" s="131"/>
      <c r="L1488" s="131"/>
      <c r="M1488" s="131"/>
      <c r="N1488" s="131"/>
      <c r="O1488" s="131"/>
      <c r="P1488" s="131"/>
      <c r="Q1488" s="131"/>
      <c r="R1488" s="131"/>
      <c r="S1488" s="131"/>
    </row>
    <row r="1489" spans="1:19" ht="15" customHeight="1">
      <c r="A1489" s="131"/>
      <c r="B1489" s="131"/>
      <c r="C1489" s="131"/>
      <c r="D1489" s="131"/>
      <c r="E1489" s="131"/>
      <c r="F1489" s="131"/>
      <c r="G1489" s="131"/>
      <c r="H1489" s="131"/>
      <c r="I1489" s="131"/>
      <c r="J1489" s="131"/>
      <c r="K1489" s="131"/>
      <c r="L1489" s="131"/>
      <c r="M1489" s="131"/>
      <c r="N1489" s="131"/>
      <c r="O1489" s="131"/>
      <c r="P1489" s="131"/>
      <c r="Q1489" s="131"/>
      <c r="R1489" s="131"/>
      <c r="S1489" s="131"/>
    </row>
    <row r="1490" spans="1:19" ht="15" customHeight="1">
      <c r="A1490" s="131"/>
      <c r="B1490" s="131"/>
      <c r="C1490" s="131"/>
      <c r="D1490" s="131"/>
      <c r="E1490" s="131"/>
      <c r="F1490" s="131"/>
      <c r="G1490" s="131"/>
      <c r="H1490" s="131"/>
      <c r="I1490" s="131"/>
      <c r="J1490" s="131"/>
      <c r="K1490" s="131"/>
      <c r="L1490" s="131"/>
      <c r="M1490" s="131"/>
      <c r="N1490" s="131"/>
      <c r="O1490" s="131"/>
      <c r="P1490" s="131"/>
      <c r="Q1490" s="131"/>
      <c r="R1490" s="131"/>
      <c r="S1490" s="131"/>
    </row>
    <row r="1491" spans="1:19" ht="15" customHeight="1">
      <c r="A1491" s="131"/>
      <c r="B1491" s="131"/>
      <c r="C1491" s="131"/>
      <c r="D1491" s="131"/>
      <c r="E1491" s="131"/>
      <c r="F1491" s="131"/>
      <c r="G1491" s="131"/>
      <c r="H1491" s="131"/>
      <c r="I1491" s="131"/>
      <c r="J1491" s="131"/>
      <c r="K1491" s="131"/>
      <c r="L1491" s="131"/>
      <c r="M1491" s="131"/>
      <c r="N1491" s="131"/>
      <c r="O1491" s="131"/>
      <c r="P1491" s="131"/>
      <c r="Q1491" s="131"/>
      <c r="R1491" s="131"/>
      <c r="S1491" s="131"/>
    </row>
    <row r="1492" spans="1:19" ht="15" customHeight="1">
      <c r="A1492" s="131"/>
      <c r="B1492" s="131"/>
      <c r="C1492" s="131"/>
      <c r="D1492" s="131"/>
      <c r="E1492" s="131"/>
      <c r="F1492" s="131"/>
      <c r="G1492" s="131"/>
      <c r="H1492" s="131"/>
      <c r="I1492" s="131"/>
      <c r="J1492" s="131"/>
      <c r="K1492" s="131"/>
      <c r="L1492" s="131"/>
      <c r="M1492" s="131"/>
      <c r="N1492" s="131"/>
      <c r="O1492" s="131"/>
      <c r="P1492" s="131"/>
      <c r="Q1492" s="131"/>
      <c r="R1492" s="131"/>
      <c r="S1492" s="131"/>
    </row>
    <row r="1493" spans="1:19" ht="15" customHeight="1">
      <c r="A1493" s="131"/>
      <c r="B1493" s="131"/>
      <c r="C1493" s="131"/>
      <c r="D1493" s="131"/>
      <c r="E1493" s="131"/>
      <c r="F1493" s="131"/>
      <c r="G1493" s="131"/>
      <c r="H1493" s="131"/>
      <c r="I1493" s="131"/>
      <c r="J1493" s="131"/>
      <c r="K1493" s="131"/>
      <c r="L1493" s="131"/>
      <c r="M1493" s="131"/>
      <c r="N1493" s="131"/>
      <c r="O1493" s="131"/>
      <c r="P1493" s="131"/>
      <c r="Q1493" s="131"/>
      <c r="R1493" s="131"/>
      <c r="S1493" s="131"/>
    </row>
    <row r="1494" spans="1:19" ht="15" customHeight="1">
      <c r="A1494" s="131"/>
      <c r="B1494" s="131"/>
      <c r="C1494" s="131"/>
      <c r="D1494" s="131"/>
      <c r="E1494" s="131"/>
      <c r="F1494" s="131"/>
      <c r="G1494" s="131"/>
      <c r="H1494" s="131"/>
      <c r="I1494" s="131"/>
      <c r="J1494" s="131"/>
      <c r="K1494" s="131"/>
      <c r="L1494" s="131"/>
      <c r="M1494" s="131"/>
      <c r="N1494" s="131"/>
      <c r="O1494" s="131"/>
      <c r="P1494" s="131"/>
      <c r="Q1494" s="131"/>
      <c r="R1494" s="131"/>
      <c r="S1494" s="131"/>
    </row>
    <row r="1495" spans="1:19" ht="15" customHeight="1">
      <c r="A1495" s="131"/>
      <c r="B1495" s="131"/>
      <c r="C1495" s="131"/>
      <c r="D1495" s="131"/>
      <c r="E1495" s="131"/>
      <c r="F1495" s="131"/>
      <c r="G1495" s="131"/>
      <c r="H1495" s="131"/>
      <c r="I1495" s="131"/>
      <c r="J1495" s="131"/>
      <c r="K1495" s="131"/>
      <c r="L1495" s="131"/>
      <c r="M1495" s="131"/>
      <c r="N1495" s="131"/>
      <c r="O1495" s="131"/>
      <c r="P1495" s="131"/>
      <c r="Q1495" s="131"/>
      <c r="R1495" s="131"/>
      <c r="S1495" s="131"/>
    </row>
    <row r="1496" spans="1:19" ht="15" customHeight="1">
      <c r="A1496" s="131"/>
      <c r="B1496" s="131"/>
      <c r="C1496" s="131"/>
      <c r="D1496" s="131"/>
      <c r="E1496" s="131"/>
      <c r="F1496" s="131"/>
      <c r="G1496" s="131"/>
      <c r="H1496" s="131"/>
      <c r="I1496" s="131"/>
      <c r="J1496" s="131"/>
      <c r="K1496" s="131"/>
      <c r="L1496" s="131"/>
      <c r="M1496" s="131"/>
      <c r="N1496" s="131"/>
      <c r="O1496" s="131"/>
      <c r="P1496" s="131"/>
      <c r="Q1496" s="131"/>
      <c r="R1496" s="131"/>
      <c r="S1496" s="131"/>
    </row>
    <row r="1497" spans="1:19" ht="15" customHeight="1">
      <c r="A1497" s="131"/>
      <c r="B1497" s="131"/>
      <c r="C1497" s="131"/>
      <c r="D1497" s="131"/>
      <c r="E1497" s="131"/>
      <c r="F1497" s="131"/>
      <c r="G1497" s="131"/>
      <c r="H1497" s="131"/>
      <c r="I1497" s="131"/>
      <c r="J1497" s="131"/>
      <c r="K1497" s="131"/>
      <c r="L1497" s="131"/>
      <c r="M1497" s="131"/>
      <c r="N1497" s="131"/>
      <c r="O1497" s="131"/>
      <c r="P1497" s="131"/>
      <c r="Q1497" s="131"/>
      <c r="R1497" s="131"/>
      <c r="S1497" s="131"/>
    </row>
    <row r="1498" spans="1:19" ht="15" customHeight="1">
      <c r="A1498" s="131"/>
      <c r="B1498" s="131"/>
      <c r="C1498" s="131"/>
      <c r="D1498" s="131"/>
      <c r="E1498" s="131"/>
      <c r="F1498" s="131"/>
      <c r="G1498" s="131"/>
      <c r="H1498" s="131"/>
      <c r="I1498" s="131"/>
      <c r="J1498" s="131"/>
      <c r="K1498" s="131"/>
      <c r="L1498" s="131"/>
      <c r="M1498" s="131"/>
      <c r="N1498" s="131"/>
      <c r="O1498" s="131"/>
      <c r="P1498" s="131"/>
      <c r="Q1498" s="131"/>
      <c r="R1498" s="131"/>
      <c r="S1498" s="131"/>
    </row>
    <row r="1499" spans="1:19" ht="15" customHeight="1">
      <c r="A1499" s="131"/>
      <c r="B1499" s="131"/>
      <c r="C1499" s="131"/>
      <c r="D1499" s="131"/>
      <c r="E1499" s="131"/>
      <c r="F1499" s="131"/>
      <c r="G1499" s="131"/>
      <c r="H1499" s="131"/>
      <c r="I1499" s="131"/>
      <c r="J1499" s="131"/>
      <c r="K1499" s="131"/>
      <c r="L1499" s="131"/>
      <c r="M1499" s="131"/>
      <c r="N1499" s="131"/>
      <c r="O1499" s="131"/>
      <c r="P1499" s="131"/>
      <c r="Q1499" s="131"/>
      <c r="R1499" s="131"/>
      <c r="S1499" s="131"/>
    </row>
    <row r="1500" spans="1:19" ht="15" customHeight="1">
      <c r="A1500" s="131"/>
      <c r="B1500" s="131"/>
      <c r="C1500" s="131"/>
      <c r="D1500" s="131"/>
      <c r="E1500" s="131"/>
      <c r="F1500" s="131"/>
      <c r="G1500" s="131"/>
      <c r="H1500" s="131"/>
      <c r="I1500" s="131"/>
      <c r="J1500" s="131"/>
      <c r="K1500" s="131"/>
      <c r="L1500" s="131"/>
      <c r="M1500" s="131"/>
      <c r="N1500" s="131"/>
      <c r="O1500" s="131"/>
      <c r="P1500" s="131"/>
      <c r="Q1500" s="131"/>
      <c r="R1500" s="131"/>
      <c r="S1500" s="131"/>
    </row>
    <row r="1501" spans="1:19" ht="15" customHeight="1">
      <c r="A1501" s="131"/>
      <c r="B1501" s="131"/>
      <c r="C1501" s="131"/>
      <c r="D1501" s="131"/>
      <c r="E1501" s="131"/>
      <c r="F1501" s="131"/>
      <c r="G1501" s="131"/>
      <c r="H1501" s="131"/>
      <c r="I1501" s="131"/>
      <c r="J1501" s="131"/>
      <c r="K1501" s="131"/>
      <c r="L1501" s="131"/>
      <c r="M1501" s="131"/>
      <c r="N1501" s="131"/>
      <c r="O1501" s="131"/>
      <c r="P1501" s="131"/>
      <c r="Q1501" s="131"/>
      <c r="R1501" s="131"/>
      <c r="S1501" s="131"/>
    </row>
    <row r="1502" spans="1:19" ht="15" customHeight="1">
      <c r="A1502" s="131"/>
      <c r="B1502" s="131"/>
      <c r="C1502" s="131"/>
      <c r="D1502" s="131"/>
      <c r="E1502" s="131"/>
      <c r="F1502" s="131"/>
      <c r="G1502" s="131"/>
      <c r="H1502" s="131"/>
      <c r="I1502" s="131"/>
      <c r="J1502" s="131"/>
      <c r="K1502" s="131"/>
      <c r="L1502" s="131"/>
      <c r="M1502" s="131"/>
      <c r="N1502" s="131"/>
      <c r="O1502" s="131"/>
      <c r="P1502" s="131"/>
      <c r="Q1502" s="131"/>
      <c r="R1502" s="131"/>
      <c r="S1502" s="131"/>
    </row>
    <row r="1503" spans="1:19" ht="15" customHeight="1">
      <c r="A1503" s="131"/>
      <c r="B1503" s="131"/>
      <c r="C1503" s="131"/>
      <c r="D1503" s="131"/>
      <c r="E1503" s="131"/>
      <c r="F1503" s="131"/>
      <c r="G1503" s="131"/>
      <c r="H1503" s="131"/>
      <c r="I1503" s="131"/>
      <c r="J1503" s="131"/>
      <c r="K1503" s="131"/>
      <c r="L1503" s="131"/>
      <c r="M1503" s="131"/>
      <c r="N1503" s="131"/>
      <c r="O1503" s="131"/>
      <c r="P1503" s="131"/>
      <c r="Q1503" s="131"/>
      <c r="R1503" s="131"/>
      <c r="S1503" s="131"/>
    </row>
    <row r="1504" spans="1:19" ht="15" customHeight="1">
      <c r="A1504" s="131"/>
      <c r="B1504" s="131"/>
      <c r="C1504" s="131"/>
      <c r="D1504" s="131"/>
      <c r="E1504" s="131"/>
      <c r="F1504" s="131"/>
      <c r="G1504" s="131"/>
      <c r="H1504" s="131"/>
      <c r="I1504" s="131"/>
      <c r="J1504" s="131"/>
      <c r="K1504" s="131"/>
      <c r="L1504" s="131"/>
      <c r="M1504" s="131"/>
      <c r="N1504" s="131"/>
      <c r="O1504" s="131"/>
      <c r="P1504" s="131"/>
      <c r="Q1504" s="131"/>
      <c r="R1504" s="131"/>
      <c r="S1504" s="131"/>
    </row>
    <row r="1505" spans="1:19" ht="15" customHeight="1">
      <c r="A1505" s="131"/>
      <c r="B1505" s="131"/>
      <c r="C1505" s="131"/>
      <c r="D1505" s="131"/>
      <c r="E1505" s="131"/>
      <c r="F1505" s="131"/>
      <c r="G1505" s="131"/>
      <c r="H1505" s="131"/>
      <c r="I1505" s="131"/>
      <c r="J1505" s="131"/>
      <c r="K1505" s="131"/>
      <c r="L1505" s="131"/>
      <c r="M1505" s="131"/>
      <c r="N1505" s="131"/>
      <c r="O1505" s="131"/>
      <c r="P1505" s="131"/>
      <c r="Q1505" s="131"/>
      <c r="R1505" s="131"/>
      <c r="S1505" s="131"/>
    </row>
    <row r="1506" spans="1:19" ht="15" customHeight="1">
      <c r="A1506" s="131"/>
      <c r="B1506" s="131"/>
      <c r="C1506" s="131"/>
      <c r="D1506" s="131"/>
      <c r="E1506" s="131"/>
      <c r="F1506" s="131"/>
      <c r="G1506" s="131"/>
      <c r="H1506" s="131"/>
      <c r="I1506" s="131"/>
      <c r="J1506" s="131"/>
      <c r="K1506" s="131"/>
      <c r="L1506" s="131"/>
      <c r="M1506" s="131"/>
      <c r="N1506" s="131"/>
      <c r="O1506" s="131"/>
      <c r="P1506" s="131"/>
      <c r="Q1506" s="131"/>
      <c r="R1506" s="131"/>
      <c r="S1506" s="131"/>
    </row>
    <row r="1507" spans="1:19" ht="15" customHeight="1">
      <c r="A1507" s="131"/>
      <c r="B1507" s="131"/>
      <c r="C1507" s="131"/>
      <c r="D1507" s="131"/>
      <c r="E1507" s="131"/>
      <c r="F1507" s="131"/>
      <c r="G1507" s="131"/>
      <c r="H1507" s="131"/>
      <c r="I1507" s="131"/>
      <c r="J1507" s="131"/>
      <c r="K1507" s="131"/>
      <c r="L1507" s="131"/>
      <c r="M1507" s="131"/>
      <c r="N1507" s="131"/>
      <c r="O1507" s="131"/>
      <c r="P1507" s="131"/>
      <c r="Q1507" s="131"/>
      <c r="R1507" s="131"/>
      <c r="S1507" s="131"/>
    </row>
    <row r="1508" spans="1:19" ht="15" customHeight="1">
      <c r="A1508" s="131"/>
      <c r="B1508" s="131"/>
      <c r="C1508" s="131"/>
      <c r="D1508" s="131"/>
      <c r="E1508" s="131"/>
      <c r="F1508" s="131"/>
      <c r="G1508" s="131"/>
      <c r="H1508" s="131"/>
      <c r="I1508" s="131"/>
      <c r="J1508" s="131"/>
      <c r="K1508" s="131"/>
      <c r="L1508" s="131"/>
      <c r="M1508" s="131"/>
      <c r="N1508" s="131"/>
      <c r="O1508" s="131"/>
      <c r="P1508" s="131"/>
      <c r="Q1508" s="131"/>
      <c r="R1508" s="131"/>
      <c r="S1508" s="131"/>
    </row>
    <row r="1509" spans="1:19" ht="15" customHeight="1">
      <c r="A1509" s="131"/>
      <c r="B1509" s="131"/>
      <c r="C1509" s="131"/>
      <c r="D1509" s="131"/>
      <c r="E1509" s="131"/>
      <c r="F1509" s="131"/>
      <c r="G1509" s="131"/>
      <c r="H1509" s="131"/>
      <c r="I1509" s="131"/>
      <c r="J1509" s="131"/>
      <c r="K1509" s="131"/>
      <c r="L1509" s="131"/>
      <c r="M1509" s="131"/>
      <c r="N1509" s="131"/>
      <c r="O1509" s="131"/>
      <c r="P1509" s="131"/>
      <c r="Q1509" s="131"/>
      <c r="R1509" s="131"/>
      <c r="S1509" s="131"/>
    </row>
    <row r="1510" spans="1:19" ht="15" customHeight="1">
      <c r="A1510" s="131"/>
      <c r="B1510" s="131"/>
      <c r="C1510" s="131"/>
      <c r="D1510" s="131"/>
      <c r="E1510" s="131"/>
      <c r="F1510" s="131"/>
      <c r="G1510" s="131"/>
      <c r="H1510" s="131"/>
      <c r="I1510" s="131"/>
      <c r="J1510" s="131"/>
      <c r="K1510" s="131"/>
      <c r="L1510" s="131"/>
      <c r="M1510" s="131"/>
      <c r="N1510" s="131"/>
      <c r="O1510" s="131"/>
      <c r="P1510" s="131"/>
      <c r="Q1510" s="131"/>
      <c r="R1510" s="131"/>
      <c r="S1510" s="131"/>
    </row>
    <row r="1511" spans="1:19" ht="15" customHeight="1">
      <c r="A1511" s="131"/>
      <c r="B1511" s="131"/>
      <c r="C1511" s="131"/>
      <c r="D1511" s="131"/>
      <c r="E1511" s="131"/>
      <c r="F1511" s="131"/>
      <c r="G1511" s="131"/>
      <c r="H1511" s="131"/>
      <c r="I1511" s="131"/>
      <c r="J1511" s="131"/>
      <c r="K1511" s="131"/>
      <c r="L1511" s="131"/>
      <c r="M1511" s="131"/>
      <c r="N1511" s="131"/>
      <c r="O1511" s="131"/>
      <c r="P1511" s="131"/>
      <c r="Q1511" s="131"/>
      <c r="R1511" s="131"/>
      <c r="S1511" s="131"/>
    </row>
    <row r="1512" spans="1:19" ht="15" customHeight="1">
      <c r="A1512" s="131"/>
      <c r="B1512" s="131"/>
      <c r="C1512" s="131"/>
      <c r="D1512" s="131"/>
      <c r="E1512" s="131"/>
      <c r="F1512" s="131"/>
      <c r="G1512" s="131"/>
      <c r="H1512" s="131"/>
      <c r="I1512" s="131"/>
      <c r="J1512" s="131"/>
      <c r="K1512" s="131"/>
      <c r="L1512" s="131"/>
      <c r="M1512" s="131"/>
      <c r="N1512" s="131"/>
      <c r="O1512" s="131"/>
      <c r="P1512" s="131"/>
      <c r="Q1512" s="131"/>
      <c r="R1512" s="131"/>
      <c r="S1512" s="131"/>
    </row>
    <row r="1513" spans="1:19" ht="15" customHeight="1">
      <c r="A1513" s="131"/>
      <c r="B1513" s="131"/>
      <c r="C1513" s="131"/>
      <c r="D1513" s="131"/>
      <c r="E1513" s="131"/>
      <c r="F1513" s="131"/>
      <c r="G1513" s="131"/>
      <c r="H1513" s="131"/>
      <c r="I1513" s="131"/>
      <c r="J1513" s="131"/>
      <c r="K1513" s="131"/>
      <c r="L1513" s="131"/>
      <c r="M1513" s="131"/>
      <c r="N1513" s="131"/>
      <c r="O1513" s="131"/>
      <c r="P1513" s="131"/>
      <c r="Q1513" s="131"/>
      <c r="R1513" s="131"/>
      <c r="S1513" s="131"/>
    </row>
    <row r="1514" spans="1:19" ht="15" customHeight="1">
      <c r="A1514" s="131"/>
      <c r="B1514" s="131"/>
      <c r="C1514" s="131"/>
      <c r="D1514" s="131"/>
      <c r="E1514" s="131"/>
      <c r="F1514" s="131"/>
      <c r="G1514" s="131"/>
      <c r="H1514" s="131"/>
      <c r="I1514" s="131"/>
      <c r="J1514" s="131"/>
      <c r="K1514" s="131"/>
      <c r="L1514" s="131"/>
      <c r="M1514" s="131"/>
      <c r="N1514" s="131"/>
      <c r="O1514" s="131"/>
      <c r="P1514" s="131"/>
      <c r="Q1514" s="131"/>
      <c r="R1514" s="131"/>
      <c r="S1514" s="131"/>
    </row>
    <row r="1515" spans="1:19" ht="15" customHeight="1">
      <c r="A1515" s="131"/>
      <c r="B1515" s="131"/>
      <c r="C1515" s="131"/>
      <c r="D1515" s="131"/>
      <c r="E1515" s="131"/>
      <c r="F1515" s="131"/>
      <c r="G1515" s="131"/>
      <c r="H1515" s="131"/>
      <c r="I1515" s="131"/>
      <c r="J1515" s="131"/>
      <c r="K1515" s="131"/>
      <c r="L1515" s="131"/>
      <c r="M1515" s="131"/>
      <c r="N1515" s="131"/>
      <c r="O1515" s="131"/>
      <c r="P1515" s="131"/>
      <c r="Q1515" s="131"/>
      <c r="R1515" s="131"/>
      <c r="S1515" s="131"/>
    </row>
    <row r="1516" spans="1:19" ht="15" customHeight="1">
      <c r="A1516" s="131"/>
      <c r="B1516" s="131"/>
      <c r="C1516" s="131"/>
      <c r="D1516" s="131"/>
      <c r="E1516" s="131"/>
      <c r="F1516" s="131"/>
      <c r="G1516" s="131"/>
      <c r="H1516" s="131"/>
      <c r="I1516" s="131"/>
      <c r="J1516" s="131"/>
      <c r="K1516" s="131"/>
      <c r="L1516" s="131"/>
      <c r="M1516" s="131"/>
      <c r="N1516" s="131"/>
      <c r="O1516" s="131"/>
      <c r="P1516" s="131"/>
      <c r="Q1516" s="131"/>
      <c r="R1516" s="131"/>
      <c r="S1516" s="131"/>
    </row>
    <row r="1517" spans="1:19" ht="15" customHeight="1">
      <c r="A1517" s="131"/>
      <c r="B1517" s="131"/>
      <c r="C1517" s="131"/>
      <c r="D1517" s="131"/>
      <c r="E1517" s="131"/>
      <c r="F1517" s="131"/>
      <c r="G1517" s="131"/>
      <c r="H1517" s="131"/>
      <c r="I1517" s="131"/>
      <c r="J1517" s="131"/>
      <c r="K1517" s="131"/>
      <c r="L1517" s="131"/>
      <c r="M1517" s="131"/>
      <c r="N1517" s="131"/>
      <c r="O1517" s="131"/>
      <c r="P1517" s="131"/>
      <c r="Q1517" s="131"/>
      <c r="R1517" s="131"/>
      <c r="S1517" s="131"/>
    </row>
    <row r="1518" spans="1:19" ht="15" customHeight="1">
      <c r="A1518" s="131"/>
      <c r="B1518" s="131"/>
      <c r="C1518" s="131"/>
      <c r="D1518" s="131"/>
      <c r="E1518" s="131"/>
      <c r="F1518" s="131"/>
      <c r="G1518" s="131"/>
      <c r="H1518" s="131"/>
      <c r="I1518" s="131"/>
      <c r="J1518" s="131"/>
      <c r="K1518" s="131"/>
      <c r="L1518" s="131"/>
      <c r="M1518" s="131"/>
      <c r="N1518" s="131"/>
      <c r="O1518" s="131"/>
      <c r="P1518" s="131"/>
      <c r="Q1518" s="131"/>
      <c r="R1518" s="131"/>
      <c r="S1518" s="131"/>
    </row>
    <row r="1519" spans="1:19" ht="15" customHeight="1">
      <c r="A1519" s="131"/>
      <c r="B1519" s="131"/>
      <c r="C1519" s="131"/>
      <c r="D1519" s="131"/>
      <c r="E1519" s="131"/>
      <c r="F1519" s="131"/>
      <c r="G1519" s="131"/>
      <c r="H1519" s="131"/>
      <c r="I1519" s="131"/>
      <c r="J1519" s="131"/>
      <c r="K1519" s="131"/>
      <c r="L1519" s="131"/>
      <c r="M1519" s="131"/>
      <c r="N1519" s="131"/>
      <c r="O1519" s="131"/>
      <c r="P1519" s="131"/>
      <c r="Q1519" s="131"/>
      <c r="R1519" s="131"/>
      <c r="S1519" s="131"/>
    </row>
    <row r="1520" spans="1:19" ht="15" customHeight="1">
      <c r="A1520" s="131"/>
      <c r="B1520" s="131"/>
      <c r="C1520" s="131"/>
      <c r="D1520" s="131"/>
      <c r="E1520" s="131"/>
      <c r="F1520" s="131"/>
      <c r="G1520" s="131"/>
      <c r="H1520" s="131"/>
      <c r="I1520" s="131"/>
      <c r="J1520" s="131"/>
      <c r="K1520" s="131"/>
      <c r="L1520" s="131"/>
      <c r="M1520" s="131"/>
      <c r="N1520" s="131"/>
      <c r="O1520" s="131"/>
      <c r="P1520" s="131"/>
      <c r="Q1520" s="131"/>
      <c r="R1520" s="131"/>
      <c r="S1520" s="131"/>
    </row>
    <row r="1521" spans="1:19" ht="15" customHeight="1">
      <c r="A1521" s="131"/>
      <c r="B1521" s="131"/>
      <c r="C1521" s="131"/>
      <c r="D1521" s="131"/>
      <c r="E1521" s="131"/>
      <c r="F1521" s="131"/>
      <c r="G1521" s="131"/>
      <c r="H1521" s="131"/>
      <c r="I1521" s="131"/>
      <c r="J1521" s="131"/>
      <c r="K1521" s="131"/>
      <c r="L1521" s="131"/>
      <c r="M1521" s="131"/>
      <c r="N1521" s="131"/>
      <c r="O1521" s="131"/>
      <c r="P1521" s="131"/>
      <c r="Q1521" s="131"/>
      <c r="R1521" s="131"/>
      <c r="S1521" s="131"/>
    </row>
    <row r="1522" spans="1:19" ht="15" customHeight="1">
      <c r="A1522" s="131"/>
      <c r="B1522" s="131"/>
      <c r="C1522" s="131"/>
      <c r="D1522" s="131"/>
      <c r="E1522" s="131"/>
      <c r="F1522" s="131"/>
      <c r="G1522" s="131"/>
      <c r="H1522" s="131"/>
      <c r="I1522" s="131"/>
      <c r="J1522" s="131"/>
      <c r="K1522" s="131"/>
      <c r="L1522" s="131"/>
      <c r="M1522" s="131"/>
      <c r="N1522" s="131"/>
      <c r="O1522" s="131"/>
      <c r="P1522" s="131"/>
      <c r="Q1522" s="131"/>
      <c r="R1522" s="131"/>
      <c r="S1522" s="131"/>
    </row>
    <row r="1523" spans="1:19" ht="15" customHeight="1">
      <c r="A1523" s="131"/>
      <c r="B1523" s="131"/>
      <c r="C1523" s="131"/>
      <c r="D1523" s="131"/>
      <c r="E1523" s="131"/>
      <c r="F1523" s="131"/>
      <c r="G1523" s="131"/>
      <c r="H1523" s="131"/>
      <c r="I1523" s="131"/>
      <c r="J1523" s="131"/>
      <c r="K1523" s="131"/>
      <c r="L1523" s="131"/>
      <c r="M1523" s="131"/>
      <c r="N1523" s="131"/>
      <c r="O1523" s="131"/>
      <c r="P1523" s="131"/>
      <c r="Q1523" s="131"/>
      <c r="R1523" s="131"/>
      <c r="S1523" s="131"/>
    </row>
    <row r="1524" spans="1:19" ht="15" customHeight="1">
      <c r="A1524" s="131"/>
      <c r="B1524" s="131"/>
      <c r="C1524" s="131"/>
      <c r="D1524" s="131"/>
      <c r="E1524" s="131"/>
      <c r="F1524" s="131"/>
      <c r="G1524" s="131"/>
      <c r="H1524" s="131"/>
      <c r="I1524" s="131"/>
      <c r="J1524" s="131"/>
      <c r="K1524" s="131"/>
      <c r="L1524" s="131"/>
      <c r="M1524" s="131"/>
      <c r="N1524" s="131"/>
      <c r="O1524" s="131"/>
      <c r="P1524" s="131"/>
      <c r="Q1524" s="131"/>
      <c r="R1524" s="131"/>
      <c r="S1524" s="131"/>
    </row>
    <row r="1525" spans="1:19" ht="15" customHeight="1">
      <c r="A1525" s="131"/>
      <c r="B1525" s="131"/>
      <c r="C1525" s="131"/>
      <c r="D1525" s="131"/>
      <c r="E1525" s="131"/>
      <c r="F1525" s="131"/>
      <c r="G1525" s="131"/>
      <c r="H1525" s="131"/>
      <c r="I1525" s="131"/>
      <c r="J1525" s="131"/>
      <c r="K1525" s="131"/>
      <c r="L1525" s="131"/>
      <c r="M1525" s="131"/>
      <c r="N1525" s="131"/>
      <c r="O1525" s="131"/>
      <c r="P1525" s="131"/>
      <c r="Q1525" s="131"/>
      <c r="R1525" s="131"/>
      <c r="S1525" s="131"/>
    </row>
    <row r="1526" spans="1:19" ht="15" customHeight="1">
      <c r="A1526" s="131"/>
      <c r="B1526" s="131"/>
      <c r="C1526" s="131"/>
      <c r="D1526" s="131"/>
      <c r="E1526" s="131"/>
      <c r="F1526" s="131"/>
      <c r="G1526" s="131"/>
      <c r="H1526" s="131"/>
      <c r="I1526" s="131"/>
      <c r="J1526" s="131"/>
      <c r="K1526" s="131"/>
      <c r="L1526" s="131"/>
      <c r="M1526" s="131"/>
      <c r="N1526" s="131"/>
      <c r="O1526" s="131"/>
      <c r="P1526" s="131"/>
      <c r="Q1526" s="131"/>
      <c r="R1526" s="131"/>
      <c r="S1526" s="131"/>
    </row>
    <row r="1527" spans="1:19" ht="15" customHeight="1">
      <c r="A1527" s="131"/>
      <c r="B1527" s="131"/>
      <c r="C1527" s="131"/>
      <c r="D1527" s="131"/>
      <c r="E1527" s="131"/>
      <c r="F1527" s="131"/>
      <c r="G1527" s="131"/>
      <c r="H1527" s="131"/>
      <c r="I1527" s="131"/>
      <c r="J1527" s="131"/>
      <c r="K1527" s="131"/>
      <c r="L1527" s="131"/>
      <c r="M1527" s="131"/>
      <c r="N1527" s="131"/>
      <c r="O1527" s="131"/>
      <c r="P1527" s="131"/>
      <c r="Q1527" s="131"/>
      <c r="R1527" s="131"/>
      <c r="S1527" s="131"/>
    </row>
    <row r="1528" spans="1:19" ht="15" customHeight="1">
      <c r="A1528" s="131"/>
      <c r="B1528" s="131"/>
      <c r="C1528" s="131"/>
      <c r="D1528" s="131"/>
      <c r="E1528" s="131"/>
      <c r="F1528" s="131"/>
      <c r="G1528" s="131"/>
      <c r="H1528" s="131"/>
      <c r="I1528" s="131"/>
      <c r="J1528" s="131"/>
      <c r="K1528" s="131"/>
      <c r="L1528" s="131"/>
      <c r="M1528" s="131"/>
      <c r="N1528" s="131"/>
      <c r="O1528" s="131"/>
      <c r="P1528" s="131"/>
      <c r="Q1528" s="131"/>
      <c r="R1528" s="131"/>
      <c r="S1528" s="131"/>
    </row>
    <row r="1529" spans="1:19" ht="15" customHeight="1">
      <c r="A1529" s="131"/>
      <c r="B1529" s="131"/>
      <c r="C1529" s="131"/>
      <c r="D1529" s="131"/>
      <c r="E1529" s="131"/>
      <c r="F1529" s="131"/>
      <c r="G1529" s="131"/>
      <c r="H1529" s="131"/>
      <c r="I1529" s="131"/>
      <c r="J1529" s="131"/>
      <c r="K1529" s="131"/>
      <c r="L1529" s="131"/>
      <c r="M1529" s="131"/>
      <c r="N1529" s="131"/>
      <c r="O1529" s="131"/>
      <c r="P1529" s="131"/>
      <c r="Q1529" s="131"/>
      <c r="R1529" s="131"/>
      <c r="S1529" s="131"/>
    </row>
    <row r="1530" spans="1:19" ht="15" customHeight="1">
      <c r="A1530" s="131"/>
      <c r="B1530" s="131"/>
      <c r="C1530" s="131"/>
      <c r="D1530" s="131"/>
      <c r="E1530" s="131"/>
      <c r="F1530" s="131"/>
      <c r="G1530" s="131"/>
      <c r="H1530" s="131"/>
      <c r="I1530" s="131"/>
      <c r="J1530" s="131"/>
      <c r="K1530" s="131"/>
      <c r="L1530" s="131"/>
      <c r="M1530" s="131"/>
      <c r="N1530" s="131"/>
      <c r="O1530" s="131"/>
      <c r="P1530" s="131"/>
      <c r="Q1530" s="131"/>
      <c r="R1530" s="131"/>
      <c r="S1530" s="131"/>
    </row>
    <row r="1531" spans="1:19" ht="15" customHeight="1">
      <c r="A1531" s="131"/>
      <c r="B1531" s="131"/>
      <c r="C1531" s="131"/>
      <c r="D1531" s="131"/>
      <c r="E1531" s="131"/>
      <c r="F1531" s="131"/>
      <c r="G1531" s="131"/>
      <c r="H1531" s="131"/>
      <c r="I1531" s="131"/>
      <c r="J1531" s="131"/>
      <c r="K1531" s="131"/>
      <c r="L1531" s="131"/>
      <c r="M1531" s="131"/>
      <c r="N1531" s="131"/>
      <c r="O1531" s="131"/>
      <c r="P1531" s="131"/>
      <c r="Q1531" s="131"/>
      <c r="R1531" s="131"/>
      <c r="S1531" s="131"/>
    </row>
    <row r="1532" spans="1:19" ht="15" customHeight="1">
      <c r="A1532" s="131"/>
      <c r="B1532" s="131"/>
      <c r="C1532" s="131"/>
      <c r="D1532" s="131"/>
      <c r="E1532" s="131"/>
      <c r="F1532" s="131"/>
      <c r="G1532" s="131"/>
      <c r="H1532" s="131"/>
      <c r="I1532" s="131"/>
      <c r="J1532" s="131"/>
      <c r="K1532" s="131"/>
      <c r="L1532" s="131"/>
      <c r="M1532" s="131"/>
      <c r="N1532" s="131"/>
      <c r="O1532" s="131"/>
      <c r="P1532" s="131"/>
      <c r="Q1532" s="131"/>
      <c r="R1532" s="131"/>
      <c r="S1532" s="131"/>
    </row>
    <row r="1533" spans="1:19" ht="15" customHeight="1">
      <c r="A1533" s="131"/>
      <c r="B1533" s="131"/>
      <c r="C1533" s="131"/>
      <c r="D1533" s="131"/>
      <c r="E1533" s="131"/>
      <c r="F1533" s="131"/>
      <c r="G1533" s="131"/>
      <c r="H1533" s="131"/>
      <c r="I1533" s="131"/>
      <c r="J1533" s="131"/>
      <c r="K1533" s="131"/>
      <c r="L1533" s="131"/>
      <c r="M1533" s="131"/>
      <c r="N1533" s="131"/>
      <c r="O1533" s="131"/>
      <c r="P1533" s="131"/>
      <c r="Q1533" s="131"/>
      <c r="R1533" s="131"/>
      <c r="S1533" s="131"/>
    </row>
    <row r="1534" spans="1:19" ht="15" customHeight="1">
      <c r="A1534" s="131"/>
      <c r="B1534" s="131"/>
      <c r="C1534" s="131"/>
      <c r="D1534" s="131"/>
      <c r="E1534" s="131"/>
      <c r="F1534" s="131"/>
      <c r="G1534" s="131"/>
      <c r="H1534" s="131"/>
      <c r="I1534" s="131"/>
      <c r="J1534" s="131"/>
      <c r="K1534" s="131"/>
      <c r="L1534" s="131"/>
      <c r="M1534" s="131"/>
      <c r="N1534" s="131"/>
      <c r="O1534" s="131"/>
      <c r="P1534" s="131"/>
      <c r="Q1534" s="131"/>
      <c r="R1534" s="131"/>
      <c r="S1534" s="131"/>
    </row>
    <row r="1535" spans="1:19" ht="15" customHeight="1">
      <c r="A1535" s="131"/>
      <c r="B1535" s="131"/>
      <c r="C1535" s="131"/>
      <c r="D1535" s="131"/>
      <c r="E1535" s="131"/>
      <c r="F1535" s="131"/>
      <c r="G1535" s="131"/>
      <c r="H1535" s="131"/>
      <c r="I1535" s="131"/>
      <c r="J1535" s="131"/>
      <c r="K1535" s="131"/>
      <c r="L1535" s="131"/>
      <c r="M1535" s="131"/>
      <c r="N1535" s="131"/>
      <c r="O1535" s="131"/>
      <c r="P1535" s="131"/>
      <c r="Q1535" s="131"/>
      <c r="R1535" s="131"/>
      <c r="S1535" s="131"/>
    </row>
    <row r="1536" spans="1:19" ht="15" customHeight="1">
      <c r="A1536" s="131"/>
      <c r="B1536" s="131"/>
      <c r="C1536" s="131"/>
      <c r="D1536" s="131"/>
      <c r="E1536" s="131"/>
      <c r="F1536" s="131"/>
      <c r="G1536" s="131"/>
      <c r="H1536" s="131"/>
      <c r="I1536" s="131"/>
      <c r="J1536" s="131"/>
      <c r="K1536" s="131"/>
      <c r="L1536" s="131"/>
      <c r="M1536" s="131"/>
      <c r="N1536" s="131"/>
      <c r="O1536" s="131"/>
      <c r="P1536" s="131"/>
      <c r="Q1536" s="131"/>
      <c r="R1536" s="131"/>
      <c r="S1536" s="131"/>
    </row>
    <row r="1537" spans="1:19" ht="15" customHeight="1">
      <c r="A1537" s="131"/>
      <c r="B1537" s="131"/>
      <c r="C1537" s="131"/>
      <c r="D1537" s="131"/>
      <c r="E1537" s="131"/>
      <c r="F1537" s="131"/>
      <c r="G1537" s="131"/>
      <c r="H1537" s="131"/>
      <c r="I1537" s="131"/>
      <c r="J1537" s="131"/>
      <c r="K1537" s="131"/>
      <c r="L1537" s="131"/>
      <c r="M1537" s="131"/>
      <c r="N1537" s="131"/>
      <c r="O1537" s="131"/>
      <c r="P1537" s="131"/>
      <c r="Q1537" s="131"/>
      <c r="R1537" s="131"/>
      <c r="S1537" s="131"/>
    </row>
    <row r="1538" spans="1:19" ht="15" customHeight="1">
      <c r="A1538" s="131"/>
      <c r="B1538" s="131"/>
      <c r="C1538" s="131"/>
      <c r="D1538" s="131"/>
      <c r="E1538" s="131"/>
      <c r="F1538" s="131"/>
      <c r="G1538" s="131"/>
      <c r="H1538" s="131"/>
      <c r="I1538" s="131"/>
      <c r="J1538" s="131"/>
      <c r="K1538" s="131"/>
      <c r="L1538" s="131"/>
      <c r="M1538" s="131"/>
      <c r="N1538" s="131"/>
      <c r="O1538" s="131"/>
      <c r="P1538" s="131"/>
      <c r="Q1538" s="131"/>
      <c r="R1538" s="131"/>
      <c r="S1538" s="131"/>
    </row>
    <row r="1539" spans="1:19" ht="15" customHeight="1">
      <c r="A1539" s="131"/>
      <c r="B1539" s="131"/>
      <c r="C1539" s="131"/>
      <c r="D1539" s="131"/>
      <c r="E1539" s="131"/>
      <c r="F1539" s="131"/>
      <c r="G1539" s="131"/>
      <c r="H1539" s="131"/>
      <c r="I1539" s="131"/>
      <c r="J1539" s="131"/>
      <c r="K1539" s="131"/>
      <c r="L1539" s="131"/>
      <c r="M1539" s="131"/>
      <c r="N1539" s="131"/>
      <c r="O1539" s="131"/>
      <c r="P1539" s="131"/>
      <c r="Q1539" s="131"/>
      <c r="R1539" s="131"/>
      <c r="S1539" s="131"/>
    </row>
    <row r="1540" spans="1:19" ht="15" customHeight="1">
      <c r="A1540" s="131"/>
      <c r="B1540" s="131"/>
      <c r="C1540" s="131"/>
      <c r="D1540" s="131"/>
      <c r="E1540" s="131"/>
      <c r="F1540" s="131"/>
      <c r="G1540" s="131"/>
      <c r="H1540" s="131"/>
      <c r="I1540" s="131"/>
      <c r="J1540" s="131"/>
      <c r="K1540" s="131"/>
      <c r="L1540" s="131"/>
      <c r="M1540" s="131"/>
      <c r="N1540" s="131"/>
      <c r="O1540" s="131"/>
      <c r="P1540" s="131"/>
      <c r="Q1540" s="131"/>
      <c r="R1540" s="131"/>
      <c r="S1540" s="131"/>
    </row>
    <row r="1541" spans="1:19" ht="15" customHeight="1">
      <c r="A1541" s="131"/>
      <c r="B1541" s="131"/>
      <c r="C1541" s="131"/>
      <c r="D1541" s="131"/>
      <c r="E1541" s="131"/>
      <c r="F1541" s="131"/>
      <c r="G1541" s="131"/>
      <c r="H1541" s="131"/>
      <c r="I1541" s="131"/>
      <c r="J1541" s="131"/>
      <c r="K1541" s="131"/>
      <c r="L1541" s="131"/>
      <c r="M1541" s="131"/>
      <c r="N1541" s="131"/>
      <c r="O1541" s="131"/>
      <c r="P1541" s="131"/>
      <c r="Q1541" s="131"/>
      <c r="R1541" s="131"/>
      <c r="S1541" s="131"/>
    </row>
    <row r="1542" spans="1:19" ht="15" customHeight="1">
      <c r="A1542" s="131"/>
      <c r="B1542" s="131"/>
      <c r="C1542" s="131"/>
      <c r="D1542" s="131"/>
      <c r="E1542" s="131"/>
      <c r="F1542" s="131"/>
      <c r="G1542" s="131"/>
      <c r="H1542" s="131"/>
      <c r="I1542" s="131"/>
      <c r="J1542" s="131"/>
      <c r="K1542" s="131"/>
      <c r="L1542" s="131"/>
      <c r="M1542" s="131"/>
      <c r="N1542" s="131"/>
      <c r="O1542" s="131"/>
      <c r="P1542" s="131"/>
      <c r="Q1542" s="131"/>
      <c r="R1542" s="131"/>
      <c r="S1542" s="131"/>
    </row>
    <row r="1543" spans="1:19" ht="15" customHeight="1">
      <c r="A1543" s="131"/>
      <c r="B1543" s="131"/>
      <c r="C1543" s="131"/>
      <c r="D1543" s="131"/>
      <c r="E1543" s="131"/>
      <c r="F1543" s="131"/>
      <c r="G1543" s="131"/>
      <c r="H1543" s="131"/>
      <c r="I1543" s="131"/>
      <c r="J1543" s="131"/>
      <c r="K1543" s="131"/>
      <c r="L1543" s="131"/>
      <c r="M1543" s="131"/>
      <c r="N1543" s="131"/>
      <c r="O1543" s="131"/>
      <c r="P1543" s="131"/>
      <c r="Q1543" s="131"/>
      <c r="R1543" s="131"/>
      <c r="S1543" s="131"/>
    </row>
    <row r="1544" spans="1:19" ht="15" customHeight="1">
      <c r="A1544" s="131"/>
      <c r="B1544" s="131"/>
      <c r="C1544" s="131"/>
      <c r="D1544" s="131"/>
      <c r="E1544" s="131"/>
      <c r="F1544" s="131"/>
      <c r="G1544" s="131"/>
      <c r="H1544" s="131"/>
      <c r="I1544" s="131"/>
      <c r="J1544" s="131"/>
      <c r="K1544" s="131"/>
      <c r="L1544" s="131"/>
      <c r="M1544" s="131"/>
      <c r="N1544" s="131"/>
      <c r="O1544" s="131"/>
      <c r="P1544" s="131"/>
      <c r="Q1544" s="131"/>
      <c r="R1544" s="131"/>
      <c r="S1544" s="131"/>
    </row>
    <row r="1545" spans="1:19" ht="15" customHeight="1">
      <c r="A1545" s="131"/>
      <c r="B1545" s="131"/>
      <c r="C1545" s="131"/>
      <c r="D1545" s="131"/>
      <c r="E1545" s="131"/>
      <c r="F1545" s="131"/>
      <c r="G1545" s="131"/>
      <c r="H1545" s="131"/>
      <c r="I1545" s="131"/>
      <c r="J1545" s="131"/>
      <c r="K1545" s="131"/>
      <c r="L1545" s="131"/>
      <c r="M1545" s="131"/>
      <c r="N1545" s="131"/>
      <c r="O1545" s="131"/>
      <c r="P1545" s="131"/>
      <c r="Q1545" s="131"/>
      <c r="R1545" s="131"/>
      <c r="S1545" s="131"/>
    </row>
    <row r="1546" spans="1:19" ht="15" customHeight="1">
      <c r="A1546" s="131"/>
      <c r="B1546" s="131"/>
      <c r="C1546" s="131"/>
      <c r="D1546" s="131"/>
      <c r="E1546" s="131"/>
      <c r="F1546" s="131"/>
      <c r="G1546" s="131"/>
      <c r="H1546" s="131"/>
      <c r="I1546" s="131"/>
      <c r="J1546" s="131"/>
      <c r="K1546" s="131"/>
      <c r="L1546" s="131"/>
      <c r="M1546" s="131"/>
      <c r="N1546" s="131"/>
      <c r="O1546" s="131"/>
      <c r="P1546" s="131"/>
      <c r="Q1546" s="131"/>
      <c r="R1546" s="131"/>
      <c r="S1546" s="131"/>
    </row>
    <row r="1547" spans="1:19" ht="15" customHeight="1">
      <c r="A1547" s="131"/>
      <c r="B1547" s="131"/>
      <c r="C1547" s="131"/>
      <c r="D1547" s="131"/>
      <c r="E1547" s="131"/>
      <c r="F1547" s="131"/>
      <c r="G1547" s="131"/>
      <c r="H1547" s="131"/>
      <c r="I1547" s="131"/>
      <c r="J1547" s="131"/>
      <c r="K1547" s="131"/>
      <c r="L1547" s="131"/>
      <c r="M1547" s="131"/>
      <c r="N1547" s="131"/>
      <c r="O1547" s="131"/>
      <c r="P1547" s="131"/>
      <c r="Q1547" s="131"/>
      <c r="R1547" s="131"/>
      <c r="S1547" s="131"/>
    </row>
    <row r="1548" spans="1:19" ht="15" customHeight="1">
      <c r="A1548" s="131"/>
      <c r="B1548" s="131"/>
      <c r="C1548" s="131"/>
      <c r="D1548" s="131"/>
      <c r="E1548" s="131"/>
      <c r="F1548" s="131"/>
      <c r="G1548" s="131"/>
      <c r="H1548" s="131"/>
      <c r="I1548" s="131"/>
      <c r="J1548" s="131"/>
      <c r="K1548" s="131"/>
      <c r="L1548" s="131"/>
      <c r="M1548" s="131"/>
      <c r="N1548" s="131"/>
      <c r="O1548" s="131"/>
      <c r="P1548" s="131"/>
      <c r="Q1548" s="131"/>
      <c r="R1548" s="131"/>
      <c r="S1548" s="131"/>
    </row>
    <row r="1549" spans="1:19" ht="15" customHeight="1">
      <c r="A1549" s="131"/>
      <c r="B1549" s="131"/>
      <c r="C1549" s="131"/>
      <c r="D1549" s="131"/>
      <c r="E1549" s="131"/>
      <c r="F1549" s="131"/>
      <c r="G1549" s="131"/>
      <c r="H1549" s="131"/>
      <c r="I1549" s="131"/>
      <c r="J1549" s="131"/>
      <c r="K1549" s="131"/>
      <c r="L1549" s="131"/>
      <c r="M1549" s="131"/>
      <c r="N1549" s="131"/>
      <c r="O1549" s="131"/>
      <c r="P1549" s="131"/>
      <c r="Q1549" s="131"/>
      <c r="R1549" s="131"/>
      <c r="S1549" s="131"/>
    </row>
    <row r="1550" spans="1:19" ht="15" customHeight="1">
      <c r="A1550" s="131"/>
      <c r="B1550" s="131"/>
      <c r="C1550" s="131"/>
      <c r="D1550" s="131"/>
      <c r="E1550" s="131"/>
      <c r="F1550" s="131"/>
      <c r="G1550" s="131"/>
      <c r="H1550" s="131"/>
      <c r="I1550" s="131"/>
      <c r="J1550" s="131"/>
      <c r="K1550" s="131"/>
      <c r="L1550" s="131"/>
      <c r="M1550" s="131"/>
      <c r="N1550" s="131"/>
      <c r="O1550" s="131"/>
      <c r="P1550" s="131"/>
      <c r="Q1550" s="131"/>
      <c r="R1550" s="131"/>
      <c r="S1550" s="131"/>
    </row>
    <row r="1551" spans="1:19" ht="15" customHeight="1">
      <c r="A1551" s="131"/>
      <c r="B1551" s="131"/>
      <c r="C1551" s="131"/>
      <c r="D1551" s="131"/>
      <c r="E1551" s="131"/>
      <c r="F1551" s="131"/>
      <c r="G1551" s="131"/>
      <c r="H1551" s="131"/>
      <c r="I1551" s="131"/>
      <c r="J1551" s="131"/>
      <c r="K1551" s="131"/>
      <c r="L1551" s="131"/>
      <c r="M1551" s="131"/>
      <c r="N1551" s="131"/>
      <c r="O1551" s="131"/>
      <c r="P1551" s="131"/>
      <c r="Q1551" s="131"/>
      <c r="R1551" s="131"/>
      <c r="S1551" s="131"/>
    </row>
    <row r="1552" spans="1:19" ht="15" customHeight="1">
      <c r="A1552" s="131"/>
      <c r="B1552" s="131"/>
      <c r="C1552" s="131"/>
      <c r="D1552" s="131"/>
      <c r="E1552" s="131"/>
      <c r="F1552" s="131"/>
      <c r="G1552" s="131"/>
      <c r="H1552" s="131"/>
      <c r="I1552" s="131"/>
      <c r="J1552" s="131"/>
      <c r="K1552" s="131"/>
      <c r="L1552" s="131"/>
      <c r="M1552" s="131"/>
      <c r="N1552" s="131"/>
      <c r="O1552" s="131"/>
      <c r="P1552" s="131"/>
      <c r="Q1552" s="131"/>
      <c r="R1552" s="131"/>
      <c r="S1552" s="131"/>
    </row>
    <row r="1553" spans="1:19" ht="15" customHeight="1">
      <c r="A1553" s="131"/>
      <c r="B1553" s="131"/>
      <c r="C1553" s="131"/>
      <c r="D1553" s="131"/>
      <c r="E1553" s="131"/>
      <c r="F1553" s="131"/>
      <c r="G1553" s="131"/>
      <c r="H1553" s="131"/>
      <c r="I1553" s="131"/>
      <c r="J1553" s="131"/>
      <c r="K1553" s="131"/>
      <c r="L1553" s="131"/>
      <c r="M1553" s="131"/>
      <c r="N1553" s="131"/>
      <c r="O1553" s="131"/>
      <c r="P1553" s="131"/>
      <c r="Q1553" s="131"/>
      <c r="R1553" s="131"/>
      <c r="S1553" s="131"/>
    </row>
    <row r="1554" spans="1:19" ht="15" customHeight="1">
      <c r="A1554" s="131"/>
      <c r="B1554" s="131"/>
      <c r="C1554" s="131"/>
      <c r="D1554" s="131"/>
      <c r="E1554" s="131"/>
      <c r="F1554" s="131"/>
      <c r="G1554" s="131"/>
      <c r="H1554" s="131"/>
      <c r="I1554" s="131"/>
      <c r="J1554" s="131"/>
      <c r="K1554" s="131"/>
      <c r="L1554" s="131"/>
      <c r="M1554" s="131"/>
      <c r="N1554" s="131"/>
      <c r="O1554" s="131"/>
      <c r="P1554" s="131"/>
      <c r="Q1554" s="131"/>
      <c r="R1554" s="131"/>
      <c r="S1554" s="131"/>
    </row>
    <row r="1555" spans="1:19" ht="15" customHeight="1">
      <c r="A1555" s="131"/>
      <c r="B1555" s="131"/>
      <c r="C1555" s="131"/>
      <c r="D1555" s="131"/>
      <c r="E1555" s="131"/>
      <c r="F1555" s="131"/>
      <c r="G1555" s="131"/>
      <c r="H1555" s="131"/>
      <c r="I1555" s="131"/>
      <c r="J1555" s="131"/>
      <c r="K1555" s="131"/>
      <c r="L1555" s="131"/>
      <c r="M1555" s="131"/>
      <c r="N1555" s="131"/>
      <c r="O1555" s="131"/>
      <c r="P1555" s="131"/>
      <c r="Q1555" s="131"/>
      <c r="R1555" s="131"/>
      <c r="S1555" s="131"/>
    </row>
    <row r="1556" spans="1:19" ht="15" customHeight="1">
      <c r="A1556" s="131"/>
      <c r="B1556" s="131"/>
      <c r="C1556" s="131"/>
      <c r="D1556" s="131"/>
      <c r="E1556" s="131"/>
      <c r="F1556" s="131"/>
      <c r="G1556" s="131"/>
      <c r="H1556" s="131"/>
      <c r="I1556" s="131"/>
      <c r="J1556" s="131"/>
      <c r="K1556" s="131"/>
      <c r="L1556" s="131"/>
      <c r="M1556" s="131"/>
      <c r="N1556" s="131"/>
      <c r="O1556" s="131"/>
      <c r="P1556" s="131"/>
      <c r="Q1556" s="131"/>
      <c r="R1556" s="131"/>
      <c r="S1556" s="131"/>
    </row>
    <row r="1557" spans="1:19" ht="15" customHeight="1">
      <c r="A1557" s="131"/>
      <c r="B1557" s="131"/>
      <c r="C1557" s="131"/>
      <c r="D1557" s="131"/>
      <c r="E1557" s="131"/>
      <c r="F1557" s="131"/>
      <c r="G1557" s="131"/>
      <c r="H1557" s="131"/>
      <c r="I1557" s="131"/>
      <c r="J1557" s="131"/>
      <c r="K1557" s="131"/>
      <c r="L1557" s="131"/>
      <c r="M1557" s="131"/>
      <c r="N1557" s="131"/>
      <c r="O1557" s="131"/>
      <c r="P1557" s="131"/>
      <c r="Q1557" s="131"/>
      <c r="R1557" s="131"/>
      <c r="S1557" s="131"/>
    </row>
    <row r="1558" spans="1:19" ht="15" customHeight="1">
      <c r="A1558" s="131"/>
      <c r="B1558" s="131"/>
      <c r="C1558" s="131"/>
      <c r="D1558" s="131"/>
      <c r="E1558" s="131"/>
      <c r="F1558" s="131"/>
      <c r="G1558" s="131"/>
      <c r="H1558" s="131"/>
      <c r="I1558" s="131"/>
      <c r="J1558" s="131"/>
      <c r="K1558" s="131"/>
      <c r="L1558" s="131"/>
      <c r="M1558" s="131"/>
      <c r="N1558" s="131"/>
      <c r="O1558" s="131"/>
      <c r="P1558" s="131"/>
      <c r="Q1558" s="131"/>
      <c r="R1558" s="131"/>
      <c r="S1558" s="131"/>
    </row>
    <row r="1559" spans="1:19" ht="15" customHeight="1">
      <c r="A1559" s="131"/>
      <c r="B1559" s="131"/>
      <c r="C1559" s="131"/>
      <c r="D1559" s="131"/>
      <c r="E1559" s="131"/>
      <c r="F1559" s="131"/>
      <c r="G1559" s="131"/>
      <c r="H1559" s="131"/>
      <c r="I1559" s="131"/>
      <c r="J1559" s="131"/>
      <c r="K1559" s="131"/>
      <c r="L1559" s="131"/>
      <c r="M1559" s="131"/>
      <c r="N1559" s="131"/>
      <c r="O1559" s="131"/>
      <c r="P1559" s="131"/>
      <c r="Q1559" s="131"/>
      <c r="R1559" s="131"/>
      <c r="S1559" s="131"/>
    </row>
    <row r="1560" spans="1:19" ht="15" customHeight="1">
      <c r="A1560" s="131"/>
      <c r="B1560" s="131"/>
      <c r="C1560" s="131"/>
      <c r="D1560" s="131"/>
      <c r="E1560" s="131"/>
      <c r="F1560" s="131"/>
      <c r="G1560" s="131"/>
      <c r="H1560" s="131"/>
      <c r="I1560" s="131"/>
      <c r="J1560" s="131"/>
      <c r="K1560" s="131"/>
      <c r="L1560" s="131"/>
      <c r="M1560" s="131"/>
      <c r="N1560" s="131"/>
      <c r="O1560" s="131"/>
      <c r="P1560" s="131"/>
      <c r="Q1560" s="131"/>
      <c r="R1560" s="131"/>
      <c r="S1560" s="131"/>
    </row>
    <row r="1561" spans="1:19" ht="15" customHeight="1">
      <c r="A1561" s="131"/>
      <c r="B1561" s="131"/>
      <c r="C1561" s="131"/>
      <c r="D1561" s="131"/>
      <c r="E1561" s="131"/>
      <c r="F1561" s="131"/>
      <c r="G1561" s="131"/>
      <c r="H1561" s="131"/>
      <c r="I1561" s="131"/>
      <c r="J1561" s="131"/>
      <c r="K1561" s="131"/>
      <c r="L1561" s="131"/>
      <c r="M1561" s="131"/>
      <c r="N1561" s="131"/>
      <c r="O1561" s="131"/>
      <c r="P1561" s="131"/>
      <c r="Q1561" s="131"/>
      <c r="R1561" s="131"/>
      <c r="S1561" s="131"/>
    </row>
    <row r="1562" spans="1:19" ht="15" customHeight="1">
      <c r="A1562" s="131"/>
      <c r="B1562" s="131"/>
      <c r="C1562" s="131"/>
      <c r="D1562" s="131"/>
      <c r="E1562" s="131"/>
      <c r="F1562" s="131"/>
      <c r="G1562" s="131"/>
      <c r="H1562" s="131"/>
      <c r="I1562" s="131"/>
      <c r="J1562" s="131"/>
      <c r="K1562" s="131"/>
      <c r="L1562" s="131"/>
      <c r="M1562" s="131"/>
      <c r="N1562" s="131"/>
      <c r="O1562" s="131"/>
      <c r="P1562" s="131"/>
      <c r="Q1562" s="131"/>
      <c r="R1562" s="131"/>
      <c r="S1562" s="131"/>
    </row>
    <row r="1563" spans="1:19" ht="15" customHeight="1">
      <c r="A1563" s="131"/>
      <c r="B1563" s="131"/>
      <c r="C1563" s="131"/>
      <c r="D1563" s="131"/>
      <c r="E1563" s="131"/>
      <c r="F1563" s="131"/>
      <c r="G1563" s="131"/>
      <c r="H1563" s="131"/>
      <c r="I1563" s="131"/>
      <c r="J1563" s="131"/>
      <c r="K1563" s="131"/>
      <c r="L1563" s="131"/>
      <c r="M1563" s="131"/>
      <c r="N1563" s="131"/>
      <c r="O1563" s="131"/>
      <c r="P1563" s="131"/>
      <c r="Q1563" s="131"/>
      <c r="R1563" s="131"/>
      <c r="S1563" s="131"/>
    </row>
    <row r="1564" spans="1:19" ht="15" customHeight="1">
      <c r="A1564" s="131"/>
      <c r="B1564" s="131"/>
      <c r="C1564" s="131"/>
      <c r="D1564" s="131"/>
      <c r="E1564" s="131"/>
      <c r="F1564" s="131"/>
      <c r="G1564" s="131"/>
      <c r="H1564" s="131"/>
      <c r="I1564" s="131"/>
      <c r="J1564" s="131"/>
      <c r="K1564" s="131"/>
      <c r="L1564" s="131"/>
      <c r="M1564" s="131"/>
      <c r="N1564" s="131"/>
      <c r="O1564" s="131"/>
      <c r="P1564" s="131"/>
      <c r="Q1564" s="131"/>
      <c r="R1564" s="131"/>
      <c r="S1564" s="131"/>
    </row>
    <row r="1565" spans="1:19" ht="15" customHeight="1">
      <c r="A1565" s="131"/>
      <c r="B1565" s="131"/>
      <c r="C1565" s="131"/>
      <c r="D1565" s="131"/>
      <c r="E1565" s="131"/>
      <c r="F1565" s="131"/>
      <c r="G1565" s="131"/>
      <c r="H1565" s="131"/>
      <c r="I1565" s="131"/>
      <c r="J1565" s="131"/>
      <c r="K1565" s="131"/>
      <c r="L1565" s="131"/>
      <c r="M1565" s="131"/>
      <c r="N1565" s="131"/>
      <c r="O1565" s="131"/>
      <c r="P1565" s="131"/>
      <c r="Q1565" s="131"/>
      <c r="R1565" s="131"/>
      <c r="S1565" s="131"/>
    </row>
    <row r="1566" spans="1:19" ht="15" customHeight="1">
      <c r="A1566" s="131"/>
      <c r="B1566" s="131"/>
      <c r="C1566" s="131"/>
      <c r="D1566" s="131"/>
      <c r="E1566" s="131"/>
      <c r="F1566" s="131"/>
      <c r="G1566" s="131"/>
      <c r="H1566" s="131"/>
      <c r="I1566" s="131"/>
      <c r="J1566" s="131"/>
      <c r="K1566" s="131"/>
      <c r="L1566" s="131"/>
      <c r="M1566" s="131"/>
      <c r="N1566" s="131"/>
      <c r="O1566" s="131"/>
      <c r="P1566" s="131"/>
      <c r="Q1566" s="131"/>
      <c r="R1566" s="131"/>
      <c r="S1566" s="131"/>
    </row>
    <row r="1567" spans="1:19" ht="15" customHeight="1">
      <c r="A1567" s="131"/>
      <c r="B1567" s="131"/>
      <c r="C1567" s="131"/>
      <c r="D1567" s="131"/>
      <c r="E1567" s="131"/>
      <c r="F1567" s="131"/>
      <c r="G1567" s="131"/>
      <c r="H1567" s="131"/>
      <c r="I1567" s="131"/>
      <c r="J1567" s="131"/>
      <c r="K1567" s="131"/>
      <c r="L1567" s="131"/>
      <c r="M1567" s="131"/>
      <c r="N1567" s="131"/>
      <c r="O1567" s="131"/>
      <c r="P1567" s="131"/>
      <c r="Q1567" s="131"/>
      <c r="R1567" s="131"/>
      <c r="S1567" s="131"/>
    </row>
    <row r="1568" spans="1:19" ht="15" customHeight="1">
      <c r="A1568" s="131"/>
      <c r="B1568" s="131"/>
      <c r="C1568" s="131"/>
      <c r="D1568" s="131"/>
      <c r="E1568" s="131"/>
      <c r="F1568" s="131"/>
      <c r="G1568" s="131"/>
      <c r="H1568" s="131"/>
      <c r="I1568" s="131"/>
      <c r="J1568" s="131"/>
      <c r="K1568" s="131"/>
      <c r="L1568" s="131"/>
      <c r="M1568" s="131"/>
      <c r="N1568" s="131"/>
      <c r="O1568" s="131"/>
      <c r="P1568" s="131"/>
      <c r="Q1568" s="131"/>
      <c r="R1568" s="131"/>
      <c r="S1568" s="131"/>
    </row>
    <row r="1569" spans="1:19" ht="15" customHeight="1">
      <c r="A1569" s="131"/>
      <c r="B1569" s="131"/>
      <c r="C1569" s="131"/>
      <c r="D1569" s="131"/>
      <c r="E1569" s="131"/>
      <c r="F1569" s="131"/>
      <c r="G1569" s="131"/>
      <c r="H1569" s="131"/>
      <c r="I1569" s="131"/>
      <c r="J1569" s="131"/>
      <c r="K1569" s="131"/>
      <c r="L1569" s="131"/>
      <c r="M1569" s="131"/>
      <c r="N1569" s="131"/>
      <c r="O1569" s="131"/>
      <c r="P1569" s="131"/>
      <c r="Q1569" s="131"/>
      <c r="R1569" s="131"/>
      <c r="S1569" s="131"/>
    </row>
    <row r="1570" spans="1:19" ht="15" customHeight="1">
      <c r="A1570" s="131"/>
      <c r="B1570" s="131"/>
      <c r="C1570" s="131"/>
      <c r="D1570" s="131"/>
      <c r="E1570" s="131"/>
      <c r="F1570" s="131"/>
      <c r="G1570" s="131"/>
      <c r="H1570" s="131"/>
      <c r="I1570" s="131"/>
      <c r="J1570" s="131"/>
      <c r="K1570" s="131"/>
      <c r="L1570" s="131"/>
      <c r="M1570" s="131"/>
      <c r="N1570" s="131"/>
      <c r="O1570" s="131"/>
      <c r="P1570" s="131"/>
      <c r="Q1570" s="131"/>
      <c r="R1570" s="131"/>
      <c r="S1570" s="131"/>
    </row>
    <row r="1571" spans="1:19" ht="15" customHeight="1">
      <c r="A1571" s="131"/>
      <c r="B1571" s="131"/>
      <c r="C1571" s="131"/>
      <c r="D1571" s="131"/>
      <c r="E1571" s="131"/>
      <c r="F1571" s="131"/>
      <c r="G1571" s="131"/>
      <c r="H1571" s="131"/>
      <c r="I1571" s="131"/>
      <c r="J1571" s="131"/>
      <c r="K1571" s="131"/>
      <c r="L1571" s="131"/>
      <c r="M1571" s="131"/>
      <c r="N1571" s="131"/>
      <c r="O1571" s="131"/>
      <c r="P1571" s="131"/>
      <c r="Q1571" s="131"/>
      <c r="R1571" s="131"/>
      <c r="S1571" s="131"/>
    </row>
    <row r="1572" spans="1:19" ht="15" customHeight="1">
      <c r="A1572" s="131"/>
      <c r="B1572" s="131"/>
      <c r="C1572" s="131"/>
      <c r="D1572" s="131"/>
      <c r="E1572" s="131"/>
      <c r="F1572" s="131"/>
      <c r="G1572" s="131"/>
      <c r="H1572" s="131"/>
      <c r="I1572" s="131"/>
      <c r="J1572" s="131"/>
      <c r="K1572" s="131"/>
      <c r="L1572" s="131"/>
      <c r="M1572" s="131"/>
      <c r="N1572" s="131"/>
      <c r="O1572" s="131"/>
      <c r="P1572" s="131"/>
      <c r="Q1572" s="131"/>
      <c r="R1572" s="131"/>
      <c r="S1572" s="131"/>
    </row>
    <row r="1573" spans="1:19" ht="15" customHeight="1">
      <c r="A1573" s="131"/>
      <c r="B1573" s="131"/>
      <c r="C1573" s="131"/>
      <c r="D1573" s="131"/>
      <c r="E1573" s="131"/>
      <c r="F1573" s="131"/>
      <c r="G1573" s="131"/>
      <c r="H1573" s="131"/>
      <c r="I1573" s="131"/>
      <c r="J1573" s="131"/>
      <c r="K1573" s="131"/>
      <c r="L1573" s="131"/>
      <c r="M1573" s="131"/>
      <c r="N1573" s="131"/>
      <c r="O1573" s="131"/>
      <c r="P1573" s="131"/>
      <c r="Q1573" s="131"/>
      <c r="R1573" s="131"/>
      <c r="S1573" s="131"/>
    </row>
    <row r="1574" spans="1:19" ht="15" customHeight="1">
      <c r="A1574" s="131"/>
      <c r="B1574" s="131"/>
      <c r="C1574" s="131"/>
      <c r="D1574" s="131"/>
      <c r="E1574" s="131"/>
      <c r="F1574" s="131"/>
      <c r="G1574" s="131"/>
      <c r="H1574" s="131"/>
      <c r="I1574" s="131"/>
      <c r="J1574" s="131"/>
      <c r="K1574" s="131"/>
      <c r="L1574" s="131"/>
      <c r="M1574" s="131"/>
      <c r="N1574" s="131"/>
      <c r="O1574" s="131"/>
      <c r="P1574" s="131"/>
      <c r="Q1574" s="131"/>
      <c r="R1574" s="131"/>
      <c r="S1574" s="131"/>
    </row>
    <row r="1575" spans="1:19" ht="15" customHeight="1">
      <c r="A1575" s="131"/>
      <c r="B1575" s="131"/>
      <c r="C1575" s="131"/>
      <c r="D1575" s="131"/>
      <c r="E1575" s="131"/>
      <c r="F1575" s="131"/>
      <c r="G1575" s="131"/>
      <c r="H1575" s="131"/>
      <c r="I1575" s="131"/>
      <c r="J1575" s="131"/>
      <c r="K1575" s="131"/>
      <c r="L1575" s="131"/>
      <c r="M1575" s="131"/>
      <c r="N1575" s="131"/>
      <c r="O1575" s="131"/>
      <c r="P1575" s="131"/>
      <c r="Q1575" s="131"/>
      <c r="R1575" s="131"/>
      <c r="S1575" s="131"/>
    </row>
    <row r="1576" spans="1:19" ht="15" customHeight="1">
      <c r="A1576" s="131"/>
      <c r="B1576" s="131"/>
      <c r="C1576" s="131"/>
      <c r="D1576" s="131"/>
      <c r="E1576" s="131"/>
      <c r="F1576" s="131"/>
      <c r="G1576" s="131"/>
      <c r="H1576" s="131"/>
      <c r="I1576" s="131"/>
      <c r="J1576" s="131"/>
      <c r="K1576" s="131"/>
      <c r="L1576" s="131"/>
      <c r="M1576" s="131"/>
      <c r="N1576" s="131"/>
      <c r="O1576" s="131"/>
      <c r="P1576" s="131"/>
      <c r="Q1576" s="131"/>
      <c r="R1576" s="131"/>
      <c r="S1576" s="131"/>
    </row>
    <row r="1577" spans="1:19" ht="15" customHeight="1">
      <c r="A1577" s="131"/>
      <c r="B1577" s="131"/>
      <c r="C1577" s="131"/>
      <c r="D1577" s="131"/>
      <c r="E1577" s="131"/>
      <c r="F1577" s="131"/>
      <c r="G1577" s="131"/>
      <c r="H1577" s="131"/>
      <c r="I1577" s="131"/>
      <c r="J1577" s="131"/>
      <c r="K1577" s="131"/>
      <c r="L1577" s="131"/>
      <c r="M1577" s="131"/>
      <c r="N1577" s="131"/>
      <c r="O1577" s="131"/>
      <c r="P1577" s="131"/>
      <c r="Q1577" s="131"/>
      <c r="R1577" s="131"/>
      <c r="S1577" s="131"/>
    </row>
    <row r="1578" spans="1:19" ht="15" customHeight="1">
      <c r="A1578" s="131"/>
      <c r="B1578" s="131"/>
      <c r="C1578" s="131"/>
      <c r="D1578" s="131"/>
      <c r="E1578" s="131"/>
      <c r="F1578" s="131"/>
      <c r="G1578" s="131"/>
      <c r="H1578" s="131"/>
      <c r="I1578" s="131"/>
      <c r="J1578" s="131"/>
      <c r="K1578" s="131"/>
      <c r="L1578" s="131"/>
      <c r="M1578" s="131"/>
      <c r="N1578" s="131"/>
      <c r="O1578" s="131"/>
      <c r="P1578" s="131"/>
      <c r="Q1578" s="131"/>
      <c r="R1578" s="131"/>
      <c r="S1578" s="131"/>
    </row>
    <row r="1579" spans="1:19" ht="15" customHeight="1">
      <c r="A1579" s="131"/>
      <c r="B1579" s="131"/>
      <c r="C1579" s="131"/>
      <c r="D1579" s="131"/>
      <c r="E1579" s="131"/>
      <c r="F1579" s="131"/>
      <c r="G1579" s="131"/>
      <c r="H1579" s="131"/>
      <c r="I1579" s="131"/>
      <c r="J1579" s="131"/>
      <c r="K1579" s="131"/>
      <c r="L1579" s="131"/>
      <c r="M1579" s="131"/>
      <c r="N1579" s="131"/>
      <c r="O1579" s="131"/>
      <c r="P1579" s="131"/>
      <c r="Q1579" s="131"/>
      <c r="R1579" s="131"/>
      <c r="S1579" s="131"/>
    </row>
    <row r="1580" spans="1:19" ht="15" customHeight="1">
      <c r="A1580" s="131"/>
      <c r="B1580" s="131"/>
      <c r="C1580" s="131"/>
      <c r="D1580" s="131"/>
      <c r="E1580" s="131"/>
      <c r="F1580" s="131"/>
      <c r="G1580" s="131"/>
      <c r="H1580" s="131"/>
      <c r="I1580" s="131"/>
      <c r="J1580" s="131"/>
      <c r="K1580" s="131"/>
      <c r="L1580" s="131"/>
      <c r="M1580" s="131"/>
      <c r="N1580" s="131"/>
      <c r="O1580" s="131"/>
      <c r="P1580" s="131"/>
      <c r="Q1580" s="131"/>
      <c r="R1580" s="131"/>
      <c r="S1580" s="131"/>
    </row>
    <row r="1581" spans="1:19" ht="15" customHeight="1">
      <c r="A1581" s="131"/>
      <c r="B1581" s="131"/>
      <c r="C1581" s="131"/>
      <c r="D1581" s="131"/>
      <c r="E1581" s="131"/>
      <c r="F1581" s="131"/>
      <c r="G1581" s="131"/>
      <c r="H1581" s="131"/>
      <c r="I1581" s="131"/>
      <c r="J1581" s="131"/>
      <c r="K1581" s="131"/>
      <c r="L1581" s="131"/>
      <c r="M1581" s="131"/>
      <c r="N1581" s="131"/>
      <c r="O1581" s="131"/>
      <c r="P1581" s="131"/>
      <c r="Q1581" s="131"/>
      <c r="R1581" s="131"/>
      <c r="S1581" s="131"/>
    </row>
    <row r="1582" spans="1:19" ht="15" customHeight="1">
      <c r="A1582" s="131"/>
      <c r="B1582" s="131"/>
      <c r="C1582" s="131"/>
      <c r="D1582" s="131"/>
      <c r="E1582" s="131"/>
      <c r="F1582" s="131"/>
      <c r="G1582" s="131"/>
      <c r="H1582" s="131"/>
      <c r="I1582" s="131"/>
      <c r="J1582" s="131"/>
      <c r="K1582" s="131"/>
      <c r="L1582" s="131"/>
      <c r="M1582" s="131"/>
      <c r="N1582" s="131"/>
      <c r="O1582" s="131"/>
      <c r="P1582" s="131"/>
      <c r="Q1582" s="131"/>
      <c r="R1582" s="131"/>
      <c r="S1582" s="131"/>
    </row>
    <row r="1583" spans="1:19" ht="15" customHeight="1">
      <c r="A1583" s="131"/>
      <c r="B1583" s="131"/>
      <c r="C1583" s="131"/>
      <c r="D1583" s="131"/>
      <c r="E1583" s="131"/>
      <c r="F1583" s="131"/>
      <c r="G1583" s="131"/>
      <c r="H1583" s="131"/>
      <c r="I1583" s="131"/>
      <c r="J1583" s="131"/>
      <c r="K1583" s="131"/>
      <c r="L1583" s="131"/>
      <c r="M1583" s="131"/>
      <c r="N1583" s="131"/>
      <c r="O1583" s="131"/>
      <c r="P1583" s="131"/>
      <c r="Q1583" s="131"/>
      <c r="R1583" s="131"/>
      <c r="S1583" s="131"/>
    </row>
    <row r="1584" spans="1:19" ht="15" customHeight="1">
      <c r="A1584" s="131"/>
      <c r="B1584" s="131"/>
      <c r="C1584" s="131"/>
      <c r="D1584" s="131"/>
      <c r="E1584" s="131"/>
      <c r="F1584" s="131"/>
      <c r="G1584" s="131"/>
      <c r="H1584" s="131"/>
      <c r="I1584" s="131"/>
      <c r="J1584" s="131"/>
      <c r="K1584" s="131"/>
      <c r="L1584" s="131"/>
      <c r="M1584" s="131"/>
      <c r="N1584" s="131"/>
      <c r="O1584" s="131"/>
      <c r="P1584" s="131"/>
      <c r="Q1584" s="131"/>
      <c r="R1584" s="131"/>
      <c r="S1584" s="131"/>
    </row>
    <row r="1585" spans="1:19" ht="15" customHeight="1">
      <c r="A1585" s="131"/>
      <c r="B1585" s="131"/>
      <c r="C1585" s="131"/>
      <c r="D1585" s="131"/>
      <c r="E1585" s="131"/>
      <c r="F1585" s="131"/>
      <c r="G1585" s="131"/>
      <c r="H1585" s="131"/>
      <c r="I1585" s="131"/>
      <c r="J1585" s="131"/>
      <c r="K1585" s="131"/>
      <c r="L1585" s="131"/>
      <c r="M1585" s="131"/>
      <c r="N1585" s="131"/>
      <c r="O1585" s="131"/>
      <c r="P1585" s="131"/>
      <c r="Q1585" s="131"/>
      <c r="R1585" s="131"/>
      <c r="S1585" s="131"/>
    </row>
    <row r="1586" spans="1:19" ht="15" customHeight="1">
      <c r="A1586" s="131"/>
      <c r="B1586" s="131"/>
      <c r="C1586" s="131"/>
      <c r="D1586" s="131"/>
      <c r="E1586" s="131"/>
      <c r="F1586" s="131"/>
      <c r="G1586" s="131"/>
      <c r="H1586" s="131"/>
      <c r="I1586" s="131"/>
      <c r="J1586" s="131"/>
      <c r="K1586" s="131"/>
      <c r="L1586" s="131"/>
      <c r="M1586" s="131"/>
      <c r="N1586" s="131"/>
      <c r="O1586" s="131"/>
      <c r="P1586" s="131"/>
      <c r="Q1586" s="131"/>
      <c r="R1586" s="131"/>
      <c r="S1586" s="131"/>
    </row>
    <row r="1587" spans="1:19" ht="15" customHeight="1">
      <c r="A1587" s="131"/>
      <c r="B1587" s="131"/>
      <c r="C1587" s="131"/>
      <c r="D1587" s="131"/>
      <c r="E1587" s="131"/>
      <c r="F1587" s="131"/>
      <c r="G1587" s="131"/>
      <c r="H1587" s="131"/>
      <c r="I1587" s="131"/>
      <c r="J1587" s="131"/>
      <c r="K1587" s="131"/>
      <c r="L1587" s="131"/>
      <c r="M1587" s="131"/>
      <c r="N1587" s="131"/>
      <c r="O1587" s="131"/>
      <c r="P1587" s="131"/>
      <c r="Q1587" s="131"/>
      <c r="R1587" s="131"/>
      <c r="S1587" s="131"/>
    </row>
    <row r="1588" spans="1:19" ht="15" customHeight="1">
      <c r="A1588" s="131"/>
      <c r="B1588" s="131"/>
      <c r="C1588" s="131"/>
      <c r="D1588" s="131"/>
      <c r="E1588" s="131"/>
      <c r="F1588" s="131"/>
      <c r="G1588" s="131"/>
      <c r="H1588" s="131"/>
      <c r="I1588" s="131"/>
      <c r="J1588" s="131"/>
      <c r="K1588" s="131"/>
      <c r="L1588" s="131"/>
      <c r="M1588" s="131"/>
      <c r="N1588" s="131"/>
      <c r="O1588" s="131"/>
      <c r="P1588" s="131"/>
      <c r="Q1588" s="131"/>
      <c r="R1588" s="131"/>
      <c r="S1588" s="131"/>
    </row>
    <row r="1589" spans="1:19" ht="15" customHeight="1">
      <c r="A1589" s="131"/>
      <c r="B1589" s="131"/>
      <c r="C1589" s="131"/>
      <c r="D1589" s="131"/>
      <c r="E1589" s="131"/>
      <c r="F1589" s="131"/>
      <c r="G1589" s="131"/>
      <c r="H1589" s="131"/>
      <c r="I1589" s="131"/>
      <c r="J1589" s="131"/>
      <c r="K1589" s="131"/>
      <c r="L1589" s="131"/>
      <c r="M1589" s="131"/>
      <c r="N1589" s="131"/>
      <c r="O1589" s="131"/>
      <c r="P1589" s="131"/>
      <c r="Q1589" s="131"/>
      <c r="R1589" s="131"/>
      <c r="S1589" s="131"/>
    </row>
    <row r="1590" spans="1:19" ht="15" customHeight="1">
      <c r="A1590" s="131"/>
      <c r="B1590" s="131"/>
      <c r="C1590" s="131"/>
      <c r="D1590" s="131"/>
      <c r="E1590" s="131"/>
      <c r="F1590" s="131"/>
      <c r="G1590" s="131"/>
      <c r="H1590" s="131"/>
      <c r="I1590" s="131"/>
      <c r="J1590" s="131"/>
      <c r="K1590" s="131"/>
      <c r="L1590" s="131"/>
      <c r="M1590" s="131"/>
      <c r="N1590" s="131"/>
      <c r="O1590" s="131"/>
      <c r="P1590" s="131"/>
      <c r="Q1590" s="131"/>
      <c r="R1590" s="131"/>
      <c r="S1590" s="131"/>
    </row>
    <row r="1591" spans="1:19" ht="15" customHeight="1">
      <c r="A1591" s="131"/>
      <c r="B1591" s="131"/>
      <c r="C1591" s="131"/>
      <c r="D1591" s="131"/>
      <c r="E1591" s="131"/>
      <c r="F1591" s="131"/>
      <c r="G1591" s="131"/>
      <c r="H1591" s="131"/>
      <c r="I1591" s="131"/>
      <c r="J1591" s="131"/>
      <c r="K1591" s="131"/>
      <c r="L1591" s="131"/>
      <c r="M1591" s="131"/>
      <c r="N1591" s="131"/>
      <c r="O1591" s="131"/>
      <c r="P1591" s="131"/>
      <c r="Q1591" s="131"/>
      <c r="R1591" s="131"/>
      <c r="S1591" s="131"/>
    </row>
    <row r="1592" spans="1:19" ht="15" customHeight="1">
      <c r="A1592" s="131"/>
      <c r="B1592" s="131"/>
      <c r="C1592" s="131"/>
      <c r="D1592" s="131"/>
      <c r="E1592" s="131"/>
      <c r="F1592" s="131"/>
      <c r="G1592" s="131"/>
      <c r="H1592" s="131"/>
      <c r="I1592" s="131"/>
      <c r="J1592" s="131"/>
      <c r="K1592" s="131"/>
      <c r="L1592" s="131"/>
      <c r="M1592" s="131"/>
      <c r="N1592" s="131"/>
      <c r="O1592" s="131"/>
      <c r="P1592" s="131"/>
      <c r="Q1592" s="131"/>
      <c r="R1592" s="131"/>
      <c r="S1592" s="131"/>
    </row>
    <row r="1593" spans="1:19" ht="15" customHeight="1">
      <c r="A1593" s="131"/>
      <c r="B1593" s="131"/>
      <c r="C1593" s="131"/>
      <c r="D1593" s="131"/>
      <c r="E1593" s="131"/>
      <c r="F1593" s="131"/>
      <c r="G1593" s="131"/>
      <c r="H1593" s="131"/>
      <c r="I1593" s="131"/>
      <c r="J1593" s="131"/>
      <c r="K1593" s="131"/>
      <c r="L1593" s="131"/>
      <c r="M1593" s="131"/>
      <c r="N1593" s="131"/>
      <c r="O1593" s="131"/>
      <c r="P1593" s="131"/>
      <c r="Q1593" s="131"/>
      <c r="R1593" s="131"/>
      <c r="S1593" s="131"/>
    </row>
    <row r="1594" spans="1:19" ht="15" customHeight="1">
      <c r="A1594" s="131"/>
      <c r="B1594" s="131"/>
      <c r="C1594" s="131"/>
      <c r="D1594" s="131"/>
      <c r="E1594" s="131"/>
      <c r="F1594" s="131"/>
      <c r="G1594" s="131"/>
      <c r="H1594" s="131"/>
      <c r="I1594" s="131"/>
      <c r="J1594" s="131"/>
      <c r="K1594" s="131"/>
      <c r="L1594" s="131"/>
      <c r="M1594" s="131"/>
      <c r="N1594" s="131"/>
      <c r="O1594" s="131"/>
      <c r="P1594" s="131"/>
      <c r="Q1594" s="131"/>
      <c r="R1594" s="131"/>
      <c r="S1594" s="131"/>
    </row>
    <row r="1595" spans="1:19" ht="15" customHeight="1">
      <c r="A1595" s="131"/>
      <c r="B1595" s="131"/>
      <c r="C1595" s="131"/>
      <c r="D1595" s="131"/>
      <c r="E1595" s="131"/>
      <c r="F1595" s="131"/>
      <c r="G1595" s="131"/>
      <c r="H1595" s="131"/>
      <c r="I1595" s="131"/>
      <c r="J1595" s="131"/>
      <c r="K1595" s="131"/>
      <c r="L1595" s="131"/>
      <c r="M1595" s="131"/>
      <c r="N1595" s="131"/>
      <c r="O1595" s="131"/>
      <c r="P1595" s="131"/>
      <c r="Q1595" s="131"/>
      <c r="R1595" s="131"/>
      <c r="S1595" s="131"/>
    </row>
    <row r="1596" spans="1:19" ht="15" customHeight="1">
      <c r="A1596" s="131"/>
      <c r="B1596" s="131"/>
      <c r="C1596" s="131"/>
      <c r="D1596" s="131"/>
      <c r="E1596" s="131"/>
      <c r="F1596" s="131"/>
      <c r="G1596" s="131"/>
      <c r="H1596" s="131"/>
      <c r="I1596" s="131"/>
      <c r="J1596" s="131"/>
      <c r="K1596" s="131"/>
      <c r="L1596" s="131"/>
      <c r="M1596" s="131"/>
      <c r="N1596" s="131"/>
      <c r="O1596" s="131"/>
      <c r="P1596" s="131"/>
      <c r="Q1596" s="131"/>
      <c r="R1596" s="131"/>
      <c r="S1596" s="131"/>
    </row>
    <row r="1597" spans="1:19" ht="15" customHeight="1">
      <c r="A1597" s="131"/>
      <c r="B1597" s="131"/>
      <c r="C1597" s="131"/>
      <c r="D1597" s="131"/>
      <c r="E1597" s="131"/>
      <c r="F1597" s="131"/>
      <c r="G1597" s="131"/>
      <c r="H1597" s="131"/>
      <c r="I1597" s="131"/>
      <c r="J1597" s="131"/>
      <c r="K1597" s="131"/>
      <c r="L1597" s="131"/>
      <c r="M1597" s="131"/>
      <c r="N1597" s="131"/>
      <c r="O1597" s="131"/>
      <c r="P1597" s="131"/>
      <c r="Q1597" s="131"/>
      <c r="R1597" s="131"/>
      <c r="S1597" s="131"/>
    </row>
    <row r="1598" spans="1:19" ht="15" customHeight="1">
      <c r="A1598" s="131"/>
      <c r="B1598" s="131"/>
      <c r="C1598" s="131"/>
      <c r="D1598" s="131"/>
      <c r="E1598" s="131"/>
      <c r="F1598" s="131"/>
      <c r="G1598" s="131"/>
      <c r="H1598" s="131"/>
      <c r="I1598" s="131"/>
      <c r="J1598" s="131"/>
      <c r="K1598" s="131"/>
      <c r="L1598" s="131"/>
      <c r="M1598" s="131"/>
      <c r="N1598" s="131"/>
      <c r="O1598" s="131"/>
      <c r="P1598" s="131"/>
      <c r="Q1598" s="131"/>
      <c r="R1598" s="131"/>
      <c r="S1598" s="131"/>
    </row>
    <row r="1599" spans="1:19" ht="15" customHeight="1">
      <c r="A1599" s="131"/>
      <c r="B1599" s="131"/>
      <c r="C1599" s="131"/>
      <c r="D1599" s="131"/>
      <c r="E1599" s="131"/>
      <c r="F1599" s="131"/>
      <c r="G1599" s="131"/>
      <c r="H1599" s="131"/>
      <c r="I1599" s="131"/>
      <c r="J1599" s="131"/>
      <c r="K1599" s="131"/>
      <c r="L1599" s="131"/>
      <c r="M1599" s="131"/>
      <c r="N1599" s="131"/>
      <c r="O1599" s="131"/>
      <c r="P1599" s="131"/>
      <c r="Q1599" s="131"/>
      <c r="R1599" s="131"/>
      <c r="S1599" s="131"/>
    </row>
    <row r="1600" spans="1:19" ht="15" customHeight="1">
      <c r="A1600" s="131"/>
      <c r="B1600" s="131"/>
      <c r="C1600" s="131"/>
      <c r="D1600" s="131"/>
      <c r="E1600" s="131"/>
      <c r="F1600" s="131"/>
      <c r="G1600" s="131"/>
      <c r="H1600" s="131"/>
      <c r="I1600" s="131"/>
      <c r="J1600" s="131"/>
      <c r="K1600" s="131"/>
      <c r="L1600" s="131"/>
      <c r="M1600" s="131"/>
      <c r="N1600" s="131"/>
      <c r="O1600" s="131"/>
      <c r="P1600" s="131"/>
      <c r="Q1600" s="131"/>
      <c r="R1600" s="131"/>
      <c r="S1600" s="131"/>
    </row>
    <row r="1601" spans="1:19" ht="15" customHeight="1">
      <c r="A1601" s="131"/>
      <c r="B1601" s="131"/>
      <c r="C1601" s="131"/>
      <c r="D1601" s="131"/>
      <c r="E1601" s="131"/>
      <c r="F1601" s="131"/>
      <c r="G1601" s="131"/>
      <c r="H1601" s="131"/>
      <c r="I1601" s="131"/>
      <c r="J1601" s="131"/>
      <c r="K1601" s="131"/>
      <c r="L1601" s="131"/>
      <c r="M1601" s="131"/>
      <c r="N1601" s="131"/>
      <c r="O1601" s="131"/>
      <c r="P1601" s="131"/>
      <c r="Q1601" s="131"/>
      <c r="R1601" s="131"/>
      <c r="S1601" s="131"/>
    </row>
    <row r="1602" spans="1:19" ht="15" customHeight="1">
      <c r="A1602" s="131"/>
      <c r="B1602" s="131"/>
      <c r="C1602" s="131"/>
      <c r="D1602" s="131"/>
      <c r="E1602" s="131"/>
      <c r="F1602" s="131"/>
      <c r="G1602" s="131"/>
      <c r="H1602" s="131"/>
      <c r="I1602" s="131"/>
      <c r="J1602" s="131"/>
      <c r="K1602" s="131"/>
      <c r="L1602" s="131"/>
      <c r="M1602" s="131"/>
      <c r="N1602" s="131"/>
      <c r="O1602" s="131"/>
      <c r="P1602" s="131"/>
      <c r="Q1602" s="131"/>
      <c r="R1602" s="131"/>
      <c r="S1602" s="131"/>
    </row>
    <row r="1603" spans="1:19" ht="15" customHeight="1">
      <c r="A1603" s="131"/>
      <c r="B1603" s="131"/>
      <c r="C1603" s="131"/>
      <c r="D1603" s="131"/>
      <c r="E1603" s="131"/>
      <c r="F1603" s="131"/>
      <c r="G1603" s="131"/>
      <c r="H1603" s="131"/>
      <c r="I1603" s="131"/>
      <c r="J1603" s="131"/>
      <c r="K1603" s="131"/>
      <c r="L1603" s="131"/>
      <c r="M1603" s="131"/>
      <c r="N1603" s="131"/>
      <c r="O1603" s="131"/>
      <c r="P1603" s="131"/>
      <c r="Q1603" s="131"/>
      <c r="R1603" s="131"/>
      <c r="S1603" s="131"/>
    </row>
    <row r="1604" spans="1:19" ht="15" customHeight="1">
      <c r="A1604" s="131"/>
      <c r="B1604" s="131"/>
      <c r="C1604" s="131"/>
      <c r="D1604" s="131"/>
      <c r="E1604" s="131"/>
      <c r="F1604" s="131"/>
      <c r="G1604" s="131"/>
      <c r="H1604" s="131"/>
      <c r="I1604" s="131"/>
      <c r="J1604" s="131"/>
      <c r="K1604" s="131"/>
      <c r="L1604" s="131"/>
      <c r="M1604" s="131"/>
      <c r="N1604" s="131"/>
      <c r="O1604" s="131"/>
      <c r="P1604" s="131"/>
      <c r="Q1604" s="131"/>
      <c r="R1604" s="131"/>
      <c r="S1604" s="131"/>
    </row>
    <row r="1605" spans="1:19" ht="15" customHeight="1">
      <c r="A1605" s="131"/>
      <c r="B1605" s="131"/>
      <c r="C1605" s="131"/>
      <c r="D1605" s="131"/>
      <c r="E1605" s="131"/>
      <c r="F1605" s="131"/>
      <c r="G1605" s="131"/>
      <c r="H1605" s="131"/>
      <c r="I1605" s="131"/>
      <c r="J1605" s="131"/>
      <c r="K1605" s="131"/>
      <c r="L1605" s="131"/>
      <c r="M1605" s="131"/>
      <c r="N1605" s="131"/>
      <c r="O1605" s="131"/>
      <c r="P1605" s="131"/>
      <c r="Q1605" s="131"/>
      <c r="R1605" s="131"/>
      <c r="S1605" s="131"/>
    </row>
    <row r="1606" spans="1:19" ht="15" customHeight="1">
      <c r="A1606" s="131"/>
      <c r="B1606" s="131"/>
      <c r="C1606" s="131"/>
      <c r="D1606" s="131"/>
      <c r="E1606" s="131"/>
      <c r="F1606" s="131"/>
      <c r="G1606" s="131"/>
      <c r="H1606" s="131"/>
      <c r="I1606" s="131"/>
      <c r="J1606" s="131"/>
      <c r="K1606" s="131"/>
      <c r="L1606" s="131"/>
      <c r="M1606" s="131"/>
      <c r="N1606" s="131"/>
      <c r="O1606" s="131"/>
      <c r="P1606" s="131"/>
      <c r="Q1606" s="131"/>
      <c r="R1606" s="131"/>
      <c r="S1606" s="131"/>
    </row>
    <row r="1607" spans="1:19" ht="15" customHeight="1">
      <c r="A1607" s="131"/>
      <c r="B1607" s="131"/>
      <c r="C1607" s="131"/>
      <c r="D1607" s="131"/>
      <c r="E1607" s="131"/>
      <c r="F1607" s="131"/>
      <c r="G1607" s="131"/>
      <c r="H1607" s="131"/>
      <c r="I1607" s="131"/>
      <c r="J1607" s="131"/>
      <c r="K1607" s="131"/>
      <c r="L1607" s="131"/>
      <c r="M1607" s="131"/>
      <c r="N1607" s="131"/>
      <c r="O1607" s="131"/>
      <c r="P1607" s="131"/>
      <c r="Q1607" s="131"/>
      <c r="R1607" s="131"/>
      <c r="S1607" s="131"/>
    </row>
    <row r="1608" spans="1:19" ht="15" customHeight="1">
      <c r="A1608" s="131"/>
      <c r="B1608" s="131"/>
      <c r="C1608" s="131"/>
      <c r="D1608" s="131"/>
      <c r="E1608" s="131"/>
      <c r="F1608" s="131"/>
      <c r="G1608" s="131"/>
      <c r="H1608" s="131"/>
      <c r="I1608" s="131"/>
      <c r="J1608" s="131"/>
      <c r="K1608" s="131"/>
      <c r="L1608" s="131"/>
      <c r="M1608" s="131"/>
      <c r="N1608" s="131"/>
      <c r="O1608" s="131"/>
      <c r="P1608" s="131"/>
      <c r="Q1608" s="131"/>
      <c r="R1608" s="131"/>
      <c r="S1608" s="131"/>
    </row>
    <row r="1609" spans="1:19" ht="15" customHeight="1">
      <c r="A1609" s="131"/>
      <c r="B1609" s="131"/>
      <c r="C1609" s="131"/>
      <c r="D1609" s="131"/>
      <c r="E1609" s="131"/>
      <c r="F1609" s="131"/>
      <c r="G1609" s="131"/>
      <c r="H1609" s="131"/>
      <c r="I1609" s="131"/>
      <c r="J1609" s="131"/>
      <c r="K1609" s="131"/>
      <c r="L1609" s="131"/>
      <c r="M1609" s="131"/>
      <c r="N1609" s="131"/>
      <c r="O1609" s="131"/>
      <c r="P1609" s="131"/>
      <c r="Q1609" s="131"/>
      <c r="R1609" s="131"/>
      <c r="S1609" s="131"/>
    </row>
    <row r="1610" spans="1:19" ht="15" customHeight="1">
      <c r="A1610" s="131"/>
      <c r="B1610" s="131"/>
      <c r="C1610" s="131"/>
      <c r="D1610" s="131"/>
      <c r="E1610" s="131"/>
      <c r="F1610" s="131"/>
      <c r="G1610" s="131"/>
      <c r="H1610" s="131"/>
      <c r="I1610" s="131"/>
      <c r="J1610" s="131"/>
      <c r="K1610" s="131"/>
      <c r="L1610" s="131"/>
      <c r="M1610" s="131"/>
      <c r="N1610" s="131"/>
      <c r="O1610" s="131"/>
      <c r="P1610" s="131"/>
      <c r="Q1610" s="131"/>
      <c r="R1610" s="131"/>
      <c r="S1610" s="131"/>
    </row>
    <row r="1611" spans="1:19" ht="15" customHeight="1">
      <c r="A1611" s="131"/>
      <c r="B1611" s="131"/>
      <c r="C1611" s="131"/>
      <c r="D1611" s="131"/>
      <c r="E1611" s="131"/>
      <c r="F1611" s="131"/>
      <c r="G1611" s="131"/>
      <c r="H1611" s="131"/>
      <c r="I1611" s="131"/>
      <c r="J1611" s="131"/>
      <c r="K1611" s="131"/>
      <c r="L1611" s="131"/>
      <c r="M1611" s="131"/>
      <c r="N1611" s="131"/>
      <c r="O1611" s="131"/>
      <c r="P1611" s="131"/>
      <c r="Q1611" s="131"/>
      <c r="R1611" s="131"/>
      <c r="S1611" s="131"/>
    </row>
    <row r="1612" spans="1:19" ht="15" customHeight="1">
      <c r="A1612" s="131"/>
      <c r="B1612" s="131"/>
      <c r="C1612" s="131"/>
      <c r="D1612" s="131"/>
      <c r="E1612" s="131"/>
      <c r="F1612" s="131"/>
      <c r="G1612" s="131"/>
      <c r="H1612" s="131"/>
      <c r="I1612" s="131"/>
      <c r="J1612" s="131"/>
      <c r="K1612" s="131"/>
      <c r="L1612" s="131"/>
      <c r="M1612" s="131"/>
      <c r="N1612" s="131"/>
      <c r="O1612" s="131"/>
      <c r="P1612" s="131"/>
      <c r="Q1612" s="131"/>
      <c r="R1612" s="131"/>
      <c r="S1612" s="131"/>
    </row>
    <row r="1613" spans="1:19" ht="15" customHeight="1">
      <c r="A1613" s="131"/>
      <c r="B1613" s="131"/>
      <c r="C1613" s="131"/>
      <c r="D1613" s="131"/>
      <c r="E1613" s="131"/>
      <c r="F1613" s="131"/>
      <c r="G1613" s="131"/>
      <c r="H1613" s="131"/>
      <c r="I1613" s="131"/>
      <c r="J1613" s="131"/>
      <c r="K1613" s="131"/>
      <c r="L1613" s="131"/>
      <c r="M1613" s="131"/>
      <c r="N1613" s="131"/>
      <c r="O1613" s="131"/>
      <c r="P1613" s="131"/>
      <c r="Q1613" s="131"/>
      <c r="R1613" s="131"/>
      <c r="S1613" s="131"/>
    </row>
    <row r="1614" spans="1:19" ht="15" customHeight="1">
      <c r="A1614" s="131"/>
      <c r="B1614" s="131"/>
      <c r="C1614" s="131"/>
      <c r="D1614" s="131"/>
      <c r="E1614" s="131"/>
      <c r="F1614" s="131"/>
      <c r="G1614" s="131"/>
      <c r="H1614" s="131"/>
      <c r="I1614" s="131"/>
      <c r="J1614" s="131"/>
      <c r="K1614" s="131"/>
      <c r="L1614" s="131"/>
      <c r="M1614" s="131"/>
      <c r="N1614" s="131"/>
      <c r="O1614" s="131"/>
      <c r="P1614" s="131"/>
      <c r="Q1614" s="131"/>
      <c r="R1614" s="131"/>
      <c r="S1614" s="131"/>
    </row>
    <row r="1615" spans="1:19" ht="15" customHeight="1">
      <c r="A1615" s="131"/>
      <c r="B1615" s="131"/>
      <c r="C1615" s="131"/>
      <c r="D1615" s="131"/>
      <c r="E1615" s="131"/>
      <c r="F1615" s="131"/>
      <c r="G1615" s="131"/>
      <c r="H1615" s="131"/>
      <c r="I1615" s="131"/>
      <c r="J1615" s="131"/>
      <c r="K1615" s="131"/>
      <c r="L1615" s="131"/>
      <c r="M1615" s="131"/>
      <c r="N1615" s="131"/>
      <c r="O1615" s="131"/>
      <c r="P1615" s="131"/>
      <c r="Q1615" s="131"/>
      <c r="R1615" s="131"/>
      <c r="S1615" s="131"/>
    </row>
    <row r="1616" spans="1:19" ht="15" customHeight="1">
      <c r="A1616" s="131"/>
      <c r="B1616" s="131"/>
      <c r="C1616" s="131"/>
      <c r="D1616" s="131"/>
      <c r="E1616" s="131"/>
      <c r="F1616" s="131"/>
      <c r="G1616" s="131"/>
      <c r="H1616" s="131"/>
      <c r="I1616" s="131"/>
      <c r="J1616" s="131"/>
      <c r="K1616" s="131"/>
      <c r="L1616" s="131"/>
      <c r="M1616" s="131"/>
      <c r="N1616" s="131"/>
      <c r="O1616" s="131"/>
      <c r="P1616" s="131"/>
      <c r="Q1616" s="131"/>
      <c r="R1616" s="131"/>
      <c r="S1616" s="131"/>
    </row>
    <row r="1617" spans="1:19" ht="15" customHeight="1">
      <c r="A1617" s="131"/>
      <c r="B1617" s="131"/>
      <c r="C1617" s="131"/>
      <c r="D1617" s="131"/>
      <c r="E1617" s="131"/>
      <c r="F1617" s="131"/>
      <c r="G1617" s="131"/>
      <c r="H1617" s="131"/>
      <c r="I1617" s="131"/>
      <c r="J1617" s="131"/>
      <c r="K1617" s="131"/>
      <c r="L1617" s="131"/>
      <c r="M1617" s="131"/>
      <c r="N1617" s="131"/>
      <c r="O1617" s="131"/>
      <c r="P1617" s="131"/>
      <c r="Q1617" s="131"/>
      <c r="R1617" s="131"/>
      <c r="S1617" s="131"/>
    </row>
    <row r="1618" spans="1:19" ht="15" customHeight="1">
      <c r="A1618" s="131"/>
      <c r="B1618" s="131"/>
      <c r="C1618" s="131"/>
      <c r="D1618" s="131"/>
      <c r="E1618" s="131"/>
      <c r="F1618" s="131"/>
      <c r="G1618" s="131"/>
      <c r="H1618" s="131"/>
      <c r="I1618" s="131"/>
      <c r="J1618" s="131"/>
      <c r="K1618" s="131"/>
      <c r="L1618" s="131"/>
      <c r="M1618" s="131"/>
      <c r="N1618" s="131"/>
      <c r="O1618" s="131"/>
      <c r="P1618" s="131"/>
      <c r="Q1618" s="131"/>
      <c r="R1618" s="131"/>
      <c r="S1618" s="131"/>
    </row>
    <row r="1619" spans="1:19" ht="15" customHeight="1">
      <c r="A1619" s="131"/>
      <c r="B1619" s="131"/>
      <c r="C1619" s="131"/>
      <c r="D1619" s="131"/>
      <c r="E1619" s="131"/>
      <c r="F1619" s="131"/>
      <c r="G1619" s="131"/>
      <c r="H1619" s="131"/>
      <c r="I1619" s="131"/>
      <c r="J1619" s="131"/>
      <c r="K1619" s="131"/>
      <c r="L1619" s="131"/>
      <c r="M1619" s="131"/>
      <c r="N1619" s="131"/>
      <c r="O1619" s="131"/>
      <c r="P1619" s="131"/>
      <c r="Q1619" s="131"/>
      <c r="R1619" s="131"/>
      <c r="S1619" s="131"/>
    </row>
    <row r="1620" spans="1:19" ht="15" customHeight="1">
      <c r="A1620" s="131"/>
      <c r="B1620" s="131"/>
      <c r="C1620" s="131"/>
      <c r="D1620" s="131"/>
      <c r="E1620" s="131"/>
      <c r="F1620" s="131"/>
      <c r="G1620" s="131"/>
      <c r="H1620" s="131"/>
      <c r="I1620" s="131"/>
      <c r="J1620" s="131"/>
      <c r="K1620" s="131"/>
      <c r="L1620" s="131"/>
      <c r="M1620" s="131"/>
      <c r="N1620" s="131"/>
      <c r="O1620" s="131"/>
      <c r="P1620" s="131"/>
      <c r="Q1620" s="131"/>
      <c r="R1620" s="131"/>
      <c r="S1620" s="131"/>
    </row>
    <row r="1621" spans="1:19" ht="15" customHeight="1">
      <c r="A1621" s="131"/>
      <c r="B1621" s="131"/>
      <c r="C1621" s="131"/>
      <c r="D1621" s="131"/>
      <c r="E1621" s="131"/>
      <c r="F1621" s="131"/>
      <c r="G1621" s="131"/>
      <c r="H1621" s="131"/>
      <c r="I1621" s="131"/>
      <c r="J1621" s="131"/>
      <c r="K1621" s="131"/>
      <c r="L1621" s="131"/>
      <c r="M1621" s="131"/>
      <c r="N1621" s="131"/>
      <c r="O1621" s="131"/>
      <c r="P1621" s="131"/>
      <c r="Q1621" s="131"/>
      <c r="R1621" s="131"/>
      <c r="S1621" s="131"/>
    </row>
    <row r="1622" spans="1:19" ht="15" customHeight="1">
      <c r="A1622" s="131"/>
      <c r="B1622" s="131"/>
      <c r="C1622" s="131"/>
      <c r="D1622" s="131"/>
      <c r="E1622" s="131"/>
      <c r="F1622" s="131"/>
      <c r="G1622" s="131"/>
      <c r="H1622" s="131"/>
      <c r="I1622" s="131"/>
      <c r="J1622" s="131"/>
      <c r="K1622" s="131"/>
      <c r="L1622" s="131"/>
      <c r="M1622" s="131"/>
      <c r="N1622" s="131"/>
      <c r="O1622" s="131"/>
      <c r="P1622" s="131"/>
      <c r="Q1622" s="131"/>
      <c r="R1622" s="131"/>
      <c r="S1622" s="131"/>
    </row>
    <row r="1623" spans="1:19" ht="15" customHeight="1">
      <c r="A1623" s="131"/>
      <c r="B1623" s="131"/>
      <c r="C1623" s="131"/>
      <c r="D1623" s="131"/>
      <c r="E1623" s="131"/>
      <c r="F1623" s="131"/>
      <c r="G1623" s="131"/>
      <c r="H1623" s="131"/>
      <c r="I1623" s="131"/>
      <c r="J1623" s="131"/>
      <c r="K1623" s="131"/>
      <c r="L1623" s="131"/>
      <c r="M1623" s="131"/>
      <c r="N1623" s="131"/>
      <c r="O1623" s="131"/>
      <c r="P1623" s="131"/>
      <c r="Q1623" s="131"/>
      <c r="R1623" s="131"/>
      <c r="S1623" s="131"/>
    </row>
    <row r="1624" spans="1:19" ht="15" customHeight="1">
      <c r="A1624" s="131"/>
      <c r="B1624" s="131"/>
      <c r="C1624" s="131"/>
      <c r="D1624" s="131"/>
      <c r="E1624" s="131"/>
      <c r="F1624" s="131"/>
      <c r="G1624" s="131"/>
      <c r="H1624" s="131"/>
      <c r="I1624" s="131"/>
      <c r="J1624" s="131"/>
      <c r="K1624" s="131"/>
      <c r="L1624" s="131"/>
      <c r="M1624" s="131"/>
      <c r="N1624" s="131"/>
      <c r="O1624" s="131"/>
      <c r="P1624" s="131"/>
      <c r="Q1624" s="131"/>
      <c r="R1624" s="131"/>
      <c r="S1624" s="131"/>
    </row>
    <row r="1625" spans="1:19" ht="15" customHeight="1">
      <c r="A1625" s="131"/>
      <c r="B1625" s="131"/>
      <c r="C1625" s="131"/>
      <c r="D1625" s="131"/>
      <c r="E1625" s="131"/>
      <c r="F1625" s="131"/>
      <c r="G1625" s="131"/>
      <c r="H1625" s="131"/>
      <c r="I1625" s="131"/>
      <c r="J1625" s="131"/>
      <c r="K1625" s="131"/>
      <c r="L1625" s="131"/>
      <c r="M1625" s="131"/>
      <c r="N1625" s="131"/>
      <c r="O1625" s="131"/>
      <c r="P1625" s="131"/>
      <c r="Q1625" s="131"/>
      <c r="R1625" s="131"/>
      <c r="S1625" s="131"/>
    </row>
    <row r="1626" spans="1:19" ht="15" customHeight="1">
      <c r="A1626" s="131"/>
      <c r="B1626" s="131"/>
      <c r="C1626" s="131"/>
      <c r="D1626" s="131"/>
      <c r="E1626" s="131"/>
      <c r="F1626" s="131"/>
      <c r="G1626" s="131"/>
      <c r="H1626" s="131"/>
      <c r="I1626" s="131"/>
      <c r="J1626" s="131"/>
      <c r="K1626" s="131"/>
      <c r="L1626" s="131"/>
      <c r="M1626" s="131"/>
      <c r="N1626" s="131"/>
      <c r="O1626" s="131"/>
      <c r="P1626" s="131"/>
      <c r="Q1626" s="131"/>
      <c r="R1626" s="131"/>
      <c r="S1626" s="131"/>
    </row>
    <row r="1627" spans="1:19" ht="15" customHeight="1">
      <c r="A1627" s="131"/>
      <c r="B1627" s="131"/>
      <c r="C1627" s="131"/>
      <c r="D1627" s="131"/>
      <c r="E1627" s="131"/>
      <c r="F1627" s="131"/>
      <c r="G1627" s="131"/>
      <c r="H1627" s="131"/>
      <c r="I1627" s="131"/>
      <c r="J1627" s="131"/>
      <c r="K1627" s="131"/>
      <c r="L1627" s="131"/>
      <c r="M1627" s="131"/>
      <c r="N1627" s="131"/>
      <c r="O1627" s="131"/>
      <c r="P1627" s="131"/>
      <c r="Q1627" s="131"/>
      <c r="R1627" s="131"/>
      <c r="S1627" s="131"/>
    </row>
    <row r="1628" spans="1:19" ht="15" customHeight="1">
      <c r="A1628" s="131"/>
      <c r="B1628" s="131"/>
      <c r="C1628" s="131"/>
      <c r="D1628" s="131"/>
      <c r="E1628" s="131"/>
      <c r="F1628" s="131"/>
      <c r="G1628" s="131"/>
      <c r="H1628" s="131"/>
      <c r="I1628" s="131"/>
      <c r="J1628" s="131"/>
      <c r="K1628" s="131"/>
      <c r="L1628" s="131"/>
      <c r="M1628" s="131"/>
      <c r="N1628" s="131"/>
      <c r="O1628" s="131"/>
      <c r="P1628" s="131"/>
      <c r="Q1628" s="131"/>
      <c r="R1628" s="131"/>
      <c r="S1628" s="131"/>
    </row>
    <row r="1629" spans="1:19" ht="15" customHeight="1">
      <c r="A1629" s="131"/>
      <c r="B1629" s="131"/>
      <c r="C1629" s="131"/>
      <c r="D1629" s="131"/>
      <c r="E1629" s="131"/>
      <c r="F1629" s="131"/>
      <c r="G1629" s="131"/>
      <c r="H1629" s="131"/>
      <c r="I1629" s="131"/>
      <c r="J1629" s="131"/>
      <c r="K1629" s="131"/>
      <c r="L1629" s="131"/>
      <c r="M1629" s="131"/>
      <c r="N1629" s="131"/>
      <c r="O1629" s="131"/>
      <c r="P1629" s="131"/>
      <c r="Q1629" s="131"/>
      <c r="R1629" s="131"/>
      <c r="S1629" s="131"/>
    </row>
    <row r="1630" spans="1:19" ht="15" customHeight="1">
      <c r="A1630" s="131"/>
      <c r="B1630" s="131"/>
      <c r="C1630" s="131"/>
      <c r="D1630" s="131"/>
      <c r="E1630" s="131"/>
      <c r="F1630" s="131"/>
      <c r="G1630" s="131"/>
      <c r="H1630" s="131"/>
      <c r="I1630" s="131"/>
      <c r="J1630" s="131"/>
      <c r="K1630" s="131"/>
      <c r="L1630" s="131"/>
      <c r="M1630" s="131"/>
      <c r="N1630" s="131"/>
      <c r="O1630" s="131"/>
      <c r="P1630" s="131"/>
      <c r="Q1630" s="131"/>
      <c r="R1630" s="131"/>
      <c r="S1630" s="131"/>
    </row>
    <row r="1631" spans="1:19" ht="15" customHeight="1">
      <c r="A1631" s="131"/>
      <c r="B1631" s="131"/>
      <c r="C1631" s="131"/>
      <c r="D1631" s="131"/>
      <c r="E1631" s="131"/>
      <c r="F1631" s="131"/>
      <c r="G1631" s="131"/>
      <c r="H1631" s="131"/>
      <c r="I1631" s="131"/>
      <c r="J1631" s="131"/>
      <c r="K1631" s="131"/>
      <c r="L1631" s="131"/>
      <c r="M1631" s="131"/>
      <c r="N1631" s="131"/>
      <c r="O1631" s="131"/>
      <c r="P1631" s="131"/>
      <c r="Q1631" s="131"/>
      <c r="R1631" s="131"/>
      <c r="S1631" s="131"/>
    </row>
    <row r="1632" spans="1:19" ht="15" customHeight="1">
      <c r="A1632" s="131"/>
      <c r="B1632" s="131"/>
      <c r="C1632" s="131"/>
      <c r="D1632" s="131"/>
      <c r="E1632" s="131"/>
      <c r="F1632" s="131"/>
      <c r="G1632" s="131"/>
      <c r="H1632" s="131"/>
      <c r="I1632" s="131"/>
      <c r="J1632" s="131"/>
      <c r="K1632" s="131"/>
      <c r="L1632" s="131"/>
      <c r="M1632" s="131"/>
      <c r="N1632" s="131"/>
      <c r="O1632" s="131"/>
      <c r="P1632" s="131"/>
      <c r="Q1632" s="131"/>
      <c r="R1632" s="131"/>
      <c r="S1632" s="131"/>
    </row>
    <row r="1633" spans="1:19" ht="15" customHeight="1">
      <c r="A1633" s="131"/>
      <c r="B1633" s="131"/>
      <c r="C1633" s="131"/>
      <c r="D1633" s="131"/>
      <c r="E1633" s="131"/>
      <c r="F1633" s="131"/>
      <c r="G1633" s="131"/>
      <c r="H1633" s="131"/>
      <c r="I1633" s="131"/>
      <c r="J1633" s="131"/>
      <c r="K1633" s="131"/>
      <c r="L1633" s="131"/>
      <c r="M1633" s="131"/>
      <c r="N1633" s="131"/>
      <c r="O1633" s="131"/>
      <c r="P1633" s="131"/>
      <c r="Q1633" s="131"/>
      <c r="R1633" s="131"/>
      <c r="S1633" s="131"/>
    </row>
    <row r="1634" spans="1:19" ht="15" customHeight="1">
      <c r="A1634" s="131"/>
      <c r="B1634" s="131"/>
      <c r="C1634" s="131"/>
      <c r="D1634" s="131"/>
      <c r="E1634" s="131"/>
      <c r="F1634" s="131"/>
      <c r="G1634" s="131"/>
      <c r="H1634" s="131"/>
      <c r="I1634" s="131"/>
      <c r="J1634" s="131"/>
      <c r="K1634" s="131"/>
      <c r="L1634" s="131"/>
      <c r="M1634" s="131"/>
      <c r="N1634" s="131"/>
      <c r="O1634" s="131"/>
      <c r="P1634" s="131"/>
      <c r="Q1634" s="131"/>
      <c r="R1634" s="131"/>
      <c r="S1634" s="131"/>
    </row>
    <row r="1635" spans="1:19" ht="15" customHeight="1">
      <c r="A1635" s="131"/>
      <c r="B1635" s="131"/>
      <c r="C1635" s="131"/>
      <c r="D1635" s="131"/>
      <c r="E1635" s="131"/>
      <c r="F1635" s="131"/>
      <c r="G1635" s="131"/>
      <c r="H1635" s="131"/>
      <c r="I1635" s="131"/>
      <c r="J1635" s="131"/>
      <c r="K1635" s="131"/>
      <c r="L1635" s="131"/>
      <c r="M1635" s="131"/>
      <c r="N1635" s="131"/>
      <c r="O1635" s="131"/>
      <c r="P1635" s="131"/>
      <c r="Q1635" s="131"/>
      <c r="R1635" s="131"/>
      <c r="S1635" s="131"/>
    </row>
    <row r="1636" spans="1:19" ht="15" customHeight="1">
      <c r="A1636" s="131"/>
      <c r="B1636" s="131"/>
      <c r="C1636" s="131"/>
      <c r="D1636" s="131"/>
      <c r="E1636" s="131"/>
      <c r="F1636" s="131"/>
      <c r="G1636" s="131"/>
      <c r="H1636" s="131"/>
      <c r="I1636" s="131"/>
      <c r="J1636" s="131"/>
      <c r="K1636" s="131"/>
      <c r="L1636" s="131"/>
      <c r="M1636" s="131"/>
      <c r="N1636" s="131"/>
      <c r="O1636" s="131"/>
      <c r="P1636" s="131"/>
      <c r="Q1636" s="131"/>
      <c r="R1636" s="131"/>
      <c r="S1636" s="131"/>
    </row>
    <row r="1637" spans="1:19" ht="15" customHeight="1">
      <c r="A1637" s="131"/>
      <c r="B1637" s="131"/>
      <c r="C1637" s="131"/>
      <c r="D1637" s="131"/>
      <c r="E1637" s="131"/>
      <c r="F1637" s="131"/>
      <c r="G1637" s="131"/>
      <c r="H1637" s="131"/>
      <c r="I1637" s="131"/>
      <c r="J1637" s="131"/>
      <c r="K1637" s="131"/>
      <c r="L1637" s="131"/>
      <c r="M1637" s="131"/>
      <c r="N1637" s="131"/>
      <c r="O1637" s="131"/>
      <c r="P1637" s="131"/>
      <c r="Q1637" s="131"/>
      <c r="R1637" s="131"/>
      <c r="S1637" s="131"/>
    </row>
    <row r="1638" spans="1:19" ht="15" customHeight="1">
      <c r="A1638" s="131"/>
      <c r="B1638" s="131"/>
      <c r="C1638" s="131"/>
      <c r="D1638" s="131"/>
      <c r="E1638" s="131"/>
      <c r="F1638" s="131"/>
      <c r="G1638" s="131"/>
      <c r="H1638" s="131"/>
      <c r="I1638" s="131"/>
      <c r="J1638" s="131"/>
      <c r="K1638" s="131"/>
      <c r="L1638" s="131"/>
      <c r="M1638" s="131"/>
      <c r="N1638" s="131"/>
      <c r="O1638" s="131"/>
      <c r="P1638" s="131"/>
      <c r="Q1638" s="131"/>
      <c r="R1638" s="131"/>
      <c r="S1638" s="131"/>
    </row>
    <row r="1639" spans="1:19" ht="15" customHeight="1">
      <c r="A1639" s="131"/>
      <c r="B1639" s="131"/>
      <c r="C1639" s="131"/>
      <c r="D1639" s="131"/>
      <c r="E1639" s="131"/>
      <c r="F1639" s="131"/>
      <c r="G1639" s="131"/>
      <c r="H1639" s="131"/>
      <c r="I1639" s="131"/>
      <c r="J1639" s="131"/>
      <c r="K1639" s="131"/>
      <c r="L1639" s="131"/>
      <c r="M1639" s="131"/>
      <c r="N1639" s="131"/>
      <c r="O1639" s="131"/>
      <c r="P1639" s="131"/>
      <c r="Q1639" s="131"/>
      <c r="R1639" s="131"/>
      <c r="S1639" s="131"/>
    </row>
    <row r="1640" spans="1:19" ht="15" customHeight="1">
      <c r="A1640" s="131"/>
      <c r="B1640" s="131"/>
      <c r="C1640" s="131"/>
      <c r="D1640" s="131"/>
      <c r="E1640" s="131"/>
      <c r="F1640" s="131"/>
      <c r="G1640" s="131"/>
      <c r="H1640" s="131"/>
      <c r="I1640" s="131"/>
      <c r="J1640" s="131"/>
      <c r="K1640" s="131"/>
      <c r="L1640" s="131"/>
      <c r="M1640" s="131"/>
      <c r="N1640" s="131"/>
      <c r="O1640" s="131"/>
      <c r="P1640" s="131"/>
      <c r="Q1640" s="131"/>
      <c r="R1640" s="131"/>
      <c r="S1640" s="131"/>
    </row>
    <row r="1641" spans="1:19" ht="15" customHeight="1">
      <c r="A1641" s="131"/>
      <c r="B1641" s="131"/>
      <c r="C1641" s="131"/>
      <c r="D1641" s="131"/>
      <c r="E1641" s="131"/>
      <c r="F1641" s="131"/>
      <c r="G1641" s="131"/>
      <c r="H1641" s="131"/>
      <c r="I1641" s="131"/>
      <c r="J1641" s="131"/>
      <c r="K1641" s="131"/>
      <c r="L1641" s="131"/>
      <c r="M1641" s="131"/>
      <c r="N1641" s="131"/>
      <c r="O1641" s="131"/>
      <c r="P1641" s="131"/>
      <c r="Q1641" s="131"/>
      <c r="R1641" s="131"/>
      <c r="S1641" s="131"/>
    </row>
    <row r="1642" spans="1:19" ht="15" customHeight="1">
      <c r="A1642" s="131"/>
      <c r="B1642" s="131"/>
      <c r="C1642" s="131"/>
      <c r="D1642" s="131"/>
      <c r="E1642" s="131"/>
      <c r="F1642" s="131"/>
      <c r="G1642" s="131"/>
      <c r="H1642" s="131"/>
      <c r="I1642" s="131"/>
      <c r="J1642" s="131"/>
      <c r="K1642" s="131"/>
      <c r="L1642" s="131"/>
      <c r="M1642" s="131"/>
      <c r="N1642" s="131"/>
      <c r="O1642" s="131"/>
      <c r="P1642" s="131"/>
      <c r="Q1642" s="131"/>
      <c r="R1642" s="131"/>
      <c r="S1642" s="131"/>
    </row>
    <row r="1643" spans="1:19" ht="15" customHeight="1">
      <c r="A1643" s="131"/>
      <c r="B1643" s="131"/>
      <c r="C1643" s="131"/>
      <c r="D1643" s="131"/>
      <c r="E1643" s="131"/>
      <c r="F1643" s="131"/>
      <c r="G1643" s="131"/>
      <c r="H1643" s="131"/>
      <c r="I1643" s="131"/>
      <c r="J1643" s="131"/>
      <c r="K1643" s="131"/>
      <c r="L1643" s="131"/>
      <c r="M1643" s="131"/>
      <c r="N1643" s="131"/>
      <c r="O1643" s="131"/>
      <c r="P1643" s="131"/>
      <c r="Q1643" s="131"/>
      <c r="R1643" s="131"/>
      <c r="S1643" s="131"/>
    </row>
    <row r="1644" spans="1:19" ht="15" customHeight="1">
      <c r="A1644" s="131"/>
      <c r="B1644" s="131"/>
      <c r="C1644" s="131"/>
      <c r="D1644" s="131"/>
      <c r="E1644" s="131"/>
      <c r="F1644" s="131"/>
      <c r="G1644" s="131"/>
      <c r="H1644" s="131"/>
      <c r="I1644" s="131"/>
      <c r="J1644" s="131"/>
      <c r="K1644" s="131"/>
      <c r="L1644" s="131"/>
      <c r="M1644" s="131"/>
      <c r="N1644" s="131"/>
      <c r="O1644" s="131"/>
      <c r="P1644" s="131"/>
      <c r="Q1644" s="131"/>
      <c r="R1644" s="131"/>
      <c r="S1644" s="131"/>
    </row>
    <row r="1645" spans="1:19" ht="15" customHeight="1">
      <c r="A1645" s="131"/>
      <c r="B1645" s="131"/>
      <c r="C1645" s="131"/>
      <c r="D1645" s="131"/>
      <c r="E1645" s="131"/>
      <c r="F1645" s="131"/>
      <c r="G1645" s="131"/>
      <c r="H1645" s="131"/>
      <c r="I1645" s="131"/>
      <c r="J1645" s="131"/>
      <c r="K1645" s="131"/>
      <c r="L1645" s="131"/>
      <c r="M1645" s="131"/>
      <c r="N1645" s="131"/>
      <c r="O1645" s="131"/>
      <c r="P1645" s="131"/>
      <c r="Q1645" s="131"/>
      <c r="R1645" s="131"/>
      <c r="S1645" s="131"/>
    </row>
    <row r="1646" spans="1:19" ht="15" customHeight="1">
      <c r="A1646" s="131"/>
      <c r="B1646" s="131"/>
      <c r="C1646" s="131"/>
      <c r="D1646" s="131"/>
      <c r="E1646" s="131"/>
      <c r="F1646" s="131"/>
      <c r="G1646" s="131"/>
      <c r="H1646" s="131"/>
      <c r="I1646" s="131"/>
      <c r="J1646" s="131"/>
      <c r="K1646" s="131"/>
      <c r="L1646" s="131"/>
      <c r="M1646" s="131"/>
      <c r="N1646" s="131"/>
      <c r="O1646" s="131"/>
      <c r="P1646" s="131"/>
      <c r="Q1646" s="131"/>
      <c r="R1646" s="131"/>
      <c r="S1646" s="131"/>
    </row>
    <row r="1647" spans="1:19" ht="15" customHeight="1">
      <c r="A1647" s="131"/>
      <c r="B1647" s="131"/>
      <c r="C1647" s="131"/>
      <c r="D1647" s="131"/>
      <c r="E1647" s="131"/>
      <c r="F1647" s="131"/>
      <c r="G1647" s="131"/>
      <c r="H1647" s="131"/>
      <c r="I1647" s="131"/>
      <c r="J1647" s="131"/>
      <c r="K1647" s="131"/>
      <c r="L1647" s="131"/>
      <c r="M1647" s="131"/>
      <c r="N1647" s="131"/>
      <c r="O1647" s="131"/>
      <c r="P1647" s="131"/>
      <c r="Q1647" s="131"/>
      <c r="R1647" s="131"/>
      <c r="S1647" s="131"/>
    </row>
    <row r="1648" spans="1:19" ht="15" customHeight="1">
      <c r="A1648" s="131"/>
      <c r="B1648" s="131"/>
      <c r="C1648" s="131"/>
      <c r="D1648" s="131"/>
      <c r="E1648" s="131"/>
      <c r="F1648" s="131"/>
      <c r="G1648" s="131"/>
      <c r="H1648" s="131"/>
      <c r="I1648" s="131"/>
      <c r="J1648" s="131"/>
      <c r="K1648" s="131"/>
      <c r="L1648" s="131"/>
      <c r="M1648" s="131"/>
      <c r="N1648" s="131"/>
      <c r="O1648" s="131"/>
      <c r="P1648" s="131"/>
      <c r="Q1648" s="131"/>
      <c r="R1648" s="131"/>
      <c r="S1648" s="131"/>
    </row>
    <row r="1649" spans="1:19" ht="15" customHeight="1">
      <c r="A1649" s="131"/>
      <c r="B1649" s="131"/>
      <c r="C1649" s="131"/>
      <c r="D1649" s="131"/>
      <c r="E1649" s="131"/>
      <c r="F1649" s="131"/>
      <c r="G1649" s="131"/>
      <c r="H1649" s="131"/>
      <c r="I1649" s="131"/>
      <c r="J1649" s="131"/>
      <c r="K1649" s="131"/>
      <c r="L1649" s="131"/>
      <c r="M1649" s="131"/>
      <c r="N1649" s="131"/>
      <c r="O1649" s="131"/>
      <c r="P1649" s="131"/>
      <c r="Q1649" s="131"/>
      <c r="R1649" s="131"/>
      <c r="S1649" s="131"/>
    </row>
    <row r="1650" spans="1:19" ht="15" customHeight="1">
      <c r="A1650" s="131"/>
      <c r="B1650" s="131"/>
      <c r="C1650" s="131"/>
      <c r="D1650" s="131"/>
      <c r="E1650" s="131"/>
      <c r="F1650" s="131"/>
      <c r="G1650" s="131"/>
      <c r="H1650" s="131"/>
      <c r="I1650" s="131"/>
      <c r="J1650" s="131"/>
      <c r="K1650" s="131"/>
      <c r="L1650" s="131"/>
      <c r="M1650" s="131"/>
      <c r="N1650" s="131"/>
      <c r="O1650" s="131"/>
      <c r="P1650" s="131"/>
      <c r="Q1650" s="131"/>
      <c r="R1650" s="131"/>
      <c r="S1650" s="131"/>
    </row>
    <row r="1651" spans="1:19" ht="15" customHeight="1">
      <c r="A1651" s="131"/>
      <c r="B1651" s="131"/>
      <c r="C1651" s="131"/>
      <c r="D1651" s="131"/>
      <c r="E1651" s="131"/>
      <c r="F1651" s="131"/>
      <c r="G1651" s="131"/>
      <c r="H1651" s="131"/>
      <c r="I1651" s="131"/>
      <c r="J1651" s="131"/>
      <c r="K1651" s="131"/>
      <c r="L1651" s="131"/>
      <c r="M1651" s="131"/>
      <c r="N1651" s="131"/>
      <c r="O1651" s="131"/>
      <c r="P1651" s="131"/>
      <c r="Q1651" s="131"/>
      <c r="R1651" s="131"/>
      <c r="S1651" s="131"/>
    </row>
    <row r="1652" spans="1:19" ht="15" customHeight="1">
      <c r="A1652" s="131"/>
      <c r="B1652" s="131"/>
      <c r="C1652" s="131"/>
      <c r="D1652" s="131"/>
      <c r="E1652" s="131"/>
      <c r="F1652" s="131"/>
      <c r="G1652" s="131"/>
      <c r="H1652" s="131"/>
      <c r="I1652" s="131"/>
      <c r="J1652" s="131"/>
      <c r="K1652" s="131"/>
      <c r="L1652" s="131"/>
      <c r="M1652" s="131"/>
      <c r="N1652" s="131"/>
      <c r="O1652" s="131"/>
      <c r="P1652" s="131"/>
      <c r="Q1652" s="131"/>
      <c r="R1652" s="131"/>
      <c r="S1652" s="131"/>
    </row>
    <row r="1653" spans="1:19" ht="15" customHeight="1">
      <c r="A1653" s="131"/>
      <c r="B1653" s="131"/>
      <c r="C1653" s="131"/>
      <c r="D1653" s="131"/>
      <c r="E1653" s="131"/>
      <c r="F1653" s="131"/>
      <c r="G1653" s="131"/>
      <c r="H1653" s="131"/>
      <c r="I1653" s="131"/>
      <c r="J1653" s="131"/>
      <c r="K1653" s="131"/>
      <c r="L1653" s="131"/>
      <c r="M1653" s="131"/>
      <c r="N1653" s="131"/>
      <c r="O1653" s="131"/>
      <c r="P1653" s="131"/>
      <c r="Q1653" s="131"/>
      <c r="R1653" s="131"/>
      <c r="S1653" s="131"/>
    </row>
    <row r="1654" spans="1:19" ht="15" customHeight="1">
      <c r="A1654" s="131"/>
      <c r="B1654" s="131"/>
      <c r="C1654" s="131"/>
      <c r="D1654" s="131"/>
      <c r="E1654" s="131"/>
      <c r="F1654" s="131"/>
      <c r="G1654" s="131"/>
      <c r="H1654" s="131"/>
      <c r="I1654" s="131"/>
      <c r="J1654" s="131"/>
      <c r="K1654" s="131"/>
      <c r="L1654" s="131"/>
      <c r="M1654" s="131"/>
      <c r="N1654" s="131"/>
      <c r="O1654" s="131"/>
      <c r="P1654" s="131"/>
      <c r="Q1654" s="131"/>
      <c r="R1654" s="131"/>
      <c r="S1654" s="131"/>
    </row>
    <row r="1655" spans="1:19" ht="15" customHeight="1">
      <c r="A1655" s="131"/>
      <c r="B1655" s="131"/>
      <c r="C1655" s="131"/>
      <c r="D1655" s="131"/>
      <c r="E1655" s="131"/>
      <c r="F1655" s="131"/>
      <c r="G1655" s="131"/>
      <c r="H1655" s="131"/>
      <c r="I1655" s="131"/>
      <c r="J1655" s="131"/>
      <c r="K1655" s="131"/>
      <c r="L1655" s="131"/>
      <c r="M1655" s="131"/>
      <c r="N1655" s="131"/>
      <c r="O1655" s="131"/>
      <c r="P1655" s="131"/>
      <c r="Q1655" s="131"/>
      <c r="R1655" s="131"/>
      <c r="S1655" s="131"/>
    </row>
    <row r="1656" spans="1:19" ht="15" customHeight="1">
      <c r="A1656" s="131"/>
      <c r="B1656" s="131"/>
      <c r="C1656" s="131"/>
      <c r="D1656" s="131"/>
      <c r="E1656" s="131"/>
      <c r="F1656" s="131"/>
      <c r="G1656" s="131"/>
      <c r="H1656" s="131"/>
      <c r="I1656" s="131"/>
      <c r="J1656" s="131"/>
      <c r="K1656" s="131"/>
      <c r="L1656" s="131"/>
      <c r="M1656" s="131"/>
      <c r="N1656" s="131"/>
      <c r="O1656" s="131"/>
      <c r="P1656" s="131"/>
      <c r="Q1656" s="131"/>
      <c r="R1656" s="131"/>
      <c r="S1656" s="131"/>
    </row>
    <row r="1657" spans="1:19" ht="15" customHeight="1">
      <c r="A1657" s="131"/>
      <c r="B1657" s="131"/>
      <c r="C1657" s="131"/>
      <c r="D1657" s="131"/>
      <c r="E1657" s="131"/>
      <c r="F1657" s="131"/>
      <c r="G1657" s="131"/>
      <c r="H1657" s="131"/>
      <c r="I1657" s="131"/>
      <c r="J1657" s="131"/>
      <c r="K1657" s="131"/>
      <c r="L1657" s="131"/>
      <c r="M1657" s="131"/>
      <c r="N1657" s="131"/>
      <c r="O1657" s="131"/>
      <c r="P1657" s="131"/>
      <c r="Q1657" s="131"/>
      <c r="R1657" s="131"/>
      <c r="S1657" s="131"/>
    </row>
    <row r="1658" spans="1:19" ht="15" customHeight="1">
      <c r="A1658" s="131"/>
      <c r="B1658" s="131"/>
      <c r="C1658" s="131"/>
      <c r="D1658" s="131"/>
      <c r="E1658" s="131"/>
      <c r="F1658" s="131"/>
      <c r="G1658" s="131"/>
      <c r="H1658" s="131"/>
      <c r="I1658" s="131"/>
      <c r="J1658" s="131"/>
      <c r="K1658" s="131"/>
      <c r="L1658" s="131"/>
      <c r="M1658" s="131"/>
      <c r="N1658" s="131"/>
      <c r="O1658" s="131"/>
      <c r="P1658" s="131"/>
      <c r="Q1658" s="131"/>
      <c r="R1658" s="131"/>
      <c r="S1658" s="131"/>
    </row>
    <row r="1659" spans="1:19" ht="15" customHeight="1">
      <c r="A1659" s="131"/>
      <c r="B1659" s="131"/>
      <c r="C1659" s="131"/>
      <c r="D1659" s="131"/>
      <c r="E1659" s="131"/>
      <c r="F1659" s="131"/>
      <c r="G1659" s="131"/>
      <c r="H1659" s="131"/>
      <c r="I1659" s="131"/>
      <c r="J1659" s="131"/>
      <c r="K1659" s="131"/>
      <c r="L1659" s="131"/>
      <c r="M1659" s="131"/>
      <c r="N1659" s="131"/>
      <c r="O1659" s="131"/>
      <c r="P1659" s="131"/>
      <c r="Q1659" s="131"/>
      <c r="R1659" s="131"/>
      <c r="S1659" s="131"/>
    </row>
    <row r="1660" spans="1:19" ht="15" customHeight="1">
      <c r="A1660" s="131"/>
      <c r="B1660" s="131"/>
      <c r="C1660" s="131"/>
      <c r="D1660" s="131"/>
      <c r="E1660" s="131"/>
      <c r="F1660" s="131"/>
      <c r="G1660" s="131"/>
      <c r="H1660" s="131"/>
      <c r="I1660" s="131"/>
      <c r="J1660" s="131"/>
      <c r="K1660" s="131"/>
      <c r="L1660" s="131"/>
      <c r="M1660" s="131"/>
      <c r="N1660" s="131"/>
      <c r="O1660" s="131"/>
      <c r="P1660" s="131"/>
      <c r="Q1660" s="131"/>
      <c r="R1660" s="131"/>
      <c r="S1660" s="131"/>
    </row>
    <row r="1661" spans="1:19" ht="15" customHeight="1">
      <c r="A1661" s="131"/>
      <c r="B1661" s="131"/>
      <c r="C1661" s="131"/>
      <c r="D1661" s="131"/>
      <c r="E1661" s="131"/>
      <c r="F1661" s="131"/>
      <c r="G1661" s="131"/>
      <c r="H1661" s="131"/>
      <c r="I1661" s="131"/>
      <c r="J1661" s="131"/>
      <c r="K1661" s="131"/>
      <c r="L1661" s="131"/>
      <c r="M1661" s="131"/>
      <c r="N1661" s="131"/>
      <c r="O1661" s="131"/>
      <c r="P1661" s="131"/>
      <c r="Q1661" s="131"/>
      <c r="R1661" s="131"/>
      <c r="S1661" s="131"/>
    </row>
    <row r="1662" spans="1:19" ht="15" customHeight="1">
      <c r="A1662" s="131"/>
      <c r="B1662" s="131"/>
      <c r="C1662" s="131"/>
      <c r="D1662" s="131"/>
      <c r="E1662" s="131"/>
      <c r="F1662" s="131"/>
      <c r="G1662" s="131"/>
      <c r="H1662" s="131"/>
      <c r="I1662" s="131"/>
      <c r="J1662" s="131"/>
      <c r="K1662" s="131"/>
      <c r="L1662" s="131"/>
      <c r="M1662" s="131"/>
      <c r="N1662" s="131"/>
      <c r="O1662" s="131"/>
      <c r="P1662" s="131"/>
      <c r="Q1662" s="131"/>
      <c r="R1662" s="131"/>
      <c r="S1662" s="131"/>
    </row>
    <row r="1663" spans="1:19" ht="15" customHeight="1">
      <c r="A1663" s="131"/>
      <c r="B1663" s="131"/>
      <c r="C1663" s="131"/>
      <c r="D1663" s="131"/>
      <c r="E1663" s="131"/>
      <c r="F1663" s="131"/>
      <c r="G1663" s="131"/>
      <c r="H1663" s="131"/>
      <c r="I1663" s="131"/>
      <c r="J1663" s="131"/>
      <c r="K1663" s="131"/>
      <c r="L1663" s="131"/>
      <c r="M1663" s="131"/>
      <c r="N1663" s="131"/>
      <c r="O1663" s="131"/>
      <c r="P1663" s="131"/>
      <c r="Q1663" s="131"/>
      <c r="R1663" s="131"/>
      <c r="S1663" s="131"/>
    </row>
    <row r="1664" spans="1:19" ht="15" customHeight="1">
      <c r="A1664" s="131"/>
      <c r="B1664" s="131"/>
      <c r="C1664" s="131"/>
      <c r="D1664" s="131"/>
      <c r="E1664" s="131"/>
      <c r="F1664" s="131"/>
      <c r="G1664" s="131"/>
      <c r="H1664" s="131"/>
      <c r="I1664" s="131"/>
      <c r="J1664" s="131"/>
      <c r="K1664" s="131"/>
      <c r="L1664" s="131"/>
      <c r="M1664" s="131"/>
      <c r="N1664" s="131"/>
      <c r="O1664" s="131"/>
      <c r="P1664" s="131"/>
      <c r="Q1664" s="131"/>
      <c r="R1664" s="131"/>
      <c r="S1664" s="131"/>
    </row>
    <row r="1665" spans="1:19" ht="15" customHeight="1">
      <c r="A1665" s="131"/>
      <c r="B1665" s="131"/>
      <c r="C1665" s="131"/>
      <c r="D1665" s="131"/>
      <c r="E1665" s="131"/>
      <c r="F1665" s="131"/>
      <c r="G1665" s="131"/>
      <c r="H1665" s="131"/>
      <c r="I1665" s="131"/>
      <c r="J1665" s="131"/>
      <c r="K1665" s="131"/>
      <c r="L1665" s="131"/>
      <c r="M1665" s="131"/>
      <c r="N1665" s="131"/>
      <c r="O1665" s="131"/>
      <c r="P1665" s="131"/>
      <c r="Q1665" s="131"/>
      <c r="R1665" s="131"/>
      <c r="S1665" s="131"/>
    </row>
    <row r="1666" spans="1:19" ht="15" customHeight="1">
      <c r="A1666" s="131"/>
      <c r="B1666" s="131"/>
      <c r="C1666" s="131"/>
      <c r="D1666" s="131"/>
      <c r="E1666" s="131"/>
      <c r="F1666" s="131"/>
      <c r="G1666" s="131"/>
      <c r="H1666" s="131"/>
      <c r="I1666" s="131"/>
      <c r="J1666" s="131"/>
      <c r="K1666" s="131"/>
      <c r="L1666" s="131"/>
      <c r="M1666" s="131"/>
      <c r="N1666" s="131"/>
      <c r="O1666" s="131"/>
      <c r="P1666" s="131"/>
      <c r="Q1666" s="131"/>
      <c r="R1666" s="131"/>
      <c r="S1666" s="131"/>
    </row>
    <row r="1667" spans="1:19" ht="15" customHeight="1">
      <c r="A1667" s="131"/>
      <c r="B1667" s="131"/>
      <c r="C1667" s="131"/>
      <c r="D1667" s="131"/>
      <c r="E1667" s="131"/>
      <c r="F1667" s="131"/>
      <c r="G1667" s="131"/>
      <c r="H1667" s="131"/>
      <c r="I1667" s="131"/>
      <c r="J1667" s="131"/>
      <c r="K1667" s="131"/>
      <c r="L1667" s="131"/>
      <c r="M1667" s="131"/>
      <c r="N1667" s="131"/>
      <c r="O1667" s="131"/>
      <c r="P1667" s="131"/>
      <c r="Q1667" s="131"/>
      <c r="R1667" s="131"/>
      <c r="S1667" s="131"/>
    </row>
    <row r="1668" spans="1:19" ht="15" customHeight="1">
      <c r="A1668" s="131"/>
      <c r="B1668" s="131"/>
      <c r="C1668" s="131"/>
      <c r="D1668" s="131"/>
      <c r="E1668" s="131"/>
      <c r="F1668" s="131"/>
      <c r="G1668" s="131"/>
      <c r="H1668" s="131"/>
      <c r="I1668" s="131"/>
      <c r="J1668" s="131"/>
      <c r="K1668" s="131"/>
      <c r="L1668" s="131"/>
      <c r="M1668" s="131"/>
      <c r="N1668" s="131"/>
      <c r="O1668" s="131"/>
      <c r="P1668" s="131"/>
      <c r="Q1668" s="131"/>
      <c r="R1668" s="131"/>
      <c r="S1668" s="131"/>
    </row>
    <row r="1669" spans="1:19" ht="15" customHeight="1">
      <c r="A1669" s="131"/>
      <c r="B1669" s="131"/>
      <c r="C1669" s="131"/>
      <c r="D1669" s="131"/>
      <c r="E1669" s="131"/>
      <c r="F1669" s="131"/>
      <c r="G1669" s="131"/>
      <c r="H1669" s="131"/>
      <c r="I1669" s="131"/>
      <c r="J1669" s="131"/>
      <c r="K1669" s="131"/>
      <c r="L1669" s="131"/>
      <c r="M1669" s="131"/>
      <c r="N1669" s="131"/>
      <c r="O1669" s="131"/>
      <c r="P1669" s="131"/>
      <c r="Q1669" s="131"/>
      <c r="R1669" s="131"/>
      <c r="S1669" s="131"/>
    </row>
    <row r="1670" spans="1:19" ht="15" customHeight="1">
      <c r="A1670" s="131"/>
      <c r="B1670" s="131"/>
      <c r="C1670" s="131"/>
      <c r="D1670" s="131"/>
      <c r="E1670" s="131"/>
      <c r="F1670" s="131"/>
      <c r="G1670" s="131"/>
      <c r="H1670" s="131"/>
      <c r="I1670" s="131"/>
      <c r="J1670" s="131"/>
      <c r="K1670" s="131"/>
      <c r="L1670" s="131"/>
      <c r="M1670" s="131"/>
      <c r="N1670" s="131"/>
      <c r="O1670" s="131"/>
      <c r="P1670" s="131"/>
      <c r="Q1670" s="131"/>
      <c r="R1670" s="131"/>
      <c r="S1670" s="131"/>
    </row>
    <row r="1671" spans="1:19" ht="15" customHeight="1">
      <c r="A1671" s="131"/>
      <c r="B1671" s="131"/>
      <c r="C1671" s="131"/>
      <c r="D1671" s="131"/>
      <c r="E1671" s="131"/>
      <c r="F1671" s="131"/>
      <c r="G1671" s="131"/>
      <c r="H1671" s="131"/>
      <c r="I1671" s="131"/>
      <c r="J1671" s="131"/>
      <c r="K1671" s="131"/>
      <c r="L1671" s="131"/>
      <c r="M1671" s="131"/>
      <c r="N1671" s="131"/>
      <c r="O1671" s="131"/>
      <c r="P1671" s="131"/>
      <c r="Q1671" s="131"/>
      <c r="R1671" s="131"/>
      <c r="S1671" s="131"/>
    </row>
    <row r="1672" spans="1:19" ht="15" customHeight="1">
      <c r="A1672" s="131"/>
      <c r="B1672" s="131"/>
      <c r="C1672" s="131"/>
      <c r="D1672" s="131"/>
      <c r="E1672" s="131"/>
      <c r="F1672" s="131"/>
      <c r="G1672" s="131"/>
      <c r="H1672" s="131"/>
      <c r="I1672" s="131"/>
      <c r="J1672" s="131"/>
      <c r="K1672" s="131"/>
      <c r="L1672" s="131"/>
      <c r="M1672" s="131"/>
      <c r="N1672" s="131"/>
      <c r="O1672" s="131"/>
      <c r="P1672" s="131"/>
      <c r="Q1672" s="131"/>
      <c r="R1672" s="131"/>
      <c r="S1672" s="131"/>
    </row>
    <row r="1673" spans="1:19" ht="15" customHeight="1">
      <c r="A1673" s="131"/>
      <c r="B1673" s="131"/>
      <c r="C1673" s="131"/>
      <c r="D1673" s="131"/>
      <c r="E1673" s="131"/>
      <c r="F1673" s="131"/>
      <c r="G1673" s="131"/>
      <c r="H1673" s="131"/>
      <c r="I1673" s="131"/>
      <c r="J1673" s="131"/>
      <c r="K1673" s="131"/>
      <c r="L1673" s="131"/>
      <c r="M1673" s="131"/>
      <c r="N1673" s="131"/>
      <c r="O1673" s="131"/>
      <c r="P1673" s="131"/>
      <c r="Q1673" s="131"/>
      <c r="R1673" s="131"/>
      <c r="S1673" s="131"/>
    </row>
    <row r="1674" spans="1:19" ht="15" customHeight="1">
      <c r="A1674" s="131"/>
      <c r="B1674" s="131"/>
      <c r="C1674" s="131"/>
      <c r="D1674" s="131"/>
      <c r="E1674" s="131"/>
      <c r="F1674" s="131"/>
      <c r="G1674" s="131"/>
      <c r="H1674" s="131"/>
      <c r="I1674" s="131"/>
      <c r="J1674" s="131"/>
      <c r="K1674" s="131"/>
      <c r="L1674" s="131"/>
      <c r="M1674" s="131"/>
      <c r="N1674" s="131"/>
      <c r="O1674" s="131"/>
      <c r="P1674" s="131"/>
      <c r="Q1674" s="131"/>
      <c r="R1674" s="131"/>
      <c r="S1674" s="131"/>
    </row>
    <row r="1675" spans="1:19" ht="15" customHeight="1">
      <c r="A1675" s="131"/>
      <c r="B1675" s="131"/>
      <c r="C1675" s="131"/>
      <c r="D1675" s="131"/>
      <c r="E1675" s="131"/>
      <c r="F1675" s="131"/>
      <c r="G1675" s="131"/>
      <c r="H1675" s="131"/>
      <c r="I1675" s="131"/>
      <c r="J1675" s="131"/>
      <c r="K1675" s="131"/>
      <c r="L1675" s="131"/>
      <c r="M1675" s="131"/>
      <c r="N1675" s="131"/>
      <c r="O1675" s="131"/>
      <c r="P1675" s="131"/>
      <c r="Q1675" s="131"/>
      <c r="R1675" s="131"/>
      <c r="S1675" s="131"/>
    </row>
    <row r="1676" spans="1:19" ht="15" customHeight="1">
      <c r="A1676" s="131"/>
      <c r="B1676" s="131"/>
      <c r="C1676" s="131"/>
      <c r="D1676" s="131"/>
      <c r="E1676" s="131"/>
      <c r="F1676" s="131"/>
      <c r="G1676" s="131"/>
      <c r="H1676" s="131"/>
      <c r="I1676" s="131"/>
      <c r="J1676" s="131"/>
      <c r="K1676" s="131"/>
      <c r="L1676" s="131"/>
      <c r="M1676" s="131"/>
      <c r="N1676" s="131"/>
      <c r="O1676" s="131"/>
      <c r="P1676" s="131"/>
      <c r="Q1676" s="131"/>
      <c r="R1676" s="131"/>
      <c r="S1676" s="131"/>
    </row>
    <row r="1677" spans="1:19" ht="15" customHeight="1">
      <c r="A1677" s="131"/>
      <c r="B1677" s="131"/>
      <c r="C1677" s="131"/>
      <c r="D1677" s="131"/>
      <c r="E1677" s="131"/>
      <c r="F1677" s="131"/>
      <c r="G1677" s="131"/>
      <c r="H1677" s="131"/>
      <c r="I1677" s="131"/>
      <c r="J1677" s="131"/>
      <c r="K1677" s="131"/>
      <c r="L1677" s="131"/>
      <c r="M1677" s="131"/>
      <c r="N1677" s="131"/>
      <c r="O1677" s="131"/>
      <c r="P1677" s="131"/>
      <c r="Q1677" s="131"/>
      <c r="R1677" s="131"/>
      <c r="S1677" s="131"/>
    </row>
    <row r="1678" spans="1:19" ht="15" customHeight="1">
      <c r="A1678" s="131"/>
      <c r="B1678" s="131"/>
      <c r="C1678" s="131"/>
      <c r="D1678" s="131"/>
      <c r="E1678" s="131"/>
      <c r="F1678" s="131"/>
      <c r="G1678" s="131"/>
      <c r="H1678" s="131"/>
      <c r="I1678" s="131"/>
      <c r="J1678" s="131"/>
      <c r="K1678" s="131"/>
      <c r="L1678" s="131"/>
      <c r="M1678" s="131"/>
      <c r="N1678" s="131"/>
      <c r="O1678" s="131"/>
      <c r="P1678" s="131"/>
      <c r="Q1678" s="131"/>
      <c r="R1678" s="131"/>
      <c r="S1678" s="131"/>
    </row>
    <row r="1679" spans="1:19" ht="15" customHeight="1">
      <c r="A1679" s="131"/>
      <c r="B1679" s="131"/>
      <c r="C1679" s="131"/>
      <c r="D1679" s="131"/>
      <c r="E1679" s="131"/>
      <c r="F1679" s="131"/>
      <c r="G1679" s="131"/>
      <c r="H1679" s="131"/>
      <c r="I1679" s="131"/>
      <c r="J1679" s="131"/>
      <c r="K1679" s="131"/>
      <c r="L1679" s="131"/>
      <c r="M1679" s="131"/>
      <c r="N1679" s="131"/>
      <c r="O1679" s="131"/>
      <c r="P1679" s="131"/>
      <c r="Q1679" s="131"/>
      <c r="R1679" s="131"/>
      <c r="S1679" s="131"/>
    </row>
    <row r="1680" spans="1:19" ht="15" customHeight="1">
      <c r="A1680" s="131"/>
      <c r="B1680" s="131"/>
      <c r="C1680" s="131"/>
      <c r="D1680" s="131"/>
      <c r="E1680" s="131"/>
      <c r="F1680" s="131"/>
      <c r="G1680" s="131"/>
      <c r="H1680" s="131"/>
      <c r="I1680" s="131"/>
      <c r="J1680" s="131"/>
      <c r="K1680" s="131"/>
      <c r="L1680" s="131"/>
      <c r="M1680" s="131"/>
      <c r="N1680" s="131"/>
      <c r="O1680" s="131"/>
      <c r="P1680" s="131"/>
      <c r="Q1680" s="131"/>
      <c r="R1680" s="131"/>
      <c r="S1680" s="131"/>
    </row>
    <row r="1681" spans="1:19" ht="15" customHeight="1">
      <c r="A1681" s="131"/>
      <c r="B1681" s="131"/>
      <c r="C1681" s="131"/>
      <c r="D1681" s="131"/>
      <c r="E1681" s="131"/>
      <c r="F1681" s="131"/>
      <c r="G1681" s="131"/>
      <c r="H1681" s="131"/>
      <c r="I1681" s="131"/>
      <c r="J1681" s="131"/>
      <c r="K1681" s="131"/>
      <c r="L1681" s="131"/>
      <c r="M1681" s="131"/>
      <c r="N1681" s="131"/>
      <c r="O1681" s="131"/>
      <c r="P1681" s="131"/>
      <c r="Q1681" s="131"/>
      <c r="R1681" s="131"/>
      <c r="S1681" s="131"/>
    </row>
    <row r="1682" spans="1:19" ht="15" customHeight="1">
      <c r="A1682" s="131"/>
      <c r="B1682" s="131"/>
      <c r="C1682" s="131"/>
      <c r="D1682" s="131"/>
      <c r="E1682" s="131"/>
      <c r="F1682" s="131"/>
      <c r="G1682" s="131"/>
      <c r="H1682" s="131"/>
      <c r="I1682" s="131"/>
      <c r="J1682" s="131"/>
      <c r="K1682" s="131"/>
      <c r="L1682" s="131"/>
      <c r="M1682" s="131"/>
      <c r="N1682" s="131"/>
      <c r="O1682" s="131"/>
      <c r="P1682" s="131"/>
      <c r="Q1682" s="131"/>
      <c r="R1682" s="131"/>
      <c r="S1682" s="131"/>
    </row>
    <row r="1683" spans="1:19" ht="15" customHeight="1">
      <c r="A1683" s="131"/>
      <c r="B1683" s="131"/>
      <c r="C1683" s="131"/>
      <c r="D1683" s="131"/>
      <c r="E1683" s="131"/>
      <c r="F1683" s="131"/>
      <c r="G1683" s="131"/>
      <c r="H1683" s="131"/>
      <c r="I1683" s="131"/>
      <c r="J1683" s="131"/>
      <c r="K1683" s="131"/>
      <c r="L1683" s="131"/>
      <c r="M1683" s="131"/>
      <c r="N1683" s="131"/>
      <c r="O1683" s="131"/>
      <c r="P1683" s="131"/>
      <c r="Q1683" s="131"/>
      <c r="R1683" s="131"/>
      <c r="S1683" s="131"/>
    </row>
    <row r="1684" spans="1:19" ht="15" customHeight="1">
      <c r="A1684" s="131"/>
      <c r="B1684" s="131"/>
      <c r="C1684" s="131"/>
      <c r="D1684" s="131"/>
      <c r="E1684" s="131"/>
      <c r="F1684" s="131"/>
      <c r="G1684" s="131"/>
      <c r="H1684" s="131"/>
      <c r="I1684" s="131"/>
      <c r="J1684" s="131"/>
      <c r="K1684" s="131"/>
      <c r="L1684" s="131"/>
      <c r="M1684" s="131"/>
      <c r="N1684" s="131"/>
      <c r="O1684" s="131"/>
      <c r="P1684" s="131"/>
      <c r="Q1684" s="131"/>
      <c r="R1684" s="131"/>
      <c r="S1684" s="131"/>
    </row>
    <row r="1685" spans="1:19" ht="15" customHeight="1">
      <c r="A1685" s="131"/>
      <c r="B1685" s="131"/>
      <c r="C1685" s="131"/>
      <c r="D1685" s="131"/>
      <c r="E1685" s="131"/>
      <c r="F1685" s="131"/>
      <c r="G1685" s="131"/>
      <c r="H1685" s="131"/>
      <c r="I1685" s="131"/>
      <c r="J1685" s="131"/>
      <c r="K1685" s="131"/>
      <c r="L1685" s="131"/>
      <c r="M1685" s="131"/>
      <c r="N1685" s="131"/>
      <c r="O1685" s="131"/>
      <c r="P1685" s="131"/>
      <c r="Q1685" s="131"/>
      <c r="R1685" s="131"/>
      <c r="S1685" s="131"/>
    </row>
    <row r="1686" spans="1:19" ht="15" customHeight="1">
      <c r="A1686" s="131"/>
      <c r="B1686" s="131"/>
      <c r="C1686" s="131"/>
      <c r="D1686" s="131"/>
      <c r="E1686" s="131"/>
      <c r="F1686" s="131"/>
      <c r="G1686" s="131"/>
      <c r="H1686" s="131"/>
      <c r="I1686" s="131"/>
      <c r="J1686" s="131"/>
      <c r="K1686" s="131"/>
      <c r="L1686" s="131"/>
      <c r="M1686" s="131"/>
      <c r="N1686" s="131"/>
      <c r="O1686" s="131"/>
      <c r="P1686" s="131"/>
      <c r="Q1686" s="131"/>
      <c r="R1686" s="131"/>
      <c r="S1686" s="131"/>
    </row>
    <row r="1687" spans="1:19" ht="15" customHeight="1">
      <c r="A1687" s="131"/>
      <c r="B1687" s="131"/>
      <c r="C1687" s="131"/>
      <c r="D1687" s="131"/>
      <c r="E1687" s="131"/>
      <c r="F1687" s="131"/>
      <c r="G1687" s="131"/>
      <c r="H1687" s="131"/>
      <c r="I1687" s="131"/>
      <c r="J1687" s="131"/>
      <c r="K1687" s="131"/>
      <c r="L1687" s="131"/>
      <c r="M1687" s="131"/>
      <c r="N1687" s="131"/>
      <c r="O1687" s="131"/>
      <c r="P1687" s="131"/>
      <c r="Q1687" s="131"/>
      <c r="R1687" s="131"/>
      <c r="S1687" s="131"/>
    </row>
    <row r="1688" spans="1:19" ht="15" customHeight="1">
      <c r="A1688" s="131"/>
      <c r="B1688" s="131"/>
      <c r="C1688" s="131"/>
      <c r="D1688" s="131"/>
      <c r="E1688" s="131"/>
      <c r="F1688" s="131"/>
      <c r="G1688" s="131"/>
      <c r="H1688" s="131"/>
      <c r="I1688" s="131"/>
      <c r="J1688" s="131"/>
      <c r="K1688" s="131"/>
      <c r="L1688" s="131"/>
      <c r="M1688" s="131"/>
      <c r="N1688" s="131"/>
      <c r="O1688" s="131"/>
      <c r="P1688" s="131"/>
      <c r="Q1688" s="131"/>
      <c r="R1688" s="131"/>
      <c r="S1688" s="131"/>
    </row>
    <row r="1689" spans="1:19" ht="15" customHeight="1">
      <c r="A1689" s="131"/>
      <c r="B1689" s="131"/>
      <c r="C1689" s="131"/>
      <c r="D1689" s="131"/>
      <c r="E1689" s="131"/>
      <c r="F1689" s="131"/>
      <c r="G1689" s="131"/>
      <c r="H1689" s="131"/>
      <c r="I1689" s="131"/>
      <c r="J1689" s="131"/>
      <c r="K1689" s="131"/>
      <c r="L1689" s="131"/>
      <c r="M1689" s="131"/>
      <c r="N1689" s="131"/>
      <c r="O1689" s="131"/>
      <c r="P1689" s="131"/>
      <c r="Q1689" s="131"/>
      <c r="R1689" s="131"/>
      <c r="S1689" s="131"/>
    </row>
    <row r="1690" spans="1:19" ht="15" customHeight="1">
      <c r="A1690" s="131"/>
      <c r="B1690" s="131"/>
      <c r="C1690" s="131"/>
      <c r="D1690" s="131"/>
      <c r="E1690" s="131"/>
      <c r="F1690" s="131"/>
      <c r="G1690" s="131"/>
      <c r="H1690" s="131"/>
      <c r="I1690" s="131"/>
      <c r="J1690" s="131"/>
      <c r="K1690" s="131"/>
      <c r="L1690" s="131"/>
      <c r="M1690" s="131"/>
      <c r="N1690" s="131"/>
      <c r="O1690" s="131"/>
      <c r="P1690" s="131"/>
      <c r="Q1690" s="131"/>
      <c r="R1690" s="131"/>
      <c r="S1690" s="131"/>
    </row>
    <row r="1691" spans="1:19" ht="15" customHeight="1">
      <c r="A1691" s="131"/>
      <c r="B1691" s="131"/>
      <c r="C1691" s="131"/>
      <c r="D1691" s="131"/>
      <c r="E1691" s="131"/>
      <c r="F1691" s="131"/>
      <c r="G1691" s="131"/>
      <c r="H1691" s="131"/>
      <c r="I1691" s="131"/>
      <c r="J1691" s="131"/>
      <c r="K1691" s="131"/>
      <c r="L1691" s="131"/>
      <c r="M1691" s="131"/>
      <c r="N1691" s="131"/>
      <c r="O1691" s="131"/>
      <c r="P1691" s="131"/>
      <c r="Q1691" s="131"/>
      <c r="R1691" s="131"/>
      <c r="S1691" s="131"/>
    </row>
    <row r="1692" spans="1:19" ht="15" customHeight="1">
      <c r="A1692" s="131"/>
      <c r="B1692" s="131"/>
      <c r="C1692" s="131"/>
      <c r="D1692" s="131"/>
      <c r="E1692" s="131"/>
      <c r="F1692" s="131"/>
      <c r="G1692" s="131"/>
      <c r="H1692" s="131"/>
      <c r="I1692" s="131"/>
      <c r="J1692" s="131"/>
      <c r="K1692" s="131"/>
      <c r="L1692" s="131"/>
      <c r="M1692" s="131"/>
      <c r="N1692" s="131"/>
      <c r="O1692" s="131"/>
      <c r="P1692" s="131"/>
      <c r="Q1692" s="131"/>
      <c r="R1692" s="131"/>
      <c r="S1692" s="131"/>
    </row>
    <row r="1693" spans="1:19" ht="15" customHeight="1">
      <c r="A1693" s="131"/>
      <c r="B1693" s="131"/>
      <c r="C1693" s="131"/>
      <c r="D1693" s="131"/>
      <c r="E1693" s="131"/>
      <c r="F1693" s="131"/>
      <c r="G1693" s="131"/>
      <c r="H1693" s="131"/>
      <c r="I1693" s="131"/>
      <c r="J1693" s="131"/>
      <c r="K1693" s="131"/>
      <c r="L1693" s="131"/>
      <c r="M1693" s="131"/>
      <c r="N1693" s="131"/>
      <c r="O1693" s="131"/>
      <c r="P1693" s="131"/>
      <c r="Q1693" s="131"/>
      <c r="R1693" s="131"/>
      <c r="S1693" s="131"/>
    </row>
    <row r="1694" spans="1:19" ht="15" customHeight="1">
      <c r="A1694" s="131"/>
      <c r="B1694" s="131"/>
      <c r="C1694" s="131"/>
      <c r="D1694" s="131"/>
      <c r="E1694" s="131"/>
      <c r="F1694" s="131"/>
      <c r="G1694" s="131"/>
      <c r="H1694" s="131"/>
      <c r="I1694" s="131"/>
      <c r="J1694" s="131"/>
      <c r="K1694" s="131"/>
      <c r="L1694" s="131"/>
      <c r="M1694" s="131"/>
      <c r="N1694" s="131"/>
      <c r="O1694" s="131"/>
      <c r="P1694" s="131"/>
      <c r="Q1694" s="131"/>
      <c r="R1694" s="131"/>
      <c r="S1694" s="131"/>
    </row>
    <row r="1695" spans="1:19" ht="15" customHeight="1">
      <c r="A1695" s="131"/>
      <c r="B1695" s="131"/>
      <c r="C1695" s="131"/>
      <c r="D1695" s="131"/>
      <c r="E1695" s="131"/>
      <c r="F1695" s="131"/>
      <c r="G1695" s="131"/>
      <c r="H1695" s="131"/>
      <c r="I1695" s="131"/>
      <c r="J1695" s="131"/>
      <c r="K1695" s="131"/>
      <c r="L1695" s="131"/>
      <c r="M1695" s="131"/>
      <c r="N1695" s="131"/>
      <c r="O1695" s="131"/>
      <c r="P1695" s="131"/>
      <c r="Q1695" s="131"/>
      <c r="R1695" s="131"/>
      <c r="S1695" s="131"/>
    </row>
    <row r="1696" spans="1:19" ht="15" customHeight="1">
      <c r="A1696" s="131"/>
      <c r="B1696" s="131"/>
      <c r="C1696" s="131"/>
      <c r="D1696" s="131"/>
      <c r="E1696" s="131"/>
      <c r="F1696" s="131"/>
      <c r="G1696" s="131"/>
      <c r="H1696" s="131"/>
      <c r="I1696" s="131"/>
      <c r="J1696" s="131"/>
      <c r="K1696" s="131"/>
      <c r="L1696" s="131"/>
      <c r="M1696" s="131"/>
      <c r="N1696" s="131"/>
      <c r="O1696" s="131"/>
      <c r="P1696" s="131"/>
      <c r="Q1696" s="131"/>
      <c r="R1696" s="131"/>
      <c r="S1696" s="131"/>
    </row>
    <row r="1697" spans="1:19" ht="15" customHeight="1">
      <c r="A1697" s="131"/>
      <c r="B1697" s="131"/>
      <c r="C1697" s="131"/>
      <c r="D1697" s="131"/>
      <c r="E1697" s="131"/>
      <c r="F1697" s="131"/>
      <c r="G1697" s="131"/>
      <c r="H1697" s="131"/>
      <c r="I1697" s="131"/>
      <c r="J1697" s="131"/>
      <c r="K1697" s="131"/>
      <c r="L1697" s="131"/>
      <c r="M1697" s="131"/>
      <c r="N1697" s="131"/>
      <c r="O1697" s="131"/>
      <c r="P1697" s="131"/>
      <c r="Q1697" s="131"/>
      <c r="R1697" s="131"/>
      <c r="S1697" s="131"/>
    </row>
    <row r="1698" spans="1:19" ht="15" customHeight="1">
      <c r="A1698" s="131"/>
      <c r="B1698" s="131"/>
      <c r="C1698" s="131"/>
      <c r="D1698" s="131"/>
      <c r="E1698" s="131"/>
      <c r="F1698" s="131"/>
      <c r="G1698" s="131"/>
      <c r="H1698" s="131"/>
      <c r="I1698" s="131"/>
      <c r="J1698" s="131"/>
      <c r="K1698" s="131"/>
      <c r="L1698" s="131"/>
      <c r="M1698" s="131"/>
      <c r="N1698" s="131"/>
      <c r="O1698" s="131"/>
      <c r="P1698" s="131"/>
      <c r="Q1698" s="131"/>
      <c r="R1698" s="131"/>
      <c r="S1698" s="131"/>
    </row>
    <row r="1699" spans="1:19" ht="15" customHeight="1">
      <c r="A1699" s="131"/>
      <c r="B1699" s="131"/>
      <c r="C1699" s="131"/>
      <c r="D1699" s="131"/>
      <c r="E1699" s="131"/>
      <c r="F1699" s="131"/>
      <c r="G1699" s="131"/>
      <c r="H1699" s="131"/>
      <c r="I1699" s="131"/>
      <c r="J1699" s="131"/>
      <c r="K1699" s="131"/>
      <c r="L1699" s="131"/>
      <c r="M1699" s="131"/>
      <c r="N1699" s="131"/>
      <c r="O1699" s="131"/>
      <c r="P1699" s="131"/>
      <c r="Q1699" s="131"/>
      <c r="R1699" s="131"/>
      <c r="S1699" s="131"/>
    </row>
    <row r="1700" spans="1:19" ht="15" customHeight="1">
      <c r="A1700" s="131"/>
      <c r="B1700" s="131"/>
      <c r="C1700" s="131"/>
      <c r="D1700" s="131"/>
      <c r="E1700" s="131"/>
      <c r="F1700" s="131"/>
      <c r="G1700" s="131"/>
      <c r="H1700" s="131"/>
      <c r="I1700" s="131"/>
      <c r="J1700" s="131"/>
      <c r="K1700" s="131"/>
      <c r="L1700" s="131"/>
      <c r="M1700" s="131"/>
      <c r="N1700" s="131"/>
      <c r="O1700" s="131"/>
      <c r="P1700" s="131"/>
      <c r="Q1700" s="131"/>
      <c r="R1700" s="131"/>
      <c r="S1700" s="131"/>
    </row>
    <row r="1701" spans="1:19" ht="15" customHeight="1">
      <c r="A1701" s="131"/>
      <c r="B1701" s="131"/>
      <c r="C1701" s="131"/>
      <c r="D1701" s="131"/>
      <c r="E1701" s="131"/>
      <c r="F1701" s="131"/>
      <c r="G1701" s="131"/>
      <c r="H1701" s="131"/>
      <c r="I1701" s="131"/>
      <c r="J1701" s="131"/>
      <c r="K1701" s="131"/>
      <c r="L1701" s="131"/>
      <c r="M1701" s="131"/>
      <c r="N1701" s="131"/>
      <c r="O1701" s="131"/>
      <c r="P1701" s="131"/>
      <c r="Q1701" s="131"/>
      <c r="R1701" s="131"/>
      <c r="S1701" s="131"/>
    </row>
    <row r="1702" spans="1:19" ht="15" customHeight="1">
      <c r="A1702" s="131"/>
      <c r="B1702" s="131"/>
      <c r="C1702" s="131"/>
      <c r="D1702" s="131"/>
      <c r="E1702" s="131"/>
      <c r="F1702" s="131"/>
      <c r="G1702" s="131"/>
      <c r="H1702" s="131"/>
      <c r="I1702" s="131"/>
      <c r="J1702" s="131"/>
      <c r="K1702" s="131"/>
      <c r="L1702" s="131"/>
      <c r="M1702" s="131"/>
      <c r="N1702" s="131"/>
      <c r="O1702" s="131"/>
      <c r="P1702" s="131"/>
      <c r="Q1702" s="131"/>
      <c r="R1702" s="131"/>
      <c r="S1702" s="131"/>
    </row>
    <row r="1703" spans="1:19" ht="15" customHeight="1">
      <c r="A1703" s="131"/>
      <c r="B1703" s="131"/>
      <c r="C1703" s="131"/>
      <c r="D1703" s="131"/>
      <c r="E1703" s="131"/>
      <c r="F1703" s="131"/>
      <c r="G1703" s="131"/>
      <c r="H1703" s="131"/>
      <c r="I1703" s="131"/>
      <c r="J1703" s="131"/>
      <c r="K1703" s="131"/>
      <c r="L1703" s="131"/>
      <c r="M1703" s="131"/>
      <c r="N1703" s="131"/>
      <c r="O1703" s="131"/>
      <c r="P1703" s="131"/>
      <c r="Q1703" s="131"/>
      <c r="R1703" s="131"/>
      <c r="S1703" s="131"/>
    </row>
    <row r="1704" spans="1:19" ht="15" customHeight="1">
      <c r="A1704" s="131"/>
      <c r="B1704" s="131"/>
      <c r="C1704" s="131"/>
      <c r="D1704" s="131"/>
      <c r="E1704" s="131"/>
      <c r="F1704" s="131"/>
      <c r="G1704" s="131"/>
      <c r="H1704" s="131"/>
      <c r="I1704" s="131"/>
      <c r="J1704" s="131"/>
      <c r="K1704" s="131"/>
      <c r="L1704" s="131"/>
      <c r="M1704" s="131"/>
      <c r="N1704" s="131"/>
      <c r="O1704" s="131"/>
      <c r="P1704" s="131"/>
      <c r="Q1704" s="131"/>
      <c r="R1704" s="131"/>
      <c r="S1704" s="131"/>
    </row>
    <row r="1705" spans="1:19" ht="15" customHeight="1">
      <c r="A1705" s="131"/>
      <c r="B1705" s="131"/>
      <c r="C1705" s="131"/>
      <c r="D1705" s="131"/>
      <c r="E1705" s="131"/>
      <c r="F1705" s="131"/>
      <c r="G1705" s="131"/>
      <c r="H1705" s="131"/>
      <c r="I1705" s="131"/>
      <c r="J1705" s="131"/>
      <c r="K1705" s="131"/>
      <c r="L1705" s="131"/>
      <c r="M1705" s="131"/>
      <c r="N1705" s="131"/>
      <c r="O1705" s="131"/>
      <c r="P1705" s="131"/>
      <c r="Q1705" s="131"/>
      <c r="R1705" s="131"/>
      <c r="S1705" s="131"/>
    </row>
    <row r="1706" spans="1:19" ht="15" customHeight="1">
      <c r="A1706" s="131"/>
      <c r="B1706" s="131"/>
      <c r="C1706" s="131"/>
      <c r="D1706" s="131"/>
      <c r="E1706" s="131"/>
      <c r="F1706" s="131"/>
      <c r="G1706" s="131"/>
      <c r="H1706" s="131"/>
      <c r="I1706" s="131"/>
      <c r="J1706" s="131"/>
      <c r="K1706" s="131"/>
      <c r="L1706" s="131"/>
      <c r="M1706" s="131"/>
      <c r="N1706" s="131"/>
      <c r="O1706" s="131"/>
      <c r="P1706" s="131"/>
      <c r="Q1706" s="131"/>
      <c r="R1706" s="131"/>
      <c r="S1706" s="131"/>
    </row>
    <row r="1707" spans="1:19" ht="15" customHeight="1">
      <c r="A1707" s="131"/>
      <c r="B1707" s="131"/>
      <c r="C1707" s="131"/>
      <c r="D1707" s="131"/>
      <c r="E1707" s="131"/>
      <c r="F1707" s="131"/>
      <c r="G1707" s="131"/>
      <c r="H1707" s="131"/>
      <c r="I1707" s="131"/>
      <c r="J1707" s="131"/>
      <c r="K1707" s="131"/>
      <c r="L1707" s="131"/>
      <c r="M1707" s="131"/>
      <c r="N1707" s="131"/>
      <c r="O1707" s="131"/>
      <c r="P1707" s="131"/>
      <c r="Q1707" s="131"/>
      <c r="R1707" s="131"/>
      <c r="S1707" s="131"/>
    </row>
    <row r="1708" spans="1:19" ht="15" customHeight="1">
      <c r="A1708" s="131"/>
      <c r="B1708" s="131"/>
      <c r="C1708" s="131"/>
      <c r="D1708" s="131"/>
      <c r="E1708" s="131"/>
      <c r="F1708" s="131"/>
      <c r="G1708" s="131"/>
      <c r="H1708" s="131"/>
      <c r="I1708" s="131"/>
      <c r="J1708" s="131"/>
      <c r="K1708" s="131"/>
      <c r="L1708" s="131"/>
      <c r="M1708" s="131"/>
      <c r="N1708" s="131"/>
      <c r="O1708" s="131"/>
      <c r="P1708" s="131"/>
      <c r="Q1708" s="131"/>
      <c r="R1708" s="131"/>
      <c r="S1708" s="131"/>
    </row>
    <row r="1709" spans="1:19" ht="15" customHeight="1">
      <c r="A1709" s="131"/>
      <c r="B1709" s="131"/>
      <c r="C1709" s="131"/>
      <c r="D1709" s="131"/>
      <c r="E1709" s="131"/>
      <c r="F1709" s="131"/>
      <c r="G1709" s="131"/>
      <c r="H1709" s="131"/>
      <c r="I1709" s="131"/>
      <c r="J1709" s="131"/>
      <c r="K1709" s="131"/>
      <c r="L1709" s="131"/>
      <c r="M1709" s="131"/>
      <c r="N1709" s="131"/>
      <c r="O1709" s="131"/>
      <c r="P1709" s="131"/>
      <c r="Q1709" s="131"/>
      <c r="R1709" s="131"/>
      <c r="S1709" s="131"/>
    </row>
    <row r="1710" spans="1:19" ht="15" customHeight="1">
      <c r="A1710" s="131"/>
      <c r="B1710" s="131"/>
      <c r="C1710" s="131"/>
      <c r="D1710" s="131"/>
      <c r="E1710" s="131"/>
      <c r="F1710" s="131"/>
      <c r="G1710" s="131"/>
      <c r="H1710" s="131"/>
      <c r="I1710" s="131"/>
      <c r="J1710" s="131"/>
      <c r="K1710" s="131"/>
      <c r="L1710" s="131"/>
      <c r="M1710" s="131"/>
      <c r="N1710" s="131"/>
      <c r="O1710" s="131"/>
      <c r="P1710" s="131"/>
      <c r="Q1710" s="131"/>
      <c r="R1710" s="131"/>
      <c r="S1710" s="131"/>
    </row>
    <row r="1711" spans="1:19" ht="15" customHeight="1">
      <c r="A1711" s="131"/>
      <c r="B1711" s="131"/>
      <c r="C1711" s="131"/>
      <c r="D1711" s="131"/>
      <c r="E1711" s="131"/>
      <c r="F1711" s="131"/>
      <c r="G1711" s="131"/>
      <c r="H1711" s="131"/>
      <c r="I1711" s="131"/>
      <c r="J1711" s="131"/>
      <c r="K1711" s="131"/>
      <c r="L1711" s="131"/>
      <c r="M1711" s="131"/>
      <c r="N1711" s="131"/>
      <c r="O1711" s="131"/>
      <c r="P1711" s="131"/>
      <c r="Q1711" s="131"/>
      <c r="R1711" s="131"/>
      <c r="S1711" s="131"/>
    </row>
    <row r="1712" spans="1:19" ht="15" customHeight="1">
      <c r="A1712" s="131"/>
      <c r="B1712" s="131"/>
      <c r="C1712" s="131"/>
      <c r="D1712" s="131"/>
      <c r="E1712" s="131"/>
      <c r="F1712" s="131"/>
      <c r="G1712" s="131"/>
      <c r="H1712" s="131"/>
      <c r="I1712" s="131"/>
      <c r="J1712" s="131"/>
      <c r="K1712" s="131"/>
      <c r="L1712" s="131"/>
      <c r="M1712" s="131"/>
      <c r="N1712" s="131"/>
      <c r="O1712" s="131"/>
      <c r="P1712" s="131"/>
      <c r="Q1712" s="131"/>
      <c r="R1712" s="131"/>
      <c r="S1712" s="131"/>
    </row>
    <row r="1713" spans="1:19" ht="15" customHeight="1">
      <c r="A1713" s="131"/>
      <c r="B1713" s="131"/>
      <c r="C1713" s="131"/>
      <c r="D1713" s="131"/>
      <c r="E1713" s="131"/>
      <c r="F1713" s="131"/>
      <c r="G1713" s="131"/>
      <c r="H1713" s="131"/>
      <c r="I1713" s="131"/>
      <c r="J1713" s="131"/>
      <c r="K1713" s="131"/>
      <c r="L1713" s="131"/>
      <c r="M1713" s="131"/>
      <c r="N1713" s="131"/>
      <c r="O1713" s="131"/>
      <c r="P1713" s="131"/>
      <c r="Q1713" s="131"/>
      <c r="R1713" s="131"/>
      <c r="S1713" s="131"/>
    </row>
    <row r="1714" spans="1:19" ht="15" customHeight="1">
      <c r="A1714" s="131"/>
      <c r="B1714" s="131"/>
      <c r="C1714" s="131"/>
      <c r="D1714" s="131"/>
      <c r="E1714" s="131"/>
      <c r="F1714" s="131"/>
      <c r="G1714" s="131"/>
      <c r="H1714" s="131"/>
      <c r="I1714" s="131"/>
      <c r="J1714" s="131"/>
      <c r="K1714" s="131"/>
      <c r="L1714" s="131"/>
      <c r="M1714" s="131"/>
      <c r="N1714" s="131"/>
      <c r="O1714" s="131"/>
      <c r="P1714" s="131"/>
      <c r="Q1714" s="131"/>
      <c r="R1714" s="131"/>
      <c r="S1714" s="131"/>
    </row>
    <row r="1715" spans="1:19" ht="15" customHeight="1">
      <c r="A1715" s="131"/>
      <c r="B1715" s="131"/>
      <c r="C1715" s="131"/>
      <c r="D1715" s="131"/>
      <c r="E1715" s="131"/>
      <c r="F1715" s="131"/>
      <c r="G1715" s="131"/>
      <c r="H1715" s="131"/>
      <c r="I1715" s="131"/>
      <c r="J1715" s="131"/>
      <c r="K1715" s="131"/>
      <c r="L1715" s="131"/>
      <c r="M1715" s="131"/>
      <c r="N1715" s="131"/>
      <c r="O1715" s="131"/>
      <c r="P1715" s="131"/>
      <c r="Q1715" s="131"/>
      <c r="R1715" s="131"/>
      <c r="S1715" s="131"/>
    </row>
    <row r="1716" spans="1:19" ht="15" customHeight="1">
      <c r="A1716" s="131"/>
      <c r="B1716" s="131"/>
      <c r="C1716" s="131"/>
      <c r="D1716" s="131"/>
      <c r="E1716" s="131"/>
      <c r="F1716" s="131"/>
      <c r="G1716" s="131"/>
      <c r="H1716" s="131"/>
      <c r="I1716" s="131"/>
      <c r="J1716" s="131"/>
      <c r="K1716" s="131"/>
      <c r="L1716" s="131"/>
      <c r="M1716" s="131"/>
      <c r="N1716" s="131"/>
      <c r="O1716" s="131"/>
      <c r="P1716" s="131"/>
      <c r="Q1716" s="131"/>
      <c r="R1716" s="131"/>
      <c r="S1716" s="131"/>
    </row>
    <row r="1717" spans="1:19" ht="15" customHeight="1">
      <c r="A1717" s="131"/>
      <c r="B1717" s="131"/>
      <c r="C1717" s="131"/>
      <c r="D1717" s="131"/>
      <c r="E1717" s="131"/>
      <c r="F1717" s="131"/>
      <c r="G1717" s="131"/>
      <c r="H1717" s="131"/>
      <c r="I1717" s="131"/>
      <c r="J1717" s="131"/>
      <c r="K1717" s="131"/>
      <c r="L1717" s="131"/>
      <c r="M1717" s="131"/>
      <c r="N1717" s="131"/>
      <c r="O1717" s="131"/>
      <c r="P1717" s="131"/>
      <c r="Q1717" s="131"/>
      <c r="R1717" s="131"/>
      <c r="S1717" s="131"/>
    </row>
    <row r="1718" spans="1:19" ht="15" customHeight="1">
      <c r="A1718" s="131"/>
      <c r="B1718" s="131"/>
      <c r="C1718" s="131"/>
      <c r="D1718" s="131"/>
      <c r="E1718" s="131"/>
      <c r="F1718" s="131"/>
      <c r="G1718" s="131"/>
      <c r="H1718" s="131"/>
      <c r="I1718" s="131"/>
      <c r="J1718" s="131"/>
      <c r="K1718" s="131"/>
      <c r="L1718" s="131"/>
      <c r="M1718" s="131"/>
      <c r="N1718" s="131"/>
      <c r="O1718" s="131"/>
      <c r="P1718" s="131"/>
      <c r="Q1718" s="131"/>
      <c r="R1718" s="131"/>
      <c r="S1718" s="131"/>
    </row>
    <row r="1719" spans="1:19" ht="15" customHeight="1">
      <c r="A1719" s="131"/>
      <c r="B1719" s="131"/>
      <c r="C1719" s="131"/>
      <c r="D1719" s="131"/>
      <c r="E1719" s="131"/>
      <c r="F1719" s="131"/>
      <c r="G1719" s="131"/>
      <c r="H1719" s="131"/>
      <c r="I1719" s="131"/>
      <c r="J1719" s="131"/>
      <c r="K1719" s="131"/>
      <c r="L1719" s="131"/>
      <c r="M1719" s="131"/>
      <c r="N1719" s="131"/>
      <c r="O1719" s="131"/>
      <c r="P1719" s="131"/>
      <c r="Q1719" s="131"/>
      <c r="R1719" s="131"/>
      <c r="S1719" s="131"/>
    </row>
    <row r="1720" spans="1:19" ht="15" customHeight="1">
      <c r="A1720" s="131"/>
      <c r="B1720" s="131"/>
      <c r="C1720" s="131"/>
      <c r="D1720" s="131"/>
      <c r="E1720" s="131"/>
      <c r="F1720" s="131"/>
      <c r="G1720" s="131"/>
      <c r="H1720" s="131"/>
      <c r="I1720" s="131"/>
      <c r="J1720" s="131"/>
      <c r="K1720" s="131"/>
      <c r="L1720" s="131"/>
      <c r="M1720" s="131"/>
      <c r="N1720" s="131"/>
      <c r="O1720" s="131"/>
      <c r="P1720" s="131"/>
      <c r="Q1720" s="131"/>
      <c r="R1720" s="131"/>
      <c r="S1720" s="131"/>
    </row>
    <row r="1721" spans="1:19" ht="15" customHeight="1">
      <c r="A1721" s="131"/>
      <c r="B1721" s="131"/>
      <c r="C1721" s="131"/>
      <c r="D1721" s="131"/>
      <c r="E1721" s="131"/>
      <c r="F1721" s="131"/>
      <c r="G1721" s="131"/>
      <c r="H1721" s="131"/>
      <c r="I1721" s="131"/>
      <c r="J1721" s="131"/>
      <c r="K1721" s="131"/>
      <c r="L1721" s="131"/>
      <c r="M1721" s="131"/>
      <c r="N1721" s="131"/>
      <c r="O1721" s="131"/>
      <c r="P1721" s="131"/>
      <c r="Q1721" s="131"/>
      <c r="R1721" s="131"/>
      <c r="S1721" s="131"/>
    </row>
    <row r="1722" spans="1:19" ht="15" customHeight="1">
      <c r="A1722" s="131"/>
      <c r="B1722" s="131"/>
      <c r="C1722" s="131"/>
      <c r="D1722" s="131"/>
      <c r="E1722" s="131"/>
      <c r="F1722" s="131"/>
      <c r="G1722" s="131"/>
      <c r="H1722" s="131"/>
      <c r="I1722" s="131"/>
      <c r="J1722" s="131"/>
      <c r="K1722" s="131"/>
      <c r="L1722" s="131"/>
      <c r="M1722" s="131"/>
      <c r="N1722" s="131"/>
      <c r="O1722" s="131"/>
      <c r="P1722" s="131"/>
      <c r="Q1722" s="131"/>
      <c r="R1722" s="131"/>
      <c r="S1722" s="131"/>
    </row>
    <row r="1723" spans="1:19" ht="15" customHeight="1">
      <c r="A1723" s="131"/>
      <c r="B1723" s="131"/>
      <c r="C1723" s="131"/>
      <c r="D1723" s="131"/>
      <c r="E1723" s="131"/>
      <c r="F1723" s="131"/>
      <c r="G1723" s="131"/>
      <c r="H1723" s="131"/>
      <c r="I1723" s="131"/>
      <c r="J1723" s="131"/>
      <c r="K1723" s="131"/>
      <c r="L1723" s="131"/>
      <c r="M1723" s="131"/>
      <c r="N1723" s="131"/>
      <c r="O1723" s="131"/>
      <c r="P1723" s="131"/>
      <c r="Q1723" s="131"/>
      <c r="R1723" s="131"/>
      <c r="S1723" s="131"/>
    </row>
    <row r="1724" spans="1:19" ht="15" customHeight="1">
      <c r="A1724" s="131"/>
      <c r="B1724" s="131"/>
      <c r="C1724" s="131"/>
      <c r="D1724" s="131"/>
      <c r="E1724" s="131"/>
      <c r="F1724" s="131"/>
      <c r="G1724" s="131"/>
      <c r="H1724" s="131"/>
      <c r="I1724" s="131"/>
      <c r="J1724" s="131"/>
      <c r="K1724" s="131"/>
      <c r="L1724" s="131"/>
      <c r="M1724" s="131"/>
      <c r="N1724" s="131"/>
      <c r="O1724" s="131"/>
      <c r="P1724" s="131"/>
      <c r="Q1724" s="131"/>
      <c r="R1724" s="131"/>
      <c r="S1724" s="131"/>
    </row>
    <row r="1725" spans="1:19" ht="15" customHeight="1">
      <c r="A1725" s="131"/>
      <c r="B1725" s="131"/>
      <c r="C1725" s="131"/>
      <c r="D1725" s="131"/>
      <c r="E1725" s="131"/>
      <c r="F1725" s="131"/>
      <c r="G1725" s="131"/>
      <c r="H1725" s="131"/>
      <c r="I1725" s="131"/>
      <c r="J1725" s="131"/>
      <c r="K1725" s="131"/>
      <c r="L1725" s="131"/>
      <c r="M1725" s="131"/>
      <c r="N1725" s="131"/>
      <c r="O1725" s="131"/>
      <c r="P1725" s="131"/>
      <c r="Q1725" s="131"/>
      <c r="R1725" s="131"/>
      <c r="S1725" s="131"/>
    </row>
    <row r="1726" spans="1:19" ht="15" customHeight="1">
      <c r="A1726" s="131"/>
      <c r="B1726" s="131"/>
      <c r="C1726" s="131"/>
      <c r="D1726" s="131"/>
      <c r="E1726" s="131"/>
      <c r="F1726" s="131"/>
      <c r="G1726" s="131"/>
      <c r="H1726" s="131"/>
      <c r="I1726" s="131"/>
      <c r="J1726" s="131"/>
      <c r="K1726" s="131"/>
      <c r="L1726" s="131"/>
      <c r="M1726" s="131"/>
      <c r="N1726" s="131"/>
      <c r="O1726" s="131"/>
      <c r="P1726" s="131"/>
      <c r="Q1726" s="131"/>
      <c r="R1726" s="131"/>
      <c r="S1726" s="131"/>
    </row>
    <row r="1727" spans="1:19" ht="15" customHeight="1">
      <c r="A1727" s="131"/>
      <c r="B1727" s="131"/>
      <c r="C1727" s="131"/>
      <c r="D1727" s="131"/>
      <c r="E1727" s="131"/>
      <c r="F1727" s="131"/>
      <c r="G1727" s="131"/>
      <c r="H1727" s="131"/>
      <c r="I1727" s="131"/>
      <c r="J1727" s="131"/>
      <c r="K1727" s="131"/>
      <c r="L1727" s="131"/>
      <c r="M1727" s="131"/>
      <c r="N1727" s="131"/>
      <c r="O1727" s="131"/>
      <c r="P1727" s="131"/>
      <c r="Q1727" s="131"/>
      <c r="R1727" s="131"/>
      <c r="S1727" s="131"/>
    </row>
    <row r="1728" spans="1:19" ht="15" customHeight="1">
      <c r="A1728" s="131"/>
      <c r="B1728" s="131"/>
      <c r="C1728" s="131"/>
      <c r="D1728" s="131"/>
      <c r="E1728" s="131"/>
      <c r="F1728" s="131"/>
      <c r="G1728" s="131"/>
      <c r="H1728" s="131"/>
      <c r="I1728" s="131"/>
      <c r="J1728" s="131"/>
      <c r="K1728" s="131"/>
      <c r="L1728" s="131"/>
      <c r="M1728" s="131"/>
      <c r="N1728" s="131"/>
      <c r="O1728" s="131"/>
      <c r="P1728" s="131"/>
      <c r="Q1728" s="131"/>
      <c r="R1728" s="131"/>
      <c r="S1728" s="131"/>
    </row>
    <row r="1729" spans="1:19" ht="15" customHeight="1">
      <c r="A1729" s="131"/>
      <c r="B1729" s="131"/>
      <c r="C1729" s="131"/>
      <c r="D1729" s="131"/>
      <c r="E1729" s="131"/>
      <c r="F1729" s="131"/>
      <c r="G1729" s="131"/>
      <c r="H1729" s="131"/>
      <c r="I1729" s="131"/>
      <c r="J1729" s="131"/>
      <c r="K1729" s="131"/>
      <c r="L1729" s="131"/>
      <c r="M1729" s="131"/>
      <c r="N1729" s="131"/>
      <c r="O1729" s="131"/>
      <c r="P1729" s="131"/>
      <c r="Q1729" s="131"/>
      <c r="R1729" s="131"/>
      <c r="S1729" s="131"/>
    </row>
    <row r="1730" spans="1:19" ht="15" customHeight="1">
      <c r="A1730" s="131"/>
      <c r="B1730" s="131"/>
      <c r="C1730" s="131"/>
      <c r="D1730" s="131"/>
      <c r="E1730" s="131"/>
      <c r="F1730" s="131"/>
      <c r="G1730" s="131"/>
      <c r="H1730" s="131"/>
      <c r="I1730" s="131"/>
      <c r="J1730" s="131"/>
      <c r="K1730" s="131"/>
      <c r="L1730" s="131"/>
      <c r="M1730" s="131"/>
      <c r="N1730" s="131"/>
      <c r="O1730" s="131"/>
      <c r="P1730" s="131"/>
      <c r="Q1730" s="131"/>
      <c r="R1730" s="131"/>
      <c r="S1730" s="131"/>
    </row>
    <row r="1731" spans="1:19" ht="15" customHeight="1">
      <c r="A1731" s="131"/>
      <c r="B1731" s="131"/>
      <c r="C1731" s="131"/>
      <c r="D1731" s="131"/>
      <c r="E1731" s="131"/>
      <c r="F1731" s="131"/>
      <c r="G1731" s="131"/>
      <c r="H1731" s="131"/>
      <c r="I1731" s="131"/>
      <c r="J1731" s="131"/>
      <c r="K1731" s="131"/>
      <c r="L1731" s="131"/>
      <c r="M1731" s="131"/>
      <c r="N1731" s="131"/>
      <c r="O1731" s="131"/>
      <c r="P1731" s="131"/>
      <c r="Q1731" s="131"/>
      <c r="R1731" s="131"/>
      <c r="S1731" s="131"/>
    </row>
    <row r="1732" spans="1:19" ht="15" customHeight="1">
      <c r="A1732" s="131"/>
      <c r="B1732" s="131"/>
      <c r="C1732" s="131"/>
      <c r="D1732" s="131"/>
      <c r="E1732" s="131"/>
      <c r="F1732" s="131"/>
      <c r="G1732" s="131"/>
      <c r="H1732" s="131"/>
      <c r="I1732" s="131"/>
      <c r="J1732" s="131"/>
      <c r="K1732" s="131"/>
      <c r="L1732" s="131"/>
      <c r="M1732" s="131"/>
      <c r="N1732" s="131"/>
      <c r="O1732" s="131"/>
      <c r="P1732" s="131"/>
      <c r="Q1732" s="131"/>
      <c r="R1732" s="131"/>
      <c r="S1732" s="131"/>
    </row>
    <row r="1733" spans="1:19" ht="15" customHeight="1">
      <c r="A1733" s="131"/>
      <c r="B1733" s="131"/>
      <c r="C1733" s="131"/>
      <c r="D1733" s="131"/>
      <c r="E1733" s="131"/>
      <c r="F1733" s="131"/>
      <c r="G1733" s="131"/>
      <c r="H1733" s="131"/>
      <c r="I1733" s="131"/>
      <c r="J1733" s="131"/>
      <c r="K1733" s="131"/>
      <c r="L1733" s="131"/>
      <c r="M1733" s="131"/>
      <c r="N1733" s="131"/>
      <c r="O1733" s="131"/>
      <c r="P1733" s="131"/>
      <c r="Q1733" s="131"/>
      <c r="R1733" s="131"/>
      <c r="S1733" s="131"/>
    </row>
    <row r="1734" spans="1:19" ht="15" customHeight="1">
      <c r="A1734" s="131"/>
      <c r="B1734" s="131"/>
      <c r="C1734" s="131"/>
      <c r="D1734" s="131"/>
      <c r="E1734" s="131"/>
      <c r="F1734" s="131"/>
      <c r="G1734" s="131"/>
      <c r="H1734" s="131"/>
      <c r="I1734" s="131"/>
      <c r="J1734" s="131"/>
      <c r="K1734" s="131"/>
      <c r="L1734" s="131"/>
      <c r="M1734" s="131"/>
      <c r="N1734" s="131"/>
      <c r="O1734" s="131"/>
      <c r="P1734" s="131"/>
      <c r="Q1734" s="131"/>
      <c r="R1734" s="131"/>
      <c r="S1734" s="131"/>
    </row>
    <row r="1735" spans="1:19" ht="15" customHeight="1">
      <c r="A1735" s="131"/>
      <c r="B1735" s="131"/>
      <c r="C1735" s="131"/>
      <c r="D1735" s="131"/>
      <c r="E1735" s="131"/>
      <c r="F1735" s="131"/>
      <c r="G1735" s="131"/>
      <c r="H1735" s="131"/>
      <c r="I1735" s="131"/>
      <c r="J1735" s="131"/>
      <c r="K1735" s="131"/>
      <c r="L1735" s="131"/>
      <c r="M1735" s="131"/>
      <c r="N1735" s="131"/>
      <c r="O1735" s="131"/>
      <c r="P1735" s="131"/>
      <c r="Q1735" s="131"/>
      <c r="R1735" s="131"/>
      <c r="S1735" s="131"/>
    </row>
    <row r="1736" spans="1:19" ht="15" customHeight="1">
      <c r="A1736" s="131"/>
      <c r="B1736" s="131"/>
      <c r="C1736" s="131"/>
      <c r="D1736" s="131"/>
      <c r="E1736" s="131"/>
      <c r="F1736" s="131"/>
      <c r="G1736" s="131"/>
      <c r="H1736" s="131"/>
      <c r="I1736" s="131"/>
      <c r="J1736" s="131"/>
      <c r="K1736" s="131"/>
      <c r="L1736" s="131"/>
      <c r="M1736" s="131"/>
      <c r="N1736" s="131"/>
      <c r="O1736" s="131"/>
      <c r="P1736" s="131"/>
      <c r="Q1736" s="131"/>
      <c r="R1736" s="131"/>
      <c r="S1736" s="131"/>
    </row>
    <row r="1737" spans="1:19" ht="15" customHeight="1">
      <c r="A1737" s="131"/>
      <c r="B1737" s="131"/>
      <c r="C1737" s="131"/>
      <c r="D1737" s="131"/>
      <c r="E1737" s="131"/>
      <c r="F1737" s="131"/>
      <c r="G1737" s="131"/>
      <c r="H1737" s="131"/>
      <c r="I1737" s="131"/>
      <c r="J1737" s="131"/>
      <c r="K1737" s="131"/>
      <c r="L1737" s="131"/>
      <c r="M1737" s="131"/>
      <c r="N1737" s="131"/>
      <c r="O1737" s="131"/>
      <c r="P1737" s="131"/>
      <c r="Q1737" s="131"/>
      <c r="R1737" s="131"/>
      <c r="S1737" s="131"/>
    </row>
    <row r="1738" spans="1:19" ht="15" customHeight="1">
      <c r="A1738" s="131"/>
      <c r="B1738" s="131"/>
      <c r="C1738" s="131"/>
      <c r="D1738" s="131"/>
      <c r="E1738" s="131"/>
      <c r="F1738" s="131"/>
      <c r="G1738" s="131"/>
      <c r="H1738" s="131"/>
      <c r="I1738" s="131"/>
      <c r="J1738" s="131"/>
      <c r="K1738" s="131"/>
      <c r="L1738" s="131"/>
      <c r="M1738" s="131"/>
      <c r="N1738" s="131"/>
      <c r="O1738" s="131"/>
      <c r="P1738" s="131"/>
      <c r="Q1738" s="131"/>
      <c r="R1738" s="131"/>
      <c r="S1738" s="131"/>
    </row>
    <row r="1739" spans="1:19" ht="15" customHeight="1">
      <c r="A1739" s="131"/>
      <c r="B1739" s="131"/>
      <c r="C1739" s="131"/>
      <c r="D1739" s="131"/>
      <c r="E1739" s="131"/>
      <c r="F1739" s="131"/>
      <c r="G1739" s="131"/>
      <c r="H1739" s="131"/>
      <c r="I1739" s="131"/>
      <c r="J1739" s="131"/>
      <c r="K1739" s="131"/>
      <c r="L1739" s="131"/>
      <c r="M1739" s="131"/>
      <c r="N1739" s="131"/>
      <c r="O1739" s="131"/>
      <c r="P1739" s="131"/>
      <c r="Q1739" s="131"/>
      <c r="R1739" s="131"/>
      <c r="S1739" s="131"/>
    </row>
    <row r="1740" spans="1:19" ht="15" customHeight="1">
      <c r="A1740" s="131"/>
      <c r="B1740" s="131"/>
      <c r="C1740" s="131"/>
      <c r="D1740" s="131"/>
      <c r="E1740" s="131"/>
      <c r="F1740" s="131"/>
      <c r="G1740" s="131"/>
      <c r="H1740" s="131"/>
      <c r="I1740" s="131"/>
      <c r="J1740" s="131"/>
      <c r="K1740" s="131"/>
      <c r="L1740" s="131"/>
      <c r="M1740" s="131"/>
      <c r="N1740" s="131"/>
      <c r="O1740" s="131"/>
      <c r="P1740" s="131"/>
      <c r="Q1740" s="131"/>
      <c r="R1740" s="131"/>
      <c r="S1740" s="131"/>
    </row>
    <row r="1741" spans="1:19" ht="15" customHeight="1">
      <c r="A1741" s="131"/>
      <c r="B1741" s="131"/>
      <c r="C1741" s="131"/>
      <c r="D1741" s="131"/>
      <c r="E1741" s="131"/>
      <c r="F1741" s="131"/>
      <c r="G1741" s="131"/>
      <c r="H1741" s="131"/>
      <c r="I1741" s="131"/>
      <c r="J1741" s="131"/>
      <c r="K1741" s="131"/>
      <c r="L1741" s="131"/>
      <c r="M1741" s="131"/>
      <c r="N1741" s="131"/>
      <c r="O1741" s="131"/>
      <c r="P1741" s="131"/>
      <c r="Q1741" s="131"/>
      <c r="R1741" s="131"/>
      <c r="S1741" s="131"/>
    </row>
    <row r="1742" spans="1:19" ht="15" customHeight="1">
      <c r="A1742" s="131"/>
      <c r="B1742" s="131"/>
      <c r="C1742" s="131"/>
      <c r="D1742" s="131"/>
      <c r="E1742" s="131"/>
      <c r="F1742" s="131"/>
      <c r="G1742" s="131"/>
      <c r="H1742" s="131"/>
      <c r="I1742" s="131"/>
      <c r="J1742" s="131"/>
      <c r="K1742" s="131"/>
      <c r="L1742" s="131"/>
      <c r="M1742" s="131"/>
      <c r="N1742" s="131"/>
      <c r="O1742" s="131"/>
      <c r="P1742" s="131"/>
      <c r="Q1742" s="131"/>
      <c r="R1742" s="131"/>
      <c r="S1742" s="131"/>
    </row>
    <row r="1743" spans="1:19" ht="15" customHeight="1">
      <c r="A1743" s="131"/>
      <c r="B1743" s="131"/>
      <c r="C1743" s="131"/>
      <c r="D1743" s="131"/>
      <c r="E1743" s="131"/>
      <c r="F1743" s="131"/>
      <c r="G1743" s="131"/>
      <c r="H1743" s="131"/>
      <c r="I1743" s="131"/>
      <c r="J1743" s="131"/>
      <c r="K1743" s="131"/>
      <c r="L1743" s="131"/>
      <c r="M1743" s="131"/>
      <c r="N1743" s="131"/>
      <c r="O1743" s="131"/>
      <c r="P1743" s="131"/>
      <c r="Q1743" s="131"/>
      <c r="R1743" s="131"/>
      <c r="S1743" s="131"/>
    </row>
    <row r="1744" spans="1:19" ht="15" customHeight="1">
      <c r="A1744" s="131"/>
      <c r="B1744" s="131"/>
      <c r="C1744" s="131"/>
      <c r="D1744" s="131"/>
      <c r="E1744" s="131"/>
      <c r="F1744" s="131"/>
      <c r="G1744" s="131"/>
      <c r="H1744" s="131"/>
      <c r="I1744" s="131"/>
      <c r="J1744" s="131"/>
      <c r="K1744" s="131"/>
      <c r="L1744" s="131"/>
      <c r="M1744" s="131"/>
      <c r="N1744" s="131"/>
      <c r="O1744" s="131"/>
      <c r="P1744" s="131"/>
      <c r="Q1744" s="131"/>
      <c r="R1744" s="131"/>
      <c r="S1744" s="131"/>
    </row>
    <row r="1745" spans="1:19" ht="15" customHeight="1">
      <c r="A1745" s="131"/>
      <c r="B1745" s="131"/>
      <c r="C1745" s="131"/>
      <c r="D1745" s="131"/>
      <c r="E1745" s="131"/>
      <c r="F1745" s="131"/>
      <c r="G1745" s="131"/>
      <c r="H1745" s="131"/>
      <c r="I1745" s="131"/>
      <c r="J1745" s="131"/>
      <c r="K1745" s="131"/>
      <c r="L1745" s="131"/>
      <c r="M1745" s="131"/>
      <c r="N1745" s="131"/>
      <c r="O1745" s="131"/>
      <c r="P1745" s="131"/>
      <c r="Q1745" s="131"/>
      <c r="R1745" s="131"/>
      <c r="S1745" s="131"/>
    </row>
    <row r="1746" spans="1:19" ht="15" customHeight="1">
      <c r="A1746" s="131"/>
      <c r="B1746" s="131"/>
      <c r="C1746" s="131"/>
      <c r="D1746" s="131"/>
      <c r="E1746" s="131"/>
      <c r="F1746" s="131"/>
      <c r="G1746" s="131"/>
      <c r="H1746" s="131"/>
      <c r="I1746" s="131"/>
      <c r="J1746" s="131"/>
      <c r="K1746" s="131"/>
      <c r="L1746" s="131"/>
      <c r="M1746" s="131"/>
      <c r="N1746" s="131"/>
      <c r="O1746" s="131"/>
      <c r="P1746" s="131"/>
      <c r="Q1746" s="131"/>
      <c r="R1746" s="131"/>
      <c r="S1746" s="131"/>
    </row>
    <row r="1747" spans="1:19" ht="15" customHeight="1">
      <c r="A1747" s="131"/>
      <c r="B1747" s="131"/>
      <c r="C1747" s="131"/>
      <c r="D1747" s="131"/>
      <c r="E1747" s="131"/>
      <c r="F1747" s="131"/>
      <c r="G1747" s="131"/>
      <c r="H1747" s="131"/>
      <c r="I1747" s="131"/>
      <c r="J1747" s="131"/>
      <c r="K1747" s="131"/>
      <c r="L1747" s="131"/>
      <c r="M1747" s="131"/>
      <c r="N1747" s="131"/>
      <c r="O1747" s="131"/>
      <c r="P1747" s="131"/>
      <c r="Q1747" s="131"/>
      <c r="R1747" s="131"/>
      <c r="S1747" s="131"/>
    </row>
    <row r="1748" spans="1:19" ht="15" customHeight="1">
      <c r="A1748" s="131"/>
      <c r="B1748" s="131"/>
      <c r="C1748" s="131"/>
      <c r="D1748" s="131"/>
      <c r="E1748" s="131"/>
      <c r="F1748" s="131"/>
      <c r="G1748" s="131"/>
      <c r="H1748" s="131"/>
      <c r="I1748" s="131"/>
      <c r="J1748" s="131"/>
      <c r="K1748" s="131"/>
      <c r="L1748" s="131"/>
      <c r="M1748" s="131"/>
      <c r="N1748" s="131"/>
      <c r="O1748" s="131"/>
      <c r="P1748" s="131"/>
      <c r="Q1748" s="131"/>
      <c r="R1748" s="131"/>
      <c r="S1748" s="131"/>
    </row>
    <row r="1749" spans="1:19" ht="15" customHeight="1">
      <c r="A1749" s="131"/>
      <c r="B1749" s="131"/>
      <c r="C1749" s="131"/>
      <c r="D1749" s="131"/>
      <c r="E1749" s="131"/>
      <c r="F1749" s="131"/>
      <c r="G1749" s="131"/>
      <c r="H1749" s="131"/>
      <c r="I1749" s="131"/>
      <c r="J1749" s="131"/>
      <c r="K1749" s="131"/>
      <c r="L1749" s="131"/>
      <c r="M1749" s="131"/>
      <c r="N1749" s="131"/>
      <c r="O1749" s="131"/>
      <c r="P1749" s="131"/>
      <c r="Q1749" s="131"/>
      <c r="R1749" s="131"/>
      <c r="S1749" s="131"/>
    </row>
    <row r="1750" spans="1:19" ht="15" customHeight="1">
      <c r="A1750" s="131"/>
      <c r="B1750" s="131"/>
      <c r="C1750" s="131"/>
      <c r="D1750" s="131"/>
      <c r="E1750" s="131"/>
      <c r="F1750" s="131"/>
      <c r="G1750" s="131"/>
      <c r="H1750" s="131"/>
      <c r="I1750" s="131"/>
      <c r="J1750" s="131"/>
      <c r="K1750" s="131"/>
      <c r="L1750" s="131"/>
      <c r="M1750" s="131"/>
      <c r="N1750" s="131"/>
      <c r="O1750" s="131"/>
      <c r="P1750" s="131"/>
      <c r="Q1750" s="131"/>
      <c r="R1750" s="131"/>
      <c r="S1750" s="131"/>
    </row>
    <row r="1751" spans="1:19" ht="15" customHeight="1">
      <c r="A1751" s="131"/>
      <c r="B1751" s="131"/>
      <c r="C1751" s="131"/>
      <c r="D1751" s="131"/>
      <c r="E1751" s="131"/>
      <c r="F1751" s="131"/>
      <c r="G1751" s="131"/>
      <c r="H1751" s="131"/>
      <c r="I1751" s="131"/>
      <c r="J1751" s="131"/>
      <c r="K1751" s="131"/>
      <c r="L1751" s="131"/>
      <c r="M1751" s="131"/>
      <c r="N1751" s="131"/>
      <c r="O1751" s="131"/>
      <c r="P1751" s="131"/>
      <c r="Q1751" s="131"/>
      <c r="R1751" s="131"/>
      <c r="S1751" s="131"/>
    </row>
    <row r="1752" spans="1:19" ht="15" customHeight="1">
      <c r="A1752" s="131"/>
      <c r="B1752" s="131"/>
      <c r="C1752" s="131"/>
      <c r="D1752" s="131"/>
      <c r="E1752" s="131"/>
      <c r="F1752" s="131"/>
      <c r="G1752" s="131"/>
      <c r="H1752" s="131"/>
      <c r="I1752" s="131"/>
      <c r="J1752" s="131"/>
      <c r="K1752" s="131"/>
      <c r="L1752" s="131"/>
      <c r="M1752" s="131"/>
      <c r="N1752" s="131"/>
      <c r="O1752" s="131"/>
      <c r="P1752" s="131"/>
      <c r="Q1752" s="131"/>
      <c r="R1752" s="131"/>
      <c r="S1752" s="131"/>
    </row>
    <row r="1753" spans="1:19" ht="15" customHeight="1">
      <c r="A1753" s="131"/>
      <c r="B1753" s="131"/>
      <c r="C1753" s="131"/>
      <c r="D1753" s="131"/>
      <c r="E1753" s="131"/>
      <c r="F1753" s="131"/>
      <c r="G1753" s="131"/>
      <c r="H1753" s="131"/>
      <c r="I1753" s="131"/>
      <c r="J1753" s="131"/>
      <c r="K1753" s="131"/>
      <c r="L1753" s="131"/>
      <c r="M1753" s="131"/>
      <c r="N1753" s="131"/>
      <c r="O1753" s="131"/>
      <c r="P1753" s="131"/>
      <c r="Q1753" s="131"/>
      <c r="R1753" s="131"/>
      <c r="S1753" s="131"/>
    </row>
    <row r="1754" spans="1:19" ht="15" customHeight="1">
      <c r="A1754" s="131"/>
      <c r="B1754" s="131"/>
      <c r="C1754" s="131"/>
      <c r="D1754" s="131"/>
      <c r="E1754" s="131"/>
      <c r="F1754" s="131"/>
      <c r="G1754" s="131"/>
      <c r="H1754" s="131"/>
      <c r="I1754" s="131"/>
      <c r="J1754" s="131"/>
      <c r="K1754" s="131"/>
      <c r="L1754" s="131"/>
      <c r="M1754" s="131"/>
      <c r="N1754" s="131"/>
      <c r="O1754" s="131"/>
      <c r="P1754" s="131"/>
      <c r="Q1754" s="131"/>
      <c r="R1754" s="131"/>
      <c r="S1754" s="131"/>
    </row>
    <row r="1755" spans="1:19" ht="15" customHeight="1">
      <c r="A1755" s="131"/>
      <c r="B1755" s="131"/>
      <c r="C1755" s="131"/>
      <c r="D1755" s="131"/>
      <c r="E1755" s="131"/>
      <c r="F1755" s="131"/>
      <c r="G1755" s="131"/>
      <c r="H1755" s="131"/>
      <c r="I1755" s="131"/>
      <c r="J1755" s="131"/>
      <c r="K1755" s="131"/>
      <c r="L1755" s="131"/>
      <c r="M1755" s="131"/>
      <c r="N1755" s="131"/>
      <c r="O1755" s="131"/>
      <c r="P1755" s="131"/>
      <c r="Q1755" s="131"/>
      <c r="R1755" s="131"/>
      <c r="S1755" s="131"/>
    </row>
    <row r="1756" spans="1:19" ht="15" customHeight="1">
      <c r="A1756" s="131"/>
      <c r="B1756" s="131"/>
      <c r="C1756" s="131"/>
      <c r="D1756" s="131"/>
      <c r="E1756" s="131"/>
      <c r="F1756" s="131"/>
      <c r="G1756" s="131"/>
      <c r="H1756" s="131"/>
      <c r="I1756" s="131"/>
      <c r="J1756" s="131"/>
      <c r="K1756" s="131"/>
      <c r="L1756" s="131"/>
      <c r="M1756" s="131"/>
      <c r="N1756" s="131"/>
      <c r="O1756" s="131"/>
      <c r="P1756" s="131"/>
      <c r="Q1756" s="131"/>
      <c r="R1756" s="131"/>
      <c r="S1756" s="131"/>
    </row>
    <row r="1757" spans="1:19" ht="15" customHeight="1">
      <c r="A1757" s="131"/>
      <c r="B1757" s="131"/>
      <c r="C1757" s="131"/>
      <c r="D1757" s="131"/>
      <c r="E1757" s="131"/>
      <c r="F1757" s="131"/>
      <c r="G1757" s="131"/>
      <c r="H1757" s="131"/>
      <c r="I1757" s="131"/>
      <c r="J1757" s="131"/>
      <c r="K1757" s="131"/>
      <c r="L1757" s="131"/>
      <c r="M1757" s="131"/>
      <c r="N1757" s="131"/>
      <c r="O1757" s="131"/>
      <c r="P1757" s="131"/>
      <c r="Q1757" s="131"/>
      <c r="R1757" s="131"/>
      <c r="S1757" s="131"/>
    </row>
    <row r="1758" spans="1:19" ht="15" customHeight="1">
      <c r="A1758" s="131"/>
      <c r="B1758" s="131"/>
      <c r="C1758" s="131"/>
      <c r="D1758" s="131"/>
      <c r="E1758" s="131"/>
      <c r="F1758" s="131"/>
      <c r="G1758" s="131"/>
      <c r="H1758" s="131"/>
      <c r="I1758" s="131"/>
      <c r="J1758" s="131"/>
      <c r="K1758" s="131"/>
      <c r="L1758" s="131"/>
      <c r="M1758" s="131"/>
      <c r="N1758" s="131"/>
      <c r="O1758" s="131"/>
      <c r="P1758" s="131"/>
      <c r="Q1758" s="131"/>
      <c r="R1758" s="131"/>
      <c r="S1758" s="131"/>
    </row>
    <row r="1759" spans="1:19" ht="15" customHeight="1">
      <c r="A1759" s="131"/>
      <c r="B1759" s="131"/>
      <c r="C1759" s="131"/>
      <c r="D1759" s="131"/>
      <c r="E1759" s="131"/>
      <c r="F1759" s="131"/>
      <c r="G1759" s="131"/>
      <c r="H1759" s="131"/>
      <c r="I1759" s="131"/>
      <c r="J1759" s="131"/>
      <c r="K1759" s="131"/>
      <c r="L1759" s="131"/>
      <c r="M1759" s="131"/>
      <c r="N1759" s="131"/>
      <c r="O1759" s="131"/>
      <c r="P1759" s="131"/>
      <c r="Q1759" s="131"/>
      <c r="R1759" s="131"/>
      <c r="S1759" s="131"/>
    </row>
    <row r="1760" spans="1:19" ht="15" customHeight="1">
      <c r="A1760" s="131"/>
      <c r="B1760" s="131"/>
      <c r="C1760" s="131"/>
      <c r="D1760" s="131"/>
      <c r="E1760" s="131"/>
      <c r="F1760" s="131"/>
      <c r="G1760" s="131"/>
      <c r="H1760" s="131"/>
      <c r="I1760" s="131"/>
      <c r="J1760" s="131"/>
      <c r="K1760" s="131"/>
      <c r="L1760" s="131"/>
      <c r="M1760" s="131"/>
      <c r="N1760" s="131"/>
      <c r="O1760" s="131"/>
      <c r="P1760" s="131"/>
      <c r="Q1760" s="131"/>
      <c r="R1760" s="131"/>
      <c r="S1760" s="131"/>
    </row>
    <row r="1761" spans="1:19" ht="15" customHeight="1">
      <c r="A1761" s="131"/>
      <c r="B1761" s="131"/>
      <c r="C1761" s="131"/>
      <c r="D1761" s="131"/>
      <c r="E1761" s="131"/>
      <c r="F1761" s="131"/>
      <c r="G1761" s="131"/>
      <c r="H1761" s="131"/>
      <c r="I1761" s="131"/>
      <c r="J1761" s="131"/>
      <c r="K1761" s="131"/>
      <c r="L1761" s="131"/>
      <c r="M1761" s="131"/>
      <c r="N1761" s="131"/>
      <c r="O1761" s="131"/>
      <c r="P1761" s="131"/>
      <c r="Q1761" s="131"/>
      <c r="R1761" s="131"/>
      <c r="S1761" s="131"/>
    </row>
    <row r="1762" spans="1:19" ht="15" customHeight="1">
      <c r="A1762" s="131"/>
      <c r="B1762" s="131"/>
      <c r="C1762" s="131"/>
      <c r="D1762" s="131"/>
      <c r="E1762" s="131"/>
      <c r="F1762" s="131"/>
      <c r="G1762" s="131"/>
      <c r="H1762" s="131"/>
      <c r="I1762" s="131"/>
      <c r="J1762" s="131"/>
      <c r="K1762" s="131"/>
      <c r="L1762" s="131"/>
      <c r="M1762" s="131"/>
      <c r="N1762" s="131"/>
      <c r="O1762" s="131"/>
      <c r="P1762" s="131"/>
      <c r="Q1762" s="131"/>
      <c r="R1762" s="131"/>
      <c r="S1762" s="131"/>
    </row>
    <row r="1763" spans="1:19" ht="15" customHeight="1">
      <c r="A1763" s="131"/>
      <c r="B1763" s="131"/>
      <c r="C1763" s="131"/>
      <c r="D1763" s="131"/>
      <c r="E1763" s="131"/>
      <c r="F1763" s="131"/>
      <c r="G1763" s="131"/>
      <c r="H1763" s="131"/>
      <c r="I1763" s="131"/>
      <c r="J1763" s="131"/>
      <c r="K1763" s="131"/>
      <c r="L1763" s="131"/>
      <c r="M1763" s="131"/>
      <c r="N1763" s="131"/>
      <c r="O1763" s="131"/>
      <c r="P1763" s="131"/>
      <c r="Q1763" s="131"/>
      <c r="R1763" s="131"/>
      <c r="S1763" s="131"/>
    </row>
    <row r="1764" spans="1:19" ht="15" customHeight="1">
      <c r="A1764" s="131"/>
      <c r="B1764" s="131"/>
      <c r="C1764" s="131"/>
      <c r="D1764" s="131"/>
      <c r="E1764" s="131"/>
      <c r="F1764" s="131"/>
      <c r="G1764" s="131"/>
      <c r="H1764" s="131"/>
      <c r="I1764" s="131"/>
      <c r="J1764" s="131"/>
      <c r="K1764" s="131"/>
      <c r="L1764" s="131"/>
      <c r="M1764" s="131"/>
      <c r="N1764" s="131"/>
      <c r="O1764" s="131"/>
      <c r="P1764" s="131"/>
      <c r="Q1764" s="131"/>
      <c r="R1764" s="131"/>
      <c r="S1764" s="131"/>
    </row>
    <row r="1765" spans="1:19" ht="15" customHeight="1">
      <c r="A1765" s="131"/>
      <c r="B1765" s="131"/>
      <c r="C1765" s="131"/>
      <c r="D1765" s="131"/>
      <c r="E1765" s="131"/>
      <c r="F1765" s="131"/>
      <c r="G1765" s="131"/>
      <c r="H1765" s="131"/>
      <c r="I1765" s="131"/>
      <c r="J1765" s="131"/>
      <c r="K1765" s="131"/>
      <c r="L1765" s="131"/>
      <c r="M1765" s="131"/>
      <c r="N1765" s="131"/>
      <c r="O1765" s="131"/>
      <c r="P1765" s="131"/>
      <c r="Q1765" s="131"/>
      <c r="R1765" s="131"/>
      <c r="S1765" s="131"/>
    </row>
    <row r="1766" spans="1:19" ht="15" customHeight="1">
      <c r="A1766" s="131"/>
      <c r="B1766" s="131"/>
      <c r="C1766" s="131"/>
      <c r="D1766" s="131"/>
      <c r="E1766" s="131"/>
      <c r="F1766" s="131"/>
      <c r="G1766" s="131"/>
      <c r="H1766" s="131"/>
      <c r="I1766" s="131"/>
      <c r="J1766" s="131"/>
      <c r="K1766" s="131"/>
      <c r="L1766" s="131"/>
      <c r="M1766" s="131"/>
      <c r="N1766" s="131"/>
      <c r="O1766" s="131"/>
      <c r="P1766" s="131"/>
      <c r="Q1766" s="131"/>
      <c r="R1766" s="131"/>
      <c r="S1766" s="131"/>
    </row>
    <row r="1767" spans="1:19" ht="15" customHeight="1">
      <c r="A1767" s="131"/>
      <c r="B1767" s="131"/>
      <c r="C1767" s="131"/>
      <c r="D1767" s="131"/>
      <c r="E1767" s="131"/>
      <c r="F1767" s="131"/>
      <c r="G1767" s="131"/>
      <c r="H1767" s="131"/>
      <c r="I1767" s="131"/>
      <c r="J1767" s="131"/>
      <c r="K1767" s="131"/>
      <c r="L1767" s="131"/>
      <c r="M1767" s="131"/>
      <c r="N1767" s="131"/>
      <c r="O1767" s="131"/>
      <c r="P1767" s="131"/>
      <c r="Q1767" s="131"/>
      <c r="R1767" s="131"/>
      <c r="S1767" s="131"/>
    </row>
    <row r="1768" spans="1:19" ht="15" customHeight="1">
      <c r="A1768" s="131"/>
      <c r="B1768" s="131"/>
      <c r="C1768" s="131"/>
      <c r="D1768" s="131"/>
      <c r="E1768" s="131"/>
      <c r="F1768" s="131"/>
      <c r="G1768" s="131"/>
      <c r="H1768" s="131"/>
      <c r="I1768" s="131"/>
      <c r="J1768" s="131"/>
      <c r="K1768" s="131"/>
      <c r="L1768" s="131"/>
      <c r="M1768" s="131"/>
      <c r="N1768" s="131"/>
      <c r="O1768" s="131"/>
      <c r="P1768" s="131"/>
      <c r="Q1768" s="131"/>
      <c r="R1768" s="131"/>
      <c r="S1768" s="131"/>
    </row>
    <row r="1769" spans="1:19" ht="15" customHeight="1">
      <c r="A1769" s="131"/>
      <c r="B1769" s="131"/>
      <c r="C1769" s="131"/>
      <c r="D1769" s="131"/>
      <c r="E1769" s="131"/>
      <c r="F1769" s="131"/>
      <c r="G1769" s="131"/>
      <c r="H1769" s="131"/>
      <c r="I1769" s="131"/>
      <c r="J1769" s="131"/>
      <c r="K1769" s="131"/>
      <c r="L1769" s="131"/>
      <c r="M1769" s="131"/>
      <c r="N1769" s="131"/>
      <c r="O1769" s="131"/>
      <c r="P1769" s="131"/>
      <c r="Q1769" s="131"/>
      <c r="R1769" s="131"/>
      <c r="S1769" s="131"/>
    </row>
    <row r="1770" spans="1:19" ht="15" customHeight="1">
      <c r="A1770" s="131"/>
      <c r="B1770" s="131"/>
      <c r="C1770" s="131"/>
      <c r="D1770" s="131"/>
      <c r="E1770" s="131"/>
      <c r="F1770" s="131"/>
      <c r="G1770" s="131"/>
      <c r="H1770" s="131"/>
      <c r="I1770" s="131"/>
      <c r="J1770" s="131"/>
      <c r="K1770" s="131"/>
      <c r="L1770" s="131"/>
      <c r="M1770" s="131"/>
      <c r="N1770" s="131"/>
      <c r="O1770" s="131"/>
      <c r="P1770" s="131"/>
      <c r="Q1770" s="131"/>
      <c r="R1770" s="131"/>
      <c r="S1770" s="131"/>
    </row>
    <row r="1771" spans="1:19" ht="15" customHeight="1">
      <c r="A1771" s="131"/>
      <c r="B1771" s="131"/>
      <c r="C1771" s="131"/>
      <c r="D1771" s="131"/>
      <c r="E1771" s="131"/>
      <c r="F1771" s="131"/>
      <c r="G1771" s="131"/>
      <c r="H1771" s="131"/>
      <c r="I1771" s="131"/>
      <c r="J1771" s="131"/>
      <c r="K1771" s="131"/>
      <c r="L1771" s="131"/>
      <c r="M1771" s="131"/>
      <c r="N1771" s="131"/>
      <c r="O1771" s="131"/>
      <c r="P1771" s="131"/>
      <c r="Q1771" s="131"/>
      <c r="R1771" s="131"/>
      <c r="S1771" s="131"/>
    </row>
    <row r="1772" spans="1:19" ht="15" customHeight="1">
      <c r="A1772" s="131"/>
      <c r="B1772" s="131"/>
      <c r="C1772" s="131"/>
      <c r="D1772" s="131"/>
      <c r="E1772" s="131"/>
      <c r="F1772" s="131"/>
      <c r="G1772" s="131"/>
      <c r="H1772" s="131"/>
      <c r="I1772" s="131"/>
      <c r="J1772" s="131"/>
      <c r="K1772" s="131"/>
      <c r="L1772" s="131"/>
      <c r="M1772" s="131"/>
      <c r="N1772" s="131"/>
      <c r="O1772" s="131"/>
      <c r="P1772" s="131"/>
      <c r="Q1772" s="131"/>
      <c r="R1772" s="131"/>
      <c r="S1772" s="131"/>
    </row>
    <row r="1773" spans="1:19" ht="15" customHeight="1">
      <c r="A1773" s="131"/>
      <c r="B1773" s="131"/>
      <c r="C1773" s="131"/>
      <c r="D1773" s="131"/>
      <c r="E1773" s="131"/>
      <c r="F1773" s="131"/>
      <c r="G1773" s="131"/>
      <c r="H1773" s="131"/>
      <c r="I1773" s="131"/>
      <c r="J1773" s="131"/>
      <c r="K1773" s="131"/>
      <c r="L1773" s="131"/>
      <c r="M1773" s="131"/>
      <c r="N1773" s="131"/>
      <c r="O1773" s="131"/>
      <c r="P1773" s="131"/>
      <c r="Q1773" s="131"/>
      <c r="R1773" s="131"/>
      <c r="S1773" s="131"/>
    </row>
    <row r="1774" spans="1:19" ht="15" customHeight="1">
      <c r="A1774" s="131"/>
      <c r="B1774" s="131"/>
      <c r="C1774" s="131"/>
      <c r="D1774" s="131"/>
      <c r="E1774" s="131"/>
      <c r="F1774" s="131"/>
      <c r="G1774" s="131"/>
      <c r="H1774" s="131"/>
      <c r="I1774" s="131"/>
      <c r="J1774" s="131"/>
      <c r="K1774" s="131"/>
      <c r="L1774" s="131"/>
      <c r="M1774" s="131"/>
      <c r="N1774" s="131"/>
      <c r="O1774" s="131"/>
      <c r="P1774" s="131"/>
      <c r="Q1774" s="131"/>
      <c r="R1774" s="131"/>
      <c r="S1774" s="131"/>
    </row>
    <row r="1775" spans="1:19" ht="15" customHeight="1">
      <c r="A1775" s="131"/>
      <c r="B1775" s="131"/>
      <c r="C1775" s="131"/>
      <c r="D1775" s="131"/>
      <c r="E1775" s="131"/>
      <c r="F1775" s="131"/>
      <c r="G1775" s="131"/>
      <c r="H1775" s="131"/>
      <c r="I1775" s="131"/>
      <c r="J1775" s="131"/>
      <c r="K1775" s="131"/>
      <c r="L1775" s="131"/>
      <c r="M1775" s="131"/>
      <c r="N1775" s="131"/>
      <c r="O1775" s="131"/>
      <c r="P1775" s="131"/>
      <c r="Q1775" s="131"/>
      <c r="R1775" s="131"/>
      <c r="S1775" s="131"/>
    </row>
    <row r="1776" spans="1:19" ht="15" customHeight="1">
      <c r="A1776" s="131"/>
      <c r="B1776" s="131"/>
      <c r="C1776" s="131"/>
      <c r="D1776" s="131"/>
      <c r="E1776" s="131"/>
      <c r="F1776" s="131"/>
      <c r="G1776" s="131"/>
      <c r="H1776" s="131"/>
      <c r="I1776" s="131"/>
      <c r="J1776" s="131"/>
      <c r="K1776" s="131"/>
      <c r="L1776" s="131"/>
      <c r="M1776" s="131"/>
      <c r="N1776" s="131"/>
      <c r="O1776" s="131"/>
      <c r="P1776" s="131"/>
      <c r="Q1776" s="131"/>
      <c r="R1776" s="131"/>
      <c r="S1776" s="131"/>
    </row>
    <row r="1777" spans="1:19" ht="15" customHeight="1">
      <c r="A1777" s="131"/>
      <c r="B1777" s="131"/>
      <c r="C1777" s="131"/>
      <c r="D1777" s="131"/>
      <c r="E1777" s="131"/>
      <c r="F1777" s="131"/>
      <c r="G1777" s="131"/>
      <c r="H1777" s="131"/>
      <c r="I1777" s="131"/>
      <c r="J1777" s="131"/>
      <c r="K1777" s="131"/>
      <c r="L1777" s="131"/>
      <c r="M1777" s="131"/>
      <c r="N1777" s="131"/>
      <c r="O1777" s="131"/>
      <c r="P1777" s="131"/>
      <c r="Q1777" s="131"/>
      <c r="R1777" s="131"/>
      <c r="S1777" s="131"/>
    </row>
    <row r="1778" spans="1:19" ht="15" customHeight="1">
      <c r="A1778" s="131"/>
      <c r="B1778" s="131"/>
      <c r="C1778" s="131"/>
      <c r="D1778" s="131"/>
      <c r="E1778" s="131"/>
      <c r="F1778" s="131"/>
      <c r="G1778" s="131"/>
      <c r="H1778" s="131"/>
      <c r="I1778" s="131"/>
      <c r="J1778" s="131"/>
      <c r="K1778" s="131"/>
      <c r="L1778" s="131"/>
      <c r="M1778" s="131"/>
      <c r="N1778" s="131"/>
      <c r="O1778" s="131"/>
      <c r="P1778" s="131"/>
      <c r="Q1778" s="131"/>
      <c r="R1778" s="131"/>
      <c r="S1778" s="131"/>
    </row>
    <row r="1779" spans="1:19" ht="15" customHeight="1">
      <c r="A1779" s="131"/>
      <c r="B1779" s="131"/>
      <c r="C1779" s="131"/>
      <c r="D1779" s="131"/>
      <c r="E1779" s="131"/>
      <c r="F1779" s="131"/>
      <c r="G1779" s="131"/>
      <c r="H1779" s="131"/>
      <c r="I1779" s="131"/>
      <c r="J1779" s="131"/>
      <c r="K1779" s="131"/>
      <c r="L1779" s="131"/>
      <c r="M1779" s="131"/>
      <c r="N1779" s="131"/>
      <c r="O1779" s="131"/>
      <c r="P1779" s="131"/>
      <c r="Q1779" s="131"/>
      <c r="R1779" s="131"/>
      <c r="S1779" s="131"/>
    </row>
    <row r="1780" spans="1:19" ht="15" customHeight="1">
      <c r="A1780" s="131"/>
      <c r="B1780" s="131"/>
      <c r="C1780" s="131"/>
      <c r="D1780" s="131"/>
      <c r="E1780" s="131"/>
      <c r="F1780" s="131"/>
      <c r="G1780" s="131"/>
      <c r="H1780" s="131"/>
      <c r="I1780" s="131"/>
      <c r="J1780" s="131"/>
      <c r="K1780" s="131"/>
      <c r="L1780" s="131"/>
      <c r="M1780" s="131"/>
      <c r="N1780" s="131"/>
      <c r="O1780" s="131"/>
      <c r="P1780" s="131"/>
      <c r="Q1780" s="131"/>
      <c r="R1780" s="131"/>
      <c r="S1780" s="131"/>
    </row>
    <row r="1781" spans="1:19" ht="15" customHeight="1">
      <c r="A1781" s="131"/>
      <c r="B1781" s="131"/>
      <c r="C1781" s="131"/>
      <c r="D1781" s="131"/>
      <c r="E1781" s="131"/>
      <c r="F1781" s="131"/>
      <c r="G1781" s="131"/>
      <c r="H1781" s="131"/>
      <c r="I1781" s="131"/>
      <c r="J1781" s="131"/>
      <c r="K1781" s="131"/>
      <c r="L1781" s="131"/>
      <c r="M1781" s="131"/>
      <c r="N1781" s="131"/>
      <c r="O1781" s="131"/>
      <c r="P1781" s="131"/>
      <c r="Q1781" s="131"/>
      <c r="R1781" s="131"/>
      <c r="S1781" s="131"/>
    </row>
    <row r="1782" spans="1:19" ht="15" customHeight="1">
      <c r="A1782" s="131"/>
      <c r="B1782" s="131"/>
      <c r="C1782" s="131"/>
      <c r="D1782" s="131"/>
      <c r="E1782" s="131"/>
      <c r="F1782" s="131"/>
      <c r="G1782" s="131"/>
      <c r="H1782" s="131"/>
      <c r="I1782" s="131"/>
      <c r="J1782" s="131"/>
      <c r="K1782" s="131"/>
      <c r="L1782" s="131"/>
      <c r="M1782" s="131"/>
      <c r="N1782" s="131"/>
      <c r="O1782" s="131"/>
      <c r="P1782" s="131"/>
      <c r="Q1782" s="131"/>
      <c r="R1782" s="131"/>
      <c r="S1782" s="131"/>
    </row>
    <row r="1783" spans="1:19" ht="15" customHeight="1">
      <c r="A1783" s="131"/>
      <c r="B1783" s="131"/>
      <c r="C1783" s="131"/>
      <c r="D1783" s="131"/>
      <c r="E1783" s="131"/>
      <c r="F1783" s="131"/>
      <c r="G1783" s="131"/>
      <c r="H1783" s="131"/>
      <c r="I1783" s="131"/>
      <c r="J1783" s="131"/>
      <c r="K1783" s="131"/>
      <c r="L1783" s="131"/>
      <c r="M1783" s="131"/>
      <c r="N1783" s="131"/>
      <c r="O1783" s="131"/>
      <c r="P1783" s="131"/>
      <c r="Q1783" s="131"/>
      <c r="R1783" s="131"/>
      <c r="S1783" s="131"/>
    </row>
    <row r="1784" spans="1:19" ht="15" customHeight="1">
      <c r="A1784" s="131"/>
      <c r="B1784" s="131"/>
      <c r="C1784" s="131"/>
      <c r="D1784" s="131"/>
      <c r="E1784" s="131"/>
      <c r="F1784" s="131"/>
      <c r="G1784" s="131"/>
      <c r="H1784" s="131"/>
      <c r="I1784" s="131"/>
      <c r="J1784" s="131"/>
      <c r="K1784" s="131"/>
      <c r="L1784" s="131"/>
      <c r="M1784" s="131"/>
      <c r="N1784" s="131"/>
      <c r="O1784" s="131"/>
      <c r="P1784" s="131"/>
      <c r="Q1784" s="131"/>
      <c r="R1784" s="131"/>
      <c r="S1784" s="131"/>
    </row>
    <row r="1785" spans="1:19" ht="15" customHeight="1">
      <c r="A1785" s="131"/>
      <c r="B1785" s="131"/>
      <c r="C1785" s="131"/>
      <c r="D1785" s="131"/>
      <c r="E1785" s="131"/>
      <c r="F1785" s="131"/>
      <c r="G1785" s="131"/>
      <c r="H1785" s="131"/>
      <c r="I1785" s="131"/>
      <c r="J1785" s="131"/>
      <c r="K1785" s="131"/>
      <c r="L1785" s="131"/>
      <c r="M1785" s="131"/>
      <c r="N1785" s="131"/>
      <c r="O1785" s="131"/>
      <c r="P1785" s="131"/>
      <c r="Q1785" s="131"/>
      <c r="R1785" s="131"/>
      <c r="S1785" s="131"/>
    </row>
    <row r="1786" spans="1:19" ht="15" customHeight="1">
      <c r="A1786" s="131"/>
      <c r="B1786" s="131"/>
      <c r="C1786" s="131"/>
      <c r="D1786" s="131"/>
      <c r="E1786" s="131"/>
      <c r="F1786" s="131"/>
      <c r="G1786" s="131"/>
      <c r="H1786" s="131"/>
      <c r="I1786" s="131"/>
      <c r="J1786" s="131"/>
      <c r="K1786" s="131"/>
      <c r="L1786" s="131"/>
      <c r="M1786" s="131"/>
      <c r="N1786" s="131"/>
      <c r="O1786" s="131"/>
      <c r="P1786" s="131"/>
      <c r="Q1786" s="131"/>
      <c r="R1786" s="131"/>
      <c r="S1786" s="131"/>
    </row>
    <row r="1787" spans="1:19" ht="15" customHeight="1">
      <c r="A1787" s="131"/>
      <c r="B1787" s="131"/>
      <c r="C1787" s="131"/>
      <c r="D1787" s="131"/>
      <c r="E1787" s="131"/>
      <c r="F1787" s="131"/>
      <c r="G1787" s="131"/>
      <c r="H1787" s="131"/>
      <c r="I1787" s="131"/>
      <c r="J1787" s="131"/>
      <c r="K1787" s="131"/>
      <c r="L1787" s="131"/>
      <c r="M1787" s="131"/>
      <c r="N1787" s="131"/>
      <c r="O1787" s="131"/>
      <c r="P1787" s="131"/>
      <c r="Q1787" s="131"/>
      <c r="R1787" s="131"/>
      <c r="S1787" s="131"/>
    </row>
    <row r="1788" spans="1:19" ht="15" customHeight="1">
      <c r="A1788" s="131"/>
      <c r="B1788" s="131"/>
      <c r="C1788" s="131"/>
      <c r="D1788" s="131"/>
      <c r="E1788" s="131"/>
      <c r="F1788" s="131"/>
      <c r="G1788" s="131"/>
      <c r="H1788" s="131"/>
      <c r="I1788" s="131"/>
      <c r="J1788" s="131"/>
      <c r="K1788" s="131"/>
      <c r="L1788" s="131"/>
      <c r="M1788" s="131"/>
      <c r="N1788" s="131"/>
      <c r="O1788" s="131"/>
      <c r="P1788" s="131"/>
      <c r="Q1788" s="131"/>
      <c r="R1788" s="131"/>
      <c r="S1788" s="131"/>
    </row>
    <row r="1789" spans="1:19" ht="15" customHeight="1">
      <c r="A1789" s="131"/>
      <c r="B1789" s="131"/>
      <c r="C1789" s="131"/>
      <c r="D1789" s="131"/>
      <c r="E1789" s="131"/>
      <c r="F1789" s="131"/>
      <c r="G1789" s="131"/>
      <c r="H1789" s="131"/>
      <c r="I1789" s="131"/>
      <c r="J1789" s="131"/>
      <c r="K1789" s="131"/>
      <c r="L1789" s="131"/>
      <c r="M1789" s="131"/>
      <c r="N1789" s="131"/>
      <c r="O1789" s="131"/>
      <c r="P1789" s="131"/>
      <c r="Q1789" s="131"/>
      <c r="R1789" s="131"/>
      <c r="S1789" s="131"/>
    </row>
    <row r="1790" spans="1:19" ht="15" customHeight="1">
      <c r="A1790" s="131"/>
      <c r="B1790" s="131"/>
      <c r="C1790" s="131"/>
      <c r="D1790" s="131"/>
      <c r="E1790" s="131"/>
      <c r="F1790" s="131"/>
      <c r="G1790" s="131"/>
      <c r="H1790" s="131"/>
      <c r="I1790" s="131"/>
      <c r="J1790" s="131"/>
      <c r="K1790" s="131"/>
      <c r="L1790" s="131"/>
      <c r="M1790" s="131"/>
      <c r="N1790" s="131"/>
      <c r="O1790" s="131"/>
      <c r="P1790" s="131"/>
      <c r="Q1790" s="131"/>
      <c r="R1790" s="131"/>
      <c r="S1790" s="131"/>
    </row>
    <row r="1791" spans="1:19" ht="15" customHeight="1">
      <c r="A1791" s="131"/>
      <c r="B1791" s="131"/>
      <c r="C1791" s="131"/>
      <c r="D1791" s="131"/>
      <c r="E1791" s="131"/>
      <c r="F1791" s="131"/>
      <c r="G1791" s="131"/>
      <c r="H1791" s="131"/>
      <c r="I1791" s="131"/>
      <c r="J1791" s="131"/>
      <c r="K1791" s="131"/>
      <c r="L1791" s="131"/>
      <c r="M1791" s="131"/>
      <c r="N1791" s="131"/>
      <c r="O1791" s="131"/>
      <c r="P1791" s="131"/>
      <c r="Q1791" s="131"/>
      <c r="R1791" s="131"/>
      <c r="S1791" s="131"/>
    </row>
    <row r="1792" spans="1:19" ht="15" customHeight="1">
      <c r="A1792" s="131"/>
      <c r="B1792" s="131"/>
      <c r="C1792" s="131"/>
      <c r="D1792" s="131"/>
      <c r="E1792" s="131"/>
      <c r="F1792" s="131"/>
      <c r="G1792" s="131"/>
      <c r="H1792" s="131"/>
      <c r="I1792" s="131"/>
      <c r="J1792" s="131"/>
      <c r="K1792" s="131"/>
      <c r="L1792" s="131"/>
      <c r="M1792" s="131"/>
      <c r="N1792" s="131"/>
      <c r="O1792" s="131"/>
      <c r="P1792" s="131"/>
      <c r="Q1792" s="131"/>
      <c r="R1792" s="131"/>
      <c r="S1792" s="131"/>
    </row>
    <row r="1793" spans="1:19" ht="15" customHeight="1">
      <c r="A1793" s="131"/>
      <c r="B1793" s="131"/>
      <c r="C1793" s="131"/>
      <c r="D1793" s="131"/>
      <c r="E1793" s="131"/>
      <c r="F1793" s="131"/>
      <c r="G1793" s="131"/>
      <c r="H1793" s="131"/>
      <c r="I1793" s="131"/>
      <c r="J1793" s="131"/>
      <c r="K1793" s="131"/>
      <c r="L1793" s="131"/>
      <c r="M1793" s="131"/>
      <c r="N1793" s="131"/>
      <c r="O1793" s="131"/>
      <c r="P1793" s="131"/>
      <c r="Q1793" s="131"/>
      <c r="R1793" s="131"/>
      <c r="S1793" s="131"/>
    </row>
    <row r="1794" spans="1:19" ht="15" customHeight="1">
      <c r="A1794" s="131"/>
      <c r="B1794" s="131"/>
      <c r="C1794" s="131"/>
      <c r="D1794" s="131"/>
      <c r="E1794" s="131"/>
      <c r="F1794" s="131"/>
      <c r="G1794" s="131"/>
      <c r="H1794" s="131"/>
      <c r="I1794" s="131"/>
      <c r="J1794" s="131"/>
      <c r="K1794" s="131"/>
      <c r="L1794" s="131"/>
      <c r="M1794" s="131"/>
      <c r="N1794" s="131"/>
      <c r="O1794" s="131"/>
      <c r="P1794" s="131"/>
      <c r="Q1794" s="131"/>
      <c r="R1794" s="131"/>
      <c r="S1794" s="131"/>
    </row>
    <row r="1795" spans="1:19" ht="15" customHeight="1">
      <c r="A1795" s="131"/>
      <c r="B1795" s="131"/>
      <c r="C1795" s="131"/>
      <c r="D1795" s="131"/>
      <c r="E1795" s="131"/>
      <c r="F1795" s="131"/>
      <c r="G1795" s="131"/>
      <c r="H1795" s="131"/>
      <c r="I1795" s="131"/>
      <c r="J1795" s="131"/>
      <c r="K1795" s="131"/>
      <c r="L1795" s="131"/>
      <c r="M1795" s="131"/>
      <c r="N1795" s="131"/>
      <c r="O1795" s="131"/>
      <c r="P1795" s="131"/>
      <c r="Q1795" s="131"/>
      <c r="R1795" s="131"/>
      <c r="S1795" s="131"/>
    </row>
    <row r="1796" spans="1:19" ht="15" customHeight="1">
      <c r="A1796" s="131"/>
      <c r="B1796" s="131"/>
      <c r="C1796" s="131"/>
      <c r="D1796" s="131"/>
      <c r="E1796" s="131"/>
      <c r="F1796" s="131"/>
      <c r="G1796" s="131"/>
      <c r="H1796" s="131"/>
      <c r="I1796" s="131"/>
      <c r="J1796" s="131"/>
      <c r="K1796" s="131"/>
      <c r="L1796" s="131"/>
      <c r="M1796" s="131"/>
      <c r="N1796" s="131"/>
      <c r="O1796" s="131"/>
      <c r="P1796" s="131"/>
      <c r="Q1796" s="131"/>
      <c r="R1796" s="131"/>
      <c r="S1796" s="131"/>
    </row>
    <row r="1797" spans="1:19" ht="15" customHeight="1">
      <c r="A1797" s="131"/>
      <c r="B1797" s="131"/>
      <c r="C1797" s="131"/>
      <c r="D1797" s="131"/>
      <c r="E1797" s="131"/>
      <c r="F1797" s="131"/>
      <c r="G1797" s="131"/>
      <c r="H1797" s="131"/>
      <c r="I1797" s="131"/>
      <c r="J1797" s="131"/>
      <c r="K1797" s="131"/>
      <c r="L1797" s="131"/>
      <c r="M1797" s="131"/>
      <c r="N1797" s="131"/>
      <c r="O1797" s="131"/>
      <c r="P1797" s="131"/>
      <c r="Q1797" s="131"/>
      <c r="R1797" s="131"/>
      <c r="S1797" s="131"/>
    </row>
    <row r="1798" spans="1:19" ht="15" customHeight="1">
      <c r="A1798" s="131"/>
      <c r="B1798" s="131"/>
      <c r="C1798" s="131"/>
      <c r="D1798" s="131"/>
      <c r="E1798" s="131"/>
      <c r="F1798" s="131"/>
      <c r="G1798" s="131"/>
      <c r="H1798" s="131"/>
      <c r="I1798" s="131"/>
      <c r="J1798" s="131"/>
      <c r="K1798" s="131"/>
      <c r="L1798" s="131"/>
      <c r="M1798" s="131"/>
      <c r="N1798" s="131"/>
      <c r="O1798" s="131"/>
      <c r="P1798" s="131"/>
      <c r="Q1798" s="131"/>
      <c r="R1798" s="131"/>
      <c r="S1798" s="131"/>
    </row>
    <row r="1799" spans="1:19" ht="15" customHeight="1">
      <c r="A1799" s="131"/>
      <c r="B1799" s="131"/>
      <c r="C1799" s="131"/>
      <c r="D1799" s="131"/>
      <c r="E1799" s="131"/>
      <c r="F1799" s="131"/>
      <c r="G1799" s="131"/>
      <c r="H1799" s="131"/>
      <c r="I1799" s="131"/>
      <c r="J1799" s="131"/>
      <c r="K1799" s="131"/>
      <c r="L1799" s="131"/>
      <c r="M1799" s="131"/>
      <c r="N1799" s="131"/>
      <c r="O1799" s="131"/>
      <c r="P1799" s="131"/>
      <c r="Q1799" s="131"/>
      <c r="R1799" s="131"/>
      <c r="S1799" s="131"/>
    </row>
    <row r="1800" spans="1:19" ht="15" customHeight="1">
      <c r="A1800" s="131"/>
      <c r="B1800" s="131"/>
      <c r="C1800" s="131"/>
      <c r="D1800" s="131"/>
      <c r="E1800" s="131"/>
      <c r="F1800" s="131"/>
      <c r="G1800" s="131"/>
      <c r="H1800" s="131"/>
      <c r="I1800" s="131"/>
      <c r="J1800" s="131"/>
      <c r="K1800" s="131"/>
      <c r="L1800" s="131"/>
      <c r="M1800" s="131"/>
      <c r="N1800" s="131"/>
      <c r="O1800" s="131"/>
      <c r="P1800" s="131"/>
      <c r="Q1800" s="131"/>
      <c r="R1800" s="131"/>
      <c r="S1800" s="131"/>
    </row>
    <row r="1801" spans="1:19" ht="15" customHeight="1">
      <c r="A1801" s="131"/>
      <c r="B1801" s="131"/>
      <c r="C1801" s="131"/>
      <c r="D1801" s="131"/>
      <c r="E1801" s="131"/>
      <c r="F1801" s="131"/>
      <c r="G1801" s="131"/>
      <c r="H1801" s="131"/>
      <c r="I1801" s="131"/>
      <c r="J1801" s="131"/>
      <c r="K1801" s="131"/>
      <c r="L1801" s="131"/>
      <c r="M1801" s="131"/>
      <c r="N1801" s="131"/>
      <c r="O1801" s="131"/>
      <c r="P1801" s="131"/>
      <c r="Q1801" s="131"/>
      <c r="R1801" s="131"/>
      <c r="S1801" s="131"/>
    </row>
    <row r="1802" spans="1:19" ht="15" customHeight="1">
      <c r="A1802" s="131"/>
      <c r="B1802" s="131"/>
      <c r="C1802" s="131"/>
      <c r="D1802" s="131"/>
      <c r="E1802" s="131"/>
      <c r="F1802" s="131"/>
      <c r="G1802" s="131"/>
      <c r="H1802" s="131"/>
      <c r="I1802" s="131"/>
      <c r="J1802" s="131"/>
      <c r="K1802" s="131"/>
      <c r="L1802" s="131"/>
      <c r="M1802" s="131"/>
      <c r="N1802" s="131"/>
      <c r="O1802" s="131"/>
      <c r="P1802" s="131"/>
      <c r="Q1802" s="131"/>
      <c r="R1802" s="131"/>
      <c r="S1802" s="131"/>
    </row>
    <row r="1803" spans="1:19" ht="15" customHeight="1">
      <c r="A1803" s="131"/>
      <c r="B1803" s="131"/>
      <c r="C1803" s="131"/>
      <c r="D1803" s="131"/>
      <c r="E1803" s="131"/>
      <c r="F1803" s="131"/>
      <c r="G1803" s="131"/>
      <c r="H1803" s="131"/>
      <c r="I1803" s="131"/>
      <c r="J1803" s="131"/>
      <c r="K1803" s="131"/>
      <c r="L1803" s="131"/>
      <c r="M1803" s="131"/>
      <c r="N1803" s="131"/>
      <c r="O1803" s="131"/>
      <c r="P1803" s="131"/>
      <c r="Q1803" s="131"/>
      <c r="R1803" s="131"/>
      <c r="S1803" s="131"/>
    </row>
    <row r="1804" spans="1:19" ht="15" customHeight="1">
      <c r="A1804" s="131"/>
      <c r="B1804" s="131"/>
      <c r="C1804" s="131"/>
      <c r="D1804" s="131"/>
      <c r="E1804" s="131"/>
      <c r="F1804" s="131"/>
      <c r="G1804" s="131"/>
      <c r="H1804" s="131"/>
      <c r="I1804" s="131"/>
      <c r="J1804" s="131"/>
      <c r="K1804" s="131"/>
      <c r="L1804" s="131"/>
      <c r="M1804" s="131"/>
      <c r="N1804" s="131"/>
      <c r="O1804" s="131"/>
      <c r="P1804" s="131"/>
      <c r="Q1804" s="131"/>
      <c r="R1804" s="131"/>
      <c r="S1804" s="131"/>
    </row>
    <row r="1805" spans="1:19" ht="15" customHeight="1">
      <c r="A1805" s="131"/>
      <c r="B1805" s="131"/>
      <c r="C1805" s="131"/>
      <c r="D1805" s="131"/>
      <c r="E1805" s="131"/>
      <c r="F1805" s="131"/>
      <c r="G1805" s="131"/>
      <c r="H1805" s="131"/>
      <c r="I1805" s="131"/>
      <c r="J1805" s="131"/>
      <c r="K1805" s="131"/>
      <c r="L1805" s="131"/>
      <c r="M1805" s="131"/>
      <c r="N1805" s="131"/>
      <c r="O1805" s="131"/>
      <c r="P1805" s="131"/>
      <c r="Q1805" s="131"/>
      <c r="R1805" s="131"/>
      <c r="S1805" s="131"/>
    </row>
    <row r="1806" spans="1:19" ht="15" customHeight="1">
      <c r="A1806" s="131"/>
      <c r="B1806" s="131"/>
      <c r="C1806" s="131"/>
      <c r="D1806" s="131"/>
      <c r="E1806" s="131"/>
      <c r="F1806" s="131"/>
      <c r="G1806" s="131"/>
      <c r="H1806" s="131"/>
      <c r="I1806" s="131"/>
      <c r="J1806" s="131"/>
      <c r="K1806" s="131"/>
      <c r="L1806" s="131"/>
      <c r="M1806" s="131"/>
      <c r="N1806" s="131"/>
      <c r="O1806" s="131"/>
      <c r="P1806" s="131"/>
      <c r="Q1806" s="131"/>
      <c r="R1806" s="131"/>
      <c r="S1806" s="131"/>
    </row>
    <row r="1807" spans="1:19" ht="15" customHeight="1">
      <c r="A1807" s="131"/>
      <c r="B1807" s="131"/>
      <c r="C1807" s="131"/>
      <c r="D1807" s="131"/>
      <c r="E1807" s="131"/>
      <c r="F1807" s="131"/>
      <c r="G1807" s="131"/>
      <c r="H1807" s="131"/>
      <c r="I1807" s="131"/>
      <c r="J1807" s="131"/>
      <c r="K1807" s="131"/>
      <c r="L1807" s="131"/>
      <c r="M1807" s="131"/>
      <c r="N1807" s="131"/>
      <c r="O1807" s="131"/>
      <c r="P1807" s="131"/>
      <c r="Q1807" s="131"/>
      <c r="R1807" s="131"/>
      <c r="S1807" s="131"/>
    </row>
    <row r="1808" spans="1:19" ht="15" customHeight="1">
      <c r="A1808" s="131"/>
      <c r="B1808" s="131"/>
      <c r="C1808" s="131"/>
      <c r="D1808" s="131"/>
      <c r="E1808" s="131"/>
      <c r="F1808" s="131"/>
      <c r="G1808" s="131"/>
      <c r="H1808" s="131"/>
      <c r="I1808" s="131"/>
      <c r="J1808" s="131"/>
      <c r="K1808" s="131"/>
      <c r="L1808" s="131"/>
      <c r="M1808" s="131"/>
      <c r="N1808" s="131"/>
      <c r="O1808" s="131"/>
      <c r="P1808" s="131"/>
      <c r="Q1808" s="131"/>
      <c r="R1808" s="131"/>
      <c r="S1808" s="131"/>
    </row>
    <row r="1809" spans="1:19" ht="15" customHeight="1">
      <c r="A1809" s="131"/>
      <c r="B1809" s="131"/>
      <c r="C1809" s="131"/>
      <c r="D1809" s="131"/>
      <c r="E1809" s="131"/>
      <c r="F1809" s="131"/>
      <c r="G1809" s="131"/>
      <c r="H1809" s="131"/>
      <c r="I1809" s="131"/>
      <c r="J1809" s="131"/>
      <c r="K1809" s="131"/>
      <c r="L1809" s="131"/>
      <c r="M1809" s="131"/>
      <c r="N1809" s="131"/>
      <c r="O1809" s="131"/>
      <c r="P1809" s="131"/>
      <c r="Q1809" s="131"/>
      <c r="R1809" s="131"/>
      <c r="S1809" s="131"/>
    </row>
    <row r="1810" spans="1:19" ht="15" customHeight="1">
      <c r="A1810" s="131"/>
      <c r="B1810" s="131"/>
      <c r="C1810" s="131"/>
      <c r="D1810" s="131"/>
      <c r="E1810" s="131"/>
      <c r="F1810" s="131"/>
      <c r="G1810" s="131"/>
      <c r="H1810" s="131"/>
      <c r="I1810" s="131"/>
      <c r="J1810" s="131"/>
      <c r="K1810" s="131"/>
      <c r="L1810" s="131"/>
      <c r="M1810" s="131"/>
      <c r="N1810" s="131"/>
      <c r="O1810" s="131"/>
      <c r="P1810" s="131"/>
      <c r="Q1810" s="131"/>
      <c r="R1810" s="131"/>
      <c r="S1810" s="131"/>
    </row>
    <row r="1811" spans="1:19" ht="15" customHeight="1">
      <c r="A1811" s="131"/>
      <c r="B1811" s="131"/>
      <c r="C1811" s="131"/>
      <c r="D1811" s="131"/>
      <c r="E1811" s="131"/>
      <c r="F1811" s="131"/>
      <c r="G1811" s="131"/>
      <c r="H1811" s="131"/>
      <c r="I1811" s="131"/>
      <c r="J1811" s="131"/>
      <c r="K1811" s="131"/>
      <c r="L1811" s="131"/>
      <c r="M1811" s="131"/>
      <c r="N1811" s="131"/>
      <c r="O1811" s="131"/>
      <c r="P1811" s="131"/>
      <c r="Q1811" s="131"/>
      <c r="R1811" s="131"/>
      <c r="S1811" s="131"/>
    </row>
    <row r="1812" spans="1:19" ht="15" customHeight="1">
      <c r="A1812" s="131"/>
      <c r="B1812" s="131"/>
      <c r="C1812" s="131"/>
      <c r="D1812" s="131"/>
      <c r="E1812" s="131"/>
      <c r="F1812" s="131"/>
      <c r="G1812" s="131"/>
      <c r="H1812" s="131"/>
      <c r="I1812" s="131"/>
      <c r="J1812" s="131"/>
      <c r="K1812" s="131"/>
      <c r="L1812" s="131"/>
      <c r="M1812" s="131"/>
      <c r="N1812" s="131"/>
      <c r="O1812" s="131"/>
      <c r="P1812" s="131"/>
      <c r="Q1812" s="131"/>
      <c r="R1812" s="131"/>
      <c r="S1812" s="131"/>
    </row>
    <row r="1813" spans="1:19" ht="15" customHeight="1">
      <c r="A1813" s="131"/>
      <c r="B1813" s="131"/>
      <c r="C1813" s="131"/>
      <c r="D1813" s="131"/>
      <c r="E1813" s="131"/>
      <c r="F1813" s="131"/>
      <c r="G1813" s="131"/>
      <c r="H1813" s="131"/>
      <c r="I1813" s="131"/>
      <c r="J1813" s="131"/>
      <c r="K1813" s="131"/>
      <c r="L1813" s="131"/>
      <c r="M1813" s="131"/>
      <c r="N1813" s="131"/>
      <c r="O1813" s="131"/>
      <c r="P1813" s="131"/>
      <c r="Q1813" s="131"/>
      <c r="R1813" s="131"/>
      <c r="S1813" s="131"/>
    </row>
    <row r="1814" spans="1:19" ht="15" customHeight="1">
      <c r="A1814" s="131"/>
      <c r="B1814" s="131"/>
      <c r="C1814" s="131"/>
      <c r="D1814" s="131"/>
      <c r="E1814" s="131"/>
      <c r="F1814" s="131"/>
      <c r="G1814" s="131"/>
      <c r="H1814" s="131"/>
      <c r="I1814" s="131"/>
      <c r="J1814" s="131"/>
      <c r="K1814" s="131"/>
      <c r="L1814" s="131"/>
      <c r="M1814" s="131"/>
      <c r="N1814" s="131"/>
      <c r="O1814" s="131"/>
      <c r="P1814" s="131"/>
      <c r="Q1814" s="131"/>
      <c r="R1814" s="131"/>
      <c r="S1814" s="131"/>
    </row>
    <row r="1815" spans="1:19" ht="15" customHeight="1">
      <c r="A1815" s="131"/>
      <c r="B1815" s="131"/>
      <c r="C1815" s="131"/>
      <c r="D1815" s="131"/>
      <c r="E1815" s="131"/>
      <c r="F1815" s="131"/>
      <c r="G1815" s="131"/>
      <c r="H1815" s="131"/>
      <c r="I1815" s="131"/>
      <c r="J1815" s="131"/>
      <c r="K1815" s="131"/>
      <c r="L1815" s="131"/>
      <c r="M1815" s="131"/>
      <c r="N1815" s="131"/>
      <c r="O1815" s="131"/>
      <c r="P1815" s="131"/>
      <c r="Q1815" s="131"/>
      <c r="R1815" s="131"/>
      <c r="S1815" s="131"/>
    </row>
    <row r="1816" spans="1:19" ht="15" customHeight="1">
      <c r="A1816" s="131"/>
      <c r="B1816" s="131"/>
      <c r="C1816" s="131"/>
      <c r="D1816" s="131"/>
      <c r="E1816" s="131"/>
      <c r="F1816" s="131"/>
      <c r="G1816" s="131"/>
      <c r="H1816" s="131"/>
      <c r="I1816" s="131"/>
      <c r="J1816" s="131"/>
      <c r="K1816" s="131"/>
      <c r="L1816" s="131"/>
      <c r="M1816" s="131"/>
      <c r="N1816" s="131"/>
      <c r="O1816" s="131"/>
      <c r="P1816" s="131"/>
      <c r="Q1816" s="131"/>
      <c r="R1816" s="131"/>
      <c r="S1816" s="131"/>
    </row>
    <row r="1817" spans="1:19" ht="15" customHeight="1">
      <c r="A1817" s="131"/>
      <c r="B1817" s="131"/>
      <c r="C1817" s="131"/>
      <c r="D1817" s="131"/>
      <c r="E1817" s="131"/>
      <c r="F1817" s="131"/>
      <c r="G1817" s="131"/>
      <c r="H1817" s="131"/>
      <c r="I1817" s="131"/>
      <c r="J1817" s="131"/>
      <c r="K1817" s="131"/>
      <c r="L1817" s="131"/>
      <c r="M1817" s="131"/>
      <c r="N1817" s="131"/>
      <c r="O1817" s="131"/>
      <c r="P1817" s="131"/>
      <c r="Q1817" s="131"/>
      <c r="R1817" s="131"/>
      <c r="S1817" s="131"/>
    </row>
    <row r="1818" spans="1:19" ht="15" customHeight="1">
      <c r="A1818" s="131"/>
      <c r="B1818" s="131"/>
      <c r="C1818" s="131"/>
      <c r="D1818" s="131"/>
      <c r="E1818" s="131"/>
      <c r="F1818" s="131"/>
      <c r="G1818" s="131"/>
      <c r="H1818" s="131"/>
      <c r="I1818" s="131"/>
      <c r="J1818" s="131"/>
      <c r="K1818" s="131"/>
      <c r="L1818" s="131"/>
      <c r="M1818" s="131"/>
      <c r="N1818" s="131"/>
      <c r="O1818" s="131"/>
      <c r="P1818" s="131"/>
      <c r="Q1818" s="131"/>
      <c r="R1818" s="131"/>
      <c r="S1818" s="131"/>
    </row>
    <row r="1819" spans="1:19" ht="15" customHeight="1">
      <c r="A1819" s="131"/>
      <c r="B1819" s="131"/>
      <c r="C1819" s="131"/>
      <c r="D1819" s="131"/>
      <c r="E1819" s="131"/>
      <c r="F1819" s="131"/>
      <c r="G1819" s="131"/>
      <c r="H1819" s="131"/>
      <c r="I1819" s="131"/>
      <c r="J1819" s="131"/>
      <c r="K1819" s="131"/>
      <c r="L1819" s="131"/>
      <c r="M1819" s="131"/>
      <c r="N1819" s="131"/>
      <c r="O1819" s="131"/>
      <c r="P1819" s="131"/>
      <c r="Q1819" s="131"/>
      <c r="R1819" s="131"/>
      <c r="S1819" s="131"/>
    </row>
    <row r="1820" spans="1:19" ht="15" customHeight="1">
      <c r="A1820" s="131"/>
      <c r="B1820" s="131"/>
      <c r="C1820" s="131"/>
      <c r="D1820" s="131"/>
      <c r="E1820" s="131"/>
      <c r="F1820" s="131"/>
      <c r="G1820" s="131"/>
      <c r="H1820" s="131"/>
      <c r="I1820" s="131"/>
      <c r="J1820" s="131"/>
      <c r="K1820" s="131"/>
      <c r="L1820" s="131"/>
      <c r="M1820" s="131"/>
      <c r="N1820" s="131"/>
      <c r="O1820" s="131"/>
      <c r="P1820" s="131"/>
      <c r="Q1820" s="131"/>
      <c r="R1820" s="131"/>
      <c r="S1820" s="131"/>
    </row>
    <row r="1821" spans="1:19" ht="15" customHeight="1">
      <c r="A1821" s="131"/>
      <c r="B1821" s="131"/>
      <c r="C1821" s="131"/>
      <c r="D1821" s="131"/>
      <c r="E1821" s="131"/>
      <c r="F1821" s="131"/>
      <c r="G1821" s="131"/>
      <c r="H1821" s="131"/>
      <c r="I1821" s="131"/>
      <c r="J1821" s="131"/>
      <c r="K1821" s="131"/>
      <c r="L1821" s="131"/>
      <c r="M1821" s="131"/>
      <c r="N1821" s="131"/>
      <c r="O1821" s="131"/>
      <c r="P1821" s="131"/>
      <c r="Q1821" s="131"/>
      <c r="R1821" s="131"/>
      <c r="S1821" s="131"/>
    </row>
    <row r="1822" spans="1:19" ht="15" customHeight="1">
      <c r="A1822" s="131"/>
      <c r="B1822" s="131"/>
      <c r="C1822" s="131"/>
      <c r="D1822" s="131"/>
      <c r="E1822" s="131"/>
      <c r="F1822" s="131"/>
      <c r="G1822" s="131"/>
      <c r="H1822" s="131"/>
      <c r="I1822" s="131"/>
      <c r="J1822" s="131"/>
      <c r="K1822" s="131"/>
      <c r="L1822" s="131"/>
      <c r="M1822" s="131"/>
      <c r="N1822" s="131"/>
      <c r="O1822" s="131"/>
      <c r="P1822" s="131"/>
      <c r="Q1822" s="131"/>
      <c r="R1822" s="131"/>
      <c r="S1822" s="131"/>
    </row>
    <row r="1823" spans="1:19" ht="15" customHeight="1">
      <c r="A1823" s="131"/>
      <c r="B1823" s="131"/>
      <c r="C1823" s="131"/>
      <c r="D1823" s="131"/>
      <c r="E1823" s="131"/>
      <c r="F1823" s="131"/>
      <c r="G1823" s="131"/>
      <c r="H1823" s="131"/>
      <c r="I1823" s="131"/>
      <c r="J1823" s="131"/>
      <c r="K1823" s="131"/>
      <c r="L1823" s="131"/>
      <c r="M1823" s="131"/>
      <c r="N1823" s="131"/>
      <c r="O1823" s="131"/>
      <c r="P1823" s="131"/>
      <c r="Q1823" s="131"/>
      <c r="R1823" s="131"/>
      <c r="S1823" s="131"/>
    </row>
    <row r="1824" spans="1:19" ht="15" customHeight="1">
      <c r="A1824" s="131"/>
      <c r="B1824" s="131"/>
      <c r="C1824" s="131"/>
      <c r="D1824" s="131"/>
      <c r="E1824" s="131"/>
      <c r="F1824" s="131"/>
      <c r="G1824" s="131"/>
      <c r="H1824" s="131"/>
      <c r="I1824" s="131"/>
      <c r="J1824" s="131"/>
      <c r="K1824" s="131"/>
      <c r="L1824" s="131"/>
      <c r="M1824" s="131"/>
      <c r="N1824" s="131"/>
      <c r="O1824" s="131"/>
      <c r="P1824" s="131"/>
      <c r="Q1824" s="131"/>
      <c r="R1824" s="131"/>
      <c r="S1824" s="131"/>
    </row>
    <row r="1825" spans="1:19" ht="15" customHeight="1">
      <c r="A1825" s="131"/>
      <c r="B1825" s="131"/>
      <c r="C1825" s="131"/>
      <c r="D1825" s="131"/>
      <c r="E1825" s="131"/>
      <c r="F1825" s="131"/>
      <c r="G1825" s="131"/>
      <c r="H1825" s="131"/>
      <c r="I1825" s="131"/>
      <c r="J1825" s="131"/>
      <c r="K1825" s="131"/>
      <c r="L1825" s="131"/>
      <c r="M1825" s="131"/>
      <c r="N1825" s="131"/>
      <c r="O1825" s="131"/>
      <c r="P1825" s="131"/>
      <c r="Q1825" s="131"/>
      <c r="R1825" s="131"/>
      <c r="S1825" s="131"/>
    </row>
    <row r="1826" spans="1:19" ht="15" customHeight="1">
      <c r="A1826" s="131"/>
      <c r="B1826" s="131"/>
      <c r="C1826" s="131"/>
      <c r="D1826" s="131"/>
      <c r="E1826" s="131"/>
      <c r="F1826" s="131"/>
      <c r="G1826" s="131"/>
      <c r="H1826" s="131"/>
      <c r="I1826" s="131"/>
      <c r="J1826" s="131"/>
      <c r="K1826" s="131"/>
      <c r="L1826" s="131"/>
      <c r="M1826" s="131"/>
      <c r="N1826" s="131"/>
      <c r="O1826" s="131"/>
      <c r="P1826" s="131"/>
      <c r="Q1826" s="131"/>
      <c r="R1826" s="131"/>
      <c r="S1826" s="131"/>
    </row>
    <row r="1827" spans="1:19" ht="15" customHeight="1">
      <c r="A1827" s="131"/>
      <c r="B1827" s="131"/>
      <c r="C1827" s="131"/>
      <c r="D1827" s="131"/>
      <c r="E1827" s="131"/>
      <c r="F1827" s="131"/>
      <c r="G1827" s="131"/>
      <c r="H1827" s="131"/>
      <c r="I1827" s="131"/>
      <c r="J1827" s="131"/>
      <c r="K1827" s="131"/>
      <c r="L1827" s="131"/>
      <c r="M1827" s="131"/>
      <c r="N1827" s="131"/>
      <c r="O1827" s="131"/>
      <c r="P1827" s="131"/>
      <c r="Q1827" s="131"/>
      <c r="R1827" s="131"/>
      <c r="S1827" s="131"/>
    </row>
    <row r="1828" spans="1:19" ht="15" customHeight="1">
      <c r="A1828" s="131"/>
      <c r="B1828" s="131"/>
      <c r="C1828" s="131"/>
      <c r="D1828" s="131"/>
      <c r="E1828" s="131"/>
      <c r="F1828" s="131"/>
      <c r="G1828" s="131"/>
      <c r="H1828" s="131"/>
      <c r="I1828" s="131"/>
      <c r="J1828" s="131"/>
      <c r="K1828" s="131"/>
      <c r="L1828" s="131"/>
      <c r="M1828" s="131"/>
      <c r="N1828" s="131"/>
      <c r="O1828" s="131"/>
      <c r="P1828" s="131"/>
      <c r="Q1828" s="131"/>
      <c r="R1828" s="131"/>
      <c r="S1828" s="131"/>
    </row>
    <row r="1829" spans="1:19" ht="15" customHeight="1">
      <c r="A1829" s="131"/>
      <c r="B1829" s="131"/>
      <c r="C1829" s="131"/>
      <c r="D1829" s="131"/>
      <c r="E1829" s="131"/>
      <c r="F1829" s="131"/>
      <c r="G1829" s="131"/>
      <c r="H1829" s="131"/>
      <c r="I1829" s="131"/>
      <c r="J1829" s="131"/>
      <c r="K1829" s="131"/>
      <c r="L1829" s="131"/>
      <c r="M1829" s="131"/>
      <c r="N1829" s="131"/>
      <c r="O1829" s="131"/>
      <c r="P1829" s="131"/>
      <c r="Q1829" s="131"/>
      <c r="R1829" s="131"/>
      <c r="S1829" s="131"/>
    </row>
    <row r="1830" spans="1:19" ht="15" customHeight="1">
      <c r="A1830" s="131"/>
      <c r="B1830" s="131"/>
      <c r="C1830" s="131"/>
      <c r="D1830" s="131"/>
      <c r="E1830" s="131"/>
      <c r="F1830" s="131"/>
      <c r="G1830" s="131"/>
      <c r="H1830" s="131"/>
      <c r="I1830" s="131"/>
      <c r="J1830" s="131"/>
      <c r="K1830" s="131"/>
      <c r="L1830" s="131"/>
      <c r="M1830" s="131"/>
      <c r="N1830" s="131"/>
      <c r="O1830" s="131"/>
      <c r="P1830" s="131"/>
      <c r="Q1830" s="131"/>
      <c r="R1830" s="131"/>
      <c r="S1830" s="131"/>
    </row>
    <row r="1831" spans="1:19" ht="15" customHeight="1">
      <c r="A1831" s="131"/>
      <c r="B1831" s="131"/>
      <c r="C1831" s="131"/>
      <c r="D1831" s="131"/>
      <c r="E1831" s="131"/>
      <c r="F1831" s="131"/>
      <c r="G1831" s="131"/>
      <c r="H1831" s="131"/>
      <c r="I1831" s="131"/>
      <c r="J1831" s="131"/>
      <c r="K1831" s="131"/>
      <c r="L1831" s="131"/>
      <c r="M1831" s="131"/>
      <c r="N1831" s="131"/>
      <c r="O1831" s="131"/>
      <c r="P1831" s="131"/>
      <c r="Q1831" s="131"/>
      <c r="R1831" s="131"/>
      <c r="S1831" s="131"/>
    </row>
    <row r="1832" spans="1:19" ht="15" customHeight="1">
      <c r="A1832" s="131"/>
      <c r="B1832" s="131"/>
      <c r="C1832" s="131"/>
      <c r="D1832" s="131"/>
      <c r="E1832" s="131"/>
      <c r="F1832" s="131"/>
      <c r="G1832" s="131"/>
      <c r="H1832" s="131"/>
      <c r="I1832" s="131"/>
      <c r="J1832" s="131"/>
      <c r="K1832" s="131"/>
      <c r="L1832" s="131"/>
      <c r="M1832" s="131"/>
      <c r="N1832" s="131"/>
      <c r="O1832" s="131"/>
      <c r="P1832" s="131"/>
      <c r="Q1832" s="131"/>
      <c r="R1832" s="131"/>
      <c r="S1832" s="131"/>
    </row>
    <row r="1833" spans="1:19" ht="15" customHeight="1">
      <c r="A1833" s="131"/>
      <c r="B1833" s="131"/>
      <c r="C1833" s="131"/>
      <c r="D1833" s="131"/>
      <c r="E1833" s="131"/>
      <c r="F1833" s="131"/>
      <c r="G1833" s="131"/>
      <c r="H1833" s="131"/>
      <c r="I1833" s="131"/>
      <c r="J1833" s="131"/>
      <c r="K1833" s="131"/>
      <c r="L1833" s="131"/>
      <c r="M1833" s="131"/>
      <c r="N1833" s="131"/>
      <c r="O1833" s="131"/>
      <c r="P1833" s="131"/>
      <c r="Q1833" s="131"/>
      <c r="R1833" s="131"/>
      <c r="S1833" s="131"/>
    </row>
    <row r="1834" spans="1:19" ht="15" customHeight="1">
      <c r="A1834" s="131"/>
      <c r="B1834" s="131"/>
      <c r="C1834" s="131"/>
      <c r="D1834" s="131"/>
      <c r="E1834" s="131"/>
      <c r="F1834" s="131"/>
      <c r="G1834" s="131"/>
      <c r="H1834" s="131"/>
      <c r="I1834" s="131"/>
      <c r="J1834" s="131"/>
      <c r="K1834" s="131"/>
      <c r="L1834" s="131"/>
      <c r="M1834" s="131"/>
      <c r="N1834" s="131"/>
      <c r="O1834" s="131"/>
      <c r="P1834" s="131"/>
      <c r="Q1834" s="131"/>
      <c r="R1834" s="131"/>
      <c r="S1834" s="131"/>
    </row>
    <row r="1835" spans="1:19" ht="15" customHeight="1">
      <c r="A1835" s="131"/>
      <c r="B1835" s="131"/>
      <c r="C1835" s="131"/>
      <c r="D1835" s="131"/>
      <c r="E1835" s="131"/>
      <c r="F1835" s="131"/>
      <c r="G1835" s="131"/>
      <c r="H1835" s="131"/>
      <c r="I1835" s="131"/>
      <c r="J1835" s="131"/>
      <c r="K1835" s="131"/>
      <c r="L1835" s="131"/>
      <c r="M1835" s="131"/>
      <c r="N1835" s="131"/>
      <c r="O1835" s="131"/>
      <c r="P1835" s="131"/>
      <c r="Q1835" s="131"/>
      <c r="R1835" s="131"/>
      <c r="S1835" s="131"/>
    </row>
    <row r="1836" spans="1:19" ht="15" customHeight="1">
      <c r="A1836" s="131"/>
      <c r="B1836" s="131"/>
      <c r="C1836" s="131"/>
      <c r="D1836" s="131"/>
      <c r="E1836" s="131"/>
      <c r="F1836" s="131"/>
      <c r="G1836" s="131"/>
      <c r="H1836" s="131"/>
      <c r="I1836" s="131"/>
      <c r="J1836" s="131"/>
      <c r="K1836" s="131"/>
      <c r="L1836" s="131"/>
      <c r="M1836" s="131"/>
      <c r="N1836" s="131"/>
      <c r="O1836" s="131"/>
      <c r="P1836" s="131"/>
      <c r="Q1836" s="131"/>
      <c r="R1836" s="131"/>
      <c r="S1836" s="131"/>
    </row>
    <row r="1837" spans="1:19" ht="15" customHeight="1">
      <c r="A1837" s="131"/>
      <c r="B1837" s="131"/>
      <c r="C1837" s="131"/>
      <c r="D1837" s="131"/>
      <c r="E1837" s="131"/>
      <c r="F1837" s="131"/>
      <c r="G1837" s="131"/>
      <c r="H1837" s="131"/>
      <c r="I1837" s="131"/>
      <c r="J1837" s="131"/>
      <c r="K1837" s="131"/>
      <c r="L1837" s="131"/>
      <c r="M1837" s="131"/>
      <c r="N1837" s="131"/>
      <c r="O1837" s="131"/>
      <c r="P1837" s="131"/>
      <c r="Q1837" s="131"/>
      <c r="R1837" s="131"/>
      <c r="S1837" s="131"/>
    </row>
    <row r="1838" spans="1:19" ht="15" customHeight="1">
      <c r="A1838" s="131"/>
      <c r="B1838" s="131"/>
      <c r="C1838" s="131"/>
      <c r="D1838" s="131"/>
      <c r="E1838" s="131"/>
      <c r="F1838" s="131"/>
      <c r="G1838" s="131"/>
      <c r="H1838" s="131"/>
      <c r="I1838" s="131"/>
      <c r="J1838" s="131"/>
      <c r="K1838" s="131"/>
      <c r="L1838" s="131"/>
      <c r="M1838" s="131"/>
      <c r="N1838" s="131"/>
      <c r="O1838" s="131"/>
      <c r="P1838" s="131"/>
      <c r="Q1838" s="131"/>
      <c r="R1838" s="131"/>
      <c r="S1838" s="131"/>
    </row>
    <row r="1839" spans="1:19" ht="15" customHeight="1">
      <c r="A1839" s="131"/>
      <c r="B1839" s="131"/>
      <c r="C1839" s="131"/>
      <c r="D1839" s="131"/>
      <c r="E1839" s="131"/>
      <c r="F1839" s="131"/>
      <c r="G1839" s="131"/>
      <c r="H1839" s="131"/>
      <c r="I1839" s="131"/>
      <c r="J1839" s="131"/>
      <c r="K1839" s="131"/>
      <c r="L1839" s="131"/>
      <c r="M1839" s="131"/>
      <c r="N1839" s="131"/>
      <c r="O1839" s="131"/>
      <c r="P1839" s="131"/>
      <c r="Q1839" s="131"/>
      <c r="R1839" s="131"/>
      <c r="S1839" s="131"/>
    </row>
    <row r="1840" spans="1:19" ht="15" customHeight="1">
      <c r="A1840" s="131"/>
      <c r="B1840" s="131"/>
      <c r="C1840" s="131"/>
      <c r="D1840" s="131"/>
      <c r="E1840" s="131"/>
      <c r="F1840" s="131"/>
      <c r="G1840" s="131"/>
      <c r="H1840" s="131"/>
      <c r="I1840" s="131"/>
      <c r="J1840" s="131"/>
      <c r="K1840" s="131"/>
      <c r="L1840" s="131"/>
      <c r="M1840" s="131"/>
      <c r="N1840" s="131"/>
      <c r="O1840" s="131"/>
      <c r="P1840" s="131"/>
      <c r="Q1840" s="131"/>
      <c r="R1840" s="131"/>
      <c r="S1840" s="131"/>
    </row>
    <row r="1841" spans="1:19" ht="15" customHeight="1">
      <c r="A1841" s="131"/>
      <c r="B1841" s="131"/>
      <c r="C1841" s="131"/>
      <c r="D1841" s="131"/>
      <c r="E1841" s="131"/>
      <c r="F1841" s="131"/>
      <c r="G1841" s="131"/>
      <c r="H1841" s="131"/>
      <c r="I1841" s="131"/>
      <c r="J1841" s="131"/>
      <c r="K1841" s="131"/>
      <c r="L1841" s="131"/>
      <c r="M1841" s="131"/>
      <c r="N1841" s="131"/>
      <c r="O1841" s="131"/>
      <c r="P1841" s="131"/>
      <c r="Q1841" s="131"/>
      <c r="R1841" s="131"/>
      <c r="S1841" s="131"/>
    </row>
    <row r="1842" spans="1:19" ht="15" customHeight="1">
      <c r="A1842" s="131"/>
      <c r="B1842" s="131"/>
      <c r="C1842" s="131"/>
      <c r="D1842" s="131"/>
      <c r="E1842" s="131"/>
      <c r="F1842" s="131"/>
      <c r="G1842" s="131"/>
      <c r="H1842" s="131"/>
      <c r="I1842" s="131"/>
      <c r="J1842" s="131"/>
      <c r="K1842" s="131"/>
      <c r="L1842" s="131"/>
      <c r="M1842" s="131"/>
      <c r="N1842" s="131"/>
      <c r="O1842" s="131"/>
      <c r="P1842" s="131"/>
      <c r="Q1842" s="131"/>
      <c r="R1842" s="131"/>
      <c r="S1842" s="131"/>
    </row>
    <row r="1843" spans="1:19" ht="15" customHeight="1">
      <c r="A1843" s="131"/>
      <c r="B1843" s="131"/>
      <c r="C1843" s="131"/>
      <c r="D1843" s="131"/>
      <c r="E1843" s="131"/>
      <c r="F1843" s="131"/>
      <c r="G1843" s="131"/>
      <c r="H1843" s="131"/>
      <c r="I1843" s="131"/>
      <c r="J1843" s="131"/>
      <c r="K1843" s="131"/>
      <c r="L1843" s="131"/>
      <c r="M1843" s="131"/>
      <c r="N1843" s="131"/>
      <c r="O1843" s="131"/>
      <c r="P1843" s="131"/>
      <c r="Q1843" s="131"/>
      <c r="R1843" s="131"/>
      <c r="S1843" s="131"/>
    </row>
    <row r="1844" spans="1:19" ht="15" customHeight="1">
      <c r="A1844" s="131"/>
      <c r="B1844" s="131"/>
      <c r="C1844" s="131"/>
      <c r="D1844" s="131"/>
      <c r="E1844" s="131"/>
      <c r="F1844" s="131"/>
      <c r="G1844" s="131"/>
      <c r="H1844" s="131"/>
      <c r="I1844" s="131"/>
      <c r="J1844" s="131"/>
      <c r="K1844" s="131"/>
      <c r="L1844" s="131"/>
      <c r="M1844" s="131"/>
      <c r="N1844" s="131"/>
      <c r="O1844" s="131"/>
      <c r="P1844" s="131"/>
      <c r="Q1844" s="131"/>
      <c r="R1844" s="131"/>
      <c r="S1844" s="131"/>
    </row>
    <row r="1845" spans="1:19" ht="15" customHeight="1">
      <c r="A1845" s="131"/>
      <c r="B1845" s="131"/>
      <c r="C1845" s="131"/>
      <c r="D1845" s="131"/>
      <c r="E1845" s="131"/>
      <c r="F1845" s="131"/>
      <c r="G1845" s="131"/>
      <c r="H1845" s="131"/>
      <c r="I1845" s="131"/>
      <c r="J1845" s="131"/>
      <c r="K1845" s="131"/>
      <c r="L1845" s="131"/>
      <c r="M1845" s="131"/>
      <c r="N1845" s="131"/>
      <c r="O1845" s="131"/>
      <c r="P1845" s="131"/>
      <c r="Q1845" s="131"/>
      <c r="R1845" s="131"/>
      <c r="S1845" s="131"/>
    </row>
    <row r="1846" spans="1:19" ht="15" customHeight="1">
      <c r="A1846" s="131"/>
      <c r="B1846" s="131"/>
      <c r="C1846" s="131"/>
      <c r="D1846" s="131"/>
      <c r="E1846" s="131"/>
      <c r="F1846" s="131"/>
      <c r="G1846" s="131"/>
      <c r="H1846" s="131"/>
      <c r="I1846" s="131"/>
      <c r="J1846" s="131"/>
      <c r="K1846" s="131"/>
      <c r="L1846" s="131"/>
      <c r="M1846" s="131"/>
      <c r="N1846" s="131"/>
      <c r="O1846" s="131"/>
      <c r="P1846" s="131"/>
      <c r="Q1846" s="131"/>
      <c r="R1846" s="131"/>
      <c r="S1846" s="131"/>
    </row>
    <row r="1847" spans="1:19" ht="15" customHeight="1">
      <c r="A1847" s="131"/>
      <c r="B1847" s="131"/>
      <c r="C1847" s="131"/>
      <c r="D1847" s="131"/>
      <c r="E1847" s="131"/>
      <c r="F1847" s="131"/>
      <c r="G1847" s="131"/>
      <c r="H1847" s="131"/>
      <c r="I1847" s="131"/>
      <c r="J1847" s="131"/>
      <c r="K1847" s="131"/>
      <c r="L1847" s="131"/>
      <c r="M1847" s="131"/>
      <c r="N1847" s="131"/>
      <c r="O1847" s="131"/>
      <c r="P1847" s="131"/>
      <c r="Q1847" s="131"/>
      <c r="R1847" s="131"/>
      <c r="S1847" s="131"/>
    </row>
    <row r="1848" spans="1:19" ht="15" customHeight="1">
      <c r="A1848" s="131"/>
      <c r="B1848" s="131"/>
      <c r="C1848" s="131"/>
      <c r="D1848" s="131"/>
      <c r="E1848" s="131"/>
      <c r="F1848" s="131"/>
      <c r="G1848" s="131"/>
      <c r="H1848" s="131"/>
      <c r="I1848" s="131"/>
      <c r="J1848" s="131"/>
      <c r="K1848" s="131"/>
      <c r="L1848" s="131"/>
      <c r="M1848" s="131"/>
      <c r="N1848" s="131"/>
      <c r="O1848" s="131"/>
      <c r="P1848" s="131"/>
      <c r="Q1848" s="131"/>
      <c r="R1848" s="131"/>
      <c r="S1848" s="131"/>
    </row>
    <row r="1849" spans="1:19" ht="15" customHeight="1">
      <c r="A1849" s="131"/>
      <c r="B1849" s="131"/>
      <c r="C1849" s="131"/>
      <c r="D1849" s="131"/>
      <c r="E1849" s="131"/>
      <c r="F1849" s="131"/>
      <c r="G1849" s="131"/>
      <c r="H1849" s="131"/>
      <c r="I1849" s="131"/>
      <c r="J1849" s="131"/>
      <c r="K1849" s="131"/>
      <c r="L1849" s="131"/>
      <c r="M1849" s="131"/>
      <c r="N1849" s="131"/>
      <c r="O1849" s="131"/>
      <c r="P1849" s="131"/>
      <c r="Q1849" s="131"/>
      <c r="R1849" s="131"/>
      <c r="S1849" s="131"/>
    </row>
    <row r="1850" spans="1:19" ht="15" customHeight="1">
      <c r="A1850" s="131"/>
      <c r="B1850" s="131"/>
      <c r="C1850" s="131"/>
      <c r="D1850" s="131"/>
      <c r="E1850" s="131"/>
      <c r="F1850" s="131"/>
      <c r="G1850" s="131"/>
      <c r="H1850" s="131"/>
      <c r="I1850" s="131"/>
      <c r="J1850" s="131"/>
      <c r="K1850" s="131"/>
      <c r="L1850" s="131"/>
      <c r="M1850" s="131"/>
      <c r="N1850" s="131"/>
      <c r="O1850" s="131"/>
      <c r="P1850" s="131"/>
      <c r="Q1850" s="131"/>
      <c r="R1850" s="131"/>
      <c r="S1850" s="131"/>
    </row>
    <row r="1851" spans="1:19" ht="15" customHeight="1">
      <c r="A1851" s="131"/>
      <c r="B1851" s="131"/>
      <c r="C1851" s="131"/>
      <c r="D1851" s="131"/>
      <c r="E1851" s="131"/>
      <c r="F1851" s="131"/>
      <c r="G1851" s="131"/>
      <c r="H1851" s="131"/>
      <c r="I1851" s="131"/>
      <c r="J1851" s="131"/>
      <c r="K1851" s="131"/>
      <c r="L1851" s="131"/>
      <c r="M1851" s="131"/>
      <c r="N1851" s="131"/>
      <c r="O1851" s="131"/>
      <c r="P1851" s="131"/>
      <c r="Q1851" s="131"/>
      <c r="R1851" s="131"/>
      <c r="S1851" s="131"/>
    </row>
    <row r="1852" spans="1:19" ht="15" customHeight="1">
      <c r="A1852" s="131"/>
      <c r="B1852" s="131"/>
      <c r="C1852" s="131"/>
      <c r="D1852" s="131"/>
      <c r="E1852" s="131"/>
      <c r="F1852" s="131"/>
      <c r="G1852" s="131"/>
      <c r="H1852" s="131"/>
      <c r="I1852" s="131"/>
      <c r="J1852" s="131"/>
      <c r="K1852" s="131"/>
      <c r="L1852" s="131"/>
      <c r="M1852" s="131"/>
      <c r="N1852" s="131"/>
      <c r="O1852" s="131"/>
      <c r="P1852" s="131"/>
      <c r="Q1852" s="131"/>
      <c r="R1852" s="131"/>
      <c r="S1852" s="131"/>
    </row>
    <row r="1853" spans="1:19" ht="15" customHeight="1">
      <c r="A1853" s="131"/>
      <c r="B1853" s="131"/>
      <c r="C1853" s="131"/>
      <c r="D1853" s="131"/>
      <c r="E1853" s="131"/>
      <c r="F1853" s="131"/>
      <c r="G1853" s="131"/>
      <c r="H1853" s="131"/>
      <c r="I1853" s="131"/>
      <c r="J1853" s="131"/>
      <c r="K1853" s="131"/>
      <c r="L1853" s="131"/>
      <c r="M1853" s="131"/>
      <c r="N1853" s="131"/>
      <c r="O1853" s="131"/>
      <c r="P1853" s="131"/>
      <c r="Q1853" s="131"/>
      <c r="R1853" s="131"/>
      <c r="S1853" s="131"/>
    </row>
    <row r="1854" spans="1:19" ht="15" customHeight="1">
      <c r="A1854" s="131"/>
      <c r="B1854" s="131"/>
      <c r="C1854" s="131"/>
      <c r="D1854" s="131"/>
      <c r="E1854" s="131"/>
      <c r="F1854" s="131"/>
      <c r="G1854" s="131"/>
      <c r="H1854" s="131"/>
      <c r="I1854" s="131"/>
      <c r="J1854" s="131"/>
      <c r="K1854" s="131"/>
      <c r="L1854" s="131"/>
      <c r="M1854" s="131"/>
      <c r="N1854" s="131"/>
      <c r="O1854" s="131"/>
      <c r="P1854" s="131"/>
      <c r="Q1854" s="131"/>
      <c r="R1854" s="131"/>
      <c r="S1854" s="131"/>
    </row>
    <row r="1855" spans="1:19" ht="15" customHeight="1">
      <c r="A1855" s="131"/>
      <c r="B1855" s="131"/>
      <c r="C1855" s="131"/>
      <c r="D1855" s="131"/>
      <c r="E1855" s="131"/>
      <c r="F1855" s="131"/>
      <c r="G1855" s="131"/>
      <c r="H1855" s="131"/>
      <c r="I1855" s="131"/>
      <c r="J1855" s="131"/>
      <c r="K1855" s="131"/>
      <c r="L1855" s="131"/>
      <c r="M1855" s="131"/>
      <c r="N1855" s="131"/>
      <c r="O1855" s="131"/>
      <c r="P1855" s="131"/>
      <c r="Q1855" s="131"/>
      <c r="R1855" s="131"/>
      <c r="S1855" s="131"/>
    </row>
    <row r="1856" spans="1:19" ht="15" customHeight="1">
      <c r="A1856" s="131"/>
      <c r="B1856" s="131"/>
      <c r="C1856" s="131"/>
      <c r="D1856" s="131"/>
      <c r="E1856" s="131"/>
      <c r="F1856" s="131"/>
      <c r="G1856" s="131"/>
      <c r="H1856" s="131"/>
      <c r="I1856" s="131"/>
      <c r="J1856" s="131"/>
      <c r="K1856" s="131"/>
      <c r="L1856" s="131"/>
      <c r="M1856" s="131"/>
      <c r="N1856" s="131"/>
      <c r="O1856" s="131"/>
      <c r="P1856" s="131"/>
      <c r="Q1856" s="131"/>
      <c r="R1856" s="131"/>
      <c r="S1856" s="131"/>
    </row>
    <row r="1857" spans="1:19" ht="15" customHeight="1">
      <c r="A1857" s="131"/>
      <c r="B1857" s="131"/>
      <c r="C1857" s="131"/>
      <c r="D1857" s="131"/>
      <c r="E1857" s="131"/>
      <c r="F1857" s="131"/>
      <c r="G1857" s="131"/>
      <c r="H1857" s="131"/>
      <c r="I1857" s="131"/>
      <c r="J1857" s="131"/>
      <c r="K1857" s="131"/>
      <c r="L1857" s="131"/>
      <c r="M1857" s="131"/>
      <c r="N1857" s="131"/>
      <c r="O1857" s="131"/>
      <c r="P1857" s="131"/>
      <c r="Q1857" s="131"/>
      <c r="R1857" s="131"/>
      <c r="S1857" s="131"/>
    </row>
    <row r="1858" spans="1:19" ht="15" customHeight="1">
      <c r="A1858" s="131"/>
      <c r="B1858" s="131"/>
      <c r="C1858" s="131"/>
      <c r="D1858" s="131"/>
      <c r="E1858" s="131"/>
      <c r="F1858" s="131"/>
      <c r="G1858" s="131"/>
      <c r="H1858" s="131"/>
      <c r="I1858" s="131"/>
      <c r="J1858" s="131"/>
      <c r="K1858" s="131"/>
      <c r="L1858" s="131"/>
      <c r="M1858" s="131"/>
      <c r="N1858" s="131"/>
      <c r="O1858" s="131"/>
      <c r="P1858" s="131"/>
      <c r="Q1858" s="131"/>
      <c r="R1858" s="131"/>
      <c r="S1858" s="131"/>
    </row>
    <row r="1859" spans="1:19" ht="15" customHeight="1">
      <c r="A1859" s="131"/>
      <c r="B1859" s="131"/>
      <c r="C1859" s="131"/>
      <c r="D1859" s="131"/>
      <c r="E1859" s="131"/>
      <c r="F1859" s="131"/>
      <c r="G1859" s="131"/>
      <c r="H1859" s="131"/>
      <c r="I1859" s="131"/>
      <c r="J1859" s="131"/>
      <c r="K1859" s="131"/>
      <c r="L1859" s="131"/>
      <c r="M1859" s="131"/>
      <c r="N1859" s="131"/>
      <c r="O1859" s="131"/>
      <c r="P1859" s="131"/>
      <c r="Q1859" s="131"/>
      <c r="R1859" s="131"/>
      <c r="S1859" s="131"/>
    </row>
    <row r="1860" spans="1:19" ht="15" customHeight="1">
      <c r="A1860" s="131"/>
      <c r="B1860" s="131"/>
      <c r="C1860" s="131"/>
      <c r="D1860" s="131"/>
      <c r="E1860" s="131"/>
      <c r="F1860" s="131"/>
      <c r="G1860" s="131"/>
      <c r="H1860" s="131"/>
      <c r="I1860" s="131"/>
      <c r="J1860" s="131"/>
      <c r="K1860" s="131"/>
      <c r="L1860" s="131"/>
      <c r="M1860" s="131"/>
      <c r="N1860" s="131"/>
      <c r="O1860" s="131"/>
      <c r="P1860" s="131"/>
      <c r="Q1860" s="131"/>
      <c r="R1860" s="131"/>
      <c r="S1860" s="131"/>
    </row>
    <row r="1861" spans="1:19" ht="15" customHeight="1">
      <c r="A1861" s="131"/>
      <c r="B1861" s="131"/>
      <c r="C1861" s="131"/>
      <c r="D1861" s="131"/>
      <c r="E1861" s="131"/>
      <c r="F1861" s="131"/>
      <c r="G1861" s="131"/>
      <c r="H1861" s="131"/>
      <c r="I1861" s="131"/>
      <c r="J1861" s="131"/>
      <c r="K1861" s="131"/>
      <c r="L1861" s="131"/>
      <c r="M1861" s="131"/>
      <c r="N1861" s="131"/>
      <c r="O1861" s="131"/>
      <c r="P1861" s="131"/>
      <c r="Q1861" s="131"/>
      <c r="R1861" s="131"/>
      <c r="S1861" s="131"/>
    </row>
    <row r="1862" spans="1:19" ht="15" customHeight="1">
      <c r="A1862" s="131"/>
      <c r="B1862" s="131"/>
      <c r="C1862" s="131"/>
      <c r="D1862" s="131"/>
      <c r="E1862" s="131"/>
      <c r="F1862" s="131"/>
      <c r="G1862" s="131"/>
      <c r="H1862" s="131"/>
      <c r="I1862" s="131"/>
      <c r="J1862" s="131"/>
      <c r="K1862" s="131"/>
      <c r="L1862" s="131"/>
      <c r="M1862" s="131"/>
      <c r="N1862" s="131"/>
      <c r="O1862" s="131"/>
      <c r="P1862" s="131"/>
      <c r="Q1862" s="131"/>
      <c r="R1862" s="131"/>
      <c r="S1862" s="131"/>
    </row>
    <row r="1863" spans="1:19" ht="15" customHeight="1">
      <c r="A1863" s="131"/>
      <c r="B1863" s="131"/>
      <c r="C1863" s="131"/>
      <c r="D1863" s="131"/>
      <c r="E1863" s="131"/>
      <c r="F1863" s="131"/>
      <c r="G1863" s="131"/>
      <c r="H1863" s="131"/>
      <c r="I1863" s="131"/>
      <c r="J1863" s="131"/>
      <c r="K1863" s="131"/>
      <c r="L1863" s="131"/>
      <c r="M1863" s="131"/>
      <c r="N1863" s="131"/>
      <c r="O1863" s="131"/>
      <c r="P1863" s="131"/>
      <c r="Q1863" s="131"/>
      <c r="R1863" s="131"/>
      <c r="S1863" s="131"/>
    </row>
    <row r="1864" spans="1:19" ht="15" customHeight="1">
      <c r="A1864" s="131"/>
      <c r="B1864" s="131"/>
      <c r="C1864" s="131"/>
      <c r="D1864" s="131"/>
      <c r="E1864" s="131"/>
      <c r="F1864" s="131"/>
      <c r="G1864" s="131"/>
      <c r="H1864" s="131"/>
      <c r="I1864" s="131"/>
      <c r="J1864" s="131"/>
      <c r="K1864" s="131"/>
      <c r="L1864" s="131"/>
      <c r="M1864" s="131"/>
      <c r="N1864" s="131"/>
      <c r="O1864" s="131"/>
      <c r="P1864" s="131"/>
      <c r="Q1864" s="131"/>
      <c r="R1864" s="131"/>
      <c r="S1864" s="131"/>
    </row>
    <row r="1865" spans="1:19" ht="15" customHeight="1">
      <c r="A1865" s="131"/>
      <c r="B1865" s="131"/>
      <c r="C1865" s="131"/>
      <c r="D1865" s="131"/>
      <c r="E1865" s="131"/>
      <c r="F1865" s="131"/>
      <c r="G1865" s="131"/>
      <c r="H1865" s="131"/>
      <c r="I1865" s="131"/>
      <c r="J1865" s="131"/>
      <c r="K1865" s="131"/>
      <c r="L1865" s="131"/>
      <c r="M1865" s="131"/>
      <c r="N1865" s="131"/>
      <c r="O1865" s="131"/>
      <c r="P1865" s="131"/>
      <c r="Q1865" s="131"/>
      <c r="R1865" s="131"/>
      <c r="S1865" s="131"/>
    </row>
    <row r="1866" spans="1:19" ht="15" customHeight="1">
      <c r="A1866" s="131"/>
      <c r="B1866" s="131"/>
      <c r="C1866" s="131"/>
      <c r="D1866" s="131"/>
      <c r="E1866" s="131"/>
      <c r="F1866" s="131"/>
      <c r="G1866" s="131"/>
      <c r="H1866" s="131"/>
      <c r="I1866" s="131"/>
      <c r="J1866" s="131"/>
      <c r="K1866" s="131"/>
      <c r="L1866" s="131"/>
      <c r="M1866" s="131"/>
      <c r="N1866" s="131"/>
      <c r="O1866" s="131"/>
      <c r="P1866" s="131"/>
      <c r="Q1866" s="131"/>
      <c r="R1866" s="131"/>
      <c r="S1866" s="131"/>
    </row>
    <row r="1867" spans="1:19" ht="15" customHeight="1">
      <c r="A1867" s="131"/>
      <c r="B1867" s="131"/>
      <c r="C1867" s="131"/>
      <c r="D1867" s="131"/>
      <c r="E1867" s="131"/>
      <c r="F1867" s="131"/>
      <c r="G1867" s="131"/>
      <c r="H1867" s="131"/>
      <c r="I1867" s="131"/>
      <c r="J1867" s="131"/>
      <c r="K1867" s="131"/>
      <c r="L1867" s="131"/>
      <c r="M1867" s="131"/>
      <c r="N1867" s="131"/>
      <c r="O1867" s="131"/>
      <c r="P1867" s="131"/>
      <c r="Q1867" s="131"/>
      <c r="R1867" s="131"/>
      <c r="S1867" s="131"/>
    </row>
    <row r="1868" spans="1:19" ht="15" customHeight="1">
      <c r="A1868" s="131"/>
      <c r="B1868" s="131"/>
      <c r="C1868" s="131"/>
      <c r="D1868" s="131"/>
      <c r="E1868" s="131"/>
      <c r="F1868" s="131"/>
      <c r="G1868" s="131"/>
      <c r="H1868" s="131"/>
      <c r="I1868" s="131"/>
      <c r="J1868" s="131"/>
      <c r="K1868" s="131"/>
      <c r="L1868" s="131"/>
      <c r="M1868" s="131"/>
      <c r="N1868" s="131"/>
      <c r="O1868" s="131"/>
      <c r="P1868" s="131"/>
      <c r="Q1868" s="131"/>
      <c r="R1868" s="131"/>
      <c r="S1868" s="131"/>
    </row>
    <row r="1869" spans="1:19" ht="15" customHeight="1">
      <c r="A1869" s="131"/>
      <c r="B1869" s="131"/>
      <c r="C1869" s="131"/>
      <c r="D1869" s="131"/>
      <c r="E1869" s="131"/>
      <c r="F1869" s="131"/>
      <c r="G1869" s="131"/>
      <c r="H1869" s="131"/>
      <c r="I1869" s="131"/>
      <c r="J1869" s="131"/>
      <c r="K1869" s="131"/>
      <c r="L1869" s="131"/>
      <c r="M1869" s="131"/>
      <c r="N1869" s="131"/>
      <c r="O1869" s="131"/>
      <c r="P1869" s="131"/>
      <c r="Q1869" s="131"/>
      <c r="R1869" s="131"/>
      <c r="S1869" s="131"/>
    </row>
    <row r="1870" spans="1:19" ht="15" customHeight="1">
      <c r="A1870" s="131"/>
      <c r="B1870" s="131"/>
      <c r="C1870" s="131"/>
      <c r="D1870" s="131"/>
      <c r="E1870" s="131"/>
      <c r="F1870" s="131"/>
      <c r="G1870" s="131"/>
      <c r="H1870" s="131"/>
      <c r="I1870" s="131"/>
      <c r="J1870" s="131"/>
      <c r="K1870" s="131"/>
      <c r="L1870" s="131"/>
      <c r="M1870" s="131"/>
      <c r="N1870" s="131"/>
      <c r="O1870" s="131"/>
      <c r="P1870" s="131"/>
      <c r="Q1870" s="131"/>
      <c r="R1870" s="131"/>
      <c r="S1870" s="131"/>
    </row>
    <row r="1871" spans="1:19" ht="15" customHeight="1">
      <c r="A1871" s="131"/>
      <c r="B1871" s="131"/>
      <c r="C1871" s="131"/>
      <c r="D1871" s="131"/>
      <c r="E1871" s="131"/>
      <c r="F1871" s="131"/>
      <c r="G1871" s="131"/>
      <c r="H1871" s="131"/>
      <c r="I1871" s="131"/>
      <c r="J1871" s="131"/>
      <c r="K1871" s="131"/>
      <c r="L1871" s="131"/>
      <c r="M1871" s="131"/>
      <c r="N1871" s="131"/>
      <c r="O1871" s="131"/>
      <c r="P1871" s="131"/>
      <c r="Q1871" s="131"/>
      <c r="R1871" s="131"/>
      <c r="S1871" s="131"/>
    </row>
    <row r="1872" spans="1:19" ht="15" customHeight="1">
      <c r="A1872" s="131"/>
      <c r="B1872" s="131"/>
      <c r="C1872" s="131"/>
      <c r="D1872" s="131"/>
      <c r="E1872" s="131"/>
      <c r="F1872" s="131"/>
      <c r="G1872" s="131"/>
      <c r="H1872" s="131"/>
      <c r="I1872" s="131"/>
      <c r="J1872" s="131"/>
      <c r="K1872" s="131"/>
      <c r="L1872" s="131"/>
      <c r="M1872" s="131"/>
      <c r="N1872" s="131"/>
      <c r="O1872" s="131"/>
      <c r="P1872" s="131"/>
      <c r="Q1872" s="131"/>
      <c r="R1872" s="131"/>
      <c r="S1872" s="131"/>
    </row>
    <row r="1873" spans="1:19" ht="15" customHeight="1">
      <c r="A1873" s="131"/>
      <c r="B1873" s="131"/>
      <c r="C1873" s="131"/>
      <c r="D1873" s="131"/>
      <c r="E1873" s="131"/>
      <c r="F1873" s="131"/>
      <c r="G1873" s="131"/>
      <c r="H1873" s="131"/>
      <c r="I1873" s="131"/>
      <c r="J1873" s="131"/>
      <c r="K1873" s="131"/>
      <c r="L1873" s="131"/>
      <c r="M1873" s="131"/>
      <c r="N1873" s="131"/>
      <c r="O1873" s="131"/>
      <c r="P1873" s="131"/>
      <c r="Q1873" s="131"/>
      <c r="R1873" s="131"/>
      <c r="S1873" s="131"/>
    </row>
    <row r="1874" spans="1:19" ht="15" customHeight="1">
      <c r="A1874" s="131"/>
      <c r="B1874" s="131"/>
      <c r="C1874" s="131"/>
      <c r="D1874" s="131"/>
      <c r="E1874" s="131"/>
      <c r="F1874" s="131"/>
      <c r="G1874" s="131"/>
      <c r="H1874" s="131"/>
      <c r="I1874" s="131"/>
      <c r="J1874" s="131"/>
      <c r="K1874" s="131"/>
      <c r="L1874" s="131"/>
      <c r="M1874" s="131"/>
      <c r="N1874" s="131"/>
      <c r="O1874" s="131"/>
      <c r="P1874" s="131"/>
      <c r="Q1874" s="131"/>
      <c r="R1874" s="131"/>
      <c r="S1874" s="131"/>
    </row>
    <row r="1875" spans="1:19" ht="15" customHeight="1">
      <c r="A1875" s="131"/>
      <c r="B1875" s="131"/>
      <c r="C1875" s="131"/>
      <c r="D1875" s="131"/>
      <c r="E1875" s="131"/>
      <c r="F1875" s="131"/>
      <c r="G1875" s="131"/>
      <c r="H1875" s="131"/>
      <c r="I1875" s="131"/>
      <c r="J1875" s="131"/>
      <c r="K1875" s="131"/>
      <c r="L1875" s="131"/>
      <c r="M1875" s="131"/>
      <c r="N1875" s="131"/>
      <c r="O1875" s="131"/>
      <c r="P1875" s="131"/>
      <c r="Q1875" s="131"/>
      <c r="R1875" s="131"/>
      <c r="S1875" s="131"/>
    </row>
    <row r="1876" spans="1:19" ht="15" customHeight="1">
      <c r="A1876" s="131"/>
      <c r="B1876" s="131"/>
      <c r="C1876" s="131"/>
      <c r="D1876" s="131"/>
      <c r="E1876" s="131"/>
      <c r="F1876" s="131"/>
      <c r="G1876" s="131"/>
      <c r="H1876" s="131"/>
      <c r="I1876" s="131"/>
      <c r="J1876" s="131"/>
      <c r="K1876" s="131"/>
      <c r="L1876" s="131"/>
      <c r="M1876" s="131"/>
      <c r="N1876" s="131"/>
      <c r="O1876" s="131"/>
      <c r="P1876" s="131"/>
      <c r="Q1876" s="131"/>
      <c r="R1876" s="131"/>
      <c r="S1876" s="131"/>
    </row>
    <row r="1877" spans="1:19" ht="15" customHeight="1">
      <c r="A1877" s="131"/>
      <c r="B1877" s="131"/>
      <c r="C1877" s="131"/>
      <c r="D1877" s="131"/>
      <c r="E1877" s="131"/>
      <c r="F1877" s="131"/>
      <c r="G1877" s="131"/>
      <c r="H1877" s="131"/>
      <c r="I1877" s="131"/>
      <c r="J1877" s="131"/>
      <c r="K1877" s="131"/>
      <c r="L1877" s="131"/>
      <c r="M1877" s="131"/>
      <c r="N1877" s="131"/>
      <c r="O1877" s="131"/>
      <c r="P1877" s="131"/>
      <c r="Q1877" s="131"/>
      <c r="R1877" s="131"/>
      <c r="S1877" s="131"/>
    </row>
    <row r="1878" spans="1:19" ht="15" customHeight="1">
      <c r="A1878" s="131"/>
      <c r="B1878" s="131"/>
      <c r="C1878" s="131"/>
      <c r="D1878" s="131"/>
      <c r="E1878" s="131"/>
      <c r="F1878" s="131"/>
      <c r="G1878" s="131"/>
      <c r="H1878" s="131"/>
      <c r="I1878" s="131"/>
      <c r="J1878" s="131"/>
      <c r="K1878" s="131"/>
      <c r="L1878" s="131"/>
      <c r="M1878" s="131"/>
      <c r="N1878" s="131"/>
      <c r="O1878" s="131"/>
      <c r="P1878" s="131"/>
      <c r="Q1878" s="131"/>
      <c r="R1878" s="131"/>
      <c r="S1878" s="131"/>
    </row>
    <row r="1879" spans="1:19" ht="15" customHeight="1">
      <c r="A1879" s="131"/>
      <c r="B1879" s="131"/>
      <c r="C1879" s="131"/>
      <c r="D1879" s="131"/>
      <c r="E1879" s="131"/>
      <c r="F1879" s="131"/>
      <c r="G1879" s="131"/>
      <c r="H1879" s="131"/>
      <c r="I1879" s="131"/>
      <c r="J1879" s="131"/>
      <c r="K1879" s="131"/>
      <c r="L1879" s="131"/>
      <c r="M1879" s="131"/>
      <c r="N1879" s="131"/>
      <c r="O1879" s="131"/>
      <c r="P1879" s="131"/>
      <c r="Q1879" s="131"/>
      <c r="R1879" s="131"/>
      <c r="S1879" s="131"/>
    </row>
    <row r="1880" spans="1:19" ht="15" customHeight="1">
      <c r="A1880" s="131"/>
      <c r="B1880" s="131"/>
      <c r="C1880" s="131"/>
      <c r="D1880" s="131"/>
      <c r="E1880" s="131"/>
      <c r="F1880" s="131"/>
      <c r="G1880" s="131"/>
      <c r="H1880" s="131"/>
      <c r="I1880" s="131"/>
      <c r="J1880" s="131"/>
      <c r="K1880" s="131"/>
      <c r="L1880" s="131"/>
      <c r="M1880" s="131"/>
      <c r="N1880" s="131"/>
      <c r="O1880" s="131"/>
      <c r="P1880" s="131"/>
      <c r="Q1880" s="131"/>
      <c r="R1880" s="131"/>
      <c r="S1880" s="131"/>
    </row>
    <row r="1881" spans="1:19" ht="15" customHeight="1">
      <c r="A1881" s="131"/>
      <c r="B1881" s="131"/>
      <c r="C1881" s="131"/>
      <c r="D1881" s="131"/>
      <c r="E1881" s="131"/>
      <c r="F1881" s="131"/>
      <c r="G1881" s="131"/>
      <c r="H1881" s="131"/>
      <c r="I1881" s="131"/>
      <c r="J1881" s="131"/>
      <c r="K1881" s="131"/>
      <c r="L1881" s="131"/>
      <c r="M1881" s="131"/>
      <c r="N1881" s="131"/>
      <c r="O1881" s="131"/>
      <c r="P1881" s="131"/>
      <c r="Q1881" s="131"/>
      <c r="R1881" s="131"/>
      <c r="S1881" s="131"/>
    </row>
    <row r="1882" spans="1:19" ht="15" customHeight="1">
      <c r="A1882" s="131"/>
      <c r="B1882" s="131"/>
      <c r="C1882" s="131"/>
      <c r="D1882" s="131"/>
      <c r="E1882" s="131"/>
      <c r="F1882" s="131"/>
      <c r="G1882" s="131"/>
      <c r="H1882" s="131"/>
      <c r="I1882" s="131"/>
      <c r="J1882" s="131"/>
      <c r="K1882" s="131"/>
      <c r="L1882" s="131"/>
      <c r="M1882" s="131"/>
      <c r="N1882" s="131"/>
      <c r="O1882" s="131"/>
      <c r="P1882" s="131"/>
      <c r="Q1882" s="131"/>
      <c r="R1882" s="131"/>
      <c r="S1882" s="131"/>
    </row>
    <row r="1883" spans="1:19" ht="15" customHeight="1">
      <c r="A1883" s="131"/>
      <c r="B1883" s="131"/>
      <c r="C1883" s="131"/>
      <c r="D1883" s="131"/>
      <c r="E1883" s="131"/>
      <c r="F1883" s="131"/>
      <c r="G1883" s="131"/>
      <c r="H1883" s="131"/>
      <c r="I1883" s="131"/>
      <c r="J1883" s="131"/>
      <c r="K1883" s="131"/>
      <c r="L1883" s="131"/>
      <c r="M1883" s="131"/>
      <c r="N1883" s="131"/>
      <c r="O1883" s="131"/>
      <c r="P1883" s="131"/>
      <c r="Q1883" s="131"/>
      <c r="R1883" s="131"/>
      <c r="S1883" s="131"/>
    </row>
    <row r="1884" spans="1:19" ht="15" customHeight="1">
      <c r="A1884" s="131"/>
      <c r="B1884" s="131"/>
      <c r="C1884" s="131"/>
      <c r="D1884" s="131"/>
      <c r="E1884" s="131"/>
      <c r="F1884" s="131"/>
      <c r="G1884" s="131"/>
      <c r="H1884" s="131"/>
      <c r="I1884" s="131"/>
      <c r="J1884" s="131"/>
      <c r="K1884" s="131"/>
      <c r="L1884" s="131"/>
      <c r="M1884" s="131"/>
      <c r="N1884" s="131"/>
      <c r="O1884" s="131"/>
      <c r="P1884" s="131"/>
      <c r="Q1884" s="131"/>
      <c r="R1884" s="131"/>
      <c r="S1884" s="131"/>
    </row>
    <row r="1885" spans="1:19" ht="15" customHeight="1">
      <c r="A1885" s="131"/>
      <c r="B1885" s="131"/>
      <c r="C1885" s="131"/>
      <c r="D1885" s="131"/>
      <c r="E1885" s="131"/>
      <c r="F1885" s="131"/>
      <c r="G1885" s="131"/>
      <c r="H1885" s="131"/>
      <c r="I1885" s="131"/>
      <c r="J1885" s="131"/>
      <c r="K1885" s="131"/>
      <c r="L1885" s="131"/>
      <c r="M1885" s="131"/>
      <c r="N1885" s="131"/>
      <c r="O1885" s="131"/>
      <c r="P1885" s="131"/>
      <c r="Q1885" s="131"/>
      <c r="R1885" s="131"/>
      <c r="S1885" s="131"/>
    </row>
    <row r="1886" spans="1:19" ht="15" customHeight="1">
      <c r="A1886" s="131"/>
      <c r="B1886" s="131"/>
      <c r="C1886" s="131"/>
      <c r="D1886" s="131"/>
      <c r="E1886" s="131"/>
      <c r="F1886" s="131"/>
      <c r="G1886" s="131"/>
      <c r="H1886" s="131"/>
      <c r="I1886" s="131"/>
      <c r="J1886" s="131"/>
      <c r="K1886" s="131"/>
      <c r="L1886" s="131"/>
      <c r="M1886" s="131"/>
      <c r="N1886" s="131"/>
      <c r="O1886" s="131"/>
      <c r="P1886" s="131"/>
      <c r="Q1886" s="131"/>
      <c r="R1886" s="131"/>
      <c r="S1886" s="131"/>
    </row>
    <row r="1887" spans="1:19" ht="15" customHeight="1">
      <c r="A1887" s="131"/>
      <c r="B1887" s="131"/>
      <c r="C1887" s="131"/>
      <c r="D1887" s="131"/>
      <c r="E1887" s="131"/>
      <c r="F1887" s="131"/>
      <c r="G1887" s="131"/>
      <c r="H1887" s="131"/>
      <c r="I1887" s="131"/>
      <c r="J1887" s="131"/>
      <c r="K1887" s="131"/>
      <c r="L1887" s="131"/>
      <c r="M1887" s="131"/>
      <c r="N1887" s="131"/>
      <c r="O1887" s="131"/>
      <c r="P1887" s="131"/>
      <c r="Q1887" s="131"/>
      <c r="R1887" s="131"/>
      <c r="S1887" s="131"/>
    </row>
    <row r="1888" spans="1:19" ht="15" customHeight="1">
      <c r="A1888" s="131"/>
      <c r="B1888" s="131"/>
      <c r="C1888" s="131"/>
      <c r="D1888" s="131"/>
      <c r="E1888" s="131"/>
      <c r="F1888" s="131"/>
      <c r="G1888" s="131"/>
      <c r="H1888" s="131"/>
      <c r="I1888" s="131"/>
      <c r="J1888" s="131"/>
      <c r="K1888" s="131"/>
      <c r="L1888" s="131"/>
      <c r="M1888" s="131"/>
      <c r="N1888" s="131"/>
      <c r="O1888" s="131"/>
      <c r="P1888" s="131"/>
      <c r="Q1888" s="131"/>
      <c r="R1888" s="131"/>
      <c r="S1888" s="131"/>
    </row>
    <row r="1889" spans="1:19" ht="15" customHeight="1">
      <c r="A1889" s="131"/>
      <c r="B1889" s="131"/>
      <c r="C1889" s="131"/>
      <c r="D1889" s="131"/>
      <c r="E1889" s="131"/>
      <c r="F1889" s="131"/>
      <c r="G1889" s="131"/>
      <c r="H1889" s="131"/>
      <c r="I1889" s="131"/>
      <c r="J1889" s="131"/>
      <c r="K1889" s="131"/>
      <c r="L1889" s="131"/>
      <c r="M1889" s="131"/>
      <c r="N1889" s="131"/>
      <c r="O1889" s="131"/>
      <c r="P1889" s="131"/>
      <c r="Q1889" s="131"/>
      <c r="R1889" s="131"/>
      <c r="S1889" s="131"/>
    </row>
    <row r="1890" spans="1:19" ht="15" customHeight="1">
      <c r="A1890" s="131"/>
      <c r="B1890" s="131"/>
      <c r="C1890" s="131"/>
      <c r="D1890" s="131"/>
      <c r="E1890" s="131"/>
      <c r="F1890" s="131"/>
      <c r="G1890" s="131"/>
      <c r="H1890" s="131"/>
      <c r="I1890" s="131"/>
      <c r="J1890" s="131"/>
      <c r="K1890" s="131"/>
      <c r="L1890" s="131"/>
      <c r="M1890" s="131"/>
      <c r="N1890" s="131"/>
      <c r="O1890" s="131"/>
      <c r="P1890" s="131"/>
      <c r="Q1890" s="131"/>
      <c r="R1890" s="131"/>
      <c r="S1890" s="131"/>
    </row>
    <row r="1891" spans="1:19" ht="15" customHeight="1">
      <c r="A1891" s="131"/>
      <c r="B1891" s="131"/>
      <c r="C1891" s="131"/>
      <c r="D1891" s="131"/>
      <c r="E1891" s="131"/>
      <c r="F1891" s="131"/>
      <c r="G1891" s="131"/>
      <c r="H1891" s="131"/>
      <c r="I1891" s="131"/>
      <c r="J1891" s="131"/>
      <c r="K1891" s="131"/>
      <c r="L1891" s="131"/>
      <c r="M1891" s="131"/>
      <c r="N1891" s="131"/>
      <c r="O1891" s="131"/>
      <c r="P1891" s="131"/>
      <c r="Q1891" s="131"/>
      <c r="R1891" s="131"/>
      <c r="S1891" s="131"/>
    </row>
    <row r="1892" spans="1:19" ht="15" customHeight="1">
      <c r="A1892" s="131"/>
      <c r="B1892" s="131"/>
      <c r="C1892" s="131"/>
      <c r="D1892" s="131"/>
      <c r="E1892" s="131"/>
      <c r="F1892" s="131"/>
      <c r="G1892" s="131"/>
      <c r="H1892" s="131"/>
      <c r="I1892" s="131"/>
      <c r="J1892" s="131"/>
      <c r="K1892" s="131"/>
      <c r="L1892" s="131"/>
      <c r="M1892" s="131"/>
      <c r="N1892" s="131"/>
      <c r="O1892" s="131"/>
      <c r="P1892" s="131"/>
      <c r="Q1892" s="131"/>
      <c r="R1892" s="131"/>
      <c r="S1892" s="131"/>
    </row>
    <row r="1893" spans="1:19" ht="15" customHeight="1">
      <c r="A1893" s="131"/>
      <c r="B1893" s="131"/>
      <c r="C1893" s="131"/>
      <c r="D1893" s="131"/>
      <c r="E1893" s="131"/>
      <c r="F1893" s="131"/>
      <c r="G1893" s="131"/>
      <c r="H1893" s="131"/>
      <c r="I1893" s="131"/>
      <c r="J1893" s="131"/>
      <c r="K1893" s="131"/>
      <c r="L1893" s="131"/>
      <c r="M1893" s="131"/>
      <c r="N1893" s="131"/>
      <c r="O1893" s="131"/>
      <c r="P1893" s="131"/>
      <c r="Q1893" s="131"/>
      <c r="R1893" s="131"/>
      <c r="S1893" s="131"/>
    </row>
    <row r="1894" spans="1:19" ht="15" customHeight="1">
      <c r="A1894" s="131"/>
      <c r="B1894" s="131"/>
      <c r="C1894" s="131"/>
      <c r="D1894" s="131"/>
      <c r="E1894" s="131"/>
      <c r="F1894" s="131"/>
      <c r="G1894" s="131"/>
      <c r="H1894" s="131"/>
      <c r="I1894" s="131"/>
      <c r="J1894" s="131"/>
      <c r="K1894" s="131"/>
      <c r="L1894" s="131"/>
      <c r="M1894" s="131"/>
      <c r="N1894" s="131"/>
      <c r="O1894" s="131"/>
      <c r="P1894" s="131"/>
      <c r="Q1894" s="131"/>
      <c r="R1894" s="131"/>
      <c r="S1894" s="131"/>
    </row>
    <row r="1895" spans="1:19" ht="15" customHeight="1">
      <c r="A1895" s="131"/>
      <c r="B1895" s="131"/>
      <c r="C1895" s="131"/>
      <c r="D1895" s="131"/>
      <c r="E1895" s="131"/>
      <c r="F1895" s="131"/>
      <c r="G1895" s="131"/>
      <c r="H1895" s="131"/>
      <c r="I1895" s="131"/>
      <c r="J1895" s="131"/>
      <c r="K1895" s="131"/>
      <c r="L1895" s="131"/>
      <c r="M1895" s="131"/>
      <c r="N1895" s="131"/>
      <c r="O1895" s="131"/>
      <c r="P1895" s="131"/>
      <c r="Q1895" s="131"/>
      <c r="R1895" s="131"/>
      <c r="S1895" s="131"/>
    </row>
    <row r="1896" spans="1:19" ht="15" customHeight="1">
      <c r="A1896" s="131"/>
      <c r="B1896" s="131"/>
      <c r="C1896" s="131"/>
      <c r="D1896" s="131"/>
      <c r="E1896" s="131"/>
      <c r="F1896" s="131"/>
      <c r="G1896" s="131"/>
      <c r="H1896" s="131"/>
      <c r="I1896" s="131"/>
      <c r="J1896" s="131"/>
      <c r="K1896" s="131"/>
      <c r="L1896" s="131"/>
      <c r="M1896" s="131"/>
      <c r="N1896" s="131"/>
      <c r="O1896" s="131"/>
      <c r="P1896" s="131"/>
      <c r="Q1896" s="131"/>
      <c r="R1896" s="131"/>
      <c r="S1896" s="131"/>
    </row>
    <row r="1897" spans="1:19" ht="15" customHeight="1">
      <c r="A1897" s="131"/>
      <c r="B1897" s="131"/>
      <c r="C1897" s="131"/>
      <c r="D1897" s="131"/>
      <c r="E1897" s="131"/>
      <c r="F1897" s="131"/>
      <c r="G1897" s="131"/>
      <c r="H1897" s="131"/>
      <c r="I1897" s="131"/>
      <c r="J1897" s="131"/>
      <c r="K1897" s="131"/>
      <c r="L1897" s="131"/>
      <c r="M1897" s="131"/>
      <c r="N1897" s="131"/>
      <c r="O1897" s="131"/>
      <c r="P1897" s="131"/>
      <c r="Q1897" s="131"/>
      <c r="R1897" s="131"/>
      <c r="S1897" s="131"/>
    </row>
    <row r="1898" spans="1:19" ht="15" customHeight="1">
      <c r="A1898" s="131"/>
      <c r="B1898" s="131"/>
      <c r="C1898" s="131"/>
      <c r="D1898" s="131"/>
      <c r="E1898" s="131"/>
      <c r="F1898" s="131"/>
      <c r="G1898" s="131"/>
      <c r="H1898" s="131"/>
      <c r="I1898" s="131"/>
      <c r="J1898" s="131"/>
      <c r="K1898" s="131"/>
      <c r="L1898" s="131"/>
      <c r="M1898" s="131"/>
      <c r="N1898" s="131"/>
      <c r="O1898" s="131"/>
      <c r="P1898" s="131"/>
      <c r="Q1898" s="131"/>
      <c r="R1898" s="131"/>
      <c r="S1898" s="131"/>
    </row>
    <row r="1899" spans="1:19" ht="15" customHeight="1">
      <c r="A1899" s="131"/>
      <c r="B1899" s="131"/>
      <c r="C1899" s="131"/>
      <c r="D1899" s="131"/>
      <c r="E1899" s="131"/>
      <c r="F1899" s="131"/>
      <c r="G1899" s="131"/>
      <c r="H1899" s="131"/>
      <c r="I1899" s="131"/>
      <c r="J1899" s="131"/>
      <c r="K1899" s="131"/>
      <c r="L1899" s="131"/>
      <c r="M1899" s="131"/>
      <c r="N1899" s="131"/>
      <c r="O1899" s="131"/>
      <c r="P1899" s="131"/>
      <c r="Q1899" s="131"/>
      <c r="R1899" s="131"/>
      <c r="S1899" s="131"/>
    </row>
    <row r="1900" spans="1:19" ht="15" customHeight="1">
      <c r="A1900" s="131"/>
      <c r="B1900" s="131"/>
      <c r="C1900" s="131"/>
      <c r="D1900" s="131"/>
      <c r="E1900" s="131"/>
      <c r="F1900" s="131"/>
      <c r="G1900" s="131"/>
      <c r="H1900" s="131"/>
      <c r="I1900" s="131"/>
      <c r="J1900" s="131"/>
      <c r="K1900" s="131"/>
      <c r="L1900" s="131"/>
      <c r="M1900" s="131"/>
      <c r="N1900" s="131"/>
      <c r="O1900" s="131"/>
      <c r="P1900" s="131"/>
      <c r="Q1900" s="131"/>
      <c r="R1900" s="131"/>
      <c r="S1900" s="131"/>
    </row>
    <row r="1901" spans="1:19" ht="15" customHeight="1">
      <c r="A1901" s="131"/>
      <c r="B1901" s="131"/>
      <c r="C1901" s="131"/>
      <c r="D1901" s="131"/>
      <c r="E1901" s="131"/>
      <c r="F1901" s="131"/>
      <c r="G1901" s="131"/>
      <c r="H1901" s="131"/>
      <c r="I1901" s="131"/>
      <c r="J1901" s="131"/>
      <c r="K1901" s="131"/>
      <c r="L1901" s="131"/>
      <c r="M1901" s="131"/>
      <c r="N1901" s="131"/>
      <c r="O1901" s="131"/>
      <c r="P1901" s="131"/>
      <c r="Q1901" s="131"/>
      <c r="R1901" s="131"/>
      <c r="S1901" s="131"/>
    </row>
    <row r="1902" spans="1:19" ht="15" customHeight="1">
      <c r="A1902" s="131"/>
      <c r="B1902" s="131"/>
      <c r="C1902" s="131"/>
      <c r="D1902" s="131"/>
      <c r="E1902" s="131"/>
      <c r="F1902" s="131"/>
      <c r="G1902" s="131"/>
      <c r="H1902" s="131"/>
      <c r="I1902" s="131"/>
      <c r="J1902" s="131"/>
      <c r="K1902" s="131"/>
      <c r="L1902" s="131"/>
      <c r="M1902" s="131"/>
      <c r="N1902" s="131"/>
      <c r="O1902" s="131"/>
      <c r="P1902" s="131"/>
      <c r="Q1902" s="131"/>
      <c r="R1902" s="131"/>
      <c r="S1902" s="131"/>
    </row>
    <row r="1903" spans="1:19" ht="15" customHeight="1">
      <c r="A1903" s="131"/>
      <c r="B1903" s="131"/>
      <c r="C1903" s="131"/>
      <c r="D1903" s="131"/>
      <c r="E1903" s="131"/>
      <c r="F1903" s="131"/>
      <c r="G1903" s="131"/>
      <c r="H1903" s="131"/>
      <c r="I1903" s="131"/>
      <c r="J1903" s="131"/>
      <c r="K1903" s="131"/>
      <c r="L1903" s="131"/>
      <c r="M1903" s="131"/>
      <c r="N1903" s="131"/>
      <c r="O1903" s="131"/>
      <c r="P1903" s="131"/>
      <c r="Q1903" s="131"/>
      <c r="R1903" s="131"/>
      <c r="S1903" s="131"/>
    </row>
    <row r="1904" spans="1:19" ht="15" customHeight="1">
      <c r="A1904" s="131"/>
      <c r="B1904" s="131"/>
      <c r="C1904" s="131"/>
      <c r="D1904" s="131"/>
      <c r="E1904" s="131"/>
      <c r="F1904" s="131"/>
      <c r="G1904" s="131"/>
      <c r="H1904" s="131"/>
      <c r="I1904" s="131"/>
      <c r="J1904" s="131"/>
      <c r="K1904" s="131"/>
      <c r="L1904" s="131"/>
      <c r="M1904" s="131"/>
      <c r="N1904" s="131"/>
      <c r="O1904" s="131"/>
      <c r="P1904" s="131"/>
      <c r="Q1904" s="131"/>
      <c r="R1904" s="131"/>
      <c r="S1904" s="131"/>
    </row>
    <row r="1905" spans="1:19" ht="15" customHeight="1">
      <c r="A1905" s="131"/>
      <c r="B1905" s="131"/>
      <c r="C1905" s="131"/>
      <c r="D1905" s="131"/>
      <c r="E1905" s="131"/>
      <c r="F1905" s="131"/>
      <c r="G1905" s="131"/>
      <c r="H1905" s="131"/>
      <c r="I1905" s="131"/>
      <c r="J1905" s="131"/>
      <c r="K1905" s="131"/>
      <c r="L1905" s="131"/>
      <c r="M1905" s="131"/>
      <c r="N1905" s="131"/>
      <c r="O1905" s="131"/>
      <c r="P1905" s="131"/>
      <c r="Q1905" s="131"/>
      <c r="R1905" s="131"/>
      <c r="S1905" s="131"/>
    </row>
    <row r="1906" spans="1:19" ht="15" customHeight="1">
      <c r="A1906" s="131"/>
      <c r="B1906" s="131"/>
      <c r="C1906" s="131"/>
      <c r="D1906" s="131"/>
      <c r="E1906" s="131"/>
      <c r="F1906" s="131"/>
      <c r="G1906" s="131"/>
      <c r="H1906" s="131"/>
      <c r="I1906" s="131"/>
      <c r="J1906" s="131"/>
      <c r="K1906" s="131"/>
      <c r="L1906" s="131"/>
      <c r="M1906" s="131"/>
      <c r="N1906" s="131"/>
      <c r="O1906" s="131"/>
      <c r="P1906" s="131"/>
      <c r="Q1906" s="131"/>
      <c r="R1906" s="131"/>
      <c r="S1906" s="131"/>
    </row>
    <row r="1907" spans="1:19" ht="15" customHeight="1">
      <c r="A1907" s="131"/>
      <c r="B1907" s="131"/>
      <c r="C1907" s="131"/>
      <c r="D1907" s="131"/>
      <c r="E1907" s="131"/>
      <c r="F1907" s="131"/>
      <c r="G1907" s="131"/>
      <c r="H1907" s="131"/>
      <c r="I1907" s="131"/>
      <c r="J1907" s="131"/>
      <c r="K1907" s="131"/>
      <c r="L1907" s="131"/>
      <c r="M1907" s="131"/>
      <c r="N1907" s="131"/>
      <c r="O1907" s="131"/>
      <c r="P1907" s="131"/>
      <c r="Q1907" s="131"/>
      <c r="R1907" s="131"/>
      <c r="S1907" s="131"/>
    </row>
    <row r="1908" spans="1:19" ht="15" customHeight="1">
      <c r="A1908" s="131"/>
      <c r="B1908" s="131"/>
      <c r="C1908" s="131"/>
      <c r="D1908" s="131"/>
      <c r="E1908" s="131"/>
      <c r="F1908" s="131"/>
      <c r="G1908" s="131"/>
      <c r="H1908" s="131"/>
      <c r="I1908" s="131"/>
      <c r="J1908" s="131"/>
      <c r="K1908" s="131"/>
      <c r="L1908" s="131"/>
      <c r="M1908" s="131"/>
      <c r="N1908" s="131"/>
      <c r="O1908" s="131"/>
      <c r="P1908" s="131"/>
      <c r="Q1908" s="131"/>
      <c r="R1908" s="131"/>
      <c r="S1908" s="131"/>
    </row>
    <row r="1909" spans="1:19" ht="15" customHeight="1">
      <c r="A1909" s="131"/>
      <c r="B1909" s="131"/>
      <c r="C1909" s="131"/>
      <c r="D1909" s="131"/>
      <c r="E1909" s="131"/>
      <c r="F1909" s="131"/>
      <c r="G1909" s="131"/>
      <c r="H1909" s="131"/>
      <c r="I1909" s="131"/>
      <c r="J1909" s="131"/>
      <c r="K1909" s="131"/>
      <c r="L1909" s="131"/>
      <c r="M1909" s="131"/>
      <c r="N1909" s="131"/>
      <c r="O1909" s="131"/>
      <c r="P1909" s="131"/>
      <c r="Q1909" s="131"/>
      <c r="R1909" s="131"/>
      <c r="S1909" s="131"/>
    </row>
    <row r="1910" spans="1:19" ht="15" customHeight="1">
      <c r="A1910" s="131"/>
      <c r="B1910" s="131"/>
      <c r="C1910" s="131"/>
      <c r="D1910" s="131"/>
      <c r="E1910" s="131"/>
      <c r="F1910" s="131"/>
      <c r="G1910" s="131"/>
      <c r="H1910" s="131"/>
      <c r="I1910" s="131"/>
      <c r="J1910" s="131"/>
      <c r="K1910" s="131"/>
      <c r="L1910" s="131"/>
      <c r="M1910" s="131"/>
      <c r="N1910" s="131"/>
      <c r="O1910" s="131"/>
      <c r="P1910" s="131"/>
      <c r="Q1910" s="131"/>
      <c r="R1910" s="131"/>
      <c r="S1910" s="131"/>
    </row>
    <row r="1911" spans="1:19" ht="15" customHeight="1">
      <c r="A1911" s="131"/>
      <c r="B1911" s="131"/>
      <c r="C1911" s="131"/>
      <c r="D1911" s="131"/>
      <c r="E1911" s="131"/>
      <c r="F1911" s="131"/>
      <c r="G1911" s="131"/>
      <c r="H1911" s="131"/>
      <c r="I1911" s="131"/>
      <c r="J1911" s="131"/>
      <c r="K1911" s="131"/>
      <c r="L1911" s="131"/>
      <c r="M1911" s="131"/>
      <c r="N1911" s="131"/>
      <c r="O1911" s="131"/>
      <c r="P1911" s="131"/>
      <c r="Q1911" s="131"/>
      <c r="R1911" s="131"/>
      <c r="S1911" s="131"/>
    </row>
    <row r="1912" spans="1:19" ht="15" customHeight="1">
      <c r="A1912" s="131"/>
      <c r="B1912" s="131"/>
      <c r="C1912" s="131"/>
      <c r="D1912" s="131"/>
      <c r="E1912" s="131"/>
      <c r="F1912" s="131"/>
      <c r="G1912" s="131"/>
      <c r="H1912" s="131"/>
      <c r="I1912" s="131"/>
      <c r="J1912" s="131"/>
      <c r="K1912" s="131"/>
      <c r="L1912" s="131"/>
      <c r="M1912" s="131"/>
      <c r="N1912" s="131"/>
      <c r="O1912" s="131"/>
      <c r="P1912" s="131"/>
      <c r="Q1912" s="131"/>
      <c r="R1912" s="131"/>
      <c r="S1912" s="131"/>
    </row>
    <row r="1913" spans="1:19" ht="15" customHeight="1">
      <c r="A1913" s="131"/>
      <c r="B1913" s="131"/>
      <c r="C1913" s="131"/>
      <c r="D1913" s="131"/>
      <c r="E1913" s="131"/>
      <c r="F1913" s="131"/>
      <c r="G1913" s="131"/>
      <c r="H1913" s="131"/>
      <c r="I1913" s="131"/>
      <c r="J1913" s="131"/>
      <c r="K1913" s="131"/>
      <c r="L1913" s="131"/>
      <c r="M1913" s="131"/>
      <c r="N1913" s="131"/>
      <c r="O1913" s="131"/>
      <c r="P1913" s="131"/>
      <c r="Q1913" s="131"/>
      <c r="R1913" s="131"/>
      <c r="S1913" s="131"/>
    </row>
    <row r="1914" spans="1:19" ht="15" customHeight="1">
      <c r="A1914" s="131"/>
      <c r="B1914" s="131"/>
      <c r="C1914" s="131"/>
      <c r="D1914" s="131"/>
      <c r="E1914" s="131"/>
      <c r="F1914" s="131"/>
      <c r="G1914" s="131"/>
      <c r="H1914" s="131"/>
      <c r="I1914" s="131"/>
      <c r="J1914" s="131"/>
      <c r="K1914" s="131"/>
      <c r="L1914" s="131"/>
      <c r="M1914" s="131"/>
      <c r="N1914" s="131"/>
      <c r="O1914" s="131"/>
      <c r="P1914" s="131"/>
      <c r="Q1914" s="131"/>
      <c r="R1914" s="131"/>
      <c r="S1914" s="131"/>
    </row>
    <row r="1915" spans="1:19" ht="15" customHeight="1">
      <c r="A1915" s="131"/>
      <c r="B1915" s="131"/>
      <c r="C1915" s="131"/>
      <c r="D1915" s="131"/>
      <c r="E1915" s="131"/>
      <c r="F1915" s="131"/>
      <c r="G1915" s="131"/>
      <c r="H1915" s="131"/>
      <c r="I1915" s="131"/>
      <c r="J1915" s="131"/>
      <c r="K1915" s="131"/>
      <c r="L1915" s="131"/>
      <c r="M1915" s="131"/>
      <c r="N1915" s="131"/>
      <c r="O1915" s="131"/>
      <c r="P1915" s="131"/>
      <c r="Q1915" s="131"/>
      <c r="R1915" s="131"/>
      <c r="S1915" s="131"/>
    </row>
    <row r="1916" spans="1:19" ht="15" customHeight="1">
      <c r="A1916" s="131"/>
      <c r="B1916" s="131"/>
      <c r="C1916" s="131"/>
      <c r="D1916" s="131"/>
      <c r="E1916" s="131"/>
      <c r="F1916" s="131"/>
      <c r="G1916" s="131"/>
      <c r="H1916" s="131"/>
      <c r="I1916" s="131"/>
      <c r="J1916" s="131"/>
      <c r="K1916" s="131"/>
      <c r="L1916" s="131"/>
      <c r="M1916" s="131"/>
      <c r="N1916" s="131"/>
      <c r="O1916" s="131"/>
      <c r="P1916" s="131"/>
      <c r="Q1916" s="131"/>
      <c r="R1916" s="131"/>
      <c r="S1916" s="131"/>
    </row>
    <row r="1917" spans="1:19" ht="15" customHeight="1">
      <c r="A1917" s="131"/>
      <c r="B1917" s="131"/>
      <c r="C1917" s="131"/>
      <c r="D1917" s="131"/>
      <c r="E1917" s="131"/>
      <c r="F1917" s="131"/>
      <c r="G1917" s="131"/>
      <c r="H1917" s="131"/>
      <c r="I1917" s="131"/>
      <c r="J1917" s="131"/>
      <c r="K1917" s="131"/>
      <c r="L1917" s="131"/>
      <c r="M1917" s="131"/>
      <c r="N1917" s="131"/>
      <c r="O1917" s="131"/>
      <c r="P1917" s="131"/>
      <c r="Q1917" s="131"/>
      <c r="R1917" s="131"/>
      <c r="S1917" s="131"/>
    </row>
    <row r="1918" spans="1:19" ht="15" customHeight="1">
      <c r="A1918" s="131"/>
      <c r="B1918" s="131"/>
      <c r="C1918" s="131"/>
      <c r="D1918" s="131"/>
      <c r="E1918" s="131"/>
      <c r="F1918" s="131"/>
      <c r="G1918" s="131"/>
      <c r="H1918" s="131"/>
      <c r="I1918" s="131"/>
      <c r="J1918" s="131"/>
      <c r="K1918" s="131"/>
      <c r="L1918" s="131"/>
      <c r="M1918" s="131"/>
      <c r="N1918" s="131"/>
      <c r="O1918" s="131"/>
      <c r="P1918" s="131"/>
      <c r="Q1918" s="131"/>
      <c r="R1918" s="131"/>
      <c r="S1918" s="131"/>
    </row>
    <row r="1919" spans="1:19" ht="15" customHeight="1">
      <c r="A1919" s="131"/>
      <c r="B1919" s="131"/>
      <c r="C1919" s="131"/>
      <c r="D1919" s="131"/>
      <c r="E1919" s="131"/>
      <c r="F1919" s="131"/>
      <c r="G1919" s="131"/>
      <c r="H1919" s="131"/>
      <c r="I1919" s="131"/>
      <c r="J1919" s="131"/>
      <c r="K1919" s="131"/>
      <c r="L1919" s="131"/>
      <c r="M1919" s="131"/>
      <c r="N1919" s="131"/>
      <c r="O1919" s="131"/>
      <c r="P1919" s="131"/>
      <c r="Q1919" s="131"/>
      <c r="R1919" s="131"/>
      <c r="S1919" s="131"/>
    </row>
    <row r="1920" spans="1:19" ht="15" customHeight="1">
      <c r="A1920" s="131"/>
      <c r="B1920" s="131"/>
      <c r="C1920" s="131"/>
      <c r="D1920" s="131"/>
      <c r="E1920" s="131"/>
      <c r="F1920" s="131"/>
      <c r="G1920" s="131"/>
      <c r="H1920" s="131"/>
      <c r="I1920" s="131"/>
      <c r="J1920" s="131"/>
      <c r="K1920" s="131"/>
      <c r="L1920" s="131"/>
      <c r="M1920" s="131"/>
      <c r="N1920" s="131"/>
      <c r="O1920" s="131"/>
      <c r="P1920" s="131"/>
      <c r="Q1920" s="131"/>
      <c r="R1920" s="131"/>
      <c r="S1920" s="131"/>
    </row>
    <row r="1921" spans="1:19" ht="15" customHeight="1">
      <c r="A1921" s="131"/>
      <c r="B1921" s="131"/>
      <c r="C1921" s="131"/>
      <c r="D1921" s="131"/>
      <c r="E1921" s="131"/>
      <c r="F1921" s="131"/>
      <c r="G1921" s="131"/>
      <c r="H1921" s="131"/>
      <c r="I1921" s="131"/>
      <c r="J1921" s="131"/>
      <c r="K1921" s="131"/>
      <c r="L1921" s="131"/>
      <c r="M1921" s="131"/>
      <c r="N1921" s="131"/>
      <c r="O1921" s="131"/>
      <c r="P1921" s="131"/>
      <c r="Q1921" s="131"/>
      <c r="R1921" s="131"/>
      <c r="S1921" s="131"/>
    </row>
    <row r="1922" spans="1:19" ht="15" customHeight="1">
      <c r="A1922" s="131"/>
      <c r="B1922" s="131"/>
      <c r="C1922" s="131"/>
      <c r="D1922" s="131"/>
      <c r="E1922" s="131"/>
      <c r="F1922" s="131"/>
      <c r="G1922" s="131"/>
      <c r="H1922" s="131"/>
      <c r="I1922" s="131"/>
      <c r="J1922" s="131"/>
      <c r="K1922" s="131"/>
      <c r="L1922" s="131"/>
      <c r="M1922" s="131"/>
      <c r="N1922" s="131"/>
      <c r="O1922" s="131"/>
      <c r="P1922" s="131"/>
      <c r="Q1922" s="131"/>
      <c r="R1922" s="131"/>
      <c r="S1922" s="131"/>
    </row>
    <row r="1923" spans="1:19" ht="15" customHeight="1">
      <c r="A1923" s="131"/>
      <c r="B1923" s="131"/>
      <c r="C1923" s="131"/>
      <c r="D1923" s="131"/>
      <c r="E1923" s="131"/>
      <c r="F1923" s="131"/>
      <c r="G1923" s="131"/>
      <c r="H1923" s="131"/>
      <c r="I1923" s="131"/>
      <c r="J1923" s="131"/>
      <c r="K1923" s="131"/>
      <c r="L1923" s="131"/>
      <c r="M1923" s="131"/>
      <c r="N1923" s="131"/>
      <c r="O1923" s="131"/>
      <c r="P1923" s="131"/>
      <c r="Q1923" s="131"/>
      <c r="R1923" s="131"/>
      <c r="S1923" s="131"/>
    </row>
    <row r="1924" spans="1:19" ht="15" customHeight="1">
      <c r="A1924" s="131"/>
      <c r="B1924" s="131"/>
      <c r="C1924" s="131"/>
      <c r="D1924" s="131"/>
      <c r="E1924" s="131"/>
      <c r="F1924" s="131"/>
      <c r="G1924" s="131"/>
      <c r="H1924" s="131"/>
      <c r="I1924" s="131"/>
      <c r="J1924" s="131"/>
      <c r="K1924" s="131"/>
      <c r="L1924" s="131"/>
      <c r="M1924" s="131"/>
      <c r="N1924" s="131"/>
      <c r="O1924" s="131"/>
      <c r="P1924" s="131"/>
      <c r="Q1924" s="131"/>
      <c r="R1924" s="131"/>
      <c r="S1924" s="131"/>
    </row>
    <row r="1925" spans="1:19" ht="15" customHeight="1">
      <c r="A1925" s="131"/>
      <c r="B1925" s="131"/>
      <c r="C1925" s="131"/>
      <c r="D1925" s="131"/>
      <c r="E1925" s="131"/>
      <c r="F1925" s="131"/>
      <c r="G1925" s="131"/>
      <c r="H1925" s="131"/>
      <c r="I1925" s="131"/>
      <c r="J1925" s="131"/>
      <c r="K1925" s="131"/>
      <c r="L1925" s="131"/>
      <c r="M1925" s="131"/>
      <c r="N1925" s="131"/>
      <c r="O1925" s="131"/>
      <c r="P1925" s="131"/>
      <c r="Q1925" s="131"/>
      <c r="R1925" s="131"/>
      <c r="S1925" s="131"/>
    </row>
    <row r="1926" spans="1:19" ht="15" customHeight="1">
      <c r="A1926" s="131"/>
      <c r="B1926" s="131"/>
      <c r="C1926" s="131"/>
      <c r="D1926" s="131"/>
      <c r="E1926" s="131"/>
      <c r="F1926" s="131"/>
      <c r="G1926" s="131"/>
      <c r="H1926" s="131"/>
      <c r="I1926" s="131"/>
      <c r="J1926" s="131"/>
      <c r="K1926" s="131"/>
      <c r="L1926" s="131"/>
      <c r="M1926" s="131"/>
      <c r="N1926" s="131"/>
      <c r="O1926" s="131"/>
      <c r="P1926" s="131"/>
      <c r="Q1926" s="131"/>
      <c r="R1926" s="131"/>
      <c r="S1926" s="131"/>
    </row>
    <row r="1927" spans="1:19" ht="15" customHeight="1">
      <c r="A1927" s="131"/>
      <c r="B1927" s="131"/>
      <c r="C1927" s="131"/>
      <c r="D1927" s="131"/>
      <c r="E1927" s="131"/>
      <c r="F1927" s="131"/>
      <c r="G1927" s="131"/>
      <c r="H1927" s="131"/>
      <c r="I1927" s="131"/>
      <c r="J1927" s="131"/>
      <c r="K1927" s="131"/>
      <c r="L1927" s="131"/>
      <c r="M1927" s="131"/>
      <c r="N1927" s="131"/>
      <c r="O1927" s="131"/>
      <c r="P1927" s="131"/>
      <c r="Q1927" s="131"/>
      <c r="R1927" s="131"/>
      <c r="S1927" s="131"/>
    </row>
    <row r="1928" spans="1:19" ht="15" customHeight="1">
      <c r="A1928" s="131"/>
      <c r="B1928" s="131"/>
      <c r="C1928" s="131"/>
      <c r="D1928" s="131"/>
      <c r="E1928" s="131"/>
      <c r="F1928" s="131"/>
      <c r="G1928" s="131"/>
      <c r="H1928" s="131"/>
      <c r="I1928" s="131"/>
      <c r="J1928" s="131"/>
      <c r="K1928" s="131"/>
      <c r="L1928" s="131"/>
      <c r="M1928" s="131"/>
      <c r="N1928" s="131"/>
      <c r="O1928" s="131"/>
      <c r="P1928" s="131"/>
      <c r="Q1928" s="131"/>
      <c r="R1928" s="131"/>
      <c r="S1928" s="131"/>
    </row>
    <row r="1929" spans="1:19" ht="15" customHeight="1">
      <c r="A1929" s="131"/>
      <c r="B1929" s="131"/>
      <c r="C1929" s="131"/>
      <c r="D1929" s="131"/>
      <c r="E1929" s="131"/>
      <c r="F1929" s="131"/>
      <c r="G1929" s="131"/>
      <c r="H1929" s="131"/>
      <c r="I1929" s="131"/>
      <c r="J1929" s="131"/>
      <c r="K1929" s="131"/>
      <c r="L1929" s="131"/>
      <c r="M1929" s="131"/>
      <c r="N1929" s="131"/>
      <c r="O1929" s="131"/>
      <c r="P1929" s="131"/>
      <c r="Q1929" s="131"/>
      <c r="R1929" s="131"/>
      <c r="S1929" s="131"/>
    </row>
    <row r="1930" spans="1:19" ht="15" customHeight="1">
      <c r="A1930" s="131"/>
      <c r="B1930" s="131"/>
      <c r="C1930" s="131"/>
      <c r="D1930" s="131"/>
      <c r="E1930" s="131"/>
      <c r="F1930" s="131"/>
      <c r="G1930" s="131"/>
      <c r="H1930" s="131"/>
      <c r="I1930" s="131"/>
      <c r="J1930" s="131"/>
      <c r="K1930" s="131"/>
      <c r="L1930" s="131"/>
      <c r="M1930" s="131"/>
      <c r="N1930" s="131"/>
      <c r="O1930" s="131"/>
      <c r="P1930" s="131"/>
      <c r="Q1930" s="131"/>
      <c r="R1930" s="131"/>
      <c r="S1930" s="131"/>
    </row>
    <row r="1931" spans="1:19" ht="15" customHeight="1">
      <c r="A1931" s="131"/>
      <c r="B1931" s="131"/>
      <c r="C1931" s="131"/>
      <c r="D1931" s="131"/>
      <c r="E1931" s="131"/>
      <c r="F1931" s="131"/>
      <c r="G1931" s="131"/>
      <c r="H1931" s="131"/>
      <c r="I1931" s="131"/>
      <c r="J1931" s="131"/>
      <c r="K1931" s="131"/>
      <c r="L1931" s="131"/>
      <c r="M1931" s="131"/>
      <c r="N1931" s="131"/>
      <c r="O1931" s="131"/>
      <c r="P1931" s="131"/>
      <c r="Q1931" s="131"/>
      <c r="R1931" s="131"/>
      <c r="S1931" s="131"/>
    </row>
    <row r="1932" spans="1:19" ht="15" customHeight="1">
      <c r="A1932" s="131"/>
      <c r="B1932" s="131"/>
      <c r="C1932" s="131"/>
      <c r="D1932" s="131"/>
      <c r="E1932" s="131"/>
      <c r="F1932" s="131"/>
      <c r="G1932" s="131"/>
      <c r="H1932" s="131"/>
      <c r="I1932" s="131"/>
      <c r="J1932" s="131"/>
      <c r="K1932" s="131"/>
      <c r="L1932" s="131"/>
      <c r="M1932" s="131"/>
      <c r="N1932" s="131"/>
      <c r="O1932" s="131"/>
      <c r="P1932" s="131"/>
      <c r="Q1932" s="131"/>
      <c r="R1932" s="131"/>
      <c r="S1932" s="131"/>
    </row>
    <row r="1933" spans="1:19" ht="15" customHeight="1">
      <c r="A1933" s="131"/>
      <c r="B1933" s="131"/>
      <c r="C1933" s="131"/>
      <c r="D1933" s="131"/>
      <c r="E1933" s="131"/>
      <c r="F1933" s="131"/>
      <c r="G1933" s="131"/>
      <c r="H1933" s="131"/>
      <c r="I1933" s="131"/>
      <c r="J1933" s="131"/>
      <c r="K1933" s="131"/>
      <c r="L1933" s="131"/>
      <c r="M1933" s="131"/>
      <c r="N1933" s="131"/>
      <c r="O1933" s="131"/>
      <c r="P1933" s="131"/>
      <c r="Q1933" s="131"/>
      <c r="R1933" s="131"/>
      <c r="S1933" s="131"/>
    </row>
    <row r="1934" spans="1:19" ht="15" customHeight="1">
      <c r="A1934" s="131"/>
      <c r="B1934" s="131"/>
      <c r="C1934" s="131"/>
      <c r="D1934" s="131"/>
      <c r="E1934" s="131"/>
      <c r="F1934" s="131"/>
      <c r="G1934" s="131"/>
      <c r="H1934" s="131"/>
      <c r="I1934" s="131"/>
      <c r="J1934" s="131"/>
      <c r="K1934" s="131"/>
      <c r="L1934" s="131"/>
      <c r="M1934" s="131"/>
      <c r="N1934" s="131"/>
      <c r="O1934" s="131"/>
      <c r="P1934" s="131"/>
      <c r="Q1934" s="131"/>
      <c r="R1934" s="131"/>
      <c r="S1934" s="131"/>
    </row>
    <row r="1935" spans="1:19" ht="15" customHeight="1">
      <c r="A1935" s="131"/>
      <c r="B1935" s="131"/>
      <c r="C1935" s="131"/>
      <c r="D1935" s="131"/>
      <c r="E1935" s="131"/>
      <c r="F1935" s="131"/>
      <c r="G1935" s="131"/>
      <c r="H1935" s="131"/>
      <c r="I1935" s="131"/>
      <c r="J1935" s="131"/>
      <c r="K1935" s="131"/>
      <c r="L1935" s="131"/>
      <c r="M1935" s="131"/>
      <c r="N1935" s="131"/>
      <c r="O1935" s="131"/>
      <c r="P1935" s="131"/>
      <c r="Q1935" s="131"/>
      <c r="R1935" s="131"/>
      <c r="S1935" s="131"/>
    </row>
    <row r="1936" spans="1:19" ht="15" customHeight="1">
      <c r="A1936" s="131"/>
      <c r="B1936" s="131"/>
      <c r="C1936" s="131"/>
      <c r="D1936" s="131"/>
      <c r="E1936" s="131"/>
      <c r="F1936" s="131"/>
      <c r="G1936" s="131"/>
      <c r="H1936" s="131"/>
      <c r="I1936" s="131"/>
      <c r="J1936" s="131"/>
      <c r="K1936" s="131"/>
      <c r="L1936" s="131"/>
      <c r="M1936" s="131"/>
      <c r="N1936" s="131"/>
      <c r="O1936" s="131"/>
      <c r="P1936" s="131"/>
      <c r="Q1936" s="131"/>
      <c r="R1936" s="131"/>
      <c r="S1936" s="131"/>
    </row>
    <row r="1937" spans="1:19" ht="15" customHeight="1">
      <c r="A1937" s="131"/>
      <c r="B1937" s="131"/>
      <c r="C1937" s="131"/>
      <c r="D1937" s="131"/>
      <c r="E1937" s="131"/>
      <c r="F1937" s="131"/>
      <c r="G1937" s="131"/>
      <c r="H1937" s="131"/>
      <c r="I1937" s="131"/>
      <c r="J1937" s="131"/>
      <c r="K1937" s="131"/>
      <c r="L1937" s="131"/>
      <c r="M1937" s="131"/>
      <c r="N1937" s="131"/>
      <c r="O1937" s="131"/>
      <c r="P1937" s="131"/>
      <c r="Q1937" s="131"/>
      <c r="R1937" s="131"/>
      <c r="S1937" s="131"/>
    </row>
    <row r="1938" spans="1:19" ht="15" customHeight="1">
      <c r="A1938" s="131"/>
      <c r="B1938" s="131"/>
      <c r="C1938" s="131"/>
      <c r="D1938" s="131"/>
      <c r="E1938" s="131"/>
      <c r="F1938" s="131"/>
      <c r="G1938" s="131"/>
      <c r="H1938" s="131"/>
      <c r="I1938" s="131"/>
      <c r="J1938" s="131"/>
      <c r="K1938" s="131"/>
      <c r="L1938" s="131"/>
      <c r="M1938" s="131"/>
      <c r="N1938" s="131"/>
      <c r="O1938" s="131"/>
      <c r="P1938" s="131"/>
      <c r="Q1938" s="131"/>
      <c r="R1938" s="131"/>
      <c r="S1938" s="131"/>
    </row>
    <row r="1939" spans="1:19" ht="15" customHeight="1">
      <c r="A1939" s="131"/>
      <c r="B1939" s="131"/>
      <c r="C1939" s="131"/>
      <c r="D1939" s="131"/>
      <c r="E1939" s="131"/>
      <c r="F1939" s="131"/>
      <c r="G1939" s="131"/>
      <c r="H1939" s="131"/>
      <c r="I1939" s="131"/>
      <c r="J1939" s="131"/>
      <c r="K1939" s="131"/>
      <c r="L1939" s="131"/>
      <c r="M1939" s="131"/>
      <c r="N1939" s="131"/>
      <c r="O1939" s="131"/>
      <c r="P1939" s="131"/>
      <c r="Q1939" s="131"/>
      <c r="R1939" s="131"/>
      <c r="S1939" s="131"/>
    </row>
    <row r="1940" spans="1:19" ht="15" customHeight="1">
      <c r="A1940" s="131"/>
      <c r="B1940" s="131"/>
      <c r="C1940" s="131"/>
      <c r="D1940" s="131"/>
      <c r="E1940" s="131"/>
      <c r="F1940" s="131"/>
      <c r="G1940" s="131"/>
      <c r="H1940" s="131"/>
      <c r="I1940" s="131"/>
      <c r="J1940" s="131"/>
      <c r="K1940" s="131"/>
      <c r="L1940" s="131"/>
      <c r="M1940" s="131"/>
      <c r="N1940" s="131"/>
      <c r="O1940" s="131"/>
      <c r="P1940" s="131"/>
      <c r="Q1940" s="131"/>
      <c r="R1940" s="131"/>
      <c r="S1940" s="131"/>
    </row>
    <row r="1941" spans="1:19" ht="15" customHeight="1">
      <c r="A1941" s="131"/>
      <c r="B1941" s="131"/>
      <c r="C1941" s="131"/>
      <c r="D1941" s="131"/>
      <c r="E1941" s="131"/>
      <c r="F1941" s="131"/>
      <c r="G1941" s="131"/>
      <c r="H1941" s="131"/>
      <c r="I1941" s="131"/>
      <c r="J1941" s="131"/>
      <c r="K1941" s="131"/>
      <c r="L1941" s="131"/>
      <c r="M1941" s="131"/>
      <c r="N1941" s="131"/>
      <c r="O1941" s="131"/>
      <c r="P1941" s="131"/>
      <c r="Q1941" s="131"/>
      <c r="R1941" s="131"/>
      <c r="S1941" s="131"/>
    </row>
    <row r="1942" spans="1:19" ht="15" customHeight="1">
      <c r="A1942" s="131"/>
      <c r="B1942" s="131"/>
      <c r="C1942" s="131"/>
      <c r="D1942" s="131"/>
      <c r="E1942" s="131"/>
      <c r="F1942" s="131"/>
      <c r="G1942" s="131"/>
      <c r="H1942" s="131"/>
      <c r="I1942" s="131"/>
      <c r="J1942" s="131"/>
      <c r="K1942" s="131"/>
      <c r="L1942" s="131"/>
      <c r="M1942" s="131"/>
      <c r="N1942" s="131"/>
      <c r="O1942" s="131"/>
      <c r="P1942" s="131"/>
      <c r="Q1942" s="131"/>
      <c r="R1942" s="131"/>
      <c r="S1942" s="131"/>
    </row>
    <row r="1943" spans="1:19" ht="15" customHeight="1">
      <c r="A1943" s="131"/>
      <c r="B1943" s="131"/>
      <c r="C1943" s="131"/>
      <c r="D1943" s="131"/>
      <c r="E1943" s="131"/>
      <c r="F1943" s="131"/>
      <c r="G1943" s="131"/>
      <c r="H1943" s="131"/>
      <c r="I1943" s="131"/>
      <c r="J1943" s="131"/>
      <c r="K1943" s="131"/>
      <c r="L1943" s="131"/>
      <c r="M1943" s="131"/>
      <c r="N1943" s="131"/>
      <c r="O1943" s="131"/>
      <c r="P1943" s="131"/>
      <c r="Q1943" s="131"/>
      <c r="R1943" s="131"/>
      <c r="S1943" s="131"/>
    </row>
    <row r="1944" spans="1:19" ht="15" customHeight="1">
      <c r="A1944" s="131"/>
      <c r="B1944" s="131"/>
      <c r="C1944" s="131"/>
      <c r="D1944" s="131"/>
      <c r="E1944" s="131"/>
      <c r="F1944" s="131"/>
      <c r="G1944" s="131"/>
      <c r="H1944" s="131"/>
      <c r="I1944" s="131"/>
      <c r="J1944" s="131"/>
      <c r="K1944" s="131"/>
      <c r="L1944" s="131"/>
      <c r="M1944" s="131"/>
      <c r="N1944" s="131"/>
      <c r="O1944" s="131"/>
      <c r="P1944" s="131"/>
      <c r="Q1944" s="131"/>
      <c r="R1944" s="131"/>
      <c r="S1944" s="131"/>
    </row>
    <row r="1945" spans="1:19" ht="15" customHeight="1">
      <c r="A1945" s="131"/>
      <c r="B1945" s="131"/>
      <c r="C1945" s="131"/>
      <c r="D1945" s="131"/>
      <c r="E1945" s="131"/>
      <c r="F1945" s="131"/>
      <c r="G1945" s="131"/>
      <c r="H1945" s="131"/>
      <c r="I1945" s="131"/>
      <c r="J1945" s="131"/>
      <c r="K1945" s="131"/>
      <c r="L1945" s="131"/>
      <c r="M1945" s="131"/>
      <c r="N1945" s="131"/>
      <c r="O1945" s="131"/>
      <c r="P1945" s="131"/>
      <c r="Q1945" s="131"/>
      <c r="R1945" s="131"/>
      <c r="S1945" s="131"/>
    </row>
    <row r="1946" spans="1:19" ht="15" customHeight="1">
      <c r="A1946" s="131"/>
      <c r="B1946" s="131"/>
      <c r="C1946" s="131"/>
      <c r="D1946" s="131"/>
      <c r="E1946" s="131"/>
      <c r="F1946" s="131"/>
      <c r="G1946" s="131"/>
      <c r="H1946" s="131"/>
      <c r="I1946" s="131"/>
      <c r="J1946" s="131"/>
      <c r="K1946" s="131"/>
      <c r="L1946" s="131"/>
      <c r="M1946" s="131"/>
      <c r="N1946" s="131"/>
      <c r="O1946" s="131"/>
      <c r="P1946" s="131"/>
      <c r="Q1946" s="131"/>
      <c r="R1946" s="131"/>
      <c r="S1946" s="131"/>
    </row>
    <row r="1947" spans="1:19" ht="15" customHeight="1">
      <c r="A1947" s="131"/>
      <c r="B1947" s="131"/>
      <c r="C1947" s="131"/>
      <c r="D1947" s="131"/>
      <c r="E1947" s="131"/>
      <c r="F1947" s="131"/>
      <c r="G1947" s="131"/>
      <c r="H1947" s="131"/>
      <c r="I1947" s="131"/>
      <c r="J1947" s="131"/>
      <c r="K1947" s="131"/>
      <c r="L1947" s="131"/>
      <c r="M1947" s="131"/>
      <c r="N1947" s="131"/>
      <c r="O1947" s="131"/>
      <c r="P1947" s="131"/>
      <c r="Q1947" s="131"/>
      <c r="R1947" s="131"/>
      <c r="S1947" s="131"/>
    </row>
    <row r="1948" spans="1:19" ht="15" customHeight="1">
      <c r="A1948" s="131"/>
      <c r="B1948" s="131"/>
      <c r="C1948" s="131"/>
      <c r="D1948" s="131"/>
      <c r="E1948" s="131"/>
      <c r="F1948" s="131"/>
      <c r="G1948" s="131"/>
      <c r="H1948" s="131"/>
      <c r="I1948" s="131"/>
      <c r="J1948" s="131"/>
      <c r="K1948" s="131"/>
      <c r="L1948" s="131"/>
      <c r="M1948" s="131"/>
      <c r="N1948" s="131"/>
      <c r="O1948" s="131"/>
      <c r="P1948" s="131"/>
      <c r="Q1948" s="131"/>
      <c r="R1948" s="131"/>
      <c r="S1948" s="131"/>
    </row>
    <row r="1949" spans="1:19" ht="15" customHeight="1">
      <c r="A1949" s="131"/>
      <c r="B1949" s="131"/>
      <c r="C1949" s="131"/>
      <c r="D1949" s="131"/>
      <c r="E1949" s="131"/>
      <c r="F1949" s="131"/>
      <c r="G1949" s="131"/>
      <c r="H1949" s="131"/>
      <c r="I1949" s="131"/>
      <c r="J1949" s="131"/>
      <c r="K1949" s="131"/>
      <c r="L1949" s="131"/>
      <c r="M1949" s="131"/>
      <c r="N1949" s="131"/>
      <c r="O1949" s="131"/>
      <c r="P1949" s="131"/>
      <c r="Q1949" s="131"/>
      <c r="R1949" s="131"/>
      <c r="S1949" s="131"/>
    </row>
    <row r="1950" spans="1:19" ht="15" customHeight="1">
      <c r="A1950" s="131"/>
      <c r="B1950" s="131"/>
      <c r="C1950" s="131"/>
      <c r="D1950" s="131"/>
      <c r="E1950" s="131"/>
      <c r="F1950" s="131"/>
      <c r="G1950" s="131"/>
      <c r="H1950" s="131"/>
      <c r="I1950" s="131"/>
      <c r="J1950" s="131"/>
      <c r="K1950" s="131"/>
      <c r="L1950" s="131"/>
      <c r="M1950" s="131"/>
      <c r="N1950" s="131"/>
      <c r="O1950" s="131"/>
      <c r="P1950" s="131"/>
      <c r="Q1950" s="131"/>
      <c r="R1950" s="131"/>
      <c r="S1950" s="131"/>
    </row>
    <row r="1951" spans="1:19" ht="15" customHeight="1">
      <c r="A1951" s="131"/>
      <c r="B1951" s="131"/>
      <c r="C1951" s="131"/>
      <c r="D1951" s="131"/>
      <c r="E1951" s="131"/>
      <c r="F1951" s="131"/>
      <c r="G1951" s="131"/>
      <c r="H1951" s="131"/>
      <c r="I1951" s="131"/>
      <c r="J1951" s="131"/>
      <c r="K1951" s="131"/>
      <c r="L1951" s="131"/>
      <c r="M1951" s="131"/>
      <c r="N1951" s="131"/>
      <c r="O1951" s="131"/>
      <c r="P1951" s="131"/>
      <c r="Q1951" s="131"/>
      <c r="R1951" s="131"/>
      <c r="S1951" s="131"/>
    </row>
    <row r="1952" spans="1:19" ht="15" customHeight="1">
      <c r="A1952" s="131"/>
      <c r="B1952" s="131"/>
      <c r="C1952" s="131"/>
      <c r="D1952" s="131"/>
      <c r="E1952" s="131"/>
      <c r="F1952" s="131"/>
      <c r="G1952" s="131"/>
      <c r="H1952" s="131"/>
      <c r="I1952" s="131"/>
      <c r="J1952" s="131"/>
      <c r="K1952" s="131"/>
      <c r="L1952" s="131"/>
      <c r="M1952" s="131"/>
      <c r="N1952" s="131"/>
      <c r="O1952" s="131"/>
      <c r="P1952" s="131"/>
      <c r="Q1952" s="131"/>
      <c r="R1952" s="131"/>
      <c r="S1952" s="131"/>
    </row>
    <row r="1953" spans="1:19" ht="15" customHeight="1">
      <c r="A1953" s="131"/>
      <c r="B1953" s="131"/>
      <c r="C1953" s="131"/>
      <c r="D1953" s="131"/>
      <c r="E1953" s="131"/>
      <c r="F1953" s="131"/>
      <c r="G1953" s="131"/>
      <c r="H1953" s="131"/>
      <c r="I1953" s="131"/>
      <c r="J1953" s="131"/>
      <c r="K1953" s="131"/>
      <c r="L1953" s="131"/>
      <c r="M1953" s="131"/>
      <c r="N1953" s="131"/>
      <c r="O1953" s="131"/>
      <c r="P1953" s="131"/>
      <c r="Q1953" s="131"/>
      <c r="R1953" s="131"/>
      <c r="S1953" s="131"/>
    </row>
    <row r="1954" spans="1:19" ht="15" customHeight="1">
      <c r="A1954" s="131"/>
      <c r="B1954" s="131"/>
      <c r="C1954" s="131"/>
      <c r="D1954" s="131"/>
      <c r="E1954" s="131"/>
      <c r="F1954" s="131"/>
      <c r="G1954" s="131"/>
      <c r="H1954" s="131"/>
      <c r="I1954" s="131"/>
      <c r="J1954" s="131"/>
      <c r="K1954" s="131"/>
      <c r="L1954" s="131"/>
      <c r="M1954" s="131"/>
      <c r="N1954" s="131"/>
      <c r="O1954" s="131"/>
      <c r="P1954" s="131"/>
      <c r="Q1954" s="131"/>
      <c r="R1954" s="131"/>
      <c r="S1954" s="131"/>
    </row>
    <row r="1955" spans="1:19" ht="15" customHeight="1">
      <c r="A1955" s="131"/>
      <c r="B1955" s="131"/>
      <c r="C1955" s="131"/>
      <c r="D1955" s="131"/>
      <c r="E1955" s="131"/>
      <c r="F1955" s="131"/>
      <c r="G1955" s="131"/>
      <c r="H1955" s="131"/>
      <c r="I1955" s="131"/>
      <c r="J1955" s="131"/>
      <c r="K1955" s="131"/>
      <c r="L1955" s="131"/>
      <c r="M1955" s="131"/>
      <c r="N1955" s="131"/>
      <c r="O1955" s="131"/>
      <c r="P1955" s="131"/>
      <c r="Q1955" s="131"/>
      <c r="R1955" s="131"/>
      <c r="S1955" s="131"/>
    </row>
    <row r="1956" spans="1:19" ht="15" customHeight="1">
      <c r="A1956" s="131"/>
      <c r="B1956" s="131"/>
      <c r="C1956" s="131"/>
      <c r="D1956" s="131"/>
      <c r="E1956" s="131"/>
      <c r="F1956" s="131"/>
      <c r="G1956" s="131"/>
      <c r="H1956" s="131"/>
      <c r="I1956" s="131"/>
      <c r="J1956" s="131"/>
      <c r="K1956" s="131"/>
      <c r="L1956" s="131"/>
      <c r="M1956" s="131"/>
      <c r="N1956" s="131"/>
      <c r="O1956" s="131"/>
      <c r="P1956" s="131"/>
      <c r="Q1956" s="131"/>
      <c r="R1956" s="131"/>
      <c r="S1956" s="131"/>
    </row>
    <row r="1957" spans="1:19" ht="15" customHeight="1">
      <c r="A1957" s="131"/>
      <c r="B1957" s="131"/>
      <c r="C1957" s="131"/>
      <c r="D1957" s="131"/>
      <c r="E1957" s="131"/>
      <c r="F1957" s="131"/>
      <c r="G1957" s="131"/>
      <c r="H1957" s="131"/>
      <c r="I1957" s="131"/>
      <c r="J1957" s="131"/>
      <c r="K1957" s="131"/>
      <c r="L1957" s="131"/>
      <c r="M1957" s="131"/>
      <c r="N1957" s="131"/>
      <c r="O1957" s="131"/>
      <c r="P1957" s="131"/>
      <c r="Q1957" s="131"/>
      <c r="R1957" s="131"/>
      <c r="S1957" s="131"/>
    </row>
    <row r="1958" spans="1:19" ht="15" customHeight="1">
      <c r="A1958" s="131"/>
      <c r="B1958" s="131"/>
      <c r="C1958" s="131"/>
      <c r="D1958" s="131"/>
      <c r="E1958" s="131"/>
      <c r="F1958" s="131"/>
      <c r="G1958" s="131"/>
      <c r="H1958" s="131"/>
      <c r="I1958" s="131"/>
      <c r="J1958" s="131"/>
      <c r="K1958" s="131"/>
      <c r="L1958" s="131"/>
      <c r="M1958" s="131"/>
      <c r="N1958" s="131"/>
      <c r="O1958" s="131"/>
      <c r="P1958" s="131"/>
      <c r="Q1958" s="131"/>
      <c r="R1958" s="131"/>
      <c r="S1958" s="131"/>
    </row>
    <row r="1959" spans="1:19" ht="15" customHeight="1">
      <c r="A1959" s="131"/>
      <c r="B1959" s="131"/>
      <c r="C1959" s="131"/>
      <c r="D1959" s="131"/>
      <c r="E1959" s="131"/>
      <c r="F1959" s="131"/>
      <c r="G1959" s="131"/>
      <c r="H1959" s="131"/>
      <c r="I1959" s="131"/>
      <c r="J1959" s="131"/>
      <c r="K1959" s="131"/>
      <c r="L1959" s="131"/>
      <c r="M1959" s="131"/>
      <c r="N1959" s="131"/>
      <c r="O1959" s="131"/>
      <c r="P1959" s="131"/>
      <c r="Q1959" s="131"/>
      <c r="R1959" s="131"/>
      <c r="S1959" s="131"/>
    </row>
    <row r="1960" spans="1:19" ht="15" customHeight="1">
      <c r="A1960" s="131"/>
      <c r="B1960" s="131"/>
      <c r="C1960" s="131"/>
      <c r="D1960" s="131"/>
      <c r="E1960" s="131"/>
      <c r="F1960" s="131"/>
      <c r="G1960" s="131"/>
      <c r="H1960" s="131"/>
      <c r="I1960" s="131"/>
      <c r="J1960" s="131"/>
      <c r="K1960" s="131"/>
      <c r="L1960" s="131"/>
      <c r="M1960" s="131"/>
      <c r="N1960" s="131"/>
      <c r="O1960" s="131"/>
      <c r="P1960" s="131"/>
      <c r="Q1960" s="131"/>
      <c r="R1960" s="131"/>
      <c r="S1960" s="131"/>
    </row>
    <row r="1961" spans="1:19" ht="15" customHeight="1">
      <c r="A1961" s="131"/>
      <c r="B1961" s="131"/>
      <c r="C1961" s="131"/>
      <c r="D1961" s="131"/>
      <c r="E1961" s="131"/>
      <c r="F1961" s="131"/>
      <c r="G1961" s="131"/>
      <c r="H1961" s="131"/>
      <c r="I1961" s="131"/>
      <c r="J1961" s="131"/>
      <c r="K1961" s="131"/>
      <c r="L1961" s="131"/>
      <c r="M1961" s="131"/>
      <c r="N1961" s="131"/>
      <c r="O1961" s="131"/>
      <c r="P1961" s="131"/>
      <c r="Q1961" s="131"/>
      <c r="R1961" s="131"/>
      <c r="S1961" s="131"/>
    </row>
    <row r="1962" spans="1:19" ht="15" customHeight="1">
      <c r="A1962" s="131"/>
      <c r="B1962" s="131"/>
      <c r="C1962" s="131"/>
      <c r="D1962" s="131"/>
      <c r="E1962" s="131"/>
      <c r="F1962" s="131"/>
      <c r="G1962" s="131"/>
      <c r="H1962" s="131"/>
      <c r="I1962" s="131"/>
      <c r="J1962" s="131"/>
      <c r="K1962" s="131"/>
      <c r="L1962" s="131"/>
      <c r="M1962" s="131"/>
      <c r="N1962" s="131"/>
      <c r="O1962" s="131"/>
      <c r="P1962" s="131"/>
      <c r="Q1962" s="131"/>
      <c r="R1962" s="131"/>
      <c r="S1962" s="131"/>
    </row>
    <row r="1963" spans="1:19" ht="15" customHeight="1">
      <c r="A1963" s="131"/>
      <c r="B1963" s="131"/>
      <c r="C1963" s="131"/>
      <c r="D1963" s="131"/>
      <c r="E1963" s="131"/>
      <c r="F1963" s="131"/>
      <c r="G1963" s="131"/>
      <c r="H1963" s="131"/>
      <c r="I1963" s="131"/>
      <c r="J1963" s="131"/>
      <c r="K1963" s="131"/>
      <c r="L1963" s="131"/>
      <c r="M1963" s="131"/>
      <c r="N1963" s="131"/>
      <c r="O1963" s="131"/>
      <c r="P1963" s="131"/>
      <c r="Q1963" s="131"/>
      <c r="R1963" s="131"/>
      <c r="S1963" s="131"/>
    </row>
    <row r="1964" spans="1:19" ht="15" customHeight="1">
      <c r="A1964" s="131"/>
      <c r="B1964" s="131"/>
      <c r="C1964" s="131"/>
      <c r="D1964" s="131"/>
      <c r="E1964" s="131"/>
      <c r="F1964" s="131"/>
      <c r="G1964" s="131"/>
      <c r="H1964" s="131"/>
      <c r="I1964" s="131"/>
      <c r="J1964" s="131"/>
      <c r="K1964" s="131"/>
      <c r="L1964" s="131"/>
      <c r="M1964" s="131"/>
      <c r="N1964" s="131"/>
      <c r="O1964" s="131"/>
      <c r="P1964" s="131"/>
      <c r="Q1964" s="131"/>
      <c r="R1964" s="131"/>
      <c r="S1964" s="131"/>
    </row>
    <row r="1965" spans="1:19" ht="15" customHeight="1">
      <c r="A1965" s="131"/>
      <c r="B1965" s="131"/>
      <c r="C1965" s="131"/>
      <c r="D1965" s="131"/>
      <c r="E1965" s="131"/>
      <c r="F1965" s="131"/>
      <c r="G1965" s="131"/>
      <c r="H1965" s="131"/>
      <c r="I1965" s="131"/>
      <c r="J1965" s="131"/>
      <c r="K1965" s="131"/>
      <c r="L1965" s="131"/>
      <c r="M1965" s="131"/>
      <c r="N1965" s="131"/>
      <c r="O1965" s="131"/>
      <c r="P1965" s="131"/>
      <c r="Q1965" s="131"/>
      <c r="R1965" s="131"/>
      <c r="S1965" s="131"/>
    </row>
    <row r="1966" spans="1:19" ht="15" customHeight="1">
      <c r="A1966" s="131"/>
      <c r="B1966" s="131"/>
      <c r="C1966" s="131"/>
      <c r="D1966" s="131"/>
      <c r="E1966" s="131"/>
      <c r="F1966" s="131"/>
      <c r="G1966" s="131"/>
      <c r="H1966" s="131"/>
      <c r="I1966" s="131"/>
      <c r="J1966" s="131"/>
      <c r="K1966" s="131"/>
      <c r="L1966" s="131"/>
      <c r="M1966" s="131"/>
      <c r="N1966" s="131"/>
      <c r="O1966" s="131"/>
      <c r="P1966" s="131"/>
      <c r="Q1966" s="131"/>
      <c r="R1966" s="131"/>
      <c r="S1966" s="131"/>
    </row>
    <row r="1967" spans="1:19" ht="15" customHeight="1">
      <c r="A1967" s="131"/>
      <c r="B1967" s="131"/>
      <c r="C1967" s="131"/>
      <c r="D1967" s="131"/>
      <c r="E1967" s="131"/>
      <c r="F1967" s="131"/>
      <c r="G1967" s="131"/>
      <c r="H1967" s="131"/>
      <c r="I1967" s="131"/>
      <c r="J1967" s="131"/>
      <c r="K1967" s="131"/>
      <c r="L1967" s="131"/>
      <c r="M1967" s="131"/>
      <c r="N1967" s="131"/>
      <c r="O1967" s="131"/>
      <c r="P1967" s="131"/>
      <c r="Q1967" s="131"/>
      <c r="R1967" s="131"/>
      <c r="S1967" s="131"/>
    </row>
    <row r="1968" spans="1:19" ht="15" customHeight="1">
      <c r="A1968" s="131"/>
      <c r="B1968" s="131"/>
      <c r="C1968" s="131"/>
      <c r="D1968" s="131"/>
      <c r="E1968" s="131"/>
      <c r="F1968" s="131"/>
      <c r="G1968" s="131"/>
      <c r="H1968" s="131"/>
      <c r="I1968" s="131"/>
      <c r="J1968" s="131"/>
      <c r="K1968" s="131"/>
      <c r="L1968" s="131"/>
      <c r="M1968" s="131"/>
      <c r="N1968" s="131"/>
      <c r="O1968" s="131"/>
      <c r="P1968" s="131"/>
      <c r="Q1968" s="131"/>
      <c r="R1968" s="131"/>
      <c r="S1968" s="131"/>
    </row>
    <row r="1969" spans="1:19" ht="15" customHeight="1">
      <c r="A1969" s="131"/>
      <c r="B1969" s="131"/>
      <c r="C1969" s="131"/>
      <c r="D1969" s="131"/>
      <c r="E1969" s="131"/>
      <c r="F1969" s="131"/>
      <c r="G1969" s="131"/>
      <c r="H1969" s="131"/>
      <c r="I1969" s="131"/>
      <c r="J1969" s="131"/>
      <c r="K1969" s="131"/>
      <c r="L1969" s="131"/>
      <c r="M1969" s="131"/>
      <c r="N1969" s="131"/>
      <c r="O1969" s="131"/>
      <c r="P1969" s="131"/>
      <c r="Q1969" s="131"/>
      <c r="R1969" s="131"/>
      <c r="S1969" s="131"/>
    </row>
    <row r="1970" spans="1:19" ht="15" customHeight="1">
      <c r="A1970" s="131"/>
      <c r="B1970" s="131"/>
      <c r="C1970" s="131"/>
      <c r="D1970" s="131"/>
      <c r="E1970" s="131"/>
      <c r="F1970" s="131"/>
      <c r="G1970" s="131"/>
      <c r="H1970" s="131"/>
      <c r="I1970" s="131"/>
      <c r="J1970" s="131"/>
      <c r="K1970" s="131"/>
      <c r="L1970" s="131"/>
      <c r="M1970" s="131"/>
      <c r="N1970" s="131"/>
      <c r="O1970" s="131"/>
      <c r="P1970" s="131"/>
      <c r="Q1970" s="131"/>
      <c r="R1970" s="131"/>
      <c r="S1970" s="131"/>
    </row>
    <row r="1971" spans="1:19" ht="15" customHeight="1">
      <c r="A1971" s="131"/>
      <c r="B1971" s="131"/>
      <c r="C1971" s="131"/>
      <c r="D1971" s="131"/>
      <c r="E1971" s="131"/>
      <c r="F1971" s="131"/>
      <c r="G1971" s="131"/>
      <c r="H1971" s="131"/>
      <c r="I1971" s="131"/>
      <c r="J1971" s="131"/>
      <c r="K1971" s="131"/>
      <c r="L1971" s="131"/>
      <c r="M1971" s="131"/>
      <c r="N1971" s="131"/>
      <c r="O1971" s="131"/>
      <c r="P1971" s="131"/>
      <c r="Q1971" s="131"/>
      <c r="R1971" s="131"/>
      <c r="S1971" s="131"/>
    </row>
    <row r="1972" spans="1:19" ht="15" customHeight="1">
      <c r="A1972" s="131"/>
      <c r="B1972" s="131"/>
      <c r="C1972" s="131"/>
      <c r="D1972" s="131"/>
      <c r="E1972" s="131"/>
      <c r="F1972" s="131"/>
      <c r="G1972" s="131"/>
      <c r="H1972" s="131"/>
      <c r="I1972" s="131"/>
      <c r="J1972" s="131"/>
      <c r="K1972" s="131"/>
      <c r="L1972" s="131"/>
      <c r="M1972" s="131"/>
      <c r="N1972" s="131"/>
      <c r="O1972" s="131"/>
      <c r="P1972" s="131"/>
      <c r="Q1972" s="131"/>
      <c r="R1972" s="131"/>
      <c r="S1972" s="131"/>
    </row>
    <row r="1973" spans="1:19" ht="15" customHeight="1">
      <c r="A1973" s="131"/>
      <c r="B1973" s="131"/>
      <c r="C1973" s="131"/>
      <c r="D1973" s="131"/>
      <c r="E1973" s="131"/>
      <c r="F1973" s="131"/>
      <c r="G1973" s="131"/>
      <c r="H1973" s="131"/>
      <c r="I1973" s="131"/>
      <c r="J1973" s="131"/>
      <c r="K1973" s="131"/>
      <c r="L1973" s="131"/>
      <c r="M1973" s="131"/>
      <c r="N1973" s="131"/>
      <c r="O1973" s="131"/>
      <c r="P1973" s="131"/>
      <c r="Q1973" s="131"/>
      <c r="R1973" s="131"/>
      <c r="S1973" s="131"/>
    </row>
    <row r="1974" spans="1:19" ht="15" customHeight="1">
      <c r="A1974" s="131"/>
      <c r="B1974" s="131"/>
      <c r="C1974" s="131"/>
      <c r="D1974" s="131"/>
      <c r="E1974" s="131"/>
      <c r="F1974" s="131"/>
      <c r="G1974" s="131"/>
      <c r="H1974" s="131"/>
      <c r="I1974" s="131"/>
      <c r="J1974" s="131"/>
      <c r="K1974" s="131"/>
      <c r="L1974" s="131"/>
      <c r="M1974" s="131"/>
      <c r="N1974" s="131"/>
      <c r="O1974" s="131"/>
      <c r="P1974" s="131"/>
      <c r="Q1974" s="131"/>
      <c r="R1974" s="131"/>
      <c r="S1974" s="131"/>
    </row>
    <row r="1975" spans="1:19" ht="15" customHeight="1">
      <c r="A1975" s="131"/>
      <c r="B1975" s="131"/>
      <c r="C1975" s="131"/>
      <c r="D1975" s="131"/>
      <c r="E1975" s="131"/>
      <c r="F1975" s="131"/>
      <c r="G1975" s="131"/>
      <c r="H1975" s="131"/>
      <c r="I1975" s="131"/>
      <c r="J1975" s="131"/>
      <c r="K1975" s="131"/>
      <c r="L1975" s="131"/>
      <c r="M1975" s="131"/>
      <c r="N1975" s="131"/>
      <c r="O1975" s="131"/>
      <c r="P1975" s="131"/>
      <c r="Q1975" s="131"/>
      <c r="R1975" s="131"/>
      <c r="S1975" s="131"/>
    </row>
    <row r="1976" spans="1:19" ht="15" customHeight="1">
      <c r="A1976" s="131"/>
      <c r="B1976" s="131"/>
      <c r="C1976" s="131"/>
      <c r="D1976" s="131"/>
      <c r="E1976" s="131"/>
      <c r="F1976" s="131"/>
      <c r="G1976" s="131"/>
      <c r="H1976" s="131"/>
      <c r="I1976" s="131"/>
      <c r="J1976" s="131"/>
      <c r="K1976" s="131"/>
      <c r="L1976" s="131"/>
      <c r="M1976" s="131"/>
      <c r="N1976" s="131"/>
      <c r="O1976" s="131"/>
      <c r="P1976" s="131"/>
      <c r="Q1976" s="131"/>
      <c r="R1976" s="131"/>
      <c r="S1976" s="131"/>
    </row>
    <row r="1977" spans="1:19" ht="15" customHeight="1">
      <c r="A1977" s="131"/>
      <c r="B1977" s="131"/>
      <c r="C1977" s="131"/>
      <c r="D1977" s="131"/>
      <c r="E1977" s="131"/>
      <c r="F1977" s="131"/>
      <c r="G1977" s="131"/>
      <c r="H1977" s="131"/>
      <c r="I1977" s="131"/>
      <c r="J1977" s="131"/>
      <c r="K1977" s="131"/>
      <c r="L1977" s="131"/>
      <c r="M1977" s="131"/>
      <c r="N1977" s="131"/>
      <c r="O1977" s="131"/>
      <c r="P1977" s="131"/>
      <c r="Q1977" s="131"/>
      <c r="R1977" s="131"/>
      <c r="S1977" s="131"/>
    </row>
    <row r="1978" spans="1:19" ht="15" customHeight="1">
      <c r="A1978" s="131"/>
      <c r="B1978" s="131"/>
      <c r="C1978" s="131"/>
      <c r="D1978" s="131"/>
      <c r="E1978" s="131"/>
      <c r="F1978" s="131"/>
      <c r="G1978" s="131"/>
      <c r="H1978" s="131"/>
      <c r="I1978" s="131"/>
      <c r="J1978" s="131"/>
      <c r="K1978" s="131"/>
      <c r="L1978" s="131"/>
      <c r="M1978" s="131"/>
      <c r="N1978" s="131"/>
      <c r="O1978" s="131"/>
      <c r="P1978" s="131"/>
      <c r="Q1978" s="131"/>
      <c r="R1978" s="131"/>
      <c r="S1978" s="131"/>
    </row>
    <row r="1979" spans="1:19" ht="15" customHeight="1">
      <c r="A1979" s="131"/>
      <c r="B1979" s="131"/>
      <c r="C1979" s="131"/>
      <c r="D1979" s="131"/>
      <c r="E1979" s="131"/>
      <c r="F1979" s="131"/>
      <c r="G1979" s="131"/>
      <c r="H1979" s="131"/>
      <c r="I1979" s="131"/>
      <c r="J1979" s="131"/>
      <c r="K1979" s="131"/>
      <c r="L1979" s="131"/>
      <c r="M1979" s="131"/>
      <c r="N1979" s="131"/>
      <c r="O1979" s="131"/>
      <c r="P1979" s="131"/>
      <c r="Q1979" s="131"/>
      <c r="R1979" s="131"/>
      <c r="S1979" s="131"/>
    </row>
    <row r="1980" spans="1:19" ht="15" customHeight="1">
      <c r="A1980" s="131"/>
      <c r="B1980" s="131"/>
      <c r="C1980" s="131"/>
      <c r="D1980" s="131"/>
      <c r="E1980" s="131"/>
      <c r="F1980" s="131"/>
      <c r="G1980" s="131"/>
      <c r="H1980" s="131"/>
      <c r="I1980" s="131"/>
      <c r="J1980" s="131"/>
      <c r="K1980" s="131"/>
      <c r="L1980" s="131"/>
      <c r="M1980" s="131"/>
      <c r="N1980" s="131"/>
      <c r="O1980" s="131"/>
      <c r="P1980" s="131"/>
      <c r="Q1980" s="131"/>
      <c r="R1980" s="131"/>
      <c r="S1980" s="131"/>
    </row>
    <row r="1981" spans="1:19" ht="15" customHeight="1">
      <c r="A1981" s="131"/>
      <c r="B1981" s="131"/>
      <c r="C1981" s="131"/>
      <c r="D1981" s="131"/>
      <c r="E1981" s="131"/>
      <c r="F1981" s="131"/>
      <c r="G1981" s="131"/>
      <c r="H1981" s="131"/>
      <c r="I1981" s="131"/>
      <c r="J1981" s="131"/>
      <c r="K1981" s="131"/>
      <c r="L1981" s="131"/>
      <c r="M1981" s="131"/>
      <c r="N1981" s="131"/>
      <c r="O1981" s="131"/>
      <c r="P1981" s="131"/>
      <c r="Q1981" s="131"/>
      <c r="R1981" s="131"/>
      <c r="S1981" s="131"/>
    </row>
    <row r="1982" spans="1:19" ht="15" customHeight="1">
      <c r="A1982" s="131"/>
      <c r="B1982" s="131"/>
      <c r="C1982" s="131"/>
      <c r="D1982" s="131"/>
      <c r="E1982" s="131"/>
      <c r="F1982" s="131"/>
      <c r="G1982" s="131"/>
      <c r="H1982" s="131"/>
      <c r="I1982" s="131"/>
      <c r="J1982" s="131"/>
      <c r="K1982" s="131"/>
      <c r="L1982" s="131"/>
      <c r="M1982" s="131"/>
      <c r="N1982" s="131"/>
      <c r="O1982" s="131"/>
      <c r="P1982" s="131"/>
      <c r="Q1982" s="131"/>
      <c r="R1982" s="131"/>
      <c r="S1982" s="131"/>
    </row>
    <row r="1983" spans="1:19" ht="15" customHeight="1">
      <c r="A1983" s="131"/>
      <c r="B1983" s="131"/>
      <c r="C1983" s="131"/>
      <c r="D1983" s="131"/>
      <c r="E1983" s="131"/>
      <c r="F1983" s="131"/>
      <c r="G1983" s="131"/>
      <c r="H1983" s="131"/>
      <c r="I1983" s="131"/>
      <c r="J1983" s="131"/>
      <c r="K1983" s="131"/>
      <c r="L1983" s="131"/>
      <c r="M1983" s="131"/>
      <c r="N1983" s="131"/>
      <c r="O1983" s="131"/>
      <c r="P1983" s="131"/>
      <c r="Q1983" s="131"/>
      <c r="R1983" s="131"/>
      <c r="S1983" s="131"/>
    </row>
    <row r="1984" spans="1:19" ht="15" customHeight="1">
      <c r="A1984" s="131"/>
      <c r="B1984" s="131"/>
      <c r="C1984" s="131"/>
      <c r="D1984" s="131"/>
      <c r="E1984" s="131"/>
      <c r="F1984" s="131"/>
      <c r="G1984" s="131"/>
      <c r="H1984" s="131"/>
      <c r="I1984" s="131"/>
      <c r="J1984" s="131"/>
      <c r="K1984" s="131"/>
      <c r="L1984" s="131"/>
      <c r="M1984" s="131"/>
      <c r="N1984" s="131"/>
      <c r="O1984" s="131"/>
      <c r="P1984" s="131"/>
      <c r="Q1984" s="131"/>
      <c r="R1984" s="131"/>
      <c r="S1984" s="131"/>
    </row>
    <row r="1985" spans="1:19" ht="15" customHeight="1">
      <c r="A1985" s="131"/>
      <c r="B1985" s="131"/>
      <c r="C1985" s="131"/>
      <c r="D1985" s="131"/>
      <c r="E1985" s="131"/>
      <c r="F1985" s="131"/>
      <c r="G1985" s="131"/>
      <c r="H1985" s="131"/>
      <c r="I1985" s="131"/>
      <c r="J1985" s="131"/>
      <c r="K1985" s="131"/>
      <c r="L1985" s="131"/>
      <c r="M1985" s="131"/>
      <c r="N1985" s="131"/>
      <c r="O1985" s="131"/>
      <c r="P1985" s="131"/>
      <c r="Q1985" s="131"/>
      <c r="R1985" s="131"/>
      <c r="S1985" s="131"/>
    </row>
    <row r="1986" spans="1:19" ht="15" customHeight="1">
      <c r="A1986" s="131"/>
      <c r="B1986" s="131"/>
      <c r="C1986" s="131"/>
      <c r="D1986" s="131"/>
      <c r="E1986" s="131"/>
      <c r="F1986" s="131"/>
      <c r="G1986" s="131"/>
      <c r="H1986" s="131"/>
      <c r="I1986" s="131"/>
      <c r="J1986" s="131"/>
      <c r="K1986" s="131"/>
      <c r="L1986" s="131"/>
      <c r="M1986" s="131"/>
      <c r="N1986" s="131"/>
      <c r="O1986" s="131"/>
      <c r="P1986" s="131"/>
      <c r="Q1986" s="131"/>
      <c r="R1986" s="131"/>
      <c r="S1986" s="131"/>
    </row>
    <row r="1987" spans="1:19" ht="15" customHeight="1">
      <c r="A1987" s="131"/>
      <c r="B1987" s="131"/>
      <c r="C1987" s="131"/>
      <c r="D1987" s="131"/>
      <c r="E1987" s="131"/>
      <c r="F1987" s="131"/>
      <c r="G1987" s="131"/>
      <c r="H1987" s="131"/>
      <c r="I1987" s="131"/>
      <c r="J1987" s="131"/>
      <c r="K1987" s="131"/>
      <c r="L1987" s="131"/>
      <c r="M1987" s="131"/>
      <c r="N1987" s="131"/>
      <c r="O1987" s="131"/>
      <c r="P1987" s="131"/>
      <c r="Q1987" s="131"/>
      <c r="R1987" s="131"/>
      <c r="S1987" s="131"/>
    </row>
    <row r="1988" spans="1:19" ht="15" customHeight="1">
      <c r="A1988" s="131"/>
      <c r="B1988" s="131"/>
      <c r="C1988" s="131"/>
      <c r="D1988" s="131"/>
      <c r="E1988" s="131"/>
      <c r="F1988" s="131"/>
      <c r="G1988" s="131"/>
      <c r="H1988" s="131"/>
      <c r="I1988" s="131"/>
      <c r="J1988" s="131"/>
      <c r="K1988" s="131"/>
      <c r="L1988" s="131"/>
      <c r="M1988" s="131"/>
      <c r="N1988" s="131"/>
      <c r="O1988" s="131"/>
      <c r="P1988" s="131"/>
      <c r="Q1988" s="131"/>
      <c r="R1988" s="131"/>
      <c r="S1988" s="131"/>
    </row>
    <row r="1989" spans="1:19" ht="15" customHeight="1">
      <c r="A1989" s="131"/>
      <c r="B1989" s="131"/>
      <c r="C1989" s="131"/>
      <c r="D1989" s="131"/>
      <c r="E1989" s="131"/>
      <c r="F1989" s="131"/>
      <c r="G1989" s="131"/>
      <c r="H1989" s="131"/>
      <c r="I1989" s="131"/>
      <c r="J1989" s="131"/>
      <c r="K1989" s="131"/>
      <c r="L1989" s="131"/>
      <c r="M1989" s="131"/>
      <c r="N1989" s="131"/>
      <c r="O1989" s="131"/>
      <c r="P1989" s="131"/>
      <c r="Q1989" s="131"/>
      <c r="R1989" s="131"/>
      <c r="S1989" s="131"/>
    </row>
    <row r="1990" spans="1:19" ht="15" customHeight="1">
      <c r="A1990" s="131"/>
      <c r="B1990" s="131"/>
      <c r="C1990" s="131"/>
      <c r="D1990" s="131"/>
      <c r="E1990" s="131"/>
      <c r="F1990" s="131"/>
      <c r="G1990" s="131"/>
      <c r="H1990" s="131"/>
      <c r="I1990" s="131"/>
      <c r="J1990" s="131"/>
      <c r="K1990" s="131"/>
      <c r="L1990" s="131"/>
      <c r="M1990" s="131"/>
      <c r="N1990" s="131"/>
      <c r="O1990" s="131"/>
      <c r="P1990" s="131"/>
      <c r="Q1990" s="131"/>
      <c r="R1990" s="131"/>
      <c r="S1990" s="131"/>
    </row>
    <row r="1991" spans="1:19" ht="15" customHeight="1">
      <c r="A1991" s="131"/>
      <c r="B1991" s="131"/>
      <c r="C1991" s="131"/>
      <c r="D1991" s="131"/>
      <c r="E1991" s="131"/>
      <c r="F1991" s="131"/>
      <c r="G1991" s="131"/>
      <c r="H1991" s="131"/>
      <c r="I1991" s="131"/>
      <c r="J1991" s="131"/>
      <c r="K1991" s="131"/>
      <c r="L1991" s="131"/>
      <c r="M1991" s="131"/>
      <c r="N1991" s="131"/>
      <c r="O1991" s="131"/>
      <c r="P1991" s="131"/>
      <c r="Q1991" s="131"/>
      <c r="R1991" s="131"/>
      <c r="S1991" s="131"/>
    </row>
    <row r="1992" spans="1:19" ht="15" customHeight="1">
      <c r="A1992" s="131"/>
      <c r="B1992" s="131"/>
      <c r="C1992" s="131"/>
      <c r="D1992" s="131"/>
      <c r="E1992" s="131"/>
      <c r="F1992" s="131"/>
      <c r="G1992" s="131"/>
      <c r="H1992" s="131"/>
      <c r="I1992" s="131"/>
      <c r="J1992" s="131"/>
      <c r="K1992" s="131"/>
      <c r="L1992" s="131"/>
      <c r="M1992" s="131"/>
      <c r="N1992" s="131"/>
      <c r="O1992" s="131"/>
      <c r="P1992" s="131"/>
      <c r="Q1992" s="131"/>
      <c r="R1992" s="131"/>
      <c r="S1992" s="131"/>
    </row>
    <row r="1993" spans="1:19" ht="15" customHeight="1">
      <c r="A1993" s="131"/>
      <c r="B1993" s="131"/>
      <c r="C1993" s="131"/>
      <c r="D1993" s="131"/>
      <c r="E1993" s="131"/>
      <c r="F1993" s="131"/>
      <c r="G1993" s="131"/>
      <c r="H1993" s="131"/>
      <c r="I1993" s="131"/>
      <c r="J1993" s="131"/>
      <c r="K1993" s="131"/>
      <c r="L1993" s="131"/>
      <c r="M1993" s="131"/>
      <c r="N1993" s="131"/>
      <c r="O1993" s="131"/>
      <c r="P1993" s="131"/>
      <c r="Q1993" s="131"/>
      <c r="R1993" s="131"/>
      <c r="S1993" s="131"/>
    </row>
    <row r="1994" spans="1:19" ht="15" customHeight="1">
      <c r="A1994" s="131"/>
      <c r="B1994" s="131"/>
      <c r="C1994" s="131"/>
      <c r="D1994" s="131"/>
      <c r="E1994" s="131"/>
      <c r="F1994" s="131"/>
      <c r="G1994" s="131"/>
      <c r="H1994" s="131"/>
      <c r="I1994" s="131"/>
      <c r="J1994" s="131"/>
      <c r="K1994" s="131"/>
      <c r="L1994" s="131"/>
      <c r="M1994" s="131"/>
      <c r="N1994" s="131"/>
      <c r="O1994" s="131"/>
      <c r="P1994" s="131"/>
      <c r="Q1994" s="131"/>
      <c r="R1994" s="131"/>
      <c r="S1994" s="131"/>
    </row>
    <row r="1995" spans="1:19" ht="15" customHeight="1">
      <c r="A1995" s="131"/>
      <c r="B1995" s="131"/>
      <c r="C1995" s="131"/>
      <c r="D1995" s="131"/>
      <c r="E1995" s="131"/>
      <c r="F1995" s="131"/>
      <c r="G1995" s="131"/>
      <c r="H1995" s="131"/>
      <c r="I1995" s="131"/>
      <c r="J1995" s="131"/>
      <c r="K1995" s="131"/>
      <c r="L1995" s="131"/>
      <c r="M1995" s="131"/>
      <c r="N1995" s="131"/>
      <c r="O1995" s="131"/>
      <c r="P1995" s="131"/>
      <c r="Q1995" s="131"/>
      <c r="R1995" s="131"/>
      <c r="S1995" s="131"/>
    </row>
    <row r="1996" spans="1:19" ht="15" customHeight="1">
      <c r="A1996" s="131"/>
      <c r="B1996" s="131"/>
      <c r="C1996" s="131"/>
      <c r="D1996" s="131"/>
      <c r="E1996" s="131"/>
      <c r="F1996" s="131"/>
      <c r="G1996" s="131"/>
      <c r="H1996" s="131"/>
      <c r="I1996" s="131"/>
      <c r="J1996" s="131"/>
      <c r="K1996" s="131"/>
      <c r="L1996" s="131"/>
      <c r="M1996" s="131"/>
      <c r="N1996" s="131"/>
      <c r="O1996" s="131"/>
      <c r="P1996" s="131"/>
      <c r="Q1996" s="131"/>
      <c r="R1996" s="131"/>
      <c r="S1996" s="131"/>
    </row>
    <row r="1997" spans="1:19" ht="15" customHeight="1">
      <c r="A1997" s="131"/>
      <c r="B1997" s="131"/>
      <c r="C1997" s="131"/>
      <c r="D1997" s="131"/>
      <c r="E1997" s="131"/>
      <c r="F1997" s="131"/>
      <c r="G1997" s="131"/>
      <c r="H1997" s="131"/>
      <c r="I1997" s="131"/>
      <c r="J1997" s="131"/>
      <c r="K1997" s="131"/>
      <c r="L1997" s="131"/>
      <c r="M1997" s="131"/>
      <c r="N1997" s="131"/>
      <c r="O1997" s="131"/>
      <c r="P1997" s="131"/>
      <c r="Q1997" s="131"/>
      <c r="R1997" s="131"/>
      <c r="S1997" s="131"/>
    </row>
    <row r="1998" spans="1:19" ht="15" customHeight="1">
      <c r="A1998" s="131"/>
      <c r="B1998" s="131"/>
      <c r="C1998" s="131"/>
      <c r="D1998" s="131"/>
      <c r="E1998" s="131"/>
      <c r="F1998" s="131"/>
      <c r="G1998" s="131"/>
      <c r="H1998" s="131"/>
      <c r="I1998" s="131"/>
      <c r="J1998" s="131"/>
      <c r="K1998" s="131"/>
      <c r="L1998" s="131"/>
      <c r="M1998" s="131"/>
      <c r="N1998" s="131"/>
      <c r="O1998" s="131"/>
      <c r="P1998" s="131"/>
      <c r="Q1998" s="131"/>
      <c r="R1998" s="131"/>
      <c r="S1998" s="131"/>
    </row>
    <row r="1999" spans="1:19" ht="15" customHeight="1">
      <c r="A1999" s="131"/>
      <c r="B1999" s="131"/>
      <c r="C1999" s="131"/>
      <c r="D1999" s="131"/>
      <c r="E1999" s="131"/>
      <c r="F1999" s="131"/>
      <c r="G1999" s="131"/>
      <c r="H1999" s="131"/>
      <c r="I1999" s="131"/>
      <c r="J1999" s="131"/>
      <c r="K1999" s="131"/>
      <c r="L1999" s="131"/>
      <c r="M1999" s="131"/>
      <c r="N1999" s="131"/>
      <c r="O1999" s="131"/>
      <c r="P1999" s="131"/>
      <c r="Q1999" s="131"/>
      <c r="R1999" s="131"/>
      <c r="S1999" s="131"/>
    </row>
    <row r="2000" spans="1:19" ht="15" customHeight="1">
      <c r="A2000" s="131"/>
      <c r="B2000" s="131"/>
      <c r="C2000" s="131"/>
      <c r="D2000" s="131"/>
      <c r="E2000" s="131"/>
      <c r="F2000" s="131"/>
      <c r="G2000" s="131"/>
      <c r="H2000" s="131"/>
      <c r="I2000" s="131"/>
      <c r="J2000" s="131"/>
      <c r="K2000" s="131"/>
      <c r="L2000" s="131"/>
      <c r="M2000" s="131"/>
      <c r="N2000" s="131"/>
      <c r="O2000" s="131"/>
      <c r="P2000" s="131"/>
      <c r="Q2000" s="131"/>
      <c r="R2000" s="131"/>
      <c r="S2000" s="131"/>
    </row>
    <row r="2001" spans="1:19" ht="15" customHeight="1">
      <c r="A2001" s="131"/>
      <c r="B2001" s="131"/>
      <c r="C2001" s="131"/>
      <c r="D2001" s="131"/>
      <c r="E2001" s="131"/>
      <c r="F2001" s="131"/>
      <c r="G2001" s="131"/>
      <c r="H2001" s="131"/>
      <c r="I2001" s="131"/>
      <c r="J2001" s="131"/>
      <c r="K2001" s="131"/>
      <c r="L2001" s="131"/>
      <c r="M2001" s="131"/>
      <c r="N2001" s="131"/>
      <c r="O2001" s="131"/>
      <c r="P2001" s="131"/>
      <c r="Q2001" s="131"/>
      <c r="R2001" s="131"/>
      <c r="S2001" s="131"/>
    </row>
    <row r="2002" spans="1:19" ht="15" customHeight="1">
      <c r="A2002" s="131"/>
      <c r="B2002" s="131"/>
      <c r="C2002" s="131"/>
      <c r="D2002" s="131"/>
      <c r="E2002" s="131"/>
      <c r="F2002" s="131"/>
      <c r="G2002" s="131"/>
      <c r="H2002" s="131"/>
      <c r="I2002" s="131"/>
      <c r="J2002" s="131"/>
      <c r="K2002" s="131"/>
      <c r="L2002" s="131"/>
      <c r="M2002" s="131"/>
      <c r="N2002" s="131"/>
      <c r="O2002" s="131"/>
      <c r="P2002" s="131"/>
      <c r="Q2002" s="131"/>
      <c r="R2002" s="131"/>
      <c r="S2002" s="131"/>
    </row>
    <row r="2003" spans="1:19" ht="15" customHeight="1">
      <c r="A2003" s="131"/>
      <c r="B2003" s="131"/>
      <c r="C2003" s="131"/>
      <c r="D2003" s="131"/>
      <c r="E2003" s="131"/>
      <c r="F2003" s="131"/>
      <c r="G2003" s="131"/>
      <c r="H2003" s="131"/>
      <c r="I2003" s="131"/>
      <c r="J2003" s="131"/>
      <c r="K2003" s="131"/>
      <c r="L2003" s="131"/>
      <c r="M2003" s="131"/>
      <c r="N2003" s="131"/>
      <c r="O2003" s="131"/>
      <c r="P2003" s="131"/>
      <c r="Q2003" s="131"/>
      <c r="R2003" s="131"/>
      <c r="S2003" s="131"/>
    </row>
    <row r="2004" spans="1:19" ht="15" customHeight="1">
      <c r="A2004" s="131"/>
      <c r="B2004" s="131"/>
      <c r="C2004" s="131"/>
      <c r="D2004" s="131"/>
      <c r="E2004" s="131"/>
      <c r="F2004" s="131"/>
      <c r="G2004" s="131"/>
      <c r="H2004" s="131"/>
      <c r="I2004" s="131"/>
      <c r="J2004" s="131"/>
      <c r="K2004" s="131"/>
      <c r="L2004" s="131"/>
      <c r="M2004" s="131"/>
      <c r="N2004" s="131"/>
      <c r="O2004" s="131"/>
      <c r="P2004" s="131"/>
      <c r="Q2004" s="131"/>
      <c r="R2004" s="131"/>
      <c r="S2004" s="131"/>
    </row>
    <row r="2005" spans="1:19" ht="15" customHeight="1">
      <c r="A2005" s="131"/>
      <c r="B2005" s="131"/>
      <c r="C2005" s="131"/>
      <c r="D2005" s="131"/>
      <c r="E2005" s="131"/>
      <c r="F2005" s="131"/>
      <c r="G2005" s="131"/>
      <c r="H2005" s="131"/>
      <c r="I2005" s="131"/>
      <c r="J2005" s="131"/>
      <c r="K2005" s="131"/>
      <c r="L2005" s="131"/>
      <c r="M2005" s="131"/>
      <c r="N2005" s="131"/>
      <c r="O2005" s="131"/>
      <c r="P2005" s="131"/>
      <c r="Q2005" s="131"/>
      <c r="R2005" s="131"/>
      <c r="S2005" s="131"/>
    </row>
    <row r="2006" spans="1:19" ht="15" customHeight="1">
      <c r="A2006" s="131"/>
      <c r="B2006" s="131"/>
      <c r="C2006" s="131"/>
      <c r="D2006" s="131"/>
      <c r="E2006" s="131"/>
      <c r="F2006" s="131"/>
      <c r="G2006" s="131"/>
      <c r="H2006" s="131"/>
      <c r="I2006" s="131"/>
      <c r="J2006" s="131"/>
      <c r="K2006" s="131"/>
      <c r="L2006" s="131"/>
      <c r="M2006" s="131"/>
      <c r="N2006" s="131"/>
      <c r="O2006" s="131"/>
      <c r="P2006" s="131"/>
      <c r="Q2006" s="131"/>
      <c r="R2006" s="131"/>
      <c r="S2006" s="131"/>
    </row>
    <row r="2007" spans="1:19" ht="15" customHeight="1">
      <c r="A2007" s="131"/>
      <c r="B2007" s="131"/>
      <c r="C2007" s="131"/>
      <c r="D2007" s="131"/>
      <c r="E2007" s="131"/>
      <c r="F2007" s="131"/>
      <c r="G2007" s="131"/>
      <c r="H2007" s="131"/>
      <c r="I2007" s="131"/>
      <c r="J2007" s="131"/>
      <c r="K2007" s="131"/>
      <c r="L2007" s="131"/>
      <c r="M2007" s="131"/>
      <c r="N2007" s="131"/>
      <c r="O2007" s="131"/>
      <c r="P2007" s="131"/>
      <c r="Q2007" s="131"/>
      <c r="R2007" s="131"/>
      <c r="S2007" s="131"/>
    </row>
    <row r="2008" spans="1:19" ht="15" customHeight="1">
      <c r="A2008" s="131"/>
      <c r="B2008" s="131"/>
      <c r="C2008" s="131"/>
      <c r="D2008" s="131"/>
      <c r="E2008" s="131"/>
      <c r="F2008" s="131"/>
      <c r="G2008" s="131"/>
      <c r="H2008" s="131"/>
      <c r="I2008" s="131"/>
      <c r="J2008" s="131"/>
      <c r="K2008" s="131"/>
      <c r="L2008" s="131"/>
      <c r="M2008" s="131"/>
      <c r="N2008" s="131"/>
      <c r="O2008" s="131"/>
      <c r="P2008" s="131"/>
      <c r="Q2008" s="131"/>
      <c r="R2008" s="131"/>
      <c r="S2008" s="131"/>
    </row>
    <row r="2009" spans="1:19" ht="15" customHeight="1">
      <c r="A2009" s="131"/>
      <c r="B2009" s="131"/>
      <c r="C2009" s="131"/>
      <c r="D2009" s="131"/>
      <c r="E2009" s="131"/>
      <c r="F2009" s="131"/>
      <c r="G2009" s="131"/>
      <c r="H2009" s="131"/>
      <c r="I2009" s="131"/>
      <c r="J2009" s="131"/>
      <c r="K2009" s="131"/>
      <c r="L2009" s="131"/>
      <c r="M2009" s="131"/>
      <c r="N2009" s="131"/>
      <c r="O2009" s="131"/>
      <c r="P2009" s="131"/>
      <c r="Q2009" s="131"/>
      <c r="R2009" s="131"/>
      <c r="S2009" s="131"/>
    </row>
    <row r="2010" spans="1:19" ht="15" customHeight="1">
      <c r="A2010" s="131"/>
      <c r="B2010" s="131"/>
      <c r="C2010" s="131"/>
      <c r="D2010" s="131"/>
      <c r="E2010" s="131"/>
      <c r="F2010" s="131"/>
      <c r="G2010" s="131"/>
      <c r="H2010" s="131"/>
      <c r="I2010" s="131"/>
      <c r="J2010" s="131"/>
      <c r="K2010" s="131"/>
      <c r="L2010" s="131"/>
      <c r="M2010" s="131"/>
      <c r="N2010" s="131"/>
      <c r="O2010" s="131"/>
      <c r="P2010" s="131"/>
      <c r="Q2010" s="131"/>
      <c r="R2010" s="131"/>
      <c r="S2010" s="131"/>
    </row>
    <row r="2011" spans="1:19" ht="15" customHeight="1">
      <c r="A2011" s="131"/>
      <c r="B2011" s="131"/>
      <c r="C2011" s="131"/>
      <c r="D2011" s="131"/>
      <c r="E2011" s="131"/>
      <c r="F2011" s="131"/>
      <c r="G2011" s="131"/>
      <c r="H2011" s="131"/>
      <c r="I2011" s="131"/>
      <c r="J2011" s="131"/>
      <c r="K2011" s="131"/>
      <c r="L2011" s="131"/>
      <c r="M2011" s="131"/>
      <c r="N2011" s="131"/>
      <c r="O2011" s="131"/>
      <c r="P2011" s="131"/>
      <c r="Q2011" s="131"/>
      <c r="R2011" s="131"/>
      <c r="S2011" s="131"/>
    </row>
    <row r="2012" spans="1:19" ht="15" customHeight="1">
      <c r="A2012" s="131"/>
      <c r="B2012" s="131"/>
      <c r="C2012" s="131"/>
      <c r="D2012" s="131"/>
      <c r="E2012" s="131"/>
      <c r="F2012" s="131"/>
      <c r="G2012" s="131"/>
      <c r="H2012" s="131"/>
      <c r="I2012" s="131"/>
      <c r="J2012" s="131"/>
      <c r="K2012" s="131"/>
      <c r="L2012" s="131"/>
      <c r="M2012" s="131"/>
      <c r="N2012" s="131"/>
      <c r="O2012" s="131"/>
      <c r="P2012" s="131"/>
      <c r="Q2012" s="131"/>
      <c r="R2012" s="131"/>
      <c r="S2012" s="131"/>
    </row>
    <row r="2013" spans="1:19" ht="15" customHeight="1">
      <c r="A2013" s="131"/>
      <c r="B2013" s="131"/>
      <c r="C2013" s="131"/>
      <c r="D2013" s="131"/>
      <c r="E2013" s="131"/>
      <c r="F2013" s="131"/>
      <c r="G2013" s="131"/>
      <c r="H2013" s="131"/>
      <c r="I2013" s="131"/>
      <c r="J2013" s="131"/>
      <c r="K2013" s="131"/>
      <c r="L2013" s="131"/>
      <c r="M2013" s="131"/>
      <c r="N2013" s="131"/>
      <c r="O2013" s="131"/>
      <c r="P2013" s="131"/>
      <c r="Q2013" s="131"/>
      <c r="R2013" s="131"/>
      <c r="S2013" s="131"/>
    </row>
    <row r="2014" spans="1:19" ht="15" customHeight="1">
      <c r="A2014" s="131"/>
      <c r="B2014" s="131"/>
      <c r="C2014" s="131"/>
      <c r="D2014" s="131"/>
      <c r="E2014" s="131"/>
      <c r="F2014" s="131"/>
      <c r="G2014" s="131"/>
      <c r="H2014" s="131"/>
      <c r="I2014" s="131"/>
      <c r="J2014" s="131"/>
      <c r="K2014" s="131"/>
      <c r="L2014" s="131"/>
      <c r="M2014" s="131"/>
      <c r="N2014" s="131"/>
      <c r="O2014" s="131"/>
      <c r="P2014" s="131"/>
      <c r="Q2014" s="131"/>
      <c r="R2014" s="131"/>
      <c r="S2014" s="131"/>
    </row>
    <row r="2015" spans="1:19" ht="15" customHeight="1">
      <c r="A2015" s="131"/>
      <c r="B2015" s="131"/>
      <c r="C2015" s="131"/>
      <c r="D2015" s="131"/>
      <c r="E2015" s="131"/>
      <c r="F2015" s="131"/>
      <c r="G2015" s="131"/>
      <c r="H2015" s="131"/>
      <c r="I2015" s="131"/>
      <c r="J2015" s="131"/>
      <c r="K2015" s="131"/>
      <c r="L2015" s="131"/>
      <c r="M2015" s="131"/>
      <c r="N2015" s="131"/>
      <c r="O2015" s="131"/>
      <c r="P2015" s="131"/>
      <c r="Q2015" s="131"/>
      <c r="R2015" s="131"/>
      <c r="S2015" s="131"/>
    </row>
    <row r="2016" spans="1:19" ht="15" customHeight="1">
      <c r="A2016" s="131"/>
      <c r="B2016" s="131"/>
      <c r="C2016" s="131"/>
      <c r="D2016" s="131"/>
      <c r="E2016" s="131"/>
      <c r="F2016" s="131"/>
      <c r="G2016" s="131"/>
      <c r="H2016" s="131"/>
      <c r="I2016" s="131"/>
      <c r="J2016" s="131"/>
      <c r="K2016" s="131"/>
      <c r="L2016" s="131"/>
      <c r="M2016" s="131"/>
      <c r="N2016" s="131"/>
      <c r="O2016" s="131"/>
      <c r="P2016" s="131"/>
      <c r="Q2016" s="131"/>
      <c r="R2016" s="131"/>
      <c r="S2016" s="131"/>
    </row>
    <row r="2017" spans="1:19" ht="15" customHeight="1">
      <c r="A2017" s="131"/>
      <c r="B2017" s="131"/>
      <c r="C2017" s="131"/>
      <c r="D2017" s="131"/>
      <c r="E2017" s="131"/>
      <c r="F2017" s="131"/>
      <c r="G2017" s="131"/>
      <c r="H2017" s="131"/>
      <c r="I2017" s="131"/>
      <c r="J2017" s="131"/>
      <c r="K2017" s="131"/>
      <c r="L2017" s="131"/>
      <c r="M2017" s="131"/>
      <c r="N2017" s="131"/>
      <c r="O2017" s="131"/>
      <c r="P2017" s="131"/>
      <c r="Q2017" s="131"/>
      <c r="R2017" s="131"/>
      <c r="S2017" s="131"/>
    </row>
    <row r="2018" spans="1:19" ht="15" customHeight="1">
      <c r="A2018" s="131"/>
      <c r="B2018" s="131"/>
      <c r="C2018" s="131"/>
      <c r="D2018" s="131"/>
      <c r="E2018" s="131"/>
      <c r="F2018" s="131"/>
      <c r="G2018" s="131"/>
      <c r="H2018" s="131"/>
      <c r="I2018" s="131"/>
      <c r="J2018" s="131"/>
      <c r="K2018" s="131"/>
      <c r="L2018" s="131"/>
      <c r="M2018" s="131"/>
      <c r="N2018" s="131"/>
      <c r="O2018" s="131"/>
      <c r="P2018" s="131"/>
      <c r="Q2018" s="131"/>
      <c r="R2018" s="131"/>
      <c r="S2018" s="131"/>
    </row>
    <row r="2019" spans="1:19" ht="15" customHeight="1">
      <c r="A2019" s="131"/>
      <c r="B2019" s="131"/>
      <c r="C2019" s="131"/>
      <c r="D2019" s="131"/>
      <c r="E2019" s="131"/>
      <c r="F2019" s="131"/>
      <c r="G2019" s="131"/>
      <c r="H2019" s="131"/>
      <c r="I2019" s="131"/>
      <c r="J2019" s="131"/>
      <c r="K2019" s="131"/>
      <c r="L2019" s="131"/>
      <c r="M2019" s="131"/>
      <c r="N2019" s="131"/>
      <c r="O2019" s="131"/>
      <c r="P2019" s="131"/>
      <c r="Q2019" s="131"/>
      <c r="R2019" s="131"/>
      <c r="S2019" s="131"/>
    </row>
    <row r="2020" spans="1:19" ht="15" customHeight="1">
      <c r="A2020" s="131"/>
      <c r="B2020" s="131"/>
      <c r="C2020" s="131"/>
      <c r="D2020" s="131"/>
      <c r="E2020" s="131"/>
      <c r="F2020" s="131"/>
      <c r="G2020" s="131"/>
      <c r="H2020" s="131"/>
      <c r="I2020" s="131"/>
      <c r="J2020" s="131"/>
      <c r="K2020" s="131"/>
      <c r="L2020" s="131"/>
      <c r="M2020" s="131"/>
      <c r="N2020" s="131"/>
      <c r="O2020" s="131"/>
      <c r="P2020" s="131"/>
      <c r="Q2020" s="131"/>
      <c r="R2020" s="131"/>
      <c r="S2020" s="131"/>
    </row>
    <row r="2021" spans="1:19" ht="15" customHeight="1">
      <c r="A2021" s="131"/>
      <c r="B2021" s="131"/>
      <c r="C2021" s="131"/>
      <c r="D2021" s="131"/>
      <c r="E2021" s="131"/>
      <c r="F2021" s="131"/>
      <c r="G2021" s="131"/>
      <c r="H2021" s="131"/>
      <c r="I2021" s="131"/>
      <c r="J2021" s="131"/>
      <c r="K2021" s="131"/>
      <c r="L2021" s="131"/>
      <c r="M2021" s="131"/>
      <c r="N2021" s="131"/>
      <c r="O2021" s="131"/>
      <c r="P2021" s="131"/>
      <c r="Q2021" s="131"/>
      <c r="R2021" s="131"/>
      <c r="S2021" s="131"/>
    </row>
    <row r="2022" spans="1:19" ht="15" customHeight="1">
      <c r="A2022" s="131"/>
      <c r="B2022" s="131"/>
      <c r="C2022" s="131"/>
      <c r="D2022" s="131"/>
      <c r="E2022" s="131"/>
      <c r="F2022" s="131"/>
      <c r="G2022" s="131"/>
      <c r="H2022" s="131"/>
      <c r="I2022" s="131"/>
      <c r="J2022" s="131"/>
      <c r="K2022" s="131"/>
      <c r="L2022" s="131"/>
      <c r="M2022" s="131"/>
      <c r="N2022" s="131"/>
      <c r="O2022" s="131"/>
      <c r="P2022" s="131"/>
      <c r="Q2022" s="131"/>
      <c r="R2022" s="131"/>
      <c r="S2022" s="131"/>
    </row>
    <row r="2023" spans="1:19" ht="15" customHeight="1">
      <c r="A2023" s="131"/>
      <c r="B2023" s="131"/>
      <c r="C2023" s="131"/>
      <c r="D2023" s="131"/>
      <c r="E2023" s="131"/>
      <c r="F2023" s="131"/>
      <c r="G2023" s="131"/>
      <c r="H2023" s="131"/>
      <c r="I2023" s="131"/>
      <c r="J2023" s="131"/>
      <c r="K2023" s="131"/>
      <c r="L2023" s="131"/>
      <c r="M2023" s="131"/>
      <c r="N2023" s="131"/>
      <c r="O2023" s="131"/>
      <c r="P2023" s="131"/>
      <c r="Q2023" s="131"/>
      <c r="R2023" s="131"/>
      <c r="S2023" s="131"/>
    </row>
    <row r="2024" spans="1:19" ht="15" customHeight="1">
      <c r="A2024" s="131"/>
      <c r="B2024" s="131"/>
      <c r="C2024" s="131"/>
      <c r="D2024" s="131"/>
      <c r="E2024" s="131"/>
      <c r="F2024" s="131"/>
      <c r="G2024" s="131"/>
      <c r="H2024" s="131"/>
      <c r="I2024" s="131"/>
      <c r="J2024" s="131"/>
      <c r="K2024" s="131"/>
      <c r="L2024" s="131"/>
      <c r="M2024" s="131"/>
      <c r="N2024" s="131"/>
      <c r="O2024" s="131"/>
      <c r="P2024" s="131"/>
      <c r="Q2024" s="131"/>
      <c r="R2024" s="131"/>
      <c r="S2024" s="131"/>
    </row>
    <row r="2025" spans="1:19" ht="15" customHeight="1">
      <c r="A2025" s="131"/>
      <c r="B2025" s="131"/>
      <c r="C2025" s="131"/>
      <c r="D2025" s="131"/>
      <c r="E2025" s="131"/>
      <c r="F2025" s="131"/>
      <c r="G2025" s="131"/>
      <c r="H2025" s="131"/>
      <c r="I2025" s="131"/>
      <c r="J2025" s="131"/>
      <c r="K2025" s="131"/>
      <c r="L2025" s="131"/>
      <c r="M2025" s="131"/>
      <c r="N2025" s="131"/>
      <c r="O2025" s="131"/>
      <c r="P2025" s="131"/>
      <c r="Q2025" s="131"/>
      <c r="R2025" s="131"/>
      <c r="S2025" s="131"/>
    </row>
    <row r="2026" spans="1:19" ht="15" customHeight="1">
      <c r="A2026" s="131"/>
      <c r="B2026" s="131"/>
      <c r="C2026" s="131"/>
      <c r="D2026" s="131"/>
      <c r="E2026" s="131"/>
      <c r="F2026" s="131"/>
      <c r="G2026" s="131"/>
      <c r="H2026" s="131"/>
      <c r="I2026" s="131"/>
      <c r="J2026" s="131"/>
      <c r="K2026" s="131"/>
      <c r="L2026" s="131"/>
      <c r="M2026" s="131"/>
      <c r="N2026" s="131"/>
      <c r="O2026" s="131"/>
      <c r="P2026" s="131"/>
      <c r="Q2026" s="131"/>
      <c r="R2026" s="131"/>
      <c r="S2026" s="131"/>
    </row>
    <row r="2027" spans="1:19" ht="15" customHeight="1">
      <c r="A2027" s="131"/>
      <c r="B2027" s="131"/>
      <c r="C2027" s="131"/>
      <c r="D2027" s="131"/>
      <c r="E2027" s="131"/>
      <c r="F2027" s="131"/>
      <c r="G2027" s="131"/>
      <c r="H2027" s="131"/>
      <c r="I2027" s="131"/>
      <c r="J2027" s="131"/>
      <c r="K2027" s="131"/>
      <c r="L2027" s="131"/>
      <c r="M2027" s="131"/>
      <c r="N2027" s="131"/>
      <c r="O2027" s="131"/>
      <c r="P2027" s="131"/>
      <c r="Q2027" s="131"/>
      <c r="R2027" s="131"/>
      <c r="S2027" s="131"/>
    </row>
    <row r="2028" spans="1:19" ht="15" customHeight="1">
      <c r="A2028" s="131"/>
      <c r="B2028" s="131"/>
      <c r="C2028" s="131"/>
      <c r="D2028" s="131"/>
      <c r="E2028" s="131"/>
      <c r="F2028" s="131"/>
      <c r="G2028" s="131"/>
      <c r="H2028" s="131"/>
      <c r="I2028" s="131"/>
      <c r="J2028" s="131"/>
      <c r="K2028" s="131"/>
      <c r="L2028" s="131"/>
      <c r="M2028" s="131"/>
      <c r="N2028" s="131"/>
      <c r="O2028" s="131"/>
      <c r="P2028" s="131"/>
      <c r="Q2028" s="131"/>
      <c r="R2028" s="131"/>
      <c r="S2028" s="131"/>
    </row>
    <row r="2029" spans="1:19" ht="15" customHeight="1">
      <c r="A2029" s="131"/>
      <c r="B2029" s="131"/>
      <c r="C2029" s="131"/>
      <c r="D2029" s="131"/>
      <c r="E2029" s="131"/>
      <c r="F2029" s="131"/>
      <c r="G2029" s="131"/>
      <c r="H2029" s="131"/>
      <c r="I2029" s="131"/>
      <c r="J2029" s="131"/>
      <c r="K2029" s="131"/>
      <c r="L2029" s="131"/>
      <c r="M2029" s="131"/>
      <c r="N2029" s="131"/>
      <c r="O2029" s="131"/>
      <c r="P2029" s="131"/>
      <c r="Q2029" s="131"/>
      <c r="R2029" s="131"/>
      <c r="S2029" s="131"/>
    </row>
    <row r="2030" spans="1:19" ht="15" customHeight="1">
      <c r="A2030" s="131"/>
      <c r="B2030" s="131"/>
      <c r="C2030" s="131"/>
      <c r="D2030" s="131"/>
      <c r="E2030" s="131"/>
      <c r="F2030" s="131"/>
      <c r="G2030" s="131"/>
      <c r="H2030" s="131"/>
      <c r="I2030" s="131"/>
      <c r="J2030" s="131"/>
      <c r="K2030" s="131"/>
      <c r="L2030" s="131"/>
      <c r="M2030" s="131"/>
      <c r="N2030" s="131"/>
      <c r="O2030" s="131"/>
      <c r="P2030" s="131"/>
      <c r="Q2030" s="131"/>
      <c r="R2030" s="131"/>
      <c r="S2030" s="131"/>
    </row>
    <row r="2031" spans="1:19" ht="15" customHeight="1">
      <c r="A2031" s="131"/>
      <c r="B2031" s="131"/>
      <c r="C2031" s="131"/>
      <c r="D2031" s="131"/>
      <c r="E2031" s="131"/>
      <c r="F2031" s="131"/>
      <c r="G2031" s="131"/>
      <c r="H2031" s="131"/>
      <c r="I2031" s="131"/>
      <c r="J2031" s="131"/>
      <c r="K2031" s="131"/>
      <c r="L2031" s="131"/>
      <c r="M2031" s="131"/>
      <c r="N2031" s="131"/>
      <c r="O2031" s="131"/>
      <c r="P2031" s="131"/>
      <c r="Q2031" s="131"/>
      <c r="R2031" s="131"/>
      <c r="S2031" s="131"/>
    </row>
    <row r="2032" spans="1:19" ht="15" customHeight="1">
      <c r="A2032" s="131"/>
      <c r="B2032" s="131"/>
      <c r="C2032" s="131"/>
      <c r="D2032" s="131"/>
      <c r="E2032" s="131"/>
      <c r="F2032" s="131"/>
      <c r="G2032" s="131"/>
      <c r="H2032" s="131"/>
      <c r="I2032" s="131"/>
      <c r="J2032" s="131"/>
      <c r="K2032" s="131"/>
      <c r="L2032" s="131"/>
      <c r="M2032" s="131"/>
      <c r="N2032" s="131"/>
      <c r="O2032" s="131"/>
      <c r="P2032" s="131"/>
      <c r="Q2032" s="131"/>
      <c r="R2032" s="131"/>
      <c r="S2032" s="131"/>
    </row>
    <row r="2033" spans="1:19" ht="15" customHeight="1">
      <c r="A2033" s="131"/>
      <c r="B2033" s="131"/>
      <c r="C2033" s="131"/>
      <c r="D2033" s="131"/>
      <c r="E2033" s="131"/>
      <c r="F2033" s="131"/>
      <c r="G2033" s="131"/>
      <c r="H2033" s="131"/>
      <c r="I2033" s="131"/>
      <c r="J2033" s="131"/>
      <c r="K2033" s="131"/>
      <c r="L2033" s="131"/>
      <c r="M2033" s="131"/>
      <c r="N2033" s="131"/>
      <c r="O2033" s="131"/>
      <c r="P2033" s="131"/>
      <c r="Q2033" s="131"/>
      <c r="R2033" s="131"/>
      <c r="S2033" s="131"/>
    </row>
    <row r="2034" spans="1:19" ht="15" customHeight="1">
      <c r="A2034" s="131"/>
      <c r="B2034" s="131"/>
      <c r="C2034" s="131"/>
      <c r="D2034" s="131"/>
      <c r="E2034" s="131"/>
      <c r="F2034" s="131"/>
      <c r="G2034" s="131"/>
      <c r="H2034" s="131"/>
      <c r="I2034" s="131"/>
      <c r="J2034" s="131"/>
      <c r="K2034" s="131"/>
      <c r="L2034" s="131"/>
      <c r="M2034" s="131"/>
      <c r="N2034" s="131"/>
      <c r="O2034" s="131"/>
      <c r="P2034" s="131"/>
      <c r="Q2034" s="131"/>
      <c r="R2034" s="131"/>
      <c r="S2034" s="131"/>
    </row>
    <row r="2035" spans="1:19" ht="15" customHeight="1">
      <c r="A2035" s="131"/>
      <c r="B2035" s="131"/>
      <c r="C2035" s="131"/>
      <c r="D2035" s="131"/>
      <c r="E2035" s="131"/>
      <c r="F2035" s="131"/>
      <c r="G2035" s="131"/>
      <c r="H2035" s="131"/>
      <c r="I2035" s="131"/>
      <c r="J2035" s="131"/>
      <c r="K2035" s="131"/>
      <c r="L2035" s="131"/>
      <c r="M2035" s="131"/>
      <c r="N2035" s="131"/>
      <c r="O2035" s="131"/>
      <c r="P2035" s="131"/>
      <c r="Q2035" s="131"/>
      <c r="R2035" s="131"/>
      <c r="S2035" s="131"/>
    </row>
    <row r="2036" spans="1:19" ht="15" customHeight="1">
      <c r="A2036" s="131"/>
      <c r="B2036" s="131"/>
      <c r="C2036" s="131"/>
      <c r="D2036" s="131"/>
      <c r="E2036" s="131"/>
      <c r="F2036" s="131"/>
      <c r="G2036" s="131"/>
      <c r="H2036" s="131"/>
      <c r="I2036" s="131"/>
      <c r="J2036" s="131"/>
      <c r="K2036" s="131"/>
      <c r="L2036" s="131"/>
      <c r="M2036" s="131"/>
      <c r="N2036" s="131"/>
      <c r="O2036" s="131"/>
      <c r="P2036" s="131"/>
      <c r="Q2036" s="131"/>
      <c r="R2036" s="131"/>
      <c r="S2036" s="131"/>
    </row>
    <row r="2037" spans="1:19" ht="15" customHeight="1">
      <c r="A2037" s="131"/>
      <c r="B2037" s="131"/>
      <c r="C2037" s="131"/>
      <c r="D2037" s="131"/>
      <c r="E2037" s="131"/>
      <c r="F2037" s="131"/>
      <c r="G2037" s="131"/>
      <c r="H2037" s="131"/>
      <c r="I2037" s="131"/>
      <c r="J2037" s="131"/>
      <c r="K2037" s="131"/>
      <c r="L2037" s="131"/>
      <c r="M2037" s="131"/>
      <c r="N2037" s="131"/>
      <c r="O2037" s="131"/>
      <c r="P2037" s="131"/>
      <c r="Q2037" s="131"/>
      <c r="R2037" s="131"/>
      <c r="S2037" s="131"/>
    </row>
    <row r="2038" spans="1:19" ht="15" customHeight="1">
      <c r="A2038" s="131"/>
      <c r="B2038" s="131"/>
      <c r="C2038" s="131"/>
      <c r="D2038" s="131"/>
      <c r="E2038" s="131"/>
      <c r="F2038" s="131"/>
      <c r="G2038" s="131"/>
      <c r="H2038" s="131"/>
      <c r="I2038" s="131"/>
      <c r="J2038" s="131"/>
      <c r="K2038" s="131"/>
      <c r="L2038" s="131"/>
      <c r="M2038" s="131"/>
      <c r="N2038" s="131"/>
      <c r="O2038" s="131"/>
      <c r="P2038" s="131"/>
      <c r="Q2038" s="131"/>
      <c r="R2038" s="131"/>
      <c r="S2038" s="131"/>
    </row>
    <row r="2039" spans="1:19" ht="15" customHeight="1">
      <c r="A2039" s="131"/>
      <c r="B2039" s="131"/>
      <c r="C2039" s="131"/>
      <c r="D2039" s="131"/>
      <c r="E2039" s="131"/>
      <c r="F2039" s="131"/>
      <c r="G2039" s="131"/>
      <c r="H2039" s="131"/>
      <c r="I2039" s="131"/>
      <c r="J2039" s="131"/>
      <c r="K2039" s="131"/>
      <c r="L2039" s="131"/>
      <c r="M2039" s="131"/>
      <c r="N2039" s="131"/>
      <c r="O2039" s="131"/>
      <c r="P2039" s="131"/>
      <c r="Q2039" s="131"/>
      <c r="R2039" s="131"/>
      <c r="S2039" s="131"/>
    </row>
    <row r="2040" spans="1:19" ht="15" customHeight="1">
      <c r="A2040" s="131"/>
      <c r="B2040" s="131"/>
      <c r="C2040" s="131"/>
      <c r="D2040" s="131"/>
      <c r="E2040" s="131"/>
      <c r="F2040" s="131"/>
      <c r="G2040" s="131"/>
      <c r="H2040" s="131"/>
      <c r="I2040" s="131"/>
      <c r="J2040" s="131"/>
      <c r="K2040" s="131"/>
      <c r="L2040" s="131"/>
      <c r="M2040" s="131"/>
      <c r="N2040" s="131"/>
      <c r="O2040" s="131"/>
      <c r="P2040" s="131"/>
      <c r="Q2040" s="131"/>
      <c r="R2040" s="131"/>
      <c r="S2040" s="131"/>
    </row>
    <row r="2041" spans="1:19" ht="15" customHeight="1">
      <c r="A2041" s="131"/>
      <c r="B2041" s="131"/>
      <c r="C2041" s="131"/>
      <c r="D2041" s="131"/>
      <c r="E2041" s="131"/>
      <c r="F2041" s="131"/>
      <c r="G2041" s="131"/>
      <c r="H2041" s="131"/>
      <c r="I2041" s="131"/>
      <c r="J2041" s="131"/>
      <c r="K2041" s="131"/>
      <c r="L2041" s="131"/>
      <c r="M2041" s="131"/>
      <c r="N2041" s="131"/>
      <c r="O2041" s="131"/>
      <c r="P2041" s="131"/>
      <c r="Q2041" s="131"/>
      <c r="R2041" s="131"/>
      <c r="S2041" s="131"/>
    </row>
    <row r="2042" spans="1:19" ht="15" customHeight="1">
      <c r="A2042" s="131"/>
      <c r="B2042" s="131"/>
      <c r="C2042" s="131"/>
      <c r="D2042" s="131"/>
      <c r="E2042" s="131"/>
      <c r="F2042" s="131"/>
      <c r="G2042" s="131"/>
      <c r="H2042" s="131"/>
      <c r="I2042" s="131"/>
      <c r="J2042" s="131"/>
      <c r="K2042" s="131"/>
      <c r="L2042" s="131"/>
      <c r="M2042" s="131"/>
      <c r="N2042" s="131"/>
      <c r="O2042" s="131"/>
      <c r="P2042" s="131"/>
      <c r="Q2042" s="131"/>
      <c r="R2042" s="131"/>
      <c r="S2042" s="131"/>
    </row>
    <row r="2043" spans="1:19" ht="15" customHeight="1">
      <c r="A2043" s="131"/>
      <c r="B2043" s="131"/>
      <c r="C2043" s="131"/>
      <c r="D2043" s="131"/>
      <c r="E2043" s="131"/>
      <c r="F2043" s="131"/>
      <c r="G2043" s="131"/>
      <c r="H2043" s="131"/>
      <c r="I2043" s="131"/>
      <c r="J2043" s="131"/>
      <c r="K2043" s="131"/>
      <c r="L2043" s="131"/>
      <c r="M2043" s="131"/>
      <c r="N2043" s="131"/>
      <c r="O2043" s="131"/>
      <c r="P2043" s="131"/>
      <c r="Q2043" s="131"/>
      <c r="R2043" s="131"/>
      <c r="S2043" s="131"/>
    </row>
    <row r="2044" spans="1:19" ht="15" customHeight="1">
      <c r="A2044" s="131"/>
      <c r="B2044" s="131"/>
      <c r="C2044" s="131"/>
      <c r="D2044" s="131"/>
      <c r="E2044" s="131"/>
      <c r="F2044" s="131"/>
      <c r="G2044" s="131"/>
      <c r="H2044" s="131"/>
      <c r="I2044" s="131"/>
      <c r="J2044" s="131"/>
      <c r="K2044" s="131"/>
      <c r="L2044" s="131"/>
      <c r="M2044" s="131"/>
      <c r="N2044" s="131"/>
      <c r="O2044" s="131"/>
      <c r="P2044" s="131"/>
      <c r="Q2044" s="131"/>
      <c r="R2044" s="131"/>
      <c r="S2044" s="131"/>
    </row>
    <row r="2045" spans="1:19" ht="15" customHeight="1">
      <c r="A2045" s="131"/>
      <c r="B2045" s="131"/>
      <c r="C2045" s="131"/>
      <c r="D2045" s="131"/>
      <c r="E2045" s="131"/>
      <c r="F2045" s="131"/>
      <c r="G2045" s="131"/>
      <c r="H2045" s="131"/>
      <c r="I2045" s="131"/>
      <c r="J2045" s="131"/>
      <c r="K2045" s="131"/>
      <c r="L2045" s="131"/>
      <c r="M2045" s="131"/>
      <c r="N2045" s="131"/>
      <c r="O2045" s="131"/>
      <c r="P2045" s="131"/>
      <c r="Q2045" s="131"/>
      <c r="R2045" s="131"/>
      <c r="S2045" s="131"/>
    </row>
    <row r="2046" spans="1:19" ht="15" customHeight="1">
      <c r="A2046" s="131"/>
      <c r="B2046" s="131"/>
      <c r="C2046" s="131"/>
      <c r="D2046" s="131"/>
      <c r="E2046" s="131"/>
      <c r="F2046" s="131"/>
      <c r="G2046" s="131"/>
      <c r="H2046" s="131"/>
      <c r="I2046" s="131"/>
      <c r="J2046" s="131"/>
      <c r="K2046" s="131"/>
      <c r="L2046" s="131"/>
      <c r="M2046" s="131"/>
      <c r="N2046" s="131"/>
      <c r="O2046" s="131"/>
      <c r="P2046" s="131"/>
      <c r="Q2046" s="131"/>
      <c r="R2046" s="131"/>
      <c r="S2046" s="131"/>
    </row>
    <row r="2047" spans="1:19" ht="15" customHeight="1">
      <c r="A2047" s="131"/>
      <c r="B2047" s="131"/>
      <c r="C2047" s="131"/>
      <c r="D2047" s="131"/>
      <c r="E2047" s="131"/>
      <c r="F2047" s="131"/>
      <c r="G2047" s="131"/>
      <c r="H2047" s="131"/>
      <c r="I2047" s="131"/>
      <c r="J2047" s="131"/>
      <c r="K2047" s="131"/>
      <c r="L2047" s="131"/>
      <c r="M2047" s="131"/>
      <c r="N2047" s="131"/>
      <c r="O2047" s="131"/>
      <c r="P2047" s="131"/>
      <c r="Q2047" s="131"/>
      <c r="R2047" s="131"/>
      <c r="S2047" s="131"/>
    </row>
    <row r="2048" spans="1:19" ht="15" customHeight="1">
      <c r="A2048" s="131"/>
      <c r="B2048" s="131"/>
      <c r="C2048" s="131"/>
      <c r="D2048" s="131"/>
      <c r="E2048" s="131"/>
      <c r="F2048" s="131"/>
      <c r="G2048" s="131"/>
      <c r="H2048" s="131"/>
      <c r="I2048" s="131"/>
      <c r="J2048" s="131"/>
      <c r="K2048" s="131"/>
      <c r="L2048" s="131"/>
      <c r="M2048" s="131"/>
      <c r="N2048" s="131"/>
      <c r="O2048" s="131"/>
      <c r="P2048" s="131"/>
      <c r="Q2048" s="131"/>
      <c r="R2048" s="131"/>
      <c r="S2048" s="131"/>
    </row>
    <row r="2049" spans="1:19" ht="15" customHeight="1">
      <c r="A2049" s="131"/>
      <c r="B2049" s="131"/>
      <c r="C2049" s="131"/>
      <c r="D2049" s="131"/>
      <c r="E2049" s="131"/>
      <c r="F2049" s="131"/>
      <c r="G2049" s="131"/>
      <c r="H2049" s="131"/>
      <c r="I2049" s="131"/>
      <c r="J2049" s="131"/>
      <c r="K2049" s="131"/>
      <c r="L2049" s="131"/>
      <c r="M2049" s="131"/>
      <c r="N2049" s="131"/>
      <c r="O2049" s="131"/>
      <c r="P2049" s="131"/>
      <c r="Q2049" s="131"/>
      <c r="R2049" s="131"/>
      <c r="S2049" s="131"/>
    </row>
    <row r="2050" spans="1:19" ht="15" customHeight="1">
      <c r="A2050" s="131"/>
      <c r="B2050" s="131"/>
      <c r="C2050" s="131"/>
      <c r="D2050" s="131"/>
      <c r="E2050" s="131"/>
      <c r="F2050" s="131"/>
      <c r="G2050" s="131"/>
      <c r="H2050" s="131"/>
      <c r="I2050" s="131"/>
      <c r="J2050" s="131"/>
      <c r="K2050" s="131"/>
      <c r="L2050" s="131"/>
      <c r="M2050" s="131"/>
      <c r="N2050" s="131"/>
      <c r="O2050" s="131"/>
      <c r="P2050" s="131"/>
      <c r="Q2050" s="131"/>
      <c r="R2050" s="131"/>
      <c r="S2050" s="131"/>
    </row>
    <row r="2051" spans="1:19" ht="15" customHeight="1">
      <c r="A2051" s="131"/>
      <c r="B2051" s="131"/>
      <c r="C2051" s="131"/>
      <c r="D2051" s="131"/>
      <c r="E2051" s="131"/>
      <c r="F2051" s="131"/>
      <c r="G2051" s="131"/>
      <c r="H2051" s="131"/>
      <c r="I2051" s="131"/>
      <c r="J2051" s="131"/>
      <c r="K2051" s="131"/>
      <c r="L2051" s="131"/>
      <c r="M2051" s="131"/>
      <c r="N2051" s="131"/>
      <c r="O2051" s="131"/>
      <c r="P2051" s="131"/>
      <c r="Q2051" s="131"/>
      <c r="R2051" s="131"/>
      <c r="S2051" s="131"/>
    </row>
    <row r="2052" spans="1:19" ht="15" customHeight="1">
      <c r="A2052" s="131"/>
      <c r="B2052" s="131"/>
      <c r="C2052" s="131"/>
      <c r="D2052" s="131"/>
      <c r="E2052" s="131"/>
      <c r="F2052" s="131"/>
      <c r="G2052" s="131"/>
      <c r="H2052" s="131"/>
      <c r="I2052" s="131"/>
      <c r="J2052" s="131"/>
      <c r="K2052" s="131"/>
      <c r="L2052" s="131"/>
      <c r="M2052" s="131"/>
      <c r="N2052" s="131"/>
      <c r="O2052" s="131"/>
      <c r="P2052" s="131"/>
      <c r="Q2052" s="131"/>
      <c r="R2052" s="131"/>
      <c r="S2052" s="131"/>
    </row>
    <row r="2053" spans="1:19" ht="15" customHeight="1">
      <c r="A2053" s="131"/>
      <c r="B2053" s="131"/>
      <c r="C2053" s="131"/>
      <c r="D2053" s="131"/>
      <c r="E2053" s="131"/>
      <c r="F2053" s="131"/>
      <c r="G2053" s="131"/>
      <c r="H2053" s="131"/>
      <c r="I2053" s="131"/>
      <c r="J2053" s="131"/>
      <c r="K2053" s="131"/>
      <c r="L2053" s="131"/>
      <c r="M2053" s="131"/>
      <c r="N2053" s="131"/>
      <c r="O2053" s="131"/>
      <c r="P2053" s="131"/>
      <c r="Q2053" s="131"/>
      <c r="R2053" s="131"/>
      <c r="S2053" s="131"/>
    </row>
    <row r="2054" spans="1:19" ht="15" customHeight="1">
      <c r="A2054" s="131"/>
      <c r="B2054" s="131"/>
      <c r="C2054" s="131"/>
      <c r="D2054" s="131"/>
      <c r="E2054" s="131"/>
      <c r="F2054" s="131"/>
      <c r="G2054" s="131"/>
      <c r="H2054" s="131"/>
      <c r="I2054" s="131"/>
      <c r="J2054" s="131"/>
      <c r="K2054" s="131"/>
      <c r="L2054" s="131"/>
      <c r="M2054" s="131"/>
      <c r="N2054" s="131"/>
      <c r="O2054" s="131"/>
      <c r="P2054" s="131"/>
      <c r="Q2054" s="131"/>
      <c r="R2054" s="131"/>
      <c r="S2054" s="131"/>
    </row>
    <row r="2055" spans="1:19" ht="15" customHeight="1">
      <c r="A2055" s="131"/>
      <c r="B2055" s="131"/>
      <c r="C2055" s="131"/>
      <c r="D2055" s="131"/>
      <c r="E2055" s="131"/>
      <c r="F2055" s="131"/>
      <c r="G2055" s="131"/>
      <c r="H2055" s="131"/>
      <c r="I2055" s="131"/>
      <c r="J2055" s="131"/>
      <c r="K2055" s="131"/>
      <c r="L2055" s="131"/>
      <c r="M2055" s="131"/>
      <c r="N2055" s="131"/>
      <c r="O2055" s="131"/>
      <c r="P2055" s="131"/>
      <c r="Q2055" s="131"/>
      <c r="R2055" s="131"/>
      <c r="S2055" s="131"/>
    </row>
    <row r="2056" spans="1:19" ht="15" customHeight="1">
      <c r="A2056" s="131"/>
      <c r="B2056" s="131"/>
      <c r="C2056" s="131"/>
      <c r="D2056" s="131"/>
      <c r="E2056" s="131"/>
      <c r="F2056" s="131"/>
      <c r="G2056" s="131"/>
      <c r="H2056" s="131"/>
      <c r="I2056" s="131"/>
      <c r="J2056" s="131"/>
      <c r="K2056" s="131"/>
      <c r="L2056" s="131"/>
      <c r="M2056" s="131"/>
      <c r="N2056" s="131"/>
      <c r="O2056" s="131"/>
      <c r="P2056" s="131"/>
      <c r="Q2056" s="131"/>
      <c r="R2056" s="131"/>
      <c r="S2056" s="131"/>
    </row>
    <row r="2057" spans="1:19" ht="15" customHeight="1">
      <c r="A2057" s="131"/>
      <c r="B2057" s="131"/>
      <c r="C2057" s="131"/>
      <c r="D2057" s="131"/>
      <c r="E2057" s="131"/>
      <c r="F2057" s="131"/>
      <c r="G2057" s="131"/>
      <c r="H2057" s="131"/>
      <c r="I2057" s="131"/>
      <c r="J2057" s="131"/>
      <c r="K2057" s="131"/>
      <c r="L2057" s="131"/>
      <c r="M2057" s="131"/>
      <c r="N2057" s="131"/>
      <c r="O2057" s="131"/>
      <c r="P2057" s="131"/>
      <c r="Q2057" s="131"/>
      <c r="R2057" s="131"/>
      <c r="S2057" s="131"/>
    </row>
    <row r="2058" spans="1:19" ht="15" customHeight="1">
      <c r="A2058" s="131"/>
      <c r="B2058" s="131"/>
      <c r="C2058" s="131"/>
      <c r="D2058" s="131"/>
      <c r="E2058" s="131"/>
      <c r="F2058" s="131"/>
      <c r="G2058" s="131"/>
      <c r="H2058" s="131"/>
      <c r="I2058" s="131"/>
      <c r="J2058" s="131"/>
      <c r="K2058" s="131"/>
      <c r="L2058" s="131"/>
      <c r="M2058" s="131"/>
      <c r="N2058" s="131"/>
      <c r="O2058" s="131"/>
      <c r="P2058" s="131"/>
      <c r="Q2058" s="131"/>
      <c r="R2058" s="131"/>
      <c r="S2058" s="131"/>
    </row>
    <row r="2059" spans="1:19" ht="15" customHeight="1">
      <c r="A2059" s="131"/>
      <c r="B2059" s="131"/>
      <c r="C2059" s="131"/>
      <c r="D2059" s="131"/>
      <c r="E2059" s="131"/>
      <c r="F2059" s="131"/>
      <c r="G2059" s="131"/>
      <c r="H2059" s="131"/>
      <c r="I2059" s="131"/>
      <c r="J2059" s="131"/>
      <c r="K2059" s="131"/>
      <c r="L2059" s="131"/>
      <c r="M2059" s="131"/>
      <c r="N2059" s="131"/>
      <c r="O2059" s="131"/>
      <c r="P2059" s="131"/>
      <c r="Q2059" s="131"/>
      <c r="R2059" s="131"/>
      <c r="S2059" s="131"/>
    </row>
    <row r="2060" spans="1:19" ht="15" customHeight="1">
      <c r="A2060" s="131"/>
      <c r="B2060" s="131"/>
      <c r="C2060" s="131"/>
      <c r="D2060" s="131"/>
      <c r="E2060" s="131"/>
      <c r="F2060" s="131"/>
      <c r="G2060" s="131"/>
      <c r="H2060" s="131"/>
      <c r="I2060" s="131"/>
      <c r="J2060" s="131"/>
      <c r="K2060" s="131"/>
      <c r="L2060" s="131"/>
      <c r="M2060" s="131"/>
      <c r="N2060" s="131"/>
      <c r="O2060" s="131"/>
      <c r="P2060" s="131"/>
      <c r="Q2060" s="131"/>
      <c r="R2060" s="131"/>
      <c r="S2060" s="131"/>
    </row>
    <row r="2061" spans="1:19" ht="15" customHeight="1">
      <c r="A2061" s="131"/>
      <c r="B2061" s="131"/>
      <c r="C2061" s="131"/>
      <c r="D2061" s="131"/>
      <c r="E2061" s="131"/>
      <c r="F2061" s="131"/>
      <c r="G2061" s="131"/>
      <c r="H2061" s="131"/>
      <c r="I2061" s="131"/>
      <c r="J2061" s="131"/>
      <c r="K2061" s="131"/>
      <c r="L2061" s="131"/>
      <c r="M2061" s="131"/>
      <c r="N2061" s="131"/>
      <c r="O2061" s="131"/>
      <c r="P2061" s="131"/>
      <c r="Q2061" s="131"/>
      <c r="R2061" s="131"/>
      <c r="S2061" s="131"/>
    </row>
    <row r="2062" spans="1:19" ht="15" customHeight="1">
      <c r="A2062" s="131"/>
      <c r="B2062" s="131"/>
      <c r="C2062" s="131"/>
      <c r="D2062" s="131"/>
      <c r="E2062" s="131"/>
      <c r="F2062" s="131"/>
      <c r="G2062" s="131"/>
      <c r="H2062" s="131"/>
      <c r="I2062" s="131"/>
      <c r="J2062" s="131"/>
      <c r="K2062" s="131"/>
      <c r="L2062" s="131"/>
      <c r="M2062" s="131"/>
      <c r="N2062" s="131"/>
      <c r="O2062" s="131"/>
      <c r="P2062" s="131"/>
      <c r="Q2062" s="131"/>
      <c r="R2062" s="131"/>
      <c r="S2062" s="131"/>
    </row>
    <row r="2063" spans="1:19" ht="15" customHeight="1">
      <c r="A2063" s="131"/>
      <c r="B2063" s="131"/>
      <c r="C2063" s="131"/>
      <c r="D2063" s="131"/>
      <c r="E2063" s="131"/>
      <c r="F2063" s="131"/>
      <c r="G2063" s="131"/>
      <c r="H2063" s="131"/>
      <c r="I2063" s="131"/>
      <c r="J2063" s="131"/>
      <c r="K2063" s="131"/>
      <c r="L2063" s="131"/>
      <c r="M2063" s="131"/>
      <c r="N2063" s="131"/>
      <c r="O2063" s="131"/>
      <c r="P2063" s="131"/>
      <c r="Q2063" s="131"/>
      <c r="R2063" s="131"/>
      <c r="S2063" s="131"/>
    </row>
    <row r="2064" spans="1:19" ht="15" customHeight="1">
      <c r="A2064" s="131"/>
      <c r="B2064" s="131"/>
      <c r="C2064" s="131"/>
      <c r="D2064" s="131"/>
      <c r="E2064" s="131"/>
      <c r="F2064" s="131"/>
      <c r="G2064" s="131"/>
      <c r="H2064" s="131"/>
      <c r="I2064" s="131"/>
      <c r="J2064" s="131"/>
      <c r="K2064" s="131"/>
      <c r="L2064" s="131"/>
      <c r="M2064" s="131"/>
      <c r="N2064" s="131"/>
      <c r="O2064" s="131"/>
      <c r="P2064" s="131"/>
      <c r="Q2064" s="131"/>
      <c r="R2064" s="131"/>
      <c r="S2064" s="131"/>
    </row>
    <row r="2065" spans="1:19" ht="15" customHeight="1">
      <c r="A2065" s="131"/>
      <c r="B2065" s="131"/>
      <c r="C2065" s="131"/>
      <c r="D2065" s="131"/>
      <c r="E2065" s="131"/>
      <c r="F2065" s="131"/>
      <c r="G2065" s="131"/>
      <c r="H2065" s="131"/>
      <c r="I2065" s="131"/>
      <c r="J2065" s="131"/>
      <c r="K2065" s="131"/>
      <c r="L2065" s="131"/>
      <c r="M2065" s="131"/>
      <c r="N2065" s="131"/>
      <c r="O2065" s="131"/>
      <c r="P2065" s="131"/>
      <c r="Q2065" s="131"/>
      <c r="R2065" s="131"/>
      <c r="S2065" s="131"/>
    </row>
    <row r="2066" spans="1:19" ht="15" customHeight="1">
      <c r="A2066" s="131"/>
      <c r="B2066" s="131"/>
      <c r="C2066" s="131"/>
      <c r="D2066" s="131"/>
      <c r="E2066" s="131"/>
      <c r="F2066" s="131"/>
      <c r="G2066" s="131"/>
      <c r="H2066" s="131"/>
      <c r="I2066" s="131"/>
      <c r="J2066" s="131"/>
      <c r="K2066" s="131"/>
      <c r="L2066" s="131"/>
      <c r="M2066" s="131"/>
      <c r="N2066" s="131"/>
      <c r="O2066" s="131"/>
      <c r="P2066" s="131"/>
      <c r="Q2066" s="131"/>
      <c r="R2066" s="131"/>
      <c r="S2066" s="131"/>
    </row>
  </sheetData>
  <mergeCells count="396">
    <mergeCell ref="Q1159:Q1160"/>
    <mergeCell ref="R1159:R1160"/>
    <mergeCell ref="D1177:J1177"/>
    <mergeCell ref="B1158:J1158"/>
    <mergeCell ref="A1159:A1160"/>
    <mergeCell ref="B1159:J1159"/>
    <mergeCell ref="K1159:K1160"/>
    <mergeCell ref="L1159:L1160"/>
    <mergeCell ref="M1159:M1160"/>
    <mergeCell ref="N1159:N1160"/>
    <mergeCell ref="O1159:O1160"/>
    <mergeCell ref="P1159:P1160"/>
    <mergeCell ref="Q1137:Q1138"/>
    <mergeCell ref="R1137:R1138"/>
    <mergeCell ref="D1155:J1155"/>
    <mergeCell ref="B1136:J1136"/>
    <mergeCell ref="A1137:A1138"/>
    <mergeCell ref="B1137:J1137"/>
    <mergeCell ref="K1137:K1138"/>
    <mergeCell ref="L1137:L1138"/>
    <mergeCell ref="M1137:M1138"/>
    <mergeCell ref="N1137:N1138"/>
    <mergeCell ref="O1137:O1138"/>
    <mergeCell ref="P1137:P1138"/>
    <mergeCell ref="Q1115:Q1116"/>
    <mergeCell ref="R1115:R1116"/>
    <mergeCell ref="D1133:J1133"/>
    <mergeCell ref="B1114:J1114"/>
    <mergeCell ref="A1115:A1116"/>
    <mergeCell ref="B1115:J1115"/>
    <mergeCell ref="K1115:K1116"/>
    <mergeCell ref="L1115:L1116"/>
    <mergeCell ref="M1115:M1116"/>
    <mergeCell ref="N1115:N1116"/>
    <mergeCell ref="O1115:O1116"/>
    <mergeCell ref="P1115:P1116"/>
    <mergeCell ref="Q1092:Q1093"/>
    <mergeCell ref="R1092:R1093"/>
    <mergeCell ref="D1110:J1110"/>
    <mergeCell ref="B1091:J1091"/>
    <mergeCell ref="A1092:A1093"/>
    <mergeCell ref="B1092:J1092"/>
    <mergeCell ref="K1092:K1093"/>
    <mergeCell ref="L1092:L1093"/>
    <mergeCell ref="M1092:M1093"/>
    <mergeCell ref="N1092:N1093"/>
    <mergeCell ref="O1092:O1093"/>
    <mergeCell ref="P1092:P1093"/>
    <mergeCell ref="N981:N982"/>
    <mergeCell ref="O981:O982"/>
    <mergeCell ref="P981:P982"/>
    <mergeCell ref="Q981:Q982"/>
    <mergeCell ref="R981:R982"/>
    <mergeCell ref="D977:J977"/>
    <mergeCell ref="B980:J980"/>
    <mergeCell ref="A981:A982"/>
    <mergeCell ref="B981:J981"/>
    <mergeCell ref="K981:K982"/>
    <mergeCell ref="L981:L982"/>
    <mergeCell ref="M981:M982"/>
    <mergeCell ref="N959:N960"/>
    <mergeCell ref="O959:O960"/>
    <mergeCell ref="P959:P960"/>
    <mergeCell ref="Q959:Q960"/>
    <mergeCell ref="R959:R960"/>
    <mergeCell ref="D955:J955"/>
    <mergeCell ref="B958:J958"/>
    <mergeCell ref="A959:A960"/>
    <mergeCell ref="B959:J959"/>
    <mergeCell ref="K959:K960"/>
    <mergeCell ref="L959:L960"/>
    <mergeCell ref="M959:M960"/>
    <mergeCell ref="N937:N938"/>
    <mergeCell ref="O937:O938"/>
    <mergeCell ref="P937:P938"/>
    <mergeCell ref="Q937:Q938"/>
    <mergeCell ref="R937:R938"/>
    <mergeCell ref="D933:J933"/>
    <mergeCell ref="B936:J936"/>
    <mergeCell ref="A937:A938"/>
    <mergeCell ref="B937:J937"/>
    <mergeCell ref="K937:K938"/>
    <mergeCell ref="L937:L938"/>
    <mergeCell ref="M937:M938"/>
    <mergeCell ref="N915:N916"/>
    <mergeCell ref="O915:O916"/>
    <mergeCell ref="P915:P916"/>
    <mergeCell ref="Q915:Q916"/>
    <mergeCell ref="R915:R916"/>
    <mergeCell ref="D911:J911"/>
    <mergeCell ref="B914:J914"/>
    <mergeCell ref="A915:A916"/>
    <mergeCell ref="B915:J915"/>
    <mergeCell ref="K915:K916"/>
    <mergeCell ref="L915:L916"/>
    <mergeCell ref="M915:M916"/>
    <mergeCell ref="D1088:J1088"/>
    <mergeCell ref="N847:N848"/>
    <mergeCell ref="O847:O848"/>
    <mergeCell ref="P847:P848"/>
    <mergeCell ref="Q847:Q848"/>
    <mergeCell ref="R847:R848"/>
    <mergeCell ref="D843:J843"/>
    <mergeCell ref="B846:J846"/>
    <mergeCell ref="A847:A848"/>
    <mergeCell ref="B847:J847"/>
    <mergeCell ref="K847:K848"/>
    <mergeCell ref="L847:L848"/>
    <mergeCell ref="M847:M848"/>
    <mergeCell ref="N870:N871"/>
    <mergeCell ref="O870:O871"/>
    <mergeCell ref="P870:P871"/>
    <mergeCell ref="Q870:Q871"/>
    <mergeCell ref="R870:R871"/>
    <mergeCell ref="D866:J866"/>
    <mergeCell ref="B869:J869"/>
    <mergeCell ref="A870:A871"/>
    <mergeCell ref="B870:J870"/>
    <mergeCell ref="K870:K871"/>
    <mergeCell ref="L870:L871"/>
    <mergeCell ref="A494:A495"/>
    <mergeCell ref="B494:J494"/>
    <mergeCell ref="K494:K495"/>
    <mergeCell ref="N1070:N1071"/>
    <mergeCell ref="O1070:O1071"/>
    <mergeCell ref="P1070:P1071"/>
    <mergeCell ref="Q1070:Q1071"/>
    <mergeCell ref="R1070:R1071"/>
    <mergeCell ref="D1065:J1065"/>
    <mergeCell ref="B1069:J1069"/>
    <mergeCell ref="A1070:A1071"/>
    <mergeCell ref="B1070:J1070"/>
    <mergeCell ref="K1070:K1071"/>
    <mergeCell ref="L1070:L1071"/>
    <mergeCell ref="M1070:M1071"/>
    <mergeCell ref="M870:M871"/>
    <mergeCell ref="N893:N894"/>
    <mergeCell ref="O893:O894"/>
    <mergeCell ref="P893:P894"/>
    <mergeCell ref="Q893:Q894"/>
    <mergeCell ref="R893:R894"/>
    <mergeCell ref="D889:J889"/>
    <mergeCell ref="B892:J892"/>
    <mergeCell ref="A893:A894"/>
    <mergeCell ref="B421:J421"/>
    <mergeCell ref="L494:L495"/>
    <mergeCell ref="M494:M495"/>
    <mergeCell ref="N494:N495"/>
    <mergeCell ref="O494:O495"/>
    <mergeCell ref="P494:P495"/>
    <mergeCell ref="Q494:Q495"/>
    <mergeCell ref="R494:R495"/>
    <mergeCell ref="B438:J438"/>
    <mergeCell ref="B456:J456"/>
    <mergeCell ref="B473:J473"/>
    <mergeCell ref="B493:J493"/>
    <mergeCell ref="B263:J263"/>
    <mergeCell ref="B283:J283"/>
    <mergeCell ref="B301:J301"/>
    <mergeCell ref="B320:J320"/>
    <mergeCell ref="B337:J337"/>
    <mergeCell ref="B352:J352"/>
    <mergeCell ref="B369:J369"/>
    <mergeCell ref="B385:J385"/>
    <mergeCell ref="B403:J403"/>
    <mergeCell ref="B87:J87"/>
    <mergeCell ref="B107:J107"/>
    <mergeCell ref="B128:J128"/>
    <mergeCell ref="B147:J147"/>
    <mergeCell ref="B167:J167"/>
    <mergeCell ref="B184:J184"/>
    <mergeCell ref="B202:J202"/>
    <mergeCell ref="B222:J222"/>
    <mergeCell ref="B243:J243"/>
    <mergeCell ref="A1:O1"/>
    <mergeCell ref="B3:J3"/>
    <mergeCell ref="AA4:AJ4"/>
    <mergeCell ref="AA23:AJ23"/>
    <mergeCell ref="B25:J25"/>
    <mergeCell ref="AA43:AJ43"/>
    <mergeCell ref="B47:J47"/>
    <mergeCell ref="S59:T59"/>
    <mergeCell ref="B67:J67"/>
    <mergeCell ref="N1047:N1048"/>
    <mergeCell ref="O1047:O1048"/>
    <mergeCell ref="P1047:P1048"/>
    <mergeCell ref="Q1047:Q1048"/>
    <mergeCell ref="R1047:R1048"/>
    <mergeCell ref="D1043:J1043"/>
    <mergeCell ref="B1046:J1046"/>
    <mergeCell ref="A1047:A1048"/>
    <mergeCell ref="B1047:J1047"/>
    <mergeCell ref="K1047:K1048"/>
    <mergeCell ref="L1047:L1048"/>
    <mergeCell ref="M1047:M1048"/>
    <mergeCell ref="N1025:N1026"/>
    <mergeCell ref="O1025:O1026"/>
    <mergeCell ref="P1025:P1026"/>
    <mergeCell ref="Q1025:Q1026"/>
    <mergeCell ref="R1025:R1026"/>
    <mergeCell ref="D1021:J1021"/>
    <mergeCell ref="B1024:J1024"/>
    <mergeCell ref="A1025:A1026"/>
    <mergeCell ref="B1025:J1025"/>
    <mergeCell ref="K1025:K1026"/>
    <mergeCell ref="L1025:L1026"/>
    <mergeCell ref="M1025:M1026"/>
    <mergeCell ref="R824:R825"/>
    <mergeCell ref="D820:J820"/>
    <mergeCell ref="B823:G823"/>
    <mergeCell ref="H823:J823"/>
    <mergeCell ref="A824:A825"/>
    <mergeCell ref="B824:J824"/>
    <mergeCell ref="K824:K825"/>
    <mergeCell ref="L824:L825"/>
    <mergeCell ref="N1003:N1004"/>
    <mergeCell ref="O1003:O1004"/>
    <mergeCell ref="P1003:P1004"/>
    <mergeCell ref="Q1003:Q1004"/>
    <mergeCell ref="R1003:R1004"/>
    <mergeCell ref="D999:J999"/>
    <mergeCell ref="B1002:J1002"/>
    <mergeCell ref="A1003:A1004"/>
    <mergeCell ref="B1003:J1003"/>
    <mergeCell ref="K1003:K1004"/>
    <mergeCell ref="L1003:L1004"/>
    <mergeCell ref="M1003:M1004"/>
    <mergeCell ref="B893:J893"/>
    <mergeCell ref="K893:K894"/>
    <mergeCell ref="L893:L894"/>
    <mergeCell ref="M893:M894"/>
    <mergeCell ref="A801:A802"/>
    <mergeCell ref="B801:J801"/>
    <mergeCell ref="K801:K802"/>
    <mergeCell ref="L801:L802"/>
    <mergeCell ref="M824:M825"/>
    <mergeCell ref="N824:N825"/>
    <mergeCell ref="O824:O825"/>
    <mergeCell ref="P824:P825"/>
    <mergeCell ref="Q824:Q825"/>
    <mergeCell ref="M801:M802"/>
    <mergeCell ref="N801:N802"/>
    <mergeCell ref="O801:O802"/>
    <mergeCell ref="P801:P802"/>
    <mergeCell ref="Q801:Q802"/>
    <mergeCell ref="R801:R802"/>
    <mergeCell ref="D797:J797"/>
    <mergeCell ref="B800:G800"/>
    <mergeCell ref="H800:J800"/>
    <mergeCell ref="R755:R756"/>
    <mergeCell ref="D751:J751"/>
    <mergeCell ref="B754:G754"/>
    <mergeCell ref="H754:J754"/>
    <mergeCell ref="A755:A756"/>
    <mergeCell ref="B755:J755"/>
    <mergeCell ref="K755:K756"/>
    <mergeCell ref="L755:L756"/>
    <mergeCell ref="M778:M779"/>
    <mergeCell ref="N778:N779"/>
    <mergeCell ref="O778:O779"/>
    <mergeCell ref="P778:P779"/>
    <mergeCell ref="Q778:Q779"/>
    <mergeCell ref="R778:R779"/>
    <mergeCell ref="D774:J774"/>
    <mergeCell ref="B777:G777"/>
    <mergeCell ref="H777:J777"/>
    <mergeCell ref="A778:A779"/>
    <mergeCell ref="B778:J778"/>
    <mergeCell ref="K778:K779"/>
    <mergeCell ref="L778:L779"/>
    <mergeCell ref="A732:A733"/>
    <mergeCell ref="B732:J732"/>
    <mergeCell ref="K732:K733"/>
    <mergeCell ref="L732:L733"/>
    <mergeCell ref="M755:M756"/>
    <mergeCell ref="N755:N756"/>
    <mergeCell ref="O755:O756"/>
    <mergeCell ref="P755:P756"/>
    <mergeCell ref="Q755:Q756"/>
    <mergeCell ref="M732:M733"/>
    <mergeCell ref="N732:N733"/>
    <mergeCell ref="O732:O733"/>
    <mergeCell ref="P732:P733"/>
    <mergeCell ref="Q732:Q733"/>
    <mergeCell ref="R732:R733"/>
    <mergeCell ref="D728:J728"/>
    <mergeCell ref="B731:G731"/>
    <mergeCell ref="H731:J731"/>
    <mergeCell ref="N709:N710"/>
    <mergeCell ref="O709:O710"/>
    <mergeCell ref="P709:P710"/>
    <mergeCell ref="Q709:Q710"/>
    <mergeCell ref="R709:R710"/>
    <mergeCell ref="D705:J705"/>
    <mergeCell ref="B708:J708"/>
    <mergeCell ref="A709:A710"/>
    <mergeCell ref="B709:J709"/>
    <mergeCell ref="K709:K710"/>
    <mergeCell ref="L709:L710"/>
    <mergeCell ref="M709:M710"/>
    <mergeCell ref="N686:N687"/>
    <mergeCell ref="O686:O687"/>
    <mergeCell ref="P686:P687"/>
    <mergeCell ref="Q686:Q687"/>
    <mergeCell ref="R686:R687"/>
    <mergeCell ref="D682:J682"/>
    <mergeCell ref="B685:J685"/>
    <mergeCell ref="A686:A687"/>
    <mergeCell ref="B686:J686"/>
    <mergeCell ref="K686:K687"/>
    <mergeCell ref="L686:L687"/>
    <mergeCell ref="M686:M687"/>
    <mergeCell ref="N662:N663"/>
    <mergeCell ref="O662:O663"/>
    <mergeCell ref="P662:P663"/>
    <mergeCell ref="Q662:Q663"/>
    <mergeCell ref="R662:R663"/>
    <mergeCell ref="D658:J658"/>
    <mergeCell ref="B661:J661"/>
    <mergeCell ref="A662:A663"/>
    <mergeCell ref="B662:J662"/>
    <mergeCell ref="K662:K663"/>
    <mergeCell ref="L662:L663"/>
    <mergeCell ref="M662:M663"/>
    <mergeCell ref="N638:N639"/>
    <mergeCell ref="O638:O639"/>
    <mergeCell ref="P638:P639"/>
    <mergeCell ref="Q638:Q639"/>
    <mergeCell ref="R638:R639"/>
    <mergeCell ref="D634:J634"/>
    <mergeCell ref="B637:J637"/>
    <mergeCell ref="A638:A639"/>
    <mergeCell ref="B638:J638"/>
    <mergeCell ref="K638:K639"/>
    <mergeCell ref="L638:L639"/>
    <mergeCell ref="M638:M639"/>
    <mergeCell ref="N614:N615"/>
    <mergeCell ref="O614:O615"/>
    <mergeCell ref="P614:P615"/>
    <mergeCell ref="Q614:Q615"/>
    <mergeCell ref="R614:R615"/>
    <mergeCell ref="D610:J610"/>
    <mergeCell ref="B613:J613"/>
    <mergeCell ref="A614:A615"/>
    <mergeCell ref="B614:J614"/>
    <mergeCell ref="K614:K615"/>
    <mergeCell ref="L614:L615"/>
    <mergeCell ref="M614:M615"/>
    <mergeCell ref="N590:N591"/>
    <mergeCell ref="O590:O591"/>
    <mergeCell ref="P590:P591"/>
    <mergeCell ref="Q590:Q591"/>
    <mergeCell ref="R590:R591"/>
    <mergeCell ref="D586:J586"/>
    <mergeCell ref="B589:J589"/>
    <mergeCell ref="A590:A591"/>
    <mergeCell ref="B590:J590"/>
    <mergeCell ref="K590:K591"/>
    <mergeCell ref="L590:L591"/>
    <mergeCell ref="M590:M591"/>
    <mergeCell ref="N566:N567"/>
    <mergeCell ref="O566:O567"/>
    <mergeCell ref="P566:P567"/>
    <mergeCell ref="Q566:Q567"/>
    <mergeCell ref="R566:R567"/>
    <mergeCell ref="D562:J562"/>
    <mergeCell ref="B565:J565"/>
    <mergeCell ref="A566:A567"/>
    <mergeCell ref="B566:J566"/>
    <mergeCell ref="K566:K567"/>
    <mergeCell ref="L566:L567"/>
    <mergeCell ref="M566:M567"/>
    <mergeCell ref="N542:N543"/>
    <mergeCell ref="O542:O543"/>
    <mergeCell ref="P542:P543"/>
    <mergeCell ref="Q542:Q543"/>
    <mergeCell ref="R542:R543"/>
    <mergeCell ref="D538:J538"/>
    <mergeCell ref="B541:J541"/>
    <mergeCell ref="A542:A543"/>
    <mergeCell ref="B542:J542"/>
    <mergeCell ref="K542:K543"/>
    <mergeCell ref="L542:L543"/>
    <mergeCell ref="M542:M543"/>
    <mergeCell ref="N518:N519"/>
    <mergeCell ref="O518:O519"/>
    <mergeCell ref="P518:P519"/>
    <mergeCell ref="Q518:Q519"/>
    <mergeCell ref="R518:R519"/>
    <mergeCell ref="D514:J514"/>
    <mergeCell ref="B517:J517"/>
    <mergeCell ref="A518:A519"/>
    <mergeCell ref="B518:J518"/>
    <mergeCell ref="K518:K519"/>
    <mergeCell ref="L518:L519"/>
    <mergeCell ref="M518:M519"/>
  </mergeCells>
  <pageMargins left="0.7" right="0.7" top="0.75" bottom="0.75" header="0" footer="0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8080"/>
  </sheetPr>
  <dimension ref="A1:AT1044"/>
  <sheetViews>
    <sheetView topLeftCell="A834" workbookViewId="0">
      <selection activeCell="K860" sqref="K860"/>
    </sheetView>
  </sheetViews>
  <sheetFormatPr baseColWidth="10" defaultColWidth="12.5703125" defaultRowHeight="15" customHeight="1"/>
  <cols>
    <col min="1" max="1" width="10" customWidth="1"/>
    <col min="2" max="9" width="4" customWidth="1"/>
    <col min="10" max="10" width="4.5703125" customWidth="1"/>
    <col min="11" max="11" width="15.7109375" customWidth="1"/>
    <col min="12" max="12" width="14.28515625" customWidth="1"/>
    <col min="13" max="13" width="11.42578125" customWidth="1"/>
    <col min="14" max="14" width="11.28515625" customWidth="1"/>
    <col min="15" max="15" width="11.85546875" customWidth="1"/>
    <col min="16" max="16" width="11.42578125" customWidth="1"/>
    <col min="17" max="17" width="10.5703125" customWidth="1"/>
    <col min="18" max="18" width="10.85546875" customWidth="1"/>
    <col min="19" max="46" width="10" customWidth="1"/>
  </cols>
  <sheetData>
    <row r="1" spans="1:37" ht="12.75" customHeight="1">
      <c r="K1" s="30"/>
      <c r="L1" s="3"/>
      <c r="M1" s="3"/>
      <c r="O1" s="3"/>
      <c r="P1" s="3"/>
    </row>
    <row r="2" spans="1:37" ht="12.75" customHeight="1">
      <c r="A2" s="40" t="s">
        <v>64</v>
      </c>
      <c r="L2" s="3"/>
      <c r="M2" s="3"/>
      <c r="O2" s="3"/>
      <c r="P2" s="3"/>
    </row>
    <row r="3" spans="1:37" ht="25.5" customHeight="1">
      <c r="B3" s="302" t="s">
        <v>2</v>
      </c>
      <c r="C3" s="303"/>
      <c r="D3" s="303"/>
      <c r="E3" s="303"/>
      <c r="F3" s="303"/>
      <c r="G3" s="303"/>
      <c r="H3" s="303"/>
      <c r="I3" s="303"/>
      <c r="J3" s="303"/>
      <c r="L3" s="4" t="s">
        <v>3</v>
      </c>
      <c r="M3" s="4" t="s">
        <v>4</v>
      </c>
      <c r="N3" s="5" t="s">
        <v>5</v>
      </c>
      <c r="O3" s="4" t="s">
        <v>6</v>
      </c>
      <c r="P3" s="6" t="s">
        <v>7</v>
      </c>
      <c r="Q3" s="6" t="s">
        <v>8</v>
      </c>
      <c r="R3" s="7" t="s">
        <v>9</v>
      </c>
      <c r="S3" s="7"/>
      <c r="T3" s="7"/>
      <c r="U3" s="7"/>
      <c r="V3" s="7"/>
      <c r="W3" s="7"/>
      <c r="X3" s="7"/>
      <c r="Y3" s="7"/>
      <c r="AB3" s="8" t="s">
        <v>6</v>
      </c>
      <c r="AC3" s="8"/>
      <c r="AD3" s="8"/>
      <c r="AE3" s="8"/>
      <c r="AF3" s="8"/>
      <c r="AG3" s="8"/>
      <c r="AH3" s="8"/>
      <c r="AI3" s="8"/>
      <c r="AJ3" s="8"/>
      <c r="AK3" s="8"/>
    </row>
    <row r="4" spans="1:37" ht="12.75" customHeight="1">
      <c r="A4" s="152" t="s">
        <v>10</v>
      </c>
      <c r="B4" s="153">
        <v>1</v>
      </c>
      <c r="C4" s="153">
        <v>2</v>
      </c>
      <c r="D4" s="153">
        <v>3</v>
      </c>
      <c r="E4" s="153">
        <v>4</v>
      </c>
      <c r="F4" s="153">
        <v>5</v>
      </c>
      <c r="G4" s="153">
        <v>6</v>
      </c>
      <c r="H4" s="153">
        <v>7</v>
      </c>
      <c r="I4" s="153">
        <v>8</v>
      </c>
      <c r="J4" s="153">
        <v>9</v>
      </c>
      <c r="K4" s="154" t="s">
        <v>11</v>
      </c>
      <c r="L4" s="12"/>
      <c r="M4" s="12"/>
      <c r="N4" s="13"/>
      <c r="O4" s="14"/>
      <c r="P4" s="15"/>
      <c r="Q4" s="15"/>
      <c r="R4" s="3"/>
      <c r="S4" s="3"/>
      <c r="T4" s="3"/>
      <c r="U4" s="3"/>
      <c r="V4" s="3"/>
      <c r="W4" s="3"/>
      <c r="X4" s="3"/>
      <c r="Y4" s="3"/>
      <c r="AB4" s="300" t="s">
        <v>12</v>
      </c>
      <c r="AC4" s="297"/>
      <c r="AD4" s="297"/>
      <c r="AE4" s="297"/>
      <c r="AF4" s="297"/>
      <c r="AG4" s="297"/>
      <c r="AH4" s="297"/>
      <c r="AI4" s="297"/>
      <c r="AJ4" s="297"/>
      <c r="AK4" s="297"/>
    </row>
    <row r="5" spans="1:37" ht="12.75" customHeight="1">
      <c r="A5" s="27" t="s">
        <v>15</v>
      </c>
      <c r="B5" s="10">
        <v>83</v>
      </c>
      <c r="C5" s="10"/>
      <c r="D5" s="10"/>
      <c r="E5" s="10"/>
      <c r="F5" s="10"/>
      <c r="G5" s="10"/>
      <c r="H5" s="10"/>
      <c r="I5" s="10"/>
      <c r="J5" s="10"/>
      <c r="K5" s="17"/>
      <c r="L5" s="12"/>
      <c r="M5" s="12"/>
      <c r="N5" s="13"/>
      <c r="O5" s="14"/>
      <c r="P5" s="18">
        <f>B5</f>
        <v>83</v>
      </c>
      <c r="Q5" s="15"/>
      <c r="R5" s="3"/>
      <c r="S5" s="3"/>
      <c r="T5" s="3"/>
      <c r="U5" s="3"/>
      <c r="V5" s="3"/>
      <c r="W5" s="3"/>
      <c r="X5" s="3"/>
      <c r="Y5" s="3"/>
      <c r="AA5" s="19" t="s">
        <v>13</v>
      </c>
      <c r="AB5" s="21" t="s">
        <v>15</v>
      </c>
      <c r="AC5" s="21" t="s">
        <v>16</v>
      </c>
      <c r="AD5" s="21" t="s">
        <v>17</v>
      </c>
      <c r="AE5" s="21" t="s">
        <v>18</v>
      </c>
      <c r="AF5" s="21" t="s">
        <v>19</v>
      </c>
      <c r="AG5" s="21" t="s">
        <v>20</v>
      </c>
      <c r="AH5" s="21" t="s">
        <v>21</v>
      </c>
      <c r="AI5" s="21" t="s">
        <v>22</v>
      </c>
      <c r="AJ5" s="21" t="s">
        <v>23</v>
      </c>
    </row>
    <row r="6" spans="1:37" ht="12.75" customHeight="1">
      <c r="A6" s="27" t="s">
        <v>16</v>
      </c>
      <c r="B6" s="10"/>
      <c r="C6" s="10">
        <v>48</v>
      </c>
      <c r="D6" s="10"/>
      <c r="E6" s="10"/>
      <c r="F6" s="10"/>
      <c r="G6" s="10"/>
      <c r="H6" s="10"/>
      <c r="I6" s="10"/>
      <c r="J6" s="10"/>
      <c r="K6" s="17"/>
      <c r="L6" s="12"/>
      <c r="M6" s="12"/>
      <c r="N6" s="13"/>
      <c r="O6" s="14">
        <f>C6/B5</f>
        <v>0.57831325301204817</v>
      </c>
      <c r="P6" s="22">
        <v>48</v>
      </c>
      <c r="Q6" s="23">
        <f t="shared" ref="Q6:Q13" si="0">P6/P5</f>
        <v>0.57831325301204817</v>
      </c>
      <c r="R6" s="3">
        <f t="shared" ref="R6:R13" si="1">100%-Q6</f>
        <v>0.42168674698795183</v>
      </c>
      <c r="S6" s="3"/>
      <c r="T6" s="3"/>
      <c r="U6" s="3"/>
      <c r="V6" s="3"/>
      <c r="W6" s="3"/>
      <c r="X6" s="3"/>
      <c r="Y6" s="3"/>
      <c r="AA6" s="24" t="s">
        <v>37</v>
      </c>
      <c r="AB6" s="25">
        <f t="shared" ref="AB6:AB13" si="2">O6</f>
        <v>0.57831325301204817</v>
      </c>
      <c r="AC6" s="25">
        <f t="shared" ref="AC6:AC13" si="3">O29</f>
        <v>0.77083333333333337</v>
      </c>
      <c r="AD6" s="25">
        <f t="shared" ref="AD6:AD12" si="4">O51</f>
        <v>0.76315789473684215</v>
      </c>
      <c r="AE6" s="25">
        <f t="shared" ref="AE6:AE11" si="5">O71</f>
        <v>0.68181818181818177</v>
      </c>
      <c r="AF6" s="25">
        <f t="shared" ref="AF6:AF10" si="6">O90</f>
        <v>0.70666666666666667</v>
      </c>
      <c r="AG6" s="3">
        <f t="shared" ref="AG6:AG9" si="7">O108</f>
        <v>0.68421052631578949</v>
      </c>
      <c r="AH6" s="3">
        <f t="shared" ref="AH6:AH8" si="8">O125</f>
        <v>0.609375</v>
      </c>
      <c r="AI6" s="3">
        <f t="shared" ref="AI6:AI7" si="9">O141</f>
        <v>0.8571428571428571</v>
      </c>
      <c r="AJ6" s="3">
        <f>O158</f>
        <v>0.87179487179487181</v>
      </c>
    </row>
    <row r="7" spans="1:37" ht="12.75" customHeight="1">
      <c r="A7" s="27" t="s">
        <v>17</v>
      </c>
      <c r="B7" s="10"/>
      <c r="C7" s="10"/>
      <c r="D7" s="10">
        <v>30</v>
      </c>
      <c r="E7" s="10"/>
      <c r="F7" s="10"/>
      <c r="G7" s="10"/>
      <c r="H7" s="10"/>
      <c r="I7" s="10"/>
      <c r="J7" s="10"/>
      <c r="K7" s="17"/>
      <c r="L7" s="12"/>
      <c r="M7" s="12"/>
      <c r="N7" s="13"/>
      <c r="O7" s="14">
        <f>D7/C6</f>
        <v>0.625</v>
      </c>
      <c r="P7" s="22">
        <v>40</v>
      </c>
      <c r="Q7" s="23">
        <f t="shared" si="0"/>
        <v>0.83333333333333337</v>
      </c>
      <c r="R7" s="3">
        <f t="shared" si="1"/>
        <v>0.16666666666666663</v>
      </c>
      <c r="S7" s="3"/>
      <c r="T7" s="2" t="s">
        <v>3</v>
      </c>
      <c r="Z7" s="3"/>
      <c r="AA7" s="24" t="s">
        <v>38</v>
      </c>
      <c r="AB7" s="25">
        <f t="shared" si="2"/>
        <v>0.625</v>
      </c>
      <c r="AC7" s="25">
        <f t="shared" si="3"/>
        <v>0.64864864864864868</v>
      </c>
      <c r="AD7" s="25">
        <f t="shared" si="4"/>
        <v>0.86206896551724133</v>
      </c>
      <c r="AE7" s="25">
        <f t="shared" si="5"/>
        <v>0.5</v>
      </c>
      <c r="AF7" s="25">
        <f t="shared" si="6"/>
        <v>0.84905660377358494</v>
      </c>
      <c r="AG7" s="3">
        <f t="shared" si="7"/>
        <v>0.69230769230769229</v>
      </c>
      <c r="AH7" s="3">
        <f t="shared" si="8"/>
        <v>0.87179487179487181</v>
      </c>
      <c r="AI7" s="3">
        <f t="shared" si="9"/>
        <v>0.70833333333333337</v>
      </c>
    </row>
    <row r="8" spans="1:37" ht="12.75" customHeight="1">
      <c r="A8" s="27" t="s">
        <v>18</v>
      </c>
      <c r="B8" s="10"/>
      <c r="C8" s="10"/>
      <c r="D8" s="10"/>
      <c r="E8" s="10">
        <v>29</v>
      </c>
      <c r="F8" s="10"/>
      <c r="G8" s="10"/>
      <c r="H8" s="10"/>
      <c r="I8" s="10"/>
      <c r="J8" s="10"/>
      <c r="K8" s="17"/>
      <c r="L8" s="12"/>
      <c r="M8" s="12"/>
      <c r="N8" s="13"/>
      <c r="O8" s="14">
        <f>E8/D7</f>
        <v>0.96666666666666667</v>
      </c>
      <c r="P8" s="22">
        <v>39</v>
      </c>
      <c r="Q8" s="23">
        <f t="shared" si="0"/>
        <v>0.97499999999999998</v>
      </c>
      <c r="R8" s="3">
        <f t="shared" si="1"/>
        <v>2.5000000000000022E-2</v>
      </c>
      <c r="S8" s="3"/>
      <c r="T8" s="28" t="s">
        <v>15</v>
      </c>
      <c r="U8" s="3">
        <f>L22</f>
        <v>0.21686746987951808</v>
      </c>
      <c r="Z8" s="3"/>
      <c r="AA8" s="24" t="s">
        <v>39</v>
      </c>
      <c r="AB8" s="25">
        <f t="shared" si="2"/>
        <v>0.96666666666666667</v>
      </c>
      <c r="AC8" s="25">
        <f t="shared" si="3"/>
        <v>0.91666666666666663</v>
      </c>
      <c r="AD8" s="25">
        <f t="shared" si="4"/>
        <v>0.76</v>
      </c>
      <c r="AE8" s="25">
        <f t="shared" si="5"/>
        <v>0.73333333333333328</v>
      </c>
      <c r="AF8" s="25">
        <f t="shared" si="6"/>
        <v>0.8666666666666667</v>
      </c>
      <c r="AG8" s="3">
        <f t="shared" si="7"/>
        <v>1</v>
      </c>
      <c r="AH8" s="3">
        <f t="shared" si="8"/>
        <v>0.79411764705882348</v>
      </c>
      <c r="AI8" s="3" t="s">
        <v>27</v>
      </c>
    </row>
    <row r="9" spans="1:37" ht="12.75" customHeight="1">
      <c r="A9" s="27" t="s">
        <v>19</v>
      </c>
      <c r="B9" s="10"/>
      <c r="C9" s="10"/>
      <c r="D9" s="10"/>
      <c r="E9" s="10"/>
      <c r="F9" s="10">
        <v>25</v>
      </c>
      <c r="G9" s="10"/>
      <c r="H9" s="10"/>
      <c r="I9" s="10"/>
      <c r="J9" s="10"/>
      <c r="K9" s="17"/>
      <c r="L9" s="12"/>
      <c r="M9" s="12"/>
      <c r="N9" s="13"/>
      <c r="O9" s="14">
        <f>F9/E8</f>
        <v>0.86206896551724133</v>
      </c>
      <c r="P9" s="22">
        <v>36</v>
      </c>
      <c r="Q9" s="23">
        <f t="shared" si="0"/>
        <v>0.92307692307692313</v>
      </c>
      <c r="R9" s="3">
        <f t="shared" si="1"/>
        <v>7.6923076923076872E-2</v>
      </c>
      <c r="S9" s="3"/>
      <c r="T9" s="28" t="s">
        <v>16</v>
      </c>
      <c r="U9" s="3">
        <f>L44</f>
        <v>0.22916666666666666</v>
      </c>
      <c r="Z9" s="3"/>
      <c r="AA9" s="24" t="s">
        <v>40</v>
      </c>
      <c r="AB9" s="25">
        <f t="shared" si="2"/>
        <v>0.86206896551724133</v>
      </c>
      <c r="AC9" s="25">
        <f t="shared" si="3"/>
        <v>0.77272727272727271</v>
      </c>
      <c r="AD9" s="25">
        <f t="shared" si="4"/>
        <v>0.89473684210526316</v>
      </c>
      <c r="AE9" s="25">
        <f t="shared" si="5"/>
        <v>0.63636363636363635</v>
      </c>
      <c r="AF9" s="25">
        <f t="shared" si="6"/>
        <v>0.92307692307692313</v>
      </c>
      <c r="AG9" s="3">
        <f t="shared" si="7"/>
        <v>0.77777777777777779</v>
      </c>
      <c r="AH9" s="3" t="s">
        <v>27</v>
      </c>
      <c r="AI9" s="3" t="s">
        <v>27</v>
      </c>
    </row>
    <row r="10" spans="1:37" ht="12.75" customHeight="1">
      <c r="A10" s="29" t="s">
        <v>20</v>
      </c>
      <c r="B10" s="30"/>
      <c r="C10" s="30"/>
      <c r="D10" s="30"/>
      <c r="E10" s="30"/>
      <c r="F10" s="30"/>
      <c r="G10" s="30">
        <v>22</v>
      </c>
      <c r="H10" s="30"/>
      <c r="I10" s="30"/>
      <c r="J10" s="30"/>
      <c r="K10" s="31"/>
      <c r="L10" s="3"/>
      <c r="M10" s="3"/>
      <c r="N10" s="30"/>
      <c r="O10" s="3">
        <f>G10/F9</f>
        <v>0.88</v>
      </c>
      <c r="P10" s="22">
        <v>34</v>
      </c>
      <c r="Q10" s="23">
        <f t="shared" si="0"/>
        <v>0.94444444444444442</v>
      </c>
      <c r="R10" s="3">
        <f t="shared" si="1"/>
        <v>5.555555555555558E-2</v>
      </c>
      <c r="S10" s="3"/>
      <c r="T10" s="28" t="s">
        <v>17</v>
      </c>
      <c r="U10" s="3">
        <f>L66</f>
        <v>0.31578947368421051</v>
      </c>
      <c r="Z10" s="3"/>
      <c r="AA10" s="24" t="s">
        <v>41</v>
      </c>
      <c r="AB10" s="25">
        <f t="shared" si="2"/>
        <v>0.88</v>
      </c>
      <c r="AC10" s="25">
        <f t="shared" si="3"/>
        <v>0.88235294117647056</v>
      </c>
      <c r="AD10" s="25">
        <f t="shared" si="4"/>
        <v>1</v>
      </c>
      <c r="AE10" s="25">
        <f t="shared" si="5"/>
        <v>0.8571428571428571</v>
      </c>
      <c r="AF10" s="25">
        <f t="shared" si="6"/>
        <v>0.86111111111111116</v>
      </c>
      <c r="AG10" s="3"/>
      <c r="AH10" s="3"/>
      <c r="AI10" s="3"/>
    </row>
    <row r="11" spans="1:37" ht="12.75" customHeight="1">
      <c r="A11" s="29" t="s">
        <v>21</v>
      </c>
      <c r="B11" s="30"/>
      <c r="C11" s="30"/>
      <c r="D11" s="30"/>
      <c r="E11" s="30"/>
      <c r="F11" s="30"/>
      <c r="G11" s="30"/>
      <c r="H11" s="30">
        <v>19</v>
      </c>
      <c r="I11" s="30"/>
      <c r="J11" s="30"/>
      <c r="K11" s="31"/>
      <c r="L11" s="3"/>
      <c r="M11" s="3"/>
      <c r="N11" s="30"/>
      <c r="O11" s="3">
        <f>H11/G10</f>
        <v>0.86363636363636365</v>
      </c>
      <c r="P11" s="22">
        <v>32</v>
      </c>
      <c r="Q11" s="23">
        <f t="shared" si="0"/>
        <v>0.94117647058823528</v>
      </c>
      <c r="R11" s="3">
        <f t="shared" si="1"/>
        <v>5.8823529411764719E-2</v>
      </c>
      <c r="S11" s="3"/>
      <c r="T11" s="28" t="s">
        <v>18</v>
      </c>
      <c r="U11" s="3">
        <f>L85</f>
        <v>0.13636363636363635</v>
      </c>
      <c r="Z11" s="3"/>
      <c r="AA11" s="27" t="s">
        <v>42</v>
      </c>
      <c r="AB11" s="25">
        <f t="shared" si="2"/>
        <v>0.86363636363636365</v>
      </c>
      <c r="AC11" s="25">
        <f t="shared" si="3"/>
        <v>0.6</v>
      </c>
      <c r="AD11" s="25">
        <f t="shared" si="4"/>
        <v>0.88235294117647056</v>
      </c>
      <c r="AE11" s="25">
        <f t="shared" si="5"/>
        <v>1</v>
      </c>
      <c r="AF11" s="25"/>
      <c r="AG11" s="3"/>
      <c r="AH11" s="3"/>
      <c r="AI11" s="3"/>
    </row>
    <row r="12" spans="1:37" ht="12.75" customHeight="1">
      <c r="A12" s="29" t="s">
        <v>22</v>
      </c>
      <c r="B12" s="30"/>
      <c r="C12" s="30"/>
      <c r="D12" s="30"/>
      <c r="E12" s="30"/>
      <c r="F12" s="30"/>
      <c r="G12" s="30"/>
      <c r="H12" s="30"/>
      <c r="I12" s="30">
        <v>18</v>
      </c>
      <c r="J12" s="30"/>
      <c r="K12" s="31"/>
      <c r="L12" s="3"/>
      <c r="M12" s="3"/>
      <c r="N12" s="30"/>
      <c r="O12" s="3">
        <f>I12/H11</f>
        <v>0.94736842105263153</v>
      </c>
      <c r="P12" s="22">
        <v>33</v>
      </c>
      <c r="Q12" s="23">
        <f t="shared" si="0"/>
        <v>1.03125</v>
      </c>
      <c r="R12" s="3">
        <f t="shared" si="1"/>
        <v>-3.125E-2</v>
      </c>
      <c r="S12" s="3"/>
      <c r="T12" s="28" t="s">
        <v>19</v>
      </c>
      <c r="U12" s="3">
        <f>L103</f>
        <v>0.36</v>
      </c>
      <c r="Z12" s="3"/>
      <c r="AA12" s="27" t="s">
        <v>43</v>
      </c>
      <c r="AB12" s="25">
        <f t="shared" si="2"/>
        <v>0.94736842105263153</v>
      </c>
      <c r="AC12" s="25">
        <f t="shared" si="3"/>
        <v>1</v>
      </c>
      <c r="AD12" s="25">
        <f t="shared" si="4"/>
        <v>1</v>
      </c>
      <c r="AE12" s="25" t="s">
        <v>27</v>
      </c>
      <c r="AF12" s="25"/>
      <c r="AG12" s="3"/>
      <c r="AH12" s="3"/>
      <c r="AI12" s="3"/>
    </row>
    <row r="13" spans="1:37" ht="12.75" customHeight="1">
      <c r="A13" s="29" t="s">
        <v>23</v>
      </c>
      <c r="B13" s="30"/>
      <c r="C13" s="30"/>
      <c r="D13" s="30"/>
      <c r="E13" s="30"/>
      <c r="F13" s="30"/>
      <c r="G13" s="30"/>
      <c r="H13" s="30"/>
      <c r="I13" s="30"/>
      <c r="J13" s="30">
        <v>21</v>
      </c>
      <c r="K13" s="31">
        <v>18</v>
      </c>
      <c r="L13" s="3"/>
      <c r="M13" s="3"/>
      <c r="N13" s="30"/>
      <c r="O13" s="3">
        <f>J13/I12</f>
        <v>1.1666666666666667</v>
      </c>
      <c r="P13" s="22">
        <v>30</v>
      </c>
      <c r="Q13" s="23">
        <f t="shared" si="0"/>
        <v>0.90909090909090906</v>
      </c>
      <c r="R13" s="3">
        <f t="shared" si="1"/>
        <v>9.0909090909090939E-2</v>
      </c>
      <c r="S13" s="3"/>
      <c r="Z13" s="3"/>
      <c r="AA13" s="41" t="s">
        <v>44</v>
      </c>
      <c r="AB13" s="25">
        <f t="shared" si="2"/>
        <v>1.1666666666666667</v>
      </c>
      <c r="AC13" s="25">
        <f t="shared" si="3"/>
        <v>1</v>
      </c>
      <c r="AD13" s="25" t="s">
        <v>27</v>
      </c>
      <c r="AE13" s="25" t="s">
        <v>27</v>
      </c>
      <c r="AF13" s="25"/>
      <c r="AG13" s="3"/>
      <c r="AH13" s="3"/>
      <c r="AI13" s="3"/>
    </row>
    <row r="14" spans="1:37" ht="12.75" customHeight="1">
      <c r="A14" s="29" t="s">
        <v>48</v>
      </c>
      <c r="B14" s="30"/>
      <c r="C14" s="30"/>
      <c r="D14" s="30"/>
      <c r="E14" s="30"/>
      <c r="F14" s="30"/>
      <c r="G14" s="30"/>
      <c r="H14" s="30"/>
      <c r="I14" s="30"/>
      <c r="J14" s="30">
        <v>7</v>
      </c>
      <c r="K14" s="31">
        <v>6</v>
      </c>
      <c r="L14" s="3"/>
      <c r="M14" s="3"/>
      <c r="N14" s="30"/>
      <c r="O14" s="3"/>
      <c r="P14" s="22">
        <v>13</v>
      </c>
      <c r="Q14" s="23"/>
      <c r="R14" s="3"/>
      <c r="S14" s="3"/>
      <c r="Z14" s="3"/>
      <c r="AA14" s="29"/>
      <c r="AB14" s="25"/>
      <c r="AC14" s="25"/>
      <c r="AD14" s="25"/>
      <c r="AE14" s="25"/>
      <c r="AF14" s="25"/>
      <c r="AG14" s="3"/>
      <c r="AH14" s="3"/>
      <c r="AI14" s="3"/>
    </row>
    <row r="15" spans="1:37" ht="12.75" customHeight="1">
      <c r="A15" s="29" t="s">
        <v>49</v>
      </c>
      <c r="B15" s="30"/>
      <c r="C15" s="30"/>
      <c r="D15" s="30"/>
      <c r="E15" s="30"/>
      <c r="F15" s="30"/>
      <c r="G15" s="30"/>
      <c r="H15" s="30"/>
      <c r="I15" s="30"/>
      <c r="J15" s="30">
        <v>5</v>
      </c>
      <c r="K15" s="31">
        <v>4</v>
      </c>
      <c r="L15" s="3"/>
      <c r="M15" s="3"/>
      <c r="N15" s="30"/>
      <c r="O15" s="3"/>
      <c r="P15" s="22">
        <v>7</v>
      </c>
      <c r="Q15" s="23"/>
      <c r="R15" s="3"/>
      <c r="S15" s="3"/>
      <c r="Z15" s="3"/>
      <c r="AA15" s="29"/>
      <c r="AB15" s="25"/>
      <c r="AC15" s="25"/>
      <c r="AD15" s="25"/>
      <c r="AE15" s="25"/>
      <c r="AF15" s="25"/>
      <c r="AG15" s="3"/>
      <c r="AH15" s="3"/>
      <c r="AI15" s="3"/>
    </row>
    <row r="16" spans="1:37" ht="12.75" customHeight="1">
      <c r="A16" s="29" t="s">
        <v>50</v>
      </c>
      <c r="B16" s="30"/>
      <c r="C16" s="30"/>
      <c r="D16" s="30"/>
      <c r="E16" s="30"/>
      <c r="F16" s="30"/>
      <c r="G16" s="30"/>
      <c r="H16" s="30"/>
      <c r="I16" s="30"/>
      <c r="J16" s="30">
        <v>2</v>
      </c>
      <c r="K16" s="31">
        <v>2</v>
      </c>
      <c r="L16" s="3"/>
      <c r="M16" s="3"/>
      <c r="N16" s="30"/>
      <c r="O16" s="3"/>
      <c r="P16" s="22">
        <v>3</v>
      </c>
      <c r="Q16" s="23"/>
      <c r="R16" s="3"/>
      <c r="S16" s="3"/>
      <c r="Z16" s="3"/>
      <c r="AA16" s="29"/>
      <c r="AB16" s="25"/>
      <c r="AC16" s="25"/>
      <c r="AD16" s="25"/>
      <c r="AE16" s="25"/>
      <c r="AF16" s="25"/>
      <c r="AG16" s="3"/>
      <c r="AH16" s="3"/>
      <c r="AI16" s="3"/>
    </row>
    <row r="17" spans="1:35" ht="12.75" customHeight="1">
      <c r="A17" s="29" t="s">
        <v>51</v>
      </c>
      <c r="B17" s="30"/>
      <c r="C17" s="30"/>
      <c r="D17" s="30"/>
      <c r="E17" s="30"/>
      <c r="F17" s="30"/>
      <c r="G17" s="30"/>
      <c r="H17" s="30"/>
      <c r="I17" s="30">
        <v>1</v>
      </c>
      <c r="J17" s="30"/>
      <c r="K17" s="31"/>
      <c r="L17" s="3"/>
      <c r="M17" s="3"/>
      <c r="N17" s="30"/>
      <c r="O17" s="3"/>
      <c r="P17" s="22">
        <v>1</v>
      </c>
      <c r="Q17" s="23"/>
      <c r="R17" s="3"/>
      <c r="S17" s="3"/>
      <c r="Z17" s="3"/>
      <c r="AA17" s="29"/>
      <c r="AB17" s="25"/>
      <c r="AC17" s="25"/>
      <c r="AD17" s="25"/>
      <c r="AE17" s="25"/>
      <c r="AF17" s="25"/>
      <c r="AG17" s="3"/>
      <c r="AH17" s="3"/>
      <c r="AI17" s="3"/>
    </row>
    <row r="18" spans="1:35" ht="12.75" customHeight="1">
      <c r="A18" s="29" t="s">
        <v>52</v>
      </c>
      <c r="B18" s="30"/>
      <c r="C18" s="30"/>
      <c r="D18" s="30"/>
      <c r="E18" s="30"/>
      <c r="F18" s="30"/>
      <c r="G18" s="30"/>
      <c r="H18" s="30"/>
      <c r="I18" s="30"/>
      <c r="J18" s="30">
        <v>1</v>
      </c>
      <c r="K18" s="31">
        <v>1</v>
      </c>
      <c r="L18" s="3"/>
      <c r="M18" s="3"/>
      <c r="N18" s="30"/>
      <c r="O18" s="3"/>
      <c r="P18" s="22">
        <v>1</v>
      </c>
      <c r="Q18" s="23"/>
      <c r="R18" s="3"/>
      <c r="S18" s="3"/>
      <c r="Z18" s="3"/>
      <c r="AA18" s="29"/>
      <c r="AB18" s="25"/>
      <c r="AC18" s="25"/>
      <c r="AD18" s="25"/>
      <c r="AE18" s="25"/>
      <c r="AF18" s="25"/>
      <c r="AG18" s="3"/>
      <c r="AH18" s="3"/>
      <c r="AI18" s="3"/>
    </row>
    <row r="19" spans="1:35" ht="12.75" customHeight="1">
      <c r="A19" s="29" t="s">
        <v>53</v>
      </c>
      <c r="B19" s="30"/>
      <c r="C19" s="30"/>
      <c r="D19" s="30"/>
      <c r="E19" s="30"/>
      <c r="F19" s="30"/>
      <c r="G19" s="30"/>
      <c r="H19" s="30"/>
      <c r="I19" s="30">
        <v>1</v>
      </c>
      <c r="J19" s="30"/>
      <c r="K19" s="31"/>
      <c r="L19" s="3"/>
      <c r="M19" s="3"/>
      <c r="N19" s="30"/>
      <c r="O19" s="3"/>
      <c r="P19" s="22">
        <v>1</v>
      </c>
      <c r="Q19" s="23"/>
      <c r="R19" s="3"/>
      <c r="S19" s="3"/>
      <c r="Z19" s="3"/>
      <c r="AA19" s="29"/>
      <c r="AB19" s="25"/>
      <c r="AC19" s="25"/>
      <c r="AD19" s="25"/>
      <c r="AE19" s="25"/>
      <c r="AF19" s="25"/>
      <c r="AG19" s="3"/>
      <c r="AH19" s="3"/>
      <c r="AI19" s="3"/>
    </row>
    <row r="20" spans="1:35" ht="12.75" customHeight="1">
      <c r="A20" s="29" t="s">
        <v>54</v>
      </c>
      <c r="B20" s="30"/>
      <c r="C20" s="30"/>
      <c r="D20" s="30"/>
      <c r="E20" s="30"/>
      <c r="F20" s="30"/>
      <c r="G20" s="30"/>
      <c r="H20" s="30"/>
      <c r="I20" s="30"/>
      <c r="J20" s="30">
        <v>1</v>
      </c>
      <c r="K20" s="31"/>
      <c r="L20" s="3"/>
      <c r="M20" s="3"/>
      <c r="N20" s="30"/>
      <c r="O20" s="3"/>
      <c r="P20" s="22">
        <v>1</v>
      </c>
      <c r="Q20" s="23"/>
      <c r="R20" s="3"/>
      <c r="S20" s="3"/>
      <c r="Z20" s="3"/>
      <c r="AA20" s="29"/>
      <c r="AB20" s="25"/>
      <c r="AC20" s="25"/>
      <c r="AD20" s="25"/>
      <c r="AE20" s="25"/>
      <c r="AF20" s="25"/>
      <c r="AG20" s="3"/>
      <c r="AH20" s="3"/>
      <c r="AI20" s="3"/>
    </row>
    <row r="21" spans="1:35" ht="12.75" customHeight="1">
      <c r="A21" s="29"/>
      <c r="B21" s="30"/>
      <c r="C21" s="30"/>
      <c r="D21" s="30"/>
      <c r="E21" s="30"/>
      <c r="F21" s="30"/>
      <c r="G21" s="30"/>
      <c r="H21" s="30"/>
      <c r="I21" s="30"/>
      <c r="J21" s="30"/>
      <c r="K21" s="31"/>
      <c r="L21" s="3"/>
      <c r="M21" s="3"/>
      <c r="N21" s="30"/>
      <c r="O21" s="3"/>
      <c r="P21" s="22"/>
      <c r="Q21" s="23"/>
      <c r="R21" s="3"/>
      <c r="S21" s="3"/>
      <c r="Z21" s="3"/>
      <c r="AA21" s="29"/>
      <c r="AB21" s="25"/>
      <c r="AC21" s="25"/>
      <c r="AD21" s="25"/>
      <c r="AE21" s="25"/>
      <c r="AF21" s="25"/>
      <c r="AG21" s="3"/>
      <c r="AH21" s="3"/>
      <c r="AI21" s="3"/>
    </row>
    <row r="22" spans="1:35" ht="12.75" customHeight="1">
      <c r="K22" s="30">
        <f>SUM(K13:K18)</f>
        <v>31</v>
      </c>
      <c r="L22" s="3">
        <f>K13/B5</f>
        <v>0.21686746987951808</v>
      </c>
      <c r="M22" s="3">
        <f>K22/B5</f>
        <v>0.37349397590361444</v>
      </c>
      <c r="N22" s="3">
        <f>M22-L22</f>
        <v>0.15662650602409636</v>
      </c>
      <c r="O22" s="3"/>
      <c r="Z22" s="3"/>
      <c r="AB22" s="25" t="s">
        <v>27</v>
      </c>
      <c r="AC22" s="25" t="s">
        <v>27</v>
      </c>
      <c r="AD22" s="25"/>
      <c r="AE22" s="25"/>
      <c r="AF22" s="25"/>
    </row>
    <row r="23" spans="1:35" ht="12.75" customHeight="1">
      <c r="A23" s="34" t="s">
        <v>34</v>
      </c>
      <c r="B23" s="34"/>
      <c r="C23" s="34"/>
      <c r="D23" s="35"/>
      <c r="E23" s="35"/>
      <c r="F23" s="143"/>
      <c r="G23" s="30">
        <f>((K13*9)+(K14*10))/K22</f>
        <v>7.161290322580645</v>
      </c>
      <c r="K23" s="30"/>
      <c r="L23" s="3"/>
      <c r="M23" s="3"/>
      <c r="N23" s="3"/>
      <c r="O23" s="3"/>
      <c r="Z23" s="3"/>
      <c r="AA23" s="29"/>
      <c r="AB23" s="25"/>
      <c r="AC23" s="25"/>
      <c r="AD23" s="25"/>
      <c r="AE23" s="25"/>
      <c r="AF23" s="25"/>
    </row>
    <row r="24" spans="1:35" ht="12.75" customHeight="1">
      <c r="K24" s="30"/>
      <c r="L24" s="3"/>
      <c r="M24" s="3"/>
      <c r="N24" s="3"/>
      <c r="O24" s="3"/>
      <c r="Z24" s="3"/>
      <c r="AA24" s="29"/>
      <c r="AB24" s="25"/>
      <c r="AC24" s="25"/>
      <c r="AD24" s="25"/>
      <c r="AE24" s="25"/>
      <c r="AF24" s="25"/>
    </row>
    <row r="25" spans="1:35" ht="12.75" customHeight="1">
      <c r="A25" s="40" t="s">
        <v>65</v>
      </c>
      <c r="L25" s="3"/>
      <c r="M25" s="3"/>
      <c r="O25" s="3"/>
      <c r="AB25" s="25"/>
      <c r="AC25" s="25"/>
      <c r="AD25" s="25"/>
      <c r="AE25" s="25"/>
      <c r="AF25" s="25"/>
    </row>
    <row r="26" spans="1:35" ht="25.5" customHeight="1">
      <c r="B26" s="302" t="s">
        <v>2</v>
      </c>
      <c r="C26" s="303"/>
      <c r="D26" s="303"/>
      <c r="E26" s="303"/>
      <c r="F26" s="303"/>
      <c r="G26" s="303"/>
      <c r="H26" s="303"/>
      <c r="I26" s="303"/>
      <c r="J26" s="303"/>
      <c r="L26" s="4" t="s">
        <v>3</v>
      </c>
      <c r="M26" s="4" t="s">
        <v>4</v>
      </c>
      <c r="N26" s="5" t="s">
        <v>5</v>
      </c>
      <c r="O26" s="4" t="s">
        <v>6</v>
      </c>
      <c r="P26" s="6" t="s">
        <v>7</v>
      </c>
      <c r="Q26" s="6" t="s">
        <v>8</v>
      </c>
      <c r="R26" s="7" t="s">
        <v>9</v>
      </c>
      <c r="S26" s="7"/>
    </row>
    <row r="27" spans="1:35" ht="12.75" customHeight="1">
      <c r="A27" s="152" t="s">
        <v>10</v>
      </c>
      <c r="B27" s="153">
        <v>1</v>
      </c>
      <c r="C27" s="153">
        <v>2</v>
      </c>
      <c r="D27" s="153">
        <v>3</v>
      </c>
      <c r="E27" s="153">
        <v>4</v>
      </c>
      <c r="F27" s="153">
        <v>5</v>
      </c>
      <c r="G27" s="153">
        <v>6</v>
      </c>
      <c r="H27" s="153">
        <v>7</v>
      </c>
      <c r="I27" s="153">
        <v>8</v>
      </c>
      <c r="J27" s="153">
        <v>9</v>
      </c>
      <c r="K27" s="154" t="s">
        <v>11</v>
      </c>
      <c r="L27" s="12"/>
      <c r="M27" s="12"/>
      <c r="N27" s="13"/>
      <c r="O27" s="14"/>
      <c r="P27" s="15"/>
      <c r="Q27" s="15"/>
      <c r="R27" s="3"/>
      <c r="S27" s="3"/>
    </row>
    <row r="28" spans="1:35" ht="12.75" customHeight="1">
      <c r="A28" s="27" t="s">
        <v>16</v>
      </c>
      <c r="B28" s="10">
        <v>48</v>
      </c>
      <c r="C28" s="10"/>
      <c r="D28" s="10"/>
      <c r="E28" s="10"/>
      <c r="F28" s="10"/>
      <c r="G28" s="10"/>
      <c r="H28" s="10"/>
      <c r="I28" s="10"/>
      <c r="J28" s="10"/>
      <c r="K28" s="17"/>
      <c r="L28" s="12"/>
      <c r="M28" s="12"/>
      <c r="N28" s="13"/>
      <c r="O28" s="14"/>
      <c r="P28" s="18">
        <f>B28</f>
        <v>48</v>
      </c>
      <c r="Q28" s="15"/>
      <c r="R28" s="3"/>
      <c r="S28" s="3"/>
    </row>
    <row r="29" spans="1:35" ht="12.75" customHeight="1">
      <c r="A29" s="27" t="s">
        <v>17</v>
      </c>
      <c r="B29" s="10"/>
      <c r="C29" s="10">
        <v>37</v>
      </c>
      <c r="D29" s="10"/>
      <c r="E29" s="10"/>
      <c r="F29" s="10"/>
      <c r="G29" s="10"/>
      <c r="H29" s="10"/>
      <c r="I29" s="10"/>
      <c r="J29" s="10"/>
      <c r="K29" s="17"/>
      <c r="L29" s="12"/>
      <c r="M29" s="12"/>
      <c r="N29" s="13"/>
      <c r="O29" s="14">
        <f>C29/B28</f>
        <v>0.77083333333333337</v>
      </c>
      <c r="P29" s="22">
        <v>37</v>
      </c>
      <c r="Q29" s="23">
        <f t="shared" ref="Q29:Q36" si="10">P29/P28</f>
        <v>0.77083333333333337</v>
      </c>
      <c r="R29" s="3">
        <f t="shared" ref="R29:R36" si="11">100%-Q29</f>
        <v>0.22916666666666663</v>
      </c>
      <c r="S29" s="3"/>
      <c r="Z29" s="7"/>
    </row>
    <row r="30" spans="1:35" ht="12.75" customHeight="1">
      <c r="A30" s="27" t="s">
        <v>18</v>
      </c>
      <c r="B30" s="10"/>
      <c r="C30" s="10"/>
      <c r="D30" s="10">
        <v>24</v>
      </c>
      <c r="E30" s="10"/>
      <c r="F30" s="10"/>
      <c r="G30" s="10"/>
      <c r="H30" s="10"/>
      <c r="I30" s="10"/>
      <c r="J30" s="10"/>
      <c r="K30" s="17"/>
      <c r="L30" s="12"/>
      <c r="M30" s="12"/>
      <c r="N30" s="13"/>
      <c r="O30" s="14">
        <f>D30/C29</f>
        <v>0.64864864864864868</v>
      </c>
      <c r="P30" s="22">
        <v>37</v>
      </c>
      <c r="Q30" s="23">
        <f t="shared" si="10"/>
        <v>1</v>
      </c>
      <c r="R30" s="3">
        <f t="shared" si="11"/>
        <v>0</v>
      </c>
      <c r="S30" s="3"/>
      <c r="Z30" s="3"/>
    </row>
    <row r="31" spans="1:35" ht="12.75" customHeight="1">
      <c r="A31" s="27" t="s">
        <v>19</v>
      </c>
      <c r="B31" s="10"/>
      <c r="C31" s="10"/>
      <c r="D31" s="10"/>
      <c r="E31" s="10">
        <v>22</v>
      </c>
      <c r="F31" s="10"/>
      <c r="G31" s="10"/>
      <c r="H31" s="10"/>
      <c r="I31" s="10"/>
      <c r="J31" s="10"/>
      <c r="K31" s="17"/>
      <c r="L31" s="12"/>
      <c r="M31" s="12"/>
      <c r="N31" s="13"/>
      <c r="O31" s="14">
        <f>E31/D30</f>
        <v>0.91666666666666663</v>
      </c>
      <c r="P31" s="22">
        <v>29</v>
      </c>
      <c r="Q31" s="23">
        <f t="shared" si="10"/>
        <v>0.78378378378378377</v>
      </c>
      <c r="R31" s="3">
        <f t="shared" si="11"/>
        <v>0.21621621621621623</v>
      </c>
      <c r="S31" s="3"/>
      <c r="Z31" s="3"/>
    </row>
    <row r="32" spans="1:35" ht="12.75" customHeight="1">
      <c r="A32" s="29" t="s">
        <v>20</v>
      </c>
      <c r="B32" s="30"/>
      <c r="C32" s="30"/>
      <c r="D32" s="30"/>
      <c r="E32" s="30"/>
      <c r="F32" s="30">
        <v>17</v>
      </c>
      <c r="G32" s="30"/>
      <c r="H32" s="30"/>
      <c r="I32" s="30"/>
      <c r="J32" s="30"/>
      <c r="K32" s="31"/>
      <c r="L32" s="3"/>
      <c r="M32" s="3"/>
      <c r="N32" s="30"/>
      <c r="O32" s="3">
        <f>F32/E31</f>
        <v>0.77272727272727271</v>
      </c>
      <c r="P32" s="22">
        <v>28</v>
      </c>
      <c r="Q32" s="23">
        <f t="shared" si="10"/>
        <v>0.96551724137931039</v>
      </c>
      <c r="R32" s="3">
        <f t="shared" si="11"/>
        <v>3.4482758620689613E-2</v>
      </c>
      <c r="S32" s="3"/>
      <c r="Z32" s="3"/>
    </row>
    <row r="33" spans="1:37" ht="12.75" customHeight="1">
      <c r="A33" s="29" t="s">
        <v>21</v>
      </c>
      <c r="B33" s="30"/>
      <c r="C33" s="30"/>
      <c r="D33" s="30"/>
      <c r="E33" s="30"/>
      <c r="F33" s="30"/>
      <c r="G33" s="30">
        <v>15</v>
      </c>
      <c r="H33" s="30"/>
      <c r="I33" s="30"/>
      <c r="J33" s="30"/>
      <c r="K33" s="31"/>
      <c r="L33" s="3"/>
      <c r="M33" s="3"/>
      <c r="N33" s="30"/>
      <c r="O33" s="3">
        <f>G33/F32</f>
        <v>0.88235294117647056</v>
      </c>
      <c r="P33" s="22">
        <v>25</v>
      </c>
      <c r="Q33" s="23">
        <f t="shared" si="10"/>
        <v>0.8928571428571429</v>
      </c>
      <c r="R33" s="3">
        <f t="shared" si="11"/>
        <v>0.1071428571428571</v>
      </c>
      <c r="S33" s="3"/>
      <c r="Z33" s="3"/>
      <c r="AA33" s="2"/>
      <c r="AB33" s="8" t="s">
        <v>35</v>
      </c>
      <c r="AC33" s="8"/>
      <c r="AD33" s="8"/>
      <c r="AE33" s="8"/>
      <c r="AF33" s="8"/>
      <c r="AG33" s="8"/>
      <c r="AH33" s="8"/>
      <c r="AI33" s="8"/>
      <c r="AJ33" s="8"/>
      <c r="AK33" s="8"/>
    </row>
    <row r="34" spans="1:37" ht="12.75" customHeight="1">
      <c r="A34" s="29" t="s">
        <v>22</v>
      </c>
      <c r="B34" s="30"/>
      <c r="C34" s="30"/>
      <c r="D34" s="30"/>
      <c r="E34" s="30"/>
      <c r="F34" s="30"/>
      <c r="G34" s="30"/>
      <c r="H34" s="30">
        <v>9</v>
      </c>
      <c r="I34" s="30"/>
      <c r="J34" s="30"/>
      <c r="K34" s="31"/>
      <c r="L34" s="3"/>
      <c r="M34" s="3"/>
      <c r="N34" s="30"/>
      <c r="O34" s="3">
        <f>H34/G33</f>
        <v>0.6</v>
      </c>
      <c r="P34" s="22">
        <v>25</v>
      </c>
      <c r="Q34" s="23">
        <f t="shared" si="10"/>
        <v>1</v>
      </c>
      <c r="R34" s="3">
        <f t="shared" si="11"/>
        <v>0</v>
      </c>
      <c r="S34" s="3"/>
      <c r="T34" s="2" t="s">
        <v>4</v>
      </c>
      <c r="Z34" s="3"/>
      <c r="AA34" s="2"/>
      <c r="AB34" s="8"/>
      <c r="AC34" s="8"/>
      <c r="AD34" s="8"/>
      <c r="AE34" s="8"/>
      <c r="AF34" s="8"/>
      <c r="AG34" s="8"/>
      <c r="AH34" s="8"/>
      <c r="AI34" s="8"/>
      <c r="AJ34" s="8"/>
      <c r="AK34" s="8"/>
    </row>
    <row r="35" spans="1:37" ht="12.75" customHeight="1">
      <c r="A35" s="29" t="s">
        <v>23</v>
      </c>
      <c r="B35" s="30"/>
      <c r="C35" s="30"/>
      <c r="D35" s="30"/>
      <c r="E35" s="30"/>
      <c r="F35" s="30"/>
      <c r="G35" s="30"/>
      <c r="H35" s="30"/>
      <c r="I35" s="30">
        <v>9</v>
      </c>
      <c r="J35" s="30"/>
      <c r="K35" s="31">
        <v>3</v>
      </c>
      <c r="L35" s="3"/>
      <c r="M35" s="3"/>
      <c r="N35" s="30"/>
      <c r="O35" s="3">
        <f>I35/H34</f>
        <v>1</v>
      </c>
      <c r="P35" s="22">
        <v>19</v>
      </c>
      <c r="Q35" s="23">
        <f t="shared" si="10"/>
        <v>0.76</v>
      </c>
      <c r="R35" s="3">
        <f t="shared" si="11"/>
        <v>0.24</v>
      </c>
      <c r="S35" s="3"/>
      <c r="T35" s="28" t="s">
        <v>15</v>
      </c>
      <c r="U35" s="3">
        <f>M22</f>
        <v>0.37349397590361444</v>
      </c>
      <c r="Z35" s="3"/>
      <c r="AA35" s="2"/>
      <c r="AB35" s="8"/>
      <c r="AC35" s="8"/>
      <c r="AD35" s="8"/>
      <c r="AE35" s="8"/>
      <c r="AF35" s="8"/>
      <c r="AG35" s="8"/>
      <c r="AH35" s="8"/>
      <c r="AI35" s="8"/>
      <c r="AJ35" s="8"/>
      <c r="AK35" s="8"/>
    </row>
    <row r="36" spans="1:37" ht="12.75" customHeight="1">
      <c r="A36" s="29" t="s">
        <v>48</v>
      </c>
      <c r="B36" s="30"/>
      <c r="C36" s="30"/>
      <c r="D36" s="30"/>
      <c r="E36" s="30"/>
      <c r="F36" s="30"/>
      <c r="G36" s="30"/>
      <c r="H36" s="30"/>
      <c r="I36" s="30"/>
      <c r="J36" s="30">
        <v>9</v>
      </c>
      <c r="K36" s="31">
        <v>8</v>
      </c>
      <c r="L36" s="3"/>
      <c r="M36" s="3"/>
      <c r="N36" s="30"/>
      <c r="O36" s="3">
        <f>J36/I35</f>
        <v>1</v>
      </c>
      <c r="P36" s="22">
        <v>17</v>
      </c>
      <c r="Q36" s="23">
        <f t="shared" si="10"/>
        <v>0.89473684210526316</v>
      </c>
      <c r="R36" s="3">
        <f t="shared" si="11"/>
        <v>0.10526315789473684</v>
      </c>
      <c r="S36" s="3"/>
      <c r="T36" s="28" t="s">
        <v>16</v>
      </c>
      <c r="U36" s="3">
        <f>M44</f>
        <v>0.35416666666666669</v>
      </c>
      <c r="Z36" s="3"/>
      <c r="AA36" s="2"/>
      <c r="AB36" s="8"/>
      <c r="AC36" s="8"/>
      <c r="AD36" s="8"/>
      <c r="AE36" s="8"/>
      <c r="AF36" s="8"/>
      <c r="AG36" s="8"/>
      <c r="AH36" s="8"/>
      <c r="AI36" s="8"/>
      <c r="AJ36" s="8"/>
      <c r="AK36" s="8"/>
    </row>
    <row r="37" spans="1:37" ht="12.75" customHeight="1">
      <c r="A37" s="29" t="s">
        <v>49</v>
      </c>
      <c r="B37" s="30"/>
      <c r="C37" s="30"/>
      <c r="D37" s="30"/>
      <c r="E37" s="30"/>
      <c r="F37" s="30"/>
      <c r="G37" s="30"/>
      <c r="H37" s="30"/>
      <c r="I37" s="30"/>
      <c r="J37" s="30">
        <v>8</v>
      </c>
      <c r="K37" s="31">
        <v>4</v>
      </c>
      <c r="L37" s="3"/>
      <c r="M37" s="3"/>
      <c r="N37" s="30"/>
      <c r="O37" s="3"/>
      <c r="P37" s="22">
        <v>8</v>
      </c>
      <c r="Q37" s="23"/>
      <c r="R37" s="3"/>
      <c r="S37" s="3"/>
      <c r="T37" s="28" t="s">
        <v>17</v>
      </c>
      <c r="U37" s="3">
        <f>M66</f>
        <v>0.47368421052631576</v>
      </c>
      <c r="Z37" s="3"/>
      <c r="AA37" s="2"/>
      <c r="AB37" s="8"/>
      <c r="AC37" s="8"/>
      <c r="AD37" s="8"/>
      <c r="AE37" s="8"/>
      <c r="AF37" s="8"/>
      <c r="AG37" s="8"/>
      <c r="AH37" s="8"/>
      <c r="AI37" s="8"/>
      <c r="AJ37" s="8"/>
      <c r="AK37" s="8"/>
    </row>
    <row r="38" spans="1:37" ht="12.75" customHeight="1">
      <c r="A38" s="29" t="s">
        <v>50</v>
      </c>
      <c r="B38" s="30"/>
      <c r="C38" s="30"/>
      <c r="D38" s="30"/>
      <c r="E38" s="30"/>
      <c r="F38" s="30"/>
      <c r="G38" s="30"/>
      <c r="H38" s="30"/>
      <c r="I38" s="30"/>
      <c r="J38" s="30">
        <v>2</v>
      </c>
      <c r="K38" s="31">
        <v>1</v>
      </c>
      <c r="L38" s="3"/>
      <c r="M38" s="3"/>
      <c r="N38" s="30"/>
      <c r="O38" s="3"/>
      <c r="P38" s="22">
        <v>8</v>
      </c>
      <c r="Q38" s="23"/>
      <c r="R38" s="3"/>
      <c r="S38" s="3"/>
      <c r="T38" s="28" t="s">
        <v>18</v>
      </c>
      <c r="U38" s="3">
        <f>M85</f>
        <v>0.20454545454545456</v>
      </c>
      <c r="Z38" s="3"/>
      <c r="AA38" s="2"/>
      <c r="AB38" s="8"/>
      <c r="AC38" s="8"/>
      <c r="AD38" s="8"/>
      <c r="AE38" s="8"/>
      <c r="AF38" s="8"/>
      <c r="AG38" s="8"/>
      <c r="AH38" s="8"/>
      <c r="AI38" s="8"/>
      <c r="AJ38" s="8"/>
      <c r="AK38" s="8"/>
    </row>
    <row r="39" spans="1:37" ht="12.75" customHeight="1">
      <c r="A39" s="29" t="s">
        <v>51</v>
      </c>
      <c r="B39" s="30"/>
      <c r="C39" s="30"/>
      <c r="D39" s="30"/>
      <c r="E39" s="30"/>
      <c r="F39" s="30"/>
      <c r="G39" s="30"/>
      <c r="H39" s="30"/>
      <c r="I39" s="30"/>
      <c r="J39" s="30">
        <v>1</v>
      </c>
      <c r="K39" s="31">
        <v>1</v>
      </c>
      <c r="L39" s="3"/>
      <c r="M39" s="3"/>
      <c r="N39" s="30"/>
      <c r="O39" s="3"/>
      <c r="P39" s="22">
        <v>2</v>
      </c>
      <c r="Q39" s="23"/>
      <c r="R39" s="3"/>
      <c r="S39" s="3"/>
      <c r="T39" s="28" t="s">
        <v>19</v>
      </c>
      <c r="U39" s="3">
        <f>M103</f>
        <v>0.52</v>
      </c>
      <c r="Z39" s="3"/>
      <c r="AA39" s="2"/>
      <c r="AB39" s="8"/>
      <c r="AC39" s="8"/>
      <c r="AD39" s="8"/>
      <c r="AE39" s="8"/>
      <c r="AF39" s="8"/>
      <c r="AG39" s="8"/>
      <c r="AH39" s="8"/>
      <c r="AI39" s="8"/>
      <c r="AJ39" s="8"/>
      <c r="AK39" s="8"/>
    </row>
    <row r="40" spans="1:37" ht="12.75" customHeight="1">
      <c r="A40" s="29" t="s">
        <v>52</v>
      </c>
      <c r="B40" s="30"/>
      <c r="C40" s="30"/>
      <c r="D40" s="30"/>
      <c r="E40" s="30"/>
      <c r="F40" s="30"/>
      <c r="G40" s="30"/>
      <c r="H40" s="30"/>
      <c r="I40" s="30">
        <v>1</v>
      </c>
      <c r="J40" s="30"/>
      <c r="K40" s="136"/>
      <c r="L40" s="3"/>
      <c r="M40" s="3"/>
      <c r="N40" s="30"/>
      <c r="O40" s="3"/>
      <c r="P40" s="22"/>
      <c r="Q40" s="23"/>
      <c r="R40" s="3"/>
      <c r="S40" s="3"/>
      <c r="T40" s="28"/>
      <c r="U40" s="3"/>
      <c r="Z40" s="3"/>
      <c r="AA40" s="2"/>
      <c r="AB40" s="8"/>
      <c r="AC40" s="8"/>
      <c r="AD40" s="8"/>
      <c r="AE40" s="8"/>
      <c r="AF40" s="8"/>
      <c r="AG40" s="8"/>
      <c r="AH40" s="8"/>
      <c r="AI40" s="8"/>
      <c r="AJ40" s="8"/>
      <c r="AK40" s="8"/>
    </row>
    <row r="41" spans="1:37" ht="12.75" customHeight="1">
      <c r="A41" s="29" t="s">
        <v>53</v>
      </c>
      <c r="B41" s="30"/>
      <c r="C41" s="30"/>
      <c r="D41" s="30"/>
      <c r="E41" s="30"/>
      <c r="F41" s="30"/>
      <c r="G41" s="30"/>
      <c r="H41" s="30"/>
      <c r="I41" s="30"/>
      <c r="J41" s="30"/>
      <c r="K41" s="136"/>
      <c r="L41" s="3"/>
      <c r="M41" s="3"/>
      <c r="N41" s="30"/>
      <c r="O41" s="3"/>
      <c r="P41" s="22"/>
      <c r="Q41" s="23"/>
      <c r="R41" s="3"/>
      <c r="S41" s="3"/>
      <c r="T41" s="28"/>
      <c r="U41" s="3"/>
      <c r="Z41" s="3"/>
      <c r="AA41" s="2"/>
      <c r="AB41" s="8"/>
      <c r="AC41" s="8"/>
      <c r="AD41" s="8"/>
      <c r="AE41" s="8"/>
      <c r="AF41" s="8"/>
      <c r="AG41" s="8"/>
      <c r="AH41" s="8"/>
      <c r="AI41" s="8"/>
      <c r="AJ41" s="8"/>
      <c r="AK41" s="8"/>
    </row>
    <row r="42" spans="1:37" ht="12.75" customHeight="1">
      <c r="A42" s="29" t="s">
        <v>54</v>
      </c>
      <c r="B42" s="30"/>
      <c r="C42" s="30"/>
      <c r="D42" s="30"/>
      <c r="E42" s="30"/>
      <c r="F42" s="30"/>
      <c r="G42" s="30"/>
      <c r="H42" s="30"/>
      <c r="I42" s="30"/>
      <c r="J42" s="30"/>
      <c r="K42" s="136"/>
      <c r="L42" s="3"/>
      <c r="M42" s="3"/>
      <c r="N42" s="30"/>
      <c r="O42" s="3"/>
      <c r="P42" s="22"/>
      <c r="Q42" s="23"/>
      <c r="R42" s="3"/>
      <c r="S42" s="3"/>
      <c r="T42" s="28"/>
      <c r="U42" s="3"/>
      <c r="Z42" s="3"/>
      <c r="AA42" s="2"/>
      <c r="AB42" s="8"/>
      <c r="AC42" s="8"/>
      <c r="AD42" s="8"/>
      <c r="AE42" s="8"/>
      <c r="AF42" s="8"/>
      <c r="AG42" s="8"/>
      <c r="AH42" s="8"/>
      <c r="AI42" s="8"/>
      <c r="AJ42" s="8"/>
      <c r="AK42" s="8"/>
    </row>
    <row r="43" spans="1:37" ht="12.75" customHeight="1">
      <c r="A43" s="29"/>
      <c r="B43" s="30"/>
      <c r="C43" s="30"/>
      <c r="D43" s="30"/>
      <c r="E43" s="30"/>
      <c r="F43" s="30"/>
      <c r="G43" s="30"/>
      <c r="H43" s="30"/>
      <c r="I43" s="30"/>
      <c r="J43" s="30"/>
      <c r="K43" s="136"/>
      <c r="L43" s="3"/>
      <c r="M43" s="3"/>
      <c r="N43" s="30"/>
      <c r="O43" s="3"/>
      <c r="P43" s="22"/>
      <c r="Q43" s="23"/>
      <c r="R43" s="3"/>
      <c r="S43" s="3"/>
      <c r="T43" s="28"/>
      <c r="U43" s="3"/>
      <c r="Z43" s="3"/>
      <c r="AA43" s="2"/>
      <c r="AB43" s="8"/>
      <c r="AC43" s="8"/>
      <c r="AD43" s="8"/>
      <c r="AE43" s="8"/>
      <c r="AF43" s="8"/>
      <c r="AG43" s="8"/>
      <c r="AH43" s="8"/>
      <c r="AI43" s="8"/>
      <c r="AJ43" s="8"/>
      <c r="AK43" s="8"/>
    </row>
    <row r="44" spans="1:37" ht="12.75" customHeight="1">
      <c r="A44" s="29"/>
      <c r="B44" s="30"/>
      <c r="C44" s="30"/>
      <c r="D44" s="30"/>
      <c r="E44" s="30"/>
      <c r="F44" s="30"/>
      <c r="G44" s="30"/>
      <c r="H44" s="30"/>
      <c r="I44" s="30"/>
      <c r="J44" s="30"/>
      <c r="K44" s="31">
        <f>SUM(K35:K40)</f>
        <v>17</v>
      </c>
      <c r="L44" s="3">
        <f>SUM(K35:K36)/B28</f>
        <v>0.22916666666666666</v>
      </c>
      <c r="M44" s="3">
        <f>K44/B28</f>
        <v>0.35416666666666669</v>
      </c>
      <c r="N44" s="3">
        <f>M44-L44</f>
        <v>0.12500000000000003</v>
      </c>
      <c r="O44" s="3"/>
      <c r="P44" s="22"/>
      <c r="Q44" s="23"/>
      <c r="R44" s="3"/>
      <c r="S44" s="3"/>
      <c r="T44" s="28" t="s">
        <v>27</v>
      </c>
      <c r="U44" s="3" t="s">
        <v>27</v>
      </c>
      <c r="Z44" s="3"/>
      <c r="AA44" s="2"/>
      <c r="AB44" s="8"/>
      <c r="AC44" s="8"/>
      <c r="AD44" s="8"/>
      <c r="AE44" s="8"/>
      <c r="AF44" s="8"/>
      <c r="AG44" s="8"/>
      <c r="AH44" s="8"/>
      <c r="AI44" s="8"/>
      <c r="AJ44" s="8"/>
      <c r="AK44" s="8"/>
    </row>
    <row r="45" spans="1:37" ht="12.75" customHeight="1">
      <c r="A45" s="34" t="s">
        <v>34</v>
      </c>
      <c r="B45" s="34"/>
      <c r="C45" s="34"/>
      <c r="D45" s="35"/>
      <c r="E45" s="35"/>
      <c r="F45" s="143"/>
      <c r="G45" s="59">
        <f>((K35*8)+(K36*9))/K44</f>
        <v>5.6470588235294121</v>
      </c>
      <c r="K45" s="30"/>
      <c r="L45" s="3"/>
      <c r="M45" s="3"/>
      <c r="O45" s="3"/>
      <c r="T45" s="28" t="s">
        <v>27</v>
      </c>
      <c r="U45" s="3" t="s">
        <v>27</v>
      </c>
      <c r="Z45" s="3"/>
      <c r="AB45" s="300" t="s">
        <v>12</v>
      </c>
      <c r="AC45" s="297"/>
      <c r="AD45" s="297"/>
      <c r="AE45" s="297"/>
      <c r="AF45" s="297"/>
      <c r="AG45" s="297"/>
      <c r="AH45" s="297"/>
      <c r="AI45" s="297"/>
      <c r="AJ45" s="297"/>
      <c r="AK45" s="297"/>
    </row>
    <row r="46" spans="1:37" ht="12.75" customHeight="1">
      <c r="K46" s="30"/>
      <c r="L46" s="3"/>
      <c r="M46" s="3"/>
      <c r="O46" s="3"/>
      <c r="T46" s="26" t="s">
        <v>27</v>
      </c>
      <c r="Z46" s="3"/>
      <c r="AB46" s="160"/>
      <c r="AC46" s="160"/>
      <c r="AD46" s="160"/>
      <c r="AE46" s="160"/>
      <c r="AF46" s="160"/>
      <c r="AG46" s="160"/>
      <c r="AH46" s="160"/>
      <c r="AI46" s="160"/>
      <c r="AJ46" s="160"/>
      <c r="AK46" s="160"/>
    </row>
    <row r="47" spans="1:37" ht="12.75" customHeight="1">
      <c r="A47" s="40" t="s">
        <v>66</v>
      </c>
      <c r="L47" s="3"/>
      <c r="M47" s="3"/>
      <c r="O47" s="3"/>
      <c r="Z47" s="3"/>
      <c r="AA47" s="19" t="s">
        <v>13</v>
      </c>
      <c r="AB47" s="21" t="s">
        <v>15</v>
      </c>
      <c r="AC47" s="21" t="s">
        <v>16</v>
      </c>
      <c r="AD47" s="21" t="s">
        <v>17</v>
      </c>
      <c r="AE47" s="21" t="s">
        <v>18</v>
      </c>
      <c r="AF47" s="21" t="s">
        <v>19</v>
      </c>
      <c r="AG47" s="21" t="s">
        <v>20</v>
      </c>
      <c r="AH47" s="21" t="s">
        <v>21</v>
      </c>
      <c r="AI47" s="21" t="s">
        <v>22</v>
      </c>
      <c r="AJ47" s="21" t="s">
        <v>23</v>
      </c>
    </row>
    <row r="48" spans="1:37" ht="25.5" customHeight="1">
      <c r="B48" s="302" t="s">
        <v>2</v>
      </c>
      <c r="C48" s="303"/>
      <c r="D48" s="303"/>
      <c r="E48" s="303"/>
      <c r="F48" s="303"/>
      <c r="G48" s="303"/>
      <c r="H48" s="303"/>
      <c r="I48" s="303"/>
      <c r="J48" s="303"/>
      <c r="L48" s="4" t="s">
        <v>3</v>
      </c>
      <c r="M48" s="4" t="s">
        <v>4</v>
      </c>
      <c r="N48" s="5" t="s">
        <v>5</v>
      </c>
      <c r="O48" s="4" t="s">
        <v>6</v>
      </c>
      <c r="P48" s="6" t="s">
        <v>7</v>
      </c>
      <c r="Q48" s="6" t="s">
        <v>8</v>
      </c>
      <c r="R48" s="7" t="s">
        <v>9</v>
      </c>
      <c r="S48" s="7"/>
      <c r="AA48" s="24" t="s">
        <v>37</v>
      </c>
      <c r="AB48" s="23">
        <f t="shared" ref="AB48:AB55" si="12">Q6</f>
        <v>0.57831325301204817</v>
      </c>
      <c r="AC48" s="23">
        <f t="shared" ref="AC48:AC55" si="13">Q29</f>
        <v>0.77083333333333337</v>
      </c>
      <c r="AD48" s="23">
        <f t="shared" ref="AD48:AD54" si="14">Q51</f>
        <v>0.76315789473684215</v>
      </c>
      <c r="AE48" s="23">
        <f t="shared" ref="AE48:AE53" si="15">Q71</f>
        <v>0.68181818181818177</v>
      </c>
      <c r="AF48" s="23">
        <f t="shared" ref="AF48:AF52" si="16">Q90</f>
        <v>0.7466666666666667</v>
      </c>
      <c r="AG48" s="23">
        <f t="shared" ref="AG48:AG51" si="17">Q108</f>
        <v>0.71052631578947367</v>
      </c>
      <c r="AH48" s="23">
        <f t="shared" ref="AH48:AH50" si="18">Q125</f>
        <v>0.625</v>
      </c>
      <c r="AI48" s="23">
        <f t="shared" ref="AI48:AI49" si="19">Q141</f>
        <v>0.8571428571428571</v>
      </c>
      <c r="AJ48" s="23">
        <f>Q158</f>
        <v>0.87179487179487181</v>
      </c>
    </row>
    <row r="49" spans="1:35" ht="12.75" customHeight="1">
      <c r="A49" s="152" t="s">
        <v>10</v>
      </c>
      <c r="B49" s="153">
        <v>1</v>
      </c>
      <c r="C49" s="153">
        <v>2</v>
      </c>
      <c r="D49" s="153">
        <v>3</v>
      </c>
      <c r="E49" s="153">
        <v>4</v>
      </c>
      <c r="F49" s="153">
        <v>5</v>
      </c>
      <c r="G49" s="153">
        <v>6</v>
      </c>
      <c r="H49" s="153">
        <v>7</v>
      </c>
      <c r="I49" s="153">
        <v>8</v>
      </c>
      <c r="J49" s="153">
        <v>9</v>
      </c>
      <c r="K49" s="154" t="s">
        <v>11</v>
      </c>
      <c r="L49" s="12"/>
      <c r="M49" s="12"/>
      <c r="N49" s="13"/>
      <c r="O49" s="14"/>
      <c r="P49" s="15"/>
      <c r="Q49" s="15"/>
      <c r="R49" s="3"/>
      <c r="S49" s="3"/>
      <c r="AA49" s="24" t="s">
        <v>38</v>
      </c>
      <c r="AB49" s="23">
        <f t="shared" si="12"/>
        <v>0.83333333333333337</v>
      </c>
      <c r="AC49" s="23">
        <f t="shared" si="13"/>
        <v>1</v>
      </c>
      <c r="AD49" s="23">
        <f t="shared" si="14"/>
        <v>0.93103448275862066</v>
      </c>
      <c r="AE49" s="23">
        <f t="shared" si="15"/>
        <v>0.93333333333333335</v>
      </c>
      <c r="AF49" s="23">
        <f t="shared" si="16"/>
        <v>0.9285714285714286</v>
      </c>
      <c r="AG49" s="23">
        <f t="shared" si="17"/>
        <v>0.88888888888888884</v>
      </c>
      <c r="AH49" s="23">
        <f t="shared" si="18"/>
        <v>0.95</v>
      </c>
      <c r="AI49" s="23">
        <f t="shared" si="19"/>
        <v>0.75</v>
      </c>
    </row>
    <row r="50" spans="1:35" ht="12.75" customHeight="1">
      <c r="A50" s="27" t="s">
        <v>17</v>
      </c>
      <c r="B50" s="10">
        <v>38</v>
      </c>
      <c r="C50" s="10"/>
      <c r="D50" s="10"/>
      <c r="E50" s="10"/>
      <c r="F50" s="10"/>
      <c r="G50" s="10"/>
      <c r="H50" s="10"/>
      <c r="I50" s="10"/>
      <c r="J50" s="10"/>
      <c r="K50" s="17"/>
      <c r="L50" s="12"/>
      <c r="M50" s="12"/>
      <c r="N50" s="13"/>
      <c r="O50" s="14"/>
      <c r="P50" s="18">
        <f>B50</f>
        <v>38</v>
      </c>
      <c r="Q50" s="15"/>
      <c r="R50" s="3"/>
      <c r="S50" s="3"/>
      <c r="AA50" s="24" t="s">
        <v>39</v>
      </c>
      <c r="AB50" s="23">
        <f t="shared" si="12"/>
        <v>0.97499999999999998</v>
      </c>
      <c r="AC50" s="23">
        <f t="shared" si="13"/>
        <v>0.78378378378378377</v>
      </c>
      <c r="AD50" s="23">
        <f t="shared" si="14"/>
        <v>0.92592592592592593</v>
      </c>
      <c r="AE50" s="23">
        <f t="shared" si="15"/>
        <v>0.8928571428571429</v>
      </c>
      <c r="AF50" s="23">
        <f t="shared" si="16"/>
        <v>0.90384615384615385</v>
      </c>
      <c r="AG50" s="23">
        <f t="shared" si="17"/>
        <v>0.95833333333333337</v>
      </c>
      <c r="AH50" s="23">
        <f t="shared" si="18"/>
        <v>0.94736842105263153</v>
      </c>
      <c r="AI50" s="23"/>
    </row>
    <row r="51" spans="1:35" ht="12.75" customHeight="1">
      <c r="A51" s="27" t="s">
        <v>18</v>
      </c>
      <c r="B51" s="10"/>
      <c r="C51" s="10">
        <v>29</v>
      </c>
      <c r="D51" s="10"/>
      <c r="E51" s="10"/>
      <c r="F51" s="10"/>
      <c r="G51" s="10"/>
      <c r="H51" s="10"/>
      <c r="I51" s="10"/>
      <c r="J51" s="10"/>
      <c r="K51" s="17"/>
      <c r="L51" s="12"/>
      <c r="M51" s="12"/>
      <c r="N51" s="13"/>
      <c r="O51" s="14">
        <f>C51/B50</f>
        <v>0.76315789473684215</v>
      </c>
      <c r="P51" s="22">
        <v>29</v>
      </c>
      <c r="Q51" s="23">
        <f t="shared" ref="Q51:Q58" si="20">P51/P50</f>
        <v>0.76315789473684215</v>
      </c>
      <c r="R51" s="3">
        <f t="shared" ref="R51:R58" si="21">100%-Q51</f>
        <v>0.23684210526315785</v>
      </c>
      <c r="S51" s="3"/>
      <c r="AA51" s="24" t="s">
        <v>40</v>
      </c>
      <c r="AB51" s="23">
        <f t="shared" si="12"/>
        <v>0.92307692307692313</v>
      </c>
      <c r="AC51" s="23">
        <f t="shared" si="13"/>
        <v>0.96551724137931039</v>
      </c>
      <c r="AD51" s="23">
        <f t="shared" si="14"/>
        <v>0.96</v>
      </c>
      <c r="AE51" s="23">
        <f t="shared" si="15"/>
        <v>0.92</v>
      </c>
      <c r="AF51" s="23">
        <f t="shared" si="16"/>
        <v>0.95744680851063835</v>
      </c>
      <c r="AG51" s="23">
        <f t="shared" si="17"/>
        <v>1</v>
      </c>
      <c r="AH51" s="23"/>
      <c r="AI51" s="23"/>
    </row>
    <row r="52" spans="1:35" ht="12.75" customHeight="1">
      <c r="A52" s="27" t="s">
        <v>19</v>
      </c>
      <c r="B52" s="10"/>
      <c r="C52" s="10"/>
      <c r="D52" s="10">
        <v>25</v>
      </c>
      <c r="E52" s="10"/>
      <c r="F52" s="10"/>
      <c r="G52" s="10"/>
      <c r="H52" s="10"/>
      <c r="I52" s="10"/>
      <c r="J52" s="10"/>
      <c r="K52" s="17"/>
      <c r="L52" s="12"/>
      <c r="M52" s="12"/>
      <c r="N52" s="13"/>
      <c r="O52" s="14">
        <f>D52/C51</f>
        <v>0.86206896551724133</v>
      </c>
      <c r="P52" s="22">
        <v>27</v>
      </c>
      <c r="Q52" s="23">
        <f t="shared" si="20"/>
        <v>0.93103448275862066</v>
      </c>
      <c r="R52" s="3">
        <f t="shared" si="21"/>
        <v>6.8965517241379337E-2</v>
      </c>
      <c r="S52" s="3"/>
      <c r="AA52" s="24" t="s">
        <v>41</v>
      </c>
      <c r="AB52" s="23">
        <f t="shared" si="12"/>
        <v>0.94444444444444442</v>
      </c>
      <c r="AC52" s="23">
        <f t="shared" si="13"/>
        <v>0.8928571428571429</v>
      </c>
      <c r="AD52" s="23">
        <f t="shared" si="14"/>
        <v>0.95833333333333337</v>
      </c>
      <c r="AE52" s="23">
        <f t="shared" si="15"/>
        <v>0.91304347826086951</v>
      </c>
      <c r="AF52" s="23">
        <f t="shared" si="16"/>
        <v>0.93333333333333335</v>
      </c>
      <c r="AG52" s="23"/>
      <c r="AH52" s="23"/>
      <c r="AI52" s="23"/>
    </row>
    <row r="53" spans="1:35" ht="12.75" customHeight="1">
      <c r="A53" s="29" t="s">
        <v>20</v>
      </c>
      <c r="B53" s="30"/>
      <c r="C53" s="30"/>
      <c r="D53" s="30"/>
      <c r="E53" s="30">
        <v>19</v>
      </c>
      <c r="F53" s="30"/>
      <c r="G53" s="30"/>
      <c r="H53" s="30"/>
      <c r="I53" s="30"/>
      <c r="J53" s="30"/>
      <c r="K53" s="31"/>
      <c r="L53" s="3"/>
      <c r="M53" s="3"/>
      <c r="N53" s="30"/>
      <c r="O53" s="3">
        <f>E53/D52</f>
        <v>0.76</v>
      </c>
      <c r="P53" s="22">
        <v>25</v>
      </c>
      <c r="Q53" s="23">
        <f t="shared" si="20"/>
        <v>0.92592592592592593</v>
      </c>
      <c r="R53" s="3">
        <f t="shared" si="21"/>
        <v>7.407407407407407E-2</v>
      </c>
      <c r="S53" s="3"/>
      <c r="Z53" s="7"/>
      <c r="AA53" s="27" t="s">
        <v>42</v>
      </c>
      <c r="AB53" s="23">
        <f t="shared" si="12"/>
        <v>0.94117647058823528</v>
      </c>
      <c r="AC53" s="23">
        <f t="shared" si="13"/>
        <v>1</v>
      </c>
      <c r="AD53" s="23">
        <f t="shared" si="14"/>
        <v>0.95652173913043481</v>
      </c>
      <c r="AE53" s="23">
        <f t="shared" si="15"/>
        <v>0.90476190476190477</v>
      </c>
      <c r="AF53" s="23"/>
      <c r="AG53" s="23"/>
      <c r="AH53" s="23"/>
      <c r="AI53" s="23"/>
    </row>
    <row r="54" spans="1:35" ht="12.75" customHeight="1">
      <c r="A54" s="29" t="s">
        <v>21</v>
      </c>
      <c r="B54" s="30"/>
      <c r="C54" s="30"/>
      <c r="D54" s="30"/>
      <c r="E54" s="30"/>
      <c r="F54" s="30">
        <v>17</v>
      </c>
      <c r="G54" s="30"/>
      <c r="H54" s="30"/>
      <c r="I54" s="30"/>
      <c r="J54" s="30"/>
      <c r="K54" s="31"/>
      <c r="L54" s="3"/>
      <c r="M54" s="3"/>
      <c r="N54" s="30"/>
      <c r="O54" s="3">
        <f>F54/E53</f>
        <v>0.89473684210526316</v>
      </c>
      <c r="P54" s="22">
        <v>24</v>
      </c>
      <c r="Q54" s="23">
        <f t="shared" si="20"/>
        <v>0.96</v>
      </c>
      <c r="R54" s="3">
        <f t="shared" si="21"/>
        <v>4.0000000000000036E-2</v>
      </c>
      <c r="S54" s="3"/>
      <c r="Z54" s="3"/>
      <c r="AA54" s="27" t="s">
        <v>43</v>
      </c>
      <c r="AB54" s="23">
        <f t="shared" si="12"/>
        <v>1.03125</v>
      </c>
      <c r="AC54" s="23">
        <f t="shared" si="13"/>
        <v>0.76</v>
      </c>
      <c r="AD54" s="23">
        <f t="shared" si="14"/>
        <v>1</v>
      </c>
      <c r="AE54" s="23"/>
      <c r="AF54" s="23"/>
      <c r="AG54" s="23"/>
      <c r="AH54" s="23"/>
      <c r="AI54" s="23"/>
    </row>
    <row r="55" spans="1:35" ht="12.75" customHeight="1">
      <c r="A55" s="29" t="s">
        <v>22</v>
      </c>
      <c r="B55" s="30"/>
      <c r="C55" s="30"/>
      <c r="D55" s="30"/>
      <c r="E55" s="30"/>
      <c r="F55" s="30"/>
      <c r="G55" s="30">
        <v>17</v>
      </c>
      <c r="H55" s="30"/>
      <c r="I55" s="30"/>
      <c r="J55" s="30"/>
      <c r="K55" s="31"/>
      <c r="L55" s="3"/>
      <c r="M55" s="3"/>
      <c r="N55" s="30"/>
      <c r="O55" s="3">
        <f>G55/F54</f>
        <v>1</v>
      </c>
      <c r="P55" s="22">
        <v>23</v>
      </c>
      <c r="Q55" s="23">
        <f t="shared" si="20"/>
        <v>0.95833333333333337</v>
      </c>
      <c r="R55" s="3">
        <f t="shared" si="21"/>
        <v>4.166666666666663E-2</v>
      </c>
      <c r="S55" s="3"/>
      <c r="Z55" s="3"/>
      <c r="AA55" s="27" t="s">
        <v>44</v>
      </c>
      <c r="AB55" s="23">
        <f t="shared" si="12"/>
        <v>0.90909090909090906</v>
      </c>
      <c r="AC55" s="23">
        <f t="shared" si="13"/>
        <v>0.89473684210526316</v>
      </c>
      <c r="AD55" s="23" t="s">
        <v>27</v>
      </c>
      <c r="AE55" s="23"/>
      <c r="AF55" s="23"/>
      <c r="AG55" s="23"/>
      <c r="AH55" s="23"/>
      <c r="AI55" s="23"/>
    </row>
    <row r="56" spans="1:35" ht="12.75" customHeight="1">
      <c r="A56" s="29" t="s">
        <v>23</v>
      </c>
      <c r="B56" s="30"/>
      <c r="C56" s="30"/>
      <c r="D56" s="30"/>
      <c r="E56" s="30"/>
      <c r="F56" s="30"/>
      <c r="G56" s="30"/>
      <c r="H56" s="30">
        <v>15</v>
      </c>
      <c r="I56" s="30"/>
      <c r="J56" s="30"/>
      <c r="K56" s="31"/>
      <c r="L56" s="3"/>
      <c r="M56" s="3"/>
      <c r="N56" s="30"/>
      <c r="O56" s="3">
        <f>H56/G55</f>
        <v>0.88235294117647056</v>
      </c>
      <c r="P56" s="22">
        <v>22</v>
      </c>
      <c r="Q56" s="23">
        <f t="shared" si="20"/>
        <v>0.95652173913043481</v>
      </c>
      <c r="R56" s="3">
        <f t="shared" si="21"/>
        <v>4.3478260869565188E-2</v>
      </c>
      <c r="S56" s="3"/>
      <c r="Z56" s="3"/>
      <c r="AA56" s="29"/>
      <c r="AB56" s="23"/>
      <c r="AC56" s="23"/>
      <c r="AD56" s="23"/>
      <c r="AE56" s="25"/>
      <c r="AF56" s="25"/>
    </row>
    <row r="57" spans="1:35" ht="12.75" customHeight="1">
      <c r="A57" s="29" t="s">
        <v>48</v>
      </c>
      <c r="B57" s="30"/>
      <c r="C57" s="30"/>
      <c r="D57" s="30"/>
      <c r="E57" s="30"/>
      <c r="F57" s="30"/>
      <c r="G57" s="30"/>
      <c r="H57" s="30"/>
      <c r="I57" s="30">
        <v>15</v>
      </c>
      <c r="J57" s="30"/>
      <c r="K57" s="31">
        <v>1</v>
      </c>
      <c r="L57" s="3"/>
      <c r="M57" s="3"/>
      <c r="N57" s="30"/>
      <c r="O57" s="3">
        <f>I57/H56</f>
        <v>1</v>
      </c>
      <c r="P57" s="22">
        <v>22</v>
      </c>
      <c r="Q57" s="23">
        <f t="shared" si="20"/>
        <v>1</v>
      </c>
      <c r="R57" s="3">
        <f t="shared" si="21"/>
        <v>0</v>
      </c>
      <c r="S57" s="3"/>
      <c r="Z57" s="3"/>
      <c r="AA57" s="29"/>
      <c r="AB57" s="23"/>
      <c r="AC57" s="23"/>
      <c r="AD57" s="23"/>
      <c r="AE57" s="25"/>
      <c r="AF57" s="25"/>
    </row>
    <row r="58" spans="1:35" ht="12.75" customHeight="1">
      <c r="A58" s="29" t="s">
        <v>49</v>
      </c>
      <c r="B58" s="30"/>
      <c r="C58" s="30"/>
      <c r="D58" s="30"/>
      <c r="E58" s="30"/>
      <c r="F58" s="30"/>
      <c r="G58" s="30"/>
      <c r="H58" s="30"/>
      <c r="I58" s="30"/>
      <c r="J58" s="30">
        <v>13</v>
      </c>
      <c r="K58" s="31">
        <v>11</v>
      </c>
      <c r="L58" s="3"/>
      <c r="M58" s="3"/>
      <c r="N58" s="30"/>
      <c r="O58" s="3"/>
      <c r="P58" s="22">
        <v>20</v>
      </c>
      <c r="Q58" s="23">
        <f t="shared" si="20"/>
        <v>0.90909090909090906</v>
      </c>
      <c r="R58" s="3">
        <f t="shared" si="21"/>
        <v>9.0909090909090939E-2</v>
      </c>
      <c r="S58" s="3"/>
      <c r="Z58" s="3"/>
      <c r="AA58" s="29"/>
      <c r="AB58" s="23"/>
      <c r="AC58" s="23"/>
      <c r="AD58" s="23"/>
      <c r="AE58" s="25"/>
      <c r="AF58" s="25"/>
    </row>
    <row r="59" spans="1:35" ht="12.75" customHeight="1">
      <c r="A59" s="29" t="s">
        <v>50</v>
      </c>
      <c r="B59" s="30"/>
      <c r="C59" s="30"/>
      <c r="D59" s="30"/>
      <c r="E59" s="30"/>
      <c r="F59" s="30"/>
      <c r="G59" s="30"/>
      <c r="H59" s="30"/>
      <c r="I59" s="30"/>
      <c r="J59" s="30">
        <v>6</v>
      </c>
      <c r="K59" s="31">
        <v>5</v>
      </c>
      <c r="L59" s="3"/>
      <c r="M59" s="3"/>
      <c r="N59" s="30"/>
      <c r="O59" s="3"/>
      <c r="P59" s="22">
        <v>10</v>
      </c>
      <c r="Q59" s="23"/>
      <c r="R59" s="3"/>
      <c r="S59" s="3"/>
      <c r="Z59" s="3"/>
      <c r="AA59" s="29"/>
      <c r="AB59" s="23"/>
      <c r="AC59" s="23"/>
      <c r="AD59" s="23"/>
      <c r="AE59" s="25"/>
      <c r="AF59" s="25"/>
    </row>
    <row r="60" spans="1:35" ht="12.75" customHeight="1">
      <c r="A60" s="29" t="s">
        <v>51</v>
      </c>
      <c r="B60" s="30"/>
      <c r="C60" s="30"/>
      <c r="D60" s="30"/>
      <c r="E60" s="30"/>
      <c r="F60" s="30"/>
      <c r="G60" s="30"/>
      <c r="H60" s="30"/>
      <c r="I60" s="30"/>
      <c r="J60" s="30">
        <v>2</v>
      </c>
      <c r="K60" s="31">
        <v>1</v>
      </c>
      <c r="L60" s="3"/>
      <c r="M60" s="3"/>
      <c r="N60" s="30"/>
      <c r="O60" s="3"/>
      <c r="P60" s="22">
        <v>5</v>
      </c>
      <c r="Q60" s="23"/>
      <c r="R60" s="3"/>
      <c r="S60" s="3"/>
      <c r="Z60" s="3"/>
      <c r="AA60" s="29"/>
      <c r="AB60" s="23"/>
      <c r="AC60" s="23"/>
      <c r="AD60" s="23"/>
      <c r="AE60" s="25"/>
      <c r="AF60" s="25"/>
    </row>
    <row r="61" spans="1:35" ht="12.75" customHeight="1">
      <c r="A61" s="29" t="s">
        <v>52</v>
      </c>
      <c r="B61" s="30"/>
      <c r="C61" s="30"/>
      <c r="D61" s="30"/>
      <c r="E61" s="30"/>
      <c r="F61" s="30"/>
      <c r="G61" s="30"/>
      <c r="H61" s="30"/>
      <c r="I61" s="30"/>
      <c r="J61" s="30">
        <v>2</v>
      </c>
      <c r="K61" s="31"/>
      <c r="L61" s="3"/>
      <c r="M61" s="3"/>
      <c r="N61" s="30"/>
      <c r="O61" s="3"/>
      <c r="P61" s="22">
        <v>3</v>
      </c>
      <c r="Q61" s="23"/>
      <c r="R61" s="3"/>
      <c r="S61" s="3"/>
      <c r="Z61" s="3"/>
      <c r="AA61" s="29"/>
      <c r="AB61" s="23"/>
      <c r="AC61" s="23"/>
      <c r="AD61" s="23"/>
      <c r="AE61" s="25"/>
      <c r="AF61" s="25"/>
    </row>
    <row r="62" spans="1:35" ht="12.75" customHeight="1">
      <c r="A62" s="29" t="s">
        <v>53</v>
      </c>
      <c r="B62" s="30"/>
      <c r="C62" s="30"/>
      <c r="D62" s="30"/>
      <c r="E62" s="30"/>
      <c r="F62" s="30"/>
      <c r="G62" s="30"/>
      <c r="H62" s="30"/>
      <c r="I62" s="30"/>
      <c r="J62" s="30">
        <v>2</v>
      </c>
      <c r="K62" s="31">
        <v>2</v>
      </c>
      <c r="L62" s="3"/>
      <c r="M62" s="3"/>
      <c r="N62" s="30"/>
      <c r="O62" s="3"/>
      <c r="P62" s="22">
        <v>3</v>
      </c>
      <c r="Q62" s="23"/>
      <c r="R62" s="3"/>
      <c r="S62" s="3"/>
      <c r="Z62" s="3"/>
      <c r="AA62" s="29"/>
      <c r="AB62" s="23"/>
      <c r="AC62" s="23"/>
      <c r="AD62" s="23"/>
      <c r="AE62" s="25"/>
      <c r="AF62" s="25"/>
    </row>
    <row r="63" spans="1:35" ht="12.75" customHeight="1">
      <c r="A63" s="29" t="s">
        <v>54</v>
      </c>
      <c r="B63" s="30"/>
      <c r="C63" s="30"/>
      <c r="D63" s="30"/>
      <c r="E63" s="30"/>
      <c r="F63" s="30"/>
      <c r="G63" s="30"/>
      <c r="H63" s="30">
        <v>1</v>
      </c>
      <c r="I63" s="30">
        <v>1</v>
      </c>
      <c r="J63" s="30"/>
      <c r="K63" s="31"/>
      <c r="L63" s="3"/>
      <c r="M63" s="3"/>
      <c r="N63" s="30"/>
      <c r="O63" s="3"/>
      <c r="P63" s="22">
        <v>2</v>
      </c>
      <c r="Q63" s="23"/>
      <c r="R63" s="3"/>
      <c r="S63" s="3"/>
      <c r="Z63" s="3"/>
      <c r="AA63" s="29"/>
      <c r="AB63" s="23"/>
      <c r="AC63" s="23"/>
      <c r="AD63" s="23"/>
      <c r="AE63" s="25"/>
      <c r="AF63" s="25"/>
    </row>
    <row r="64" spans="1:35" ht="12.75" customHeight="1">
      <c r="A64" s="29" t="s">
        <v>55</v>
      </c>
      <c r="B64" s="30"/>
      <c r="C64" s="30"/>
      <c r="D64" s="30"/>
      <c r="E64" s="30"/>
      <c r="F64" s="30"/>
      <c r="G64" s="30"/>
      <c r="H64" s="30"/>
      <c r="I64" s="30"/>
      <c r="J64" s="30">
        <v>1</v>
      </c>
      <c r="K64" s="31"/>
      <c r="L64" s="3"/>
      <c r="M64" s="3"/>
      <c r="N64" s="30"/>
      <c r="O64" s="3"/>
      <c r="P64" s="22">
        <v>1</v>
      </c>
      <c r="Q64" s="23"/>
      <c r="R64" s="3"/>
      <c r="S64" s="3"/>
      <c r="Z64" s="3"/>
      <c r="AA64" s="29"/>
      <c r="AB64" s="23"/>
      <c r="AC64" s="23"/>
      <c r="AD64" s="23"/>
      <c r="AE64" s="25"/>
      <c r="AF64" s="25"/>
    </row>
    <row r="65" spans="1:32" ht="12.75" customHeight="1">
      <c r="A65" s="29" t="s">
        <v>56</v>
      </c>
      <c r="B65" s="30"/>
      <c r="C65" s="30"/>
      <c r="D65" s="30"/>
      <c r="E65" s="30"/>
      <c r="F65" s="30"/>
      <c r="G65" s="30"/>
      <c r="H65" s="30"/>
      <c r="I65" s="30"/>
      <c r="J65" s="30">
        <v>1</v>
      </c>
      <c r="K65" s="31">
        <v>1</v>
      </c>
      <c r="L65" s="3"/>
      <c r="M65" s="3"/>
      <c r="N65" s="30"/>
      <c r="O65" s="3"/>
      <c r="P65" s="22">
        <v>1</v>
      </c>
      <c r="Q65" s="23"/>
      <c r="R65" s="3"/>
      <c r="S65" s="3"/>
      <c r="Z65" s="3"/>
      <c r="AA65" s="29"/>
      <c r="AB65" s="23"/>
      <c r="AC65" s="23"/>
      <c r="AD65" s="23"/>
      <c r="AE65" s="25"/>
      <c r="AF65" s="25"/>
    </row>
    <row r="66" spans="1:32" ht="12.75" customHeight="1">
      <c r="K66" s="30">
        <f>SUM(K57:K60)</f>
        <v>18</v>
      </c>
      <c r="L66" s="3">
        <f>SUM(K57:K58)/B50</f>
        <v>0.31578947368421051</v>
      </c>
      <c r="M66" s="3">
        <f>K66/B50</f>
        <v>0.47368421052631576</v>
      </c>
      <c r="N66" s="3">
        <f>M66-L66</f>
        <v>0.15789473684210525</v>
      </c>
      <c r="O66" s="3"/>
      <c r="Z66" s="3"/>
    </row>
    <row r="67" spans="1:32" ht="12.75" customHeight="1">
      <c r="A67" s="40" t="s">
        <v>67</v>
      </c>
      <c r="L67" s="3"/>
      <c r="M67" s="3"/>
      <c r="O67" s="3"/>
      <c r="Z67" s="3"/>
    </row>
    <row r="68" spans="1:32" ht="25.5" customHeight="1">
      <c r="B68" s="302" t="s">
        <v>2</v>
      </c>
      <c r="C68" s="303"/>
      <c r="D68" s="303"/>
      <c r="E68" s="303"/>
      <c r="F68" s="303"/>
      <c r="G68" s="303"/>
      <c r="H68" s="303"/>
      <c r="I68" s="303"/>
      <c r="J68" s="303"/>
      <c r="L68" s="4" t="s">
        <v>3</v>
      </c>
      <c r="M68" s="4" t="s">
        <v>4</v>
      </c>
      <c r="N68" s="5" t="s">
        <v>5</v>
      </c>
      <c r="O68" s="4" t="s">
        <v>6</v>
      </c>
      <c r="P68" s="6" t="s">
        <v>7</v>
      </c>
      <c r="Q68" s="6" t="s">
        <v>8</v>
      </c>
      <c r="R68" s="7" t="s">
        <v>9</v>
      </c>
      <c r="S68" s="7"/>
      <c r="T68" s="312" t="s">
        <v>5</v>
      </c>
      <c r="U68" s="297"/>
      <c r="Z68" s="3"/>
    </row>
    <row r="69" spans="1:32" ht="12.75" customHeight="1">
      <c r="A69" s="152" t="s">
        <v>10</v>
      </c>
      <c r="B69" s="153">
        <v>1</v>
      </c>
      <c r="C69" s="153">
        <v>2</v>
      </c>
      <c r="D69" s="153">
        <v>3</v>
      </c>
      <c r="E69" s="153">
        <v>4</v>
      </c>
      <c r="F69" s="153">
        <v>5</v>
      </c>
      <c r="G69" s="153">
        <v>6</v>
      </c>
      <c r="H69" s="153">
        <v>7</v>
      </c>
      <c r="I69" s="153">
        <v>8</v>
      </c>
      <c r="J69" s="153">
        <v>9</v>
      </c>
      <c r="K69" s="154" t="s">
        <v>11</v>
      </c>
      <c r="L69" s="12"/>
      <c r="M69" s="12"/>
      <c r="N69" s="13"/>
      <c r="O69" s="14"/>
      <c r="P69" s="15"/>
      <c r="Q69" s="15"/>
      <c r="R69" s="3"/>
      <c r="S69" s="3"/>
      <c r="T69" s="28" t="s">
        <v>15</v>
      </c>
      <c r="U69" s="3">
        <f>N22</f>
        <v>0.15662650602409636</v>
      </c>
      <c r="Z69" s="3"/>
    </row>
    <row r="70" spans="1:32" ht="12.75" customHeight="1">
      <c r="A70" s="27" t="s">
        <v>18</v>
      </c>
      <c r="B70" s="10">
        <v>44</v>
      </c>
      <c r="C70" s="10"/>
      <c r="D70" s="10"/>
      <c r="E70" s="10"/>
      <c r="F70" s="10"/>
      <c r="G70" s="10"/>
      <c r="H70" s="10"/>
      <c r="I70" s="10"/>
      <c r="J70" s="10"/>
      <c r="K70" s="17"/>
      <c r="L70" s="12"/>
      <c r="M70" s="12"/>
      <c r="N70" s="13"/>
      <c r="O70" s="14"/>
      <c r="P70" s="18">
        <f>B70</f>
        <v>44</v>
      </c>
      <c r="Q70" s="15"/>
      <c r="R70" s="3"/>
      <c r="S70" s="3"/>
      <c r="T70" s="28" t="s">
        <v>16</v>
      </c>
      <c r="U70" s="3">
        <f>N44</f>
        <v>0.12500000000000003</v>
      </c>
      <c r="Z70" s="3"/>
    </row>
    <row r="71" spans="1:32" ht="12.75" customHeight="1">
      <c r="A71" s="27" t="s">
        <v>19</v>
      </c>
      <c r="B71" s="10"/>
      <c r="C71" s="10">
        <v>30</v>
      </c>
      <c r="D71" s="10"/>
      <c r="E71" s="10"/>
      <c r="F71" s="10"/>
      <c r="G71" s="10"/>
      <c r="H71" s="10"/>
      <c r="I71" s="10"/>
      <c r="J71" s="10"/>
      <c r="K71" s="17"/>
      <c r="L71" s="12"/>
      <c r="M71" s="12"/>
      <c r="N71" s="13"/>
      <c r="O71" s="14">
        <f>C71/B70</f>
        <v>0.68181818181818177</v>
      </c>
      <c r="P71" s="22">
        <v>30</v>
      </c>
      <c r="Q71" s="23">
        <f t="shared" ref="Q71:Q78" si="22">P71/P70</f>
        <v>0.68181818181818177</v>
      </c>
      <c r="R71" s="3">
        <f t="shared" ref="R71:R78" si="23">100%-Q71</f>
        <v>0.31818181818181823</v>
      </c>
      <c r="S71" s="3"/>
      <c r="T71" s="28" t="s">
        <v>17</v>
      </c>
      <c r="U71" s="3">
        <f>N66</f>
        <v>0.15789473684210525</v>
      </c>
      <c r="Z71" s="3"/>
    </row>
    <row r="72" spans="1:32" ht="12.75" customHeight="1">
      <c r="A72" s="29" t="s">
        <v>20</v>
      </c>
      <c r="B72" s="30"/>
      <c r="C72" s="30"/>
      <c r="D72" s="30">
        <v>15</v>
      </c>
      <c r="E72" s="30"/>
      <c r="F72" s="30"/>
      <c r="G72" s="30"/>
      <c r="H72" s="30"/>
      <c r="I72" s="30"/>
      <c r="J72" s="30"/>
      <c r="K72" s="31"/>
      <c r="L72" s="3"/>
      <c r="M72" s="3"/>
      <c r="N72" s="30"/>
      <c r="O72" s="3">
        <f>D72/C71</f>
        <v>0.5</v>
      </c>
      <c r="P72" s="22">
        <v>28</v>
      </c>
      <c r="Q72" s="23">
        <f t="shared" si="22"/>
        <v>0.93333333333333335</v>
      </c>
      <c r="R72" s="3">
        <f t="shared" si="23"/>
        <v>6.6666666666666652E-2</v>
      </c>
      <c r="S72" s="3"/>
      <c r="T72" s="28" t="s">
        <v>18</v>
      </c>
      <c r="U72" s="3">
        <f>N85</f>
        <v>6.8181818181818205E-2</v>
      </c>
      <c r="Z72" s="3"/>
    </row>
    <row r="73" spans="1:32" ht="12.75" customHeight="1">
      <c r="A73" s="29" t="s">
        <v>21</v>
      </c>
      <c r="B73" s="30"/>
      <c r="C73" s="30"/>
      <c r="D73" s="30"/>
      <c r="E73" s="30">
        <v>11</v>
      </c>
      <c r="F73" s="30"/>
      <c r="G73" s="30"/>
      <c r="H73" s="30"/>
      <c r="I73" s="30"/>
      <c r="J73" s="30"/>
      <c r="K73" s="31"/>
      <c r="L73" s="3"/>
      <c r="M73" s="3"/>
      <c r="N73" s="30"/>
      <c r="O73" s="3">
        <f>E73/D72</f>
        <v>0.73333333333333328</v>
      </c>
      <c r="P73" s="22">
        <v>25</v>
      </c>
      <c r="Q73" s="23">
        <f t="shared" si="22"/>
        <v>0.8928571428571429</v>
      </c>
      <c r="R73" s="3">
        <f t="shared" si="23"/>
        <v>0.1071428571428571</v>
      </c>
      <c r="S73" s="3"/>
      <c r="T73" s="28" t="s">
        <v>19</v>
      </c>
      <c r="U73" s="3">
        <f>N103</f>
        <v>0.16000000000000003</v>
      </c>
    </row>
    <row r="74" spans="1:32" ht="12.75" customHeight="1">
      <c r="A74" s="29" t="s">
        <v>22</v>
      </c>
      <c r="B74" s="30"/>
      <c r="C74" s="30"/>
      <c r="D74" s="30"/>
      <c r="E74" s="30"/>
      <c r="F74" s="30">
        <v>7</v>
      </c>
      <c r="G74" s="30"/>
      <c r="H74" s="30"/>
      <c r="I74" s="30"/>
      <c r="J74" s="30"/>
      <c r="K74" s="31"/>
      <c r="L74" s="3"/>
      <c r="M74" s="3"/>
      <c r="N74" s="30"/>
      <c r="O74" s="3">
        <f>F74/E73</f>
        <v>0.63636363636363635</v>
      </c>
      <c r="P74" s="22">
        <v>23</v>
      </c>
      <c r="Q74" s="23">
        <f t="shared" si="22"/>
        <v>0.92</v>
      </c>
      <c r="R74" s="3">
        <f t="shared" si="23"/>
        <v>7.999999999999996E-2</v>
      </c>
      <c r="S74" s="3"/>
    </row>
    <row r="75" spans="1:32" ht="12.75" customHeight="1">
      <c r="A75" s="29" t="s">
        <v>23</v>
      </c>
      <c r="B75" s="30"/>
      <c r="C75" s="30"/>
      <c r="D75" s="30"/>
      <c r="E75" s="30"/>
      <c r="F75" s="30"/>
      <c r="G75" s="30">
        <v>6</v>
      </c>
      <c r="H75" s="30"/>
      <c r="I75" s="30"/>
      <c r="J75" s="30"/>
      <c r="K75" s="31"/>
      <c r="L75" s="3"/>
      <c r="M75" s="3"/>
      <c r="N75" s="30"/>
      <c r="O75" s="3">
        <f>G75/F74</f>
        <v>0.8571428571428571</v>
      </c>
      <c r="P75" s="22">
        <v>21</v>
      </c>
      <c r="Q75" s="23">
        <f t="shared" si="22"/>
        <v>0.91304347826086951</v>
      </c>
      <c r="R75" s="3">
        <f t="shared" si="23"/>
        <v>8.6956521739130488E-2</v>
      </c>
      <c r="S75" s="3"/>
      <c r="Z75" s="7"/>
    </row>
    <row r="76" spans="1:32" ht="12.75" customHeight="1">
      <c r="A76" s="29" t="s">
        <v>48</v>
      </c>
      <c r="B76" s="30"/>
      <c r="C76" s="30"/>
      <c r="D76" s="30"/>
      <c r="E76" s="30"/>
      <c r="F76" s="30"/>
      <c r="G76" s="30"/>
      <c r="H76" s="30">
        <v>6</v>
      </c>
      <c r="I76" s="30"/>
      <c r="J76" s="30"/>
      <c r="K76" s="31"/>
      <c r="L76" s="3"/>
      <c r="M76" s="3"/>
      <c r="N76" s="30"/>
      <c r="O76" s="3">
        <f>H76/G75</f>
        <v>1</v>
      </c>
      <c r="P76" s="22">
        <v>19</v>
      </c>
      <c r="Q76" s="23">
        <f t="shared" si="22"/>
        <v>0.90476190476190477</v>
      </c>
      <c r="R76" s="3">
        <f t="shared" si="23"/>
        <v>9.5238095238095233E-2</v>
      </c>
      <c r="S76" s="3"/>
      <c r="Z76" s="3"/>
    </row>
    <row r="77" spans="1:32" ht="12.75" customHeight="1">
      <c r="A77" s="29" t="s">
        <v>49</v>
      </c>
      <c r="B77" s="30"/>
      <c r="C77" s="30"/>
      <c r="D77" s="30"/>
      <c r="E77" s="30"/>
      <c r="F77" s="30"/>
      <c r="G77" s="30"/>
      <c r="H77" s="30"/>
      <c r="I77" s="30">
        <v>6</v>
      </c>
      <c r="J77" s="30"/>
      <c r="K77" s="31"/>
      <c r="L77" s="3"/>
      <c r="M77" s="3"/>
      <c r="N77" s="30"/>
      <c r="O77" s="3">
        <f>I77/H76</f>
        <v>1</v>
      </c>
      <c r="P77" s="22">
        <v>15</v>
      </c>
      <c r="Q77" s="23">
        <f t="shared" si="22"/>
        <v>0.78947368421052633</v>
      </c>
      <c r="R77" s="3">
        <f t="shared" si="23"/>
        <v>0.21052631578947367</v>
      </c>
      <c r="S77" s="3"/>
      <c r="Z77" s="3"/>
    </row>
    <row r="78" spans="1:32" ht="12.75" customHeight="1">
      <c r="A78" s="29" t="s">
        <v>50</v>
      </c>
      <c r="B78" s="30"/>
      <c r="C78" s="30"/>
      <c r="D78" s="30"/>
      <c r="E78" s="30"/>
      <c r="F78" s="30"/>
      <c r="G78" s="30"/>
      <c r="H78" s="30"/>
      <c r="I78" s="30"/>
      <c r="J78" s="30">
        <v>6</v>
      </c>
      <c r="K78" s="31">
        <v>6</v>
      </c>
      <c r="L78" s="3"/>
      <c r="M78" s="3"/>
      <c r="N78" s="30"/>
      <c r="O78" s="3">
        <f>J78/I77</f>
        <v>1</v>
      </c>
      <c r="P78" s="22">
        <v>14</v>
      </c>
      <c r="Q78" s="23">
        <f t="shared" si="22"/>
        <v>0.93333333333333335</v>
      </c>
      <c r="R78" s="3">
        <f t="shared" si="23"/>
        <v>6.6666666666666652E-2</v>
      </c>
      <c r="S78" s="3"/>
      <c r="Z78" s="3"/>
    </row>
    <row r="79" spans="1:32" ht="12.75" customHeight="1">
      <c r="A79" s="29" t="s">
        <v>51</v>
      </c>
      <c r="B79" s="30"/>
      <c r="C79" s="30"/>
      <c r="D79" s="30"/>
      <c r="E79" s="30"/>
      <c r="F79" s="30"/>
      <c r="G79" s="30"/>
      <c r="H79" s="30"/>
      <c r="I79" s="30">
        <v>3</v>
      </c>
      <c r="J79" s="30"/>
      <c r="K79" s="31"/>
      <c r="L79" s="3"/>
      <c r="M79" s="3"/>
      <c r="N79" s="30"/>
      <c r="O79" s="3"/>
      <c r="P79" s="22">
        <v>4</v>
      </c>
      <c r="Q79" s="23"/>
      <c r="R79" s="3"/>
      <c r="S79" s="3"/>
      <c r="Z79" s="3"/>
    </row>
    <row r="80" spans="1:32" ht="12.75" customHeight="1">
      <c r="A80" s="29" t="s">
        <v>52</v>
      </c>
      <c r="B80" s="30"/>
      <c r="C80" s="30"/>
      <c r="D80" s="30"/>
      <c r="E80" s="30"/>
      <c r="F80" s="30"/>
      <c r="G80" s="30"/>
      <c r="H80" s="30"/>
      <c r="I80" s="30"/>
      <c r="J80" s="30">
        <v>3</v>
      </c>
      <c r="K80" s="31">
        <v>3</v>
      </c>
      <c r="L80" s="3"/>
      <c r="M80" s="3"/>
      <c r="N80" s="30"/>
      <c r="O80" s="3"/>
      <c r="P80" s="22">
        <v>4</v>
      </c>
      <c r="Q80" s="23"/>
      <c r="R80" s="3"/>
      <c r="S80" s="3"/>
      <c r="Z80" s="3"/>
    </row>
    <row r="81" spans="1:37" ht="12.75" customHeight="1">
      <c r="A81" s="29" t="s">
        <v>53</v>
      </c>
      <c r="B81" s="30"/>
      <c r="C81" s="30"/>
      <c r="D81" s="30"/>
      <c r="E81" s="30"/>
      <c r="F81" s="30"/>
      <c r="G81" s="30"/>
      <c r="H81" s="30"/>
      <c r="I81" s="30"/>
      <c r="J81" s="30"/>
      <c r="K81" s="31"/>
      <c r="L81" s="3"/>
      <c r="M81" s="3"/>
      <c r="N81" s="30"/>
      <c r="O81" s="3"/>
      <c r="P81" s="22"/>
      <c r="Q81" s="23"/>
      <c r="R81" s="3"/>
      <c r="S81" s="3"/>
      <c r="Z81" s="3"/>
    </row>
    <row r="82" spans="1:37" ht="12.75" customHeight="1">
      <c r="A82" s="29" t="s">
        <v>54</v>
      </c>
      <c r="B82" s="30"/>
      <c r="C82" s="30"/>
      <c r="D82" s="30"/>
      <c r="E82" s="30"/>
      <c r="F82" s="30"/>
      <c r="G82" s="30"/>
      <c r="H82" s="30"/>
      <c r="I82" s="30"/>
      <c r="J82" s="30"/>
      <c r="K82" s="31"/>
      <c r="L82" s="3"/>
      <c r="M82" s="3"/>
      <c r="N82" s="30"/>
      <c r="O82" s="3"/>
      <c r="P82" s="22"/>
      <c r="Q82" s="23"/>
      <c r="R82" s="3"/>
      <c r="S82" s="3"/>
      <c r="Z82" s="3"/>
    </row>
    <row r="83" spans="1:37" ht="12.75" customHeight="1">
      <c r="A83" s="29" t="s">
        <v>55</v>
      </c>
      <c r="B83" s="30"/>
      <c r="C83" s="30"/>
      <c r="D83" s="30"/>
      <c r="E83" s="30"/>
      <c r="F83" s="30"/>
      <c r="G83" s="30"/>
      <c r="H83" s="30"/>
      <c r="I83" s="30"/>
      <c r="J83" s="30"/>
      <c r="K83" s="31"/>
      <c r="L83" s="3"/>
      <c r="M83" s="3"/>
      <c r="N83" s="30"/>
      <c r="O83" s="3"/>
      <c r="P83" s="22"/>
      <c r="Q83" s="23"/>
      <c r="R83" s="3"/>
      <c r="S83" s="3"/>
      <c r="Z83" s="3"/>
    </row>
    <row r="84" spans="1:37" ht="12.75" customHeight="1">
      <c r="A84" s="29" t="s">
        <v>56</v>
      </c>
      <c r="B84" s="30"/>
      <c r="C84" s="30"/>
      <c r="D84" s="30"/>
      <c r="E84" s="30"/>
      <c r="F84" s="30"/>
      <c r="G84" s="30"/>
      <c r="H84" s="30"/>
      <c r="I84" s="30"/>
      <c r="J84" s="30"/>
      <c r="K84" s="31"/>
      <c r="L84" s="3"/>
      <c r="M84" s="3"/>
      <c r="N84" s="30"/>
      <c r="O84" s="3"/>
      <c r="P84" s="22"/>
      <c r="Q84" s="23"/>
      <c r="R84" s="3"/>
      <c r="S84" s="3"/>
      <c r="Z84" s="3"/>
    </row>
    <row r="85" spans="1:37" ht="12.75" customHeight="1">
      <c r="K85" s="30">
        <f>SUM(K78:K80)</f>
        <v>9</v>
      </c>
      <c r="L85" s="3">
        <f>K78/B70</f>
        <v>0.13636363636363635</v>
      </c>
      <c r="M85" s="3">
        <f>K85/B70</f>
        <v>0.20454545454545456</v>
      </c>
      <c r="N85" s="3">
        <f>M85-L85</f>
        <v>6.8181818181818205E-2</v>
      </c>
      <c r="O85" s="3"/>
      <c r="Z85" s="3"/>
      <c r="AA85" s="2"/>
      <c r="AB85" s="8" t="s">
        <v>45</v>
      </c>
      <c r="AC85" s="8"/>
      <c r="AD85" s="8"/>
      <c r="AE85" s="8"/>
      <c r="AF85" s="8"/>
      <c r="AG85" s="8"/>
      <c r="AH85" s="8"/>
      <c r="AI85" s="8"/>
      <c r="AJ85" s="8"/>
      <c r="AK85" s="8"/>
    </row>
    <row r="86" spans="1:37" ht="12.75" customHeight="1">
      <c r="A86" s="40" t="s">
        <v>68</v>
      </c>
      <c r="L86" s="3"/>
      <c r="M86" s="3"/>
      <c r="O86" s="3"/>
      <c r="Z86" s="3"/>
      <c r="AB86" s="300" t="s">
        <v>12</v>
      </c>
      <c r="AC86" s="297"/>
      <c r="AD86" s="297"/>
      <c r="AE86" s="297"/>
      <c r="AF86" s="297"/>
      <c r="AG86" s="297"/>
      <c r="AH86" s="297"/>
      <c r="AI86" s="297"/>
      <c r="AJ86" s="297"/>
      <c r="AK86" s="297"/>
    </row>
    <row r="87" spans="1:37" ht="25.5" customHeight="1">
      <c r="B87" s="302" t="s">
        <v>2</v>
      </c>
      <c r="C87" s="303"/>
      <c r="D87" s="303"/>
      <c r="E87" s="303"/>
      <c r="F87" s="303"/>
      <c r="G87" s="303"/>
      <c r="H87" s="303"/>
      <c r="I87" s="303"/>
      <c r="J87" s="303"/>
      <c r="L87" s="4" t="s">
        <v>3</v>
      </c>
      <c r="M87" s="4" t="s">
        <v>4</v>
      </c>
      <c r="N87" s="5" t="s">
        <v>5</v>
      </c>
      <c r="O87" s="4" t="s">
        <v>6</v>
      </c>
      <c r="P87" s="6" t="s">
        <v>7</v>
      </c>
      <c r="Q87" s="6" t="s">
        <v>8</v>
      </c>
      <c r="R87" s="7" t="s">
        <v>9</v>
      </c>
      <c r="S87" s="7"/>
      <c r="Z87" s="3"/>
      <c r="AA87" s="19" t="s">
        <v>13</v>
      </c>
      <c r="AB87" s="21" t="s">
        <v>15</v>
      </c>
      <c r="AC87" s="21" t="s">
        <v>16</v>
      </c>
      <c r="AD87" s="21" t="s">
        <v>17</v>
      </c>
      <c r="AE87" s="21" t="s">
        <v>18</v>
      </c>
      <c r="AF87" s="21" t="s">
        <v>19</v>
      </c>
      <c r="AG87" s="21" t="s">
        <v>20</v>
      </c>
      <c r="AH87" s="21" t="s">
        <v>21</v>
      </c>
      <c r="AI87" s="21" t="s">
        <v>22</v>
      </c>
      <c r="AJ87" s="21" t="s">
        <v>23</v>
      </c>
    </row>
    <row r="88" spans="1:37" ht="12.75" customHeight="1">
      <c r="A88" s="152" t="s">
        <v>10</v>
      </c>
      <c r="B88" s="153">
        <v>1</v>
      </c>
      <c r="C88" s="153">
        <v>2</v>
      </c>
      <c r="D88" s="153">
        <v>3</v>
      </c>
      <c r="E88" s="153">
        <v>4</v>
      </c>
      <c r="F88" s="153">
        <v>5</v>
      </c>
      <c r="G88" s="153">
        <v>6</v>
      </c>
      <c r="H88" s="153">
        <v>7</v>
      </c>
      <c r="I88" s="153">
        <v>8</v>
      </c>
      <c r="J88" s="153">
        <v>9</v>
      </c>
      <c r="K88" s="154" t="s">
        <v>11</v>
      </c>
      <c r="L88" s="12"/>
      <c r="M88" s="12"/>
      <c r="N88" s="13"/>
      <c r="O88" s="14"/>
      <c r="P88" s="15"/>
      <c r="Q88" s="15"/>
      <c r="R88" s="3"/>
      <c r="S88" s="3"/>
      <c r="Z88" s="3"/>
      <c r="AA88" s="24" t="s">
        <v>37</v>
      </c>
      <c r="AB88" s="23">
        <f t="shared" ref="AB88:AB94" si="24">R6</f>
        <v>0.42168674698795183</v>
      </c>
      <c r="AC88" s="23">
        <f t="shared" ref="AC88:AC94" si="25">R29</f>
        <v>0.22916666666666663</v>
      </c>
      <c r="AD88" s="23">
        <f t="shared" ref="AD88:AD94" si="26">R51</f>
        <v>0.23684210526315785</v>
      </c>
      <c r="AE88" s="23">
        <f t="shared" ref="AE88:AE93" si="27">R71</f>
        <v>0.31818181818181823</v>
      </c>
      <c r="AF88" s="23">
        <f t="shared" ref="AF88:AF92" si="28">R90</f>
        <v>0.2533333333333333</v>
      </c>
      <c r="AG88" s="3">
        <f t="shared" ref="AG88:AG91" si="29">R108</f>
        <v>0.28947368421052633</v>
      </c>
      <c r="AH88" s="3">
        <f t="shared" ref="AH88:AH90" si="30">R125</f>
        <v>0.375</v>
      </c>
      <c r="AI88" s="3">
        <f t="shared" ref="AI88:AI89" si="31">R141</f>
        <v>0.1428571428571429</v>
      </c>
      <c r="AJ88" s="3">
        <f>R158</f>
        <v>0.12820512820512819</v>
      </c>
    </row>
    <row r="89" spans="1:37" ht="12.75" customHeight="1">
      <c r="A89" s="27" t="s">
        <v>19</v>
      </c>
      <c r="B89" s="10">
        <v>75</v>
      </c>
      <c r="C89" s="10"/>
      <c r="D89" s="10"/>
      <c r="E89" s="10"/>
      <c r="F89" s="10"/>
      <c r="G89" s="10"/>
      <c r="H89" s="10"/>
      <c r="I89" s="10"/>
      <c r="J89" s="10"/>
      <c r="K89" s="17"/>
      <c r="L89" s="12"/>
      <c r="M89" s="12"/>
      <c r="N89" s="13"/>
      <c r="O89" s="14"/>
      <c r="P89" s="18">
        <f>B89</f>
        <v>75</v>
      </c>
      <c r="Q89" s="15"/>
      <c r="R89" s="3"/>
      <c r="S89" s="3"/>
      <c r="Z89" s="3"/>
      <c r="AA89" s="24" t="s">
        <v>38</v>
      </c>
      <c r="AB89" s="23">
        <f t="shared" si="24"/>
        <v>0.16666666666666663</v>
      </c>
      <c r="AC89" s="23">
        <f t="shared" si="25"/>
        <v>0</v>
      </c>
      <c r="AD89" s="23">
        <f t="shared" si="26"/>
        <v>6.8965517241379337E-2</v>
      </c>
      <c r="AE89" s="23">
        <f t="shared" si="27"/>
        <v>6.6666666666666652E-2</v>
      </c>
      <c r="AF89" s="23">
        <f t="shared" si="28"/>
        <v>7.1428571428571397E-2</v>
      </c>
      <c r="AG89" s="3">
        <f t="shared" si="29"/>
        <v>0.11111111111111116</v>
      </c>
      <c r="AH89" s="3">
        <f t="shared" si="30"/>
        <v>5.0000000000000044E-2</v>
      </c>
      <c r="AI89" s="3">
        <f t="shared" si="31"/>
        <v>0.25</v>
      </c>
    </row>
    <row r="90" spans="1:37" ht="12.75" customHeight="1">
      <c r="A90" s="29" t="s">
        <v>20</v>
      </c>
      <c r="C90" s="26">
        <v>53</v>
      </c>
      <c r="K90" s="17"/>
      <c r="L90" s="3"/>
      <c r="M90" s="3"/>
      <c r="O90" s="3">
        <f>C90/B89</f>
        <v>0.70666666666666667</v>
      </c>
      <c r="P90" s="22">
        <v>56</v>
      </c>
      <c r="Q90" s="23">
        <f t="shared" ref="Q90:Q97" si="32">P90/P89</f>
        <v>0.7466666666666667</v>
      </c>
      <c r="R90" s="3">
        <f t="shared" ref="R90:R97" si="33">100%-Q90</f>
        <v>0.2533333333333333</v>
      </c>
      <c r="S90" s="3"/>
      <c r="Z90" s="3"/>
      <c r="AA90" s="24" t="s">
        <v>39</v>
      </c>
      <c r="AB90" s="23">
        <f t="shared" si="24"/>
        <v>2.5000000000000022E-2</v>
      </c>
      <c r="AC90" s="23">
        <f t="shared" si="25"/>
        <v>0.21621621621621623</v>
      </c>
      <c r="AD90" s="23">
        <f t="shared" si="26"/>
        <v>7.407407407407407E-2</v>
      </c>
      <c r="AE90" s="23">
        <f t="shared" si="27"/>
        <v>0.1071428571428571</v>
      </c>
      <c r="AF90" s="23">
        <f t="shared" si="28"/>
        <v>9.6153846153846145E-2</v>
      </c>
      <c r="AG90" s="3">
        <f t="shared" si="29"/>
        <v>4.166666666666663E-2</v>
      </c>
      <c r="AH90" s="3">
        <f t="shared" si="30"/>
        <v>5.2631578947368474E-2</v>
      </c>
      <c r="AI90" s="3" t="s">
        <v>27</v>
      </c>
    </row>
    <row r="91" spans="1:37" ht="12.75" customHeight="1">
      <c r="A91" s="29" t="s">
        <v>21</v>
      </c>
      <c r="D91" s="26">
        <v>45</v>
      </c>
      <c r="K91" s="17"/>
      <c r="L91" s="3"/>
      <c r="M91" s="3"/>
      <c r="O91" s="3">
        <f>D91/C90</f>
        <v>0.84905660377358494</v>
      </c>
      <c r="P91" s="22">
        <v>52</v>
      </c>
      <c r="Q91" s="23">
        <f t="shared" si="32"/>
        <v>0.9285714285714286</v>
      </c>
      <c r="R91" s="3">
        <f t="shared" si="33"/>
        <v>7.1428571428571397E-2</v>
      </c>
      <c r="S91" s="3"/>
      <c r="Z91" s="3"/>
      <c r="AA91" s="24" t="s">
        <v>40</v>
      </c>
      <c r="AB91" s="23">
        <f t="shared" si="24"/>
        <v>7.6923076923076872E-2</v>
      </c>
      <c r="AC91" s="23">
        <f t="shared" si="25"/>
        <v>3.4482758620689613E-2</v>
      </c>
      <c r="AD91" s="23">
        <f t="shared" si="26"/>
        <v>4.0000000000000036E-2</v>
      </c>
      <c r="AE91" s="23">
        <f t="shared" si="27"/>
        <v>7.999999999999996E-2</v>
      </c>
      <c r="AF91" s="23">
        <f t="shared" si="28"/>
        <v>4.2553191489361653E-2</v>
      </c>
      <c r="AG91" s="3">
        <f t="shared" si="29"/>
        <v>0</v>
      </c>
      <c r="AH91" s="3" t="s">
        <v>27</v>
      </c>
      <c r="AI91" s="3" t="s">
        <v>27</v>
      </c>
    </row>
    <row r="92" spans="1:37" ht="12.75" customHeight="1">
      <c r="A92" s="29" t="s">
        <v>22</v>
      </c>
      <c r="E92" s="26">
        <v>39</v>
      </c>
      <c r="K92" s="17"/>
      <c r="L92" s="3"/>
      <c r="M92" s="3"/>
      <c r="O92" s="3">
        <f>E92/D91</f>
        <v>0.8666666666666667</v>
      </c>
      <c r="P92" s="22">
        <v>47</v>
      </c>
      <c r="Q92" s="23">
        <f t="shared" si="32"/>
        <v>0.90384615384615385</v>
      </c>
      <c r="R92" s="3">
        <f t="shared" si="33"/>
        <v>9.6153846153846145E-2</v>
      </c>
      <c r="S92" s="3"/>
      <c r="Z92" s="3"/>
      <c r="AA92" s="24" t="s">
        <v>41</v>
      </c>
      <c r="AB92" s="23">
        <f t="shared" si="24"/>
        <v>5.555555555555558E-2</v>
      </c>
      <c r="AC92" s="23">
        <f t="shared" si="25"/>
        <v>0.1071428571428571</v>
      </c>
      <c r="AD92" s="23">
        <f t="shared" si="26"/>
        <v>4.166666666666663E-2</v>
      </c>
      <c r="AE92" s="23">
        <f t="shared" si="27"/>
        <v>8.6956521739130488E-2</v>
      </c>
      <c r="AF92" s="23">
        <f t="shared" si="28"/>
        <v>6.6666666666666652E-2</v>
      </c>
      <c r="AG92" s="3" t="s">
        <v>27</v>
      </c>
      <c r="AH92" s="3" t="s">
        <v>27</v>
      </c>
      <c r="AI92" s="3" t="s">
        <v>27</v>
      </c>
    </row>
    <row r="93" spans="1:37" ht="12.75" customHeight="1">
      <c r="A93" s="29" t="s">
        <v>23</v>
      </c>
      <c r="F93" s="26">
        <v>36</v>
      </c>
      <c r="K93" s="17"/>
      <c r="L93" s="3"/>
      <c r="M93" s="3"/>
      <c r="O93" s="3">
        <f>F93/E92</f>
        <v>0.92307692307692313</v>
      </c>
      <c r="P93" s="22">
        <v>45</v>
      </c>
      <c r="Q93" s="23">
        <f t="shared" si="32"/>
        <v>0.95744680851063835</v>
      </c>
      <c r="R93" s="3">
        <f t="shared" si="33"/>
        <v>4.2553191489361653E-2</v>
      </c>
      <c r="S93" s="3"/>
      <c r="AA93" s="27" t="s">
        <v>42</v>
      </c>
      <c r="AB93" s="23">
        <f t="shared" si="24"/>
        <v>5.8823529411764719E-2</v>
      </c>
      <c r="AC93" s="23">
        <f t="shared" si="25"/>
        <v>0</v>
      </c>
      <c r="AD93" s="23">
        <f t="shared" si="26"/>
        <v>4.3478260869565188E-2</v>
      </c>
      <c r="AE93" s="23">
        <f t="shared" si="27"/>
        <v>9.5238095238095233E-2</v>
      </c>
      <c r="AF93" s="23" t="s">
        <v>27</v>
      </c>
      <c r="AG93" s="3" t="s">
        <v>128</v>
      </c>
      <c r="AH93" s="3" t="s">
        <v>27</v>
      </c>
      <c r="AI93" s="3" t="s">
        <v>27</v>
      </c>
    </row>
    <row r="94" spans="1:37" ht="12.75" customHeight="1">
      <c r="A94" s="29" t="s">
        <v>48</v>
      </c>
      <c r="G94" s="26">
        <v>31</v>
      </c>
      <c r="K94" s="17"/>
      <c r="L94" s="3"/>
      <c r="M94" s="3"/>
      <c r="O94" s="3">
        <f>G94/F93</f>
        <v>0.86111111111111116</v>
      </c>
      <c r="P94" s="22">
        <v>42</v>
      </c>
      <c r="Q94" s="23">
        <f t="shared" si="32"/>
        <v>0.93333333333333335</v>
      </c>
      <c r="R94" s="3">
        <f t="shared" si="33"/>
        <v>6.6666666666666652E-2</v>
      </c>
      <c r="S94" s="3"/>
      <c r="T94" s="3"/>
      <c r="U94" s="3"/>
      <c r="V94" s="3"/>
      <c r="W94" s="3"/>
      <c r="X94" s="3"/>
      <c r="Y94" s="3"/>
      <c r="AA94" s="27" t="s">
        <v>43</v>
      </c>
      <c r="AB94" s="23">
        <f t="shared" si="24"/>
        <v>-3.125E-2</v>
      </c>
      <c r="AC94" s="23">
        <f t="shared" si="25"/>
        <v>0.24</v>
      </c>
      <c r="AD94" s="23">
        <f t="shared" si="26"/>
        <v>0</v>
      </c>
      <c r="AE94" s="23" t="s">
        <v>27</v>
      </c>
      <c r="AF94" s="23"/>
      <c r="AG94" s="3"/>
      <c r="AH94" s="3"/>
      <c r="AI94" s="3"/>
    </row>
    <row r="95" spans="1:37" ht="12.75" customHeight="1">
      <c r="A95" s="29" t="s">
        <v>49</v>
      </c>
      <c r="H95" s="26">
        <v>28</v>
      </c>
      <c r="K95" s="17">
        <v>1</v>
      </c>
      <c r="L95" s="3"/>
      <c r="M95" s="3"/>
      <c r="O95" s="3">
        <f>H95/G94</f>
        <v>0.90322580645161288</v>
      </c>
      <c r="P95" s="22">
        <v>42</v>
      </c>
      <c r="Q95" s="23">
        <f t="shared" si="32"/>
        <v>1</v>
      </c>
      <c r="R95" s="3">
        <f t="shared" si="33"/>
        <v>0</v>
      </c>
      <c r="S95" s="3"/>
      <c r="T95" s="3"/>
      <c r="U95" s="3"/>
      <c r="V95" s="3"/>
      <c r="W95" s="3"/>
      <c r="X95" s="3"/>
      <c r="Y95" s="3"/>
      <c r="AA95" s="27"/>
      <c r="AB95" s="23"/>
      <c r="AC95" s="23"/>
      <c r="AD95" s="23"/>
      <c r="AE95" s="23"/>
      <c r="AF95" s="23"/>
      <c r="AG95" s="3"/>
      <c r="AH95" s="3"/>
      <c r="AI95" s="3"/>
    </row>
    <row r="96" spans="1:37" ht="12.75" customHeight="1">
      <c r="A96" s="29" t="s">
        <v>50</v>
      </c>
      <c r="I96" s="26">
        <v>27</v>
      </c>
      <c r="K96" s="17"/>
      <c r="L96" s="3"/>
      <c r="M96" s="3"/>
      <c r="O96" s="3">
        <f>I96/H95</f>
        <v>0.9642857142857143</v>
      </c>
      <c r="P96" s="22">
        <v>41</v>
      </c>
      <c r="Q96" s="23">
        <f t="shared" si="32"/>
        <v>0.97619047619047616</v>
      </c>
      <c r="R96" s="3">
        <f t="shared" si="33"/>
        <v>2.3809523809523836E-2</v>
      </c>
      <c r="S96" s="3"/>
      <c r="T96" s="3"/>
      <c r="U96" s="3"/>
      <c r="V96" s="3"/>
      <c r="W96" s="3"/>
      <c r="X96" s="3"/>
      <c r="Y96" s="3"/>
      <c r="AA96" s="27"/>
      <c r="AB96" s="23"/>
      <c r="AC96" s="23"/>
      <c r="AD96" s="23"/>
      <c r="AE96" s="23"/>
      <c r="AF96" s="23"/>
      <c r="AG96" s="3"/>
      <c r="AH96" s="3"/>
      <c r="AI96" s="3"/>
    </row>
    <row r="97" spans="1:37" ht="12.75" customHeight="1">
      <c r="A97" s="29" t="s">
        <v>51</v>
      </c>
      <c r="J97" s="26">
        <v>27</v>
      </c>
      <c r="K97" s="31">
        <v>26</v>
      </c>
      <c r="L97" s="3"/>
      <c r="M97" s="3"/>
      <c r="O97" s="3">
        <f>J97/I96</f>
        <v>1</v>
      </c>
      <c r="P97" s="22">
        <v>39</v>
      </c>
      <c r="Q97" s="23">
        <f t="shared" si="32"/>
        <v>0.95121951219512191</v>
      </c>
      <c r="R97" s="3">
        <f t="shared" si="33"/>
        <v>4.8780487804878092E-2</v>
      </c>
      <c r="S97" s="3"/>
      <c r="T97" s="3"/>
      <c r="U97" s="3"/>
      <c r="V97" s="3"/>
      <c r="W97" s="3"/>
      <c r="X97" s="3"/>
      <c r="Y97" s="3"/>
      <c r="AA97" s="27"/>
      <c r="AB97" s="23"/>
      <c r="AC97" s="23"/>
      <c r="AD97" s="23"/>
      <c r="AE97" s="23"/>
      <c r="AF97" s="23"/>
      <c r="AG97" s="3"/>
      <c r="AH97" s="3"/>
      <c r="AI97" s="3"/>
    </row>
    <row r="98" spans="1:37" ht="12.75" customHeight="1">
      <c r="A98" s="29" t="s">
        <v>52</v>
      </c>
      <c r="J98" s="26">
        <v>7</v>
      </c>
      <c r="K98" s="31">
        <v>7</v>
      </c>
      <c r="L98" s="3"/>
      <c r="M98" s="3"/>
      <c r="O98" s="3"/>
      <c r="P98" s="22">
        <v>12</v>
      </c>
      <c r="Q98" s="23"/>
      <c r="R98" s="3"/>
      <c r="S98" s="3"/>
      <c r="T98" s="3"/>
      <c r="U98" s="3"/>
      <c r="V98" s="3"/>
      <c r="W98" s="3"/>
      <c r="X98" s="3"/>
      <c r="Y98" s="3"/>
      <c r="AA98" s="27"/>
      <c r="AB98" s="23"/>
      <c r="AC98" s="23"/>
      <c r="AD98" s="23"/>
      <c r="AE98" s="23"/>
      <c r="AF98" s="23"/>
      <c r="AG98" s="3"/>
      <c r="AH98" s="3"/>
      <c r="AI98" s="3"/>
    </row>
    <row r="99" spans="1:37" ht="12.75" customHeight="1">
      <c r="A99" s="29" t="s">
        <v>53</v>
      </c>
      <c r="J99" s="26">
        <v>7</v>
      </c>
      <c r="K99" s="31">
        <v>5</v>
      </c>
      <c r="L99" s="3"/>
      <c r="M99" s="3"/>
      <c r="O99" s="3"/>
      <c r="P99" s="22">
        <v>7</v>
      </c>
      <c r="Q99" s="23"/>
      <c r="R99" s="3"/>
      <c r="S99" s="3"/>
      <c r="T99" s="3"/>
      <c r="U99" s="3"/>
      <c r="V99" s="3"/>
      <c r="W99" s="3"/>
      <c r="X99" s="3"/>
      <c r="Y99" s="3"/>
      <c r="AA99" s="27"/>
      <c r="AB99" s="23"/>
      <c r="AC99" s="23"/>
      <c r="AD99" s="23"/>
      <c r="AE99" s="23"/>
      <c r="AF99" s="23"/>
      <c r="AG99" s="3"/>
      <c r="AH99" s="3"/>
      <c r="AI99" s="3"/>
    </row>
    <row r="100" spans="1:37" ht="12.75" customHeight="1">
      <c r="A100" s="29" t="s">
        <v>54</v>
      </c>
      <c r="H100" s="26">
        <v>1</v>
      </c>
      <c r="I100" s="26">
        <v>1</v>
      </c>
      <c r="K100" s="31"/>
      <c r="L100" s="3"/>
      <c r="M100" s="3"/>
      <c r="O100" s="3"/>
      <c r="P100" s="22">
        <v>2</v>
      </c>
      <c r="Q100" s="23"/>
      <c r="R100" s="3"/>
      <c r="S100" s="3"/>
      <c r="T100" s="3"/>
      <c r="U100" s="3"/>
      <c r="V100" s="3"/>
      <c r="W100" s="3"/>
      <c r="X100" s="3"/>
      <c r="Y100" s="3"/>
      <c r="AA100" s="27"/>
      <c r="AB100" s="23"/>
      <c r="AC100" s="23"/>
      <c r="AD100" s="23"/>
      <c r="AE100" s="23"/>
      <c r="AF100" s="23"/>
      <c r="AG100" s="3"/>
      <c r="AH100" s="3"/>
      <c r="AI100" s="3"/>
    </row>
    <row r="101" spans="1:37" ht="12.75" customHeight="1">
      <c r="A101" s="29" t="s">
        <v>55</v>
      </c>
      <c r="K101" s="31"/>
      <c r="L101" s="3"/>
      <c r="M101" s="3"/>
      <c r="O101" s="3"/>
      <c r="P101" s="22"/>
      <c r="Q101" s="23"/>
      <c r="R101" s="3"/>
      <c r="S101" s="3"/>
      <c r="T101" s="3"/>
      <c r="U101" s="3"/>
      <c r="V101" s="3"/>
      <c r="W101" s="3"/>
      <c r="X101" s="3"/>
      <c r="Y101" s="3"/>
      <c r="AA101" s="27"/>
      <c r="AB101" s="23"/>
      <c r="AC101" s="23"/>
      <c r="AD101" s="23"/>
      <c r="AE101" s="23"/>
      <c r="AF101" s="23"/>
      <c r="AG101" s="3"/>
      <c r="AH101" s="3"/>
      <c r="AI101" s="3"/>
    </row>
    <row r="102" spans="1:37" ht="12.75" customHeight="1">
      <c r="A102" s="29" t="s">
        <v>56</v>
      </c>
      <c r="K102" s="31"/>
      <c r="L102" s="3"/>
      <c r="M102" s="3"/>
      <c r="O102" s="3"/>
      <c r="P102" s="22"/>
      <c r="Q102" s="23"/>
      <c r="R102" s="3"/>
      <c r="S102" s="3"/>
      <c r="T102" s="3"/>
      <c r="U102" s="3"/>
      <c r="V102" s="3"/>
      <c r="W102" s="3"/>
      <c r="X102" s="3"/>
      <c r="Y102" s="3"/>
      <c r="AA102" s="27"/>
      <c r="AB102" s="23"/>
      <c r="AC102" s="23"/>
      <c r="AD102" s="23"/>
      <c r="AE102" s="23"/>
      <c r="AF102" s="23"/>
      <c r="AG102" s="3"/>
      <c r="AH102" s="3"/>
      <c r="AI102" s="3"/>
    </row>
    <row r="103" spans="1:37" ht="12.75" customHeight="1">
      <c r="K103" s="26">
        <f>SUM(K95:K99)</f>
        <v>39</v>
      </c>
      <c r="L103" s="3">
        <f>SUM(K95:K97)/B89</f>
        <v>0.36</v>
      </c>
      <c r="M103" s="3">
        <f>K103/B89</f>
        <v>0.52</v>
      </c>
      <c r="N103" s="3">
        <f>M103-L103</f>
        <v>0.16000000000000003</v>
      </c>
      <c r="O103" s="3"/>
      <c r="AA103" s="27" t="s">
        <v>44</v>
      </c>
      <c r="AB103" s="23">
        <f>R13</f>
        <v>9.0909090909090939E-2</v>
      </c>
      <c r="AC103" s="23">
        <f>R36</f>
        <v>0.10526315789473684</v>
      </c>
      <c r="AD103" s="23"/>
      <c r="AE103" s="23" t="s">
        <v>27</v>
      </c>
      <c r="AF103" s="23"/>
      <c r="AG103" s="3"/>
      <c r="AH103" s="3"/>
      <c r="AI103" s="3"/>
    </row>
    <row r="104" spans="1:37" ht="12.75" customHeight="1">
      <c r="A104" s="40" t="s">
        <v>71</v>
      </c>
      <c r="L104" s="3"/>
      <c r="M104" s="3"/>
      <c r="O104" s="3"/>
      <c r="AF104" s="25"/>
    </row>
    <row r="105" spans="1:37" ht="25.5" customHeight="1">
      <c r="B105" s="302" t="s">
        <v>2</v>
      </c>
      <c r="C105" s="303"/>
      <c r="D105" s="303"/>
      <c r="E105" s="303"/>
      <c r="F105" s="303"/>
      <c r="G105" s="303"/>
      <c r="H105" s="303"/>
      <c r="I105" s="303"/>
      <c r="J105" s="303"/>
      <c r="L105" s="4" t="s">
        <v>3</v>
      </c>
      <c r="M105" s="4" t="s">
        <v>4</v>
      </c>
      <c r="N105" s="5" t="s">
        <v>5</v>
      </c>
      <c r="O105" s="4" t="s">
        <v>6</v>
      </c>
      <c r="P105" s="6" t="s">
        <v>7</v>
      </c>
      <c r="Q105" s="6" t="s">
        <v>8</v>
      </c>
      <c r="R105" s="7" t="s">
        <v>9</v>
      </c>
      <c r="S105" s="7"/>
      <c r="T105" s="7"/>
      <c r="U105" s="7"/>
      <c r="V105" s="7"/>
      <c r="W105" s="7"/>
      <c r="X105" s="7"/>
      <c r="Y105" s="7"/>
      <c r="AF105" s="25"/>
      <c r="AG105" s="25"/>
      <c r="AH105" s="25"/>
      <c r="AI105" s="25"/>
      <c r="AJ105" s="25"/>
      <c r="AK105" s="25"/>
    </row>
    <row r="106" spans="1:37" ht="12.75" customHeight="1">
      <c r="A106" s="152" t="s">
        <v>10</v>
      </c>
      <c r="B106" s="153">
        <v>1</v>
      </c>
      <c r="C106" s="153">
        <v>2</v>
      </c>
      <c r="D106" s="153">
        <v>3</v>
      </c>
      <c r="E106" s="153">
        <v>4</v>
      </c>
      <c r="F106" s="153">
        <v>5</v>
      </c>
      <c r="G106" s="153">
        <v>6</v>
      </c>
      <c r="H106" s="153">
        <v>7</v>
      </c>
      <c r="I106" s="153">
        <v>8</v>
      </c>
      <c r="J106" s="153">
        <v>9</v>
      </c>
      <c r="K106" s="154" t="s">
        <v>11</v>
      </c>
      <c r="L106" s="12"/>
      <c r="M106" s="12"/>
      <c r="N106" s="13"/>
      <c r="O106" s="14"/>
      <c r="P106" s="15"/>
      <c r="Q106" s="15"/>
      <c r="R106" s="3"/>
      <c r="S106" s="3"/>
      <c r="T106" s="3"/>
      <c r="U106" s="3"/>
      <c r="V106" s="3"/>
      <c r="W106" s="3"/>
      <c r="X106" s="3"/>
      <c r="Y106" s="3"/>
      <c r="Z106" s="30"/>
      <c r="AA106" s="29"/>
      <c r="AB106" s="39"/>
      <c r="AC106" s="39"/>
      <c r="AD106" s="39"/>
      <c r="AE106" s="42"/>
      <c r="AF106" s="42"/>
      <c r="AG106" s="42"/>
      <c r="AH106" s="42"/>
      <c r="AI106" s="42"/>
      <c r="AJ106" s="42"/>
      <c r="AK106" s="42"/>
    </row>
    <row r="107" spans="1:37" ht="12.75" customHeight="1">
      <c r="A107" s="29" t="s">
        <v>20</v>
      </c>
      <c r="B107" s="10">
        <v>38</v>
      </c>
      <c r="C107" s="10"/>
      <c r="D107" s="10"/>
      <c r="E107" s="10"/>
      <c r="F107" s="10"/>
      <c r="G107" s="10"/>
      <c r="H107" s="10"/>
      <c r="I107" s="10"/>
      <c r="J107" s="10"/>
      <c r="K107" s="17"/>
      <c r="L107" s="12"/>
      <c r="M107" s="12"/>
      <c r="N107" s="13"/>
      <c r="O107" s="14"/>
      <c r="P107" s="18">
        <f>B107</f>
        <v>38</v>
      </c>
      <c r="Q107" s="15"/>
      <c r="R107" s="3"/>
      <c r="S107" s="3"/>
      <c r="T107" s="3"/>
      <c r="U107" s="3"/>
      <c r="V107" s="3"/>
      <c r="W107" s="3"/>
      <c r="X107" s="3"/>
      <c r="Y107" s="3"/>
      <c r="AA107" s="29"/>
      <c r="AB107" s="39"/>
      <c r="AC107" s="39"/>
      <c r="AD107" s="42"/>
      <c r="AE107" s="42"/>
      <c r="AF107" s="42"/>
      <c r="AG107" s="42"/>
      <c r="AH107" s="42"/>
      <c r="AI107" s="42"/>
      <c r="AJ107" s="42"/>
      <c r="AK107" s="42"/>
    </row>
    <row r="108" spans="1:37" ht="12.75" customHeight="1">
      <c r="A108" s="29" t="s">
        <v>21</v>
      </c>
      <c r="C108" s="26">
        <v>26</v>
      </c>
      <c r="K108" s="17"/>
      <c r="L108" s="3"/>
      <c r="M108" s="3"/>
      <c r="O108" s="14">
        <f>C108/B107</f>
        <v>0.68421052631578949</v>
      </c>
      <c r="P108" s="22">
        <v>27</v>
      </c>
      <c r="Q108" s="23">
        <f t="shared" ref="Q108:Q114" si="34">P108/P107</f>
        <v>0.71052631578947367</v>
      </c>
      <c r="R108" s="3">
        <f t="shared" ref="R108:R114" si="35">100%-Q108</f>
        <v>0.28947368421052633</v>
      </c>
      <c r="S108" s="3"/>
      <c r="T108" s="3"/>
      <c r="U108" s="3"/>
      <c r="V108" s="3"/>
      <c r="W108" s="3"/>
      <c r="X108" s="3"/>
      <c r="Y108" s="3"/>
      <c r="AA108" s="29"/>
      <c r="AB108" s="39"/>
      <c r="AC108" s="42"/>
      <c r="AD108" s="42"/>
      <c r="AE108" s="42"/>
      <c r="AF108" s="42"/>
      <c r="AG108" s="42"/>
      <c r="AH108" s="42"/>
      <c r="AI108" s="42"/>
      <c r="AJ108" s="42"/>
      <c r="AK108" s="42"/>
    </row>
    <row r="109" spans="1:37" ht="12.75" customHeight="1">
      <c r="A109" s="56" t="s">
        <v>22</v>
      </c>
      <c r="D109" s="26">
        <v>18</v>
      </c>
      <c r="K109" s="17"/>
      <c r="L109" s="3"/>
      <c r="M109" s="3"/>
      <c r="O109" s="14">
        <f>D109/C108</f>
        <v>0.69230769230769229</v>
      </c>
      <c r="P109" s="22">
        <v>24</v>
      </c>
      <c r="Q109" s="23">
        <f t="shared" si="34"/>
        <v>0.88888888888888884</v>
      </c>
      <c r="R109" s="3">
        <f t="shared" si="35"/>
        <v>0.11111111111111116</v>
      </c>
      <c r="S109" s="3"/>
      <c r="T109" s="3"/>
      <c r="U109" s="3"/>
      <c r="V109" s="3"/>
      <c r="W109" s="3"/>
      <c r="X109" s="3"/>
      <c r="Y109" s="3"/>
      <c r="AA109" s="30"/>
      <c r="AB109" s="8" t="s">
        <v>47</v>
      </c>
      <c r="AC109" s="39"/>
      <c r="AD109" s="39"/>
      <c r="AE109" s="39"/>
      <c r="AF109" s="39"/>
      <c r="AG109" s="39"/>
      <c r="AH109" s="39"/>
      <c r="AI109" s="39"/>
      <c r="AJ109" s="39"/>
      <c r="AK109" s="39"/>
    </row>
    <row r="110" spans="1:37" ht="12.75" customHeight="1">
      <c r="A110" s="29" t="s">
        <v>23</v>
      </c>
      <c r="E110" s="26">
        <v>18</v>
      </c>
      <c r="K110" s="17"/>
      <c r="L110" s="3"/>
      <c r="M110" s="3"/>
      <c r="O110" s="3">
        <f>E110/D109</f>
        <v>1</v>
      </c>
      <c r="P110" s="22">
        <v>23</v>
      </c>
      <c r="Q110" s="23">
        <f t="shared" si="34"/>
        <v>0.95833333333333337</v>
      </c>
      <c r="R110" s="3">
        <f t="shared" si="35"/>
        <v>4.166666666666663E-2</v>
      </c>
      <c r="S110" s="3"/>
      <c r="T110" s="3"/>
      <c r="U110" s="3"/>
      <c r="V110" s="3"/>
      <c r="W110" s="3"/>
      <c r="X110" s="3"/>
      <c r="Y110" s="3"/>
      <c r="AA110" s="30"/>
      <c r="AB110" s="8"/>
      <c r="AC110" s="39"/>
      <c r="AD110" s="39"/>
      <c r="AE110" s="39"/>
      <c r="AF110" s="39"/>
      <c r="AG110" s="39"/>
      <c r="AH110" s="39"/>
      <c r="AI110" s="39"/>
      <c r="AJ110" s="39"/>
      <c r="AK110" s="39"/>
    </row>
    <row r="111" spans="1:37" ht="12.75" customHeight="1">
      <c r="A111" s="29" t="s">
        <v>48</v>
      </c>
      <c r="F111" s="26">
        <v>14</v>
      </c>
      <c r="K111" s="17"/>
      <c r="L111" s="3"/>
      <c r="M111" s="3"/>
      <c r="O111" s="3">
        <f>F111/E110</f>
        <v>0.77777777777777779</v>
      </c>
      <c r="P111" s="22">
        <v>23</v>
      </c>
      <c r="Q111" s="23">
        <f t="shared" si="34"/>
        <v>1</v>
      </c>
      <c r="R111" s="3">
        <f t="shared" si="35"/>
        <v>0</v>
      </c>
      <c r="S111" s="3"/>
      <c r="T111" s="3"/>
      <c r="U111" s="3"/>
      <c r="V111" s="3"/>
      <c r="W111" s="3"/>
      <c r="X111" s="3"/>
      <c r="Y111" s="3"/>
      <c r="AA111" s="30"/>
      <c r="AB111" s="8"/>
      <c r="AC111" s="39"/>
      <c r="AD111" s="39"/>
      <c r="AE111" s="39"/>
      <c r="AF111" s="39"/>
      <c r="AG111" s="39"/>
      <c r="AH111" s="39"/>
      <c r="AI111" s="39"/>
      <c r="AJ111" s="39"/>
      <c r="AK111" s="39"/>
    </row>
    <row r="112" spans="1:37" ht="12.75" customHeight="1">
      <c r="A112" s="29" t="s">
        <v>49</v>
      </c>
      <c r="G112" s="26">
        <v>7</v>
      </c>
      <c r="K112" s="17"/>
      <c r="L112" s="3"/>
      <c r="M112" s="3"/>
      <c r="O112" s="3">
        <f>G112/F111</f>
        <v>0.5</v>
      </c>
      <c r="P112" s="22">
        <v>19</v>
      </c>
      <c r="Q112" s="23">
        <f t="shared" si="34"/>
        <v>0.82608695652173914</v>
      </c>
      <c r="R112" s="3">
        <f t="shared" si="35"/>
        <v>0.17391304347826086</v>
      </c>
      <c r="S112" s="3"/>
      <c r="T112" s="3"/>
      <c r="U112" s="3"/>
      <c r="V112" s="3"/>
      <c r="W112" s="3"/>
      <c r="X112" s="3"/>
      <c r="Y112" s="3"/>
      <c r="AA112" s="30"/>
      <c r="AB112" s="8"/>
      <c r="AC112" s="39"/>
      <c r="AD112" s="39"/>
      <c r="AE112" s="39"/>
      <c r="AF112" s="39"/>
      <c r="AG112" s="39"/>
      <c r="AH112" s="39"/>
      <c r="AI112" s="39"/>
      <c r="AJ112" s="39"/>
      <c r="AK112" s="39"/>
    </row>
    <row r="113" spans="1:46" ht="12.75" customHeight="1">
      <c r="A113" s="29" t="s">
        <v>50</v>
      </c>
      <c r="H113" s="26">
        <v>6</v>
      </c>
      <c r="K113" s="17"/>
      <c r="L113" s="3"/>
      <c r="M113" s="3"/>
      <c r="O113" s="3">
        <f>H113/G112</f>
        <v>0.8571428571428571</v>
      </c>
      <c r="P113" s="22">
        <v>18</v>
      </c>
      <c r="Q113" s="23">
        <f t="shared" si="34"/>
        <v>0.94736842105263153</v>
      </c>
      <c r="R113" s="3">
        <f t="shared" si="35"/>
        <v>5.2631578947368474E-2</v>
      </c>
      <c r="S113" s="3"/>
      <c r="T113" s="3"/>
      <c r="U113" s="3"/>
      <c r="V113" s="3"/>
      <c r="W113" s="3"/>
      <c r="X113" s="3"/>
      <c r="Y113" s="3"/>
      <c r="AA113" s="43" t="s">
        <v>13</v>
      </c>
      <c r="AB113" s="46" t="s">
        <v>15</v>
      </c>
      <c r="AC113" s="46" t="s">
        <v>16</v>
      </c>
      <c r="AD113" s="46" t="s">
        <v>17</v>
      </c>
      <c r="AE113" s="46" t="s">
        <v>18</v>
      </c>
      <c r="AF113" s="46" t="s">
        <v>19</v>
      </c>
      <c r="AG113" s="46" t="s">
        <v>20</v>
      </c>
      <c r="AH113" s="46" t="s">
        <v>21</v>
      </c>
      <c r="AI113" s="46" t="s">
        <v>22</v>
      </c>
      <c r="AJ113" s="46" t="s">
        <v>23</v>
      </c>
      <c r="AK113" s="46" t="s">
        <v>48</v>
      </c>
      <c r="AL113" s="46" t="s">
        <v>49</v>
      </c>
      <c r="AM113" s="46" t="s">
        <v>50</v>
      </c>
      <c r="AN113" s="46" t="s">
        <v>51</v>
      </c>
      <c r="AO113" s="46" t="s">
        <v>52</v>
      </c>
      <c r="AP113" s="46" t="s">
        <v>53</v>
      </c>
      <c r="AQ113" s="46" t="s">
        <v>54</v>
      </c>
      <c r="AR113" s="46" t="s">
        <v>55</v>
      </c>
      <c r="AS113" s="46" t="s">
        <v>56</v>
      </c>
      <c r="AT113" s="46" t="s">
        <v>57</v>
      </c>
    </row>
    <row r="114" spans="1:46" ht="12.75" customHeight="1">
      <c r="A114" s="29" t="s">
        <v>51</v>
      </c>
      <c r="I114" s="26">
        <v>6</v>
      </c>
      <c r="K114" s="17"/>
      <c r="L114" s="3"/>
      <c r="M114" s="3"/>
      <c r="O114" s="3">
        <f>I114/H113</f>
        <v>1</v>
      </c>
      <c r="P114" s="22">
        <v>19</v>
      </c>
      <c r="Q114" s="23">
        <f t="shared" si="34"/>
        <v>1.0555555555555556</v>
      </c>
      <c r="R114" s="3">
        <f t="shared" si="35"/>
        <v>-5.555555555555558E-2</v>
      </c>
      <c r="S114" s="3"/>
      <c r="T114" s="3"/>
      <c r="U114" s="3"/>
      <c r="V114" s="3"/>
      <c r="W114" s="3"/>
      <c r="X114" s="3"/>
      <c r="Y114" s="3"/>
      <c r="AA114" s="47" t="s">
        <v>37</v>
      </c>
      <c r="AB114" s="48">
        <f>P7/P5</f>
        <v>0.48192771084337349</v>
      </c>
      <c r="AC114" s="48">
        <f>P30/P28</f>
        <v>0.77083333333333337</v>
      </c>
      <c r="AD114" s="48">
        <f>P52/P50</f>
        <v>0.71052631578947367</v>
      </c>
      <c r="AE114" s="48">
        <f>P72/P70</f>
        <v>0.63636363636363635</v>
      </c>
      <c r="AF114" s="48">
        <f>P91/P89</f>
        <v>0.69333333333333336</v>
      </c>
      <c r="AG114" s="48">
        <f>P109/P107</f>
        <v>0.63157894736842102</v>
      </c>
      <c r="AH114" s="48">
        <f>P126/P124</f>
        <v>0.59375</v>
      </c>
      <c r="AI114" s="48">
        <f>P142/P140</f>
        <v>0.6428571428571429</v>
      </c>
      <c r="AJ114" s="48">
        <f>P159/P157</f>
        <v>0.82051282051282048</v>
      </c>
      <c r="AK114" s="48">
        <f>P176/P174</f>
        <v>0.76923076923076927</v>
      </c>
      <c r="AL114" s="48">
        <f>P193/P191</f>
        <v>0.91428571428571426</v>
      </c>
      <c r="AM114" s="48">
        <f>P210/P208</f>
        <v>0.76</v>
      </c>
      <c r="AN114" s="48">
        <f>P228/P226</f>
        <v>0.73170731707317072</v>
      </c>
      <c r="AO114" s="48">
        <f>P245/P243</f>
        <v>0.84848484848484851</v>
      </c>
      <c r="AP114" s="48">
        <f>P263/P261</f>
        <v>0.77419354838709675</v>
      </c>
      <c r="AQ114" s="48" t="e">
        <f t="shared" ref="AQ114:AT114" si="36">#REF!/#REF!</f>
        <v>#REF!</v>
      </c>
      <c r="AR114" s="48" t="e">
        <f t="shared" si="36"/>
        <v>#REF!</v>
      </c>
      <c r="AS114" s="48" t="e">
        <f t="shared" si="36"/>
        <v>#REF!</v>
      </c>
      <c r="AT114" s="48" t="e">
        <f t="shared" si="36"/>
        <v>#REF!</v>
      </c>
    </row>
    <row r="115" spans="1:46" ht="12.75" customHeight="1">
      <c r="A115" s="29" t="s">
        <v>52</v>
      </c>
      <c r="J115" s="26">
        <v>6</v>
      </c>
      <c r="K115" s="31">
        <v>6</v>
      </c>
      <c r="L115" s="3"/>
      <c r="M115" s="3"/>
      <c r="O115" s="3"/>
      <c r="P115" s="22">
        <v>19</v>
      </c>
      <c r="Q115" s="23"/>
      <c r="R115" s="3"/>
      <c r="S115" s="3"/>
      <c r="T115" s="3"/>
      <c r="U115" s="3"/>
      <c r="V115" s="3"/>
      <c r="W115" s="3"/>
      <c r="X115" s="3"/>
      <c r="Y115" s="3"/>
      <c r="AA115" s="47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</row>
    <row r="116" spans="1:46" ht="12.75" customHeight="1">
      <c r="A116" s="29" t="s">
        <v>53</v>
      </c>
      <c r="J116" s="26">
        <v>7</v>
      </c>
      <c r="K116" s="31">
        <v>6</v>
      </c>
      <c r="L116" s="3"/>
      <c r="M116" s="3"/>
      <c r="O116" s="3"/>
      <c r="P116" s="22">
        <v>14</v>
      </c>
      <c r="Q116" s="23"/>
      <c r="R116" s="3"/>
      <c r="S116" s="3"/>
      <c r="T116" s="3"/>
      <c r="U116" s="3"/>
      <c r="V116" s="3"/>
      <c r="W116" s="3"/>
      <c r="X116" s="3"/>
      <c r="Y116" s="3"/>
      <c r="AA116" s="47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</row>
    <row r="117" spans="1:46" ht="12.75" customHeight="1">
      <c r="A117" s="29" t="s">
        <v>54</v>
      </c>
      <c r="J117" s="26">
        <v>2</v>
      </c>
      <c r="K117" s="31">
        <v>2</v>
      </c>
      <c r="L117" s="3"/>
      <c r="M117" s="3"/>
      <c r="O117" s="3"/>
      <c r="P117" s="22">
        <v>3</v>
      </c>
      <c r="Q117" s="23"/>
      <c r="R117" s="3"/>
      <c r="S117" s="3"/>
      <c r="T117" s="3"/>
      <c r="U117" s="3"/>
      <c r="V117" s="3"/>
      <c r="W117" s="3"/>
      <c r="X117" s="3"/>
      <c r="Y117" s="3"/>
      <c r="AA117" s="47"/>
      <c r="AB117" s="48"/>
      <c r="AC117" s="48"/>
      <c r="AD117" s="48"/>
      <c r="AE117" s="48"/>
      <c r="AF117" s="48"/>
      <c r="AG117" s="48"/>
      <c r="AH117" s="48"/>
      <c r="AI117" s="48"/>
      <c r="AJ117" s="48"/>
      <c r="AK117" s="48"/>
      <c r="AL117" s="48"/>
      <c r="AM117" s="48"/>
    </row>
    <row r="118" spans="1:46" ht="12.75" customHeight="1">
      <c r="A118" s="29" t="s">
        <v>55</v>
      </c>
      <c r="J118" s="26">
        <v>2</v>
      </c>
      <c r="K118" s="31">
        <v>1</v>
      </c>
      <c r="L118" s="3"/>
      <c r="M118" s="3"/>
      <c r="O118" s="3"/>
      <c r="P118" s="22">
        <v>2</v>
      </c>
      <c r="Q118" s="23"/>
      <c r="R118" s="3"/>
      <c r="S118" s="3"/>
      <c r="T118" s="3"/>
      <c r="U118" s="3"/>
      <c r="V118" s="3"/>
      <c r="W118" s="3"/>
      <c r="X118" s="3"/>
      <c r="Y118" s="3"/>
      <c r="AA118" s="47"/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  <c r="AL118" s="48"/>
      <c r="AM118" s="48"/>
    </row>
    <row r="119" spans="1:46" ht="12.75" customHeight="1">
      <c r="A119" s="29" t="s">
        <v>56</v>
      </c>
      <c r="J119" s="26">
        <v>1</v>
      </c>
      <c r="K119" s="31"/>
      <c r="L119" s="3"/>
      <c r="M119" s="3"/>
      <c r="O119" s="3"/>
      <c r="P119" s="22">
        <v>1</v>
      </c>
      <c r="Q119" s="23"/>
      <c r="R119" s="3"/>
      <c r="S119" s="3"/>
      <c r="T119" s="3"/>
      <c r="U119" s="3"/>
      <c r="V119" s="3"/>
      <c r="W119" s="3"/>
      <c r="X119" s="3"/>
      <c r="Y119" s="3"/>
      <c r="AA119" s="47"/>
      <c r="AB119" s="48"/>
      <c r="AC119" s="48"/>
      <c r="AD119" s="48"/>
      <c r="AE119" s="48"/>
      <c r="AF119" s="48"/>
      <c r="AG119" s="48"/>
      <c r="AH119" s="48"/>
      <c r="AI119" s="48"/>
      <c r="AJ119" s="48"/>
      <c r="AK119" s="48"/>
      <c r="AL119" s="48"/>
      <c r="AM119" s="48"/>
    </row>
    <row r="120" spans="1:46" ht="12.75" customHeight="1">
      <c r="K120" s="26">
        <f>SUM(K115:K118)</f>
        <v>15</v>
      </c>
      <c r="L120" s="3">
        <f>K115/B107</f>
        <v>0.15789473684210525</v>
      </c>
      <c r="M120" s="3">
        <f>K120/B107</f>
        <v>0.39473684210526316</v>
      </c>
      <c r="N120" s="3">
        <f>M120-L120</f>
        <v>0.23684210526315791</v>
      </c>
      <c r="O120" s="3"/>
      <c r="P120" s="3"/>
    </row>
    <row r="121" spans="1:46" ht="12.75" customHeight="1">
      <c r="A121" s="40" t="s">
        <v>72</v>
      </c>
      <c r="L121" s="3"/>
      <c r="M121" s="3"/>
      <c r="O121" s="3"/>
      <c r="AC121" s="39"/>
      <c r="AD121" s="39"/>
      <c r="AE121" s="39"/>
      <c r="AF121" s="39"/>
      <c r="AG121" s="39"/>
      <c r="AH121" s="39"/>
      <c r="AI121" s="39"/>
      <c r="AJ121" s="39"/>
      <c r="AK121" s="39"/>
    </row>
    <row r="122" spans="1:46" ht="25.5" customHeight="1">
      <c r="B122" s="302" t="s">
        <v>2</v>
      </c>
      <c r="C122" s="303"/>
      <c r="D122" s="303"/>
      <c r="E122" s="303"/>
      <c r="F122" s="303"/>
      <c r="G122" s="303"/>
      <c r="H122" s="303"/>
      <c r="I122" s="303"/>
      <c r="J122" s="303"/>
      <c r="L122" s="7" t="s">
        <v>3</v>
      </c>
      <c r="M122" s="7" t="s">
        <v>4</v>
      </c>
      <c r="N122" s="52" t="s">
        <v>5</v>
      </c>
      <c r="O122" s="7" t="s">
        <v>6</v>
      </c>
      <c r="P122" s="6" t="s">
        <v>7</v>
      </c>
      <c r="Q122" s="6" t="s">
        <v>8</v>
      </c>
      <c r="R122" s="7" t="s">
        <v>9</v>
      </c>
      <c r="S122" s="7"/>
      <c r="T122" s="7"/>
      <c r="U122" s="7"/>
      <c r="V122" s="7"/>
      <c r="W122" s="7"/>
      <c r="X122" s="7"/>
      <c r="Y122" s="7"/>
    </row>
    <row r="123" spans="1:46" ht="12.75" customHeight="1">
      <c r="A123" s="53" t="s">
        <v>10</v>
      </c>
      <c r="B123" s="54">
        <v>1</v>
      </c>
      <c r="C123" s="54">
        <v>2</v>
      </c>
      <c r="D123" s="54">
        <v>3</v>
      </c>
      <c r="E123" s="54">
        <v>4</v>
      </c>
      <c r="F123" s="54">
        <v>5</v>
      </c>
      <c r="G123" s="54">
        <v>6</v>
      </c>
      <c r="H123" s="54">
        <v>7</v>
      </c>
      <c r="I123" s="54">
        <v>8</v>
      </c>
      <c r="J123" s="54">
        <v>9</v>
      </c>
      <c r="K123" s="55" t="s">
        <v>11</v>
      </c>
      <c r="L123" s="3"/>
      <c r="M123" s="3"/>
      <c r="O123" s="3"/>
      <c r="P123" s="15"/>
      <c r="Q123" s="15"/>
      <c r="R123" s="3"/>
      <c r="S123" s="3"/>
      <c r="T123" s="3"/>
      <c r="U123" s="3"/>
      <c r="V123" s="3"/>
      <c r="W123" s="3"/>
      <c r="X123" s="3"/>
      <c r="Y123" s="3"/>
    </row>
    <row r="124" spans="1:46" ht="12.75" customHeight="1">
      <c r="A124" s="29" t="s">
        <v>21</v>
      </c>
      <c r="B124" s="26">
        <v>64</v>
      </c>
      <c r="K124" s="31"/>
      <c r="L124" s="3"/>
      <c r="M124" s="3"/>
      <c r="O124" s="3"/>
      <c r="P124" s="18">
        <f>B124</f>
        <v>64</v>
      </c>
      <c r="Q124" s="15"/>
      <c r="R124" s="3"/>
      <c r="S124" s="3"/>
      <c r="T124" s="3"/>
      <c r="U124" s="3"/>
      <c r="V124" s="3"/>
      <c r="W124" s="3"/>
      <c r="X124" s="3"/>
      <c r="Y124" s="3"/>
    </row>
    <row r="125" spans="1:46" ht="12.75" customHeight="1">
      <c r="A125" s="56" t="s">
        <v>22</v>
      </c>
      <c r="C125" s="26">
        <v>39</v>
      </c>
      <c r="K125" s="31"/>
      <c r="L125" s="3"/>
      <c r="M125" s="3"/>
      <c r="N125" s="3"/>
      <c r="O125" s="3">
        <f>C125/B124</f>
        <v>0.609375</v>
      </c>
      <c r="P125" s="22">
        <v>40</v>
      </c>
      <c r="Q125" s="23">
        <f t="shared" ref="Q125:Q132" si="37">P125/P124</f>
        <v>0.625</v>
      </c>
      <c r="R125" s="3">
        <f t="shared" ref="R125:R132" si="38">100%-Q125</f>
        <v>0.375</v>
      </c>
      <c r="S125" s="3"/>
      <c r="T125" s="3"/>
      <c r="U125" s="3"/>
      <c r="V125" s="3"/>
      <c r="W125" s="3"/>
      <c r="X125" s="3"/>
      <c r="Y125" s="3"/>
    </row>
    <row r="126" spans="1:46" ht="12.75" customHeight="1">
      <c r="A126" s="29" t="s">
        <v>23</v>
      </c>
      <c r="D126" s="26">
        <v>34</v>
      </c>
      <c r="K126" s="31"/>
      <c r="L126" s="3"/>
      <c r="M126" s="3"/>
      <c r="N126" s="3"/>
      <c r="O126" s="3">
        <f>D126/C125</f>
        <v>0.87179487179487181</v>
      </c>
      <c r="P126" s="22">
        <v>38</v>
      </c>
      <c r="Q126" s="23">
        <f t="shared" si="37"/>
        <v>0.95</v>
      </c>
      <c r="R126" s="3">
        <f t="shared" si="38"/>
        <v>5.0000000000000044E-2</v>
      </c>
      <c r="S126" s="3"/>
      <c r="T126" s="3"/>
      <c r="U126" s="3"/>
      <c r="V126" s="3"/>
      <c r="W126" s="3"/>
      <c r="X126" s="3"/>
      <c r="Y126" s="3"/>
    </row>
    <row r="127" spans="1:46" ht="12.75" customHeight="1">
      <c r="A127" s="29" t="s">
        <v>48</v>
      </c>
      <c r="E127" s="26">
        <v>27</v>
      </c>
      <c r="K127" s="31"/>
      <c r="L127" s="3"/>
      <c r="M127" s="3"/>
      <c r="N127" s="3"/>
      <c r="O127" s="3">
        <f>E127/D126</f>
        <v>0.79411764705882348</v>
      </c>
      <c r="P127" s="22">
        <v>36</v>
      </c>
      <c r="Q127" s="23">
        <f t="shared" si="37"/>
        <v>0.94736842105263153</v>
      </c>
      <c r="R127" s="3">
        <f t="shared" si="38"/>
        <v>5.2631578947368474E-2</v>
      </c>
      <c r="S127" s="3"/>
      <c r="T127" s="3"/>
      <c r="U127" s="3"/>
      <c r="V127" s="3"/>
      <c r="W127" s="3"/>
      <c r="X127" s="3"/>
      <c r="Y127" s="3"/>
    </row>
    <row r="128" spans="1:46" ht="12.75" customHeight="1">
      <c r="A128" s="29" t="s">
        <v>49</v>
      </c>
      <c r="F128" s="26">
        <v>17</v>
      </c>
      <c r="K128" s="31"/>
      <c r="L128" s="3"/>
      <c r="M128" s="3"/>
      <c r="N128" s="3"/>
      <c r="O128" s="3">
        <f>F128/E127</f>
        <v>0.62962962962962965</v>
      </c>
      <c r="P128" s="22">
        <v>27</v>
      </c>
      <c r="Q128" s="23">
        <f t="shared" si="37"/>
        <v>0.75</v>
      </c>
      <c r="R128" s="3">
        <f t="shared" si="38"/>
        <v>0.25</v>
      </c>
      <c r="S128" s="3"/>
      <c r="T128" s="3"/>
      <c r="U128" s="3"/>
      <c r="V128" s="3"/>
      <c r="W128" s="3"/>
      <c r="X128" s="3"/>
      <c r="Y128" s="3"/>
    </row>
    <row r="129" spans="1:25" ht="12.75" customHeight="1">
      <c r="A129" s="29" t="s">
        <v>50</v>
      </c>
      <c r="G129" s="26">
        <v>17</v>
      </c>
      <c r="K129" s="31"/>
      <c r="L129" s="3"/>
      <c r="M129" s="3"/>
      <c r="N129" s="3"/>
      <c r="O129" s="3">
        <f>G129/F128</f>
        <v>1</v>
      </c>
      <c r="P129" s="22">
        <v>24</v>
      </c>
      <c r="Q129" s="23">
        <f t="shared" si="37"/>
        <v>0.88888888888888884</v>
      </c>
      <c r="R129" s="3">
        <f t="shared" si="38"/>
        <v>0.11111111111111116</v>
      </c>
      <c r="S129" s="3"/>
      <c r="T129" s="3"/>
      <c r="U129" s="3"/>
      <c r="V129" s="3"/>
      <c r="W129" s="3"/>
      <c r="X129" s="3"/>
      <c r="Y129" s="3"/>
    </row>
    <row r="130" spans="1:25" ht="12.75" customHeight="1">
      <c r="A130" s="29" t="s">
        <v>51</v>
      </c>
      <c r="H130" s="26">
        <v>16</v>
      </c>
      <c r="K130" s="31"/>
      <c r="L130" s="3"/>
      <c r="M130" s="3"/>
      <c r="N130" s="3"/>
      <c r="O130" s="3">
        <f>H130/G129</f>
        <v>0.94117647058823528</v>
      </c>
      <c r="P130" s="22">
        <v>20</v>
      </c>
      <c r="Q130" s="23">
        <f t="shared" si="37"/>
        <v>0.83333333333333337</v>
      </c>
      <c r="R130" s="3">
        <f t="shared" si="38"/>
        <v>0.16666666666666663</v>
      </c>
      <c r="S130" s="3"/>
      <c r="T130" s="3"/>
      <c r="U130" s="3"/>
      <c r="V130" s="3"/>
      <c r="W130" s="3"/>
      <c r="X130" s="3"/>
      <c r="Y130" s="3"/>
    </row>
    <row r="131" spans="1:25" ht="12.75" customHeight="1">
      <c r="A131" s="29" t="s">
        <v>52</v>
      </c>
      <c r="I131" s="26">
        <v>16</v>
      </c>
      <c r="K131" s="31"/>
      <c r="L131" s="3"/>
      <c r="M131" s="3"/>
      <c r="N131" s="3"/>
      <c r="O131" s="3">
        <f>I131/H130</f>
        <v>1</v>
      </c>
      <c r="P131" s="22">
        <v>21</v>
      </c>
      <c r="Q131" s="23">
        <f t="shared" si="37"/>
        <v>1.05</v>
      </c>
      <c r="R131" s="3">
        <f t="shared" si="38"/>
        <v>-5.0000000000000044E-2</v>
      </c>
      <c r="S131" s="3"/>
      <c r="T131" s="3"/>
      <c r="U131" s="3"/>
      <c r="V131" s="3"/>
      <c r="W131" s="3"/>
      <c r="X131" s="3"/>
      <c r="Y131" s="3"/>
    </row>
    <row r="132" spans="1:25" ht="12.75" customHeight="1">
      <c r="A132" s="29" t="s">
        <v>53</v>
      </c>
      <c r="J132" s="26">
        <v>15</v>
      </c>
      <c r="K132" s="31">
        <v>15</v>
      </c>
      <c r="L132" s="3"/>
      <c r="M132" s="3"/>
      <c r="N132" s="3"/>
      <c r="O132" s="3">
        <f>J132/I131</f>
        <v>0.9375</v>
      </c>
      <c r="P132" s="22">
        <v>19</v>
      </c>
      <c r="Q132" s="23">
        <f t="shared" si="37"/>
        <v>0.90476190476190477</v>
      </c>
      <c r="R132" s="3">
        <f t="shared" si="38"/>
        <v>9.5238095238095233E-2</v>
      </c>
      <c r="S132" s="3"/>
      <c r="T132" s="3"/>
      <c r="U132" s="3"/>
      <c r="V132" s="3"/>
      <c r="W132" s="3"/>
      <c r="X132" s="3"/>
      <c r="Y132" s="3"/>
    </row>
    <row r="133" spans="1:25" ht="12.75" customHeight="1">
      <c r="A133" s="29" t="s">
        <v>54</v>
      </c>
      <c r="J133" s="26">
        <v>3</v>
      </c>
      <c r="K133" s="31">
        <v>3</v>
      </c>
      <c r="L133" s="3"/>
      <c r="M133" s="3"/>
      <c r="N133" s="3"/>
      <c r="O133" s="3"/>
      <c r="P133" s="22">
        <v>5</v>
      </c>
      <c r="Q133" s="23"/>
      <c r="R133" s="3"/>
      <c r="S133" s="3"/>
      <c r="T133" s="3"/>
      <c r="U133" s="3"/>
      <c r="V133" s="3"/>
      <c r="W133" s="3"/>
      <c r="X133" s="3"/>
      <c r="Y133" s="3"/>
    </row>
    <row r="134" spans="1:25" ht="12.75" customHeight="1">
      <c r="A134" s="29" t="s">
        <v>55</v>
      </c>
      <c r="J134" s="26">
        <v>2</v>
      </c>
      <c r="K134" s="31">
        <v>1</v>
      </c>
      <c r="L134" s="3"/>
      <c r="M134" s="3"/>
      <c r="N134" s="3"/>
      <c r="O134" s="3"/>
      <c r="P134" s="22">
        <v>3</v>
      </c>
      <c r="Q134" s="23"/>
      <c r="R134" s="3"/>
      <c r="S134" s="3"/>
      <c r="T134" s="3"/>
      <c r="U134" s="3"/>
      <c r="V134" s="3"/>
      <c r="W134" s="3"/>
      <c r="X134" s="3"/>
      <c r="Y134" s="3"/>
    </row>
    <row r="135" spans="1:25" ht="12.75" customHeight="1">
      <c r="A135" s="29" t="s">
        <v>56</v>
      </c>
      <c r="J135" s="26">
        <v>1</v>
      </c>
      <c r="K135" s="31"/>
      <c r="L135" s="3"/>
      <c r="M135" s="3"/>
      <c r="N135" s="3"/>
      <c r="O135" s="3"/>
      <c r="P135" s="22">
        <v>1</v>
      </c>
      <c r="Q135" s="23"/>
      <c r="R135" s="3"/>
      <c r="S135" s="3"/>
      <c r="T135" s="3"/>
      <c r="U135" s="3"/>
      <c r="V135" s="3"/>
      <c r="W135" s="3"/>
      <c r="X135" s="3"/>
      <c r="Y135" s="3"/>
    </row>
    <row r="136" spans="1:25" ht="12.75" customHeight="1">
      <c r="K136" s="26">
        <f>SUM(K132:K134)</f>
        <v>19</v>
      </c>
      <c r="L136" s="3">
        <f>K132/B124</f>
        <v>0.234375</v>
      </c>
      <c r="M136" s="3">
        <f>K136/B124</f>
        <v>0.296875</v>
      </c>
      <c r="N136" s="3">
        <f>M136-L136</f>
        <v>6.25E-2</v>
      </c>
      <c r="O136" s="3"/>
    </row>
    <row r="137" spans="1:25" ht="12.75" customHeight="1">
      <c r="A137" s="40" t="s">
        <v>74</v>
      </c>
      <c r="L137" s="3"/>
      <c r="M137" s="3"/>
      <c r="O137" s="3"/>
    </row>
    <row r="138" spans="1:25" ht="25.5" customHeight="1">
      <c r="B138" s="302" t="s">
        <v>2</v>
      </c>
      <c r="C138" s="303"/>
      <c r="D138" s="303"/>
      <c r="E138" s="303"/>
      <c r="F138" s="303"/>
      <c r="G138" s="303"/>
      <c r="H138" s="303"/>
      <c r="I138" s="303"/>
      <c r="J138" s="303"/>
      <c r="L138" s="7" t="s">
        <v>3</v>
      </c>
      <c r="M138" s="7" t="s">
        <v>4</v>
      </c>
      <c r="N138" s="52" t="s">
        <v>5</v>
      </c>
      <c r="O138" s="7" t="s">
        <v>6</v>
      </c>
      <c r="P138" s="6" t="s">
        <v>7</v>
      </c>
      <c r="Q138" s="6" t="s">
        <v>8</v>
      </c>
      <c r="R138" s="7" t="s">
        <v>9</v>
      </c>
      <c r="S138" s="7"/>
      <c r="T138" s="7"/>
      <c r="U138" s="7"/>
      <c r="V138" s="7"/>
      <c r="W138" s="7"/>
      <c r="X138" s="7"/>
      <c r="Y138" s="7"/>
    </row>
    <row r="139" spans="1:25" ht="12.75" customHeight="1">
      <c r="A139" s="53" t="s">
        <v>10</v>
      </c>
      <c r="B139" s="54">
        <v>1</v>
      </c>
      <c r="C139" s="54">
        <v>2</v>
      </c>
      <c r="D139" s="54">
        <v>3</v>
      </c>
      <c r="E139" s="54">
        <v>4</v>
      </c>
      <c r="F139" s="54">
        <v>5</v>
      </c>
      <c r="G139" s="54">
        <v>6</v>
      </c>
      <c r="H139" s="54">
        <v>7</v>
      </c>
      <c r="I139" s="54">
        <v>8</v>
      </c>
      <c r="J139" s="54">
        <v>9</v>
      </c>
      <c r="K139" s="55" t="s">
        <v>11</v>
      </c>
      <c r="L139" s="3"/>
      <c r="M139" s="3"/>
      <c r="O139" s="3"/>
      <c r="P139" s="15"/>
      <c r="Q139" s="15"/>
      <c r="R139" s="3"/>
      <c r="S139" s="3"/>
      <c r="T139" s="3"/>
      <c r="U139" s="3"/>
      <c r="V139" s="3"/>
      <c r="W139" s="3"/>
      <c r="X139" s="3"/>
      <c r="Y139" s="3"/>
    </row>
    <row r="140" spans="1:25" ht="12.75" customHeight="1">
      <c r="A140" s="29" t="s">
        <v>22</v>
      </c>
      <c r="B140" s="26">
        <v>28</v>
      </c>
      <c r="K140" s="31"/>
      <c r="L140" s="3"/>
      <c r="M140" s="3"/>
      <c r="O140" s="3"/>
      <c r="P140" s="18">
        <f>B140</f>
        <v>28</v>
      </c>
      <c r="Q140" s="15"/>
      <c r="R140" s="3"/>
      <c r="S140" s="3"/>
      <c r="T140" s="3"/>
      <c r="U140" s="3"/>
      <c r="V140" s="3"/>
      <c r="W140" s="3"/>
      <c r="X140" s="3"/>
      <c r="Y140" s="3"/>
    </row>
    <row r="141" spans="1:25" ht="12.75" customHeight="1">
      <c r="A141" s="29" t="s">
        <v>23</v>
      </c>
      <c r="C141" s="26">
        <v>24</v>
      </c>
      <c r="K141" s="31"/>
      <c r="L141" s="3"/>
      <c r="M141" s="3"/>
      <c r="N141" s="3"/>
      <c r="O141" s="3">
        <f>C141/B140</f>
        <v>0.8571428571428571</v>
      </c>
      <c r="P141" s="22">
        <v>24</v>
      </c>
      <c r="Q141" s="23">
        <f t="shared" ref="Q141:Q148" si="39">P141/P140</f>
        <v>0.8571428571428571</v>
      </c>
      <c r="R141" s="3">
        <f t="shared" ref="R141:R148" si="40">100%-Q141</f>
        <v>0.1428571428571429</v>
      </c>
      <c r="S141" s="3"/>
      <c r="T141" s="3"/>
      <c r="U141" s="3"/>
      <c r="V141" s="3"/>
      <c r="W141" s="3"/>
      <c r="X141" s="3"/>
      <c r="Y141" s="3"/>
    </row>
    <row r="142" spans="1:25" ht="12.75" customHeight="1">
      <c r="A142" s="29" t="s">
        <v>48</v>
      </c>
      <c r="D142" s="26">
        <v>17</v>
      </c>
      <c r="K142" s="31"/>
      <c r="L142" s="3"/>
      <c r="M142" s="3"/>
      <c r="O142" s="3">
        <f>D142/C141</f>
        <v>0.70833333333333337</v>
      </c>
      <c r="P142" s="22">
        <v>18</v>
      </c>
      <c r="Q142" s="23">
        <f t="shared" si="39"/>
        <v>0.75</v>
      </c>
      <c r="R142" s="3">
        <f t="shared" si="40"/>
        <v>0.25</v>
      </c>
      <c r="S142" s="3"/>
      <c r="T142" s="3"/>
      <c r="U142" s="3"/>
      <c r="V142" s="3"/>
      <c r="W142" s="3"/>
      <c r="X142" s="3"/>
      <c r="Y142" s="3"/>
    </row>
    <row r="143" spans="1:25" ht="12.75" customHeight="1">
      <c r="A143" s="29" t="s">
        <v>49</v>
      </c>
      <c r="E143" s="26">
        <v>8</v>
      </c>
      <c r="K143" s="31"/>
      <c r="L143" s="3"/>
      <c r="M143" s="3"/>
      <c r="O143" s="3">
        <f>E143/D142</f>
        <v>0.47058823529411764</v>
      </c>
      <c r="P143" s="22">
        <v>9</v>
      </c>
      <c r="Q143" s="23">
        <f t="shared" si="39"/>
        <v>0.5</v>
      </c>
      <c r="R143" s="3">
        <f t="shared" si="40"/>
        <v>0.5</v>
      </c>
      <c r="S143" s="3"/>
      <c r="T143" s="3"/>
      <c r="U143" s="3"/>
      <c r="V143" s="3"/>
      <c r="W143" s="3"/>
      <c r="X143" s="3"/>
      <c r="Y143" s="3"/>
    </row>
    <row r="144" spans="1:25" ht="12.75" customHeight="1">
      <c r="A144" s="29" t="s">
        <v>50</v>
      </c>
      <c r="F144" s="26">
        <v>6</v>
      </c>
      <c r="K144" s="31"/>
      <c r="L144" s="3"/>
      <c r="M144" s="3"/>
      <c r="O144" s="3">
        <f>F144/E143</f>
        <v>0.75</v>
      </c>
      <c r="P144" s="22">
        <v>7</v>
      </c>
      <c r="Q144" s="23">
        <f t="shared" si="39"/>
        <v>0.77777777777777779</v>
      </c>
      <c r="R144" s="3">
        <f t="shared" si="40"/>
        <v>0.22222222222222221</v>
      </c>
      <c r="S144" s="3"/>
      <c r="T144" s="3"/>
      <c r="U144" s="3"/>
      <c r="V144" s="3"/>
      <c r="W144" s="3"/>
      <c r="X144" s="3"/>
      <c r="Y144" s="3"/>
    </row>
    <row r="145" spans="1:25" ht="12.75" customHeight="1">
      <c r="A145" s="29" t="s">
        <v>51</v>
      </c>
      <c r="G145" s="26">
        <v>6</v>
      </c>
      <c r="K145" s="31"/>
      <c r="L145" s="3"/>
      <c r="M145" s="3"/>
      <c r="O145" s="3">
        <f>G145/F144</f>
        <v>1</v>
      </c>
      <c r="P145" s="22">
        <v>6</v>
      </c>
      <c r="Q145" s="23">
        <f t="shared" si="39"/>
        <v>0.8571428571428571</v>
      </c>
      <c r="R145" s="3">
        <f t="shared" si="40"/>
        <v>0.1428571428571429</v>
      </c>
      <c r="S145" s="3"/>
      <c r="T145" s="3"/>
      <c r="U145" s="3"/>
      <c r="V145" s="3"/>
      <c r="W145" s="3"/>
      <c r="X145" s="3"/>
      <c r="Y145" s="3"/>
    </row>
    <row r="146" spans="1:25" ht="12.75" customHeight="1">
      <c r="A146" s="29" t="s">
        <v>52</v>
      </c>
      <c r="H146" s="26">
        <v>6</v>
      </c>
      <c r="K146" s="31"/>
      <c r="L146" s="3"/>
      <c r="M146" s="3"/>
      <c r="O146" s="3">
        <f>H146/G145</f>
        <v>1</v>
      </c>
      <c r="P146" s="22">
        <v>6</v>
      </c>
      <c r="Q146" s="23">
        <f t="shared" si="39"/>
        <v>1</v>
      </c>
      <c r="R146" s="3">
        <f t="shared" si="40"/>
        <v>0</v>
      </c>
      <c r="S146" s="3"/>
      <c r="T146" s="3"/>
      <c r="U146" s="3"/>
      <c r="V146" s="3"/>
      <c r="W146" s="3"/>
      <c r="X146" s="3"/>
      <c r="Y146" s="3"/>
    </row>
    <row r="147" spans="1:25" ht="12.75" customHeight="1">
      <c r="A147" s="29" t="s">
        <v>53</v>
      </c>
      <c r="I147" s="26">
        <v>6</v>
      </c>
      <c r="K147" s="31"/>
      <c r="L147" s="3"/>
      <c r="M147" s="3"/>
      <c r="O147" s="3">
        <f>I147/H146</f>
        <v>1</v>
      </c>
      <c r="P147" s="22">
        <v>6</v>
      </c>
      <c r="Q147" s="23">
        <f t="shared" si="39"/>
        <v>1</v>
      </c>
      <c r="R147" s="3">
        <f t="shared" si="40"/>
        <v>0</v>
      </c>
      <c r="S147" s="3"/>
      <c r="T147" s="3"/>
      <c r="U147" s="3"/>
      <c r="V147" s="3"/>
      <c r="W147" s="3"/>
      <c r="X147" s="3"/>
      <c r="Y147" s="3"/>
    </row>
    <row r="148" spans="1:25" ht="12.75" customHeight="1">
      <c r="A148" s="29" t="s">
        <v>54</v>
      </c>
      <c r="J148" s="26">
        <v>6</v>
      </c>
      <c r="K148" s="31">
        <v>6</v>
      </c>
      <c r="L148" s="3"/>
      <c r="M148" s="3"/>
      <c r="O148" s="3">
        <f>J148/I147</f>
        <v>1</v>
      </c>
      <c r="P148" s="22">
        <v>6</v>
      </c>
      <c r="Q148" s="23">
        <f t="shared" si="39"/>
        <v>1</v>
      </c>
      <c r="R148" s="3">
        <f t="shared" si="40"/>
        <v>0</v>
      </c>
      <c r="S148" s="3"/>
      <c r="T148" s="3"/>
      <c r="U148" s="3"/>
      <c r="V148" s="3"/>
      <c r="W148" s="3"/>
      <c r="X148" s="3"/>
      <c r="Y148" s="3"/>
    </row>
    <row r="149" spans="1:25" ht="12.75" customHeight="1">
      <c r="A149" s="29" t="s">
        <v>55</v>
      </c>
      <c r="J149" s="26">
        <v>1</v>
      </c>
      <c r="K149" s="31"/>
      <c r="L149" s="3"/>
      <c r="M149" s="3"/>
      <c r="O149" s="3"/>
      <c r="P149" s="22">
        <v>2</v>
      </c>
      <c r="Q149" s="23"/>
      <c r="R149" s="3"/>
      <c r="S149" s="3"/>
      <c r="T149" s="3"/>
      <c r="U149" s="3"/>
      <c r="V149" s="3"/>
      <c r="W149" s="3"/>
      <c r="X149" s="3"/>
      <c r="Y149" s="3"/>
    </row>
    <row r="150" spans="1:25" ht="12.75" customHeight="1">
      <c r="A150" s="29" t="s">
        <v>56</v>
      </c>
      <c r="K150" s="31"/>
      <c r="L150" s="3"/>
      <c r="M150" s="3"/>
      <c r="O150" s="3"/>
      <c r="P150" s="22"/>
      <c r="Q150" s="23"/>
      <c r="R150" s="3"/>
      <c r="S150" s="3"/>
      <c r="T150" s="3"/>
      <c r="U150" s="3"/>
      <c r="V150" s="3"/>
      <c r="W150" s="3"/>
      <c r="X150" s="3"/>
      <c r="Y150" s="3"/>
    </row>
    <row r="151" spans="1:25" ht="12.75" customHeight="1">
      <c r="A151" s="29" t="s">
        <v>69</v>
      </c>
      <c r="K151" s="31"/>
      <c r="L151" s="3"/>
      <c r="M151" s="3"/>
      <c r="O151" s="3"/>
      <c r="P151" s="22"/>
      <c r="Q151" s="23"/>
      <c r="R151" s="3"/>
      <c r="S151" s="3"/>
      <c r="T151" s="3"/>
      <c r="U151" s="3"/>
      <c r="V151" s="3"/>
      <c r="W151" s="3"/>
      <c r="X151" s="3"/>
      <c r="Y151" s="3"/>
    </row>
    <row r="152" spans="1:25" ht="12.75" customHeight="1">
      <c r="A152" s="29"/>
      <c r="K152" s="31"/>
      <c r="L152" s="3"/>
      <c r="M152" s="3"/>
      <c r="O152" s="3"/>
      <c r="P152" s="22"/>
      <c r="Q152" s="23"/>
      <c r="R152" s="3"/>
      <c r="S152" s="3"/>
      <c r="T152" s="3"/>
      <c r="U152" s="3"/>
      <c r="V152" s="3"/>
      <c r="W152" s="3"/>
      <c r="X152" s="3"/>
      <c r="Y152" s="3"/>
    </row>
    <row r="153" spans="1:25" ht="12.75" customHeight="1">
      <c r="K153" s="26">
        <f>SUM(K148)</f>
        <v>6</v>
      </c>
      <c r="L153" s="3">
        <f>K148/B140</f>
        <v>0.21428571428571427</v>
      </c>
      <c r="M153" s="3">
        <f>K153/B140</f>
        <v>0.21428571428571427</v>
      </c>
      <c r="N153" s="3">
        <f>M153-L153</f>
        <v>0</v>
      </c>
      <c r="O153" s="3"/>
      <c r="P153" s="3"/>
    </row>
    <row r="154" spans="1:25" ht="12.75" customHeight="1">
      <c r="A154" s="40" t="s">
        <v>75</v>
      </c>
      <c r="L154" s="3"/>
      <c r="M154" s="3"/>
      <c r="O154" s="3"/>
    </row>
    <row r="155" spans="1:25" ht="25.5" customHeight="1">
      <c r="B155" s="302" t="s">
        <v>2</v>
      </c>
      <c r="C155" s="303"/>
      <c r="D155" s="303"/>
      <c r="E155" s="303"/>
      <c r="F155" s="303"/>
      <c r="G155" s="303"/>
      <c r="H155" s="303"/>
      <c r="I155" s="303"/>
      <c r="J155" s="303"/>
      <c r="L155" s="7" t="s">
        <v>3</v>
      </c>
      <c r="M155" s="7" t="s">
        <v>4</v>
      </c>
      <c r="N155" s="52" t="s">
        <v>5</v>
      </c>
      <c r="O155" s="7" t="s">
        <v>6</v>
      </c>
      <c r="P155" s="6" t="s">
        <v>7</v>
      </c>
      <c r="Q155" s="6" t="s">
        <v>8</v>
      </c>
      <c r="R155" s="7" t="s">
        <v>9</v>
      </c>
      <c r="S155" s="7"/>
      <c r="T155" s="7"/>
      <c r="U155" s="7"/>
      <c r="V155" s="7"/>
      <c r="W155" s="7"/>
      <c r="X155" s="7"/>
      <c r="Y155" s="7"/>
    </row>
    <row r="156" spans="1:25" ht="12.75" customHeight="1">
      <c r="A156" s="53" t="s">
        <v>10</v>
      </c>
      <c r="B156" s="54">
        <v>1</v>
      </c>
      <c r="C156" s="54">
        <v>2</v>
      </c>
      <c r="D156" s="54">
        <v>3</v>
      </c>
      <c r="E156" s="54">
        <v>4</v>
      </c>
      <c r="F156" s="54">
        <v>5</v>
      </c>
      <c r="G156" s="54">
        <v>6</v>
      </c>
      <c r="H156" s="54">
        <v>7</v>
      </c>
      <c r="I156" s="54">
        <v>8</v>
      </c>
      <c r="J156" s="54">
        <v>9</v>
      </c>
      <c r="K156" s="55" t="s">
        <v>11</v>
      </c>
      <c r="L156" s="3"/>
      <c r="M156" s="3"/>
      <c r="O156" s="3"/>
      <c r="P156" s="15"/>
      <c r="Q156" s="15"/>
      <c r="R156" s="3"/>
      <c r="S156" s="3"/>
      <c r="T156" s="3"/>
      <c r="U156" s="3"/>
      <c r="V156" s="3"/>
      <c r="W156" s="3"/>
      <c r="X156" s="3"/>
      <c r="Y156" s="3"/>
    </row>
    <row r="157" spans="1:25" ht="12.75" customHeight="1">
      <c r="A157" s="29" t="s">
        <v>23</v>
      </c>
      <c r="B157" s="26">
        <v>39</v>
      </c>
      <c r="K157" s="31"/>
      <c r="L157" s="3"/>
      <c r="M157" s="3"/>
      <c r="O157" s="3"/>
      <c r="P157" s="18">
        <f>B157</f>
        <v>39</v>
      </c>
      <c r="Q157" s="15"/>
      <c r="R157" s="3"/>
      <c r="S157" s="3"/>
      <c r="T157" s="3"/>
      <c r="U157" s="3"/>
      <c r="V157" s="3"/>
      <c r="W157" s="3"/>
      <c r="X157" s="3"/>
      <c r="Y157" s="3"/>
    </row>
    <row r="158" spans="1:25" ht="12.75" customHeight="1">
      <c r="A158" s="29" t="s">
        <v>48</v>
      </c>
      <c r="C158" s="26">
        <v>34</v>
      </c>
      <c r="K158" s="31"/>
      <c r="L158" s="3"/>
      <c r="M158" s="3"/>
      <c r="N158" s="3"/>
      <c r="O158" s="3">
        <f>C158/B157</f>
        <v>0.87179487179487181</v>
      </c>
      <c r="P158" s="22">
        <v>34</v>
      </c>
      <c r="Q158" s="23">
        <f t="shared" ref="Q158:Q165" si="41">P158/P157</f>
        <v>0.87179487179487181</v>
      </c>
      <c r="R158" s="3">
        <f t="shared" ref="R158:R165" si="42">100%-Q158</f>
        <v>0.12820512820512819</v>
      </c>
      <c r="S158" s="3"/>
      <c r="T158" s="3"/>
      <c r="U158" s="3"/>
      <c r="V158" s="3"/>
      <c r="W158" s="3"/>
      <c r="X158" s="3"/>
      <c r="Y158" s="3"/>
    </row>
    <row r="159" spans="1:25" ht="12.75" customHeight="1">
      <c r="A159" s="29" t="s">
        <v>49</v>
      </c>
      <c r="D159" s="26">
        <v>23</v>
      </c>
      <c r="K159" s="31"/>
      <c r="L159" s="3"/>
      <c r="M159" s="3"/>
      <c r="O159" s="3">
        <f>D159/C158</f>
        <v>0.67647058823529416</v>
      </c>
      <c r="P159" s="22">
        <v>32</v>
      </c>
      <c r="Q159" s="23">
        <f t="shared" si="41"/>
        <v>0.94117647058823528</v>
      </c>
      <c r="R159" s="3">
        <f t="shared" si="42"/>
        <v>5.8823529411764719E-2</v>
      </c>
    </row>
    <row r="160" spans="1:25" ht="12.75" customHeight="1">
      <c r="A160" s="29" t="s">
        <v>50</v>
      </c>
      <c r="E160" s="26">
        <v>22</v>
      </c>
      <c r="K160" s="31"/>
      <c r="L160" s="3"/>
      <c r="M160" s="3"/>
      <c r="O160" s="3">
        <f>E160/D159</f>
        <v>0.95652173913043481</v>
      </c>
      <c r="P160" s="22">
        <v>29</v>
      </c>
      <c r="Q160" s="23">
        <f t="shared" si="41"/>
        <v>0.90625</v>
      </c>
      <c r="R160" s="3">
        <f t="shared" si="42"/>
        <v>9.375E-2</v>
      </c>
    </row>
    <row r="161" spans="1:25" ht="12.75" customHeight="1">
      <c r="A161" s="29" t="s">
        <v>51</v>
      </c>
      <c r="F161" s="26">
        <v>21</v>
      </c>
      <c r="K161" s="31"/>
      <c r="L161" s="3"/>
      <c r="M161" s="3"/>
      <c r="O161" s="3">
        <f>F161/E160</f>
        <v>0.95454545454545459</v>
      </c>
      <c r="P161" s="22">
        <v>25</v>
      </c>
      <c r="Q161" s="23">
        <f t="shared" si="41"/>
        <v>0.86206896551724133</v>
      </c>
      <c r="R161" s="3">
        <f t="shared" si="42"/>
        <v>0.13793103448275867</v>
      </c>
    </row>
    <row r="162" spans="1:25" ht="12.75" customHeight="1">
      <c r="A162" s="29" t="s">
        <v>52</v>
      </c>
      <c r="G162" s="26">
        <v>16</v>
      </c>
      <c r="K162" s="31"/>
      <c r="L162" s="3"/>
      <c r="M162" s="3"/>
      <c r="O162" s="3">
        <f>G162/F161</f>
        <v>0.76190476190476186</v>
      </c>
      <c r="P162" s="22">
        <v>25</v>
      </c>
      <c r="Q162" s="23">
        <f t="shared" si="41"/>
        <v>1</v>
      </c>
      <c r="R162" s="3">
        <f t="shared" si="42"/>
        <v>0</v>
      </c>
    </row>
    <row r="163" spans="1:25" ht="12.75" customHeight="1">
      <c r="A163" s="29" t="s">
        <v>53</v>
      </c>
      <c r="H163" s="26">
        <v>16</v>
      </c>
      <c r="K163" s="31"/>
      <c r="L163" s="3"/>
      <c r="M163" s="3"/>
      <c r="O163" s="3">
        <f>H163/G162</f>
        <v>1</v>
      </c>
      <c r="P163" s="22">
        <v>24</v>
      </c>
      <c r="Q163" s="23">
        <f t="shared" si="41"/>
        <v>0.96</v>
      </c>
      <c r="R163" s="3">
        <f t="shared" si="42"/>
        <v>4.0000000000000036E-2</v>
      </c>
    </row>
    <row r="164" spans="1:25" ht="12.75" customHeight="1">
      <c r="A164" s="29" t="s">
        <v>54</v>
      </c>
      <c r="I164" s="26">
        <v>12</v>
      </c>
      <c r="K164" s="31"/>
      <c r="L164" s="3"/>
      <c r="M164" s="3"/>
      <c r="O164" s="3">
        <f>I164/H163</f>
        <v>0.75</v>
      </c>
      <c r="P164" s="22">
        <v>23</v>
      </c>
      <c r="Q164" s="23">
        <f t="shared" si="41"/>
        <v>0.95833333333333337</v>
      </c>
      <c r="R164" s="3">
        <f t="shared" si="42"/>
        <v>4.166666666666663E-2</v>
      </c>
    </row>
    <row r="165" spans="1:25" ht="12.75" customHeight="1">
      <c r="A165" s="29" t="s">
        <v>55</v>
      </c>
      <c r="J165" s="26">
        <v>12</v>
      </c>
      <c r="K165" s="31">
        <v>9</v>
      </c>
      <c r="L165" s="3"/>
      <c r="M165" s="3"/>
      <c r="O165" s="3">
        <f>J165/I164</f>
        <v>1</v>
      </c>
      <c r="P165" s="22">
        <v>23</v>
      </c>
      <c r="Q165" s="23">
        <f t="shared" si="41"/>
        <v>1</v>
      </c>
      <c r="R165" s="3">
        <f t="shared" si="42"/>
        <v>0</v>
      </c>
    </row>
    <row r="166" spans="1:25" ht="12.75" customHeight="1">
      <c r="A166" s="29" t="s">
        <v>56</v>
      </c>
      <c r="J166" s="26">
        <v>8</v>
      </c>
      <c r="K166" s="31">
        <v>3</v>
      </c>
      <c r="L166" s="3"/>
      <c r="M166" s="3"/>
      <c r="O166" s="3"/>
      <c r="P166" s="22">
        <v>14</v>
      </c>
      <c r="Q166" s="23"/>
      <c r="R166" s="3"/>
    </row>
    <row r="167" spans="1:25" ht="12.75" customHeight="1">
      <c r="A167" s="29" t="s">
        <v>57</v>
      </c>
      <c r="J167" s="26">
        <v>6</v>
      </c>
      <c r="K167" s="31">
        <v>7</v>
      </c>
      <c r="L167" s="3"/>
      <c r="M167" s="3"/>
      <c r="O167" s="3"/>
      <c r="P167" s="22">
        <v>11</v>
      </c>
      <c r="Q167" s="23"/>
      <c r="R167" s="3"/>
    </row>
    <row r="168" spans="1:25" ht="12.75" customHeight="1">
      <c r="A168" s="29" t="s">
        <v>69</v>
      </c>
      <c r="J168" s="26">
        <v>4</v>
      </c>
      <c r="K168" s="31">
        <v>3</v>
      </c>
      <c r="L168" s="3"/>
      <c r="M168" s="3"/>
      <c r="O168" s="3"/>
      <c r="P168" s="22">
        <v>4</v>
      </c>
      <c r="Q168" s="23"/>
      <c r="R168" s="3"/>
    </row>
    <row r="169" spans="1:25" ht="12.75" customHeight="1">
      <c r="A169" s="29"/>
      <c r="K169" s="31"/>
      <c r="L169" s="3"/>
      <c r="M169" s="3"/>
      <c r="O169" s="3"/>
      <c r="P169" s="22"/>
      <c r="Q169" s="23"/>
      <c r="R169" s="3"/>
    </row>
    <row r="170" spans="1:25" ht="12.75" customHeight="1">
      <c r="K170" s="26">
        <f>SUM(K165:K168)</f>
        <v>22</v>
      </c>
      <c r="L170" s="3">
        <f>K165/B157</f>
        <v>0.23076923076923078</v>
      </c>
      <c r="M170" s="3">
        <f>K170/B157</f>
        <v>0.5641025641025641</v>
      </c>
      <c r="N170" s="3">
        <f>M170-L170</f>
        <v>0.33333333333333331</v>
      </c>
      <c r="O170" s="3"/>
      <c r="P170" s="3"/>
    </row>
    <row r="171" spans="1:25" ht="12.75" customHeight="1">
      <c r="A171" s="40" t="s">
        <v>77</v>
      </c>
      <c r="L171" s="3"/>
      <c r="M171" s="3"/>
      <c r="O171" s="3"/>
    </row>
    <row r="172" spans="1:25" ht="25.5" customHeight="1">
      <c r="B172" s="302" t="s">
        <v>2</v>
      </c>
      <c r="C172" s="303"/>
      <c r="D172" s="303"/>
      <c r="E172" s="303"/>
      <c r="F172" s="303"/>
      <c r="G172" s="303"/>
      <c r="H172" s="303"/>
      <c r="I172" s="303"/>
      <c r="J172" s="303"/>
      <c r="L172" s="7" t="s">
        <v>3</v>
      </c>
      <c r="M172" s="7" t="s">
        <v>4</v>
      </c>
      <c r="N172" s="52" t="s">
        <v>5</v>
      </c>
      <c r="O172" s="7" t="s">
        <v>6</v>
      </c>
      <c r="P172" s="6" t="s">
        <v>7</v>
      </c>
      <c r="Q172" s="6" t="s">
        <v>8</v>
      </c>
      <c r="R172" s="7" t="s">
        <v>9</v>
      </c>
      <c r="S172" s="7"/>
      <c r="T172" s="7"/>
      <c r="U172" s="7"/>
      <c r="V172" s="7"/>
      <c r="W172" s="7"/>
      <c r="X172" s="7"/>
      <c r="Y172" s="7"/>
    </row>
    <row r="173" spans="1:25" ht="12.75" customHeight="1">
      <c r="A173" s="53" t="s">
        <v>10</v>
      </c>
      <c r="B173" s="54">
        <v>1</v>
      </c>
      <c r="C173" s="54">
        <v>2</v>
      </c>
      <c r="D173" s="54">
        <v>3</v>
      </c>
      <c r="E173" s="54">
        <v>4</v>
      </c>
      <c r="F173" s="54">
        <v>5</v>
      </c>
      <c r="G173" s="54">
        <v>6</v>
      </c>
      <c r="H173" s="54">
        <v>7</v>
      </c>
      <c r="I173" s="54">
        <v>8</v>
      </c>
      <c r="J173" s="54">
        <v>9</v>
      </c>
      <c r="K173" s="55" t="s">
        <v>11</v>
      </c>
      <c r="L173" s="3"/>
      <c r="M173" s="3"/>
      <c r="O173" s="3"/>
      <c r="P173" s="15"/>
      <c r="Q173" s="15"/>
      <c r="R173" s="3"/>
      <c r="S173" s="3"/>
      <c r="T173" s="3"/>
      <c r="U173" s="3"/>
      <c r="V173" s="3"/>
      <c r="W173" s="3"/>
      <c r="X173" s="3"/>
      <c r="Y173" s="3"/>
    </row>
    <row r="174" spans="1:25" ht="12.75" customHeight="1">
      <c r="A174" s="29" t="s">
        <v>48</v>
      </c>
      <c r="B174" s="26">
        <v>39</v>
      </c>
      <c r="K174" s="31"/>
      <c r="L174" s="3"/>
      <c r="M174" s="3"/>
      <c r="O174" s="3"/>
      <c r="P174" s="18">
        <f>B174</f>
        <v>39</v>
      </c>
      <c r="Q174" s="15"/>
      <c r="R174" s="3"/>
      <c r="S174" s="3"/>
      <c r="T174" s="3"/>
      <c r="U174" s="3"/>
      <c r="V174" s="3"/>
      <c r="W174" s="3"/>
      <c r="X174" s="3"/>
      <c r="Y174" s="3"/>
    </row>
    <row r="175" spans="1:25" ht="12.75" customHeight="1">
      <c r="A175" s="29" t="s">
        <v>49</v>
      </c>
      <c r="C175" s="26">
        <v>33</v>
      </c>
      <c r="K175" s="31"/>
      <c r="L175" s="3"/>
      <c r="M175" s="3"/>
      <c r="N175" s="3"/>
      <c r="O175" s="3">
        <f>C175/B174</f>
        <v>0.84615384615384615</v>
      </c>
      <c r="P175" s="22">
        <v>33</v>
      </c>
      <c r="Q175" s="23">
        <f t="shared" ref="Q175:Q182" si="43">P175/P174</f>
        <v>0.84615384615384615</v>
      </c>
      <c r="R175" s="3">
        <f t="shared" ref="R175:R182" si="44">100%-Q175</f>
        <v>0.15384615384615385</v>
      </c>
      <c r="S175" s="3"/>
      <c r="T175" s="3"/>
      <c r="U175" s="3"/>
      <c r="V175" s="3"/>
      <c r="W175" s="3"/>
      <c r="X175" s="3"/>
      <c r="Y175" s="3"/>
    </row>
    <row r="176" spans="1:25" ht="12.75" customHeight="1">
      <c r="A176" s="29" t="s">
        <v>50</v>
      </c>
      <c r="D176" s="26">
        <v>25</v>
      </c>
      <c r="K176" s="31"/>
      <c r="L176" s="3"/>
      <c r="M176" s="3"/>
      <c r="O176" s="3">
        <f>D176/C175</f>
        <v>0.75757575757575757</v>
      </c>
      <c r="P176" s="22">
        <v>30</v>
      </c>
      <c r="Q176" s="23">
        <f t="shared" si="43"/>
        <v>0.90909090909090906</v>
      </c>
      <c r="R176" s="3">
        <f t="shared" si="44"/>
        <v>9.0909090909090939E-2</v>
      </c>
    </row>
    <row r="177" spans="1:18" ht="12.75" customHeight="1">
      <c r="A177" s="29" t="s">
        <v>51</v>
      </c>
      <c r="E177" s="26">
        <v>11</v>
      </c>
      <c r="K177" s="31"/>
      <c r="L177" s="3"/>
      <c r="M177" s="3"/>
      <c r="O177" s="3">
        <f>E177/D176</f>
        <v>0.44</v>
      </c>
      <c r="P177" s="22">
        <v>24</v>
      </c>
      <c r="Q177" s="23">
        <f t="shared" si="43"/>
        <v>0.8</v>
      </c>
      <c r="R177" s="3">
        <f t="shared" si="44"/>
        <v>0.19999999999999996</v>
      </c>
    </row>
    <row r="178" spans="1:18" ht="12.75" customHeight="1">
      <c r="A178" s="29" t="s">
        <v>52</v>
      </c>
      <c r="F178" s="26">
        <v>9</v>
      </c>
      <c r="K178" s="31"/>
      <c r="L178" s="3"/>
      <c r="M178" s="3"/>
      <c r="O178" s="3">
        <f>F178/E177</f>
        <v>0.81818181818181823</v>
      </c>
      <c r="P178" s="22">
        <v>15</v>
      </c>
      <c r="Q178" s="23">
        <f t="shared" si="43"/>
        <v>0.625</v>
      </c>
      <c r="R178" s="3">
        <f t="shared" si="44"/>
        <v>0.375</v>
      </c>
    </row>
    <row r="179" spans="1:18" ht="12.75" customHeight="1">
      <c r="A179" s="29" t="s">
        <v>53</v>
      </c>
      <c r="G179" s="26">
        <v>8</v>
      </c>
      <c r="K179" s="31"/>
      <c r="L179" s="3"/>
      <c r="M179" s="3"/>
      <c r="O179" s="3">
        <f>G179/F178</f>
        <v>0.88888888888888884</v>
      </c>
      <c r="P179" s="22">
        <v>13</v>
      </c>
      <c r="Q179" s="23">
        <f t="shared" si="43"/>
        <v>0.8666666666666667</v>
      </c>
      <c r="R179" s="3">
        <f t="shared" si="44"/>
        <v>0.1333333333333333</v>
      </c>
    </row>
    <row r="180" spans="1:18" ht="12.75" customHeight="1">
      <c r="A180" s="29" t="s">
        <v>54</v>
      </c>
      <c r="H180" s="26">
        <v>4</v>
      </c>
      <c r="K180" s="31"/>
      <c r="L180" s="3"/>
      <c r="M180" s="3"/>
      <c r="O180" s="3">
        <f>H180/G179</f>
        <v>0.5</v>
      </c>
      <c r="P180" s="22">
        <v>10</v>
      </c>
      <c r="Q180" s="23">
        <f t="shared" si="43"/>
        <v>0.76923076923076927</v>
      </c>
      <c r="R180" s="3">
        <f t="shared" si="44"/>
        <v>0.23076923076923073</v>
      </c>
    </row>
    <row r="181" spans="1:18" ht="12.75" customHeight="1">
      <c r="A181" s="29" t="s">
        <v>55</v>
      </c>
      <c r="I181" s="26">
        <v>4</v>
      </c>
      <c r="K181" s="31"/>
      <c r="L181" s="3"/>
      <c r="M181" s="3"/>
      <c r="O181" s="3">
        <f>I181/H180</f>
        <v>1</v>
      </c>
      <c r="P181" s="22">
        <v>10</v>
      </c>
      <c r="Q181" s="23">
        <f t="shared" si="43"/>
        <v>1</v>
      </c>
      <c r="R181" s="3">
        <f t="shared" si="44"/>
        <v>0</v>
      </c>
    </row>
    <row r="182" spans="1:18" ht="12.75" customHeight="1">
      <c r="A182" s="29" t="s">
        <v>56</v>
      </c>
      <c r="J182" s="26">
        <v>4</v>
      </c>
      <c r="K182" s="31">
        <v>3</v>
      </c>
      <c r="L182" s="3"/>
      <c r="M182" s="3"/>
      <c r="O182" s="3">
        <f>J182/I181</f>
        <v>1</v>
      </c>
      <c r="P182" s="22">
        <v>10</v>
      </c>
      <c r="Q182" s="23">
        <f t="shared" si="43"/>
        <v>1</v>
      </c>
      <c r="R182" s="3">
        <f t="shared" si="44"/>
        <v>0</v>
      </c>
    </row>
    <row r="183" spans="1:18" ht="12.75" customHeight="1">
      <c r="A183" s="29" t="s">
        <v>57</v>
      </c>
      <c r="J183" s="26">
        <v>5</v>
      </c>
      <c r="K183" s="31">
        <v>2</v>
      </c>
      <c r="L183" s="3"/>
      <c r="M183" s="3"/>
      <c r="O183" s="3"/>
      <c r="P183" s="22">
        <v>7</v>
      </c>
      <c r="Q183" s="23"/>
      <c r="R183" s="3"/>
    </row>
    <row r="184" spans="1:18" ht="12.75" customHeight="1">
      <c r="A184" s="29" t="s">
        <v>69</v>
      </c>
      <c r="J184" s="26">
        <v>1</v>
      </c>
      <c r="K184" s="31">
        <v>1</v>
      </c>
      <c r="L184" s="3"/>
      <c r="M184" s="3"/>
      <c r="O184" s="3"/>
      <c r="P184" s="22">
        <v>2</v>
      </c>
      <c r="Q184" s="23"/>
      <c r="R184" s="3"/>
    </row>
    <row r="185" spans="1:18" ht="12.75" customHeight="1">
      <c r="A185" s="29" t="s">
        <v>70</v>
      </c>
      <c r="J185" s="26">
        <v>1</v>
      </c>
      <c r="K185" s="31"/>
      <c r="L185" s="3"/>
      <c r="M185" s="3"/>
      <c r="O185" s="3"/>
      <c r="P185" s="22"/>
      <c r="Q185" s="23"/>
      <c r="R185" s="3"/>
    </row>
    <row r="186" spans="1:18" ht="12.75" customHeight="1">
      <c r="A186" s="29" t="s">
        <v>73</v>
      </c>
      <c r="J186" s="26">
        <v>1</v>
      </c>
      <c r="K186" s="31">
        <v>1</v>
      </c>
      <c r="L186" s="3"/>
      <c r="M186" s="3"/>
      <c r="O186" s="3"/>
      <c r="P186" s="22">
        <v>1</v>
      </c>
      <c r="Q186" s="23"/>
      <c r="R186" s="3"/>
    </row>
    <row r="187" spans="1:18" ht="12.75" customHeight="1">
      <c r="A187" s="29"/>
      <c r="K187" s="26">
        <f>SUM(K182:K186)</f>
        <v>7</v>
      </c>
      <c r="L187" s="3">
        <f>K182/B174</f>
        <v>7.6923076923076927E-2</v>
      </c>
      <c r="M187" s="3">
        <f>K187/B174</f>
        <v>0.17948717948717949</v>
      </c>
      <c r="N187" s="3">
        <f>M187-L187</f>
        <v>0.10256410256410256</v>
      </c>
      <c r="O187" s="3"/>
      <c r="P187" s="3"/>
    </row>
    <row r="188" spans="1:18" ht="12.75" customHeight="1">
      <c r="A188" s="40" t="s">
        <v>78</v>
      </c>
      <c r="L188" s="3"/>
      <c r="M188" s="3"/>
      <c r="O188" s="3"/>
    </row>
    <row r="189" spans="1:18" ht="25.5" customHeight="1">
      <c r="B189" s="302" t="s">
        <v>2</v>
      </c>
      <c r="C189" s="303"/>
      <c r="D189" s="303"/>
      <c r="E189" s="303"/>
      <c r="F189" s="303"/>
      <c r="G189" s="303"/>
      <c r="H189" s="303"/>
      <c r="I189" s="303"/>
      <c r="J189" s="303"/>
      <c r="L189" s="7" t="s">
        <v>3</v>
      </c>
      <c r="M189" s="7" t="s">
        <v>4</v>
      </c>
      <c r="N189" s="52" t="s">
        <v>5</v>
      </c>
      <c r="O189" s="7" t="s">
        <v>6</v>
      </c>
      <c r="P189" s="6" t="s">
        <v>7</v>
      </c>
      <c r="Q189" s="6" t="s">
        <v>8</v>
      </c>
      <c r="R189" s="7" t="s">
        <v>9</v>
      </c>
    </row>
    <row r="190" spans="1:18" ht="12.75" customHeight="1">
      <c r="A190" s="53" t="s">
        <v>10</v>
      </c>
      <c r="B190" s="54">
        <v>1</v>
      </c>
      <c r="C190" s="54">
        <v>2</v>
      </c>
      <c r="D190" s="54">
        <v>3</v>
      </c>
      <c r="E190" s="54">
        <v>4</v>
      </c>
      <c r="F190" s="54">
        <v>5</v>
      </c>
      <c r="G190" s="54">
        <v>6</v>
      </c>
      <c r="H190" s="54">
        <v>7</v>
      </c>
      <c r="I190" s="54">
        <v>8</v>
      </c>
      <c r="J190" s="54">
        <v>9</v>
      </c>
      <c r="K190" s="55" t="s">
        <v>11</v>
      </c>
      <c r="L190" s="3"/>
      <c r="M190" s="3"/>
      <c r="O190" s="3"/>
      <c r="P190" s="15"/>
      <c r="Q190" s="15"/>
      <c r="R190" s="3"/>
    </row>
    <row r="191" spans="1:18" ht="12.75" customHeight="1">
      <c r="A191" s="29" t="s">
        <v>49</v>
      </c>
      <c r="B191" s="26">
        <v>35</v>
      </c>
      <c r="K191" s="31"/>
      <c r="L191" s="3"/>
      <c r="M191" s="3"/>
      <c r="O191" s="3"/>
      <c r="P191" s="18">
        <f>B191</f>
        <v>35</v>
      </c>
      <c r="Q191" s="15"/>
      <c r="R191" s="3"/>
    </row>
    <row r="192" spans="1:18" ht="12.75" customHeight="1">
      <c r="A192" s="29" t="s">
        <v>50</v>
      </c>
      <c r="C192" s="26">
        <v>27</v>
      </c>
      <c r="K192" s="31"/>
      <c r="L192" s="3"/>
      <c r="M192" s="3"/>
      <c r="N192" s="3"/>
      <c r="O192" s="3">
        <f>C192/B191</f>
        <v>0.77142857142857146</v>
      </c>
      <c r="P192" s="22">
        <v>30</v>
      </c>
      <c r="Q192" s="23">
        <f t="shared" ref="Q192:Q199" si="45">P192/P191</f>
        <v>0.8571428571428571</v>
      </c>
      <c r="R192" s="3">
        <f t="shared" ref="R192:R199" si="46">100%-Q192</f>
        <v>0.1428571428571429</v>
      </c>
    </row>
    <row r="193" spans="1:18" ht="12.75" customHeight="1">
      <c r="A193" s="29" t="s">
        <v>51</v>
      </c>
      <c r="D193" s="26">
        <v>23</v>
      </c>
      <c r="K193" s="31"/>
      <c r="L193" s="3"/>
      <c r="M193" s="3"/>
      <c r="O193" s="3">
        <f>D193/C192</f>
        <v>0.85185185185185186</v>
      </c>
      <c r="P193" s="22">
        <v>32</v>
      </c>
      <c r="Q193" s="23">
        <f t="shared" si="45"/>
        <v>1.0666666666666667</v>
      </c>
      <c r="R193" s="3">
        <f t="shared" si="46"/>
        <v>-6.6666666666666652E-2</v>
      </c>
    </row>
    <row r="194" spans="1:18" ht="12.75" customHeight="1">
      <c r="A194" s="29" t="s">
        <v>52</v>
      </c>
      <c r="E194" s="26">
        <v>11</v>
      </c>
      <c r="K194" s="31"/>
      <c r="L194" s="3"/>
      <c r="M194" s="3"/>
      <c r="O194" s="3">
        <f>E194/D193</f>
        <v>0.47826086956521741</v>
      </c>
      <c r="P194" s="22">
        <v>31</v>
      </c>
      <c r="Q194" s="23">
        <f t="shared" si="45"/>
        <v>0.96875</v>
      </c>
      <c r="R194" s="3">
        <f t="shared" si="46"/>
        <v>3.125E-2</v>
      </c>
    </row>
    <row r="195" spans="1:18" ht="12.75" customHeight="1">
      <c r="A195" s="29" t="s">
        <v>53</v>
      </c>
      <c r="F195" s="26">
        <v>10</v>
      </c>
      <c r="K195" s="31"/>
      <c r="L195" s="3"/>
      <c r="M195" s="3"/>
      <c r="O195" s="3">
        <f>F195/E194</f>
        <v>0.90909090909090906</v>
      </c>
      <c r="P195" s="22">
        <v>26</v>
      </c>
      <c r="Q195" s="23">
        <f t="shared" si="45"/>
        <v>0.83870967741935487</v>
      </c>
      <c r="R195" s="3">
        <f t="shared" si="46"/>
        <v>0.16129032258064513</v>
      </c>
    </row>
    <row r="196" spans="1:18" ht="12.75" customHeight="1">
      <c r="A196" s="29" t="s">
        <v>54</v>
      </c>
      <c r="G196" s="26">
        <v>7</v>
      </c>
      <c r="K196" s="31"/>
      <c r="L196" s="3"/>
      <c r="M196" s="3"/>
      <c r="O196" s="3">
        <f>G196/F195</f>
        <v>0.7</v>
      </c>
      <c r="P196" s="22">
        <v>22</v>
      </c>
      <c r="Q196" s="23">
        <f t="shared" si="45"/>
        <v>0.84615384615384615</v>
      </c>
      <c r="R196" s="3">
        <f t="shared" si="46"/>
        <v>0.15384615384615385</v>
      </c>
    </row>
    <row r="197" spans="1:18" ht="12.75" customHeight="1">
      <c r="A197" s="29" t="s">
        <v>55</v>
      </c>
      <c r="H197" s="26">
        <v>7</v>
      </c>
      <c r="K197" s="31"/>
      <c r="L197" s="3"/>
      <c r="M197" s="3"/>
      <c r="O197" s="3">
        <f>H197/G196</f>
        <v>1</v>
      </c>
      <c r="P197" s="22">
        <v>21</v>
      </c>
      <c r="Q197" s="23">
        <f t="shared" si="45"/>
        <v>0.95454545454545459</v>
      </c>
      <c r="R197" s="3">
        <f t="shared" si="46"/>
        <v>4.5454545454545414E-2</v>
      </c>
    </row>
    <row r="198" spans="1:18" ht="12.75" customHeight="1">
      <c r="A198" s="29" t="s">
        <v>56</v>
      </c>
      <c r="I198" s="26">
        <v>7</v>
      </c>
      <c r="K198" s="31"/>
      <c r="L198" s="3"/>
      <c r="M198" s="3"/>
      <c r="O198" s="3">
        <f>I198/H197</f>
        <v>1</v>
      </c>
      <c r="P198" s="22">
        <v>20</v>
      </c>
      <c r="Q198" s="23">
        <f t="shared" si="45"/>
        <v>0.95238095238095233</v>
      </c>
      <c r="R198" s="3">
        <f t="shared" si="46"/>
        <v>4.7619047619047672E-2</v>
      </c>
    </row>
    <row r="199" spans="1:18" ht="12.75" customHeight="1">
      <c r="A199" s="29" t="s">
        <v>57</v>
      </c>
      <c r="J199" s="26">
        <v>6</v>
      </c>
      <c r="K199" s="31">
        <v>6</v>
      </c>
      <c r="L199" s="3"/>
      <c r="M199" s="3"/>
      <c r="O199" s="3">
        <f>J199/I198</f>
        <v>0.8571428571428571</v>
      </c>
      <c r="P199" s="22">
        <v>19</v>
      </c>
      <c r="Q199" s="23">
        <f t="shared" si="45"/>
        <v>0.95</v>
      </c>
      <c r="R199" s="3">
        <f t="shared" si="46"/>
        <v>5.0000000000000044E-2</v>
      </c>
    </row>
    <row r="200" spans="1:18" ht="12.75" customHeight="1">
      <c r="A200" s="29" t="s">
        <v>69</v>
      </c>
      <c r="J200" s="26">
        <v>9</v>
      </c>
      <c r="K200" s="31">
        <v>5</v>
      </c>
      <c r="L200" s="3"/>
      <c r="M200" s="3"/>
      <c r="O200" s="3"/>
      <c r="P200" s="22">
        <v>13</v>
      </c>
      <c r="Q200" s="23"/>
      <c r="R200" s="3"/>
    </row>
    <row r="201" spans="1:18" ht="12.75" customHeight="1">
      <c r="A201" s="29" t="s">
        <v>70</v>
      </c>
      <c r="J201" s="26">
        <v>4</v>
      </c>
      <c r="K201" s="31">
        <v>3</v>
      </c>
      <c r="L201" s="3"/>
      <c r="M201" s="3"/>
      <c r="O201" s="3"/>
      <c r="P201" s="22">
        <v>8</v>
      </c>
      <c r="Q201" s="23"/>
      <c r="R201" s="3"/>
    </row>
    <row r="202" spans="1:18" ht="12.75" customHeight="1">
      <c r="A202" s="29" t="s">
        <v>73</v>
      </c>
      <c r="J202" s="26">
        <v>4</v>
      </c>
      <c r="K202" s="31"/>
      <c r="L202" s="3"/>
      <c r="M202" s="3"/>
      <c r="O202" s="3"/>
      <c r="P202" s="22">
        <v>4</v>
      </c>
      <c r="Q202" s="23"/>
      <c r="R202" s="3"/>
    </row>
    <row r="203" spans="1:18" ht="12.75" customHeight="1">
      <c r="A203" s="29" t="s">
        <v>76</v>
      </c>
      <c r="J203" s="26">
        <v>2</v>
      </c>
      <c r="K203" s="31">
        <v>2</v>
      </c>
      <c r="L203" s="3"/>
      <c r="M203" s="3"/>
      <c r="O203" s="3"/>
      <c r="P203" s="22">
        <v>4</v>
      </c>
      <c r="Q203" s="23"/>
      <c r="R203" s="3"/>
    </row>
    <row r="204" spans="1:18" ht="12.75" customHeight="1">
      <c r="K204" s="26">
        <f>SUM(K199:K203)</f>
        <v>16</v>
      </c>
      <c r="L204" s="3">
        <f>K199/B191</f>
        <v>0.17142857142857143</v>
      </c>
      <c r="M204" s="3">
        <f>K204/B191</f>
        <v>0.45714285714285713</v>
      </c>
      <c r="N204" s="3">
        <f>M204-L204</f>
        <v>0.2857142857142857</v>
      </c>
      <c r="O204" s="3"/>
      <c r="P204" s="3"/>
    </row>
    <row r="205" spans="1:18" ht="12.75" customHeight="1">
      <c r="A205" s="40" t="s">
        <v>79</v>
      </c>
      <c r="L205" s="3"/>
      <c r="M205" s="3"/>
      <c r="O205" s="3"/>
    </row>
    <row r="206" spans="1:18" ht="25.5" customHeight="1">
      <c r="B206" s="302" t="s">
        <v>2</v>
      </c>
      <c r="C206" s="303"/>
      <c r="D206" s="303"/>
      <c r="E206" s="303"/>
      <c r="F206" s="303"/>
      <c r="G206" s="303"/>
      <c r="H206" s="303"/>
      <c r="I206" s="303"/>
      <c r="J206" s="303"/>
      <c r="L206" s="7" t="s">
        <v>3</v>
      </c>
      <c r="M206" s="7" t="s">
        <v>4</v>
      </c>
      <c r="N206" s="52" t="s">
        <v>5</v>
      </c>
      <c r="O206" s="7" t="s">
        <v>6</v>
      </c>
      <c r="P206" s="6" t="s">
        <v>7</v>
      </c>
      <c r="Q206" s="6" t="s">
        <v>8</v>
      </c>
      <c r="R206" s="7" t="s">
        <v>9</v>
      </c>
    </row>
    <row r="207" spans="1:18" ht="12.75" customHeight="1">
      <c r="A207" s="53" t="s">
        <v>10</v>
      </c>
      <c r="B207" s="54">
        <v>1</v>
      </c>
      <c r="C207" s="54">
        <v>2</v>
      </c>
      <c r="D207" s="54">
        <v>3</v>
      </c>
      <c r="E207" s="54">
        <v>4</v>
      </c>
      <c r="F207" s="54">
        <v>5</v>
      </c>
      <c r="G207" s="54">
        <v>6</v>
      </c>
      <c r="H207" s="54">
        <v>7</v>
      </c>
      <c r="I207" s="54">
        <v>8</v>
      </c>
      <c r="J207" s="54">
        <v>9</v>
      </c>
      <c r="K207" s="55" t="s">
        <v>11</v>
      </c>
      <c r="L207" s="3"/>
      <c r="M207" s="3"/>
      <c r="O207" s="3"/>
      <c r="P207" s="15"/>
      <c r="Q207" s="15"/>
      <c r="R207" s="3"/>
    </row>
    <row r="208" spans="1:18" ht="12.75" customHeight="1">
      <c r="A208" s="29" t="s">
        <v>50</v>
      </c>
      <c r="B208" s="26">
        <v>25</v>
      </c>
      <c r="K208" s="31"/>
      <c r="L208" s="3"/>
      <c r="M208" s="3"/>
      <c r="O208" s="3"/>
      <c r="P208" s="18">
        <f>B208</f>
        <v>25</v>
      </c>
      <c r="Q208" s="15"/>
      <c r="R208" s="3"/>
    </row>
    <row r="209" spans="1:18" ht="12.75" customHeight="1">
      <c r="A209" s="29" t="s">
        <v>51</v>
      </c>
      <c r="C209" s="26">
        <v>21</v>
      </c>
      <c r="K209" s="31"/>
      <c r="L209" s="3"/>
      <c r="M209" s="3"/>
      <c r="N209" s="3"/>
      <c r="O209" s="3">
        <f>C209/B208</f>
        <v>0.84</v>
      </c>
      <c r="P209" s="22">
        <v>21</v>
      </c>
      <c r="Q209" s="23">
        <f t="shared" ref="Q209:Q216" si="47">P209/P208</f>
        <v>0.84</v>
      </c>
      <c r="R209" s="3">
        <f t="shared" ref="R209:R216" si="48">100%-Q209</f>
        <v>0.16000000000000003</v>
      </c>
    </row>
    <row r="210" spans="1:18" ht="12.75" customHeight="1">
      <c r="A210" s="29" t="s">
        <v>52</v>
      </c>
      <c r="D210" s="26">
        <v>10</v>
      </c>
      <c r="K210" s="31"/>
      <c r="L210" s="3"/>
      <c r="M210" s="3"/>
      <c r="O210" s="3">
        <f>D210/C209</f>
        <v>0.47619047619047616</v>
      </c>
      <c r="P210" s="22">
        <v>19</v>
      </c>
      <c r="Q210" s="23">
        <f t="shared" si="47"/>
        <v>0.90476190476190477</v>
      </c>
      <c r="R210" s="3">
        <f t="shared" si="48"/>
        <v>9.5238095238095233E-2</v>
      </c>
    </row>
    <row r="211" spans="1:18" ht="12.75" customHeight="1">
      <c r="A211" s="29" t="s">
        <v>53</v>
      </c>
      <c r="E211" s="26">
        <v>8</v>
      </c>
      <c r="K211" s="31"/>
      <c r="L211" s="3"/>
      <c r="M211" s="3"/>
      <c r="O211" s="3">
        <f>E211/D210</f>
        <v>0.8</v>
      </c>
      <c r="P211" s="22">
        <v>17</v>
      </c>
      <c r="Q211" s="23">
        <f t="shared" si="47"/>
        <v>0.89473684210526316</v>
      </c>
      <c r="R211" s="3">
        <f t="shared" si="48"/>
        <v>0.10526315789473684</v>
      </c>
    </row>
    <row r="212" spans="1:18" ht="12.75" customHeight="1">
      <c r="A212" s="29" t="s">
        <v>54</v>
      </c>
      <c r="F212" s="26">
        <v>3</v>
      </c>
      <c r="K212" s="31"/>
      <c r="L212" s="3"/>
      <c r="M212" s="3"/>
      <c r="O212" s="3">
        <f>F212/E211</f>
        <v>0.375</v>
      </c>
      <c r="P212" s="22">
        <v>13</v>
      </c>
      <c r="Q212" s="23">
        <f t="shared" si="47"/>
        <v>0.76470588235294112</v>
      </c>
      <c r="R212" s="3">
        <f t="shared" si="48"/>
        <v>0.23529411764705888</v>
      </c>
    </row>
    <row r="213" spans="1:18" ht="12.75" customHeight="1">
      <c r="A213" s="29" t="s">
        <v>55</v>
      </c>
      <c r="G213" s="26">
        <v>3</v>
      </c>
      <c r="K213" s="31"/>
      <c r="L213" s="3"/>
      <c r="M213" s="3"/>
      <c r="O213" s="3">
        <f>G213/F212</f>
        <v>1</v>
      </c>
      <c r="P213" s="22">
        <v>11</v>
      </c>
      <c r="Q213" s="23">
        <f t="shared" si="47"/>
        <v>0.84615384615384615</v>
      </c>
      <c r="R213" s="3">
        <f t="shared" si="48"/>
        <v>0.15384615384615385</v>
      </c>
    </row>
    <row r="214" spans="1:18" ht="12.75" customHeight="1">
      <c r="A214" s="29" t="s">
        <v>56</v>
      </c>
      <c r="H214" s="26">
        <v>3</v>
      </c>
      <c r="K214" s="31"/>
      <c r="L214" s="3"/>
      <c r="M214" s="3"/>
      <c r="O214" s="3">
        <f>H214/G213</f>
        <v>1</v>
      </c>
      <c r="P214" s="22">
        <v>10</v>
      </c>
      <c r="Q214" s="23">
        <f t="shared" si="47"/>
        <v>0.90909090909090906</v>
      </c>
      <c r="R214" s="3">
        <f t="shared" si="48"/>
        <v>9.0909090909090939E-2</v>
      </c>
    </row>
    <row r="215" spans="1:18" ht="12.75" customHeight="1">
      <c r="A215" s="29" t="s">
        <v>57</v>
      </c>
      <c r="I215" s="26">
        <v>3</v>
      </c>
      <c r="K215" s="31"/>
      <c r="L215" s="3"/>
      <c r="M215" s="3"/>
      <c r="O215" s="3">
        <f>I215/H214</f>
        <v>1</v>
      </c>
      <c r="P215" s="22">
        <v>10</v>
      </c>
      <c r="Q215" s="23">
        <f t="shared" si="47"/>
        <v>1</v>
      </c>
      <c r="R215" s="3">
        <f t="shared" si="48"/>
        <v>0</v>
      </c>
    </row>
    <row r="216" spans="1:18" ht="12.75" customHeight="1">
      <c r="A216" s="29" t="s">
        <v>69</v>
      </c>
      <c r="J216" s="26">
        <v>3</v>
      </c>
      <c r="K216" s="31">
        <v>2</v>
      </c>
      <c r="L216" s="3"/>
      <c r="M216" s="3"/>
      <c r="O216" s="3">
        <f>J216/I215</f>
        <v>1</v>
      </c>
      <c r="P216" s="22">
        <v>10</v>
      </c>
      <c r="Q216" s="23">
        <f t="shared" si="47"/>
        <v>1</v>
      </c>
      <c r="R216" s="3">
        <f t="shared" si="48"/>
        <v>0</v>
      </c>
    </row>
    <row r="217" spans="1:18" ht="12.75" customHeight="1">
      <c r="A217" s="29" t="s">
        <v>70</v>
      </c>
      <c r="J217" s="26">
        <v>2</v>
      </c>
      <c r="K217" s="31"/>
      <c r="L217" s="3"/>
      <c r="M217" s="3"/>
      <c r="O217" s="3"/>
      <c r="P217" s="22">
        <v>8</v>
      </c>
      <c r="Q217" s="23"/>
      <c r="R217" s="3"/>
    </row>
    <row r="218" spans="1:18" ht="12.75" customHeight="1">
      <c r="A218" s="29" t="s">
        <v>73</v>
      </c>
      <c r="J218" s="26">
        <v>7</v>
      </c>
      <c r="K218" s="31">
        <v>1</v>
      </c>
      <c r="L218" s="3"/>
      <c r="M218" s="3"/>
      <c r="O218" s="3"/>
      <c r="P218" s="22">
        <v>7</v>
      </c>
      <c r="Q218" s="23"/>
      <c r="R218" s="3"/>
    </row>
    <row r="219" spans="1:18" ht="12.75" customHeight="1">
      <c r="A219" s="29" t="s">
        <v>76</v>
      </c>
      <c r="J219" s="26">
        <v>2</v>
      </c>
      <c r="K219" s="31">
        <v>2</v>
      </c>
      <c r="L219" s="3"/>
      <c r="M219" s="3"/>
      <c r="O219" s="3"/>
      <c r="P219" s="22">
        <v>6</v>
      </c>
      <c r="Q219" s="23"/>
      <c r="R219" s="3"/>
    </row>
    <row r="220" spans="1:18" ht="12.75" customHeight="1">
      <c r="A220" s="29" t="s">
        <v>80</v>
      </c>
      <c r="J220" s="26">
        <v>3</v>
      </c>
      <c r="K220" s="31"/>
      <c r="L220" s="3"/>
      <c r="M220" s="3"/>
      <c r="O220" s="3"/>
      <c r="P220" s="22">
        <v>3</v>
      </c>
      <c r="Q220" s="23"/>
      <c r="R220" s="3"/>
    </row>
    <row r="221" spans="1:18" ht="12.75" customHeight="1">
      <c r="A221" s="29" t="s">
        <v>84</v>
      </c>
      <c r="J221" s="26">
        <v>1</v>
      </c>
      <c r="K221" s="31">
        <v>1</v>
      </c>
      <c r="L221" s="3"/>
      <c r="M221" s="3"/>
      <c r="O221" s="3"/>
      <c r="P221" s="22">
        <v>1</v>
      </c>
      <c r="Q221" s="23"/>
      <c r="R221" s="3"/>
    </row>
    <row r="222" spans="1:18" ht="12.75" customHeight="1">
      <c r="K222" s="26">
        <f>SUM(K216:K221)</f>
        <v>6</v>
      </c>
      <c r="L222" s="3">
        <f>K216/B208</f>
        <v>0.08</v>
      </c>
      <c r="M222" s="3">
        <f>K222/B208</f>
        <v>0.24</v>
      </c>
      <c r="N222" s="3">
        <f>M222-L222</f>
        <v>0.15999999999999998</v>
      </c>
      <c r="O222" s="3"/>
      <c r="P222" s="3"/>
    </row>
    <row r="223" spans="1:18" ht="12.75" customHeight="1">
      <c r="A223" s="40" t="s">
        <v>81</v>
      </c>
      <c r="L223" s="3"/>
      <c r="M223" s="3"/>
      <c r="O223" s="3"/>
    </row>
    <row r="224" spans="1:18" ht="25.5" customHeight="1">
      <c r="B224" s="302" t="s">
        <v>2</v>
      </c>
      <c r="C224" s="303"/>
      <c r="D224" s="303"/>
      <c r="E224" s="303"/>
      <c r="F224" s="303"/>
      <c r="G224" s="303"/>
      <c r="H224" s="303"/>
      <c r="I224" s="303"/>
      <c r="J224" s="303"/>
      <c r="L224" s="7" t="s">
        <v>3</v>
      </c>
      <c r="M224" s="7" t="s">
        <v>4</v>
      </c>
      <c r="N224" s="52" t="s">
        <v>5</v>
      </c>
      <c r="O224" s="7" t="s">
        <v>6</v>
      </c>
      <c r="P224" s="6" t="s">
        <v>7</v>
      </c>
      <c r="Q224" s="6" t="s">
        <v>8</v>
      </c>
      <c r="R224" s="7" t="s">
        <v>9</v>
      </c>
    </row>
    <row r="225" spans="1:18" ht="12.75" customHeight="1">
      <c r="A225" s="53" t="s">
        <v>10</v>
      </c>
      <c r="B225" s="54">
        <v>1</v>
      </c>
      <c r="C225" s="54">
        <v>2</v>
      </c>
      <c r="D225" s="54">
        <v>3</v>
      </c>
      <c r="E225" s="54">
        <v>4</v>
      </c>
      <c r="F225" s="54">
        <v>5</v>
      </c>
      <c r="G225" s="54">
        <v>6</v>
      </c>
      <c r="H225" s="54">
        <v>7</v>
      </c>
      <c r="I225" s="54">
        <v>8</v>
      </c>
      <c r="J225" s="54">
        <v>9</v>
      </c>
      <c r="K225" s="55" t="s">
        <v>11</v>
      </c>
      <c r="L225" s="3"/>
      <c r="M225" s="3"/>
      <c r="O225" s="3"/>
      <c r="P225" s="15"/>
      <c r="Q225" s="15"/>
      <c r="R225" s="3"/>
    </row>
    <row r="226" spans="1:18" ht="12.75" customHeight="1">
      <c r="A226" s="29" t="s">
        <v>51</v>
      </c>
      <c r="B226" s="26">
        <v>41</v>
      </c>
      <c r="K226" s="31"/>
      <c r="L226" s="3"/>
      <c r="M226" s="3"/>
      <c r="O226" s="3"/>
      <c r="P226" s="18">
        <f>B226</f>
        <v>41</v>
      </c>
      <c r="Q226" s="15"/>
      <c r="R226" s="3"/>
    </row>
    <row r="227" spans="1:18" ht="12.75" customHeight="1">
      <c r="A227" s="29" t="s">
        <v>52</v>
      </c>
      <c r="C227" s="26">
        <v>32</v>
      </c>
      <c r="K227" s="31"/>
      <c r="L227" s="3"/>
      <c r="M227" s="3"/>
      <c r="N227" s="3"/>
      <c r="O227" s="3">
        <f>C227/B226</f>
        <v>0.78048780487804881</v>
      </c>
      <c r="P227" s="22">
        <v>35</v>
      </c>
      <c r="Q227" s="23">
        <f t="shared" ref="Q227:Q234" si="49">P227/P226</f>
        <v>0.85365853658536583</v>
      </c>
      <c r="R227" s="3">
        <f t="shared" ref="R227:R234" si="50">100%-Q227</f>
        <v>0.14634146341463417</v>
      </c>
    </row>
    <row r="228" spans="1:18" ht="12.75" customHeight="1">
      <c r="A228" s="29" t="s">
        <v>53</v>
      </c>
      <c r="D228" s="26">
        <v>21</v>
      </c>
      <c r="K228" s="31"/>
      <c r="L228" s="3"/>
      <c r="M228" s="3"/>
      <c r="O228" s="3">
        <f>D228/C227</f>
        <v>0.65625</v>
      </c>
      <c r="P228" s="22">
        <v>30</v>
      </c>
      <c r="Q228" s="23">
        <f t="shared" si="49"/>
        <v>0.8571428571428571</v>
      </c>
      <c r="R228" s="3">
        <f t="shared" si="50"/>
        <v>0.1428571428571429</v>
      </c>
    </row>
    <row r="229" spans="1:18" ht="12.75" customHeight="1">
      <c r="A229" s="29" t="s">
        <v>54</v>
      </c>
      <c r="E229" s="26">
        <v>15</v>
      </c>
      <c r="K229" s="31"/>
      <c r="L229" s="3"/>
      <c r="M229" s="3"/>
      <c r="O229" s="3">
        <f>E229/D228</f>
        <v>0.7142857142857143</v>
      </c>
      <c r="P229" s="22">
        <v>24</v>
      </c>
      <c r="Q229" s="23">
        <f t="shared" si="49"/>
        <v>0.8</v>
      </c>
      <c r="R229" s="3">
        <f t="shared" si="50"/>
        <v>0.19999999999999996</v>
      </c>
    </row>
    <row r="230" spans="1:18" ht="12.75" customHeight="1">
      <c r="A230" s="29" t="s">
        <v>55</v>
      </c>
      <c r="F230" s="26">
        <v>13</v>
      </c>
      <c r="K230" s="31"/>
      <c r="L230" s="3"/>
      <c r="M230" s="3"/>
      <c r="O230" s="3">
        <f>F230/E229</f>
        <v>0.8666666666666667</v>
      </c>
      <c r="P230" s="22">
        <v>22</v>
      </c>
      <c r="Q230" s="23">
        <f t="shared" si="49"/>
        <v>0.91666666666666663</v>
      </c>
      <c r="R230" s="3">
        <f t="shared" si="50"/>
        <v>8.333333333333337E-2</v>
      </c>
    </row>
    <row r="231" spans="1:18" ht="12.75" customHeight="1">
      <c r="A231" s="29" t="s">
        <v>56</v>
      </c>
      <c r="G231" s="26">
        <v>13</v>
      </c>
      <c r="K231" s="31"/>
      <c r="L231" s="3"/>
      <c r="M231" s="3"/>
      <c r="O231" s="3">
        <f>G231/F230</f>
        <v>1</v>
      </c>
      <c r="P231" s="22">
        <v>20</v>
      </c>
      <c r="Q231" s="23">
        <f t="shared" si="49"/>
        <v>0.90909090909090906</v>
      </c>
      <c r="R231" s="3">
        <f t="shared" si="50"/>
        <v>9.0909090909090939E-2</v>
      </c>
    </row>
    <row r="232" spans="1:18" ht="12.75" customHeight="1">
      <c r="A232" s="29" t="s">
        <v>57</v>
      </c>
      <c r="H232" s="26">
        <v>13</v>
      </c>
      <c r="K232" s="31"/>
      <c r="L232" s="3"/>
      <c r="M232" s="3"/>
      <c r="O232" s="3">
        <f>H232/G231</f>
        <v>1</v>
      </c>
      <c r="P232" s="22">
        <v>19</v>
      </c>
      <c r="Q232" s="23">
        <f t="shared" si="49"/>
        <v>0.95</v>
      </c>
      <c r="R232" s="3">
        <f t="shared" si="50"/>
        <v>5.0000000000000044E-2</v>
      </c>
    </row>
    <row r="233" spans="1:18" ht="12.75" customHeight="1">
      <c r="A233" s="29" t="s">
        <v>69</v>
      </c>
      <c r="I233" s="26">
        <v>13</v>
      </c>
      <c r="K233" s="31"/>
      <c r="L233" s="3"/>
      <c r="M233" s="3"/>
      <c r="O233" s="3">
        <f>I233/H232</f>
        <v>1</v>
      </c>
      <c r="P233" s="22">
        <v>18</v>
      </c>
      <c r="Q233" s="23">
        <f t="shared" si="49"/>
        <v>0.94736842105263153</v>
      </c>
      <c r="R233" s="3">
        <f t="shared" si="50"/>
        <v>5.2631578947368474E-2</v>
      </c>
    </row>
    <row r="234" spans="1:18" ht="12.75" customHeight="1">
      <c r="A234" s="29" t="s">
        <v>70</v>
      </c>
      <c r="J234" s="26">
        <v>13</v>
      </c>
      <c r="K234" s="31">
        <v>6</v>
      </c>
      <c r="L234" s="3"/>
      <c r="M234" s="3"/>
      <c r="O234" s="3">
        <f>J234/I233</f>
        <v>1</v>
      </c>
      <c r="P234" s="22">
        <v>17</v>
      </c>
      <c r="Q234" s="23">
        <f t="shared" si="49"/>
        <v>0.94444444444444442</v>
      </c>
      <c r="R234" s="3">
        <f t="shared" si="50"/>
        <v>5.555555555555558E-2</v>
      </c>
    </row>
    <row r="235" spans="1:18" ht="12.75" customHeight="1">
      <c r="A235" s="29" t="s">
        <v>73</v>
      </c>
      <c r="J235" s="26">
        <v>8</v>
      </c>
      <c r="K235" s="31">
        <v>4</v>
      </c>
      <c r="L235" s="3"/>
      <c r="M235" s="3"/>
      <c r="O235" s="3"/>
      <c r="P235" s="22">
        <v>8</v>
      </c>
      <c r="Q235" s="23"/>
      <c r="R235" s="3"/>
    </row>
    <row r="236" spans="1:18" ht="12.75" customHeight="1">
      <c r="A236" s="29" t="s">
        <v>76</v>
      </c>
      <c r="J236" s="26">
        <v>2</v>
      </c>
      <c r="K236" s="31">
        <v>3</v>
      </c>
      <c r="L236" s="3"/>
      <c r="M236" s="3"/>
      <c r="O236" s="3"/>
      <c r="P236" s="22">
        <v>4</v>
      </c>
      <c r="Q236" s="23"/>
      <c r="R236" s="3"/>
    </row>
    <row r="237" spans="1:18" ht="12.75" customHeight="1">
      <c r="A237" s="29" t="s">
        <v>80</v>
      </c>
      <c r="K237" s="31"/>
      <c r="L237" s="3"/>
      <c r="M237" s="3"/>
      <c r="O237" s="3"/>
      <c r="P237" s="22"/>
      <c r="Q237" s="23"/>
      <c r="R237" s="3"/>
    </row>
    <row r="238" spans="1:18" ht="12.75" customHeight="1">
      <c r="A238" s="29" t="s">
        <v>84</v>
      </c>
      <c r="K238" s="31"/>
      <c r="L238" s="3"/>
      <c r="M238" s="3"/>
      <c r="O238" s="3"/>
      <c r="P238" s="22"/>
      <c r="Q238" s="23"/>
      <c r="R238" s="3"/>
    </row>
    <row r="239" spans="1:18" ht="12.75" customHeight="1">
      <c r="K239" s="26">
        <f>SUM(K234:K236)</f>
        <v>13</v>
      </c>
      <c r="L239" s="3">
        <f>K234/B226</f>
        <v>0.14634146341463414</v>
      </c>
      <c r="M239" s="3">
        <f>K239/B226</f>
        <v>0.31707317073170732</v>
      </c>
      <c r="N239" s="3">
        <f>M239-L239</f>
        <v>0.17073170731707318</v>
      </c>
      <c r="O239" s="3"/>
      <c r="P239" s="3"/>
    </row>
    <row r="240" spans="1:18" ht="12.75" customHeight="1">
      <c r="A240" s="40" t="s">
        <v>82</v>
      </c>
      <c r="L240" s="3"/>
      <c r="M240" s="3"/>
      <c r="O240" s="3"/>
    </row>
    <row r="241" spans="1:22" ht="25.5" customHeight="1">
      <c r="B241" s="302" t="s">
        <v>2</v>
      </c>
      <c r="C241" s="303"/>
      <c r="D241" s="303"/>
      <c r="E241" s="303"/>
      <c r="F241" s="303"/>
      <c r="G241" s="303"/>
      <c r="H241" s="303"/>
      <c r="I241" s="303"/>
      <c r="J241" s="303"/>
      <c r="L241" s="7" t="s">
        <v>3</v>
      </c>
      <c r="M241" s="7" t="s">
        <v>4</v>
      </c>
      <c r="N241" s="52" t="s">
        <v>5</v>
      </c>
      <c r="O241" s="7" t="s">
        <v>6</v>
      </c>
      <c r="P241" s="6" t="s">
        <v>7</v>
      </c>
      <c r="Q241" s="6" t="s">
        <v>8</v>
      </c>
      <c r="R241" s="7" t="s">
        <v>9</v>
      </c>
    </row>
    <row r="242" spans="1:22" ht="12.75" customHeight="1">
      <c r="A242" s="53" t="s">
        <v>10</v>
      </c>
      <c r="B242" s="54">
        <v>1</v>
      </c>
      <c r="C242" s="54">
        <v>2</v>
      </c>
      <c r="D242" s="54">
        <v>3</v>
      </c>
      <c r="E242" s="54">
        <v>4</v>
      </c>
      <c r="F242" s="54">
        <v>5</v>
      </c>
      <c r="G242" s="54">
        <v>6</v>
      </c>
      <c r="H242" s="54">
        <v>7</v>
      </c>
      <c r="I242" s="54">
        <v>8</v>
      </c>
      <c r="J242" s="54">
        <v>9</v>
      </c>
      <c r="K242" s="55" t="s">
        <v>11</v>
      </c>
      <c r="L242" s="3"/>
      <c r="M242" s="3"/>
      <c r="O242" s="3"/>
      <c r="P242" s="15"/>
      <c r="Q242" s="15"/>
      <c r="R242" s="3"/>
    </row>
    <row r="243" spans="1:22" ht="12.75" customHeight="1">
      <c r="A243" s="29" t="s">
        <v>52</v>
      </c>
      <c r="B243" s="26">
        <v>33</v>
      </c>
      <c r="K243" s="31"/>
      <c r="L243" s="3"/>
      <c r="M243" s="3"/>
      <c r="O243" s="3"/>
      <c r="P243" s="18">
        <f>B243</f>
        <v>33</v>
      </c>
      <c r="Q243" s="15"/>
      <c r="R243" s="3"/>
    </row>
    <row r="244" spans="1:22" ht="12.75" customHeight="1">
      <c r="A244" s="29" t="s">
        <v>53</v>
      </c>
      <c r="C244" s="26">
        <v>27</v>
      </c>
      <c r="K244" s="31"/>
      <c r="L244" s="3"/>
      <c r="M244" s="3"/>
      <c r="N244" s="3"/>
      <c r="O244" s="3">
        <f>C244/B243</f>
        <v>0.81818181818181823</v>
      </c>
      <c r="P244" s="22">
        <v>29</v>
      </c>
      <c r="Q244" s="23">
        <f t="shared" ref="Q244:Q251" si="51">P244/P243</f>
        <v>0.87878787878787878</v>
      </c>
      <c r="R244" s="3">
        <f t="shared" ref="R244:R251" si="52">100%-Q244</f>
        <v>0.12121212121212122</v>
      </c>
    </row>
    <row r="245" spans="1:22" ht="12.75" customHeight="1">
      <c r="A245" s="29" t="s">
        <v>54</v>
      </c>
      <c r="D245" s="26">
        <v>12</v>
      </c>
      <c r="K245" s="31"/>
      <c r="L245" s="3"/>
      <c r="M245" s="3"/>
      <c r="O245" s="3">
        <f>D245/C244</f>
        <v>0.44444444444444442</v>
      </c>
      <c r="P245" s="22">
        <v>28</v>
      </c>
      <c r="Q245" s="23">
        <f t="shared" si="51"/>
        <v>0.96551724137931039</v>
      </c>
      <c r="R245" s="3">
        <f t="shared" si="52"/>
        <v>3.4482758620689613E-2</v>
      </c>
    </row>
    <row r="246" spans="1:22" ht="12.75" customHeight="1">
      <c r="A246" s="29" t="s">
        <v>55</v>
      </c>
      <c r="E246" s="26">
        <v>10</v>
      </c>
      <c r="K246" s="31"/>
      <c r="L246" s="3"/>
      <c r="M246" s="3"/>
      <c r="O246" s="3">
        <f>E246/D245</f>
        <v>0.83333333333333337</v>
      </c>
      <c r="P246" s="22">
        <v>20</v>
      </c>
      <c r="Q246" s="23">
        <f t="shared" si="51"/>
        <v>0.7142857142857143</v>
      </c>
      <c r="R246" s="3">
        <f t="shared" si="52"/>
        <v>0.2857142857142857</v>
      </c>
    </row>
    <row r="247" spans="1:22" ht="12.75" customHeight="1">
      <c r="A247" s="29" t="s">
        <v>56</v>
      </c>
      <c r="F247" s="26">
        <v>9</v>
      </c>
      <c r="K247" s="31"/>
      <c r="L247" s="3"/>
      <c r="M247" s="3"/>
      <c r="O247" s="3">
        <f>F247/E246</f>
        <v>0.9</v>
      </c>
      <c r="P247" s="22">
        <v>17</v>
      </c>
      <c r="Q247" s="23">
        <f t="shared" si="51"/>
        <v>0.85</v>
      </c>
      <c r="R247" s="3">
        <f t="shared" si="52"/>
        <v>0.15000000000000002</v>
      </c>
    </row>
    <row r="248" spans="1:22" ht="12.75" customHeight="1">
      <c r="A248" s="29" t="s">
        <v>57</v>
      </c>
      <c r="G248" s="26">
        <v>8</v>
      </c>
      <c r="K248" s="31"/>
      <c r="L248" s="3"/>
      <c r="M248" s="3"/>
      <c r="O248" s="3">
        <f>G248/F247</f>
        <v>0.88888888888888884</v>
      </c>
      <c r="P248" s="22">
        <v>13</v>
      </c>
      <c r="Q248" s="23">
        <f t="shared" si="51"/>
        <v>0.76470588235294112</v>
      </c>
      <c r="R248" s="3">
        <f t="shared" si="52"/>
        <v>0.23529411764705888</v>
      </c>
    </row>
    <row r="249" spans="1:22" ht="12.75" customHeight="1">
      <c r="A249" s="29" t="s">
        <v>69</v>
      </c>
      <c r="H249" s="26">
        <v>8</v>
      </c>
      <c r="K249" s="31"/>
      <c r="L249" s="3"/>
      <c r="M249" s="3"/>
      <c r="O249" s="3">
        <f>H249/G248</f>
        <v>1</v>
      </c>
      <c r="P249" s="22">
        <v>12</v>
      </c>
      <c r="Q249" s="23">
        <f t="shared" si="51"/>
        <v>0.92307692307692313</v>
      </c>
      <c r="R249" s="3">
        <f t="shared" si="52"/>
        <v>7.6923076923076872E-2</v>
      </c>
    </row>
    <row r="250" spans="1:22" ht="12.75" customHeight="1">
      <c r="A250" s="29" t="s">
        <v>70</v>
      </c>
      <c r="I250" s="26">
        <v>8</v>
      </c>
      <c r="K250" s="31"/>
      <c r="L250" s="3"/>
      <c r="M250" s="3"/>
      <c r="O250" s="3">
        <f>I250/H249</f>
        <v>1</v>
      </c>
      <c r="P250" s="22">
        <v>9</v>
      </c>
      <c r="Q250" s="23">
        <f t="shared" si="51"/>
        <v>0.75</v>
      </c>
      <c r="R250" s="3">
        <f t="shared" si="52"/>
        <v>0.25</v>
      </c>
    </row>
    <row r="251" spans="1:22" ht="12.75" customHeight="1">
      <c r="A251" s="29" t="s">
        <v>73</v>
      </c>
      <c r="J251" s="26">
        <v>8</v>
      </c>
      <c r="K251" s="31">
        <v>1</v>
      </c>
      <c r="L251" s="3"/>
      <c r="M251" s="3"/>
      <c r="O251" s="3">
        <f>J251/I250</f>
        <v>1</v>
      </c>
      <c r="P251" s="22">
        <v>9</v>
      </c>
      <c r="Q251" s="23">
        <f t="shared" si="51"/>
        <v>1</v>
      </c>
      <c r="R251" s="3">
        <f t="shared" si="52"/>
        <v>0</v>
      </c>
    </row>
    <row r="252" spans="1:22" ht="12.75" customHeight="1">
      <c r="A252" s="29" t="s">
        <v>76</v>
      </c>
      <c r="J252" s="26">
        <v>3</v>
      </c>
      <c r="K252" s="31">
        <v>1</v>
      </c>
      <c r="L252" s="3"/>
      <c r="M252" s="3"/>
      <c r="O252" s="3"/>
      <c r="P252" s="22">
        <v>8</v>
      </c>
      <c r="Q252" s="23"/>
      <c r="R252" s="3"/>
    </row>
    <row r="253" spans="1:22" ht="12.75" customHeight="1">
      <c r="A253" s="29" t="s">
        <v>80</v>
      </c>
      <c r="J253" s="26">
        <v>2</v>
      </c>
      <c r="K253" s="31">
        <v>4</v>
      </c>
      <c r="L253" s="3"/>
      <c r="M253" s="3"/>
      <c r="O253" s="3"/>
      <c r="P253" s="22">
        <v>7</v>
      </c>
      <c r="Q253" s="23"/>
      <c r="R253" s="3"/>
    </row>
    <row r="254" spans="1:22" ht="12.75" customHeight="1">
      <c r="A254" s="29" t="s">
        <v>84</v>
      </c>
      <c r="J254" s="26">
        <v>3</v>
      </c>
      <c r="K254" s="31">
        <v>1</v>
      </c>
      <c r="L254" s="3"/>
      <c r="M254" s="3"/>
      <c r="O254" s="3"/>
      <c r="P254" s="22">
        <v>3</v>
      </c>
      <c r="Q254" s="23"/>
      <c r="R254" s="3"/>
      <c r="S254" s="30" t="s">
        <v>83</v>
      </c>
      <c r="T254" s="30">
        <v>8</v>
      </c>
      <c r="U254" s="30">
        <f>K257</f>
        <v>8</v>
      </c>
      <c r="V254" s="30" t="s">
        <v>11</v>
      </c>
    </row>
    <row r="255" spans="1:22" ht="12.75" customHeight="1">
      <c r="A255" s="29" t="s">
        <v>87</v>
      </c>
      <c r="J255" s="26">
        <v>2</v>
      </c>
      <c r="K255" s="31">
        <v>1</v>
      </c>
      <c r="L255" s="3"/>
      <c r="M255" s="3"/>
      <c r="O255" s="3"/>
      <c r="P255" s="22">
        <v>2</v>
      </c>
      <c r="Q255" s="23"/>
      <c r="R255" s="3"/>
      <c r="S255" s="30" t="s">
        <v>85</v>
      </c>
      <c r="T255" s="23">
        <f>T254/B243</f>
        <v>0.24242424242424243</v>
      </c>
      <c r="U255" s="23">
        <f>T254/U254</f>
        <v>1</v>
      </c>
      <c r="V255" s="30" t="s">
        <v>86</v>
      </c>
    </row>
    <row r="256" spans="1:22" ht="12.75" customHeight="1">
      <c r="A256" s="29" t="s">
        <v>88</v>
      </c>
      <c r="J256" s="26">
        <v>1</v>
      </c>
      <c r="K256" s="31"/>
      <c r="L256" s="3"/>
      <c r="M256" s="3"/>
      <c r="O256" s="3"/>
      <c r="P256" s="22">
        <v>1</v>
      </c>
      <c r="Q256" s="23"/>
      <c r="R256" s="3"/>
    </row>
    <row r="257" spans="1:22" ht="12.75" customHeight="1">
      <c r="K257" s="26">
        <f>SUM(K251:K255)</f>
        <v>8</v>
      </c>
      <c r="L257" s="3">
        <f>K251/B243</f>
        <v>3.0303030303030304E-2</v>
      </c>
      <c r="M257" s="3">
        <f>K257/B243</f>
        <v>0.24242424242424243</v>
      </c>
      <c r="N257" s="3">
        <f>M257-L257</f>
        <v>0.21212121212121213</v>
      </c>
      <c r="O257" s="3"/>
      <c r="P257" s="3"/>
    </row>
    <row r="258" spans="1:22" ht="12.75" customHeight="1">
      <c r="A258" s="40" t="s">
        <v>89</v>
      </c>
      <c r="L258" s="3"/>
      <c r="M258" s="3"/>
      <c r="O258" s="3"/>
    </row>
    <row r="259" spans="1:22" ht="25.5" customHeight="1">
      <c r="B259" s="302" t="s">
        <v>2</v>
      </c>
      <c r="C259" s="303"/>
      <c r="D259" s="303"/>
      <c r="E259" s="303"/>
      <c r="F259" s="303"/>
      <c r="G259" s="303"/>
      <c r="H259" s="303"/>
      <c r="I259" s="303"/>
      <c r="J259" s="303"/>
      <c r="L259" s="7" t="s">
        <v>3</v>
      </c>
      <c r="M259" s="7" t="s">
        <v>4</v>
      </c>
      <c r="N259" s="52" t="s">
        <v>5</v>
      </c>
      <c r="O259" s="7" t="s">
        <v>6</v>
      </c>
      <c r="P259" s="6" t="s">
        <v>7</v>
      </c>
      <c r="Q259" s="6" t="s">
        <v>8</v>
      </c>
      <c r="R259" s="7" t="s">
        <v>9</v>
      </c>
    </row>
    <row r="260" spans="1:22" ht="12.75" customHeight="1">
      <c r="A260" s="53" t="s">
        <v>10</v>
      </c>
      <c r="B260" s="54">
        <v>1</v>
      </c>
      <c r="C260" s="54">
        <v>2</v>
      </c>
      <c r="D260" s="54">
        <v>3</v>
      </c>
      <c r="E260" s="54">
        <v>4</v>
      </c>
      <c r="F260" s="54">
        <v>5</v>
      </c>
      <c r="G260" s="54">
        <v>6</v>
      </c>
      <c r="H260" s="54">
        <v>7</v>
      </c>
      <c r="I260" s="54">
        <v>8</v>
      </c>
      <c r="J260" s="54">
        <v>9</v>
      </c>
      <c r="K260" s="55" t="s">
        <v>11</v>
      </c>
      <c r="L260" s="3"/>
      <c r="M260" s="3"/>
      <c r="O260" s="3"/>
      <c r="P260" s="15"/>
      <c r="Q260" s="15"/>
      <c r="R260" s="3"/>
    </row>
    <row r="261" spans="1:22" ht="12.75" customHeight="1">
      <c r="A261" s="29" t="s">
        <v>53</v>
      </c>
      <c r="B261" s="26">
        <v>31</v>
      </c>
      <c r="K261" s="31"/>
      <c r="L261" s="3"/>
      <c r="M261" s="3"/>
      <c r="O261" s="3"/>
      <c r="P261" s="18">
        <f>B261</f>
        <v>31</v>
      </c>
      <c r="Q261" s="15"/>
      <c r="R261" s="3"/>
    </row>
    <row r="262" spans="1:22" ht="12.75" customHeight="1">
      <c r="A262" s="29" t="s">
        <v>54</v>
      </c>
      <c r="C262" s="26">
        <v>29</v>
      </c>
      <c r="K262" s="31"/>
      <c r="L262" s="3"/>
      <c r="M262" s="3"/>
      <c r="N262" s="3"/>
      <c r="O262" s="3">
        <f>C262/B261</f>
        <v>0.93548387096774188</v>
      </c>
      <c r="P262" s="22">
        <v>29</v>
      </c>
      <c r="Q262" s="23">
        <f t="shared" ref="Q262:Q269" si="53">P262/P261</f>
        <v>0.93548387096774188</v>
      </c>
      <c r="R262" s="3">
        <f t="shared" ref="R262:R269" si="54">100%-Q262</f>
        <v>6.4516129032258118E-2</v>
      </c>
    </row>
    <row r="263" spans="1:22" ht="12.75" customHeight="1">
      <c r="A263" s="29" t="s">
        <v>55</v>
      </c>
      <c r="D263" s="26">
        <v>12</v>
      </c>
      <c r="K263" s="31"/>
      <c r="L263" s="3"/>
      <c r="M263" s="3"/>
      <c r="O263" s="3">
        <f>D263/C262</f>
        <v>0.41379310344827586</v>
      </c>
      <c r="P263" s="22">
        <v>24</v>
      </c>
      <c r="Q263" s="23">
        <f t="shared" si="53"/>
        <v>0.82758620689655171</v>
      </c>
      <c r="R263" s="3">
        <f t="shared" si="54"/>
        <v>0.17241379310344829</v>
      </c>
    </row>
    <row r="264" spans="1:22" ht="12.75" customHeight="1">
      <c r="A264" s="29" t="s">
        <v>56</v>
      </c>
      <c r="E264" s="26">
        <v>12</v>
      </c>
      <c r="K264" s="31"/>
      <c r="L264" s="3"/>
      <c r="M264" s="3"/>
      <c r="O264" s="3">
        <f>E264/D263</f>
        <v>1</v>
      </c>
      <c r="P264" s="22">
        <v>24</v>
      </c>
      <c r="Q264" s="23">
        <f t="shared" si="53"/>
        <v>1</v>
      </c>
      <c r="R264" s="3">
        <f t="shared" si="54"/>
        <v>0</v>
      </c>
    </row>
    <row r="265" spans="1:22" ht="12.75" customHeight="1">
      <c r="A265" s="29" t="s">
        <v>57</v>
      </c>
      <c r="F265" s="26">
        <v>9</v>
      </c>
      <c r="K265" s="31"/>
      <c r="L265" s="3"/>
      <c r="M265" s="3"/>
      <c r="O265" s="3">
        <f>F265/E264</f>
        <v>0.75</v>
      </c>
      <c r="P265" s="22">
        <v>24</v>
      </c>
      <c r="Q265" s="23">
        <f t="shared" si="53"/>
        <v>1</v>
      </c>
      <c r="R265" s="3">
        <f t="shared" si="54"/>
        <v>0</v>
      </c>
    </row>
    <row r="266" spans="1:22" ht="12.75" customHeight="1">
      <c r="A266" s="29" t="s">
        <v>69</v>
      </c>
      <c r="G266" s="26">
        <v>9</v>
      </c>
      <c r="K266" s="31"/>
      <c r="L266" s="3"/>
      <c r="M266" s="3"/>
      <c r="O266" s="3">
        <f>G266/F265</f>
        <v>1</v>
      </c>
      <c r="P266" s="22">
        <v>24</v>
      </c>
      <c r="Q266" s="23">
        <f t="shared" si="53"/>
        <v>1</v>
      </c>
      <c r="R266" s="3">
        <f t="shared" si="54"/>
        <v>0</v>
      </c>
    </row>
    <row r="267" spans="1:22" ht="12.75" customHeight="1">
      <c r="A267" s="29" t="s">
        <v>70</v>
      </c>
      <c r="H267" s="26">
        <v>9</v>
      </c>
      <c r="K267" s="31"/>
      <c r="L267" s="3"/>
      <c r="M267" s="3"/>
      <c r="O267" s="3">
        <f>H267/G266</f>
        <v>1</v>
      </c>
      <c r="P267" s="22">
        <v>24</v>
      </c>
      <c r="Q267" s="23">
        <f t="shared" si="53"/>
        <v>1</v>
      </c>
      <c r="R267" s="3">
        <f t="shared" si="54"/>
        <v>0</v>
      </c>
    </row>
    <row r="268" spans="1:22" ht="12.75" customHeight="1">
      <c r="A268" s="29" t="s">
        <v>73</v>
      </c>
      <c r="I268" s="26">
        <v>9</v>
      </c>
      <c r="K268" s="31">
        <v>1</v>
      </c>
      <c r="L268" s="3"/>
      <c r="M268" s="3"/>
      <c r="O268" s="3">
        <f>I268/H267</f>
        <v>1</v>
      </c>
      <c r="P268" s="22">
        <v>23</v>
      </c>
      <c r="Q268" s="23">
        <f t="shared" si="53"/>
        <v>0.95833333333333337</v>
      </c>
      <c r="R268" s="3">
        <f t="shared" si="54"/>
        <v>4.166666666666663E-2</v>
      </c>
    </row>
    <row r="269" spans="1:22" ht="12.75" customHeight="1">
      <c r="A269" s="29" t="s">
        <v>76</v>
      </c>
      <c r="J269" s="26">
        <v>7</v>
      </c>
      <c r="K269" s="31">
        <v>8</v>
      </c>
      <c r="L269" s="3"/>
      <c r="M269" s="3"/>
      <c r="O269" s="3">
        <f>J269/I268</f>
        <v>0.77777777777777779</v>
      </c>
      <c r="P269" s="22">
        <v>22</v>
      </c>
      <c r="Q269" s="23">
        <f t="shared" si="53"/>
        <v>0.95652173913043481</v>
      </c>
      <c r="R269" s="3">
        <f t="shared" si="54"/>
        <v>4.3478260869565188E-2</v>
      </c>
    </row>
    <row r="270" spans="1:22" ht="12.75" customHeight="1">
      <c r="A270" s="29" t="s">
        <v>80</v>
      </c>
      <c r="J270" s="26">
        <v>9</v>
      </c>
      <c r="K270" s="31">
        <v>9</v>
      </c>
      <c r="L270" s="3"/>
      <c r="M270" s="3"/>
      <c r="O270" s="3"/>
      <c r="P270" s="22">
        <v>15</v>
      </c>
      <c r="Q270" s="23"/>
      <c r="R270" s="3"/>
    </row>
    <row r="271" spans="1:22" ht="12.75" customHeight="1">
      <c r="A271" s="29" t="s">
        <v>84</v>
      </c>
      <c r="J271" s="26">
        <v>3</v>
      </c>
      <c r="K271" s="31">
        <v>3</v>
      </c>
      <c r="L271" s="3"/>
      <c r="M271" s="3"/>
      <c r="O271" s="3"/>
      <c r="P271" s="22">
        <v>5</v>
      </c>
      <c r="Q271" s="23"/>
      <c r="R271" s="3"/>
    </row>
    <row r="272" spans="1:22" ht="12.75" customHeight="1">
      <c r="A272" s="29" t="s">
        <v>87</v>
      </c>
      <c r="J272" s="26">
        <v>2</v>
      </c>
      <c r="K272" s="31">
        <v>1</v>
      </c>
      <c r="L272" s="3"/>
      <c r="M272" s="3"/>
      <c r="O272" s="3"/>
      <c r="P272" s="22">
        <v>2</v>
      </c>
      <c r="Q272" s="23"/>
      <c r="R272" s="3"/>
      <c r="S272" s="30" t="s">
        <v>83</v>
      </c>
      <c r="T272" s="30">
        <v>22</v>
      </c>
      <c r="U272" s="30">
        <f>K275</f>
        <v>22</v>
      </c>
      <c r="V272" s="30" t="s">
        <v>11</v>
      </c>
    </row>
    <row r="273" spans="1:46" ht="12.75" customHeight="1">
      <c r="A273" s="29" t="s">
        <v>88</v>
      </c>
      <c r="J273" s="26">
        <v>1</v>
      </c>
      <c r="K273" s="31"/>
      <c r="L273" s="3"/>
      <c r="M273" s="3"/>
      <c r="O273" s="3"/>
      <c r="P273" s="22">
        <v>2</v>
      </c>
      <c r="Q273" s="23"/>
      <c r="R273" s="3"/>
      <c r="S273" s="30" t="s">
        <v>85</v>
      </c>
      <c r="T273" s="23">
        <f>T272/B261</f>
        <v>0.70967741935483875</v>
      </c>
      <c r="U273" s="23">
        <f>T272/U272</f>
        <v>1</v>
      </c>
      <c r="V273" s="30" t="s">
        <v>86</v>
      </c>
    </row>
    <row r="274" spans="1:46" ht="12.75" customHeight="1">
      <c r="A274" s="29" t="s">
        <v>91</v>
      </c>
      <c r="J274" s="26">
        <v>1</v>
      </c>
      <c r="K274" s="31"/>
      <c r="L274" s="3"/>
      <c r="M274" s="3"/>
      <c r="O274" s="3"/>
      <c r="P274" s="22">
        <v>1</v>
      </c>
      <c r="Q274" s="23"/>
      <c r="R274" s="3"/>
    </row>
    <row r="275" spans="1:46" ht="12.75" customHeight="1">
      <c r="K275" s="26">
        <f>SUM(K268:K272)</f>
        <v>22</v>
      </c>
      <c r="L275" s="3">
        <f>SUM(K268:K269)/B261</f>
        <v>0.29032258064516131</v>
      </c>
      <c r="M275" s="3">
        <f>K275/B261</f>
        <v>0.70967741935483875</v>
      </c>
      <c r="N275" s="3">
        <f>M275-L275</f>
        <v>0.41935483870967744</v>
      </c>
      <c r="O275" s="3"/>
      <c r="P275" s="3"/>
    </row>
    <row r="276" spans="1:46" ht="12.75" customHeight="1">
      <c r="A276" s="4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"/>
      <c r="M276" s="3"/>
      <c r="N276" s="30"/>
      <c r="O276" s="3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</row>
    <row r="277" spans="1:46" ht="12.75" customHeight="1">
      <c r="L277" s="3"/>
      <c r="M277" s="3"/>
      <c r="O277" s="3"/>
      <c r="P277" s="3"/>
    </row>
    <row r="278" spans="1:46" ht="26.25" customHeight="1">
      <c r="A278" s="309" t="s">
        <v>99</v>
      </c>
      <c r="B278" s="292"/>
      <c r="C278" s="292"/>
      <c r="D278" s="292"/>
      <c r="E278" s="292"/>
      <c r="F278" s="292"/>
      <c r="G278" s="292"/>
      <c r="H278" s="298" t="s">
        <v>54</v>
      </c>
      <c r="I278" s="292"/>
      <c r="J278" s="292"/>
      <c r="K278" s="30"/>
      <c r="L278" s="3"/>
      <c r="M278" s="3"/>
      <c r="N278" s="30"/>
      <c r="O278" s="3"/>
      <c r="P278" s="30"/>
      <c r="Q278" s="30"/>
      <c r="R278" s="30"/>
    </row>
    <row r="279" spans="1:46" ht="20.25" customHeight="1">
      <c r="A279" s="293" t="s">
        <v>10</v>
      </c>
      <c r="B279" s="294" t="s">
        <v>100</v>
      </c>
      <c r="C279" s="289"/>
      <c r="D279" s="289"/>
      <c r="E279" s="289"/>
      <c r="F279" s="289"/>
      <c r="G279" s="289"/>
      <c r="H279" s="289"/>
      <c r="I279" s="289"/>
      <c r="J279" s="290"/>
      <c r="K279" s="295" t="s">
        <v>11</v>
      </c>
      <c r="L279" s="286" t="s">
        <v>3</v>
      </c>
      <c r="M279" s="286" t="s">
        <v>4</v>
      </c>
      <c r="N279" s="284" t="s">
        <v>5</v>
      </c>
      <c r="O279" s="286" t="s">
        <v>6</v>
      </c>
      <c r="P279" s="287" t="s">
        <v>7</v>
      </c>
      <c r="Q279" s="287" t="s">
        <v>8</v>
      </c>
      <c r="R279" s="286" t="s">
        <v>101</v>
      </c>
    </row>
    <row r="280" spans="1:46" ht="15.75" customHeight="1">
      <c r="A280" s="285"/>
      <c r="B280" s="64" t="s">
        <v>102</v>
      </c>
      <c r="C280" s="64" t="s">
        <v>103</v>
      </c>
      <c r="D280" s="64" t="s">
        <v>104</v>
      </c>
      <c r="E280" s="64" t="s">
        <v>105</v>
      </c>
      <c r="F280" s="64" t="s">
        <v>106</v>
      </c>
      <c r="G280" s="64" t="s">
        <v>107</v>
      </c>
      <c r="H280" s="64" t="s">
        <v>108</v>
      </c>
      <c r="I280" s="64" t="s">
        <v>109</v>
      </c>
      <c r="J280" s="64" t="s">
        <v>110</v>
      </c>
      <c r="K280" s="285"/>
      <c r="L280" s="285"/>
      <c r="M280" s="285"/>
      <c r="N280" s="285"/>
      <c r="O280" s="285"/>
      <c r="P280" s="285"/>
      <c r="Q280" s="285"/>
      <c r="R280" s="285"/>
      <c r="T280" s="112"/>
    </row>
    <row r="281" spans="1:46" ht="15.75" customHeight="1">
      <c r="A281" s="64" t="s">
        <v>54</v>
      </c>
      <c r="B281" s="65">
        <v>38</v>
      </c>
      <c r="C281" s="65"/>
      <c r="D281" s="65"/>
      <c r="E281" s="65"/>
      <c r="F281" s="65"/>
      <c r="G281" s="65"/>
      <c r="H281" s="65"/>
      <c r="I281" s="65"/>
      <c r="J281" s="65"/>
      <c r="K281" s="66"/>
      <c r="L281" s="104"/>
      <c r="M281" s="105"/>
      <c r="N281" s="106"/>
      <c r="O281" s="107"/>
      <c r="P281" s="70">
        <f>B281</f>
        <v>38</v>
      </c>
      <c r="Q281" s="108"/>
      <c r="R281" s="107"/>
      <c r="T281" s="112"/>
    </row>
    <row r="282" spans="1:46" ht="15.75" customHeight="1">
      <c r="A282" s="64" t="s">
        <v>55</v>
      </c>
      <c r="B282" s="65"/>
      <c r="C282" s="65">
        <v>30</v>
      </c>
      <c r="D282" s="65"/>
      <c r="E282" s="65"/>
      <c r="F282" s="65"/>
      <c r="G282" s="65"/>
      <c r="H282" s="65"/>
      <c r="I282" s="65"/>
      <c r="J282" s="65"/>
      <c r="K282" s="66"/>
      <c r="L282" s="109"/>
      <c r="M282" s="110"/>
      <c r="N282" s="111"/>
      <c r="O282" s="74">
        <f>IF(C282=0,"",C282/B281)</f>
        <v>0.78947368421052633</v>
      </c>
      <c r="P282" s="75">
        <v>31</v>
      </c>
      <c r="Q282" s="76">
        <f t="shared" ref="Q282:Q289" si="55">IF(P282=0,"",P282/P281)</f>
        <v>0.81578947368421051</v>
      </c>
      <c r="R282" s="76">
        <f t="shared" ref="R282:R289" si="56">IF(P282=0,"",100%-Q282)</f>
        <v>0.18421052631578949</v>
      </c>
      <c r="T282" s="112"/>
    </row>
    <row r="283" spans="1:46" ht="15.75" customHeight="1">
      <c r="A283" s="64" t="s">
        <v>56</v>
      </c>
      <c r="B283" s="65"/>
      <c r="C283" s="65"/>
      <c r="D283" s="65">
        <v>16</v>
      </c>
      <c r="E283" s="65"/>
      <c r="F283" s="65"/>
      <c r="G283" s="65"/>
      <c r="H283" s="65"/>
      <c r="I283" s="65"/>
      <c r="J283" s="65"/>
      <c r="K283" s="66"/>
      <c r="L283" s="109"/>
      <c r="M283" s="110"/>
      <c r="N283" s="111"/>
      <c r="O283" s="74">
        <f>IF(D283=0,"",D283/C282)</f>
        <v>0.53333333333333333</v>
      </c>
      <c r="P283" s="75">
        <v>25</v>
      </c>
      <c r="Q283" s="76">
        <f t="shared" si="55"/>
        <v>0.80645161290322576</v>
      </c>
      <c r="R283" s="76">
        <f t="shared" si="56"/>
        <v>0.19354838709677424</v>
      </c>
      <c r="T283" s="77">
        <f>P283/P281</f>
        <v>0.65789473684210531</v>
      </c>
    </row>
    <row r="284" spans="1:46" ht="15.75" customHeight="1">
      <c r="A284" s="64" t="s">
        <v>57</v>
      </c>
      <c r="B284" s="65"/>
      <c r="C284" s="65"/>
      <c r="D284" s="65"/>
      <c r="E284" s="65">
        <v>14</v>
      </c>
      <c r="F284" s="65"/>
      <c r="G284" s="65"/>
      <c r="H284" s="65"/>
      <c r="I284" s="65"/>
      <c r="J284" s="65"/>
      <c r="K284" s="66"/>
      <c r="L284" s="109"/>
      <c r="M284" s="110"/>
      <c r="N284" s="111"/>
      <c r="O284" s="74">
        <f>IF(E284=0,"",E284/D283)</f>
        <v>0.875</v>
      </c>
      <c r="P284" s="75">
        <v>21</v>
      </c>
      <c r="Q284" s="76">
        <f t="shared" si="55"/>
        <v>0.84</v>
      </c>
      <c r="R284" s="76">
        <f t="shared" si="56"/>
        <v>0.16000000000000003</v>
      </c>
      <c r="T284" s="112"/>
    </row>
    <row r="285" spans="1:46" ht="15.75" customHeight="1">
      <c r="A285" s="64">
        <v>1001</v>
      </c>
      <c r="B285" s="65"/>
      <c r="C285" s="65"/>
      <c r="D285" s="65"/>
      <c r="E285" s="65"/>
      <c r="F285" s="65">
        <v>14</v>
      </c>
      <c r="G285" s="65"/>
      <c r="H285" s="65"/>
      <c r="I285" s="65"/>
      <c r="J285" s="65"/>
      <c r="K285" s="66"/>
      <c r="L285" s="109"/>
      <c r="M285" s="110"/>
      <c r="N285" s="111"/>
      <c r="O285" s="74">
        <f>IF(F285=0,"",F285/E284)</f>
        <v>1</v>
      </c>
      <c r="P285" s="75">
        <v>22</v>
      </c>
      <c r="Q285" s="76">
        <f t="shared" si="55"/>
        <v>1.0476190476190477</v>
      </c>
      <c r="R285" s="76">
        <f t="shared" si="56"/>
        <v>-4.7619047619047672E-2</v>
      </c>
      <c r="T285" s="112"/>
    </row>
    <row r="286" spans="1:46" ht="15.75" customHeight="1">
      <c r="A286" s="64">
        <v>1002</v>
      </c>
      <c r="B286" s="65"/>
      <c r="C286" s="65"/>
      <c r="D286" s="65"/>
      <c r="E286" s="65"/>
      <c r="F286" s="65"/>
      <c r="G286" s="65">
        <v>13</v>
      </c>
      <c r="H286" s="65"/>
      <c r="I286" s="65"/>
      <c r="J286" s="65"/>
      <c r="K286" s="66"/>
      <c r="L286" s="109"/>
      <c r="M286" s="110"/>
      <c r="N286" s="111"/>
      <c r="O286" s="74">
        <f>IF(G286=0,"",G286/F285)</f>
        <v>0.9285714285714286</v>
      </c>
      <c r="P286" s="75">
        <v>21</v>
      </c>
      <c r="Q286" s="76">
        <f t="shared" si="55"/>
        <v>0.95454545454545459</v>
      </c>
      <c r="R286" s="76">
        <f t="shared" si="56"/>
        <v>4.5454545454545414E-2</v>
      </c>
      <c r="T286" s="112"/>
    </row>
    <row r="287" spans="1:46" ht="15.75" customHeight="1">
      <c r="A287" s="64">
        <v>1101</v>
      </c>
      <c r="B287" s="65"/>
      <c r="C287" s="65"/>
      <c r="D287" s="65"/>
      <c r="E287" s="65"/>
      <c r="F287" s="65"/>
      <c r="G287" s="65"/>
      <c r="H287" s="65">
        <v>12</v>
      </c>
      <c r="I287" s="65"/>
      <c r="J287" s="65"/>
      <c r="K287" s="66"/>
      <c r="L287" s="109"/>
      <c r="M287" s="110"/>
      <c r="N287" s="111"/>
      <c r="O287" s="74">
        <f>IF(H287=0,"",H287/G286)</f>
        <v>0.92307692307692313</v>
      </c>
      <c r="P287" s="75">
        <v>21</v>
      </c>
      <c r="Q287" s="76">
        <f t="shared" si="55"/>
        <v>1</v>
      </c>
      <c r="R287" s="76">
        <f t="shared" si="56"/>
        <v>0</v>
      </c>
      <c r="T287" s="112"/>
    </row>
    <row r="288" spans="1:46" ht="15.75" customHeight="1">
      <c r="A288" s="64">
        <v>1102</v>
      </c>
      <c r="B288" s="65"/>
      <c r="C288" s="65"/>
      <c r="D288" s="65"/>
      <c r="E288" s="65"/>
      <c r="F288" s="65"/>
      <c r="G288" s="65"/>
      <c r="H288" s="65"/>
      <c r="I288" s="65">
        <v>12</v>
      </c>
      <c r="J288" s="65"/>
      <c r="K288" s="66"/>
      <c r="L288" s="109"/>
      <c r="M288" s="110"/>
      <c r="N288" s="111"/>
      <c r="O288" s="74">
        <f>IF(I288=0,"",I288/H287)</f>
        <v>1</v>
      </c>
      <c r="P288" s="75">
        <v>20</v>
      </c>
      <c r="Q288" s="76">
        <f t="shared" si="55"/>
        <v>0.95238095238095233</v>
      </c>
      <c r="R288" s="76">
        <f t="shared" si="56"/>
        <v>4.7619047619047672E-2</v>
      </c>
      <c r="T288" s="112"/>
    </row>
    <row r="289" spans="1:20" ht="15.75" customHeight="1">
      <c r="A289" s="64">
        <v>1201</v>
      </c>
      <c r="B289" s="65"/>
      <c r="C289" s="65"/>
      <c r="D289" s="65"/>
      <c r="E289" s="65"/>
      <c r="F289" s="65"/>
      <c r="G289" s="65"/>
      <c r="H289" s="65"/>
      <c r="I289" s="65"/>
      <c r="J289" s="65">
        <v>12</v>
      </c>
      <c r="K289" s="66">
        <v>5</v>
      </c>
      <c r="L289" s="109"/>
      <c r="M289" s="110"/>
      <c r="N289" s="111"/>
      <c r="O289" s="78">
        <f>IF(J289=0,"",J289/I288)</f>
        <v>1</v>
      </c>
      <c r="P289" s="75">
        <v>20</v>
      </c>
      <c r="Q289" s="79">
        <f t="shared" si="55"/>
        <v>1</v>
      </c>
      <c r="R289" s="79">
        <f t="shared" si="56"/>
        <v>0</v>
      </c>
      <c r="T289" s="112"/>
    </row>
    <row r="290" spans="1:20" ht="15.75" customHeight="1">
      <c r="A290" s="64">
        <v>1202</v>
      </c>
      <c r="B290" s="65"/>
      <c r="C290" s="65"/>
      <c r="D290" s="65"/>
      <c r="E290" s="65"/>
      <c r="F290" s="65"/>
      <c r="G290" s="65"/>
      <c r="H290" s="65"/>
      <c r="I290" s="65"/>
      <c r="J290" s="65">
        <v>7</v>
      </c>
      <c r="K290" s="66">
        <v>4</v>
      </c>
      <c r="L290" s="109"/>
      <c r="M290" s="110"/>
      <c r="N290" s="112"/>
      <c r="O290" s="146"/>
      <c r="P290" s="75">
        <v>15</v>
      </c>
      <c r="Q290" s="147"/>
      <c r="R290" s="148"/>
      <c r="T290" s="112"/>
    </row>
    <row r="291" spans="1:20" ht="15.75" customHeight="1">
      <c r="A291" s="64">
        <v>1301</v>
      </c>
      <c r="B291" s="65"/>
      <c r="C291" s="65"/>
      <c r="D291" s="65"/>
      <c r="E291" s="65"/>
      <c r="F291" s="65"/>
      <c r="G291" s="65"/>
      <c r="H291" s="65"/>
      <c r="I291" s="65"/>
      <c r="J291" s="65">
        <v>4</v>
      </c>
      <c r="K291" s="66">
        <v>5</v>
      </c>
      <c r="L291" s="109"/>
      <c r="M291" s="110"/>
      <c r="N291" s="112"/>
      <c r="O291" s="116"/>
      <c r="P291" s="117">
        <v>11</v>
      </c>
      <c r="Q291" s="118"/>
      <c r="R291" s="116"/>
      <c r="T291" s="112"/>
    </row>
    <row r="292" spans="1:20" ht="15.75" customHeight="1">
      <c r="A292" s="64">
        <v>1302</v>
      </c>
      <c r="B292" s="65"/>
      <c r="C292" s="65"/>
      <c r="D292" s="65"/>
      <c r="E292" s="65"/>
      <c r="F292" s="65"/>
      <c r="G292" s="65"/>
      <c r="H292" s="65"/>
      <c r="I292" s="65"/>
      <c r="J292" s="65">
        <v>3</v>
      </c>
      <c r="K292" s="66">
        <v>2</v>
      </c>
      <c r="L292" s="109"/>
      <c r="M292" s="110"/>
      <c r="N292" s="112"/>
      <c r="O292" s="116"/>
      <c r="P292" s="117">
        <v>5</v>
      </c>
      <c r="Q292" s="118"/>
      <c r="R292" s="116"/>
      <c r="T292" s="112"/>
    </row>
    <row r="293" spans="1:20" ht="15.75" customHeight="1">
      <c r="A293" s="64">
        <v>1401</v>
      </c>
      <c r="B293" s="65"/>
      <c r="C293" s="65"/>
      <c r="D293" s="65"/>
      <c r="E293" s="65"/>
      <c r="F293" s="65"/>
      <c r="G293" s="65"/>
      <c r="H293" s="65"/>
      <c r="I293" s="65"/>
      <c r="J293" s="65">
        <v>1</v>
      </c>
      <c r="K293" s="66"/>
      <c r="L293" s="109"/>
      <c r="M293" s="110"/>
      <c r="N293" s="112"/>
      <c r="O293" s="116"/>
      <c r="P293" s="117">
        <v>2</v>
      </c>
      <c r="Q293" s="118"/>
      <c r="R293" s="116"/>
      <c r="T293" s="112"/>
    </row>
    <row r="294" spans="1:20" ht="15.75" customHeight="1">
      <c r="A294" s="64">
        <v>1402</v>
      </c>
      <c r="B294" s="65"/>
      <c r="C294" s="65"/>
      <c r="D294" s="65"/>
      <c r="E294" s="65"/>
      <c r="F294" s="65"/>
      <c r="G294" s="65"/>
      <c r="H294" s="65"/>
      <c r="I294" s="65"/>
      <c r="J294" s="65">
        <v>1</v>
      </c>
      <c r="K294" s="66">
        <v>2</v>
      </c>
      <c r="L294" s="109"/>
      <c r="M294" s="110"/>
      <c r="N294" s="112"/>
      <c r="O294" s="3"/>
      <c r="P294" s="30">
        <v>2</v>
      </c>
      <c r="Q294" s="23"/>
      <c r="R294" s="84"/>
      <c r="T294" s="112"/>
    </row>
    <row r="295" spans="1:20" ht="15.75" customHeight="1">
      <c r="A295" s="64">
        <v>1501</v>
      </c>
      <c r="B295" s="87"/>
      <c r="C295" s="87"/>
      <c r="D295" s="87"/>
      <c r="E295" s="87"/>
      <c r="F295" s="87"/>
      <c r="G295" s="87"/>
      <c r="H295" s="87"/>
      <c r="I295" s="87"/>
      <c r="J295" s="87"/>
      <c r="K295" s="88"/>
      <c r="L295" s="72"/>
      <c r="M295" s="3"/>
      <c r="N295" s="30"/>
      <c r="O295" s="89" t="s">
        <v>83</v>
      </c>
      <c r="P295" s="90">
        <v>18</v>
      </c>
      <c r="Q295" s="120">
        <f>K298</f>
        <v>18</v>
      </c>
      <c r="R295" s="92" t="s">
        <v>11</v>
      </c>
      <c r="T295" s="112"/>
    </row>
    <row r="296" spans="1:20" ht="15.75" customHeight="1">
      <c r="A296" s="64">
        <v>1502</v>
      </c>
      <c r="B296" s="87"/>
      <c r="C296" s="87"/>
      <c r="D296" s="87"/>
      <c r="E296" s="87"/>
      <c r="F296" s="87"/>
      <c r="G296" s="87"/>
      <c r="H296" s="87"/>
      <c r="I296" s="87"/>
      <c r="J296" s="87"/>
      <c r="K296" s="88"/>
      <c r="L296" s="72"/>
      <c r="M296" s="3"/>
      <c r="N296" s="30"/>
      <c r="O296" s="93" t="s">
        <v>85</v>
      </c>
      <c r="P296" s="94">
        <f>IF(P295/B281=0,"",P295/B281)</f>
        <v>0.47368421052631576</v>
      </c>
      <c r="Q296" s="121">
        <f>IF(P295/Q295=0,"",P295/Q295)</f>
        <v>1</v>
      </c>
      <c r="R296" s="96" t="s">
        <v>86</v>
      </c>
      <c r="T296" s="112"/>
    </row>
    <row r="297" spans="1:20" ht="15.75" customHeight="1">
      <c r="A297" s="64">
        <v>1601</v>
      </c>
      <c r="B297" s="87"/>
      <c r="C297" s="87"/>
      <c r="D297" s="87"/>
      <c r="E297" s="87"/>
      <c r="F297" s="87"/>
      <c r="G297" s="87"/>
      <c r="H297" s="87"/>
      <c r="I297" s="87"/>
      <c r="J297" s="87"/>
      <c r="K297" s="88"/>
      <c r="L297" s="97"/>
      <c r="M297" s="98"/>
      <c r="N297" s="99"/>
      <c r="O297" s="98"/>
      <c r="P297" s="99"/>
      <c r="Q297" s="99"/>
      <c r="R297" s="122"/>
      <c r="T297" s="112"/>
    </row>
    <row r="298" spans="1:20" ht="18" customHeight="1">
      <c r="A298" s="29"/>
      <c r="B298" s="30"/>
      <c r="C298" s="30"/>
      <c r="D298" s="305" t="s">
        <v>111</v>
      </c>
      <c r="E298" s="306"/>
      <c r="F298" s="306"/>
      <c r="G298" s="306"/>
      <c r="H298" s="306"/>
      <c r="I298" s="306"/>
      <c r="J298" s="307"/>
      <c r="K298" s="101">
        <f>SUM(K281:K294)</f>
        <v>18</v>
      </c>
      <c r="L298" s="102">
        <f>IF(K289=0,"",K289/B281)</f>
        <v>0.13157894736842105</v>
      </c>
      <c r="M298" s="102">
        <f>IF(K298=0,"",K298/B281)</f>
        <v>0.47368421052631576</v>
      </c>
      <c r="N298" s="102">
        <f>IF(K289=0,"",M298-L298)</f>
        <v>0.34210526315789469</v>
      </c>
      <c r="O298" s="3"/>
      <c r="P298" s="30"/>
      <c r="Q298" s="23"/>
      <c r="R298" s="3"/>
      <c r="T298" s="112"/>
    </row>
    <row r="299" spans="1:20" ht="12.75" customHeight="1">
      <c r="L299" s="3"/>
      <c r="M299" s="3"/>
      <c r="O299" s="3"/>
    </row>
    <row r="300" spans="1:20" ht="12.75" customHeight="1">
      <c r="L300" s="3"/>
      <c r="M300" s="3"/>
      <c r="O300" s="3"/>
    </row>
    <row r="301" spans="1:20" ht="26.25" customHeight="1">
      <c r="A301" s="309" t="s">
        <v>99</v>
      </c>
      <c r="B301" s="292"/>
      <c r="C301" s="292"/>
      <c r="D301" s="292"/>
      <c r="E301" s="292"/>
      <c r="F301" s="292"/>
      <c r="G301" s="292"/>
      <c r="H301" s="298" t="s">
        <v>55</v>
      </c>
      <c r="I301" s="292"/>
      <c r="J301" s="292"/>
      <c r="K301" s="30"/>
      <c r="L301" s="3"/>
      <c r="M301" s="3"/>
      <c r="N301" s="30"/>
      <c r="O301" s="3"/>
      <c r="P301" s="30"/>
      <c r="Q301" s="30"/>
      <c r="R301" s="30"/>
    </row>
    <row r="302" spans="1:20" ht="20.25" customHeight="1">
      <c r="A302" s="293" t="s">
        <v>10</v>
      </c>
      <c r="B302" s="294" t="s">
        <v>100</v>
      </c>
      <c r="C302" s="289"/>
      <c r="D302" s="289"/>
      <c r="E302" s="289"/>
      <c r="F302" s="289"/>
      <c r="G302" s="289"/>
      <c r="H302" s="289"/>
      <c r="I302" s="289"/>
      <c r="J302" s="290"/>
      <c r="K302" s="295" t="s">
        <v>11</v>
      </c>
      <c r="L302" s="286" t="s">
        <v>3</v>
      </c>
      <c r="M302" s="286" t="s">
        <v>4</v>
      </c>
      <c r="N302" s="284" t="s">
        <v>5</v>
      </c>
      <c r="O302" s="286" t="s">
        <v>6</v>
      </c>
      <c r="P302" s="287" t="s">
        <v>7</v>
      </c>
      <c r="Q302" s="287" t="s">
        <v>8</v>
      </c>
      <c r="R302" s="286" t="s">
        <v>101</v>
      </c>
    </row>
    <row r="303" spans="1:20" ht="15.75" customHeight="1">
      <c r="A303" s="285"/>
      <c r="B303" s="64" t="s">
        <v>102</v>
      </c>
      <c r="C303" s="64" t="s">
        <v>103</v>
      </c>
      <c r="D303" s="64" t="s">
        <v>104</v>
      </c>
      <c r="E303" s="64" t="s">
        <v>105</v>
      </c>
      <c r="F303" s="64" t="s">
        <v>106</v>
      </c>
      <c r="G303" s="64" t="s">
        <v>107</v>
      </c>
      <c r="H303" s="64" t="s">
        <v>108</v>
      </c>
      <c r="I303" s="64" t="s">
        <v>109</v>
      </c>
      <c r="J303" s="64" t="s">
        <v>110</v>
      </c>
      <c r="K303" s="285"/>
      <c r="L303" s="285"/>
      <c r="M303" s="285"/>
      <c r="N303" s="285"/>
      <c r="O303" s="285"/>
      <c r="P303" s="285"/>
      <c r="Q303" s="285"/>
      <c r="R303" s="285"/>
      <c r="T303" s="112"/>
    </row>
    <row r="304" spans="1:20" ht="15.75" customHeight="1">
      <c r="A304" s="64" t="s">
        <v>55</v>
      </c>
      <c r="B304" s="65">
        <v>33</v>
      </c>
      <c r="C304" s="65"/>
      <c r="D304" s="65"/>
      <c r="E304" s="65"/>
      <c r="F304" s="65"/>
      <c r="G304" s="65"/>
      <c r="H304" s="65"/>
      <c r="I304" s="65"/>
      <c r="J304" s="65"/>
      <c r="K304" s="66"/>
      <c r="L304" s="104"/>
      <c r="M304" s="105"/>
      <c r="N304" s="106"/>
      <c r="O304" s="107"/>
      <c r="P304" s="70">
        <f>B304</f>
        <v>33</v>
      </c>
      <c r="Q304" s="108"/>
      <c r="R304" s="107"/>
      <c r="T304" s="112"/>
    </row>
    <row r="305" spans="1:20" ht="15.75" customHeight="1">
      <c r="A305" s="64" t="s">
        <v>56</v>
      </c>
      <c r="B305" s="65"/>
      <c r="C305" s="65">
        <v>27</v>
      </c>
      <c r="D305" s="65"/>
      <c r="E305" s="65"/>
      <c r="F305" s="65"/>
      <c r="G305" s="65"/>
      <c r="H305" s="65"/>
      <c r="I305" s="65"/>
      <c r="J305" s="65"/>
      <c r="K305" s="66"/>
      <c r="L305" s="109"/>
      <c r="M305" s="110"/>
      <c r="N305" s="111"/>
      <c r="O305" s="74">
        <f>IF(C305=0,"",C305/B304)</f>
        <v>0.81818181818181823</v>
      </c>
      <c r="P305" s="75">
        <v>30</v>
      </c>
      <c r="Q305" s="76">
        <f t="shared" ref="Q305:Q312" si="57">IF(P305=0,"",P305/P304)</f>
        <v>0.90909090909090906</v>
      </c>
      <c r="R305" s="76">
        <f t="shared" ref="R305:R312" si="58">IF(P305=0,"",100%-Q305)</f>
        <v>9.0909090909090939E-2</v>
      </c>
      <c r="T305" s="112"/>
    </row>
    <row r="306" spans="1:20" ht="15.75" customHeight="1">
      <c r="A306" s="64" t="s">
        <v>57</v>
      </c>
      <c r="B306" s="65"/>
      <c r="C306" s="65"/>
      <c r="D306" s="65">
        <v>17</v>
      </c>
      <c r="E306" s="65"/>
      <c r="F306" s="65"/>
      <c r="G306" s="65"/>
      <c r="H306" s="65"/>
      <c r="I306" s="65"/>
      <c r="J306" s="65"/>
      <c r="K306" s="66"/>
      <c r="L306" s="109"/>
      <c r="M306" s="110"/>
      <c r="N306" s="111"/>
      <c r="O306" s="74">
        <f>IF(D306=0,"",D306/C305)</f>
        <v>0.62962962962962965</v>
      </c>
      <c r="P306" s="75">
        <v>26</v>
      </c>
      <c r="Q306" s="76">
        <f t="shared" si="57"/>
        <v>0.8666666666666667</v>
      </c>
      <c r="R306" s="76">
        <f t="shared" si="58"/>
        <v>0.1333333333333333</v>
      </c>
      <c r="T306" s="77">
        <f>P306/P304</f>
        <v>0.78787878787878785</v>
      </c>
    </row>
    <row r="307" spans="1:20" ht="15.75" customHeight="1">
      <c r="A307" s="64">
        <v>1001</v>
      </c>
      <c r="B307" s="65"/>
      <c r="C307" s="65"/>
      <c r="D307" s="65"/>
      <c r="E307" s="65">
        <v>17</v>
      </c>
      <c r="F307" s="65"/>
      <c r="G307" s="65"/>
      <c r="H307" s="65"/>
      <c r="I307" s="65"/>
      <c r="J307" s="65"/>
      <c r="K307" s="66"/>
      <c r="L307" s="109"/>
      <c r="M307" s="110"/>
      <c r="N307" s="111"/>
      <c r="O307" s="74">
        <f>IF(E307=0,"",E307/D306)</f>
        <v>1</v>
      </c>
      <c r="P307" s="75">
        <v>25</v>
      </c>
      <c r="Q307" s="76">
        <f t="shared" si="57"/>
        <v>0.96153846153846156</v>
      </c>
      <c r="R307" s="76">
        <f t="shared" si="58"/>
        <v>3.8461538461538436E-2</v>
      </c>
      <c r="T307" s="112"/>
    </row>
    <row r="308" spans="1:20" ht="15.75" customHeight="1">
      <c r="A308" s="64">
        <v>1002</v>
      </c>
      <c r="B308" s="65"/>
      <c r="C308" s="65"/>
      <c r="D308" s="65"/>
      <c r="E308" s="65"/>
      <c r="F308" s="65">
        <v>17</v>
      </c>
      <c r="G308" s="65"/>
      <c r="H308" s="65"/>
      <c r="I308" s="65"/>
      <c r="J308" s="65"/>
      <c r="K308" s="66"/>
      <c r="L308" s="109"/>
      <c r="M308" s="110"/>
      <c r="N308" s="111"/>
      <c r="O308" s="74">
        <f>IF(F308=0,"",F308/E307)</f>
        <v>1</v>
      </c>
      <c r="P308" s="75">
        <v>23</v>
      </c>
      <c r="Q308" s="76">
        <f t="shared" si="57"/>
        <v>0.92</v>
      </c>
      <c r="R308" s="76">
        <f t="shared" si="58"/>
        <v>7.999999999999996E-2</v>
      </c>
      <c r="T308" s="112"/>
    </row>
    <row r="309" spans="1:20" ht="15.75" customHeight="1">
      <c r="A309" s="64">
        <v>1101</v>
      </c>
      <c r="B309" s="65"/>
      <c r="C309" s="65"/>
      <c r="D309" s="65"/>
      <c r="E309" s="65"/>
      <c r="F309" s="65"/>
      <c r="G309" s="65">
        <v>17</v>
      </c>
      <c r="H309" s="65"/>
      <c r="I309" s="65"/>
      <c r="J309" s="65"/>
      <c r="K309" s="66"/>
      <c r="L309" s="109"/>
      <c r="M309" s="110"/>
      <c r="N309" s="111"/>
      <c r="O309" s="74">
        <f>IF(G309=0,"",G309/F308)</f>
        <v>1</v>
      </c>
      <c r="P309" s="75">
        <v>23</v>
      </c>
      <c r="Q309" s="76">
        <f t="shared" si="57"/>
        <v>1</v>
      </c>
      <c r="R309" s="76">
        <f t="shared" si="58"/>
        <v>0</v>
      </c>
      <c r="T309" s="112"/>
    </row>
    <row r="310" spans="1:20" ht="15.75" customHeight="1">
      <c r="A310" s="64">
        <v>1102</v>
      </c>
      <c r="B310" s="65"/>
      <c r="C310" s="65"/>
      <c r="D310" s="65"/>
      <c r="E310" s="65"/>
      <c r="F310" s="65"/>
      <c r="G310" s="65"/>
      <c r="H310" s="65">
        <v>15</v>
      </c>
      <c r="I310" s="65"/>
      <c r="J310" s="65"/>
      <c r="K310" s="66"/>
      <c r="L310" s="109"/>
      <c r="M310" s="110"/>
      <c r="N310" s="111"/>
      <c r="O310" s="74">
        <f>IF(H310=0,"",H310/G309)</f>
        <v>0.88235294117647056</v>
      </c>
      <c r="P310" s="75">
        <v>23</v>
      </c>
      <c r="Q310" s="76">
        <f t="shared" si="57"/>
        <v>1</v>
      </c>
      <c r="R310" s="76">
        <f t="shared" si="58"/>
        <v>0</v>
      </c>
      <c r="T310" s="112"/>
    </row>
    <row r="311" spans="1:20" ht="15.75" customHeight="1">
      <c r="A311" s="64">
        <v>1201</v>
      </c>
      <c r="B311" s="65"/>
      <c r="C311" s="65"/>
      <c r="D311" s="65"/>
      <c r="E311" s="65"/>
      <c r="F311" s="65"/>
      <c r="G311" s="65"/>
      <c r="H311" s="65"/>
      <c r="I311" s="65">
        <v>15</v>
      </c>
      <c r="J311" s="65"/>
      <c r="K311" s="66">
        <v>2</v>
      </c>
      <c r="L311" s="109"/>
      <c r="M311" s="110"/>
      <c r="N311" s="111"/>
      <c r="O311" s="74">
        <f>IF(I311=0,"",I311/H310)</f>
        <v>1</v>
      </c>
      <c r="P311" s="75">
        <v>23</v>
      </c>
      <c r="Q311" s="76">
        <f t="shared" si="57"/>
        <v>1</v>
      </c>
      <c r="R311" s="76">
        <f t="shared" si="58"/>
        <v>0</v>
      </c>
      <c r="T311" s="112"/>
    </row>
    <row r="312" spans="1:20" ht="15.75" customHeight="1">
      <c r="A312" s="64">
        <v>1202</v>
      </c>
      <c r="B312" s="65"/>
      <c r="C312" s="65"/>
      <c r="D312" s="65"/>
      <c r="E312" s="65"/>
      <c r="F312" s="65"/>
      <c r="G312" s="65"/>
      <c r="H312" s="65"/>
      <c r="I312" s="65"/>
      <c r="J312" s="65">
        <v>13</v>
      </c>
      <c r="K312" s="66">
        <v>10</v>
      </c>
      <c r="L312" s="109"/>
      <c r="M312" s="110"/>
      <c r="N312" s="111"/>
      <c r="O312" s="78">
        <f>IF(J312=0,"",J312/I311)</f>
        <v>0.8666666666666667</v>
      </c>
      <c r="P312" s="75">
        <v>21</v>
      </c>
      <c r="Q312" s="79">
        <f t="shared" si="57"/>
        <v>0.91304347826086951</v>
      </c>
      <c r="R312" s="79">
        <f t="shared" si="58"/>
        <v>8.6956521739130488E-2</v>
      </c>
      <c r="T312" s="112"/>
    </row>
    <row r="313" spans="1:20" ht="15.75" customHeight="1">
      <c r="A313" s="64">
        <v>1301</v>
      </c>
      <c r="B313" s="65"/>
      <c r="C313" s="65"/>
      <c r="D313" s="65"/>
      <c r="E313" s="65"/>
      <c r="F313" s="65"/>
      <c r="G313" s="65"/>
      <c r="H313" s="65"/>
      <c r="I313" s="65"/>
      <c r="J313" s="65">
        <v>7</v>
      </c>
      <c r="K313" s="66">
        <v>4</v>
      </c>
      <c r="L313" s="109"/>
      <c r="M313" s="110"/>
      <c r="N313" s="112"/>
      <c r="O313" s="146"/>
      <c r="P313" s="75">
        <v>11</v>
      </c>
      <c r="Q313" s="147"/>
      <c r="R313" s="148"/>
      <c r="T313" s="112"/>
    </row>
    <row r="314" spans="1:20" ht="15.75" customHeight="1">
      <c r="A314" s="64">
        <v>1302</v>
      </c>
      <c r="B314" s="65"/>
      <c r="C314" s="65"/>
      <c r="D314" s="65"/>
      <c r="E314" s="65"/>
      <c r="F314" s="65"/>
      <c r="G314" s="65"/>
      <c r="H314" s="65"/>
      <c r="I314" s="65"/>
      <c r="J314" s="65">
        <v>2</v>
      </c>
      <c r="K314" s="66"/>
      <c r="L314" s="109"/>
      <c r="M314" s="110"/>
      <c r="N314" s="112"/>
      <c r="O314" s="116"/>
      <c r="P314" s="117">
        <v>6</v>
      </c>
      <c r="Q314" s="118"/>
      <c r="R314" s="116"/>
      <c r="T314" s="112"/>
    </row>
    <row r="315" spans="1:20" ht="15.75" customHeight="1">
      <c r="A315" s="64">
        <v>1401</v>
      </c>
      <c r="B315" s="65"/>
      <c r="C315" s="65"/>
      <c r="D315" s="65"/>
      <c r="E315" s="65"/>
      <c r="F315" s="65"/>
      <c r="G315" s="65"/>
      <c r="H315" s="65"/>
      <c r="I315" s="65"/>
      <c r="J315" s="65">
        <v>3</v>
      </c>
      <c r="K315" s="66">
        <v>2</v>
      </c>
      <c r="L315" s="109"/>
      <c r="M315" s="110"/>
      <c r="N315" s="112"/>
      <c r="O315" s="116"/>
      <c r="P315" s="117">
        <v>7</v>
      </c>
      <c r="Q315" s="118"/>
      <c r="R315" s="116"/>
      <c r="T315" s="112"/>
    </row>
    <row r="316" spans="1:20" ht="15.75" customHeight="1">
      <c r="A316" s="64">
        <v>1402</v>
      </c>
      <c r="B316" s="65"/>
      <c r="C316" s="65"/>
      <c r="D316" s="65"/>
      <c r="E316" s="65"/>
      <c r="F316" s="65"/>
      <c r="G316" s="65"/>
      <c r="H316" s="65"/>
      <c r="I316" s="65"/>
      <c r="J316" s="65">
        <v>4</v>
      </c>
      <c r="K316" s="66"/>
      <c r="L316" s="109"/>
      <c r="M316" s="110"/>
      <c r="N316" s="112"/>
      <c r="O316" s="116"/>
      <c r="P316" s="117">
        <v>4</v>
      </c>
      <c r="Q316" s="118"/>
      <c r="R316" s="116"/>
      <c r="T316" s="112"/>
    </row>
    <row r="317" spans="1:20" ht="15.75" customHeight="1">
      <c r="A317" s="64">
        <v>1501</v>
      </c>
      <c r="B317" s="65"/>
      <c r="C317" s="65"/>
      <c r="D317" s="65"/>
      <c r="E317" s="65"/>
      <c r="F317" s="65"/>
      <c r="G317" s="65"/>
      <c r="H317" s="65"/>
      <c r="I317" s="65"/>
      <c r="J317" s="65">
        <v>4</v>
      </c>
      <c r="K317" s="66">
        <v>4</v>
      </c>
      <c r="L317" s="109"/>
      <c r="M317" s="110"/>
      <c r="N317" s="112"/>
      <c r="O317" s="3"/>
      <c r="P317" s="30">
        <v>4</v>
      </c>
      <c r="Q317" s="23"/>
      <c r="R317" s="84"/>
      <c r="T317" s="112"/>
    </row>
    <row r="318" spans="1:20" ht="15.75" customHeight="1">
      <c r="A318" s="64">
        <v>1502</v>
      </c>
      <c r="B318" s="87"/>
      <c r="C318" s="87"/>
      <c r="D318" s="87"/>
      <c r="E318" s="87"/>
      <c r="F318" s="87"/>
      <c r="G318" s="87"/>
      <c r="H318" s="87"/>
      <c r="I318" s="87"/>
      <c r="J318" s="87"/>
      <c r="K318" s="88"/>
      <c r="L318" s="72"/>
      <c r="M318" s="3"/>
      <c r="N318" s="30"/>
      <c r="O318" s="89" t="s">
        <v>83</v>
      </c>
      <c r="P318" s="90">
        <v>18</v>
      </c>
      <c r="Q318" s="120">
        <f>K321</f>
        <v>22</v>
      </c>
      <c r="R318" s="92" t="s">
        <v>11</v>
      </c>
      <c r="T318" s="112"/>
    </row>
    <row r="319" spans="1:20" ht="15.75" customHeight="1">
      <c r="A319" s="64">
        <v>1601</v>
      </c>
      <c r="B319" s="87"/>
      <c r="C319" s="87"/>
      <c r="D319" s="87"/>
      <c r="E319" s="87"/>
      <c r="F319" s="87"/>
      <c r="G319" s="87"/>
      <c r="H319" s="87"/>
      <c r="I319" s="87"/>
      <c r="J319" s="87"/>
      <c r="K319" s="88"/>
      <c r="L319" s="72"/>
      <c r="M319" s="3"/>
      <c r="N319" s="30"/>
      <c r="O319" s="93" t="s">
        <v>85</v>
      </c>
      <c r="P319" s="94">
        <f>IF(P318/B304=0,"",P318/B304)</f>
        <v>0.54545454545454541</v>
      </c>
      <c r="Q319" s="121">
        <f>IF(P318/Q318=0,"",P318/Q318)</f>
        <v>0.81818181818181823</v>
      </c>
      <c r="R319" s="96" t="s">
        <v>86</v>
      </c>
      <c r="T319" s="112"/>
    </row>
    <row r="320" spans="1:20" ht="15.75" customHeight="1">
      <c r="A320" s="64">
        <v>1602</v>
      </c>
      <c r="B320" s="87"/>
      <c r="C320" s="87"/>
      <c r="D320" s="87"/>
      <c r="E320" s="87"/>
      <c r="F320" s="87"/>
      <c r="G320" s="87"/>
      <c r="H320" s="87"/>
      <c r="I320" s="87"/>
      <c r="J320" s="87"/>
      <c r="K320" s="88"/>
      <c r="L320" s="97"/>
      <c r="M320" s="98"/>
      <c r="N320" s="99"/>
      <c r="O320" s="98"/>
      <c r="P320" s="99"/>
      <c r="Q320" s="99"/>
      <c r="R320" s="122"/>
      <c r="T320" s="112"/>
    </row>
    <row r="321" spans="1:20" ht="18" customHeight="1">
      <c r="A321" s="29"/>
      <c r="B321" s="30"/>
      <c r="C321" s="30"/>
      <c r="D321" s="305" t="s">
        <v>111</v>
      </c>
      <c r="E321" s="306"/>
      <c r="F321" s="306"/>
      <c r="G321" s="306"/>
      <c r="H321" s="306"/>
      <c r="I321" s="306"/>
      <c r="J321" s="307"/>
      <c r="K321" s="101">
        <f>SUM(K304:K317)</f>
        <v>22</v>
      </c>
      <c r="L321" s="102">
        <f>IF(SUM(K311:K312)=0,"",SUM(K311:K312)/B304)</f>
        <v>0.36363636363636365</v>
      </c>
      <c r="M321" s="102">
        <f>IF(K321=0,"",K321/B304)</f>
        <v>0.66666666666666663</v>
      </c>
      <c r="N321" s="102">
        <f>IF(K312=0,"",M321-L321)</f>
        <v>0.30303030303030298</v>
      </c>
      <c r="O321" s="3"/>
      <c r="P321" s="30"/>
      <c r="Q321" s="23"/>
      <c r="R321" s="3"/>
      <c r="T321" s="112"/>
    </row>
    <row r="322" spans="1:20" ht="12.75" customHeight="1">
      <c r="L322" s="3"/>
      <c r="M322" s="3"/>
      <c r="O322" s="3"/>
    </row>
    <row r="323" spans="1:20" ht="12.75" customHeight="1">
      <c r="L323" s="3"/>
      <c r="M323" s="3"/>
      <c r="O323" s="3"/>
    </row>
    <row r="324" spans="1:20" ht="26.25" customHeight="1">
      <c r="A324" s="309" t="s">
        <v>99</v>
      </c>
      <c r="B324" s="292"/>
      <c r="C324" s="292"/>
      <c r="D324" s="292"/>
      <c r="E324" s="292"/>
      <c r="F324" s="292"/>
      <c r="G324" s="292"/>
      <c r="H324" s="298" t="s">
        <v>56</v>
      </c>
      <c r="I324" s="292"/>
      <c r="J324" s="292"/>
      <c r="K324" s="30"/>
      <c r="L324" s="3"/>
      <c r="M324" s="3"/>
      <c r="N324" s="30"/>
      <c r="O324" s="3"/>
      <c r="P324" s="30"/>
      <c r="Q324" s="30"/>
      <c r="R324" s="30"/>
    </row>
    <row r="325" spans="1:20" ht="20.25" customHeight="1">
      <c r="A325" s="293" t="s">
        <v>10</v>
      </c>
      <c r="B325" s="294" t="s">
        <v>100</v>
      </c>
      <c r="C325" s="289"/>
      <c r="D325" s="289"/>
      <c r="E325" s="289"/>
      <c r="F325" s="289"/>
      <c r="G325" s="289"/>
      <c r="H325" s="289"/>
      <c r="I325" s="289"/>
      <c r="J325" s="290"/>
      <c r="K325" s="295" t="s">
        <v>11</v>
      </c>
      <c r="L325" s="286" t="s">
        <v>3</v>
      </c>
      <c r="M325" s="286" t="s">
        <v>4</v>
      </c>
      <c r="N325" s="284" t="s">
        <v>5</v>
      </c>
      <c r="O325" s="286" t="s">
        <v>6</v>
      </c>
      <c r="P325" s="287" t="s">
        <v>7</v>
      </c>
      <c r="Q325" s="287" t="s">
        <v>8</v>
      </c>
      <c r="R325" s="286" t="s">
        <v>101</v>
      </c>
    </row>
    <row r="326" spans="1:20" ht="15.75" customHeight="1">
      <c r="A326" s="285"/>
      <c r="B326" s="64" t="s">
        <v>102</v>
      </c>
      <c r="C326" s="64" t="s">
        <v>103</v>
      </c>
      <c r="D326" s="64" t="s">
        <v>104</v>
      </c>
      <c r="E326" s="64" t="s">
        <v>105</v>
      </c>
      <c r="F326" s="64" t="s">
        <v>106</v>
      </c>
      <c r="G326" s="64" t="s">
        <v>107</v>
      </c>
      <c r="H326" s="64" t="s">
        <v>108</v>
      </c>
      <c r="I326" s="64" t="s">
        <v>109</v>
      </c>
      <c r="J326" s="64" t="s">
        <v>110</v>
      </c>
      <c r="K326" s="285"/>
      <c r="L326" s="285"/>
      <c r="M326" s="285"/>
      <c r="N326" s="285"/>
      <c r="O326" s="285"/>
      <c r="P326" s="285"/>
      <c r="Q326" s="285"/>
      <c r="R326" s="285"/>
      <c r="T326" s="112"/>
    </row>
    <row r="327" spans="1:20" ht="15.75" customHeight="1">
      <c r="A327" s="64" t="s">
        <v>56</v>
      </c>
      <c r="B327" s="65">
        <v>30</v>
      </c>
      <c r="C327" s="65"/>
      <c r="D327" s="65"/>
      <c r="E327" s="65"/>
      <c r="F327" s="65"/>
      <c r="G327" s="65"/>
      <c r="H327" s="65"/>
      <c r="I327" s="65"/>
      <c r="J327" s="65"/>
      <c r="K327" s="66"/>
      <c r="L327" s="104"/>
      <c r="M327" s="105"/>
      <c r="N327" s="106"/>
      <c r="O327" s="107"/>
      <c r="P327" s="70">
        <f>B327</f>
        <v>30</v>
      </c>
      <c r="Q327" s="108"/>
      <c r="R327" s="107"/>
      <c r="T327" s="112"/>
    </row>
    <row r="328" spans="1:20" ht="15.75" customHeight="1">
      <c r="A328" s="64" t="s">
        <v>57</v>
      </c>
      <c r="B328" s="65"/>
      <c r="C328" s="65">
        <v>23</v>
      </c>
      <c r="D328" s="65"/>
      <c r="E328" s="65"/>
      <c r="F328" s="65"/>
      <c r="G328" s="65"/>
      <c r="H328" s="65"/>
      <c r="I328" s="65"/>
      <c r="J328" s="65"/>
      <c r="K328" s="66"/>
      <c r="L328" s="109"/>
      <c r="M328" s="110"/>
      <c r="N328" s="111"/>
      <c r="O328" s="74">
        <f>IF(C328=0,"",C328/B327)</f>
        <v>0.76666666666666672</v>
      </c>
      <c r="P328" s="75">
        <v>23</v>
      </c>
      <c r="Q328" s="76">
        <f t="shared" ref="Q328:Q335" si="59">IF(P328=0,"",P328/P327)</f>
        <v>0.76666666666666672</v>
      </c>
      <c r="R328" s="76">
        <f t="shared" ref="R328:R335" si="60">IF(P328=0,"",100%-Q328)</f>
        <v>0.23333333333333328</v>
      </c>
      <c r="T328" s="112"/>
    </row>
    <row r="329" spans="1:20" ht="15.75" customHeight="1">
      <c r="A329" s="64">
        <v>1001</v>
      </c>
      <c r="B329" s="65"/>
      <c r="C329" s="65"/>
      <c r="D329" s="65">
        <v>21</v>
      </c>
      <c r="E329" s="65"/>
      <c r="F329" s="65"/>
      <c r="G329" s="65"/>
      <c r="H329" s="65"/>
      <c r="I329" s="65"/>
      <c r="J329" s="65"/>
      <c r="K329" s="66"/>
      <c r="L329" s="109"/>
      <c r="M329" s="110"/>
      <c r="N329" s="111"/>
      <c r="O329" s="74">
        <f>IF(D329=0,"",D329/C328)</f>
        <v>0.91304347826086951</v>
      </c>
      <c r="P329" s="75">
        <v>21</v>
      </c>
      <c r="Q329" s="76">
        <f t="shared" si="59"/>
        <v>0.91304347826086951</v>
      </c>
      <c r="R329" s="76">
        <f t="shared" si="60"/>
        <v>8.6956521739130488E-2</v>
      </c>
      <c r="T329" s="77">
        <f>P329/P327</f>
        <v>0.7</v>
      </c>
    </row>
    <row r="330" spans="1:20" ht="15.75" customHeight="1">
      <c r="A330" s="64">
        <v>1002</v>
      </c>
      <c r="B330" s="65"/>
      <c r="C330" s="65"/>
      <c r="D330" s="65"/>
      <c r="E330" s="65">
        <v>14</v>
      </c>
      <c r="F330" s="65"/>
      <c r="G330" s="65"/>
      <c r="H330" s="65"/>
      <c r="I330" s="65"/>
      <c r="J330" s="65"/>
      <c r="K330" s="66"/>
      <c r="L330" s="109"/>
      <c r="M330" s="110"/>
      <c r="N330" s="111"/>
      <c r="O330" s="74">
        <f>IF(E330=0,"",E330/D329)</f>
        <v>0.66666666666666663</v>
      </c>
      <c r="P330" s="75">
        <v>18</v>
      </c>
      <c r="Q330" s="76">
        <f t="shared" si="59"/>
        <v>0.8571428571428571</v>
      </c>
      <c r="R330" s="76">
        <f t="shared" si="60"/>
        <v>0.1428571428571429</v>
      </c>
      <c r="T330" s="112"/>
    </row>
    <row r="331" spans="1:20" ht="15.75" customHeight="1">
      <c r="A331" s="64">
        <v>1101</v>
      </c>
      <c r="B331" s="65"/>
      <c r="C331" s="65"/>
      <c r="D331" s="65"/>
      <c r="E331" s="65"/>
      <c r="F331" s="65">
        <v>14</v>
      </c>
      <c r="G331" s="65"/>
      <c r="H331" s="65"/>
      <c r="I331" s="65"/>
      <c r="J331" s="65"/>
      <c r="K331" s="66"/>
      <c r="L331" s="109"/>
      <c r="M331" s="110"/>
      <c r="N331" s="111"/>
      <c r="O331" s="74">
        <f>IF(F331=0,"",F331/E330)</f>
        <v>1</v>
      </c>
      <c r="P331" s="75">
        <v>17</v>
      </c>
      <c r="Q331" s="76">
        <f t="shared" si="59"/>
        <v>0.94444444444444442</v>
      </c>
      <c r="R331" s="76">
        <f t="shared" si="60"/>
        <v>5.555555555555558E-2</v>
      </c>
      <c r="T331" s="112"/>
    </row>
    <row r="332" spans="1:20" ht="15.75" customHeight="1">
      <c r="A332" s="64">
        <v>1102</v>
      </c>
      <c r="B332" s="65"/>
      <c r="C332" s="65"/>
      <c r="D332" s="65"/>
      <c r="E332" s="65"/>
      <c r="F332" s="65"/>
      <c r="G332" s="65">
        <v>8</v>
      </c>
      <c r="H332" s="65"/>
      <c r="I332" s="65"/>
      <c r="J332" s="65"/>
      <c r="K332" s="66"/>
      <c r="L332" s="109"/>
      <c r="M332" s="110"/>
      <c r="N332" s="111"/>
      <c r="O332" s="74">
        <f>IF(G332=0,"",G332/F331)</f>
        <v>0.5714285714285714</v>
      </c>
      <c r="P332" s="75">
        <v>13</v>
      </c>
      <c r="Q332" s="76">
        <f t="shared" si="59"/>
        <v>0.76470588235294112</v>
      </c>
      <c r="R332" s="76">
        <f t="shared" si="60"/>
        <v>0.23529411764705888</v>
      </c>
      <c r="T332" s="112"/>
    </row>
    <row r="333" spans="1:20" ht="15.75" customHeight="1">
      <c r="A333" s="64">
        <v>1201</v>
      </c>
      <c r="B333" s="65"/>
      <c r="C333" s="65"/>
      <c r="D333" s="65"/>
      <c r="E333" s="65"/>
      <c r="F333" s="65"/>
      <c r="G333" s="65"/>
      <c r="H333" s="65">
        <v>6</v>
      </c>
      <c r="I333" s="65"/>
      <c r="J333" s="65"/>
      <c r="K333" s="66"/>
      <c r="L333" s="109"/>
      <c r="M333" s="110"/>
      <c r="N333" s="111"/>
      <c r="O333" s="74">
        <f>IF(H333=0,"",H333/G332)</f>
        <v>0.75</v>
      </c>
      <c r="P333" s="75">
        <v>12</v>
      </c>
      <c r="Q333" s="76">
        <f t="shared" si="59"/>
        <v>0.92307692307692313</v>
      </c>
      <c r="R333" s="76">
        <f t="shared" si="60"/>
        <v>7.6923076923076872E-2</v>
      </c>
      <c r="T333" s="112"/>
    </row>
    <row r="334" spans="1:20" ht="15.75" customHeight="1">
      <c r="A334" s="64">
        <v>1202</v>
      </c>
      <c r="B334" s="65"/>
      <c r="C334" s="65"/>
      <c r="D334" s="65"/>
      <c r="E334" s="65"/>
      <c r="F334" s="65"/>
      <c r="G334" s="65"/>
      <c r="H334" s="65"/>
      <c r="I334" s="65">
        <v>6</v>
      </c>
      <c r="J334" s="65"/>
      <c r="K334" s="66"/>
      <c r="L334" s="109"/>
      <c r="M334" s="110"/>
      <c r="N334" s="111"/>
      <c r="O334" s="74">
        <f>IF(I334=0,"",I334/H333)</f>
        <v>1</v>
      </c>
      <c r="P334" s="75">
        <v>10</v>
      </c>
      <c r="Q334" s="76">
        <f t="shared" si="59"/>
        <v>0.83333333333333337</v>
      </c>
      <c r="R334" s="76">
        <f t="shared" si="60"/>
        <v>0.16666666666666663</v>
      </c>
      <c r="T334" s="112"/>
    </row>
    <row r="335" spans="1:20" ht="15.75" customHeight="1">
      <c r="A335" s="64">
        <v>1301</v>
      </c>
      <c r="B335" s="65"/>
      <c r="C335" s="65"/>
      <c r="D335" s="65"/>
      <c r="E335" s="65"/>
      <c r="F335" s="65"/>
      <c r="G335" s="65"/>
      <c r="H335" s="65"/>
      <c r="I335" s="65"/>
      <c r="J335" s="65">
        <v>6</v>
      </c>
      <c r="K335" s="66">
        <v>5</v>
      </c>
      <c r="L335" s="109"/>
      <c r="M335" s="110"/>
      <c r="N335" s="111"/>
      <c r="O335" s="78">
        <f>IF(J335=0,"",J335/I334)</f>
        <v>1</v>
      </c>
      <c r="P335" s="75">
        <v>9</v>
      </c>
      <c r="Q335" s="79">
        <f t="shared" si="59"/>
        <v>0.9</v>
      </c>
      <c r="R335" s="79">
        <f t="shared" si="60"/>
        <v>9.9999999999999978E-2</v>
      </c>
      <c r="T335" s="112"/>
    </row>
    <row r="336" spans="1:20" ht="15.75" customHeight="1">
      <c r="A336" s="64">
        <v>1302</v>
      </c>
      <c r="B336" s="65"/>
      <c r="C336" s="65"/>
      <c r="D336" s="65"/>
      <c r="E336" s="65"/>
      <c r="F336" s="65"/>
      <c r="G336" s="65"/>
      <c r="H336" s="65"/>
      <c r="I336" s="65"/>
      <c r="J336" s="65">
        <v>2</v>
      </c>
      <c r="K336" s="66"/>
      <c r="L336" s="109"/>
      <c r="M336" s="110"/>
      <c r="N336" s="112"/>
      <c r="O336" s="146"/>
      <c r="P336" s="75">
        <v>9</v>
      </c>
      <c r="Q336" s="147"/>
      <c r="R336" s="148"/>
      <c r="T336" s="112"/>
    </row>
    <row r="337" spans="1:20" ht="15.75" customHeight="1">
      <c r="A337" s="64">
        <v>1401</v>
      </c>
      <c r="B337" s="65"/>
      <c r="C337" s="65"/>
      <c r="D337" s="65"/>
      <c r="E337" s="65"/>
      <c r="F337" s="65"/>
      <c r="G337" s="65"/>
      <c r="H337" s="65"/>
      <c r="I337" s="65"/>
      <c r="J337" s="65">
        <v>4</v>
      </c>
      <c r="K337" s="66">
        <v>2</v>
      </c>
      <c r="L337" s="109"/>
      <c r="M337" s="110"/>
      <c r="N337" s="112"/>
      <c r="O337" s="116"/>
      <c r="P337" s="117">
        <v>9</v>
      </c>
      <c r="Q337" s="118"/>
      <c r="R337" s="116"/>
      <c r="T337" s="112"/>
    </row>
    <row r="338" spans="1:20" ht="15.75" customHeight="1">
      <c r="A338" s="64">
        <v>1402</v>
      </c>
      <c r="B338" s="65"/>
      <c r="C338" s="65"/>
      <c r="D338" s="65"/>
      <c r="E338" s="65"/>
      <c r="F338" s="65"/>
      <c r="G338" s="65"/>
      <c r="H338" s="65"/>
      <c r="I338" s="65"/>
      <c r="J338" s="65">
        <v>5</v>
      </c>
      <c r="K338" s="66">
        <v>4</v>
      </c>
      <c r="L338" s="109"/>
      <c r="M338" s="110"/>
      <c r="N338" s="112"/>
      <c r="O338" s="116"/>
      <c r="P338" s="117">
        <v>6</v>
      </c>
      <c r="Q338" s="118"/>
      <c r="R338" s="116"/>
      <c r="T338" s="112"/>
    </row>
    <row r="339" spans="1:20" ht="15.75" customHeight="1">
      <c r="A339" s="64">
        <v>1501</v>
      </c>
      <c r="B339" s="65"/>
      <c r="C339" s="65"/>
      <c r="D339" s="65"/>
      <c r="E339" s="65"/>
      <c r="F339" s="65"/>
      <c r="G339" s="65"/>
      <c r="H339" s="65"/>
      <c r="I339" s="65"/>
      <c r="J339" s="65">
        <v>1</v>
      </c>
      <c r="K339" s="66">
        <v>1</v>
      </c>
      <c r="L339" s="109"/>
      <c r="M339" s="110"/>
      <c r="N339" s="112"/>
      <c r="O339" s="116"/>
      <c r="P339" s="117">
        <v>2</v>
      </c>
      <c r="Q339" s="118"/>
      <c r="R339" s="116"/>
      <c r="T339" s="112"/>
    </row>
    <row r="340" spans="1:20" ht="15.75" customHeight="1">
      <c r="A340" s="64">
        <v>1502</v>
      </c>
      <c r="B340" s="65"/>
      <c r="C340" s="65"/>
      <c r="D340" s="65"/>
      <c r="E340" s="65"/>
      <c r="F340" s="65"/>
      <c r="G340" s="65"/>
      <c r="H340" s="65"/>
      <c r="I340" s="65"/>
      <c r="J340" s="65">
        <v>1</v>
      </c>
      <c r="K340" s="66">
        <v>1</v>
      </c>
      <c r="L340" s="109"/>
      <c r="M340" s="110"/>
      <c r="N340" s="112"/>
      <c r="O340" s="3"/>
      <c r="P340" s="30">
        <v>1</v>
      </c>
      <c r="Q340" s="23"/>
      <c r="R340" s="84"/>
      <c r="T340" s="112"/>
    </row>
    <row r="341" spans="1:20" ht="15.75" customHeight="1">
      <c r="A341" s="64">
        <v>1601</v>
      </c>
      <c r="B341" s="87"/>
      <c r="C341" s="87"/>
      <c r="D341" s="87"/>
      <c r="E341" s="87"/>
      <c r="F341" s="87"/>
      <c r="G341" s="87"/>
      <c r="H341" s="87"/>
      <c r="I341" s="87"/>
      <c r="J341" s="87"/>
      <c r="K341" s="88"/>
      <c r="L341" s="72"/>
      <c r="M341" s="3"/>
      <c r="N341" s="30"/>
      <c r="O341" s="89" t="s">
        <v>83</v>
      </c>
      <c r="P341" s="90">
        <v>7</v>
      </c>
      <c r="Q341" s="120">
        <f>K344</f>
        <v>13</v>
      </c>
      <c r="R341" s="92" t="s">
        <v>11</v>
      </c>
      <c r="T341" s="112"/>
    </row>
    <row r="342" spans="1:20" ht="15.75" customHeight="1">
      <c r="A342" s="64">
        <v>1602</v>
      </c>
      <c r="B342" s="87"/>
      <c r="C342" s="87"/>
      <c r="D342" s="87"/>
      <c r="E342" s="87"/>
      <c r="F342" s="87"/>
      <c r="G342" s="87"/>
      <c r="H342" s="87"/>
      <c r="I342" s="87"/>
      <c r="J342" s="87"/>
      <c r="K342" s="88"/>
      <c r="L342" s="72"/>
      <c r="M342" s="3"/>
      <c r="N342" s="30"/>
      <c r="O342" s="93" t="s">
        <v>85</v>
      </c>
      <c r="P342" s="94">
        <f>IF(P341/B327=0,"",P341/B327)</f>
        <v>0.23333333333333334</v>
      </c>
      <c r="Q342" s="121">
        <f>IF(P341/Q341=0,"",P341/Q341)</f>
        <v>0.53846153846153844</v>
      </c>
      <c r="R342" s="96" t="s">
        <v>86</v>
      </c>
      <c r="T342" s="112"/>
    </row>
    <row r="343" spans="1:20" ht="15.75" customHeight="1">
      <c r="A343" s="64">
        <v>1701</v>
      </c>
      <c r="B343" s="87"/>
      <c r="C343" s="87"/>
      <c r="D343" s="87"/>
      <c r="E343" s="87"/>
      <c r="F343" s="87"/>
      <c r="G343" s="87"/>
      <c r="H343" s="87"/>
      <c r="I343" s="87"/>
      <c r="J343" s="87"/>
      <c r="K343" s="88"/>
      <c r="L343" s="97"/>
      <c r="M343" s="98"/>
      <c r="N343" s="99"/>
      <c r="O343" s="98"/>
      <c r="P343" s="99"/>
      <c r="Q343" s="99"/>
      <c r="R343" s="122"/>
      <c r="T343" s="112"/>
    </row>
    <row r="344" spans="1:20" ht="18" customHeight="1">
      <c r="A344" s="29"/>
      <c r="B344" s="30"/>
      <c r="C344" s="30"/>
      <c r="D344" s="305" t="s">
        <v>111</v>
      </c>
      <c r="E344" s="306"/>
      <c r="F344" s="306"/>
      <c r="G344" s="306"/>
      <c r="H344" s="306"/>
      <c r="I344" s="306"/>
      <c r="J344" s="307"/>
      <c r="K344" s="101">
        <f>SUM(K327:K340)</f>
        <v>13</v>
      </c>
      <c r="L344" s="102">
        <f>IF(SUM(K334:K335)=0,"",SUM(K334:K335)/B327)</f>
        <v>0.16666666666666666</v>
      </c>
      <c r="M344" s="102">
        <f>IF(K344=0,"",K344/B327)</f>
        <v>0.43333333333333335</v>
      </c>
      <c r="N344" s="102">
        <f>IF(K335=0,"",M344-L344)</f>
        <v>0.26666666666666672</v>
      </c>
      <c r="O344" s="3"/>
      <c r="P344" s="30"/>
      <c r="Q344" s="23"/>
      <c r="R344" s="3"/>
      <c r="T344" s="112"/>
    </row>
    <row r="345" spans="1:20" ht="12.75" customHeight="1">
      <c r="L345" s="3"/>
      <c r="M345" s="3"/>
      <c r="N345" s="3"/>
      <c r="O345" s="3"/>
    </row>
    <row r="346" spans="1:20" ht="12.75" customHeight="1">
      <c r="L346" s="3"/>
      <c r="M346" s="3"/>
      <c r="N346" s="3"/>
      <c r="O346" s="3"/>
    </row>
    <row r="347" spans="1:20" ht="26.25" customHeight="1">
      <c r="A347" s="309" t="s">
        <v>99</v>
      </c>
      <c r="B347" s="292"/>
      <c r="C347" s="292"/>
      <c r="D347" s="292"/>
      <c r="E347" s="292"/>
      <c r="F347" s="292"/>
      <c r="G347" s="292"/>
      <c r="H347" s="298" t="s">
        <v>57</v>
      </c>
      <c r="I347" s="292"/>
      <c r="J347" s="292"/>
      <c r="K347" s="30"/>
      <c r="L347" s="3"/>
      <c r="M347" s="3"/>
      <c r="N347" s="30"/>
      <c r="O347" s="3"/>
      <c r="P347" s="30"/>
      <c r="Q347" s="30"/>
      <c r="R347" s="30"/>
    </row>
    <row r="348" spans="1:20" ht="20.25" customHeight="1">
      <c r="A348" s="293" t="s">
        <v>10</v>
      </c>
      <c r="B348" s="294" t="s">
        <v>100</v>
      </c>
      <c r="C348" s="289"/>
      <c r="D348" s="289"/>
      <c r="E348" s="289"/>
      <c r="F348" s="289"/>
      <c r="G348" s="289"/>
      <c r="H348" s="289"/>
      <c r="I348" s="289"/>
      <c r="J348" s="290"/>
      <c r="K348" s="295" t="s">
        <v>11</v>
      </c>
      <c r="L348" s="286" t="s">
        <v>3</v>
      </c>
      <c r="M348" s="286" t="s">
        <v>4</v>
      </c>
      <c r="N348" s="284" t="s">
        <v>5</v>
      </c>
      <c r="O348" s="286" t="s">
        <v>6</v>
      </c>
      <c r="P348" s="287" t="s">
        <v>7</v>
      </c>
      <c r="Q348" s="287" t="s">
        <v>8</v>
      </c>
      <c r="R348" s="286" t="s">
        <v>101</v>
      </c>
    </row>
    <row r="349" spans="1:20" ht="15.75" customHeight="1">
      <c r="A349" s="285"/>
      <c r="B349" s="64" t="s">
        <v>102</v>
      </c>
      <c r="C349" s="64" t="s">
        <v>103</v>
      </c>
      <c r="D349" s="64" t="s">
        <v>104</v>
      </c>
      <c r="E349" s="64" t="s">
        <v>105</v>
      </c>
      <c r="F349" s="64" t="s">
        <v>106</v>
      </c>
      <c r="G349" s="64" t="s">
        <v>107</v>
      </c>
      <c r="H349" s="64" t="s">
        <v>108</v>
      </c>
      <c r="I349" s="64" t="s">
        <v>109</v>
      </c>
      <c r="J349" s="64" t="s">
        <v>110</v>
      </c>
      <c r="K349" s="285"/>
      <c r="L349" s="285"/>
      <c r="M349" s="285"/>
      <c r="N349" s="285"/>
      <c r="O349" s="285"/>
      <c r="P349" s="285"/>
      <c r="Q349" s="285"/>
      <c r="R349" s="285"/>
      <c r="T349" s="112"/>
    </row>
    <row r="350" spans="1:20" ht="15.75" customHeight="1">
      <c r="A350" s="64" t="s">
        <v>57</v>
      </c>
      <c r="B350" s="65">
        <v>33</v>
      </c>
      <c r="C350" s="65"/>
      <c r="D350" s="65"/>
      <c r="E350" s="65"/>
      <c r="F350" s="65"/>
      <c r="G350" s="65"/>
      <c r="H350" s="65"/>
      <c r="I350" s="65"/>
      <c r="J350" s="65"/>
      <c r="K350" s="66"/>
      <c r="L350" s="104"/>
      <c r="M350" s="105"/>
      <c r="N350" s="106"/>
      <c r="O350" s="107"/>
      <c r="P350" s="70">
        <f>B350</f>
        <v>33</v>
      </c>
      <c r="Q350" s="108"/>
      <c r="R350" s="107"/>
      <c r="T350" s="112"/>
    </row>
    <row r="351" spans="1:20" ht="15.75" customHeight="1">
      <c r="A351" s="64">
        <v>1001</v>
      </c>
      <c r="B351" s="65"/>
      <c r="C351" s="65">
        <v>28</v>
      </c>
      <c r="D351" s="65"/>
      <c r="E351" s="65"/>
      <c r="F351" s="65"/>
      <c r="G351" s="65"/>
      <c r="H351" s="65"/>
      <c r="I351" s="65"/>
      <c r="J351" s="65"/>
      <c r="K351" s="66"/>
      <c r="L351" s="109"/>
      <c r="M351" s="110"/>
      <c r="N351" s="111"/>
      <c r="O351" s="74">
        <f>IF(C351=0,"",C351/B350)</f>
        <v>0.84848484848484851</v>
      </c>
      <c r="P351" s="75">
        <v>29</v>
      </c>
      <c r="Q351" s="76">
        <f t="shared" ref="Q351:Q358" si="61">IF(P351=0,"",P351/P350)</f>
        <v>0.87878787878787878</v>
      </c>
      <c r="R351" s="76">
        <f t="shared" ref="R351:R358" si="62">IF(P351=0,"",100%-Q351)</f>
        <v>0.12121212121212122</v>
      </c>
      <c r="T351" s="112"/>
    </row>
    <row r="352" spans="1:20" ht="15.75" customHeight="1">
      <c r="A352" s="64">
        <v>1002</v>
      </c>
      <c r="B352" s="65"/>
      <c r="C352" s="65"/>
      <c r="D352" s="65">
        <v>19</v>
      </c>
      <c r="E352" s="65"/>
      <c r="F352" s="65"/>
      <c r="G352" s="65"/>
      <c r="H352" s="65"/>
      <c r="I352" s="65"/>
      <c r="J352" s="65"/>
      <c r="K352" s="66"/>
      <c r="L352" s="109"/>
      <c r="M352" s="110"/>
      <c r="N352" s="111"/>
      <c r="O352" s="74">
        <f>IF(D352=0,"",D352/C351)</f>
        <v>0.6785714285714286</v>
      </c>
      <c r="P352" s="75">
        <v>28</v>
      </c>
      <c r="Q352" s="76">
        <f t="shared" si="61"/>
        <v>0.96551724137931039</v>
      </c>
      <c r="R352" s="76">
        <f t="shared" si="62"/>
        <v>3.4482758620689613E-2</v>
      </c>
      <c r="T352" s="77">
        <f>P352/P350</f>
        <v>0.84848484848484851</v>
      </c>
    </row>
    <row r="353" spans="1:20" ht="15.75" customHeight="1">
      <c r="A353" s="64">
        <v>1101</v>
      </c>
      <c r="B353" s="65"/>
      <c r="C353" s="65"/>
      <c r="D353" s="65"/>
      <c r="E353" s="65">
        <v>13</v>
      </c>
      <c r="F353" s="65"/>
      <c r="G353" s="65"/>
      <c r="H353" s="65"/>
      <c r="I353" s="65"/>
      <c r="J353" s="65"/>
      <c r="K353" s="66"/>
      <c r="L353" s="109"/>
      <c r="M353" s="110"/>
      <c r="N353" s="111"/>
      <c r="O353" s="74">
        <f>IF(E353=0,"",E353/D352)</f>
        <v>0.68421052631578949</v>
      </c>
      <c r="P353" s="75">
        <v>26</v>
      </c>
      <c r="Q353" s="76">
        <f t="shared" si="61"/>
        <v>0.9285714285714286</v>
      </c>
      <c r="R353" s="76">
        <f t="shared" si="62"/>
        <v>7.1428571428571397E-2</v>
      </c>
      <c r="T353" s="112"/>
    </row>
    <row r="354" spans="1:20" ht="15.75" customHeight="1">
      <c r="A354" s="64">
        <v>1102</v>
      </c>
      <c r="B354" s="65"/>
      <c r="C354" s="65"/>
      <c r="D354" s="65"/>
      <c r="E354" s="65"/>
      <c r="F354" s="65">
        <v>13</v>
      </c>
      <c r="G354" s="65"/>
      <c r="H354" s="65"/>
      <c r="I354" s="65"/>
      <c r="J354" s="65"/>
      <c r="K354" s="66"/>
      <c r="L354" s="109"/>
      <c r="M354" s="110"/>
      <c r="N354" s="111"/>
      <c r="O354" s="74">
        <f>IF(F354=0,"",F354/E353)</f>
        <v>1</v>
      </c>
      <c r="P354" s="75">
        <v>22</v>
      </c>
      <c r="Q354" s="76">
        <f t="shared" si="61"/>
        <v>0.84615384615384615</v>
      </c>
      <c r="R354" s="76">
        <f t="shared" si="62"/>
        <v>0.15384615384615385</v>
      </c>
      <c r="T354" s="112"/>
    </row>
    <row r="355" spans="1:20" ht="15.75" customHeight="1">
      <c r="A355" s="64">
        <v>1201</v>
      </c>
      <c r="B355" s="65"/>
      <c r="C355" s="65"/>
      <c r="D355" s="65"/>
      <c r="E355" s="65"/>
      <c r="F355" s="65"/>
      <c r="G355" s="65">
        <v>10</v>
      </c>
      <c r="H355" s="65"/>
      <c r="I355" s="65"/>
      <c r="J355" s="65"/>
      <c r="K355" s="66"/>
      <c r="L355" s="109"/>
      <c r="M355" s="110"/>
      <c r="N355" s="111"/>
      <c r="O355" s="74">
        <f>IF(G355=0,"",G355/F354)</f>
        <v>0.76923076923076927</v>
      </c>
      <c r="P355" s="75">
        <v>22</v>
      </c>
      <c r="Q355" s="76">
        <f t="shared" si="61"/>
        <v>1</v>
      </c>
      <c r="R355" s="76">
        <f t="shared" si="62"/>
        <v>0</v>
      </c>
      <c r="T355" s="112"/>
    </row>
    <row r="356" spans="1:20" ht="15.75" customHeight="1">
      <c r="A356" s="64">
        <v>1202</v>
      </c>
      <c r="B356" s="65"/>
      <c r="C356" s="65"/>
      <c r="D356" s="65"/>
      <c r="E356" s="65"/>
      <c r="F356" s="65"/>
      <c r="G356" s="65"/>
      <c r="H356" s="65">
        <v>10</v>
      </c>
      <c r="I356" s="65"/>
      <c r="J356" s="65"/>
      <c r="K356" s="66"/>
      <c r="L356" s="109"/>
      <c r="M356" s="110"/>
      <c r="N356" s="111"/>
      <c r="O356" s="74">
        <f>IF(H356=0,"",H356/G355)</f>
        <v>1</v>
      </c>
      <c r="P356" s="75">
        <v>22</v>
      </c>
      <c r="Q356" s="76">
        <f t="shared" si="61"/>
        <v>1</v>
      </c>
      <c r="R356" s="76">
        <f t="shared" si="62"/>
        <v>0</v>
      </c>
      <c r="T356" s="112"/>
    </row>
    <row r="357" spans="1:20" ht="15.75" customHeight="1">
      <c r="A357" s="64">
        <v>1301</v>
      </c>
      <c r="B357" s="65"/>
      <c r="C357" s="65"/>
      <c r="D357" s="65"/>
      <c r="E357" s="65"/>
      <c r="F357" s="65"/>
      <c r="G357" s="65"/>
      <c r="H357" s="65"/>
      <c r="I357" s="65">
        <v>8</v>
      </c>
      <c r="J357" s="65"/>
      <c r="K357" s="66">
        <v>1</v>
      </c>
      <c r="L357" s="109"/>
      <c r="M357" s="110"/>
      <c r="N357" s="111"/>
      <c r="O357" s="74">
        <f>IF(I357=0,"",I357/H356)</f>
        <v>0.8</v>
      </c>
      <c r="P357" s="75">
        <v>18</v>
      </c>
      <c r="Q357" s="76">
        <f t="shared" si="61"/>
        <v>0.81818181818181823</v>
      </c>
      <c r="R357" s="76">
        <f t="shared" si="62"/>
        <v>0.18181818181818177</v>
      </c>
      <c r="T357" s="112"/>
    </row>
    <row r="358" spans="1:20" ht="15.75" customHeight="1">
      <c r="A358" s="64">
        <v>1302</v>
      </c>
      <c r="B358" s="65"/>
      <c r="C358" s="65"/>
      <c r="D358" s="65"/>
      <c r="E358" s="65"/>
      <c r="F358" s="65"/>
      <c r="G358" s="65"/>
      <c r="H358" s="65"/>
      <c r="I358" s="65"/>
      <c r="J358" s="65">
        <v>7</v>
      </c>
      <c r="K358" s="66">
        <v>6</v>
      </c>
      <c r="L358" s="109"/>
      <c r="M358" s="110"/>
      <c r="N358" s="111"/>
      <c r="O358" s="78">
        <f>IF(J358=0,"",J358/I357)</f>
        <v>0.875</v>
      </c>
      <c r="P358" s="75">
        <v>18</v>
      </c>
      <c r="Q358" s="79">
        <f t="shared" si="61"/>
        <v>1</v>
      </c>
      <c r="R358" s="79">
        <f t="shared" si="62"/>
        <v>0</v>
      </c>
      <c r="T358" s="112"/>
    </row>
    <row r="359" spans="1:20" ht="15.75" customHeight="1">
      <c r="A359" s="64">
        <v>1401</v>
      </c>
      <c r="B359" s="65"/>
      <c r="C359" s="65"/>
      <c r="D359" s="65"/>
      <c r="E359" s="65"/>
      <c r="F359" s="65"/>
      <c r="G359" s="65"/>
      <c r="H359" s="65"/>
      <c r="I359" s="65"/>
      <c r="J359" s="65">
        <v>5</v>
      </c>
      <c r="K359" s="66">
        <v>3</v>
      </c>
      <c r="L359" s="109"/>
      <c r="M359" s="110"/>
      <c r="N359" s="112"/>
      <c r="O359" s="146"/>
      <c r="P359" s="75">
        <v>11</v>
      </c>
      <c r="Q359" s="147"/>
      <c r="R359" s="148"/>
      <c r="T359" s="112"/>
    </row>
    <row r="360" spans="1:20" ht="15.75" customHeight="1">
      <c r="A360" s="64">
        <v>1402</v>
      </c>
      <c r="B360" s="65"/>
      <c r="C360" s="65"/>
      <c r="D360" s="65"/>
      <c r="E360" s="65"/>
      <c r="F360" s="65"/>
      <c r="G360" s="65"/>
      <c r="H360" s="65"/>
      <c r="I360" s="65"/>
      <c r="J360" s="65">
        <v>3</v>
      </c>
      <c r="K360" s="66">
        <v>1</v>
      </c>
      <c r="L360" s="109"/>
      <c r="M360" s="110"/>
      <c r="N360" s="112"/>
      <c r="O360" s="116"/>
      <c r="P360" s="117">
        <v>7</v>
      </c>
      <c r="Q360" s="118"/>
      <c r="R360" s="116"/>
      <c r="T360" s="112"/>
    </row>
    <row r="361" spans="1:20" ht="15.75" customHeight="1">
      <c r="A361" s="64">
        <v>1501</v>
      </c>
      <c r="B361" s="65"/>
      <c r="C361" s="65"/>
      <c r="D361" s="65"/>
      <c r="E361" s="65"/>
      <c r="F361" s="65"/>
      <c r="G361" s="65"/>
      <c r="H361" s="65"/>
      <c r="I361" s="65"/>
      <c r="J361" s="65">
        <v>5</v>
      </c>
      <c r="K361" s="66">
        <v>2</v>
      </c>
      <c r="L361" s="109"/>
      <c r="M361" s="110"/>
      <c r="N361" s="112"/>
      <c r="O361" s="116"/>
      <c r="P361" s="117">
        <v>6</v>
      </c>
      <c r="Q361" s="118"/>
      <c r="R361" s="116"/>
      <c r="T361" s="112"/>
    </row>
    <row r="362" spans="1:20" ht="15.75" customHeight="1">
      <c r="A362" s="64">
        <v>1502</v>
      </c>
      <c r="B362" s="65"/>
      <c r="C362" s="65"/>
      <c r="D362" s="65"/>
      <c r="E362" s="65"/>
      <c r="F362" s="65"/>
      <c r="G362" s="65"/>
      <c r="H362" s="65"/>
      <c r="I362" s="65"/>
      <c r="J362" s="65">
        <v>2</v>
      </c>
      <c r="K362" s="66">
        <v>2</v>
      </c>
      <c r="L362" s="109"/>
      <c r="M362" s="110"/>
      <c r="N362" s="112"/>
      <c r="O362" s="116"/>
      <c r="P362" s="117">
        <v>3</v>
      </c>
      <c r="Q362" s="118"/>
      <c r="R362" s="116"/>
      <c r="T362" s="112"/>
    </row>
    <row r="363" spans="1:20" ht="15.75" customHeight="1">
      <c r="A363" s="64">
        <v>1601</v>
      </c>
      <c r="B363" s="65"/>
      <c r="C363" s="65"/>
      <c r="D363" s="65"/>
      <c r="E363" s="65"/>
      <c r="F363" s="65"/>
      <c r="G363" s="65"/>
      <c r="H363" s="65"/>
      <c r="I363" s="65"/>
      <c r="J363" s="65">
        <v>1</v>
      </c>
      <c r="K363" s="66">
        <v>1</v>
      </c>
      <c r="L363" s="109"/>
      <c r="M363" s="110"/>
      <c r="N363" s="112"/>
      <c r="O363" s="3"/>
      <c r="P363" s="30">
        <v>1</v>
      </c>
      <c r="Q363" s="23"/>
      <c r="R363" s="84"/>
      <c r="T363" s="112"/>
    </row>
    <row r="364" spans="1:20" ht="15.75" customHeight="1">
      <c r="A364" s="64">
        <v>1602</v>
      </c>
      <c r="B364" s="87"/>
      <c r="C364" s="87"/>
      <c r="D364" s="87"/>
      <c r="E364" s="87"/>
      <c r="F364" s="87"/>
      <c r="G364" s="87"/>
      <c r="H364" s="87"/>
      <c r="I364" s="87"/>
      <c r="J364" s="87"/>
      <c r="K364" s="88"/>
      <c r="L364" s="72"/>
      <c r="M364" s="3"/>
      <c r="N364" s="30"/>
      <c r="O364" s="89" t="s">
        <v>83</v>
      </c>
      <c r="P364" s="90">
        <v>15</v>
      </c>
      <c r="Q364" s="120">
        <f>K367</f>
        <v>16</v>
      </c>
      <c r="R364" s="92" t="s">
        <v>11</v>
      </c>
      <c r="T364" s="112"/>
    </row>
    <row r="365" spans="1:20" ht="15.75" customHeight="1">
      <c r="A365" s="64">
        <v>1701</v>
      </c>
      <c r="B365" s="87"/>
      <c r="C365" s="87"/>
      <c r="D365" s="87"/>
      <c r="E365" s="87"/>
      <c r="F365" s="87"/>
      <c r="G365" s="87"/>
      <c r="H365" s="87"/>
      <c r="I365" s="87"/>
      <c r="J365" s="87"/>
      <c r="K365" s="88"/>
      <c r="L365" s="72"/>
      <c r="M365" s="3"/>
      <c r="N365" s="30"/>
      <c r="O365" s="93" t="s">
        <v>85</v>
      </c>
      <c r="P365" s="94">
        <f>IF(P364/B350=0,"",P364/B350)</f>
        <v>0.45454545454545453</v>
      </c>
      <c r="Q365" s="121">
        <f>IF(P364/Q364=0,"",P364/Q364)</f>
        <v>0.9375</v>
      </c>
      <c r="R365" s="96" t="s">
        <v>86</v>
      </c>
      <c r="T365" s="112"/>
    </row>
    <row r="366" spans="1:20" ht="15.75" customHeight="1">
      <c r="A366" s="64">
        <v>1702</v>
      </c>
      <c r="B366" s="87"/>
      <c r="C366" s="87"/>
      <c r="D366" s="87"/>
      <c r="E366" s="87"/>
      <c r="F366" s="87"/>
      <c r="G366" s="87"/>
      <c r="H366" s="87"/>
      <c r="I366" s="87"/>
      <c r="J366" s="87"/>
      <c r="K366" s="88"/>
      <c r="L366" s="97"/>
      <c r="M366" s="98"/>
      <c r="N366" s="99"/>
      <c r="O366" s="98"/>
      <c r="P366" s="99"/>
      <c r="Q366" s="99"/>
      <c r="R366" s="122"/>
      <c r="T366" s="112"/>
    </row>
    <row r="367" spans="1:20" ht="18" customHeight="1">
      <c r="A367" s="29"/>
      <c r="B367" s="30"/>
      <c r="C367" s="30"/>
      <c r="D367" s="305" t="s">
        <v>111</v>
      </c>
      <c r="E367" s="306"/>
      <c r="F367" s="306"/>
      <c r="G367" s="306"/>
      <c r="H367" s="306"/>
      <c r="I367" s="306"/>
      <c r="J367" s="307"/>
      <c r="K367" s="101">
        <f>SUM(K350:K363)</f>
        <v>16</v>
      </c>
      <c r="L367" s="102">
        <f>IF(SUM(K357:K358)=0,"",SUM(K357:K358)/B350)</f>
        <v>0.21212121212121213</v>
      </c>
      <c r="M367" s="102">
        <f>IF(K367=0,"",K367/B350)</f>
        <v>0.48484848484848486</v>
      </c>
      <c r="N367" s="102">
        <f>IF(K358=0,"",M367-L367)</f>
        <v>0.27272727272727271</v>
      </c>
      <c r="O367" s="3"/>
      <c r="P367" s="30"/>
      <c r="Q367" s="23"/>
      <c r="R367" s="3"/>
      <c r="T367" s="112"/>
    </row>
    <row r="368" spans="1:20" ht="12.75" customHeight="1">
      <c r="L368" s="3"/>
      <c r="M368" s="3"/>
      <c r="N368" s="3"/>
      <c r="O368" s="3"/>
    </row>
    <row r="369" spans="1:20" ht="12.75" customHeight="1">
      <c r="L369" s="3"/>
      <c r="M369" s="3"/>
      <c r="N369" s="3"/>
      <c r="O369" s="3"/>
      <c r="S369" s="30"/>
      <c r="T369" s="23"/>
    </row>
    <row r="370" spans="1:20" ht="26.25" customHeight="1">
      <c r="A370" s="309" t="s">
        <v>99</v>
      </c>
      <c r="B370" s="292"/>
      <c r="C370" s="292"/>
      <c r="D370" s="292"/>
      <c r="E370" s="292"/>
      <c r="F370" s="292"/>
      <c r="G370" s="292"/>
      <c r="H370" s="298" t="s">
        <v>69</v>
      </c>
      <c r="I370" s="292"/>
      <c r="J370" s="292"/>
      <c r="K370" s="30"/>
      <c r="L370" s="3"/>
      <c r="M370" s="3"/>
      <c r="N370" s="30"/>
      <c r="O370" s="3"/>
      <c r="P370" s="30"/>
      <c r="Q370" s="30"/>
      <c r="R370" s="30"/>
    </row>
    <row r="371" spans="1:20" ht="20.25" customHeight="1">
      <c r="A371" s="293" t="s">
        <v>10</v>
      </c>
      <c r="B371" s="294" t="s">
        <v>100</v>
      </c>
      <c r="C371" s="289"/>
      <c r="D371" s="289"/>
      <c r="E371" s="289"/>
      <c r="F371" s="289"/>
      <c r="G371" s="289"/>
      <c r="H371" s="289"/>
      <c r="I371" s="289"/>
      <c r="J371" s="290"/>
      <c r="K371" s="295" t="s">
        <v>11</v>
      </c>
      <c r="L371" s="286" t="s">
        <v>3</v>
      </c>
      <c r="M371" s="286" t="s">
        <v>4</v>
      </c>
      <c r="N371" s="284" t="s">
        <v>5</v>
      </c>
      <c r="O371" s="286" t="s">
        <v>6</v>
      </c>
      <c r="P371" s="287" t="s">
        <v>7</v>
      </c>
      <c r="Q371" s="287" t="s">
        <v>8</v>
      </c>
      <c r="R371" s="286" t="s">
        <v>101</v>
      </c>
    </row>
    <row r="372" spans="1:20" ht="15.75" customHeight="1">
      <c r="A372" s="285"/>
      <c r="B372" s="64" t="s">
        <v>102</v>
      </c>
      <c r="C372" s="64" t="s">
        <v>103</v>
      </c>
      <c r="D372" s="64" t="s">
        <v>104</v>
      </c>
      <c r="E372" s="64" t="s">
        <v>105</v>
      </c>
      <c r="F372" s="64" t="s">
        <v>106</v>
      </c>
      <c r="G372" s="64" t="s">
        <v>107</v>
      </c>
      <c r="H372" s="64" t="s">
        <v>108</v>
      </c>
      <c r="I372" s="64" t="s">
        <v>109</v>
      </c>
      <c r="J372" s="64" t="s">
        <v>110</v>
      </c>
      <c r="K372" s="285"/>
      <c r="L372" s="285"/>
      <c r="M372" s="285"/>
      <c r="N372" s="285"/>
      <c r="O372" s="285"/>
      <c r="P372" s="285"/>
      <c r="Q372" s="285"/>
      <c r="R372" s="285"/>
      <c r="T372" s="112"/>
    </row>
    <row r="373" spans="1:20" ht="15.75" customHeight="1">
      <c r="A373" s="64">
        <v>1001</v>
      </c>
      <c r="B373" s="65">
        <v>18</v>
      </c>
      <c r="C373" s="65"/>
      <c r="D373" s="65"/>
      <c r="E373" s="65"/>
      <c r="F373" s="65"/>
      <c r="G373" s="65"/>
      <c r="H373" s="65"/>
      <c r="I373" s="65"/>
      <c r="J373" s="65"/>
      <c r="K373" s="66"/>
      <c r="L373" s="104"/>
      <c r="M373" s="105"/>
      <c r="N373" s="106"/>
      <c r="O373" s="107"/>
      <c r="P373" s="70">
        <f>B373</f>
        <v>18</v>
      </c>
      <c r="Q373" s="108"/>
      <c r="R373" s="107"/>
      <c r="T373" s="112"/>
    </row>
    <row r="374" spans="1:20" ht="15.75" customHeight="1">
      <c r="A374" s="64">
        <v>1002</v>
      </c>
      <c r="B374" s="65"/>
      <c r="C374" s="65">
        <v>13</v>
      </c>
      <c r="D374" s="65"/>
      <c r="E374" s="65"/>
      <c r="F374" s="65"/>
      <c r="G374" s="65"/>
      <c r="H374" s="65"/>
      <c r="I374" s="65"/>
      <c r="J374" s="65"/>
      <c r="K374" s="66"/>
      <c r="L374" s="109"/>
      <c r="M374" s="110"/>
      <c r="N374" s="111"/>
      <c r="O374" s="74">
        <f>IF(C374=0,"",C374/B373)</f>
        <v>0.72222222222222221</v>
      </c>
      <c r="P374" s="75">
        <v>13</v>
      </c>
      <c r="Q374" s="76">
        <f t="shared" ref="Q374:Q381" si="63">IF(P374=0,"",P374/P373)</f>
        <v>0.72222222222222221</v>
      </c>
      <c r="R374" s="76">
        <f t="shared" ref="R374:R381" si="64">IF(P374=0,"",100%-Q374)</f>
        <v>0.27777777777777779</v>
      </c>
      <c r="T374" s="112"/>
    </row>
    <row r="375" spans="1:20" ht="15.75" customHeight="1">
      <c r="A375" s="64">
        <v>1101</v>
      </c>
      <c r="B375" s="65"/>
      <c r="C375" s="65"/>
      <c r="D375" s="65">
        <v>8</v>
      </c>
      <c r="E375" s="65"/>
      <c r="F375" s="65"/>
      <c r="G375" s="65"/>
      <c r="H375" s="65"/>
      <c r="I375" s="65"/>
      <c r="J375" s="65"/>
      <c r="K375" s="66"/>
      <c r="L375" s="109"/>
      <c r="M375" s="110"/>
      <c r="N375" s="111"/>
      <c r="O375" s="74">
        <f>IF(D375=0,"",D375/C374)</f>
        <v>0.61538461538461542</v>
      </c>
      <c r="P375" s="75">
        <v>12</v>
      </c>
      <c r="Q375" s="76">
        <f t="shared" si="63"/>
        <v>0.92307692307692313</v>
      </c>
      <c r="R375" s="76">
        <f t="shared" si="64"/>
        <v>7.6923076923076872E-2</v>
      </c>
      <c r="T375" s="77">
        <f>P375/P373</f>
        <v>0.66666666666666663</v>
      </c>
    </row>
    <row r="376" spans="1:20" ht="15.75" customHeight="1">
      <c r="A376" s="64">
        <v>1102</v>
      </c>
      <c r="B376" s="65"/>
      <c r="C376" s="65"/>
      <c r="D376" s="65"/>
      <c r="E376" s="65">
        <v>7</v>
      </c>
      <c r="F376" s="65"/>
      <c r="G376" s="65"/>
      <c r="H376" s="65"/>
      <c r="I376" s="65"/>
      <c r="J376" s="65"/>
      <c r="K376" s="66"/>
      <c r="L376" s="109"/>
      <c r="M376" s="110"/>
      <c r="N376" s="111"/>
      <c r="O376" s="74">
        <f>IF(E376=0,"",E376/D375)</f>
        <v>0.875</v>
      </c>
      <c r="P376" s="75">
        <v>10</v>
      </c>
      <c r="Q376" s="76">
        <f t="shared" si="63"/>
        <v>0.83333333333333337</v>
      </c>
      <c r="R376" s="76">
        <f t="shared" si="64"/>
        <v>0.16666666666666663</v>
      </c>
      <c r="T376" s="112"/>
    </row>
    <row r="377" spans="1:20" ht="15.75" customHeight="1">
      <c r="A377" s="64">
        <v>1201</v>
      </c>
      <c r="B377" s="65"/>
      <c r="C377" s="65"/>
      <c r="D377" s="65"/>
      <c r="E377" s="65"/>
      <c r="F377" s="65">
        <v>7</v>
      </c>
      <c r="G377" s="65"/>
      <c r="H377" s="65"/>
      <c r="I377" s="65"/>
      <c r="J377" s="65"/>
      <c r="K377" s="66"/>
      <c r="L377" s="109"/>
      <c r="M377" s="110"/>
      <c r="N377" s="111"/>
      <c r="O377" s="74">
        <f>IF(F377=0,"",F377/E376)</f>
        <v>1</v>
      </c>
      <c r="P377" s="75">
        <v>9</v>
      </c>
      <c r="Q377" s="76">
        <f t="shared" si="63"/>
        <v>0.9</v>
      </c>
      <c r="R377" s="76">
        <f t="shared" si="64"/>
        <v>9.9999999999999978E-2</v>
      </c>
      <c r="T377" s="112"/>
    </row>
    <row r="378" spans="1:20" ht="15.75" customHeight="1">
      <c r="A378" s="64">
        <v>1202</v>
      </c>
      <c r="B378" s="65"/>
      <c r="C378" s="65"/>
      <c r="D378" s="65"/>
      <c r="E378" s="65"/>
      <c r="F378" s="65"/>
      <c r="G378" s="65">
        <v>6</v>
      </c>
      <c r="H378" s="65"/>
      <c r="I378" s="65"/>
      <c r="J378" s="65"/>
      <c r="K378" s="66"/>
      <c r="L378" s="109"/>
      <c r="M378" s="110"/>
      <c r="N378" s="111"/>
      <c r="O378" s="74">
        <f>IF(G378=0,"",G378/F377)</f>
        <v>0.8571428571428571</v>
      </c>
      <c r="P378" s="75">
        <v>9</v>
      </c>
      <c r="Q378" s="76">
        <f t="shared" si="63"/>
        <v>1</v>
      </c>
      <c r="R378" s="76">
        <f t="shared" si="64"/>
        <v>0</v>
      </c>
      <c r="T378" s="112"/>
    </row>
    <row r="379" spans="1:20" ht="15.75" customHeight="1">
      <c r="A379" s="64">
        <v>1301</v>
      </c>
      <c r="B379" s="65"/>
      <c r="C379" s="65"/>
      <c r="D379" s="65"/>
      <c r="E379" s="65"/>
      <c r="F379" s="65"/>
      <c r="G379" s="65"/>
      <c r="H379" s="65">
        <v>5</v>
      </c>
      <c r="I379" s="65"/>
      <c r="J379" s="65"/>
      <c r="K379" s="66"/>
      <c r="L379" s="109"/>
      <c r="M379" s="110"/>
      <c r="N379" s="111"/>
      <c r="O379" s="74">
        <f>IF(H379=0,"",H379/G378)</f>
        <v>0.83333333333333337</v>
      </c>
      <c r="P379" s="75">
        <v>7</v>
      </c>
      <c r="Q379" s="76">
        <f t="shared" si="63"/>
        <v>0.77777777777777779</v>
      </c>
      <c r="R379" s="76">
        <f t="shared" si="64"/>
        <v>0.22222222222222221</v>
      </c>
      <c r="T379" s="112"/>
    </row>
    <row r="380" spans="1:20" ht="15.75" customHeight="1">
      <c r="A380" s="64">
        <v>1302</v>
      </c>
      <c r="B380" s="65"/>
      <c r="C380" s="65"/>
      <c r="D380" s="65"/>
      <c r="E380" s="65"/>
      <c r="F380" s="65"/>
      <c r="G380" s="65"/>
      <c r="H380" s="65"/>
      <c r="I380" s="65">
        <v>5</v>
      </c>
      <c r="J380" s="65"/>
      <c r="K380" s="66"/>
      <c r="L380" s="109"/>
      <c r="M380" s="110"/>
      <c r="N380" s="111"/>
      <c r="O380" s="74">
        <f>IF(I380=0,"",I380/H379)</f>
        <v>1</v>
      </c>
      <c r="P380" s="75">
        <v>8</v>
      </c>
      <c r="Q380" s="76">
        <f t="shared" si="63"/>
        <v>1.1428571428571428</v>
      </c>
      <c r="R380" s="76">
        <f t="shared" si="64"/>
        <v>-0.14285714285714279</v>
      </c>
      <c r="T380" s="112"/>
    </row>
    <row r="381" spans="1:20" ht="15.75" customHeight="1">
      <c r="A381" s="64">
        <v>1401</v>
      </c>
      <c r="B381" s="65"/>
      <c r="C381" s="65"/>
      <c r="D381" s="65"/>
      <c r="E381" s="65"/>
      <c r="F381" s="65"/>
      <c r="G381" s="65"/>
      <c r="H381" s="65"/>
      <c r="I381" s="65"/>
      <c r="J381" s="65">
        <v>5</v>
      </c>
      <c r="K381" s="66">
        <v>0</v>
      </c>
      <c r="L381" s="109"/>
      <c r="M381" s="110"/>
      <c r="N381" s="111"/>
      <c r="O381" s="78">
        <f>IF(J381=0,"",J381/I380)</f>
        <v>1</v>
      </c>
      <c r="P381" s="75">
        <v>8</v>
      </c>
      <c r="Q381" s="79">
        <f t="shared" si="63"/>
        <v>1</v>
      </c>
      <c r="R381" s="79">
        <f t="shared" si="64"/>
        <v>0</v>
      </c>
      <c r="T381" s="112"/>
    </row>
    <row r="382" spans="1:20" ht="15.75" customHeight="1">
      <c r="A382" s="64">
        <v>1402</v>
      </c>
      <c r="B382" s="65"/>
      <c r="C382" s="65"/>
      <c r="D382" s="65"/>
      <c r="E382" s="65"/>
      <c r="F382" s="65"/>
      <c r="G382" s="65"/>
      <c r="H382" s="65"/>
      <c r="I382" s="65"/>
      <c r="J382" s="65">
        <v>6</v>
      </c>
      <c r="K382" s="66">
        <v>2</v>
      </c>
      <c r="L382" s="109"/>
      <c r="M382" s="110"/>
      <c r="N382" s="112"/>
      <c r="O382" s="146"/>
      <c r="P382" s="75">
        <v>7</v>
      </c>
      <c r="Q382" s="147"/>
      <c r="R382" s="148"/>
      <c r="T382" s="112"/>
    </row>
    <row r="383" spans="1:20" ht="15.75" customHeight="1">
      <c r="A383" s="64">
        <v>1501</v>
      </c>
      <c r="B383" s="65"/>
      <c r="C383" s="65"/>
      <c r="D383" s="65"/>
      <c r="E383" s="65"/>
      <c r="F383" s="65"/>
      <c r="G383" s="65"/>
      <c r="H383" s="65"/>
      <c r="I383" s="65"/>
      <c r="J383" s="65">
        <v>3</v>
      </c>
      <c r="K383" s="66">
        <v>1</v>
      </c>
      <c r="L383" s="109"/>
      <c r="M383" s="110"/>
      <c r="N383" s="112"/>
      <c r="O383" s="116"/>
      <c r="P383" s="117">
        <v>4</v>
      </c>
      <c r="Q383" s="118"/>
      <c r="R383" s="116"/>
      <c r="T383" s="112"/>
    </row>
    <row r="384" spans="1:20" ht="15.75" customHeight="1">
      <c r="A384" s="64">
        <v>1502</v>
      </c>
      <c r="B384" s="65"/>
      <c r="C384" s="65"/>
      <c r="D384" s="65"/>
      <c r="E384" s="65"/>
      <c r="F384" s="65"/>
      <c r="G384" s="65"/>
      <c r="H384" s="65"/>
      <c r="I384" s="65"/>
      <c r="J384" s="65">
        <v>4</v>
      </c>
      <c r="K384" s="66">
        <v>3</v>
      </c>
      <c r="L384" s="109"/>
      <c r="M384" s="110"/>
      <c r="N384" s="112"/>
      <c r="O384" s="116"/>
      <c r="P384" s="117">
        <v>4</v>
      </c>
      <c r="Q384" s="118"/>
      <c r="R384" s="116"/>
      <c r="T384" s="112"/>
    </row>
    <row r="385" spans="1:20" ht="15.75" customHeight="1">
      <c r="A385" s="64">
        <v>1601</v>
      </c>
      <c r="B385" s="65"/>
      <c r="C385" s="65"/>
      <c r="D385" s="65"/>
      <c r="E385" s="65"/>
      <c r="F385" s="65"/>
      <c r="G385" s="65"/>
      <c r="H385" s="65"/>
      <c r="I385" s="65"/>
      <c r="J385" s="65">
        <v>1</v>
      </c>
      <c r="K385" s="66">
        <v>1</v>
      </c>
      <c r="L385" s="109"/>
      <c r="M385" s="110"/>
      <c r="N385" s="112"/>
      <c r="O385" s="116"/>
      <c r="P385" s="117">
        <v>1</v>
      </c>
      <c r="Q385" s="118"/>
      <c r="R385" s="116"/>
      <c r="T385" s="112"/>
    </row>
    <row r="386" spans="1:20" ht="15.75" customHeight="1">
      <c r="A386" s="64">
        <v>1602</v>
      </c>
      <c r="B386" s="65"/>
      <c r="C386" s="65"/>
      <c r="D386" s="65"/>
      <c r="E386" s="65"/>
      <c r="F386" s="65"/>
      <c r="G386" s="65"/>
      <c r="H386" s="65"/>
      <c r="I386" s="65"/>
      <c r="J386" s="65"/>
      <c r="K386" s="66"/>
      <c r="L386" s="109"/>
      <c r="M386" s="110"/>
      <c r="N386" s="112"/>
      <c r="O386" s="3"/>
      <c r="P386" s="30"/>
      <c r="Q386" s="23"/>
      <c r="R386" s="84"/>
      <c r="T386" s="112"/>
    </row>
    <row r="387" spans="1:20" ht="15.75" customHeight="1">
      <c r="A387" s="64">
        <v>1701</v>
      </c>
      <c r="B387" s="87"/>
      <c r="C387" s="87"/>
      <c r="D387" s="87"/>
      <c r="E387" s="87"/>
      <c r="F387" s="87"/>
      <c r="G387" s="87"/>
      <c r="H387" s="87"/>
      <c r="I387" s="87"/>
      <c r="J387" s="87"/>
      <c r="K387" s="88"/>
      <c r="L387" s="72"/>
      <c r="M387" s="3"/>
      <c r="N387" s="30"/>
      <c r="O387" s="89" t="s">
        <v>83</v>
      </c>
      <c r="P387" s="90">
        <v>6</v>
      </c>
      <c r="Q387" s="120">
        <f>K390</f>
        <v>7</v>
      </c>
      <c r="R387" s="92" t="s">
        <v>11</v>
      </c>
      <c r="T387" s="112"/>
    </row>
    <row r="388" spans="1:20" ht="15.75" customHeight="1">
      <c r="A388" s="64">
        <v>1702</v>
      </c>
      <c r="B388" s="87"/>
      <c r="C388" s="87"/>
      <c r="D388" s="87"/>
      <c r="E388" s="87"/>
      <c r="F388" s="87"/>
      <c r="G388" s="87"/>
      <c r="H388" s="87"/>
      <c r="I388" s="87"/>
      <c r="J388" s="87"/>
      <c r="K388" s="88"/>
      <c r="L388" s="72"/>
      <c r="M388" s="3"/>
      <c r="N388" s="30"/>
      <c r="O388" s="93" t="s">
        <v>85</v>
      </c>
      <c r="P388" s="94">
        <f>IF(P387/B373=0,"",P387/B373)</f>
        <v>0.33333333333333331</v>
      </c>
      <c r="Q388" s="121">
        <f>IF(P387/Q387=0,"",P387/Q387)</f>
        <v>0.8571428571428571</v>
      </c>
      <c r="R388" s="96" t="s">
        <v>86</v>
      </c>
      <c r="T388" s="112"/>
    </row>
    <row r="389" spans="1:20" ht="15.75" customHeight="1">
      <c r="A389" s="64">
        <v>1801</v>
      </c>
      <c r="B389" s="87"/>
      <c r="C389" s="87"/>
      <c r="D389" s="87"/>
      <c r="E389" s="87"/>
      <c r="F389" s="87"/>
      <c r="G389" s="87"/>
      <c r="H389" s="87"/>
      <c r="I389" s="87"/>
      <c r="J389" s="87"/>
      <c r="K389" s="88"/>
      <c r="L389" s="97"/>
      <c r="M389" s="98"/>
      <c r="N389" s="99"/>
      <c r="O389" s="98"/>
      <c r="P389" s="99"/>
      <c r="Q389" s="99"/>
      <c r="R389" s="122"/>
      <c r="T389" s="112"/>
    </row>
    <row r="390" spans="1:20" ht="18" customHeight="1">
      <c r="A390" s="29"/>
      <c r="B390" s="30"/>
      <c r="C390" s="30"/>
      <c r="D390" s="305" t="s">
        <v>111</v>
      </c>
      <c r="E390" s="306"/>
      <c r="F390" s="306"/>
      <c r="G390" s="306"/>
      <c r="H390" s="306"/>
      <c r="I390" s="306"/>
      <c r="J390" s="307"/>
      <c r="K390" s="101">
        <f>SUM(K373:K386)</f>
        <v>7</v>
      </c>
      <c r="L390" s="102" t="str">
        <f>IF(SUM(K380:K381)=0,"0%",SUM(K380:K381)/B373)</f>
        <v>0%</v>
      </c>
      <c r="M390" s="102">
        <f>IF(K390=0,"",K390/B373)</f>
        <v>0.3888888888888889</v>
      </c>
      <c r="N390" s="102">
        <f>M390-L390</f>
        <v>0.3888888888888889</v>
      </c>
      <c r="O390" s="3"/>
      <c r="P390" s="30"/>
      <c r="Q390" s="23"/>
      <c r="R390" s="3"/>
      <c r="T390" s="112"/>
    </row>
    <row r="391" spans="1:20" ht="12.75" customHeight="1">
      <c r="A391" s="29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"/>
      <c r="M391" s="3"/>
      <c r="N391" s="30"/>
      <c r="O391" s="3"/>
      <c r="P391" s="133"/>
      <c r="Q391" s="15"/>
      <c r="R391" s="3"/>
      <c r="S391" s="30"/>
      <c r="T391" s="30"/>
    </row>
    <row r="392" spans="1:20" ht="12.75" customHeight="1">
      <c r="A392" s="29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"/>
      <c r="M392" s="3"/>
      <c r="N392" s="3"/>
      <c r="O392" s="3"/>
      <c r="P392" s="30"/>
      <c r="Q392" s="23"/>
      <c r="R392" s="3"/>
      <c r="S392" s="30"/>
      <c r="T392" s="30"/>
    </row>
    <row r="393" spans="1:20" ht="26.25" customHeight="1">
      <c r="A393" s="309" t="s">
        <v>99</v>
      </c>
      <c r="B393" s="292"/>
      <c r="C393" s="292"/>
      <c r="D393" s="292"/>
      <c r="E393" s="292"/>
      <c r="F393" s="292"/>
      <c r="G393" s="292"/>
      <c r="H393" s="298" t="s">
        <v>70</v>
      </c>
      <c r="I393" s="292"/>
      <c r="J393" s="292"/>
      <c r="K393" s="30"/>
      <c r="L393" s="3"/>
      <c r="M393" s="3"/>
      <c r="N393" s="30"/>
      <c r="O393" s="3"/>
      <c r="P393" s="30"/>
      <c r="Q393" s="30"/>
      <c r="R393" s="30"/>
    </row>
    <row r="394" spans="1:20" ht="20.25" customHeight="1">
      <c r="A394" s="293" t="s">
        <v>10</v>
      </c>
      <c r="B394" s="294" t="s">
        <v>100</v>
      </c>
      <c r="C394" s="289"/>
      <c r="D394" s="289"/>
      <c r="E394" s="289"/>
      <c r="F394" s="289"/>
      <c r="G394" s="289"/>
      <c r="H394" s="289"/>
      <c r="I394" s="289"/>
      <c r="J394" s="290"/>
      <c r="K394" s="295" t="s">
        <v>11</v>
      </c>
      <c r="L394" s="286" t="s">
        <v>3</v>
      </c>
      <c r="M394" s="286" t="s">
        <v>4</v>
      </c>
      <c r="N394" s="284" t="s">
        <v>5</v>
      </c>
      <c r="O394" s="286" t="s">
        <v>6</v>
      </c>
      <c r="P394" s="287" t="s">
        <v>7</v>
      </c>
      <c r="Q394" s="287" t="s">
        <v>8</v>
      </c>
      <c r="R394" s="286" t="s">
        <v>101</v>
      </c>
    </row>
    <row r="395" spans="1:20" ht="15.75" customHeight="1">
      <c r="A395" s="285"/>
      <c r="B395" s="64" t="s">
        <v>102</v>
      </c>
      <c r="C395" s="64" t="s">
        <v>103</v>
      </c>
      <c r="D395" s="64" t="s">
        <v>104</v>
      </c>
      <c r="E395" s="64" t="s">
        <v>105</v>
      </c>
      <c r="F395" s="64" t="s">
        <v>106</v>
      </c>
      <c r="G395" s="64" t="s">
        <v>107</v>
      </c>
      <c r="H395" s="64" t="s">
        <v>108</v>
      </c>
      <c r="I395" s="64" t="s">
        <v>109</v>
      </c>
      <c r="J395" s="64" t="s">
        <v>110</v>
      </c>
      <c r="K395" s="285"/>
      <c r="L395" s="285"/>
      <c r="M395" s="285"/>
      <c r="N395" s="285"/>
      <c r="O395" s="285"/>
      <c r="P395" s="285"/>
      <c r="Q395" s="285"/>
      <c r="R395" s="285"/>
      <c r="T395" s="112"/>
    </row>
    <row r="396" spans="1:20" ht="15.75" customHeight="1">
      <c r="A396" s="64">
        <v>1002</v>
      </c>
      <c r="B396" s="65">
        <v>39</v>
      </c>
      <c r="C396" s="65"/>
      <c r="D396" s="65"/>
      <c r="E396" s="65"/>
      <c r="F396" s="65"/>
      <c r="G396" s="65"/>
      <c r="H396" s="65"/>
      <c r="I396" s="65"/>
      <c r="J396" s="65"/>
      <c r="K396" s="66"/>
      <c r="L396" s="104"/>
      <c r="M396" s="105"/>
      <c r="N396" s="106"/>
      <c r="O396" s="107"/>
      <c r="P396" s="70">
        <f>B396</f>
        <v>39</v>
      </c>
      <c r="Q396" s="108"/>
      <c r="R396" s="107"/>
      <c r="T396" s="112"/>
    </row>
    <row r="397" spans="1:20" ht="15.75" customHeight="1">
      <c r="A397" s="64">
        <v>1101</v>
      </c>
      <c r="B397" s="65"/>
      <c r="C397" s="65">
        <v>29</v>
      </c>
      <c r="D397" s="65"/>
      <c r="E397" s="65"/>
      <c r="F397" s="65"/>
      <c r="G397" s="65"/>
      <c r="H397" s="65"/>
      <c r="I397" s="65"/>
      <c r="J397" s="65"/>
      <c r="K397" s="66"/>
      <c r="L397" s="109"/>
      <c r="M397" s="110"/>
      <c r="N397" s="111"/>
      <c r="O397" s="74">
        <f>IF(C397=0,"",C397/B396)</f>
        <v>0.74358974358974361</v>
      </c>
      <c r="P397" s="75">
        <v>30</v>
      </c>
      <c r="Q397" s="76">
        <f t="shared" ref="Q397:Q404" si="65">IF(P397=0,"",P397/P396)</f>
        <v>0.76923076923076927</v>
      </c>
      <c r="R397" s="76">
        <f t="shared" ref="R397:R404" si="66">IF(P397=0,"",100%-Q397)</f>
        <v>0.23076923076923073</v>
      </c>
      <c r="T397" s="112"/>
    </row>
    <row r="398" spans="1:20" ht="15.75" customHeight="1">
      <c r="A398" s="64">
        <v>1102</v>
      </c>
      <c r="B398" s="65"/>
      <c r="C398" s="65"/>
      <c r="D398" s="65">
        <v>18</v>
      </c>
      <c r="E398" s="65"/>
      <c r="F398" s="65"/>
      <c r="G398" s="65"/>
      <c r="H398" s="65"/>
      <c r="I398" s="65"/>
      <c r="J398" s="65"/>
      <c r="K398" s="66"/>
      <c r="L398" s="109"/>
      <c r="M398" s="110"/>
      <c r="N398" s="111"/>
      <c r="O398" s="74">
        <f>IF(D398=0,"",D398/C397)</f>
        <v>0.62068965517241381</v>
      </c>
      <c r="P398" s="75">
        <v>26</v>
      </c>
      <c r="Q398" s="76">
        <f t="shared" si="65"/>
        <v>0.8666666666666667</v>
      </c>
      <c r="R398" s="76">
        <f t="shared" si="66"/>
        <v>0.1333333333333333</v>
      </c>
      <c r="T398" s="77">
        <f>P398/P396</f>
        <v>0.66666666666666663</v>
      </c>
    </row>
    <row r="399" spans="1:20" ht="15.75" customHeight="1">
      <c r="A399" s="64">
        <v>1201</v>
      </c>
      <c r="B399" s="65"/>
      <c r="C399" s="65"/>
      <c r="D399" s="65"/>
      <c r="E399" s="65">
        <v>18</v>
      </c>
      <c r="F399" s="65"/>
      <c r="G399" s="65"/>
      <c r="H399" s="65"/>
      <c r="I399" s="65"/>
      <c r="J399" s="65"/>
      <c r="K399" s="66"/>
      <c r="L399" s="109"/>
      <c r="M399" s="110"/>
      <c r="N399" s="111"/>
      <c r="O399" s="74">
        <f>IF(E399=0,"",E399/D398)</f>
        <v>1</v>
      </c>
      <c r="P399" s="75">
        <v>26</v>
      </c>
      <c r="Q399" s="76">
        <f t="shared" si="65"/>
        <v>1</v>
      </c>
      <c r="R399" s="76">
        <f t="shared" si="66"/>
        <v>0</v>
      </c>
      <c r="T399" s="112"/>
    </row>
    <row r="400" spans="1:20" ht="15.75" customHeight="1">
      <c r="A400" s="64">
        <v>1202</v>
      </c>
      <c r="B400" s="65"/>
      <c r="C400" s="65"/>
      <c r="D400" s="65"/>
      <c r="E400" s="65"/>
      <c r="F400" s="65">
        <v>18</v>
      </c>
      <c r="G400" s="65"/>
      <c r="H400" s="65"/>
      <c r="I400" s="65"/>
      <c r="J400" s="65"/>
      <c r="K400" s="66"/>
      <c r="L400" s="109"/>
      <c r="M400" s="110"/>
      <c r="N400" s="111"/>
      <c r="O400" s="74">
        <f>IF(F400=0,"",F400/E399)</f>
        <v>1</v>
      </c>
      <c r="P400" s="75">
        <v>23</v>
      </c>
      <c r="Q400" s="76">
        <f t="shared" si="65"/>
        <v>0.88461538461538458</v>
      </c>
      <c r="R400" s="76">
        <f t="shared" si="66"/>
        <v>0.11538461538461542</v>
      </c>
      <c r="T400" s="112"/>
    </row>
    <row r="401" spans="1:20" ht="15.75" customHeight="1">
      <c r="A401" s="64">
        <v>1301</v>
      </c>
      <c r="B401" s="65"/>
      <c r="C401" s="65"/>
      <c r="D401" s="65"/>
      <c r="E401" s="65"/>
      <c r="F401" s="65"/>
      <c r="G401" s="65">
        <v>18</v>
      </c>
      <c r="H401" s="65"/>
      <c r="I401" s="65"/>
      <c r="J401" s="65"/>
      <c r="K401" s="66"/>
      <c r="L401" s="109"/>
      <c r="M401" s="110"/>
      <c r="N401" s="111"/>
      <c r="O401" s="74">
        <f>IF(G401=0,"",G401/F400)</f>
        <v>1</v>
      </c>
      <c r="P401" s="75">
        <v>22</v>
      </c>
      <c r="Q401" s="76">
        <f t="shared" si="65"/>
        <v>0.95652173913043481</v>
      </c>
      <c r="R401" s="76">
        <f t="shared" si="66"/>
        <v>4.3478260869565188E-2</v>
      </c>
      <c r="T401" s="112"/>
    </row>
    <row r="402" spans="1:20" ht="15.75" customHeight="1">
      <c r="A402" s="64">
        <v>1302</v>
      </c>
      <c r="B402" s="65"/>
      <c r="C402" s="65"/>
      <c r="D402" s="65"/>
      <c r="E402" s="65"/>
      <c r="F402" s="65"/>
      <c r="G402" s="65"/>
      <c r="H402" s="65">
        <v>10</v>
      </c>
      <c r="I402" s="65"/>
      <c r="J402" s="65"/>
      <c r="K402" s="66"/>
      <c r="L402" s="109"/>
      <c r="M402" s="110"/>
      <c r="N402" s="111"/>
      <c r="O402" s="74">
        <f>IF(H402=0,"",H402/G401)</f>
        <v>0.55555555555555558</v>
      </c>
      <c r="P402" s="75">
        <v>20</v>
      </c>
      <c r="Q402" s="76">
        <f t="shared" si="65"/>
        <v>0.90909090909090906</v>
      </c>
      <c r="R402" s="76">
        <f t="shared" si="66"/>
        <v>9.0909090909090939E-2</v>
      </c>
      <c r="T402" s="112"/>
    </row>
    <row r="403" spans="1:20" ht="15.75" customHeight="1">
      <c r="A403" s="64">
        <v>1401</v>
      </c>
      <c r="B403" s="65"/>
      <c r="C403" s="65"/>
      <c r="D403" s="65"/>
      <c r="E403" s="65"/>
      <c r="F403" s="65"/>
      <c r="G403" s="65"/>
      <c r="H403" s="65"/>
      <c r="I403" s="65">
        <v>10</v>
      </c>
      <c r="J403" s="65"/>
      <c r="K403" s="66"/>
      <c r="L403" s="109"/>
      <c r="M403" s="110"/>
      <c r="N403" s="111"/>
      <c r="O403" s="74">
        <f>IF(I403=0,"",I403/H402)</f>
        <v>1</v>
      </c>
      <c r="P403" s="75">
        <v>18</v>
      </c>
      <c r="Q403" s="76">
        <f t="shared" si="65"/>
        <v>0.9</v>
      </c>
      <c r="R403" s="76">
        <f t="shared" si="66"/>
        <v>9.9999999999999978E-2</v>
      </c>
      <c r="T403" s="112"/>
    </row>
    <row r="404" spans="1:20" ht="15.75" customHeight="1">
      <c r="A404" s="64">
        <v>1402</v>
      </c>
      <c r="B404" s="65"/>
      <c r="C404" s="65"/>
      <c r="D404" s="65"/>
      <c r="E404" s="65"/>
      <c r="F404" s="65"/>
      <c r="G404" s="65"/>
      <c r="H404" s="65"/>
      <c r="I404" s="65"/>
      <c r="J404" s="65">
        <v>10</v>
      </c>
      <c r="K404" s="66">
        <v>1</v>
      </c>
      <c r="L404" s="109"/>
      <c r="M404" s="110"/>
      <c r="N404" s="111"/>
      <c r="O404" s="78">
        <f>IF(J404=0,"",J404/I403)</f>
        <v>1</v>
      </c>
      <c r="P404" s="75">
        <v>16</v>
      </c>
      <c r="Q404" s="79">
        <f t="shared" si="65"/>
        <v>0.88888888888888884</v>
      </c>
      <c r="R404" s="79">
        <f t="shared" si="66"/>
        <v>0.11111111111111116</v>
      </c>
      <c r="T404" s="112"/>
    </row>
    <row r="405" spans="1:20" ht="15.75" customHeight="1">
      <c r="A405" s="64">
        <v>1501</v>
      </c>
      <c r="B405" s="65"/>
      <c r="C405" s="65"/>
      <c r="D405" s="65"/>
      <c r="E405" s="65"/>
      <c r="F405" s="65"/>
      <c r="G405" s="65"/>
      <c r="H405" s="65"/>
      <c r="I405" s="65"/>
      <c r="J405" s="65">
        <v>12</v>
      </c>
      <c r="K405" s="66">
        <v>3</v>
      </c>
      <c r="L405" s="109"/>
      <c r="M405" s="110"/>
      <c r="N405" s="112"/>
      <c r="O405" s="146"/>
      <c r="P405" s="75">
        <v>16</v>
      </c>
      <c r="Q405" s="147"/>
      <c r="R405" s="148"/>
      <c r="T405" s="112"/>
    </row>
    <row r="406" spans="1:20" ht="15.75" customHeight="1">
      <c r="A406" s="64">
        <v>1502</v>
      </c>
      <c r="B406" s="65"/>
      <c r="C406" s="65"/>
      <c r="D406" s="65"/>
      <c r="E406" s="65"/>
      <c r="F406" s="65"/>
      <c r="G406" s="65"/>
      <c r="H406" s="65"/>
      <c r="I406" s="65"/>
      <c r="J406" s="65">
        <v>12</v>
      </c>
      <c r="K406" s="66">
        <v>8</v>
      </c>
      <c r="L406" s="109"/>
      <c r="M406" s="110"/>
      <c r="N406" s="112"/>
      <c r="O406" s="116"/>
      <c r="P406" s="117">
        <v>13</v>
      </c>
      <c r="Q406" s="118"/>
      <c r="R406" s="116"/>
      <c r="T406" s="112"/>
    </row>
    <row r="407" spans="1:20" ht="15.75" customHeight="1">
      <c r="A407" s="64">
        <v>1601</v>
      </c>
      <c r="B407" s="65"/>
      <c r="C407" s="65"/>
      <c r="D407" s="65"/>
      <c r="E407" s="65"/>
      <c r="F407" s="65"/>
      <c r="G407" s="65"/>
      <c r="H407" s="65"/>
      <c r="I407" s="65"/>
      <c r="J407" s="65">
        <v>2</v>
      </c>
      <c r="K407" s="66">
        <v>2</v>
      </c>
      <c r="L407" s="109"/>
      <c r="M407" s="110"/>
      <c r="N407" s="112"/>
      <c r="O407" s="116"/>
      <c r="P407" s="117">
        <v>2</v>
      </c>
      <c r="Q407" s="118"/>
      <c r="R407" s="116"/>
      <c r="T407" s="112"/>
    </row>
    <row r="408" spans="1:20" ht="15.75" customHeight="1">
      <c r="A408" s="64">
        <v>1602</v>
      </c>
      <c r="B408" s="65"/>
      <c r="C408" s="65"/>
      <c r="D408" s="65"/>
      <c r="E408" s="65"/>
      <c r="F408" s="65"/>
      <c r="G408" s="65"/>
      <c r="H408" s="65"/>
      <c r="I408" s="65"/>
      <c r="J408" s="65"/>
      <c r="K408" s="66"/>
      <c r="L408" s="109"/>
      <c r="M408" s="110"/>
      <c r="N408" s="112"/>
      <c r="O408" s="116"/>
      <c r="P408" s="117"/>
      <c r="Q408" s="118"/>
      <c r="R408" s="116"/>
      <c r="T408" s="112"/>
    </row>
    <row r="409" spans="1:20" ht="15.75" customHeight="1">
      <c r="A409" s="64">
        <v>1701</v>
      </c>
      <c r="B409" s="65"/>
      <c r="C409" s="65"/>
      <c r="D409" s="65"/>
      <c r="E409" s="65"/>
      <c r="F409" s="65"/>
      <c r="G409" s="65"/>
      <c r="H409" s="65"/>
      <c r="I409" s="65"/>
      <c r="J409" s="65"/>
      <c r="K409" s="66"/>
      <c r="L409" s="109"/>
      <c r="M409" s="110"/>
      <c r="N409" s="112"/>
      <c r="O409" s="3"/>
      <c r="P409" s="30"/>
      <c r="Q409" s="23"/>
      <c r="R409" s="84"/>
      <c r="T409" s="112"/>
    </row>
    <row r="410" spans="1:20" ht="15.75" customHeight="1">
      <c r="A410" s="64">
        <v>1702</v>
      </c>
      <c r="B410" s="87"/>
      <c r="C410" s="87"/>
      <c r="D410" s="87"/>
      <c r="E410" s="87"/>
      <c r="F410" s="87"/>
      <c r="G410" s="87"/>
      <c r="H410" s="87"/>
      <c r="I410" s="87"/>
      <c r="J410" s="87"/>
      <c r="K410" s="88"/>
      <c r="L410" s="72"/>
      <c r="M410" s="3"/>
      <c r="N410" s="30"/>
      <c r="O410" s="89" t="s">
        <v>83</v>
      </c>
      <c r="P410" s="90">
        <v>14</v>
      </c>
      <c r="Q410" s="120">
        <f>K413</f>
        <v>14</v>
      </c>
      <c r="R410" s="92" t="s">
        <v>11</v>
      </c>
      <c r="T410" s="112"/>
    </row>
    <row r="411" spans="1:20" ht="15.75" customHeight="1">
      <c r="A411" s="64">
        <v>1801</v>
      </c>
      <c r="B411" s="87"/>
      <c r="C411" s="87"/>
      <c r="D411" s="87"/>
      <c r="E411" s="87"/>
      <c r="F411" s="87"/>
      <c r="G411" s="87"/>
      <c r="H411" s="87"/>
      <c r="I411" s="87"/>
      <c r="J411" s="87"/>
      <c r="K411" s="88"/>
      <c r="L411" s="72"/>
      <c r="M411" s="3"/>
      <c r="N411" s="30"/>
      <c r="O411" s="93" t="s">
        <v>85</v>
      </c>
      <c r="P411" s="94">
        <f>IF(P410/B396=0,"",P410/B396)</f>
        <v>0.35897435897435898</v>
      </c>
      <c r="Q411" s="121">
        <f>IF(P410/Q410=0,"",P410/Q410)</f>
        <v>1</v>
      </c>
      <c r="R411" s="96" t="s">
        <v>86</v>
      </c>
      <c r="T411" s="112"/>
    </row>
    <row r="412" spans="1:20" ht="15.75" customHeight="1">
      <c r="A412" s="64">
        <v>1802</v>
      </c>
      <c r="B412" s="87"/>
      <c r="C412" s="87"/>
      <c r="D412" s="87"/>
      <c r="E412" s="87"/>
      <c r="F412" s="87"/>
      <c r="G412" s="87"/>
      <c r="H412" s="87"/>
      <c r="I412" s="87"/>
      <c r="J412" s="87"/>
      <c r="K412" s="88"/>
      <c r="L412" s="97"/>
      <c r="M412" s="98"/>
      <c r="N412" s="99"/>
      <c r="O412" s="98"/>
      <c r="P412" s="99"/>
      <c r="Q412" s="99"/>
      <c r="R412" s="122"/>
      <c r="T412" s="112"/>
    </row>
    <row r="413" spans="1:20" ht="18" customHeight="1">
      <c r="A413" s="29"/>
      <c r="B413" s="30"/>
      <c r="C413" s="30"/>
      <c r="D413" s="305" t="s">
        <v>111</v>
      </c>
      <c r="E413" s="306"/>
      <c r="F413" s="306"/>
      <c r="G413" s="306"/>
      <c r="H413" s="306"/>
      <c r="I413" s="306"/>
      <c r="J413" s="307"/>
      <c r="K413" s="101">
        <f>SUM(K396:K409)</f>
        <v>14</v>
      </c>
      <c r="L413" s="102">
        <f>IF(SUM(K403:K404)=0,"",SUM(K403:K404)/B396)</f>
        <v>2.564102564102564E-2</v>
      </c>
      <c r="M413" s="102">
        <f>IF(K413=0,"",K413/B396)</f>
        <v>0.35897435897435898</v>
      </c>
      <c r="N413" s="102">
        <f>IF(K404=0,"",M413-L413)</f>
        <v>0.33333333333333331</v>
      </c>
      <c r="O413" s="3"/>
      <c r="P413" s="30"/>
      <c r="Q413" s="23"/>
      <c r="R413" s="3"/>
      <c r="T413" s="112"/>
    </row>
    <row r="414" spans="1:20" ht="12.75" customHeight="1">
      <c r="A414" s="29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"/>
      <c r="M414" s="3"/>
      <c r="N414" s="30"/>
      <c r="O414" s="3"/>
      <c r="P414" s="30"/>
      <c r="Q414" s="23"/>
      <c r="R414" s="3"/>
      <c r="S414" s="30"/>
      <c r="T414" s="39"/>
    </row>
    <row r="415" spans="1:20" ht="12.75" customHeight="1">
      <c r="A415" s="29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"/>
      <c r="M415" s="3"/>
      <c r="N415" s="30"/>
      <c r="O415" s="3"/>
      <c r="P415" s="30"/>
      <c r="Q415" s="23"/>
      <c r="R415" s="3"/>
      <c r="S415" s="30"/>
      <c r="T415" s="39"/>
    </row>
    <row r="416" spans="1:20" ht="26.25" customHeight="1">
      <c r="A416" s="309" t="s">
        <v>99</v>
      </c>
      <c r="B416" s="292"/>
      <c r="C416" s="292"/>
      <c r="D416" s="292"/>
      <c r="E416" s="292"/>
      <c r="F416" s="292"/>
      <c r="G416" s="292"/>
      <c r="H416" s="298" t="s">
        <v>73</v>
      </c>
      <c r="I416" s="292"/>
      <c r="J416" s="292"/>
      <c r="K416" s="30"/>
      <c r="L416" s="3"/>
      <c r="M416" s="3"/>
      <c r="N416" s="30"/>
      <c r="O416" s="3"/>
      <c r="P416" s="30"/>
      <c r="Q416" s="30"/>
      <c r="R416" s="30"/>
    </row>
    <row r="417" spans="1:20" ht="20.25" customHeight="1">
      <c r="A417" s="293" t="s">
        <v>10</v>
      </c>
      <c r="B417" s="294" t="s">
        <v>100</v>
      </c>
      <c r="C417" s="289"/>
      <c r="D417" s="289"/>
      <c r="E417" s="289"/>
      <c r="F417" s="289"/>
      <c r="G417" s="289"/>
      <c r="H417" s="289"/>
      <c r="I417" s="289"/>
      <c r="J417" s="290"/>
      <c r="K417" s="295" t="s">
        <v>11</v>
      </c>
      <c r="L417" s="286" t="s">
        <v>3</v>
      </c>
      <c r="M417" s="286" t="s">
        <v>4</v>
      </c>
      <c r="N417" s="284" t="s">
        <v>5</v>
      </c>
      <c r="O417" s="286" t="s">
        <v>6</v>
      </c>
      <c r="P417" s="287" t="s">
        <v>7</v>
      </c>
      <c r="Q417" s="287" t="s">
        <v>8</v>
      </c>
      <c r="R417" s="286" t="s">
        <v>101</v>
      </c>
    </row>
    <row r="418" spans="1:20" ht="15.75" customHeight="1">
      <c r="A418" s="285"/>
      <c r="B418" s="64" t="s">
        <v>102</v>
      </c>
      <c r="C418" s="64" t="s">
        <v>103</v>
      </c>
      <c r="D418" s="64" t="s">
        <v>104</v>
      </c>
      <c r="E418" s="64" t="s">
        <v>105</v>
      </c>
      <c r="F418" s="64" t="s">
        <v>106</v>
      </c>
      <c r="G418" s="64" t="s">
        <v>107</v>
      </c>
      <c r="H418" s="64" t="s">
        <v>108</v>
      </c>
      <c r="I418" s="64" t="s">
        <v>109</v>
      </c>
      <c r="J418" s="64" t="s">
        <v>110</v>
      </c>
      <c r="K418" s="285"/>
      <c r="L418" s="285"/>
      <c r="M418" s="285"/>
      <c r="N418" s="285"/>
      <c r="O418" s="285"/>
      <c r="P418" s="285"/>
      <c r="Q418" s="285"/>
      <c r="R418" s="285"/>
      <c r="T418" s="112"/>
    </row>
    <row r="419" spans="1:20" ht="15.75" customHeight="1">
      <c r="A419" s="64">
        <v>1101</v>
      </c>
      <c r="B419" s="65">
        <v>29</v>
      </c>
      <c r="C419" s="65"/>
      <c r="D419" s="65"/>
      <c r="E419" s="65"/>
      <c r="F419" s="65"/>
      <c r="G419" s="65"/>
      <c r="H419" s="65"/>
      <c r="I419" s="65"/>
      <c r="J419" s="65"/>
      <c r="K419" s="66"/>
      <c r="L419" s="104"/>
      <c r="M419" s="105"/>
      <c r="N419" s="106"/>
      <c r="O419" s="107"/>
      <c r="P419" s="70">
        <f>B419</f>
        <v>29</v>
      </c>
      <c r="Q419" s="108"/>
      <c r="R419" s="107"/>
      <c r="T419" s="112"/>
    </row>
    <row r="420" spans="1:20" ht="15.75" customHeight="1">
      <c r="A420" s="64">
        <v>1102</v>
      </c>
      <c r="B420" s="65"/>
      <c r="C420" s="65">
        <v>18</v>
      </c>
      <c r="D420" s="65"/>
      <c r="E420" s="65"/>
      <c r="F420" s="65"/>
      <c r="G420" s="65"/>
      <c r="H420" s="65"/>
      <c r="I420" s="65"/>
      <c r="J420" s="65"/>
      <c r="K420" s="66"/>
      <c r="L420" s="109"/>
      <c r="M420" s="110"/>
      <c r="N420" s="111"/>
      <c r="O420" s="74">
        <f>IF(C420=0,"",C420/B419)</f>
        <v>0.62068965517241381</v>
      </c>
      <c r="P420" s="75">
        <v>18</v>
      </c>
      <c r="Q420" s="76">
        <f t="shared" ref="Q420:Q427" si="67">IF(P420=0,"",P420/P419)</f>
        <v>0.62068965517241381</v>
      </c>
      <c r="R420" s="76">
        <f t="shared" ref="R420:R427" si="68">IF(P420=0,"",100%-Q420)</f>
        <v>0.37931034482758619</v>
      </c>
      <c r="T420" s="112"/>
    </row>
    <row r="421" spans="1:20" ht="15.75" customHeight="1">
      <c r="A421" s="64">
        <v>1201</v>
      </c>
      <c r="B421" s="65"/>
      <c r="C421" s="65"/>
      <c r="D421" s="65">
        <v>17</v>
      </c>
      <c r="E421" s="65"/>
      <c r="F421" s="65"/>
      <c r="G421" s="65"/>
      <c r="H421" s="65"/>
      <c r="I421" s="65"/>
      <c r="J421" s="65"/>
      <c r="K421" s="66"/>
      <c r="L421" s="109"/>
      <c r="M421" s="110"/>
      <c r="N421" s="111"/>
      <c r="O421" s="74">
        <f>IF(D421=0,"",D421/C420)</f>
        <v>0.94444444444444442</v>
      </c>
      <c r="P421" s="75">
        <v>17</v>
      </c>
      <c r="Q421" s="76">
        <f t="shared" si="67"/>
        <v>0.94444444444444442</v>
      </c>
      <c r="R421" s="76">
        <f t="shared" si="68"/>
        <v>5.555555555555558E-2</v>
      </c>
      <c r="T421" s="77">
        <f>P421/P419</f>
        <v>0.58620689655172409</v>
      </c>
    </row>
    <row r="422" spans="1:20" ht="15.75" customHeight="1">
      <c r="A422" s="64">
        <v>1202</v>
      </c>
      <c r="B422" s="65"/>
      <c r="C422" s="65"/>
      <c r="D422" s="65"/>
      <c r="E422" s="65">
        <v>14</v>
      </c>
      <c r="F422" s="65"/>
      <c r="G422" s="65"/>
      <c r="H422" s="65"/>
      <c r="I422" s="65"/>
      <c r="J422" s="65"/>
      <c r="K422" s="66"/>
      <c r="L422" s="109"/>
      <c r="M422" s="110"/>
      <c r="N422" s="111"/>
      <c r="O422" s="74">
        <f>IF(E422=0,"",E422/D421)</f>
        <v>0.82352941176470584</v>
      </c>
      <c r="P422" s="75">
        <v>14</v>
      </c>
      <c r="Q422" s="76">
        <f t="shared" si="67"/>
        <v>0.82352941176470584</v>
      </c>
      <c r="R422" s="76">
        <f t="shared" si="68"/>
        <v>0.17647058823529416</v>
      </c>
      <c r="T422" s="112"/>
    </row>
    <row r="423" spans="1:20" ht="15.75" customHeight="1">
      <c r="A423" s="64">
        <v>1301</v>
      </c>
      <c r="B423" s="65"/>
      <c r="C423" s="65"/>
      <c r="D423" s="65"/>
      <c r="E423" s="65"/>
      <c r="F423" s="65">
        <v>8</v>
      </c>
      <c r="G423" s="65"/>
      <c r="H423" s="65"/>
      <c r="I423" s="65"/>
      <c r="J423" s="65"/>
      <c r="K423" s="66"/>
      <c r="L423" s="109"/>
      <c r="M423" s="110"/>
      <c r="N423" s="111"/>
      <c r="O423" s="74">
        <f>IF(F423=0,"",F423/E422)</f>
        <v>0.5714285714285714</v>
      </c>
      <c r="P423" s="75">
        <v>10</v>
      </c>
      <c r="Q423" s="76">
        <f t="shared" si="67"/>
        <v>0.7142857142857143</v>
      </c>
      <c r="R423" s="76">
        <f t="shared" si="68"/>
        <v>0.2857142857142857</v>
      </c>
      <c r="T423" s="112"/>
    </row>
    <row r="424" spans="1:20" ht="15.75" customHeight="1">
      <c r="A424" s="64">
        <v>1302</v>
      </c>
      <c r="B424" s="65"/>
      <c r="C424" s="65"/>
      <c r="D424" s="65"/>
      <c r="E424" s="65"/>
      <c r="F424" s="65"/>
      <c r="G424" s="65">
        <v>8</v>
      </c>
      <c r="H424" s="65"/>
      <c r="I424" s="65"/>
      <c r="J424" s="65"/>
      <c r="K424" s="66"/>
      <c r="L424" s="109"/>
      <c r="M424" s="110"/>
      <c r="N424" s="111"/>
      <c r="O424" s="74">
        <f>IF(G424=0,"",G424/F423)</f>
        <v>1</v>
      </c>
      <c r="P424" s="75">
        <v>9</v>
      </c>
      <c r="Q424" s="76">
        <f t="shared" si="67"/>
        <v>0.9</v>
      </c>
      <c r="R424" s="76">
        <f t="shared" si="68"/>
        <v>9.9999999999999978E-2</v>
      </c>
      <c r="T424" s="112"/>
    </row>
    <row r="425" spans="1:20" ht="15.75" customHeight="1">
      <c r="A425" s="64">
        <v>1401</v>
      </c>
      <c r="B425" s="65"/>
      <c r="C425" s="65"/>
      <c r="D425" s="65"/>
      <c r="E425" s="65"/>
      <c r="F425" s="65"/>
      <c r="G425" s="65"/>
      <c r="H425" s="65">
        <v>5</v>
      </c>
      <c r="I425" s="65"/>
      <c r="J425" s="65"/>
      <c r="K425" s="66"/>
      <c r="L425" s="109"/>
      <c r="M425" s="110"/>
      <c r="N425" s="111"/>
      <c r="O425" s="74">
        <f>IF(H425=0,"",H425/G424)</f>
        <v>0.625</v>
      </c>
      <c r="P425" s="75">
        <v>10</v>
      </c>
      <c r="Q425" s="76">
        <f t="shared" si="67"/>
        <v>1.1111111111111112</v>
      </c>
      <c r="R425" s="76">
        <f t="shared" si="68"/>
        <v>-0.11111111111111116</v>
      </c>
      <c r="T425" s="112"/>
    </row>
    <row r="426" spans="1:20" ht="15.75" customHeight="1">
      <c r="A426" s="64">
        <v>1402</v>
      </c>
      <c r="B426" s="65"/>
      <c r="C426" s="65"/>
      <c r="D426" s="65"/>
      <c r="E426" s="65"/>
      <c r="F426" s="65"/>
      <c r="G426" s="65"/>
      <c r="H426" s="65"/>
      <c r="I426" s="65">
        <v>4</v>
      </c>
      <c r="J426" s="65"/>
      <c r="K426" s="66"/>
      <c r="L426" s="109"/>
      <c r="M426" s="110"/>
      <c r="N426" s="111"/>
      <c r="O426" s="74">
        <f>IF(I426=0,"",I426/H425)</f>
        <v>0.8</v>
      </c>
      <c r="P426" s="75">
        <v>8</v>
      </c>
      <c r="Q426" s="76">
        <f t="shared" si="67"/>
        <v>0.8</v>
      </c>
      <c r="R426" s="76">
        <f t="shared" si="68"/>
        <v>0.19999999999999996</v>
      </c>
      <c r="T426" s="112"/>
    </row>
    <row r="427" spans="1:20" ht="15.75" customHeight="1">
      <c r="A427" s="64">
        <v>1501</v>
      </c>
      <c r="B427" s="65"/>
      <c r="C427" s="65"/>
      <c r="D427" s="65"/>
      <c r="E427" s="65"/>
      <c r="F427" s="65"/>
      <c r="G427" s="65"/>
      <c r="H427" s="65"/>
      <c r="I427" s="65"/>
      <c r="J427" s="65">
        <v>0</v>
      </c>
      <c r="K427" s="66">
        <v>0</v>
      </c>
      <c r="L427" s="109"/>
      <c r="M427" s="110"/>
      <c r="N427" s="111"/>
      <c r="O427" s="78" t="str">
        <f>IF(J427=0,"",J427/I426)</f>
        <v/>
      </c>
      <c r="P427" s="75">
        <v>7</v>
      </c>
      <c r="Q427" s="79">
        <f t="shared" si="67"/>
        <v>0.875</v>
      </c>
      <c r="R427" s="79">
        <f t="shared" si="68"/>
        <v>0.125</v>
      </c>
      <c r="T427" s="112"/>
    </row>
    <row r="428" spans="1:20" ht="15.75" customHeight="1">
      <c r="A428" s="64">
        <v>1502</v>
      </c>
      <c r="B428" s="65"/>
      <c r="C428" s="65"/>
      <c r="D428" s="65"/>
      <c r="E428" s="65"/>
      <c r="F428" s="65"/>
      <c r="G428" s="65"/>
      <c r="H428" s="65"/>
      <c r="I428" s="65"/>
      <c r="J428" s="65">
        <v>1</v>
      </c>
      <c r="K428" s="66">
        <v>0</v>
      </c>
      <c r="L428" s="109"/>
      <c r="M428" s="110"/>
      <c r="N428" s="112"/>
      <c r="O428" s="146"/>
      <c r="P428" s="75">
        <v>7</v>
      </c>
      <c r="Q428" s="147"/>
      <c r="R428" s="148"/>
      <c r="T428" s="112"/>
    </row>
    <row r="429" spans="1:20" ht="15.75" customHeight="1">
      <c r="A429" s="64">
        <v>1601</v>
      </c>
      <c r="B429" s="65"/>
      <c r="C429" s="65"/>
      <c r="D429" s="65"/>
      <c r="E429" s="65"/>
      <c r="F429" s="65"/>
      <c r="G429" s="65"/>
      <c r="H429" s="65"/>
      <c r="I429" s="65"/>
      <c r="J429" s="65">
        <v>5</v>
      </c>
      <c r="K429" s="66">
        <v>1</v>
      </c>
      <c r="L429" s="109"/>
      <c r="M429" s="110"/>
      <c r="N429" s="112"/>
      <c r="O429" s="116"/>
      <c r="P429" s="117">
        <v>7</v>
      </c>
      <c r="Q429" s="118"/>
      <c r="R429" s="116"/>
      <c r="T429" s="112"/>
    </row>
    <row r="430" spans="1:20" ht="15.75" customHeight="1">
      <c r="A430" s="64">
        <v>1602</v>
      </c>
      <c r="B430" s="65"/>
      <c r="C430" s="65"/>
      <c r="D430" s="65"/>
      <c r="E430" s="65"/>
      <c r="F430" s="65"/>
      <c r="G430" s="65"/>
      <c r="H430" s="65"/>
      <c r="I430" s="65"/>
      <c r="J430" s="65">
        <v>3</v>
      </c>
      <c r="K430" s="66">
        <v>4</v>
      </c>
      <c r="L430" s="109"/>
      <c r="M430" s="110"/>
      <c r="N430" s="112"/>
      <c r="O430" s="116"/>
      <c r="P430" s="117">
        <v>6</v>
      </c>
      <c r="Q430" s="118"/>
      <c r="R430" s="116"/>
      <c r="T430" s="112"/>
    </row>
    <row r="431" spans="1:20" ht="15.75" customHeight="1">
      <c r="A431" s="64">
        <v>1701</v>
      </c>
      <c r="B431" s="65"/>
      <c r="C431" s="65"/>
      <c r="D431" s="65"/>
      <c r="E431" s="65"/>
      <c r="F431" s="65"/>
      <c r="G431" s="65"/>
      <c r="H431" s="65"/>
      <c r="I431" s="65"/>
      <c r="J431" s="65">
        <v>1</v>
      </c>
      <c r="K431" s="66">
        <v>1</v>
      </c>
      <c r="L431" s="109"/>
      <c r="M431" s="110"/>
      <c r="N431" s="112"/>
      <c r="O431" s="116"/>
      <c r="P431" s="117">
        <v>2</v>
      </c>
      <c r="Q431" s="118"/>
      <c r="R431" s="116"/>
      <c r="T431" s="112"/>
    </row>
    <row r="432" spans="1:20" ht="15.75" customHeight="1">
      <c r="A432" s="64">
        <v>1702</v>
      </c>
      <c r="B432" s="65"/>
      <c r="C432" s="65"/>
      <c r="D432" s="65"/>
      <c r="E432" s="65"/>
      <c r="F432" s="65"/>
      <c r="G432" s="65"/>
      <c r="H432" s="65"/>
      <c r="I432" s="65"/>
      <c r="J432" s="65"/>
      <c r="K432" s="66"/>
      <c r="L432" s="109"/>
      <c r="M432" s="110"/>
      <c r="N432" s="112"/>
      <c r="O432" s="3"/>
      <c r="P432" s="30"/>
      <c r="Q432" s="23"/>
      <c r="R432" s="84"/>
      <c r="T432" s="112"/>
    </row>
    <row r="433" spans="1:20" ht="15.75" customHeight="1">
      <c r="A433" s="64">
        <v>1801</v>
      </c>
      <c r="B433" s="87"/>
      <c r="C433" s="87"/>
      <c r="D433" s="87"/>
      <c r="E433" s="87"/>
      <c r="F433" s="87"/>
      <c r="G433" s="87"/>
      <c r="H433" s="87"/>
      <c r="I433" s="87"/>
      <c r="J433" s="87"/>
      <c r="K433" s="88"/>
      <c r="L433" s="72"/>
      <c r="M433" s="3"/>
      <c r="N433" s="30"/>
      <c r="O433" s="89" t="s">
        <v>83</v>
      </c>
      <c r="P433" s="90">
        <v>5</v>
      </c>
      <c r="Q433" s="120">
        <f>K436</f>
        <v>6</v>
      </c>
      <c r="R433" s="92" t="s">
        <v>11</v>
      </c>
      <c r="T433" s="112"/>
    </row>
    <row r="434" spans="1:20" ht="15.75" customHeight="1">
      <c r="A434" s="64">
        <v>1802</v>
      </c>
      <c r="B434" s="87"/>
      <c r="C434" s="87"/>
      <c r="D434" s="87"/>
      <c r="E434" s="87"/>
      <c r="F434" s="87"/>
      <c r="G434" s="87"/>
      <c r="H434" s="87"/>
      <c r="I434" s="87"/>
      <c r="J434" s="87"/>
      <c r="K434" s="88"/>
      <c r="L434" s="72"/>
      <c r="M434" s="3"/>
      <c r="N434" s="30"/>
      <c r="O434" s="93" t="s">
        <v>85</v>
      </c>
      <c r="P434" s="94">
        <f>IF(P433/B419=0,"",P433/B419)</f>
        <v>0.17241379310344829</v>
      </c>
      <c r="Q434" s="121">
        <f>IF(P433/Q433=0,"",P433/Q433)</f>
        <v>0.83333333333333337</v>
      </c>
      <c r="R434" s="96" t="s">
        <v>86</v>
      </c>
      <c r="T434" s="112"/>
    </row>
    <row r="435" spans="1:20" ht="15.75" customHeight="1">
      <c r="A435" s="64">
        <v>1901</v>
      </c>
      <c r="B435" s="87"/>
      <c r="C435" s="87"/>
      <c r="D435" s="87"/>
      <c r="E435" s="87"/>
      <c r="F435" s="87"/>
      <c r="G435" s="87"/>
      <c r="H435" s="87"/>
      <c r="I435" s="87"/>
      <c r="J435" s="87"/>
      <c r="K435" s="88"/>
      <c r="L435" s="97"/>
      <c r="M435" s="98"/>
      <c r="N435" s="99"/>
      <c r="O435" s="98"/>
      <c r="P435" s="99"/>
      <c r="Q435" s="99"/>
      <c r="R435" s="122"/>
      <c r="T435" s="112"/>
    </row>
    <row r="436" spans="1:20" ht="18" customHeight="1">
      <c r="A436" s="29"/>
      <c r="B436" s="30"/>
      <c r="C436" s="30"/>
      <c r="D436" s="305" t="s">
        <v>111</v>
      </c>
      <c r="E436" s="306"/>
      <c r="F436" s="306"/>
      <c r="G436" s="306"/>
      <c r="H436" s="306"/>
      <c r="I436" s="306"/>
      <c r="J436" s="307"/>
      <c r="K436" s="101">
        <f>SUM(K419:K432)</f>
        <v>6</v>
      </c>
      <c r="L436" s="102" t="str">
        <f>IF(SUM(K426:K427)=0,"0%",SUM(K426:K427)/B419)</f>
        <v>0%</v>
      </c>
      <c r="M436" s="102">
        <f>IF(K436=0,"",K436/B419)</f>
        <v>0.20689655172413793</v>
      </c>
      <c r="N436" s="102">
        <f>M436-L436</f>
        <v>0.20689655172413793</v>
      </c>
      <c r="O436" s="3"/>
      <c r="P436" s="30"/>
      <c r="Q436" s="23"/>
      <c r="R436" s="3"/>
      <c r="T436" s="112"/>
    </row>
    <row r="437" spans="1:20" ht="12.75" customHeight="1">
      <c r="A437" s="29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"/>
      <c r="M437" s="3"/>
      <c r="N437" s="30"/>
      <c r="O437" s="3"/>
      <c r="P437" s="30"/>
      <c r="Q437" s="23"/>
      <c r="R437" s="3"/>
      <c r="S437" s="30"/>
      <c r="T437" s="23"/>
    </row>
    <row r="438" spans="1:20" ht="12.75" customHeight="1">
      <c r="A438" s="29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"/>
      <c r="M438" s="3"/>
      <c r="N438" s="30"/>
      <c r="O438" s="3"/>
      <c r="P438" s="30"/>
      <c r="Q438" s="23"/>
      <c r="R438" s="3"/>
      <c r="S438" s="30"/>
      <c r="T438" s="23"/>
    </row>
    <row r="439" spans="1:20" ht="26.25" customHeight="1">
      <c r="A439" s="309" t="s">
        <v>99</v>
      </c>
      <c r="B439" s="292"/>
      <c r="C439" s="292"/>
      <c r="D439" s="292"/>
      <c r="E439" s="292"/>
      <c r="F439" s="292"/>
      <c r="G439" s="292"/>
      <c r="H439" s="298" t="s">
        <v>76</v>
      </c>
      <c r="I439" s="292"/>
      <c r="J439" s="292"/>
      <c r="K439" s="30"/>
      <c r="L439" s="3"/>
      <c r="M439" s="3"/>
      <c r="N439" s="30"/>
      <c r="O439" s="3"/>
      <c r="P439" s="30"/>
      <c r="Q439" s="30"/>
      <c r="R439" s="30"/>
    </row>
    <row r="440" spans="1:20" ht="20.25" customHeight="1">
      <c r="A440" s="293" t="s">
        <v>10</v>
      </c>
      <c r="B440" s="294" t="s">
        <v>100</v>
      </c>
      <c r="C440" s="289"/>
      <c r="D440" s="289"/>
      <c r="E440" s="289"/>
      <c r="F440" s="289"/>
      <c r="G440" s="289"/>
      <c r="H440" s="289"/>
      <c r="I440" s="289"/>
      <c r="J440" s="290"/>
      <c r="K440" s="295" t="s">
        <v>11</v>
      </c>
      <c r="L440" s="286" t="s">
        <v>3</v>
      </c>
      <c r="M440" s="286" t="s">
        <v>4</v>
      </c>
      <c r="N440" s="284" t="s">
        <v>5</v>
      </c>
      <c r="O440" s="286" t="s">
        <v>6</v>
      </c>
      <c r="P440" s="287" t="s">
        <v>7</v>
      </c>
      <c r="Q440" s="287" t="s">
        <v>8</v>
      </c>
      <c r="R440" s="286" t="s">
        <v>101</v>
      </c>
    </row>
    <row r="441" spans="1:20" ht="15.75" customHeight="1">
      <c r="A441" s="285"/>
      <c r="B441" s="64" t="s">
        <v>102</v>
      </c>
      <c r="C441" s="64" t="s">
        <v>103</v>
      </c>
      <c r="D441" s="64" t="s">
        <v>104</v>
      </c>
      <c r="E441" s="64" t="s">
        <v>105</v>
      </c>
      <c r="F441" s="64" t="s">
        <v>106</v>
      </c>
      <c r="G441" s="64" t="s">
        <v>107</v>
      </c>
      <c r="H441" s="64" t="s">
        <v>108</v>
      </c>
      <c r="I441" s="64" t="s">
        <v>109</v>
      </c>
      <c r="J441" s="64" t="s">
        <v>110</v>
      </c>
      <c r="K441" s="285"/>
      <c r="L441" s="285"/>
      <c r="M441" s="285"/>
      <c r="N441" s="285"/>
      <c r="O441" s="285"/>
      <c r="P441" s="285"/>
      <c r="Q441" s="285"/>
      <c r="R441" s="285"/>
      <c r="T441" s="112"/>
    </row>
    <row r="442" spans="1:20" ht="15.75" customHeight="1">
      <c r="A442" s="64">
        <v>1102</v>
      </c>
      <c r="B442" s="65">
        <v>31</v>
      </c>
      <c r="C442" s="65"/>
      <c r="D442" s="65"/>
      <c r="E442" s="65"/>
      <c r="F442" s="65"/>
      <c r="G442" s="65"/>
      <c r="H442" s="65"/>
      <c r="I442" s="65"/>
      <c r="J442" s="65"/>
      <c r="K442" s="66"/>
      <c r="L442" s="104"/>
      <c r="M442" s="105"/>
      <c r="N442" s="106"/>
      <c r="O442" s="107"/>
      <c r="P442" s="70">
        <f>B442</f>
        <v>31</v>
      </c>
      <c r="Q442" s="108"/>
      <c r="R442" s="107"/>
      <c r="T442" s="112"/>
    </row>
    <row r="443" spans="1:20" ht="15.75" customHeight="1">
      <c r="A443" s="64">
        <v>1201</v>
      </c>
      <c r="B443" s="65"/>
      <c r="C443" s="65">
        <v>29</v>
      </c>
      <c r="D443" s="65"/>
      <c r="E443" s="65"/>
      <c r="F443" s="65"/>
      <c r="G443" s="65"/>
      <c r="H443" s="65"/>
      <c r="I443" s="65"/>
      <c r="J443" s="65"/>
      <c r="K443" s="66"/>
      <c r="L443" s="109"/>
      <c r="M443" s="110"/>
      <c r="N443" s="111"/>
      <c r="O443" s="74">
        <f>IF(C443=0,"",C443/B442)</f>
        <v>0.93548387096774188</v>
      </c>
      <c r="P443" s="75">
        <v>30</v>
      </c>
      <c r="Q443" s="76">
        <f t="shared" ref="Q443:Q450" si="69">IF(P443=0,"",P443/P442)</f>
        <v>0.967741935483871</v>
      </c>
      <c r="R443" s="76">
        <f t="shared" ref="R443:R450" si="70">IF(P443=0,"",100%-Q443)</f>
        <v>3.2258064516129004E-2</v>
      </c>
      <c r="T443" s="112"/>
    </row>
    <row r="444" spans="1:20" ht="15.75" customHeight="1">
      <c r="A444" s="64">
        <v>1202</v>
      </c>
      <c r="B444" s="65"/>
      <c r="C444" s="65"/>
      <c r="D444" s="65">
        <v>21</v>
      </c>
      <c r="E444" s="65"/>
      <c r="F444" s="65"/>
      <c r="G444" s="65"/>
      <c r="H444" s="65"/>
      <c r="I444" s="65"/>
      <c r="J444" s="65"/>
      <c r="K444" s="66"/>
      <c r="L444" s="109"/>
      <c r="M444" s="110"/>
      <c r="N444" s="111"/>
      <c r="O444" s="74">
        <f>IF(D444=0,"",D444/C443)</f>
        <v>0.72413793103448276</v>
      </c>
      <c r="P444" s="75">
        <v>26</v>
      </c>
      <c r="Q444" s="76">
        <f t="shared" si="69"/>
        <v>0.8666666666666667</v>
      </c>
      <c r="R444" s="76">
        <f t="shared" si="70"/>
        <v>0.1333333333333333</v>
      </c>
      <c r="T444" s="77">
        <f>P444/P442</f>
        <v>0.83870967741935487</v>
      </c>
    </row>
    <row r="445" spans="1:20" ht="15.75" customHeight="1">
      <c r="A445" s="64">
        <v>1301</v>
      </c>
      <c r="B445" s="65"/>
      <c r="C445" s="65"/>
      <c r="D445" s="65"/>
      <c r="E445" s="65">
        <v>16</v>
      </c>
      <c r="F445" s="65"/>
      <c r="G445" s="65"/>
      <c r="H445" s="65"/>
      <c r="I445" s="65"/>
      <c r="J445" s="65"/>
      <c r="K445" s="66"/>
      <c r="L445" s="109"/>
      <c r="M445" s="110"/>
      <c r="N445" s="111"/>
      <c r="O445" s="74">
        <f>IF(E445=0,"",E445/D444)</f>
        <v>0.76190476190476186</v>
      </c>
      <c r="P445" s="75">
        <v>23</v>
      </c>
      <c r="Q445" s="76">
        <f t="shared" si="69"/>
        <v>0.88461538461538458</v>
      </c>
      <c r="R445" s="76">
        <f t="shared" si="70"/>
        <v>0.11538461538461542</v>
      </c>
      <c r="T445" s="112"/>
    </row>
    <row r="446" spans="1:20" ht="15.75" customHeight="1">
      <c r="A446" s="64">
        <v>1302</v>
      </c>
      <c r="B446" s="65"/>
      <c r="C446" s="65"/>
      <c r="D446" s="65"/>
      <c r="E446" s="65"/>
      <c r="F446" s="65">
        <v>10</v>
      </c>
      <c r="G446" s="65"/>
      <c r="H446" s="65"/>
      <c r="I446" s="65"/>
      <c r="J446" s="65"/>
      <c r="K446" s="66"/>
      <c r="L446" s="109"/>
      <c r="M446" s="110"/>
      <c r="N446" s="111"/>
      <c r="O446" s="74">
        <f>IF(F446=0,"",F446/E445)</f>
        <v>0.625</v>
      </c>
      <c r="P446" s="75">
        <v>20</v>
      </c>
      <c r="Q446" s="76">
        <f t="shared" si="69"/>
        <v>0.86956521739130432</v>
      </c>
      <c r="R446" s="76">
        <f t="shared" si="70"/>
        <v>0.13043478260869568</v>
      </c>
      <c r="T446" s="112"/>
    </row>
    <row r="447" spans="1:20" ht="15.75" customHeight="1">
      <c r="A447" s="64">
        <v>1401</v>
      </c>
      <c r="B447" s="65"/>
      <c r="C447" s="65"/>
      <c r="D447" s="65"/>
      <c r="E447" s="65"/>
      <c r="F447" s="65"/>
      <c r="G447" s="65">
        <v>10</v>
      </c>
      <c r="H447" s="65"/>
      <c r="I447" s="65"/>
      <c r="J447" s="65"/>
      <c r="K447" s="66"/>
      <c r="L447" s="109"/>
      <c r="M447" s="110"/>
      <c r="N447" s="111"/>
      <c r="O447" s="74">
        <f>IF(G447=0,"",G447/F446)</f>
        <v>1</v>
      </c>
      <c r="P447" s="75">
        <v>18</v>
      </c>
      <c r="Q447" s="76">
        <f t="shared" si="69"/>
        <v>0.9</v>
      </c>
      <c r="R447" s="76">
        <f t="shared" si="70"/>
        <v>9.9999999999999978E-2</v>
      </c>
      <c r="T447" s="112"/>
    </row>
    <row r="448" spans="1:20" ht="15.75" customHeight="1">
      <c r="A448" s="64">
        <v>1402</v>
      </c>
      <c r="B448" s="65"/>
      <c r="C448" s="65"/>
      <c r="D448" s="65"/>
      <c r="E448" s="65"/>
      <c r="F448" s="65"/>
      <c r="G448" s="65"/>
      <c r="H448" s="65">
        <v>9</v>
      </c>
      <c r="I448" s="65"/>
      <c r="J448" s="65"/>
      <c r="K448" s="66"/>
      <c r="L448" s="109"/>
      <c r="M448" s="110"/>
      <c r="N448" s="111"/>
      <c r="O448" s="74">
        <f>IF(H448=0,"",H448/G447)</f>
        <v>0.9</v>
      </c>
      <c r="P448" s="75">
        <v>16</v>
      </c>
      <c r="Q448" s="76">
        <f t="shared" si="69"/>
        <v>0.88888888888888884</v>
      </c>
      <c r="R448" s="76">
        <f t="shared" si="70"/>
        <v>0.11111111111111116</v>
      </c>
      <c r="T448" s="112"/>
    </row>
    <row r="449" spans="1:20" ht="15.75" customHeight="1">
      <c r="A449" s="64">
        <v>1501</v>
      </c>
      <c r="B449" s="65"/>
      <c r="C449" s="65"/>
      <c r="D449" s="65"/>
      <c r="E449" s="65"/>
      <c r="F449" s="65"/>
      <c r="G449" s="65"/>
      <c r="H449" s="65"/>
      <c r="I449" s="65">
        <v>3</v>
      </c>
      <c r="J449" s="65"/>
      <c r="K449" s="66"/>
      <c r="L449" s="109"/>
      <c r="M449" s="110"/>
      <c r="N449" s="111"/>
      <c r="O449" s="74">
        <f>IF(I449=0,"",I449/H448)</f>
        <v>0.33333333333333331</v>
      </c>
      <c r="P449" s="75">
        <v>15</v>
      </c>
      <c r="Q449" s="76">
        <f t="shared" si="69"/>
        <v>0.9375</v>
      </c>
      <c r="R449" s="76">
        <f t="shared" si="70"/>
        <v>6.25E-2</v>
      </c>
      <c r="T449" s="112"/>
    </row>
    <row r="450" spans="1:20" ht="15.75" customHeight="1">
      <c r="A450" s="64">
        <v>1502</v>
      </c>
      <c r="B450" s="65"/>
      <c r="C450" s="65"/>
      <c r="D450" s="65"/>
      <c r="E450" s="65"/>
      <c r="F450" s="65"/>
      <c r="G450" s="65"/>
      <c r="H450" s="65"/>
      <c r="I450" s="65"/>
      <c r="J450" s="65">
        <v>3</v>
      </c>
      <c r="K450" s="66">
        <v>0</v>
      </c>
      <c r="L450" s="109"/>
      <c r="M450" s="110"/>
      <c r="N450" s="111"/>
      <c r="O450" s="78">
        <f>IF(J450=0,"",J450/I449)</f>
        <v>1</v>
      </c>
      <c r="P450" s="75">
        <v>15</v>
      </c>
      <c r="Q450" s="79">
        <f t="shared" si="69"/>
        <v>1</v>
      </c>
      <c r="R450" s="79">
        <f t="shared" si="70"/>
        <v>0</v>
      </c>
      <c r="T450" s="112"/>
    </row>
    <row r="451" spans="1:20" ht="15.75" customHeight="1">
      <c r="A451" s="64">
        <v>1601</v>
      </c>
      <c r="B451" s="65"/>
      <c r="C451" s="65"/>
      <c r="D451" s="65"/>
      <c r="E451" s="65"/>
      <c r="F451" s="65"/>
      <c r="G451" s="65"/>
      <c r="H451" s="65"/>
      <c r="I451" s="65"/>
      <c r="J451" s="65">
        <v>9</v>
      </c>
      <c r="K451" s="66">
        <v>7</v>
      </c>
      <c r="L451" s="109"/>
      <c r="M451" s="110"/>
      <c r="N451" s="112"/>
      <c r="O451" s="146"/>
      <c r="P451" s="75">
        <v>15</v>
      </c>
      <c r="Q451" s="147"/>
      <c r="R451" s="148"/>
      <c r="T451" s="112"/>
    </row>
    <row r="452" spans="1:20" ht="15.75" customHeight="1">
      <c r="A452" s="64">
        <v>1602</v>
      </c>
      <c r="B452" s="65"/>
      <c r="C452" s="65"/>
      <c r="D452" s="65"/>
      <c r="E452" s="65"/>
      <c r="F452" s="65"/>
      <c r="G452" s="65"/>
      <c r="H452" s="65"/>
      <c r="I452" s="65"/>
      <c r="J452" s="65">
        <v>5</v>
      </c>
      <c r="K452" s="66">
        <v>3</v>
      </c>
      <c r="L452" s="109"/>
      <c r="M452" s="110"/>
      <c r="N452" s="112"/>
      <c r="O452" s="116"/>
      <c r="P452" s="117">
        <v>8</v>
      </c>
      <c r="Q452" s="118"/>
      <c r="R452" s="116"/>
      <c r="T452" s="112"/>
    </row>
    <row r="453" spans="1:20" ht="15.75" customHeight="1">
      <c r="A453" s="64">
        <v>1701</v>
      </c>
      <c r="B453" s="65"/>
      <c r="C453" s="65"/>
      <c r="D453" s="65"/>
      <c r="E453" s="65"/>
      <c r="F453" s="65"/>
      <c r="G453" s="65"/>
      <c r="H453" s="65"/>
      <c r="I453" s="65"/>
      <c r="J453" s="65">
        <v>3</v>
      </c>
      <c r="K453" s="66">
        <v>2</v>
      </c>
      <c r="L453" s="109"/>
      <c r="M453" s="110"/>
      <c r="N453" s="112"/>
      <c r="O453" s="116"/>
      <c r="P453" s="117">
        <v>5</v>
      </c>
      <c r="Q453" s="118"/>
      <c r="R453" s="116"/>
      <c r="T453" s="112"/>
    </row>
    <row r="454" spans="1:20" ht="15.75" customHeight="1">
      <c r="A454" s="64">
        <v>1702</v>
      </c>
      <c r="B454" s="65"/>
      <c r="C454" s="65"/>
      <c r="D454" s="65"/>
      <c r="E454" s="65"/>
      <c r="F454" s="65"/>
      <c r="G454" s="65"/>
      <c r="H454" s="65"/>
      <c r="I454" s="65"/>
      <c r="J454" s="65">
        <v>1</v>
      </c>
      <c r="K454" s="66"/>
      <c r="L454" s="109"/>
      <c r="M454" s="110"/>
      <c r="N454" s="112"/>
      <c r="O454" s="116"/>
      <c r="P454" s="117">
        <v>3</v>
      </c>
      <c r="Q454" s="118"/>
      <c r="R454" s="116"/>
      <c r="T454" s="112"/>
    </row>
    <row r="455" spans="1:20" ht="15.75" customHeight="1">
      <c r="A455" s="64">
        <v>1801</v>
      </c>
      <c r="B455" s="65"/>
      <c r="C455" s="65"/>
      <c r="D455" s="65"/>
      <c r="E455" s="65"/>
      <c r="F455" s="65"/>
      <c r="G455" s="65"/>
      <c r="H455" s="65"/>
      <c r="I455" s="65"/>
      <c r="J455" s="65">
        <v>2</v>
      </c>
      <c r="K455" s="66">
        <v>3</v>
      </c>
      <c r="L455" s="109"/>
      <c r="M455" s="110"/>
      <c r="N455" s="112"/>
      <c r="O455" s="3"/>
      <c r="P455" s="117">
        <v>3</v>
      </c>
      <c r="Q455" s="23"/>
      <c r="R455" s="84"/>
      <c r="T455" s="112"/>
    </row>
    <row r="456" spans="1:20" ht="15.75" customHeight="1">
      <c r="A456" s="64">
        <v>1802</v>
      </c>
      <c r="B456" s="87"/>
      <c r="C456" s="87"/>
      <c r="D456" s="87"/>
      <c r="E456" s="87"/>
      <c r="F456" s="87"/>
      <c r="G456" s="87"/>
      <c r="H456" s="87"/>
      <c r="I456" s="87"/>
      <c r="J456" s="87"/>
      <c r="K456" s="88"/>
      <c r="L456" s="72"/>
      <c r="M456" s="3"/>
      <c r="N456" s="30"/>
      <c r="O456" s="89" t="s">
        <v>83</v>
      </c>
      <c r="P456" s="90">
        <v>13</v>
      </c>
      <c r="Q456" s="120">
        <f>K459</f>
        <v>15</v>
      </c>
      <c r="R456" s="92" t="s">
        <v>11</v>
      </c>
      <c r="T456" s="112"/>
    </row>
    <row r="457" spans="1:20" ht="15.75" customHeight="1">
      <c r="A457" s="64">
        <v>1901</v>
      </c>
      <c r="B457" s="87"/>
      <c r="C457" s="87"/>
      <c r="D457" s="87"/>
      <c r="E457" s="87"/>
      <c r="F457" s="87"/>
      <c r="G457" s="87"/>
      <c r="H457" s="87"/>
      <c r="I457" s="87"/>
      <c r="J457" s="87"/>
      <c r="K457" s="88"/>
      <c r="L457" s="72"/>
      <c r="M457" s="3"/>
      <c r="N457" s="30"/>
      <c r="O457" s="93" t="s">
        <v>85</v>
      </c>
      <c r="P457" s="94">
        <f>IF(P456/B442=0,"",P456/B442)</f>
        <v>0.41935483870967744</v>
      </c>
      <c r="Q457" s="121">
        <f>IF(P456/Q456=0,"",P456/Q456)</f>
        <v>0.8666666666666667</v>
      </c>
      <c r="R457" s="96" t="s">
        <v>86</v>
      </c>
      <c r="T457" s="112"/>
    </row>
    <row r="458" spans="1:20" ht="15.75" customHeight="1">
      <c r="A458" s="64">
        <v>1902</v>
      </c>
      <c r="B458" s="87"/>
      <c r="C458" s="87"/>
      <c r="D458" s="87"/>
      <c r="E458" s="87"/>
      <c r="F458" s="87"/>
      <c r="G458" s="87"/>
      <c r="H458" s="87"/>
      <c r="I458" s="87"/>
      <c r="J458" s="87"/>
      <c r="K458" s="88"/>
      <c r="L458" s="97"/>
      <c r="M458" s="98"/>
      <c r="N458" s="99"/>
      <c r="O458" s="98"/>
      <c r="P458" s="99"/>
      <c r="Q458" s="99"/>
      <c r="R458" s="122"/>
      <c r="T458" s="112"/>
    </row>
    <row r="459" spans="1:20" ht="18" customHeight="1">
      <c r="A459" s="29"/>
      <c r="B459" s="30"/>
      <c r="C459" s="30"/>
      <c r="D459" s="288" t="s">
        <v>111</v>
      </c>
      <c r="E459" s="289"/>
      <c r="F459" s="289"/>
      <c r="G459" s="289"/>
      <c r="H459" s="289"/>
      <c r="I459" s="289"/>
      <c r="J459" s="290"/>
      <c r="K459" s="101">
        <f>SUM(K442:K455)</f>
        <v>15</v>
      </c>
      <c r="L459" s="102" t="str">
        <f>IF(SUM(K449:K450)=0,"0%",SUM(K449:K450)/B442)</f>
        <v>0%</v>
      </c>
      <c r="M459" s="102">
        <f>IF(K459=0,"",K459/B442)</f>
        <v>0.4838709677419355</v>
      </c>
      <c r="N459" s="102">
        <f>M459-L459</f>
        <v>0.4838709677419355</v>
      </c>
      <c r="O459" s="3"/>
      <c r="P459" s="30"/>
      <c r="Q459" s="23"/>
      <c r="R459" s="3"/>
      <c r="T459" s="112"/>
    </row>
    <row r="460" spans="1:20" ht="12.75" customHeight="1">
      <c r="L460" s="3"/>
      <c r="M460" s="3"/>
      <c r="O460" s="3"/>
    </row>
    <row r="461" spans="1:20" ht="12.75" customHeight="1">
      <c r="L461" s="3"/>
      <c r="M461" s="3"/>
      <c r="O461" s="3"/>
    </row>
    <row r="462" spans="1:20" ht="26.25" customHeight="1">
      <c r="A462" s="309" t="s">
        <v>99</v>
      </c>
      <c r="B462" s="292"/>
      <c r="C462" s="292"/>
      <c r="D462" s="292"/>
      <c r="E462" s="292"/>
      <c r="F462" s="292"/>
      <c r="G462" s="292"/>
      <c r="H462" s="298" t="s">
        <v>80</v>
      </c>
      <c r="I462" s="292"/>
      <c r="J462" s="292"/>
      <c r="K462" s="30"/>
      <c r="L462" s="3"/>
      <c r="M462" s="3"/>
      <c r="N462" s="30"/>
      <c r="O462" s="3"/>
      <c r="P462" s="30"/>
      <c r="Q462" s="30"/>
      <c r="R462" s="30"/>
    </row>
    <row r="463" spans="1:20" ht="20.25" customHeight="1">
      <c r="A463" s="293" t="s">
        <v>10</v>
      </c>
      <c r="B463" s="294" t="s">
        <v>100</v>
      </c>
      <c r="C463" s="289"/>
      <c r="D463" s="289"/>
      <c r="E463" s="289"/>
      <c r="F463" s="289"/>
      <c r="G463" s="289"/>
      <c r="H463" s="289"/>
      <c r="I463" s="289"/>
      <c r="J463" s="290"/>
      <c r="K463" s="295" t="s">
        <v>11</v>
      </c>
      <c r="L463" s="286" t="s">
        <v>3</v>
      </c>
      <c r="M463" s="286" t="s">
        <v>4</v>
      </c>
      <c r="N463" s="284" t="s">
        <v>5</v>
      </c>
      <c r="O463" s="286" t="s">
        <v>6</v>
      </c>
      <c r="P463" s="287" t="s">
        <v>7</v>
      </c>
      <c r="Q463" s="287" t="s">
        <v>8</v>
      </c>
      <c r="R463" s="286" t="s">
        <v>101</v>
      </c>
    </row>
    <row r="464" spans="1:20" ht="15.75" customHeight="1">
      <c r="A464" s="285"/>
      <c r="B464" s="64" t="s">
        <v>102</v>
      </c>
      <c r="C464" s="64" t="s">
        <v>103</v>
      </c>
      <c r="D464" s="64" t="s">
        <v>104</v>
      </c>
      <c r="E464" s="64" t="s">
        <v>105</v>
      </c>
      <c r="F464" s="64" t="s">
        <v>106</v>
      </c>
      <c r="G464" s="64" t="s">
        <v>107</v>
      </c>
      <c r="H464" s="64" t="s">
        <v>108</v>
      </c>
      <c r="I464" s="64" t="s">
        <v>109</v>
      </c>
      <c r="J464" s="64" t="s">
        <v>110</v>
      </c>
      <c r="K464" s="285"/>
      <c r="L464" s="285"/>
      <c r="M464" s="285"/>
      <c r="N464" s="285"/>
      <c r="O464" s="285"/>
      <c r="P464" s="285"/>
      <c r="Q464" s="285"/>
      <c r="R464" s="285"/>
      <c r="T464" s="112"/>
    </row>
    <row r="465" spans="1:20" ht="15.75" customHeight="1">
      <c r="A465" s="64">
        <v>1201</v>
      </c>
      <c r="B465" s="65">
        <v>35</v>
      </c>
      <c r="C465" s="65"/>
      <c r="D465" s="65"/>
      <c r="E465" s="65"/>
      <c r="F465" s="65"/>
      <c r="G465" s="65"/>
      <c r="H465" s="65"/>
      <c r="I465" s="65"/>
      <c r="J465" s="65"/>
      <c r="K465" s="66"/>
      <c r="L465" s="104"/>
      <c r="M465" s="105"/>
      <c r="N465" s="106"/>
      <c r="O465" s="107"/>
      <c r="P465" s="70">
        <f>B465</f>
        <v>35</v>
      </c>
      <c r="Q465" s="108"/>
      <c r="R465" s="107"/>
      <c r="T465" s="112"/>
    </row>
    <row r="466" spans="1:20" ht="15.75" customHeight="1">
      <c r="A466" s="64">
        <v>1202</v>
      </c>
      <c r="B466" s="65"/>
      <c r="C466" s="65">
        <v>28</v>
      </c>
      <c r="D466" s="65"/>
      <c r="E466" s="65"/>
      <c r="F466" s="65"/>
      <c r="G466" s="65"/>
      <c r="H466" s="65"/>
      <c r="I466" s="65"/>
      <c r="J466" s="65"/>
      <c r="K466" s="66"/>
      <c r="L466" s="109"/>
      <c r="M466" s="110"/>
      <c r="N466" s="111"/>
      <c r="O466" s="74">
        <f>IF(C466=0,"",C466/B465)</f>
        <v>0.8</v>
      </c>
      <c r="P466" s="75">
        <v>28</v>
      </c>
      <c r="Q466" s="76">
        <f t="shared" ref="Q466:Q473" si="71">IF(P466=0,"",P466/P465)</f>
        <v>0.8</v>
      </c>
      <c r="R466" s="76">
        <f t="shared" ref="R466:R473" si="72">IF(P466=0,"",100%-Q466)</f>
        <v>0.19999999999999996</v>
      </c>
      <c r="T466" s="112"/>
    </row>
    <row r="467" spans="1:20" ht="15.75" customHeight="1">
      <c r="A467" s="64">
        <v>1301</v>
      </c>
      <c r="B467" s="65"/>
      <c r="C467" s="65"/>
      <c r="D467" s="65">
        <v>19</v>
      </c>
      <c r="E467" s="65"/>
      <c r="F467" s="65"/>
      <c r="G467" s="65"/>
      <c r="H467" s="65"/>
      <c r="I467" s="65"/>
      <c r="J467" s="65"/>
      <c r="K467" s="66"/>
      <c r="L467" s="109"/>
      <c r="M467" s="110"/>
      <c r="N467" s="111"/>
      <c r="O467" s="74">
        <f>IF(D467=0,"",D467/C466)</f>
        <v>0.6785714285714286</v>
      </c>
      <c r="P467" s="75">
        <v>26</v>
      </c>
      <c r="Q467" s="76">
        <f t="shared" si="71"/>
        <v>0.9285714285714286</v>
      </c>
      <c r="R467" s="76">
        <f t="shared" si="72"/>
        <v>7.1428571428571397E-2</v>
      </c>
      <c r="T467" s="77">
        <f>P467/P465</f>
        <v>0.74285714285714288</v>
      </c>
    </row>
    <row r="468" spans="1:20" ht="15.75" customHeight="1">
      <c r="A468" s="64">
        <v>1302</v>
      </c>
      <c r="B468" s="65"/>
      <c r="C468" s="65"/>
      <c r="D468" s="65"/>
      <c r="E468" s="65">
        <v>13</v>
      </c>
      <c r="F468" s="65"/>
      <c r="G468" s="65"/>
      <c r="H468" s="65"/>
      <c r="I468" s="65"/>
      <c r="J468" s="65"/>
      <c r="K468" s="66"/>
      <c r="L468" s="109"/>
      <c r="M468" s="110"/>
      <c r="N468" s="111"/>
      <c r="O468" s="74">
        <f>IF(E468=0,"",E468/D467)</f>
        <v>0.68421052631578949</v>
      </c>
      <c r="P468" s="75">
        <v>23</v>
      </c>
      <c r="Q468" s="76">
        <f t="shared" si="71"/>
        <v>0.88461538461538458</v>
      </c>
      <c r="R468" s="76">
        <f t="shared" si="72"/>
        <v>0.11538461538461542</v>
      </c>
      <c r="T468" s="112"/>
    </row>
    <row r="469" spans="1:20" ht="15.75" customHeight="1">
      <c r="A469" s="64">
        <v>1401</v>
      </c>
      <c r="B469" s="65"/>
      <c r="C469" s="65"/>
      <c r="D469" s="65"/>
      <c r="E469" s="65"/>
      <c r="F469" s="65">
        <v>8</v>
      </c>
      <c r="G469" s="65"/>
      <c r="H469" s="65"/>
      <c r="I469" s="65"/>
      <c r="J469" s="65"/>
      <c r="K469" s="66"/>
      <c r="L469" s="109"/>
      <c r="M469" s="110"/>
      <c r="N469" s="111"/>
      <c r="O469" s="74">
        <f>IF(F469=0,"",F469/E468)</f>
        <v>0.61538461538461542</v>
      </c>
      <c r="P469" s="75">
        <v>17</v>
      </c>
      <c r="Q469" s="76">
        <f t="shared" si="71"/>
        <v>0.73913043478260865</v>
      </c>
      <c r="R469" s="76">
        <f t="shared" si="72"/>
        <v>0.26086956521739135</v>
      </c>
      <c r="T469" s="112"/>
    </row>
    <row r="470" spans="1:20" ht="15.75" customHeight="1">
      <c r="A470" s="64">
        <v>1402</v>
      </c>
      <c r="B470" s="65"/>
      <c r="C470" s="65"/>
      <c r="D470" s="65"/>
      <c r="E470" s="65"/>
      <c r="F470" s="65"/>
      <c r="G470" s="65">
        <v>8</v>
      </c>
      <c r="H470" s="65"/>
      <c r="I470" s="65"/>
      <c r="J470" s="65"/>
      <c r="K470" s="66"/>
      <c r="L470" s="109"/>
      <c r="M470" s="110"/>
      <c r="N470" s="111"/>
      <c r="O470" s="74">
        <f>IF(G470=0,"",G470/F469)</f>
        <v>1</v>
      </c>
      <c r="P470" s="75">
        <v>14</v>
      </c>
      <c r="Q470" s="76">
        <f t="shared" si="71"/>
        <v>0.82352941176470584</v>
      </c>
      <c r="R470" s="76">
        <f t="shared" si="72"/>
        <v>0.17647058823529416</v>
      </c>
      <c r="T470" s="112"/>
    </row>
    <row r="471" spans="1:20" ht="15.75" customHeight="1">
      <c r="A471" s="64">
        <v>1501</v>
      </c>
      <c r="B471" s="65"/>
      <c r="C471" s="65"/>
      <c r="D471" s="65"/>
      <c r="E471" s="65"/>
      <c r="F471" s="65"/>
      <c r="G471" s="65"/>
      <c r="H471" s="65">
        <v>5</v>
      </c>
      <c r="I471" s="65"/>
      <c r="J471" s="65"/>
      <c r="K471" s="66"/>
      <c r="L471" s="109"/>
      <c r="M471" s="110"/>
      <c r="N471" s="111"/>
      <c r="O471" s="74">
        <f>IF(H471=0,"",H471/G470)</f>
        <v>0.625</v>
      </c>
      <c r="P471" s="75">
        <v>13</v>
      </c>
      <c r="Q471" s="76">
        <f t="shared" si="71"/>
        <v>0.9285714285714286</v>
      </c>
      <c r="R471" s="76">
        <f t="shared" si="72"/>
        <v>7.1428571428571397E-2</v>
      </c>
      <c r="T471" s="112"/>
    </row>
    <row r="472" spans="1:20" ht="15.75" customHeight="1">
      <c r="A472" s="64">
        <v>1502</v>
      </c>
      <c r="B472" s="65"/>
      <c r="C472" s="65"/>
      <c r="D472" s="65"/>
      <c r="E472" s="65"/>
      <c r="F472" s="65"/>
      <c r="G472" s="65"/>
      <c r="H472" s="65"/>
      <c r="I472" s="65">
        <v>4</v>
      </c>
      <c r="J472" s="65"/>
      <c r="K472" s="66"/>
      <c r="L472" s="109"/>
      <c r="M472" s="110"/>
      <c r="N472" s="111"/>
      <c r="O472" s="74">
        <f>IF(I472=0,"",I472/H471)</f>
        <v>0.8</v>
      </c>
      <c r="P472" s="75">
        <v>13</v>
      </c>
      <c r="Q472" s="76">
        <f t="shared" si="71"/>
        <v>1</v>
      </c>
      <c r="R472" s="76">
        <f t="shared" si="72"/>
        <v>0</v>
      </c>
      <c r="T472" s="112"/>
    </row>
    <row r="473" spans="1:20" ht="15.75" customHeight="1">
      <c r="A473" s="64">
        <v>1601</v>
      </c>
      <c r="B473" s="65"/>
      <c r="C473" s="65"/>
      <c r="D473" s="65"/>
      <c r="E473" s="65"/>
      <c r="F473" s="65"/>
      <c r="G473" s="65"/>
      <c r="H473" s="65"/>
      <c r="I473" s="65"/>
      <c r="J473" s="65">
        <v>4</v>
      </c>
      <c r="K473" s="66">
        <v>1</v>
      </c>
      <c r="L473" s="109"/>
      <c r="M473" s="110"/>
      <c r="N473" s="111"/>
      <c r="O473" s="78">
        <f>IF(J473=0,"",J473/I472)</f>
        <v>1</v>
      </c>
      <c r="P473" s="75">
        <v>12</v>
      </c>
      <c r="Q473" s="79">
        <f t="shared" si="71"/>
        <v>0.92307692307692313</v>
      </c>
      <c r="R473" s="79">
        <f t="shared" si="72"/>
        <v>7.6923076923076872E-2</v>
      </c>
      <c r="T473" s="112"/>
    </row>
    <row r="474" spans="1:20" ht="15.75" customHeight="1">
      <c r="A474" s="64">
        <v>1602</v>
      </c>
      <c r="B474" s="65"/>
      <c r="C474" s="65"/>
      <c r="D474" s="65"/>
      <c r="E474" s="65"/>
      <c r="F474" s="65"/>
      <c r="G474" s="65"/>
      <c r="H474" s="65"/>
      <c r="I474" s="65"/>
      <c r="J474" s="65">
        <v>5</v>
      </c>
      <c r="K474" s="66">
        <v>2</v>
      </c>
      <c r="L474" s="109"/>
      <c r="M474" s="110"/>
      <c r="N474" s="112"/>
      <c r="O474" s="146"/>
      <c r="P474" s="75">
        <v>10</v>
      </c>
      <c r="Q474" s="147"/>
      <c r="R474" s="148"/>
      <c r="T474" s="112"/>
    </row>
    <row r="475" spans="1:20" ht="15.75" customHeight="1">
      <c r="A475" s="64">
        <v>1701</v>
      </c>
      <c r="B475" s="65"/>
      <c r="C475" s="65"/>
      <c r="D475" s="65"/>
      <c r="E475" s="65"/>
      <c r="F475" s="65"/>
      <c r="G475" s="65"/>
      <c r="H475" s="65"/>
      <c r="I475" s="65"/>
      <c r="J475" s="65">
        <v>4</v>
      </c>
      <c r="K475" s="66">
        <v>3</v>
      </c>
      <c r="L475" s="109"/>
      <c r="M475" s="110"/>
      <c r="N475" s="112"/>
      <c r="O475" s="116"/>
      <c r="P475" s="117">
        <v>7</v>
      </c>
      <c r="Q475" s="118"/>
      <c r="R475" s="116"/>
      <c r="T475" s="112"/>
    </row>
    <row r="476" spans="1:20" ht="15.75" customHeight="1">
      <c r="A476" s="64">
        <v>1702</v>
      </c>
      <c r="B476" s="65"/>
      <c r="C476" s="65"/>
      <c r="D476" s="65"/>
      <c r="E476" s="65"/>
      <c r="F476" s="65"/>
      <c r="G476" s="65"/>
      <c r="H476" s="65"/>
      <c r="I476" s="65"/>
      <c r="J476" s="65">
        <v>4</v>
      </c>
      <c r="K476" s="66">
        <v>2</v>
      </c>
      <c r="L476" s="109"/>
      <c r="M476" s="110"/>
      <c r="N476" s="112"/>
      <c r="O476" s="116"/>
      <c r="P476" s="117">
        <v>4</v>
      </c>
      <c r="Q476" s="118"/>
      <c r="R476" s="116"/>
      <c r="T476" s="112"/>
    </row>
    <row r="477" spans="1:20" ht="15.75" customHeight="1">
      <c r="A477" s="64">
        <v>1801</v>
      </c>
      <c r="B477" s="65"/>
      <c r="C477" s="65"/>
      <c r="D477" s="65"/>
      <c r="E477" s="65"/>
      <c r="F477" s="65"/>
      <c r="G477" s="65"/>
      <c r="H477" s="65"/>
      <c r="I477" s="65"/>
      <c r="J477" s="65">
        <v>2</v>
      </c>
      <c r="K477" s="66">
        <v>2</v>
      </c>
      <c r="L477" s="109"/>
      <c r="M477" s="110"/>
      <c r="N477" s="112"/>
      <c r="O477" s="116"/>
      <c r="P477" s="117"/>
      <c r="Q477" s="118"/>
      <c r="R477" s="116"/>
      <c r="T477" s="112"/>
    </row>
    <row r="478" spans="1:20" ht="15.75" customHeight="1">
      <c r="A478" s="64">
        <v>1802</v>
      </c>
      <c r="B478" s="65"/>
      <c r="C478" s="65"/>
      <c r="D478" s="65"/>
      <c r="E478" s="65"/>
      <c r="F478" s="65"/>
      <c r="G478" s="65"/>
      <c r="H478" s="65"/>
      <c r="I478" s="65"/>
      <c r="J478" s="65"/>
      <c r="K478" s="66"/>
      <c r="L478" s="109"/>
      <c r="M478" s="110"/>
      <c r="N478" s="112"/>
      <c r="O478" s="3"/>
      <c r="P478" s="30"/>
      <c r="Q478" s="23"/>
      <c r="R478" s="84"/>
      <c r="T478" s="112"/>
    </row>
    <row r="479" spans="1:20" ht="15.75" customHeight="1">
      <c r="A479" s="64">
        <v>1901</v>
      </c>
      <c r="B479" s="87"/>
      <c r="C479" s="87"/>
      <c r="D479" s="87"/>
      <c r="E479" s="87"/>
      <c r="F479" s="87"/>
      <c r="G479" s="87"/>
      <c r="H479" s="87"/>
      <c r="I479" s="87"/>
      <c r="J479" s="87"/>
      <c r="K479" s="88"/>
      <c r="L479" s="72"/>
      <c r="M479" s="3"/>
      <c r="N479" s="30"/>
      <c r="O479" s="89" t="s">
        <v>83</v>
      </c>
      <c r="P479" s="90">
        <v>9</v>
      </c>
      <c r="Q479" s="120">
        <f>K482</f>
        <v>10</v>
      </c>
      <c r="R479" s="92" t="s">
        <v>11</v>
      </c>
      <c r="T479" s="112"/>
    </row>
    <row r="480" spans="1:20" ht="15.75" customHeight="1">
      <c r="A480" s="64">
        <v>1902</v>
      </c>
      <c r="B480" s="87"/>
      <c r="C480" s="87"/>
      <c r="D480" s="87"/>
      <c r="E480" s="87"/>
      <c r="F480" s="87"/>
      <c r="G480" s="87"/>
      <c r="H480" s="87"/>
      <c r="I480" s="87"/>
      <c r="J480" s="87"/>
      <c r="K480" s="88"/>
      <c r="L480" s="72"/>
      <c r="M480" s="3"/>
      <c r="N480" s="30"/>
      <c r="O480" s="93" t="s">
        <v>85</v>
      </c>
      <c r="P480" s="94">
        <f>IF(P479/B465=0,"",P479/B465)</f>
        <v>0.25714285714285712</v>
      </c>
      <c r="Q480" s="121">
        <f>IF(P479/Q479=0,"",P479/Q479)</f>
        <v>0.9</v>
      </c>
      <c r="R480" s="96" t="s">
        <v>86</v>
      </c>
      <c r="T480" s="112"/>
    </row>
    <row r="481" spans="1:20" ht="15.75" customHeight="1">
      <c r="A481" s="64">
        <v>2001</v>
      </c>
      <c r="B481" s="87"/>
      <c r="C481" s="87"/>
      <c r="D481" s="87"/>
      <c r="E481" s="87"/>
      <c r="F481" s="87"/>
      <c r="G481" s="87"/>
      <c r="H481" s="87"/>
      <c r="I481" s="87"/>
      <c r="J481" s="87"/>
      <c r="K481" s="88"/>
      <c r="L481" s="97"/>
      <c r="M481" s="98"/>
      <c r="N481" s="99"/>
      <c r="O481" s="98"/>
      <c r="P481" s="99"/>
      <c r="Q481" s="99"/>
      <c r="R481" s="122"/>
      <c r="T481" s="112"/>
    </row>
    <row r="482" spans="1:20" ht="18" customHeight="1">
      <c r="A482" s="29"/>
      <c r="B482" s="30"/>
      <c r="C482" s="30"/>
      <c r="D482" s="305" t="s">
        <v>111</v>
      </c>
      <c r="E482" s="306"/>
      <c r="F482" s="306"/>
      <c r="G482" s="306"/>
      <c r="H482" s="306"/>
      <c r="I482" s="306"/>
      <c r="J482" s="307"/>
      <c r="K482" s="101">
        <f>SUM(K465:K478)</f>
        <v>10</v>
      </c>
      <c r="L482" s="102">
        <f>IF(SUM(K472:K473)=0,"",SUM(K472:K473)/B465)</f>
        <v>2.8571428571428571E-2</v>
      </c>
      <c r="M482" s="102">
        <f>IF(K482=0,"",K482/B465)</f>
        <v>0.2857142857142857</v>
      </c>
      <c r="N482" s="102">
        <f>IF(K473=0,"",M482-L482)</f>
        <v>0.25714285714285712</v>
      </c>
      <c r="O482" s="3"/>
      <c r="P482" s="30"/>
      <c r="Q482" s="23"/>
      <c r="R482" s="3"/>
      <c r="T482" s="112"/>
    </row>
    <row r="483" spans="1:20" ht="12.75" customHeight="1">
      <c r="L483" s="3"/>
      <c r="M483" s="3"/>
      <c r="N483" s="3"/>
      <c r="O483" s="3"/>
    </row>
    <row r="484" spans="1:20" ht="12.75" customHeight="1">
      <c r="L484" s="3"/>
      <c r="M484" s="3"/>
      <c r="N484" s="3"/>
      <c r="O484" s="3"/>
    </row>
    <row r="485" spans="1:20" ht="26.25" customHeight="1">
      <c r="A485" s="309" t="s">
        <v>99</v>
      </c>
      <c r="B485" s="292"/>
      <c r="C485" s="292"/>
      <c r="D485" s="292"/>
      <c r="E485" s="292"/>
      <c r="F485" s="292"/>
      <c r="G485" s="292"/>
      <c r="H485" s="298" t="s">
        <v>84</v>
      </c>
      <c r="I485" s="292"/>
      <c r="J485" s="292"/>
      <c r="K485" s="30"/>
      <c r="L485" s="3"/>
      <c r="M485" s="3"/>
      <c r="N485" s="30"/>
      <c r="O485" s="3"/>
      <c r="P485" s="30"/>
      <c r="Q485" s="30"/>
      <c r="R485" s="30"/>
    </row>
    <row r="486" spans="1:20" ht="20.25" customHeight="1">
      <c r="A486" s="293" t="s">
        <v>10</v>
      </c>
      <c r="B486" s="294" t="s">
        <v>100</v>
      </c>
      <c r="C486" s="289"/>
      <c r="D486" s="289"/>
      <c r="E486" s="289"/>
      <c r="F486" s="289"/>
      <c r="G486" s="289"/>
      <c r="H486" s="289"/>
      <c r="I486" s="289"/>
      <c r="J486" s="290"/>
      <c r="K486" s="295" t="s">
        <v>11</v>
      </c>
      <c r="L486" s="286" t="s">
        <v>3</v>
      </c>
      <c r="M486" s="286" t="s">
        <v>4</v>
      </c>
      <c r="N486" s="284" t="s">
        <v>5</v>
      </c>
      <c r="O486" s="286" t="s">
        <v>6</v>
      </c>
      <c r="P486" s="287" t="s">
        <v>7</v>
      </c>
      <c r="Q486" s="287" t="s">
        <v>8</v>
      </c>
      <c r="R486" s="286" t="s">
        <v>101</v>
      </c>
    </row>
    <row r="487" spans="1:20" ht="15.75" customHeight="1">
      <c r="A487" s="285"/>
      <c r="B487" s="64" t="s">
        <v>102</v>
      </c>
      <c r="C487" s="64" t="s">
        <v>103</v>
      </c>
      <c r="D487" s="64" t="s">
        <v>104</v>
      </c>
      <c r="E487" s="64" t="s">
        <v>105</v>
      </c>
      <c r="F487" s="64" t="s">
        <v>106</v>
      </c>
      <c r="G487" s="64" t="s">
        <v>107</v>
      </c>
      <c r="H487" s="64" t="s">
        <v>108</v>
      </c>
      <c r="I487" s="64" t="s">
        <v>109</v>
      </c>
      <c r="J487" s="64" t="s">
        <v>110</v>
      </c>
      <c r="K487" s="285"/>
      <c r="L487" s="285"/>
      <c r="M487" s="285"/>
      <c r="N487" s="285"/>
      <c r="O487" s="285"/>
      <c r="P487" s="285"/>
      <c r="Q487" s="285"/>
      <c r="R487" s="285"/>
      <c r="T487" s="112"/>
    </row>
    <row r="488" spans="1:20" ht="15.75" customHeight="1">
      <c r="A488" s="64">
        <v>1202</v>
      </c>
      <c r="B488" s="65">
        <v>36</v>
      </c>
      <c r="C488" s="65"/>
      <c r="D488" s="65"/>
      <c r="E488" s="65"/>
      <c r="F488" s="65"/>
      <c r="G488" s="65"/>
      <c r="H488" s="65"/>
      <c r="I488" s="65"/>
      <c r="J488" s="65"/>
      <c r="K488" s="66"/>
      <c r="L488" s="104"/>
      <c r="M488" s="105"/>
      <c r="N488" s="106"/>
      <c r="O488" s="107"/>
      <c r="P488" s="70">
        <f>B488</f>
        <v>36</v>
      </c>
      <c r="Q488" s="108"/>
      <c r="R488" s="107"/>
      <c r="T488" s="112"/>
    </row>
    <row r="489" spans="1:20" ht="15.75" customHeight="1">
      <c r="A489" s="64">
        <v>1301</v>
      </c>
      <c r="B489" s="65"/>
      <c r="C489" s="65">
        <v>29</v>
      </c>
      <c r="D489" s="65"/>
      <c r="E489" s="65"/>
      <c r="F489" s="65"/>
      <c r="G489" s="65"/>
      <c r="H489" s="65"/>
      <c r="I489" s="65"/>
      <c r="J489" s="65"/>
      <c r="K489" s="66"/>
      <c r="L489" s="109"/>
      <c r="M489" s="110"/>
      <c r="N489" s="111"/>
      <c r="O489" s="74">
        <f>IF(C489=0,"",C489/B488)</f>
        <v>0.80555555555555558</v>
      </c>
      <c r="P489" s="75">
        <v>29</v>
      </c>
      <c r="Q489" s="76">
        <f t="shared" ref="Q489:Q496" si="73">IF(P489=0,"",P489/P488)</f>
        <v>0.80555555555555558</v>
      </c>
      <c r="R489" s="76">
        <f t="shared" ref="R489:R496" si="74">IF(P489=0,"",100%-Q489)</f>
        <v>0.19444444444444442</v>
      </c>
      <c r="T489" s="112"/>
    </row>
    <row r="490" spans="1:20" ht="15.75" customHeight="1">
      <c r="A490" s="64">
        <v>1302</v>
      </c>
      <c r="B490" s="65"/>
      <c r="C490" s="65"/>
      <c r="D490" s="65">
        <v>20</v>
      </c>
      <c r="E490" s="65"/>
      <c r="F490" s="65"/>
      <c r="G490" s="65"/>
      <c r="H490" s="65"/>
      <c r="I490" s="65"/>
      <c r="J490" s="65"/>
      <c r="K490" s="66"/>
      <c r="L490" s="109"/>
      <c r="M490" s="110"/>
      <c r="N490" s="111"/>
      <c r="O490" s="74">
        <f>IF(D490=0,"",D490/C489)</f>
        <v>0.68965517241379315</v>
      </c>
      <c r="P490" s="75">
        <v>27</v>
      </c>
      <c r="Q490" s="76">
        <f t="shared" si="73"/>
        <v>0.93103448275862066</v>
      </c>
      <c r="R490" s="76">
        <f t="shared" si="74"/>
        <v>6.8965517241379337E-2</v>
      </c>
      <c r="T490" s="77">
        <f>P490/P488</f>
        <v>0.75</v>
      </c>
    </row>
    <row r="491" spans="1:20" ht="15.75" customHeight="1">
      <c r="A491" s="64">
        <v>1401</v>
      </c>
      <c r="B491" s="65"/>
      <c r="C491" s="65"/>
      <c r="D491" s="65"/>
      <c r="E491" s="65">
        <v>16</v>
      </c>
      <c r="F491" s="65"/>
      <c r="G491" s="65"/>
      <c r="H491" s="65"/>
      <c r="I491" s="65"/>
      <c r="J491" s="65"/>
      <c r="K491" s="66"/>
      <c r="L491" s="109"/>
      <c r="M491" s="110"/>
      <c r="N491" s="111"/>
      <c r="O491" s="74">
        <f>IF(E491=0,"",E491/D490)</f>
        <v>0.8</v>
      </c>
      <c r="P491" s="75">
        <v>23</v>
      </c>
      <c r="Q491" s="76">
        <f t="shared" si="73"/>
        <v>0.85185185185185186</v>
      </c>
      <c r="R491" s="76">
        <f t="shared" si="74"/>
        <v>0.14814814814814814</v>
      </c>
      <c r="T491" s="112"/>
    </row>
    <row r="492" spans="1:20" ht="15.75" customHeight="1">
      <c r="A492" s="64">
        <v>1402</v>
      </c>
      <c r="B492" s="65"/>
      <c r="C492" s="65"/>
      <c r="D492" s="65"/>
      <c r="E492" s="65"/>
      <c r="F492" s="65">
        <v>12</v>
      </c>
      <c r="G492" s="65"/>
      <c r="H492" s="65"/>
      <c r="I492" s="65"/>
      <c r="J492" s="65"/>
      <c r="K492" s="66"/>
      <c r="L492" s="109"/>
      <c r="M492" s="110"/>
      <c r="N492" s="111"/>
      <c r="O492" s="74">
        <f>IF(F492=0,"",F492/E491)</f>
        <v>0.75</v>
      </c>
      <c r="P492" s="75">
        <v>22</v>
      </c>
      <c r="Q492" s="76">
        <f t="shared" si="73"/>
        <v>0.95652173913043481</v>
      </c>
      <c r="R492" s="76">
        <f t="shared" si="74"/>
        <v>4.3478260869565188E-2</v>
      </c>
      <c r="T492" s="112"/>
    </row>
    <row r="493" spans="1:20" ht="15.75" customHeight="1">
      <c r="A493" s="64">
        <v>1501</v>
      </c>
      <c r="B493" s="65"/>
      <c r="C493" s="65"/>
      <c r="D493" s="65"/>
      <c r="E493" s="65"/>
      <c r="F493" s="65"/>
      <c r="G493" s="65">
        <v>12</v>
      </c>
      <c r="H493" s="65"/>
      <c r="I493" s="65"/>
      <c r="J493" s="65"/>
      <c r="K493" s="66"/>
      <c r="L493" s="109"/>
      <c r="M493" s="110"/>
      <c r="N493" s="111"/>
      <c r="O493" s="74">
        <f>IF(G493=0,"",G493/F492)</f>
        <v>1</v>
      </c>
      <c r="P493" s="75">
        <v>21</v>
      </c>
      <c r="Q493" s="76">
        <f t="shared" si="73"/>
        <v>0.95454545454545459</v>
      </c>
      <c r="R493" s="76">
        <f t="shared" si="74"/>
        <v>4.5454545454545414E-2</v>
      </c>
      <c r="T493" s="112"/>
    </row>
    <row r="494" spans="1:20" ht="15.75" customHeight="1">
      <c r="A494" s="64">
        <v>1502</v>
      </c>
      <c r="B494" s="65"/>
      <c r="C494" s="65"/>
      <c r="D494" s="65"/>
      <c r="E494" s="65"/>
      <c r="F494" s="65"/>
      <c r="G494" s="65"/>
      <c r="H494" s="65">
        <v>7</v>
      </c>
      <c r="I494" s="65"/>
      <c r="J494" s="65"/>
      <c r="K494" s="66"/>
      <c r="L494" s="109"/>
      <c r="M494" s="110"/>
      <c r="N494" s="111"/>
      <c r="O494" s="74">
        <f>IF(H494=0,"",H494/G493)</f>
        <v>0.58333333333333337</v>
      </c>
      <c r="P494" s="75">
        <v>21</v>
      </c>
      <c r="Q494" s="76">
        <f t="shared" si="73"/>
        <v>1</v>
      </c>
      <c r="R494" s="76">
        <f t="shared" si="74"/>
        <v>0</v>
      </c>
      <c r="T494" s="112"/>
    </row>
    <row r="495" spans="1:20" ht="15.75" customHeight="1">
      <c r="A495" s="64">
        <v>1601</v>
      </c>
      <c r="B495" s="65"/>
      <c r="C495" s="65"/>
      <c r="D495" s="65"/>
      <c r="E495" s="65"/>
      <c r="F495" s="65"/>
      <c r="G495" s="65"/>
      <c r="H495" s="65"/>
      <c r="I495" s="65">
        <v>4</v>
      </c>
      <c r="J495" s="65"/>
      <c r="K495" s="66"/>
      <c r="L495" s="109"/>
      <c r="M495" s="110"/>
      <c r="N495" s="111"/>
      <c r="O495" s="74">
        <f>IF(I495=0,"",I495/H494)</f>
        <v>0.5714285714285714</v>
      </c>
      <c r="P495" s="75">
        <v>21</v>
      </c>
      <c r="Q495" s="76">
        <f t="shared" si="73"/>
        <v>1</v>
      </c>
      <c r="R495" s="76">
        <f t="shared" si="74"/>
        <v>0</v>
      </c>
      <c r="T495" s="112"/>
    </row>
    <row r="496" spans="1:20" ht="15.75" customHeight="1">
      <c r="A496" s="64">
        <v>1602</v>
      </c>
      <c r="B496" s="65"/>
      <c r="C496" s="65"/>
      <c r="D496" s="65"/>
      <c r="E496" s="65"/>
      <c r="F496" s="65"/>
      <c r="G496" s="65"/>
      <c r="H496" s="65"/>
      <c r="I496" s="65"/>
      <c r="J496" s="65">
        <v>4</v>
      </c>
      <c r="K496" s="66">
        <v>0</v>
      </c>
      <c r="L496" s="109"/>
      <c r="M496" s="110"/>
      <c r="N496" s="111"/>
      <c r="O496" s="78">
        <f>IF(J496=0,"",J496/I495)</f>
        <v>1</v>
      </c>
      <c r="P496" s="75">
        <v>21</v>
      </c>
      <c r="Q496" s="79">
        <f t="shared" si="73"/>
        <v>1</v>
      </c>
      <c r="R496" s="79">
        <f t="shared" si="74"/>
        <v>0</v>
      </c>
      <c r="T496" s="112"/>
    </row>
    <row r="497" spans="1:20" ht="15.75" customHeight="1">
      <c r="A497" s="64">
        <v>1701</v>
      </c>
      <c r="B497" s="65"/>
      <c r="C497" s="65"/>
      <c r="D497" s="65"/>
      <c r="E497" s="65"/>
      <c r="F497" s="65"/>
      <c r="G497" s="65"/>
      <c r="H497" s="65"/>
      <c r="I497" s="65"/>
      <c r="J497" s="65">
        <v>12</v>
      </c>
      <c r="K497" s="66">
        <v>5</v>
      </c>
      <c r="L497" s="109"/>
      <c r="M497" s="110"/>
      <c r="N497" s="112"/>
      <c r="O497" s="146"/>
      <c r="P497" s="75">
        <v>21</v>
      </c>
      <c r="Q497" s="147"/>
      <c r="R497" s="148"/>
      <c r="T497" s="112"/>
    </row>
    <row r="498" spans="1:20" ht="15.75" customHeight="1">
      <c r="A498" s="64">
        <v>1702</v>
      </c>
      <c r="B498" s="65"/>
      <c r="C498" s="65"/>
      <c r="D498" s="65"/>
      <c r="E498" s="65"/>
      <c r="F498" s="65"/>
      <c r="G498" s="65"/>
      <c r="H498" s="65"/>
      <c r="I498" s="65"/>
      <c r="J498" s="65">
        <v>12</v>
      </c>
      <c r="K498" s="66">
        <v>8</v>
      </c>
      <c r="L498" s="109"/>
      <c r="M498" s="110"/>
      <c r="N498" s="112"/>
      <c r="O498" s="116"/>
      <c r="P498" s="117">
        <v>15</v>
      </c>
      <c r="Q498" s="118"/>
      <c r="R498" s="116"/>
      <c r="T498" s="112"/>
    </row>
    <row r="499" spans="1:20" ht="15.75" customHeight="1">
      <c r="A499" s="64">
        <v>1801</v>
      </c>
      <c r="B499" s="65"/>
      <c r="C499" s="65"/>
      <c r="D499" s="65"/>
      <c r="E499" s="65"/>
      <c r="F499" s="65"/>
      <c r="G499" s="65"/>
      <c r="H499" s="65"/>
      <c r="I499" s="65"/>
      <c r="J499" s="65">
        <v>5</v>
      </c>
      <c r="K499" s="66">
        <v>1</v>
      </c>
      <c r="L499" s="109"/>
      <c r="M499" s="110"/>
      <c r="N499" s="112"/>
      <c r="O499" s="116"/>
      <c r="P499" s="117">
        <v>7</v>
      </c>
      <c r="Q499" s="118"/>
      <c r="R499" s="116"/>
      <c r="T499" s="112"/>
    </row>
    <row r="500" spans="1:20" ht="15.75" customHeight="1">
      <c r="A500" s="64">
        <v>1802</v>
      </c>
      <c r="B500" s="65"/>
      <c r="C500" s="65"/>
      <c r="D500" s="65"/>
      <c r="E500" s="65"/>
      <c r="F500" s="65"/>
      <c r="G500" s="65"/>
      <c r="H500" s="65"/>
      <c r="I500" s="65"/>
      <c r="J500" s="65">
        <v>5</v>
      </c>
      <c r="K500" s="66">
        <v>5</v>
      </c>
      <c r="L500" s="109"/>
      <c r="M500" s="110"/>
      <c r="N500" s="112"/>
      <c r="O500" s="116"/>
      <c r="P500" s="117">
        <v>6</v>
      </c>
      <c r="Q500" s="118"/>
      <c r="R500" s="116"/>
      <c r="T500" s="112"/>
    </row>
    <row r="501" spans="1:20" ht="15.75" customHeight="1">
      <c r="A501" s="64">
        <v>1901</v>
      </c>
      <c r="B501" s="65"/>
      <c r="C501" s="65"/>
      <c r="D501" s="65"/>
      <c r="E501" s="65"/>
      <c r="F501" s="65"/>
      <c r="G501" s="65"/>
      <c r="H501" s="65"/>
      <c r="I501" s="65"/>
      <c r="J501" s="65"/>
      <c r="K501" s="66"/>
      <c r="L501" s="109"/>
      <c r="M501" s="110"/>
      <c r="N501" s="112"/>
      <c r="O501" s="3"/>
      <c r="P501" s="30"/>
      <c r="Q501" s="23"/>
      <c r="R501" s="84"/>
      <c r="T501" s="112"/>
    </row>
    <row r="502" spans="1:20" ht="15.75" customHeight="1">
      <c r="A502" s="64">
        <v>1902</v>
      </c>
      <c r="B502" s="87"/>
      <c r="C502" s="87"/>
      <c r="D502" s="87"/>
      <c r="E502" s="87"/>
      <c r="F502" s="87"/>
      <c r="G502" s="87"/>
      <c r="H502" s="87"/>
      <c r="I502" s="87"/>
      <c r="J502" s="87"/>
      <c r="K502" s="88"/>
      <c r="L502" s="72"/>
      <c r="M502" s="3"/>
      <c r="N502" s="30"/>
      <c r="O502" s="89" t="s">
        <v>83</v>
      </c>
      <c r="P502" s="90">
        <v>19</v>
      </c>
      <c r="Q502" s="120">
        <f>K505</f>
        <v>19</v>
      </c>
      <c r="R502" s="92" t="s">
        <v>11</v>
      </c>
      <c r="T502" s="112"/>
    </row>
    <row r="503" spans="1:20" ht="15.75" customHeight="1">
      <c r="A503" s="64">
        <v>2001</v>
      </c>
      <c r="B503" s="87"/>
      <c r="C503" s="87"/>
      <c r="D503" s="87"/>
      <c r="E503" s="87"/>
      <c r="F503" s="87"/>
      <c r="G503" s="87"/>
      <c r="H503" s="87"/>
      <c r="I503" s="87"/>
      <c r="J503" s="87"/>
      <c r="K503" s="88"/>
      <c r="L503" s="72"/>
      <c r="M503" s="3"/>
      <c r="N503" s="30"/>
      <c r="O503" s="93" t="s">
        <v>85</v>
      </c>
      <c r="P503" s="94">
        <f>IF(P502/B488=0,"",P502/B488)</f>
        <v>0.52777777777777779</v>
      </c>
      <c r="Q503" s="121">
        <f>IF(P502/Q502=0,"",P502/Q502)</f>
        <v>1</v>
      </c>
      <c r="R503" s="96" t="s">
        <v>86</v>
      </c>
      <c r="T503" s="112"/>
    </row>
    <row r="504" spans="1:20" ht="15.75" customHeight="1">
      <c r="A504" s="64">
        <v>2002</v>
      </c>
      <c r="B504" s="87"/>
      <c r="C504" s="87"/>
      <c r="D504" s="87"/>
      <c r="E504" s="87"/>
      <c r="F504" s="87"/>
      <c r="G504" s="87"/>
      <c r="H504" s="87"/>
      <c r="I504" s="87"/>
      <c r="J504" s="87"/>
      <c r="K504" s="88"/>
      <c r="L504" s="97"/>
      <c r="M504" s="98"/>
      <c r="N504" s="99"/>
      <c r="O504" s="98"/>
      <c r="P504" s="99"/>
      <c r="Q504" s="99"/>
      <c r="R504" s="122"/>
      <c r="T504" s="112"/>
    </row>
    <row r="505" spans="1:20" ht="18" customHeight="1">
      <c r="A505" s="29"/>
      <c r="B505" s="30"/>
      <c r="C505" s="30"/>
      <c r="D505" s="305" t="s">
        <v>111</v>
      </c>
      <c r="E505" s="306"/>
      <c r="F505" s="306"/>
      <c r="G505" s="306"/>
      <c r="H505" s="306"/>
      <c r="I505" s="306"/>
      <c r="J505" s="307"/>
      <c r="K505" s="101">
        <f>SUM(K488:K501)</f>
        <v>19</v>
      </c>
      <c r="L505" s="102" t="str">
        <f>IF(SUM(K495:K496)=0,"0%",SUM(K495:K496)/B488)</f>
        <v>0%</v>
      </c>
      <c r="M505" s="102">
        <f>IF(K505=0,"",K505/B488)</f>
        <v>0.52777777777777779</v>
      </c>
      <c r="N505" s="102">
        <f>M505-L505</f>
        <v>0.52777777777777779</v>
      </c>
      <c r="O505" s="3"/>
      <c r="P505" s="30"/>
      <c r="Q505" s="23"/>
      <c r="R505" s="3"/>
      <c r="T505" s="112"/>
    </row>
    <row r="506" spans="1:20" ht="12.75" customHeight="1">
      <c r="L506" s="3"/>
      <c r="M506" s="3"/>
      <c r="O506" s="3"/>
    </row>
    <row r="507" spans="1:20" ht="12.75" customHeight="1">
      <c r="L507" s="3"/>
      <c r="M507" s="3"/>
      <c r="O507" s="3"/>
    </row>
    <row r="508" spans="1:20" ht="26.25" customHeight="1">
      <c r="A508" s="309" t="s">
        <v>99</v>
      </c>
      <c r="B508" s="292"/>
      <c r="C508" s="292"/>
      <c r="D508" s="292"/>
      <c r="E508" s="292"/>
      <c r="F508" s="292"/>
      <c r="G508" s="292"/>
      <c r="H508" s="298" t="s">
        <v>87</v>
      </c>
      <c r="I508" s="292"/>
      <c r="J508" s="292"/>
      <c r="K508" s="30"/>
      <c r="L508" s="3"/>
      <c r="M508" s="3"/>
      <c r="N508" s="30"/>
      <c r="O508" s="3"/>
      <c r="P508" s="30"/>
      <c r="Q508" s="30"/>
      <c r="R508" s="30"/>
    </row>
    <row r="509" spans="1:20" ht="20.25" customHeight="1">
      <c r="A509" s="293" t="s">
        <v>10</v>
      </c>
      <c r="B509" s="294" t="s">
        <v>100</v>
      </c>
      <c r="C509" s="289"/>
      <c r="D509" s="289"/>
      <c r="E509" s="289"/>
      <c r="F509" s="289"/>
      <c r="G509" s="289"/>
      <c r="H509" s="289"/>
      <c r="I509" s="289"/>
      <c r="J509" s="290"/>
      <c r="K509" s="295" t="s">
        <v>11</v>
      </c>
      <c r="L509" s="286" t="s">
        <v>3</v>
      </c>
      <c r="M509" s="286" t="s">
        <v>4</v>
      </c>
      <c r="N509" s="284" t="s">
        <v>5</v>
      </c>
      <c r="O509" s="286" t="s">
        <v>6</v>
      </c>
      <c r="P509" s="287" t="s">
        <v>7</v>
      </c>
      <c r="Q509" s="287" t="s">
        <v>8</v>
      </c>
      <c r="R509" s="286" t="s">
        <v>101</v>
      </c>
    </row>
    <row r="510" spans="1:20" ht="15.75" customHeight="1">
      <c r="A510" s="285"/>
      <c r="B510" s="64" t="s">
        <v>102</v>
      </c>
      <c r="C510" s="64" t="s">
        <v>103</v>
      </c>
      <c r="D510" s="64" t="s">
        <v>104</v>
      </c>
      <c r="E510" s="64" t="s">
        <v>105</v>
      </c>
      <c r="F510" s="64" t="s">
        <v>106</v>
      </c>
      <c r="G510" s="64" t="s">
        <v>107</v>
      </c>
      <c r="H510" s="64" t="s">
        <v>108</v>
      </c>
      <c r="I510" s="64" t="s">
        <v>109</v>
      </c>
      <c r="J510" s="64" t="s">
        <v>110</v>
      </c>
      <c r="K510" s="285"/>
      <c r="L510" s="285"/>
      <c r="M510" s="285"/>
      <c r="N510" s="285"/>
      <c r="O510" s="285"/>
      <c r="P510" s="285"/>
      <c r="Q510" s="285"/>
      <c r="R510" s="285"/>
      <c r="T510" s="112"/>
    </row>
    <row r="511" spans="1:20" ht="15.75" customHeight="1">
      <c r="A511" s="64">
        <v>1301</v>
      </c>
      <c r="B511" s="65">
        <v>39</v>
      </c>
      <c r="C511" s="65"/>
      <c r="D511" s="65"/>
      <c r="E511" s="65"/>
      <c r="F511" s="65"/>
      <c r="G511" s="65"/>
      <c r="H511" s="65"/>
      <c r="I511" s="65"/>
      <c r="J511" s="65"/>
      <c r="K511" s="66"/>
      <c r="L511" s="104"/>
      <c r="M511" s="105"/>
      <c r="N511" s="106"/>
      <c r="O511" s="107"/>
      <c r="P511" s="70">
        <f>B511</f>
        <v>39</v>
      </c>
      <c r="Q511" s="108"/>
      <c r="R511" s="107"/>
      <c r="T511" s="112"/>
    </row>
    <row r="512" spans="1:20" ht="15.75" customHeight="1">
      <c r="A512" s="64">
        <v>1302</v>
      </c>
      <c r="B512" s="65"/>
      <c r="C512" s="65">
        <v>22</v>
      </c>
      <c r="D512" s="65"/>
      <c r="E512" s="65"/>
      <c r="F512" s="65"/>
      <c r="G512" s="65"/>
      <c r="H512" s="65"/>
      <c r="I512" s="65"/>
      <c r="J512" s="65"/>
      <c r="K512" s="66"/>
      <c r="L512" s="109"/>
      <c r="M512" s="110"/>
      <c r="N512" s="111"/>
      <c r="O512" s="74">
        <f>IF(C512=0,"",C512/B511)</f>
        <v>0.5641025641025641</v>
      </c>
      <c r="P512" s="75">
        <v>22</v>
      </c>
      <c r="Q512" s="76">
        <f t="shared" ref="Q512:Q519" si="75">IF(P512=0,"",P512/P511)</f>
        <v>0.5641025641025641</v>
      </c>
      <c r="R512" s="76">
        <f t="shared" ref="R512:R519" si="76">IF(P512=0,"",100%-Q512)</f>
        <v>0.4358974358974359</v>
      </c>
      <c r="T512" s="112"/>
    </row>
    <row r="513" spans="1:20" ht="15.75" customHeight="1">
      <c r="A513" s="64">
        <v>1401</v>
      </c>
      <c r="B513" s="65"/>
      <c r="C513" s="65"/>
      <c r="D513" s="65">
        <v>17</v>
      </c>
      <c r="E513" s="65"/>
      <c r="F513" s="65"/>
      <c r="G513" s="65"/>
      <c r="H513" s="65"/>
      <c r="I513" s="65"/>
      <c r="J513" s="65"/>
      <c r="K513" s="66"/>
      <c r="L513" s="109"/>
      <c r="M513" s="110"/>
      <c r="N513" s="111"/>
      <c r="O513" s="74">
        <f>IF(D513=0,"",D513/C512)</f>
        <v>0.77272727272727271</v>
      </c>
      <c r="P513" s="75">
        <v>18</v>
      </c>
      <c r="Q513" s="76">
        <f t="shared" si="75"/>
        <v>0.81818181818181823</v>
      </c>
      <c r="R513" s="76">
        <f t="shared" si="76"/>
        <v>0.18181818181818177</v>
      </c>
      <c r="T513" s="77">
        <f>P513/P511</f>
        <v>0.46153846153846156</v>
      </c>
    </row>
    <row r="514" spans="1:20" ht="15.75" customHeight="1">
      <c r="A514" s="64">
        <v>1402</v>
      </c>
      <c r="B514" s="65"/>
      <c r="C514" s="65"/>
      <c r="D514" s="65"/>
      <c r="E514" s="65">
        <v>12</v>
      </c>
      <c r="F514" s="65"/>
      <c r="G514" s="65"/>
      <c r="H514" s="65"/>
      <c r="I514" s="65"/>
      <c r="J514" s="65"/>
      <c r="K514" s="66"/>
      <c r="L514" s="109"/>
      <c r="M514" s="110"/>
      <c r="N514" s="111"/>
      <c r="O514" s="74">
        <f>IF(E514=0,"",E514/D513)</f>
        <v>0.70588235294117652</v>
      </c>
      <c r="P514" s="75">
        <v>17</v>
      </c>
      <c r="Q514" s="76">
        <f t="shared" si="75"/>
        <v>0.94444444444444442</v>
      </c>
      <c r="R514" s="76">
        <f t="shared" si="76"/>
        <v>5.555555555555558E-2</v>
      </c>
      <c r="T514" s="112"/>
    </row>
    <row r="515" spans="1:20" ht="15.75" customHeight="1">
      <c r="A515" s="64">
        <v>1501</v>
      </c>
      <c r="B515" s="65"/>
      <c r="C515" s="65"/>
      <c r="D515" s="65"/>
      <c r="E515" s="65"/>
      <c r="F515" s="65">
        <v>3</v>
      </c>
      <c r="G515" s="65"/>
      <c r="H515" s="65"/>
      <c r="I515" s="65"/>
      <c r="J515" s="65"/>
      <c r="K515" s="66"/>
      <c r="L515" s="109"/>
      <c r="M515" s="110"/>
      <c r="N515" s="111"/>
      <c r="O515" s="74">
        <f>IF(F515=0,"",F515/E514)</f>
        <v>0.25</v>
      </c>
      <c r="P515" s="75">
        <v>14</v>
      </c>
      <c r="Q515" s="76">
        <f t="shared" si="75"/>
        <v>0.82352941176470584</v>
      </c>
      <c r="R515" s="76">
        <f t="shared" si="76"/>
        <v>0.17647058823529416</v>
      </c>
      <c r="T515" s="112"/>
    </row>
    <row r="516" spans="1:20" ht="15.75" customHeight="1">
      <c r="A516" s="64">
        <v>1502</v>
      </c>
      <c r="B516" s="65"/>
      <c r="C516" s="65"/>
      <c r="D516" s="65"/>
      <c r="E516" s="65"/>
      <c r="F516" s="65"/>
      <c r="G516" s="65">
        <v>0</v>
      </c>
      <c r="H516" s="65"/>
      <c r="I516" s="65"/>
      <c r="J516" s="65"/>
      <c r="K516" s="66"/>
      <c r="L516" s="109"/>
      <c r="M516" s="110"/>
      <c r="N516" s="111"/>
      <c r="O516" s="74" t="str">
        <f>IF(G516=0,"",G516/F515)</f>
        <v/>
      </c>
      <c r="P516" s="75">
        <v>9</v>
      </c>
      <c r="Q516" s="76">
        <f t="shared" si="75"/>
        <v>0.6428571428571429</v>
      </c>
      <c r="R516" s="76">
        <f t="shared" si="76"/>
        <v>0.3571428571428571</v>
      </c>
      <c r="T516" s="112"/>
    </row>
    <row r="517" spans="1:20" ht="15.75" customHeight="1">
      <c r="A517" s="64">
        <v>1601</v>
      </c>
      <c r="B517" s="65"/>
      <c r="C517" s="65"/>
      <c r="D517" s="65"/>
      <c r="E517" s="65"/>
      <c r="F517" s="65"/>
      <c r="G517" s="65"/>
      <c r="H517" s="65">
        <v>0</v>
      </c>
      <c r="I517" s="65"/>
      <c r="J517" s="65"/>
      <c r="K517" s="66"/>
      <c r="L517" s="109"/>
      <c r="M517" s="110"/>
      <c r="N517" s="111"/>
      <c r="O517" s="74" t="str">
        <f>IF(H517=0,"",H517/G516)</f>
        <v/>
      </c>
      <c r="P517" s="75">
        <v>7</v>
      </c>
      <c r="Q517" s="76">
        <f t="shared" si="75"/>
        <v>0.77777777777777779</v>
      </c>
      <c r="R517" s="76">
        <f t="shared" si="76"/>
        <v>0.22222222222222221</v>
      </c>
      <c r="T517" s="112"/>
    </row>
    <row r="518" spans="1:20" ht="15.75" customHeight="1">
      <c r="A518" s="64">
        <v>1602</v>
      </c>
      <c r="B518" s="65"/>
      <c r="C518" s="65"/>
      <c r="D518" s="65"/>
      <c r="E518" s="65"/>
      <c r="F518" s="65"/>
      <c r="G518" s="65"/>
      <c r="H518" s="65"/>
      <c r="I518" s="65">
        <v>0</v>
      </c>
      <c r="J518" s="65"/>
      <c r="K518" s="66"/>
      <c r="L518" s="109"/>
      <c r="M518" s="110"/>
      <c r="N518" s="111"/>
      <c r="O518" s="74" t="str">
        <f>IF(I518=0,"",I518/H517)</f>
        <v/>
      </c>
      <c r="P518" s="75">
        <v>6</v>
      </c>
      <c r="Q518" s="76">
        <f t="shared" si="75"/>
        <v>0.8571428571428571</v>
      </c>
      <c r="R518" s="76">
        <f t="shared" si="76"/>
        <v>0.1428571428571429</v>
      </c>
      <c r="T518" s="112"/>
    </row>
    <row r="519" spans="1:20" ht="15.75" customHeight="1">
      <c r="A519" s="64">
        <v>1701</v>
      </c>
      <c r="B519" s="65"/>
      <c r="C519" s="65"/>
      <c r="D519" s="65"/>
      <c r="E519" s="65"/>
      <c r="F519" s="65"/>
      <c r="G519" s="65"/>
      <c r="H519" s="65"/>
      <c r="I519" s="65"/>
      <c r="J519" s="65">
        <v>0</v>
      </c>
      <c r="K519" s="66">
        <v>0</v>
      </c>
      <c r="L519" s="109"/>
      <c r="M519" s="110"/>
      <c r="N519" s="111"/>
      <c r="O519" s="78" t="str">
        <f>IF(J519=0,"",J519/I518)</f>
        <v/>
      </c>
      <c r="P519" s="75">
        <v>6</v>
      </c>
      <c r="Q519" s="79">
        <f t="shared" si="75"/>
        <v>1</v>
      </c>
      <c r="R519" s="79">
        <f t="shared" si="76"/>
        <v>0</v>
      </c>
      <c r="T519" s="112"/>
    </row>
    <row r="520" spans="1:20" ht="15.75" customHeight="1">
      <c r="A520" s="64">
        <v>1702</v>
      </c>
      <c r="B520" s="65"/>
      <c r="C520" s="65"/>
      <c r="D520" s="65"/>
      <c r="E520" s="65"/>
      <c r="F520" s="65"/>
      <c r="G520" s="65"/>
      <c r="H520" s="65"/>
      <c r="I520" s="65"/>
      <c r="J520" s="65">
        <v>3</v>
      </c>
      <c r="K520" s="66"/>
      <c r="L520" s="109"/>
      <c r="M520" s="110"/>
      <c r="N520" s="112"/>
      <c r="O520" s="146"/>
      <c r="P520" s="75">
        <v>6</v>
      </c>
      <c r="Q520" s="147"/>
      <c r="R520" s="148"/>
      <c r="T520" s="112"/>
    </row>
    <row r="521" spans="1:20" ht="15.75" customHeight="1">
      <c r="A521" s="64">
        <v>1801</v>
      </c>
      <c r="B521" s="65"/>
      <c r="C521" s="65"/>
      <c r="D521" s="65"/>
      <c r="E521" s="65"/>
      <c r="F521" s="65"/>
      <c r="G521" s="65"/>
      <c r="H521" s="65"/>
      <c r="I521" s="65"/>
      <c r="J521" s="65">
        <v>6</v>
      </c>
      <c r="K521" s="66">
        <v>4</v>
      </c>
      <c r="L521" s="109"/>
      <c r="M521" s="110"/>
      <c r="N521" s="112"/>
      <c r="O521" s="116"/>
      <c r="P521" s="75">
        <v>6</v>
      </c>
      <c r="Q521" s="118"/>
      <c r="R521" s="116"/>
      <c r="T521" s="112"/>
    </row>
    <row r="522" spans="1:20" ht="15.75" customHeight="1">
      <c r="A522" s="64">
        <v>1802</v>
      </c>
      <c r="B522" s="65"/>
      <c r="C522" s="65"/>
      <c r="D522" s="65"/>
      <c r="E522" s="65"/>
      <c r="F522" s="65"/>
      <c r="G522" s="65"/>
      <c r="H522" s="65"/>
      <c r="I522" s="65"/>
      <c r="J522" s="65">
        <v>2</v>
      </c>
      <c r="K522" s="66">
        <v>2</v>
      </c>
      <c r="L522" s="109"/>
      <c r="M522" s="110"/>
      <c r="N522" s="112"/>
      <c r="O522" s="116"/>
      <c r="P522" s="117">
        <v>2</v>
      </c>
      <c r="Q522" s="118"/>
      <c r="R522" s="116"/>
      <c r="T522" s="112"/>
    </row>
    <row r="523" spans="1:20" ht="15.75" customHeight="1">
      <c r="A523" s="64">
        <v>1901</v>
      </c>
      <c r="B523" s="65"/>
      <c r="C523" s="65"/>
      <c r="D523" s="65"/>
      <c r="E523" s="65"/>
      <c r="F523" s="65"/>
      <c r="G523" s="65"/>
      <c r="H523" s="65"/>
      <c r="I523" s="65"/>
      <c r="J523" s="65"/>
      <c r="K523" s="66"/>
      <c r="L523" s="109"/>
      <c r="M523" s="110"/>
      <c r="N523" s="112"/>
      <c r="O523" s="116"/>
      <c r="P523" s="117"/>
      <c r="Q523" s="118"/>
      <c r="R523" s="116"/>
      <c r="T523" s="112"/>
    </row>
    <row r="524" spans="1:20" ht="15.75" customHeight="1">
      <c r="A524" s="64">
        <v>1902</v>
      </c>
      <c r="B524" s="65"/>
      <c r="C524" s="65"/>
      <c r="D524" s="65"/>
      <c r="E524" s="65"/>
      <c r="F524" s="65"/>
      <c r="G524" s="65"/>
      <c r="H524" s="65"/>
      <c r="I524" s="65"/>
      <c r="J524" s="65"/>
      <c r="K524" s="66"/>
      <c r="L524" s="109"/>
      <c r="M524" s="110"/>
      <c r="N524" s="112"/>
      <c r="O524" s="3"/>
      <c r="P524" s="30"/>
      <c r="Q524" s="23"/>
      <c r="R524" s="84"/>
      <c r="T524" s="112"/>
    </row>
    <row r="525" spans="1:20" ht="15.75" customHeight="1">
      <c r="A525" s="64">
        <v>2001</v>
      </c>
      <c r="B525" s="87"/>
      <c r="C525" s="87"/>
      <c r="D525" s="87"/>
      <c r="E525" s="87"/>
      <c r="F525" s="87"/>
      <c r="G525" s="87"/>
      <c r="H525" s="87"/>
      <c r="I525" s="87"/>
      <c r="J525" s="87"/>
      <c r="K525" s="88"/>
      <c r="L525" s="72"/>
      <c r="M525" s="3"/>
      <c r="N525" s="30"/>
      <c r="O525" s="89" t="s">
        <v>83</v>
      </c>
      <c r="P525" s="90">
        <v>6</v>
      </c>
      <c r="Q525" s="120">
        <f>K528</f>
        <v>6</v>
      </c>
      <c r="R525" s="92" t="s">
        <v>11</v>
      </c>
      <c r="T525" s="112"/>
    </row>
    <row r="526" spans="1:20" ht="15.75" customHeight="1">
      <c r="A526" s="64">
        <v>2002</v>
      </c>
      <c r="B526" s="87"/>
      <c r="C526" s="87"/>
      <c r="D526" s="87"/>
      <c r="E526" s="87"/>
      <c r="F526" s="87"/>
      <c r="G526" s="87"/>
      <c r="H526" s="87"/>
      <c r="I526" s="87"/>
      <c r="J526" s="87"/>
      <c r="K526" s="88"/>
      <c r="L526" s="72"/>
      <c r="M526" s="3"/>
      <c r="N526" s="30"/>
      <c r="O526" s="93" t="s">
        <v>85</v>
      </c>
      <c r="P526" s="94">
        <f>IF(P525/B511=0,"",P525/B511)</f>
        <v>0.15384615384615385</v>
      </c>
      <c r="Q526" s="121">
        <f>IF(P525/Q525=0,"",P525/Q525)</f>
        <v>1</v>
      </c>
      <c r="R526" s="96" t="s">
        <v>86</v>
      </c>
      <c r="T526" s="112"/>
    </row>
    <row r="527" spans="1:20" ht="15.75" customHeight="1">
      <c r="A527" s="64">
        <v>2101</v>
      </c>
      <c r="B527" s="87"/>
      <c r="C527" s="87"/>
      <c r="D527" s="87"/>
      <c r="E527" s="87"/>
      <c r="F527" s="87"/>
      <c r="G527" s="87"/>
      <c r="H527" s="87"/>
      <c r="I527" s="87"/>
      <c r="J527" s="87"/>
      <c r="K527" s="88"/>
      <c r="L527" s="97"/>
      <c r="M527" s="98"/>
      <c r="N527" s="99"/>
      <c r="O527" s="98"/>
      <c r="P527" s="99"/>
      <c r="Q527" s="99"/>
      <c r="R527" s="122"/>
      <c r="T527" s="112"/>
    </row>
    <row r="528" spans="1:20" ht="18" customHeight="1">
      <c r="A528" s="29"/>
      <c r="B528" s="30"/>
      <c r="C528" s="30"/>
      <c r="D528" s="305" t="s">
        <v>111</v>
      </c>
      <c r="E528" s="306"/>
      <c r="F528" s="306"/>
      <c r="G528" s="306"/>
      <c r="H528" s="306"/>
      <c r="I528" s="306"/>
      <c r="J528" s="307"/>
      <c r="K528" s="101">
        <f>SUM(K511:K524)</f>
        <v>6</v>
      </c>
      <c r="L528" s="102" t="str">
        <f>IF(SUM(K518:K519)=0,"0%",SUM(K518:K519)/B511)</f>
        <v>0%</v>
      </c>
      <c r="M528" s="102">
        <f>IF(K528=0,"0%",K528/B511)</f>
        <v>0.15384615384615385</v>
      </c>
      <c r="N528" s="102">
        <f>M528-L528</f>
        <v>0.15384615384615385</v>
      </c>
      <c r="O528" s="3"/>
      <c r="P528" s="30"/>
      <c r="Q528" s="23"/>
      <c r="R528" s="3"/>
      <c r="T528" s="112"/>
    </row>
    <row r="529" spans="1:20" ht="12.75" customHeight="1">
      <c r="L529" s="3"/>
      <c r="M529" s="3"/>
      <c r="O529" s="3"/>
    </row>
    <row r="530" spans="1:20" ht="12.75" customHeight="1">
      <c r="L530" s="3"/>
      <c r="M530" s="3"/>
      <c r="O530" s="3"/>
    </row>
    <row r="531" spans="1:20" ht="26.25" customHeight="1">
      <c r="A531" s="309" t="s">
        <v>99</v>
      </c>
      <c r="B531" s="292"/>
      <c r="C531" s="292"/>
      <c r="D531" s="292"/>
      <c r="E531" s="292"/>
      <c r="F531" s="292"/>
      <c r="G531" s="292"/>
      <c r="H531" s="298" t="s">
        <v>88</v>
      </c>
      <c r="I531" s="292"/>
      <c r="J531" s="292"/>
      <c r="K531" s="30"/>
      <c r="L531" s="3"/>
      <c r="M531" s="3"/>
      <c r="N531" s="30"/>
      <c r="O531" s="3"/>
      <c r="P531" s="30"/>
      <c r="Q531" s="30"/>
      <c r="R531" s="30"/>
    </row>
    <row r="532" spans="1:20" ht="20.25" customHeight="1">
      <c r="A532" s="293" t="s">
        <v>10</v>
      </c>
      <c r="B532" s="294" t="s">
        <v>100</v>
      </c>
      <c r="C532" s="289"/>
      <c r="D532" s="289"/>
      <c r="E532" s="289"/>
      <c r="F532" s="289"/>
      <c r="G532" s="289"/>
      <c r="H532" s="289"/>
      <c r="I532" s="289"/>
      <c r="J532" s="290"/>
      <c r="K532" s="295" t="s">
        <v>11</v>
      </c>
      <c r="L532" s="286" t="s">
        <v>3</v>
      </c>
      <c r="M532" s="286" t="s">
        <v>4</v>
      </c>
      <c r="N532" s="284" t="s">
        <v>5</v>
      </c>
      <c r="O532" s="286" t="s">
        <v>6</v>
      </c>
      <c r="P532" s="287" t="s">
        <v>7</v>
      </c>
      <c r="Q532" s="287" t="s">
        <v>8</v>
      </c>
      <c r="R532" s="286" t="s">
        <v>101</v>
      </c>
    </row>
    <row r="533" spans="1:20" ht="15.75" customHeight="1">
      <c r="A533" s="285"/>
      <c r="B533" s="64" t="s">
        <v>102</v>
      </c>
      <c r="C533" s="64" t="s">
        <v>103</v>
      </c>
      <c r="D533" s="64" t="s">
        <v>104</v>
      </c>
      <c r="E533" s="64" t="s">
        <v>105</v>
      </c>
      <c r="F533" s="64" t="s">
        <v>106</v>
      </c>
      <c r="G533" s="64" t="s">
        <v>107</v>
      </c>
      <c r="H533" s="64" t="s">
        <v>108</v>
      </c>
      <c r="I533" s="64" t="s">
        <v>109</v>
      </c>
      <c r="J533" s="64" t="s">
        <v>110</v>
      </c>
      <c r="K533" s="285"/>
      <c r="L533" s="285"/>
      <c r="M533" s="285"/>
      <c r="N533" s="285"/>
      <c r="O533" s="285"/>
      <c r="P533" s="285"/>
      <c r="Q533" s="285"/>
      <c r="R533" s="285"/>
      <c r="T533" s="112"/>
    </row>
    <row r="534" spans="1:20" ht="15.75" customHeight="1">
      <c r="A534" s="64">
        <v>1302</v>
      </c>
      <c r="B534" s="65">
        <v>36</v>
      </c>
      <c r="C534" s="65"/>
      <c r="D534" s="65"/>
      <c r="E534" s="65"/>
      <c r="F534" s="65"/>
      <c r="G534" s="65"/>
      <c r="H534" s="65"/>
      <c r="I534" s="65"/>
      <c r="J534" s="65"/>
      <c r="K534" s="66"/>
      <c r="L534" s="104"/>
      <c r="M534" s="105"/>
      <c r="N534" s="106"/>
      <c r="O534" s="107"/>
      <c r="P534" s="70">
        <f>B534</f>
        <v>36</v>
      </c>
      <c r="Q534" s="108"/>
      <c r="R534" s="107"/>
      <c r="T534" s="112"/>
    </row>
    <row r="535" spans="1:20" ht="15.75" customHeight="1">
      <c r="A535" s="64">
        <v>1401</v>
      </c>
      <c r="B535" s="65"/>
      <c r="C535" s="65">
        <v>23</v>
      </c>
      <c r="D535" s="65"/>
      <c r="E535" s="65"/>
      <c r="F535" s="65"/>
      <c r="G535" s="65"/>
      <c r="H535" s="65"/>
      <c r="I535" s="65"/>
      <c r="J535" s="65"/>
      <c r="K535" s="66"/>
      <c r="L535" s="109"/>
      <c r="M535" s="110"/>
      <c r="N535" s="111"/>
      <c r="O535" s="74">
        <f>IF(C535=0,"",C535/B534)</f>
        <v>0.63888888888888884</v>
      </c>
      <c r="P535" s="75">
        <v>23</v>
      </c>
      <c r="Q535" s="76">
        <f t="shared" ref="Q535:Q542" si="77">IF(P535=0,"",P535/P534)</f>
        <v>0.63888888888888884</v>
      </c>
      <c r="R535" s="76">
        <f t="shared" ref="R535:R542" si="78">IF(P535=0,"",100%-Q535)</f>
        <v>0.36111111111111116</v>
      </c>
      <c r="T535" s="112"/>
    </row>
    <row r="536" spans="1:20" ht="15.75" customHeight="1">
      <c r="A536" s="64">
        <v>1402</v>
      </c>
      <c r="B536" s="65"/>
      <c r="C536" s="65"/>
      <c r="D536" s="65">
        <v>19</v>
      </c>
      <c r="E536" s="65"/>
      <c r="F536" s="65"/>
      <c r="G536" s="65"/>
      <c r="H536" s="65"/>
      <c r="I536" s="65"/>
      <c r="J536" s="65"/>
      <c r="K536" s="66"/>
      <c r="L536" s="109"/>
      <c r="M536" s="110"/>
      <c r="N536" s="111"/>
      <c r="O536" s="74">
        <f>IF(D536=0,"",D536/C535)</f>
        <v>0.82608695652173914</v>
      </c>
      <c r="P536" s="75">
        <v>22</v>
      </c>
      <c r="Q536" s="76">
        <f t="shared" si="77"/>
        <v>0.95652173913043481</v>
      </c>
      <c r="R536" s="76">
        <f t="shared" si="78"/>
        <v>4.3478260869565188E-2</v>
      </c>
      <c r="T536" s="77">
        <f>P536/P534</f>
        <v>0.61111111111111116</v>
      </c>
    </row>
    <row r="537" spans="1:20" ht="15.75" customHeight="1">
      <c r="A537" s="64">
        <v>1501</v>
      </c>
      <c r="B537" s="65"/>
      <c r="C537" s="65"/>
      <c r="D537" s="65"/>
      <c r="E537" s="65">
        <v>14</v>
      </c>
      <c r="F537" s="65"/>
      <c r="G537" s="65"/>
      <c r="H537" s="65"/>
      <c r="I537" s="65"/>
      <c r="J537" s="65"/>
      <c r="K537" s="66"/>
      <c r="L537" s="109"/>
      <c r="M537" s="110"/>
      <c r="N537" s="111"/>
      <c r="O537" s="74">
        <f>IF(E537=0,"",E537/D536)</f>
        <v>0.73684210526315785</v>
      </c>
      <c r="P537" s="75">
        <v>20</v>
      </c>
      <c r="Q537" s="76">
        <f t="shared" si="77"/>
        <v>0.90909090909090906</v>
      </c>
      <c r="R537" s="76">
        <f t="shared" si="78"/>
        <v>9.0909090909090939E-2</v>
      </c>
      <c r="T537" s="112"/>
    </row>
    <row r="538" spans="1:20" ht="15.75" customHeight="1">
      <c r="A538" s="64">
        <v>1502</v>
      </c>
      <c r="B538" s="65"/>
      <c r="C538" s="65"/>
      <c r="D538" s="65"/>
      <c r="E538" s="65"/>
      <c r="F538" s="65">
        <v>13</v>
      </c>
      <c r="G538" s="65"/>
      <c r="H538" s="65"/>
      <c r="I538" s="65"/>
      <c r="J538" s="65"/>
      <c r="K538" s="66"/>
      <c r="L538" s="109"/>
      <c r="M538" s="110"/>
      <c r="N538" s="111"/>
      <c r="O538" s="74">
        <f>IF(F538=0,"",F538/E537)</f>
        <v>0.9285714285714286</v>
      </c>
      <c r="P538" s="75">
        <v>19</v>
      </c>
      <c r="Q538" s="76">
        <f t="shared" si="77"/>
        <v>0.95</v>
      </c>
      <c r="R538" s="76">
        <f t="shared" si="78"/>
        <v>5.0000000000000044E-2</v>
      </c>
      <c r="T538" s="112"/>
    </row>
    <row r="539" spans="1:20" ht="15.75" customHeight="1">
      <c r="A539" s="64">
        <v>1601</v>
      </c>
      <c r="B539" s="65"/>
      <c r="C539" s="65"/>
      <c r="D539" s="65"/>
      <c r="E539" s="65"/>
      <c r="F539" s="65"/>
      <c r="G539" s="65">
        <v>12</v>
      </c>
      <c r="H539" s="65"/>
      <c r="I539" s="65"/>
      <c r="J539" s="65"/>
      <c r="K539" s="66"/>
      <c r="L539" s="109"/>
      <c r="M539" s="110"/>
      <c r="N539" s="111"/>
      <c r="O539" s="74">
        <f>IF(G539=0,"",G539/F538)</f>
        <v>0.92307692307692313</v>
      </c>
      <c r="P539" s="75">
        <v>18</v>
      </c>
      <c r="Q539" s="76">
        <f t="shared" si="77"/>
        <v>0.94736842105263153</v>
      </c>
      <c r="R539" s="76">
        <f t="shared" si="78"/>
        <v>5.2631578947368474E-2</v>
      </c>
      <c r="T539" s="112"/>
    </row>
    <row r="540" spans="1:20" ht="15.75" customHeight="1">
      <c r="A540" s="64">
        <v>1602</v>
      </c>
      <c r="B540" s="65"/>
      <c r="C540" s="65"/>
      <c r="D540" s="65"/>
      <c r="E540" s="65"/>
      <c r="F540" s="65"/>
      <c r="G540" s="65"/>
      <c r="H540" s="65">
        <v>13</v>
      </c>
      <c r="I540" s="65"/>
      <c r="J540" s="65"/>
      <c r="K540" s="66"/>
      <c r="L540" s="109"/>
      <c r="M540" s="110"/>
      <c r="N540" s="111"/>
      <c r="O540" s="74">
        <f>IF(H540=0,"",H540/G539)</f>
        <v>1.0833333333333333</v>
      </c>
      <c r="P540" s="75">
        <v>18</v>
      </c>
      <c r="Q540" s="76">
        <f t="shared" si="77"/>
        <v>1</v>
      </c>
      <c r="R540" s="76">
        <f t="shared" si="78"/>
        <v>0</v>
      </c>
      <c r="T540" s="112"/>
    </row>
    <row r="541" spans="1:20" ht="15.75" customHeight="1">
      <c r="A541" s="64">
        <v>1701</v>
      </c>
      <c r="B541" s="65"/>
      <c r="C541" s="65"/>
      <c r="D541" s="65"/>
      <c r="E541" s="65"/>
      <c r="F541" s="65"/>
      <c r="G541" s="65"/>
      <c r="H541" s="65"/>
      <c r="I541" s="65">
        <v>13</v>
      </c>
      <c r="J541" s="65"/>
      <c r="K541" s="66"/>
      <c r="L541" s="109"/>
      <c r="M541" s="110"/>
      <c r="N541" s="111"/>
      <c r="O541" s="74">
        <f>IF(I541=0,"",I541/H540)</f>
        <v>1</v>
      </c>
      <c r="P541" s="75">
        <v>18</v>
      </c>
      <c r="Q541" s="76">
        <f t="shared" si="77"/>
        <v>1</v>
      </c>
      <c r="R541" s="76">
        <f t="shared" si="78"/>
        <v>0</v>
      </c>
      <c r="T541" s="112"/>
    </row>
    <row r="542" spans="1:20" ht="15.75" customHeight="1">
      <c r="A542" s="64">
        <v>1702</v>
      </c>
      <c r="B542" s="65"/>
      <c r="C542" s="65"/>
      <c r="D542" s="65"/>
      <c r="E542" s="65"/>
      <c r="F542" s="65"/>
      <c r="G542" s="65"/>
      <c r="H542" s="65"/>
      <c r="I542" s="65"/>
      <c r="J542" s="65">
        <v>12</v>
      </c>
      <c r="K542" s="66">
        <v>5</v>
      </c>
      <c r="L542" s="109"/>
      <c r="M542" s="110"/>
      <c r="N542" s="111"/>
      <c r="O542" s="78">
        <f>IF(J542=0,"",J542/I541)</f>
        <v>0.92307692307692313</v>
      </c>
      <c r="P542" s="75">
        <v>17</v>
      </c>
      <c r="Q542" s="79">
        <f t="shared" si="77"/>
        <v>0.94444444444444442</v>
      </c>
      <c r="R542" s="79">
        <f t="shared" si="78"/>
        <v>5.555555555555558E-2</v>
      </c>
      <c r="T542" s="112"/>
    </row>
    <row r="543" spans="1:20" ht="15.75" customHeight="1">
      <c r="A543" s="64">
        <v>1801</v>
      </c>
      <c r="B543" s="65"/>
      <c r="C543" s="65"/>
      <c r="D543" s="65"/>
      <c r="E543" s="65"/>
      <c r="F543" s="65"/>
      <c r="G543" s="65"/>
      <c r="H543" s="65"/>
      <c r="I543" s="65"/>
      <c r="J543" s="65">
        <v>12</v>
      </c>
      <c r="K543" s="66">
        <v>8</v>
      </c>
      <c r="L543" s="109"/>
      <c r="M543" s="110"/>
      <c r="N543" s="112"/>
      <c r="O543" s="146"/>
      <c r="P543" s="75">
        <v>12</v>
      </c>
      <c r="Q543" s="147"/>
      <c r="R543" s="148"/>
      <c r="T543" s="112"/>
    </row>
    <row r="544" spans="1:20" ht="15.75" customHeight="1">
      <c r="A544" s="64">
        <v>1802</v>
      </c>
      <c r="B544" s="65"/>
      <c r="C544" s="65"/>
      <c r="D544" s="65"/>
      <c r="E544" s="65"/>
      <c r="F544" s="65"/>
      <c r="G544" s="65"/>
      <c r="H544" s="65"/>
      <c r="I544" s="65"/>
      <c r="J544" s="65">
        <v>3</v>
      </c>
      <c r="K544" s="66">
        <v>3</v>
      </c>
      <c r="L544" s="109"/>
      <c r="M544" s="110"/>
      <c r="N544" s="112"/>
      <c r="O544" s="116"/>
      <c r="P544" s="117">
        <v>3</v>
      </c>
      <c r="Q544" s="118"/>
      <c r="R544" s="116"/>
      <c r="T544" s="112"/>
    </row>
    <row r="545" spans="1:20" ht="15.75" customHeight="1">
      <c r="A545" s="64">
        <v>1901</v>
      </c>
      <c r="B545" s="65"/>
      <c r="C545" s="65"/>
      <c r="D545" s="65"/>
      <c r="E545" s="65"/>
      <c r="F545" s="65"/>
      <c r="G545" s="65"/>
      <c r="H545" s="65"/>
      <c r="I545" s="65"/>
      <c r="J545" s="65"/>
      <c r="K545" s="66"/>
      <c r="L545" s="109"/>
      <c r="M545" s="110"/>
      <c r="N545" s="112"/>
      <c r="O545" s="116"/>
      <c r="P545" s="117"/>
      <c r="Q545" s="118"/>
      <c r="R545" s="116"/>
      <c r="T545" s="112"/>
    </row>
    <row r="546" spans="1:20" ht="15.75" customHeight="1">
      <c r="A546" s="64">
        <v>1902</v>
      </c>
      <c r="B546" s="65"/>
      <c r="C546" s="65"/>
      <c r="D546" s="65"/>
      <c r="E546" s="65"/>
      <c r="F546" s="65"/>
      <c r="G546" s="65"/>
      <c r="H546" s="65"/>
      <c r="I546" s="65"/>
      <c r="J546" s="65"/>
      <c r="K546" s="66"/>
      <c r="L546" s="109"/>
      <c r="M546" s="110"/>
      <c r="N546" s="112"/>
      <c r="O546" s="116"/>
      <c r="P546" s="117"/>
      <c r="Q546" s="118"/>
      <c r="R546" s="116"/>
      <c r="T546" s="112"/>
    </row>
    <row r="547" spans="1:20" ht="15.75" customHeight="1">
      <c r="A547" s="64">
        <v>2001</v>
      </c>
      <c r="B547" s="65"/>
      <c r="C547" s="65"/>
      <c r="D547" s="65"/>
      <c r="E547" s="65"/>
      <c r="F547" s="65"/>
      <c r="G547" s="65"/>
      <c r="H547" s="65"/>
      <c r="I547" s="65"/>
      <c r="J547" s="65"/>
      <c r="K547" s="66"/>
      <c r="L547" s="109"/>
      <c r="M547" s="110"/>
      <c r="N547" s="112"/>
      <c r="O547" s="3"/>
      <c r="P547" s="30"/>
      <c r="Q547" s="23"/>
      <c r="R547" s="84"/>
      <c r="T547" s="112"/>
    </row>
    <row r="548" spans="1:20" ht="15.75" customHeight="1">
      <c r="A548" s="64">
        <v>2002</v>
      </c>
      <c r="B548" s="87"/>
      <c r="C548" s="87"/>
      <c r="D548" s="87"/>
      <c r="E548" s="87"/>
      <c r="F548" s="87"/>
      <c r="G548" s="87"/>
      <c r="H548" s="87"/>
      <c r="I548" s="87"/>
      <c r="J548" s="87"/>
      <c r="K548" s="88"/>
      <c r="L548" s="72"/>
      <c r="M548" s="3"/>
      <c r="N548" s="30"/>
      <c r="O548" s="89" t="s">
        <v>83</v>
      </c>
      <c r="P548" s="90">
        <v>15</v>
      </c>
      <c r="Q548" s="120">
        <f>K551</f>
        <v>16</v>
      </c>
      <c r="R548" s="92" t="s">
        <v>11</v>
      </c>
      <c r="T548" s="112"/>
    </row>
    <row r="549" spans="1:20" ht="15.75" customHeight="1">
      <c r="A549" s="64">
        <v>2101</v>
      </c>
      <c r="B549" s="87"/>
      <c r="C549" s="87"/>
      <c r="D549" s="87"/>
      <c r="E549" s="87"/>
      <c r="F549" s="87"/>
      <c r="G549" s="87"/>
      <c r="H549" s="87"/>
      <c r="I549" s="87"/>
      <c r="J549" s="87"/>
      <c r="K549" s="88"/>
      <c r="L549" s="72"/>
      <c r="M549" s="3"/>
      <c r="N549" s="30"/>
      <c r="O549" s="93" t="s">
        <v>85</v>
      </c>
      <c r="P549" s="94">
        <f>IF(P548/B534=0,"",P548/B534)</f>
        <v>0.41666666666666669</v>
      </c>
      <c r="Q549" s="121">
        <f>IF(P548/Q548=0,"",P548/Q548)</f>
        <v>0.9375</v>
      </c>
      <c r="R549" s="96" t="s">
        <v>86</v>
      </c>
      <c r="T549" s="112"/>
    </row>
    <row r="550" spans="1:20" ht="15.75" customHeight="1">
      <c r="A550" s="64">
        <v>2102</v>
      </c>
      <c r="B550" s="87"/>
      <c r="C550" s="87"/>
      <c r="D550" s="87"/>
      <c r="E550" s="87"/>
      <c r="F550" s="87"/>
      <c r="G550" s="87"/>
      <c r="H550" s="87"/>
      <c r="I550" s="87"/>
      <c r="J550" s="87"/>
      <c r="K550" s="88"/>
      <c r="L550" s="97"/>
      <c r="M550" s="98"/>
      <c r="N550" s="99"/>
      <c r="O550" s="98"/>
      <c r="P550" s="99"/>
      <c r="Q550" s="99"/>
      <c r="R550" s="122"/>
      <c r="T550" s="112"/>
    </row>
    <row r="551" spans="1:20" ht="18" customHeight="1">
      <c r="A551" s="29"/>
      <c r="B551" s="30"/>
      <c r="C551" s="30"/>
      <c r="D551" s="305" t="s">
        <v>111</v>
      </c>
      <c r="E551" s="306"/>
      <c r="F551" s="306"/>
      <c r="G551" s="306"/>
      <c r="H551" s="306"/>
      <c r="I551" s="306"/>
      <c r="J551" s="307"/>
      <c r="K551" s="101">
        <f>SUM(K534:K547)</f>
        <v>16</v>
      </c>
      <c r="L551" s="102">
        <f>IF(K542=0,"",K542/B534)</f>
        <v>0.1388888888888889</v>
      </c>
      <c r="M551" s="102">
        <f>IF(K551=0,"",K551/B534)</f>
        <v>0.44444444444444442</v>
      </c>
      <c r="N551" s="102">
        <f>IF(K542=0,"",M551-L551)</f>
        <v>0.30555555555555552</v>
      </c>
      <c r="O551" s="3"/>
      <c r="P551" s="30"/>
      <c r="Q551" s="23"/>
      <c r="R551" s="3"/>
      <c r="T551" s="112"/>
    </row>
    <row r="552" spans="1:20" ht="12.75" customHeight="1">
      <c r="L552" s="3"/>
      <c r="M552" s="3"/>
      <c r="O552" s="3"/>
    </row>
    <row r="553" spans="1:20" ht="12.75" customHeight="1">
      <c r="L553" s="3"/>
      <c r="M553" s="3"/>
      <c r="O553" s="3"/>
    </row>
    <row r="554" spans="1:20" ht="26.25" customHeight="1">
      <c r="A554" s="309" t="s">
        <v>99</v>
      </c>
      <c r="B554" s="292"/>
      <c r="C554" s="292"/>
      <c r="D554" s="292"/>
      <c r="E554" s="292"/>
      <c r="F554" s="292"/>
      <c r="G554" s="292"/>
      <c r="H554" s="298" t="s">
        <v>91</v>
      </c>
      <c r="I554" s="292"/>
      <c r="J554" s="292"/>
      <c r="K554" s="30"/>
      <c r="L554" s="3"/>
      <c r="M554" s="3"/>
      <c r="N554" s="30"/>
      <c r="O554" s="3"/>
      <c r="P554" s="30"/>
      <c r="Q554" s="30"/>
      <c r="R554" s="30"/>
    </row>
    <row r="555" spans="1:20" ht="20.25" customHeight="1">
      <c r="A555" s="293" t="s">
        <v>10</v>
      </c>
      <c r="B555" s="294" t="s">
        <v>100</v>
      </c>
      <c r="C555" s="289"/>
      <c r="D555" s="289"/>
      <c r="E555" s="289"/>
      <c r="F555" s="289"/>
      <c r="G555" s="289"/>
      <c r="H555" s="289"/>
      <c r="I555" s="289"/>
      <c r="J555" s="290"/>
      <c r="K555" s="295" t="s">
        <v>11</v>
      </c>
      <c r="L555" s="286" t="s">
        <v>3</v>
      </c>
      <c r="M555" s="286" t="s">
        <v>4</v>
      </c>
      <c r="N555" s="284" t="s">
        <v>5</v>
      </c>
      <c r="O555" s="286" t="s">
        <v>6</v>
      </c>
      <c r="P555" s="287" t="s">
        <v>7</v>
      </c>
      <c r="Q555" s="287" t="s">
        <v>8</v>
      </c>
      <c r="R555" s="286" t="s">
        <v>101</v>
      </c>
    </row>
    <row r="556" spans="1:20" ht="15.75" customHeight="1">
      <c r="A556" s="285"/>
      <c r="B556" s="64" t="s">
        <v>102</v>
      </c>
      <c r="C556" s="64" t="s">
        <v>103</v>
      </c>
      <c r="D556" s="64" t="s">
        <v>104</v>
      </c>
      <c r="E556" s="64" t="s">
        <v>105</v>
      </c>
      <c r="F556" s="64" t="s">
        <v>106</v>
      </c>
      <c r="G556" s="64" t="s">
        <v>107</v>
      </c>
      <c r="H556" s="64" t="s">
        <v>108</v>
      </c>
      <c r="I556" s="64" t="s">
        <v>109</v>
      </c>
      <c r="J556" s="64" t="s">
        <v>110</v>
      </c>
      <c r="K556" s="285"/>
      <c r="L556" s="285"/>
      <c r="M556" s="285"/>
      <c r="N556" s="285"/>
      <c r="O556" s="285"/>
      <c r="P556" s="285"/>
      <c r="Q556" s="285"/>
      <c r="R556" s="285"/>
      <c r="T556" s="112"/>
    </row>
    <row r="557" spans="1:20" ht="15.75" customHeight="1">
      <c r="A557" s="64">
        <v>1401</v>
      </c>
      <c r="B557" s="65">
        <v>23</v>
      </c>
      <c r="C557" s="65"/>
      <c r="D557" s="65"/>
      <c r="E557" s="65"/>
      <c r="F557" s="65"/>
      <c r="G557" s="65"/>
      <c r="H557" s="65"/>
      <c r="I557" s="65"/>
      <c r="J557" s="65"/>
      <c r="K557" s="66"/>
      <c r="L557" s="104"/>
      <c r="M557" s="105"/>
      <c r="N557" s="106"/>
      <c r="O557" s="107"/>
      <c r="P557" s="70">
        <f>B557</f>
        <v>23</v>
      </c>
      <c r="Q557" s="108"/>
      <c r="R557" s="107"/>
      <c r="T557" s="112"/>
    </row>
    <row r="558" spans="1:20" ht="15.75" customHeight="1">
      <c r="A558" s="64">
        <v>1402</v>
      </c>
      <c r="B558" s="65"/>
      <c r="C558" s="65">
        <v>15</v>
      </c>
      <c r="D558" s="65"/>
      <c r="E558" s="65"/>
      <c r="F558" s="65"/>
      <c r="G558" s="65"/>
      <c r="H558" s="65"/>
      <c r="I558" s="65"/>
      <c r="J558" s="65"/>
      <c r="K558" s="66"/>
      <c r="L558" s="109"/>
      <c r="M558" s="110"/>
      <c r="N558" s="111"/>
      <c r="O558" s="74">
        <f>IF(C558=0,"",C558/B557)</f>
        <v>0.65217391304347827</v>
      </c>
      <c r="P558" s="75">
        <v>15</v>
      </c>
      <c r="Q558" s="76">
        <f t="shared" ref="Q558:Q565" si="79">IF(P558=0,"",P558/P557)</f>
        <v>0.65217391304347827</v>
      </c>
      <c r="R558" s="76">
        <f t="shared" ref="R558:R565" si="80">IF(P558=0,"",100%-Q558)</f>
        <v>0.34782608695652173</v>
      </c>
      <c r="T558" s="112"/>
    </row>
    <row r="559" spans="1:20" ht="15.75" customHeight="1">
      <c r="A559" s="64">
        <v>1501</v>
      </c>
      <c r="B559" s="65"/>
      <c r="C559" s="65"/>
      <c r="D559" s="65">
        <v>5</v>
      </c>
      <c r="E559" s="65"/>
      <c r="F559" s="65"/>
      <c r="G559" s="65"/>
      <c r="H559" s="65"/>
      <c r="I559" s="65"/>
      <c r="J559" s="65"/>
      <c r="K559" s="66"/>
      <c r="L559" s="109"/>
      <c r="M559" s="110"/>
      <c r="N559" s="111"/>
      <c r="O559" s="74">
        <f>IF(D559=0,"",D559/C558)</f>
        <v>0.33333333333333331</v>
      </c>
      <c r="P559" s="75">
        <v>6</v>
      </c>
      <c r="Q559" s="76">
        <f t="shared" si="79"/>
        <v>0.4</v>
      </c>
      <c r="R559" s="76">
        <f t="shared" si="80"/>
        <v>0.6</v>
      </c>
      <c r="T559" s="77">
        <f>P559/P557</f>
        <v>0.2608695652173913</v>
      </c>
    </row>
    <row r="560" spans="1:20" ht="15.75" customHeight="1">
      <c r="A560" s="64">
        <v>1502</v>
      </c>
      <c r="B560" s="65"/>
      <c r="C560" s="65"/>
      <c r="D560" s="65"/>
      <c r="E560" s="65">
        <v>2</v>
      </c>
      <c r="F560" s="65"/>
      <c r="G560" s="65"/>
      <c r="H560" s="65"/>
      <c r="I560" s="65"/>
      <c r="J560" s="65"/>
      <c r="K560" s="66"/>
      <c r="L560" s="109"/>
      <c r="M560" s="110"/>
      <c r="N560" s="111"/>
      <c r="O560" s="74">
        <f>IF(E560=0,"",E560/D559)</f>
        <v>0.4</v>
      </c>
      <c r="P560" s="75">
        <v>2</v>
      </c>
      <c r="Q560" s="76">
        <f t="shared" si="79"/>
        <v>0.33333333333333331</v>
      </c>
      <c r="R560" s="76">
        <f t="shared" si="80"/>
        <v>0.66666666666666674</v>
      </c>
      <c r="T560" s="112"/>
    </row>
    <row r="561" spans="1:20" ht="15.75" customHeight="1">
      <c r="A561" s="64">
        <v>1601</v>
      </c>
      <c r="B561" s="65"/>
      <c r="C561" s="65"/>
      <c r="D561" s="65"/>
      <c r="E561" s="65"/>
      <c r="F561" s="65">
        <v>1</v>
      </c>
      <c r="G561" s="65"/>
      <c r="H561" s="65"/>
      <c r="I561" s="65"/>
      <c r="J561" s="65"/>
      <c r="K561" s="66"/>
      <c r="L561" s="109"/>
      <c r="M561" s="110"/>
      <c r="N561" s="111"/>
      <c r="O561" s="74">
        <f>IF(F561=0,"",F561/E560)</f>
        <v>0.5</v>
      </c>
      <c r="P561" s="75">
        <v>1</v>
      </c>
      <c r="Q561" s="76">
        <f t="shared" si="79"/>
        <v>0.5</v>
      </c>
      <c r="R561" s="76">
        <f t="shared" si="80"/>
        <v>0.5</v>
      </c>
      <c r="T561" s="112"/>
    </row>
    <row r="562" spans="1:20" ht="15.75" customHeight="1">
      <c r="A562" s="64">
        <v>1602</v>
      </c>
      <c r="B562" s="65"/>
      <c r="C562" s="65"/>
      <c r="D562" s="65"/>
      <c r="E562" s="65"/>
      <c r="F562" s="65"/>
      <c r="G562" s="65">
        <v>1</v>
      </c>
      <c r="H562" s="65"/>
      <c r="I562" s="65"/>
      <c r="J562" s="65"/>
      <c r="K562" s="66"/>
      <c r="L562" s="109"/>
      <c r="M562" s="110"/>
      <c r="N562" s="111"/>
      <c r="O562" s="74">
        <f>IF(G562=0,"",G562/F561)</f>
        <v>1</v>
      </c>
      <c r="P562" s="75">
        <v>1</v>
      </c>
      <c r="Q562" s="76">
        <f t="shared" si="79"/>
        <v>1</v>
      </c>
      <c r="R562" s="76">
        <f t="shared" si="80"/>
        <v>0</v>
      </c>
      <c r="T562" s="112"/>
    </row>
    <row r="563" spans="1:20" ht="15.75" customHeight="1">
      <c r="A563" s="64">
        <v>1701</v>
      </c>
      <c r="B563" s="65"/>
      <c r="C563" s="65"/>
      <c r="D563" s="65"/>
      <c r="E563" s="65"/>
      <c r="F563" s="65"/>
      <c r="G563" s="65"/>
      <c r="H563" s="65">
        <v>1</v>
      </c>
      <c r="I563" s="65"/>
      <c r="J563" s="65"/>
      <c r="K563" s="66"/>
      <c r="L563" s="109"/>
      <c r="M563" s="110"/>
      <c r="N563" s="111"/>
      <c r="O563" s="74">
        <f>IF(H563=0,"",H563/G562)</f>
        <v>1</v>
      </c>
      <c r="P563" s="75">
        <v>1</v>
      </c>
      <c r="Q563" s="76">
        <f t="shared" si="79"/>
        <v>1</v>
      </c>
      <c r="R563" s="76">
        <f t="shared" si="80"/>
        <v>0</v>
      </c>
      <c r="T563" s="112"/>
    </row>
    <row r="564" spans="1:20" ht="15.75" customHeight="1">
      <c r="A564" s="64">
        <v>1702</v>
      </c>
      <c r="B564" s="65"/>
      <c r="C564" s="65"/>
      <c r="D564" s="65"/>
      <c r="E564" s="65"/>
      <c r="F564" s="65"/>
      <c r="G564" s="65"/>
      <c r="H564" s="65"/>
      <c r="I564" s="65">
        <v>1</v>
      </c>
      <c r="J564" s="65"/>
      <c r="K564" s="66"/>
      <c r="L564" s="109"/>
      <c r="M564" s="110"/>
      <c r="N564" s="111"/>
      <c r="O564" s="74">
        <f>IF(I564=0,"",I564/H563)</f>
        <v>1</v>
      </c>
      <c r="P564" s="75">
        <v>1</v>
      </c>
      <c r="Q564" s="76">
        <f t="shared" si="79"/>
        <v>1</v>
      </c>
      <c r="R564" s="76">
        <f t="shared" si="80"/>
        <v>0</v>
      </c>
      <c r="T564" s="112"/>
    </row>
    <row r="565" spans="1:20" ht="15.75" customHeight="1">
      <c r="A565" s="64">
        <v>1801</v>
      </c>
      <c r="B565" s="65"/>
      <c r="C565" s="65"/>
      <c r="D565" s="65"/>
      <c r="E565" s="65"/>
      <c r="F565" s="65"/>
      <c r="G565" s="65"/>
      <c r="H565" s="65"/>
      <c r="I565" s="65"/>
      <c r="J565" s="65">
        <v>1</v>
      </c>
      <c r="K565" s="66"/>
      <c r="L565" s="109"/>
      <c r="M565" s="110"/>
      <c r="N565" s="111"/>
      <c r="O565" s="78">
        <f>IF(J565=0,"",J565/I564)</f>
        <v>1</v>
      </c>
      <c r="P565" s="75">
        <v>1</v>
      </c>
      <c r="Q565" s="79">
        <f t="shared" si="79"/>
        <v>1</v>
      </c>
      <c r="R565" s="79">
        <f t="shared" si="80"/>
        <v>0</v>
      </c>
      <c r="T565" s="112"/>
    </row>
    <row r="566" spans="1:20" ht="15.75" customHeight="1">
      <c r="A566" s="64">
        <v>1802</v>
      </c>
      <c r="B566" s="65"/>
      <c r="C566" s="65"/>
      <c r="D566" s="65"/>
      <c r="E566" s="65"/>
      <c r="F566" s="65"/>
      <c r="G566" s="65"/>
      <c r="H566" s="65"/>
      <c r="I566" s="65"/>
      <c r="J566" s="65">
        <v>1</v>
      </c>
      <c r="K566" s="66">
        <v>1</v>
      </c>
      <c r="L566" s="109"/>
      <c r="M566" s="110"/>
      <c r="N566" s="112"/>
      <c r="O566" s="146"/>
      <c r="P566" s="75">
        <v>1</v>
      </c>
      <c r="Q566" s="147"/>
      <c r="R566" s="148"/>
      <c r="T566" s="112"/>
    </row>
    <row r="567" spans="1:20" ht="15.75" customHeight="1">
      <c r="A567" s="64">
        <v>1901</v>
      </c>
      <c r="B567" s="65"/>
      <c r="C567" s="65"/>
      <c r="D567" s="65"/>
      <c r="E567" s="65"/>
      <c r="F567" s="65"/>
      <c r="G567" s="65"/>
      <c r="H567" s="65"/>
      <c r="I567" s="65"/>
      <c r="J567" s="65"/>
      <c r="K567" s="66"/>
      <c r="L567" s="109"/>
      <c r="M567" s="110"/>
      <c r="N567" s="112"/>
      <c r="O567" s="116"/>
      <c r="P567" s="117"/>
      <c r="Q567" s="118"/>
      <c r="R567" s="116"/>
      <c r="T567" s="112"/>
    </row>
    <row r="568" spans="1:20" ht="15.75" customHeight="1">
      <c r="A568" s="64">
        <v>1902</v>
      </c>
      <c r="B568" s="65"/>
      <c r="C568" s="65"/>
      <c r="D568" s="65"/>
      <c r="E568" s="65"/>
      <c r="F568" s="65"/>
      <c r="G568" s="65"/>
      <c r="H568" s="65"/>
      <c r="I568" s="65"/>
      <c r="J568" s="65"/>
      <c r="K568" s="66"/>
      <c r="L568" s="109"/>
      <c r="M568" s="110"/>
      <c r="N568" s="112"/>
      <c r="O568" s="116"/>
      <c r="P568" s="117"/>
      <c r="Q568" s="118"/>
      <c r="R568" s="116"/>
      <c r="T568" s="112"/>
    </row>
    <row r="569" spans="1:20" ht="15.75" customHeight="1">
      <c r="A569" s="64">
        <v>2001</v>
      </c>
      <c r="B569" s="65"/>
      <c r="C569" s="65"/>
      <c r="D569" s="65"/>
      <c r="E569" s="65"/>
      <c r="F569" s="65"/>
      <c r="G569" s="65"/>
      <c r="H569" s="65"/>
      <c r="I569" s="65"/>
      <c r="J569" s="65"/>
      <c r="K569" s="66"/>
      <c r="L569" s="109"/>
      <c r="M569" s="110"/>
      <c r="N569" s="112"/>
      <c r="O569" s="116"/>
      <c r="P569" s="117"/>
      <c r="Q569" s="118"/>
      <c r="R569" s="116"/>
      <c r="T569" s="112"/>
    </row>
    <row r="570" spans="1:20" ht="15.75" customHeight="1">
      <c r="A570" s="64">
        <v>2002</v>
      </c>
      <c r="B570" s="65"/>
      <c r="C570" s="65"/>
      <c r="D570" s="65"/>
      <c r="E570" s="65"/>
      <c r="F570" s="65"/>
      <c r="G570" s="65"/>
      <c r="H570" s="65"/>
      <c r="I570" s="65"/>
      <c r="J570" s="65"/>
      <c r="K570" s="66"/>
      <c r="L570" s="109"/>
      <c r="M570" s="110"/>
      <c r="N570" s="112"/>
      <c r="O570" s="3"/>
      <c r="P570" s="30"/>
      <c r="Q570" s="23"/>
      <c r="R570" s="84"/>
      <c r="T570" s="112"/>
    </row>
    <row r="571" spans="1:20" ht="15.75" customHeight="1">
      <c r="A571" s="64">
        <v>2101</v>
      </c>
      <c r="B571" s="87"/>
      <c r="C571" s="87"/>
      <c r="D571" s="87"/>
      <c r="E571" s="87"/>
      <c r="F571" s="87"/>
      <c r="G571" s="87"/>
      <c r="H571" s="87"/>
      <c r="I571" s="87"/>
      <c r="J571" s="87"/>
      <c r="K571" s="88"/>
      <c r="L571" s="72"/>
      <c r="M571" s="3"/>
      <c r="N571" s="30"/>
      <c r="O571" s="89" t="s">
        <v>83</v>
      </c>
      <c r="P571" s="90">
        <v>1</v>
      </c>
      <c r="Q571" s="120">
        <f>IF(SUM(K563:K566)=0,"",SUM(K563:K566))</f>
        <v>1</v>
      </c>
      <c r="R571" s="92" t="s">
        <v>11</v>
      </c>
      <c r="T571" s="112"/>
    </row>
    <row r="572" spans="1:20" ht="15.75" customHeight="1">
      <c r="A572" s="64">
        <v>2102</v>
      </c>
      <c r="B572" s="87"/>
      <c r="C572" s="87"/>
      <c r="D572" s="87"/>
      <c r="E572" s="87"/>
      <c r="F572" s="87"/>
      <c r="G572" s="87"/>
      <c r="H572" s="87"/>
      <c r="I572" s="87"/>
      <c r="J572" s="87"/>
      <c r="K572" s="88"/>
      <c r="L572" s="72"/>
      <c r="M572" s="3"/>
      <c r="N572" s="30"/>
      <c r="O572" s="93" t="s">
        <v>85</v>
      </c>
      <c r="P572" s="94">
        <f>IF(P571/B557=0,"",P571/B557)</f>
        <v>4.3478260869565216E-2</v>
      </c>
      <c r="Q572" s="121">
        <f>IF(P571/Q571=0,"",P571/Q571)</f>
        <v>1</v>
      </c>
      <c r="R572" s="96" t="s">
        <v>86</v>
      </c>
      <c r="T572" s="112"/>
    </row>
    <row r="573" spans="1:20" ht="15.75" customHeight="1">
      <c r="A573" s="64">
        <v>2201</v>
      </c>
      <c r="B573" s="87"/>
      <c r="C573" s="87"/>
      <c r="D573" s="87"/>
      <c r="E573" s="87"/>
      <c r="F573" s="87"/>
      <c r="G573" s="87"/>
      <c r="H573" s="87"/>
      <c r="I573" s="87"/>
      <c r="J573" s="87"/>
      <c r="K573" s="88"/>
      <c r="L573" s="97"/>
      <c r="M573" s="98"/>
      <c r="N573" s="99"/>
      <c r="O573" s="98"/>
      <c r="P573" s="99"/>
      <c r="Q573" s="99"/>
      <c r="R573" s="122"/>
      <c r="T573" s="112"/>
    </row>
    <row r="574" spans="1:20" ht="18" customHeight="1">
      <c r="A574" s="29"/>
      <c r="B574" s="30"/>
      <c r="C574" s="30"/>
      <c r="D574" s="305" t="s">
        <v>111</v>
      </c>
      <c r="E574" s="306"/>
      <c r="F574" s="306"/>
      <c r="G574" s="306"/>
      <c r="H574" s="306"/>
      <c r="I574" s="306"/>
      <c r="J574" s="307"/>
      <c r="K574" s="101">
        <f>SUM(K557:K570)</f>
        <v>1</v>
      </c>
      <c r="L574" s="102" t="str">
        <f>IF(K565=0,"",K565/B557)</f>
        <v/>
      </c>
      <c r="M574" s="102">
        <f>IF(K574=0,"",K574/B557)</f>
        <v>4.3478260869565216E-2</v>
      </c>
      <c r="N574" s="102" t="str">
        <f>IF(K565=0,"",M574-L574)</f>
        <v/>
      </c>
      <c r="O574" s="3"/>
      <c r="P574" s="30"/>
      <c r="Q574" s="23"/>
      <c r="R574" s="3"/>
      <c r="T574" s="112"/>
    </row>
    <row r="575" spans="1:20" ht="12.75" customHeight="1">
      <c r="L575" s="3"/>
      <c r="M575" s="3"/>
      <c r="O575" s="3"/>
    </row>
    <row r="576" spans="1:20" ht="12.75" customHeight="1">
      <c r="L576" s="3"/>
      <c r="M576" s="3"/>
      <c r="O576" s="3"/>
    </row>
    <row r="577" spans="1:20" ht="26.25" customHeight="1">
      <c r="A577" s="2"/>
      <c r="B577" s="296" t="s">
        <v>99</v>
      </c>
      <c r="C577" s="297"/>
      <c r="D577" s="297"/>
      <c r="E577" s="297"/>
      <c r="F577" s="297"/>
      <c r="G577" s="297"/>
      <c r="H577" s="298" t="s">
        <v>93</v>
      </c>
      <c r="I577" s="292"/>
      <c r="J577" s="292"/>
      <c r="K577" s="30"/>
      <c r="L577" s="3"/>
      <c r="M577" s="3"/>
      <c r="N577" s="30"/>
      <c r="O577" s="3"/>
      <c r="P577" s="30"/>
      <c r="Q577" s="30"/>
      <c r="R577" s="30"/>
    </row>
    <row r="578" spans="1:20" ht="20.25" customHeight="1">
      <c r="A578" s="293" t="s">
        <v>10</v>
      </c>
      <c r="B578" s="294" t="s">
        <v>100</v>
      </c>
      <c r="C578" s="289"/>
      <c r="D578" s="289"/>
      <c r="E578" s="289"/>
      <c r="F578" s="289"/>
      <c r="G578" s="289"/>
      <c r="H578" s="289"/>
      <c r="I578" s="289"/>
      <c r="J578" s="290"/>
      <c r="K578" s="295" t="s">
        <v>11</v>
      </c>
      <c r="L578" s="286" t="s">
        <v>3</v>
      </c>
      <c r="M578" s="286" t="s">
        <v>4</v>
      </c>
      <c r="N578" s="284" t="s">
        <v>5</v>
      </c>
      <c r="O578" s="286" t="s">
        <v>6</v>
      </c>
      <c r="P578" s="287" t="s">
        <v>7</v>
      </c>
      <c r="Q578" s="287" t="s">
        <v>8</v>
      </c>
      <c r="R578" s="286" t="s">
        <v>101</v>
      </c>
    </row>
    <row r="579" spans="1:20" ht="15.75" customHeight="1">
      <c r="A579" s="285"/>
      <c r="B579" s="64" t="s">
        <v>102</v>
      </c>
      <c r="C579" s="64" t="s">
        <v>103</v>
      </c>
      <c r="D579" s="64" t="s">
        <v>104</v>
      </c>
      <c r="E579" s="64" t="s">
        <v>105</v>
      </c>
      <c r="F579" s="64" t="s">
        <v>106</v>
      </c>
      <c r="G579" s="64" t="s">
        <v>107</v>
      </c>
      <c r="H579" s="64" t="s">
        <v>108</v>
      </c>
      <c r="I579" s="64" t="s">
        <v>109</v>
      </c>
      <c r="J579" s="64" t="s">
        <v>110</v>
      </c>
      <c r="K579" s="285"/>
      <c r="L579" s="285"/>
      <c r="M579" s="285"/>
      <c r="N579" s="285"/>
      <c r="O579" s="285"/>
      <c r="P579" s="285"/>
      <c r="Q579" s="285"/>
      <c r="R579" s="285"/>
      <c r="T579" s="112"/>
    </row>
    <row r="580" spans="1:20" ht="15.75" customHeight="1">
      <c r="A580" s="64">
        <v>1402</v>
      </c>
      <c r="B580" s="65">
        <v>35</v>
      </c>
      <c r="C580" s="65"/>
      <c r="D580" s="65"/>
      <c r="E580" s="65"/>
      <c r="F580" s="65"/>
      <c r="G580" s="65"/>
      <c r="H580" s="65"/>
      <c r="I580" s="65"/>
      <c r="J580" s="65"/>
      <c r="K580" s="66"/>
      <c r="L580" s="104"/>
      <c r="M580" s="105"/>
      <c r="N580" s="106"/>
      <c r="O580" s="107"/>
      <c r="P580" s="70">
        <f>B580</f>
        <v>35</v>
      </c>
      <c r="Q580" s="108"/>
      <c r="R580" s="107"/>
      <c r="T580" s="112"/>
    </row>
    <row r="581" spans="1:20" ht="15.75" customHeight="1">
      <c r="A581" s="64">
        <v>1501</v>
      </c>
      <c r="B581" s="65"/>
      <c r="C581" s="65">
        <v>32</v>
      </c>
      <c r="D581" s="65"/>
      <c r="E581" s="65"/>
      <c r="F581" s="65"/>
      <c r="G581" s="65"/>
      <c r="H581" s="65"/>
      <c r="I581" s="65"/>
      <c r="J581" s="65"/>
      <c r="K581" s="66"/>
      <c r="L581" s="109"/>
      <c r="M581" s="110"/>
      <c r="N581" s="111"/>
      <c r="O581" s="74">
        <f>IF(C581=0,"",C581/B580)</f>
        <v>0.91428571428571426</v>
      </c>
      <c r="P581" s="75">
        <v>32</v>
      </c>
      <c r="Q581" s="76">
        <f t="shared" ref="Q581:Q588" si="81">IF(P581=0,"",P581/P580)</f>
        <v>0.91428571428571426</v>
      </c>
      <c r="R581" s="76">
        <f t="shared" ref="R581:R588" si="82">IF(P581=0,"",100%-Q581)</f>
        <v>8.5714285714285743E-2</v>
      </c>
      <c r="T581" s="112"/>
    </row>
    <row r="582" spans="1:20" ht="15.75" customHeight="1">
      <c r="A582" s="64">
        <v>1502</v>
      </c>
      <c r="B582" s="65"/>
      <c r="C582" s="65"/>
      <c r="D582" s="65">
        <v>18</v>
      </c>
      <c r="E582" s="65"/>
      <c r="F582" s="65"/>
      <c r="G582" s="65"/>
      <c r="H582" s="65"/>
      <c r="I582" s="65"/>
      <c r="J582" s="65"/>
      <c r="K582" s="66"/>
      <c r="L582" s="109"/>
      <c r="M582" s="110"/>
      <c r="N582" s="111"/>
      <c r="O582" s="74">
        <f>IF(D582=0,"",D582/C581)</f>
        <v>0.5625</v>
      </c>
      <c r="P582" s="75">
        <v>27</v>
      </c>
      <c r="Q582" s="76">
        <f t="shared" si="81"/>
        <v>0.84375</v>
      </c>
      <c r="R582" s="76">
        <f t="shared" si="82"/>
        <v>0.15625</v>
      </c>
      <c r="T582" s="77">
        <f>P582/P580</f>
        <v>0.77142857142857146</v>
      </c>
    </row>
    <row r="583" spans="1:20" ht="15.75" customHeight="1">
      <c r="A583" s="64">
        <v>1601</v>
      </c>
      <c r="B583" s="65"/>
      <c r="C583" s="65"/>
      <c r="D583" s="65"/>
      <c r="E583" s="65">
        <v>16</v>
      </c>
      <c r="F583" s="65"/>
      <c r="G583" s="65"/>
      <c r="H583" s="65"/>
      <c r="I583" s="65"/>
      <c r="J583" s="65"/>
      <c r="K583" s="66"/>
      <c r="L583" s="109"/>
      <c r="M583" s="110"/>
      <c r="N583" s="111"/>
      <c r="O583" s="74">
        <f>IF(E583=0,"",E583/D582)</f>
        <v>0.88888888888888884</v>
      </c>
      <c r="P583" s="75">
        <v>27</v>
      </c>
      <c r="Q583" s="76">
        <f t="shared" si="81"/>
        <v>1</v>
      </c>
      <c r="R583" s="76">
        <f t="shared" si="82"/>
        <v>0</v>
      </c>
      <c r="T583" s="112"/>
    </row>
    <row r="584" spans="1:20" ht="15.75" customHeight="1">
      <c r="A584" s="64">
        <v>1602</v>
      </c>
      <c r="B584" s="65"/>
      <c r="C584" s="65"/>
      <c r="D584" s="65"/>
      <c r="E584" s="65"/>
      <c r="F584" s="65">
        <v>12</v>
      </c>
      <c r="G584" s="65"/>
      <c r="H584" s="65"/>
      <c r="I584" s="65"/>
      <c r="J584" s="65"/>
      <c r="K584" s="66"/>
      <c r="L584" s="109"/>
      <c r="M584" s="110"/>
      <c r="N584" s="111"/>
      <c r="O584" s="74">
        <f>IF(F584=0,"",F584/E583)</f>
        <v>0.75</v>
      </c>
      <c r="P584" s="75">
        <v>26</v>
      </c>
      <c r="Q584" s="76">
        <f t="shared" si="81"/>
        <v>0.96296296296296291</v>
      </c>
      <c r="R584" s="76">
        <f t="shared" si="82"/>
        <v>3.703703703703709E-2</v>
      </c>
      <c r="T584" s="112"/>
    </row>
    <row r="585" spans="1:20" ht="15.75" customHeight="1">
      <c r="A585" s="64">
        <v>1701</v>
      </c>
      <c r="B585" s="65"/>
      <c r="C585" s="65"/>
      <c r="D585" s="65"/>
      <c r="E585" s="65"/>
      <c r="F585" s="65"/>
      <c r="G585" s="65">
        <v>11</v>
      </c>
      <c r="H585" s="65"/>
      <c r="I585" s="65"/>
      <c r="J585" s="65"/>
      <c r="K585" s="66"/>
      <c r="L585" s="109"/>
      <c r="M585" s="110"/>
      <c r="N585" s="111"/>
      <c r="O585" s="74">
        <f>IF(G585=0,"",G585/F584)</f>
        <v>0.91666666666666663</v>
      </c>
      <c r="P585" s="75">
        <v>24</v>
      </c>
      <c r="Q585" s="76">
        <f t="shared" si="81"/>
        <v>0.92307692307692313</v>
      </c>
      <c r="R585" s="76">
        <f t="shared" si="82"/>
        <v>7.6923076923076872E-2</v>
      </c>
      <c r="T585" s="112"/>
    </row>
    <row r="586" spans="1:20" ht="15.75" customHeight="1">
      <c r="A586" s="64">
        <v>1702</v>
      </c>
      <c r="B586" s="65"/>
      <c r="C586" s="65"/>
      <c r="D586" s="65"/>
      <c r="E586" s="65"/>
      <c r="F586" s="65"/>
      <c r="G586" s="65"/>
      <c r="H586" s="65">
        <v>11</v>
      </c>
      <c r="I586" s="65"/>
      <c r="J586" s="65"/>
      <c r="K586" s="66"/>
      <c r="L586" s="109"/>
      <c r="M586" s="110"/>
      <c r="N586" s="111"/>
      <c r="O586" s="74">
        <f>IF(H586=0,"",H586/G585)</f>
        <v>1</v>
      </c>
      <c r="P586" s="75">
        <v>24</v>
      </c>
      <c r="Q586" s="76">
        <f t="shared" si="81"/>
        <v>1</v>
      </c>
      <c r="R586" s="76">
        <f t="shared" si="82"/>
        <v>0</v>
      </c>
      <c r="T586" s="112"/>
    </row>
    <row r="587" spans="1:20" ht="15.75" customHeight="1">
      <c r="A587" s="64">
        <v>1801</v>
      </c>
      <c r="B587" s="65"/>
      <c r="C587" s="65"/>
      <c r="D587" s="65"/>
      <c r="E587" s="65"/>
      <c r="F587" s="65"/>
      <c r="G587" s="65"/>
      <c r="H587" s="65"/>
      <c r="I587" s="65">
        <v>11</v>
      </c>
      <c r="J587" s="65"/>
      <c r="K587" s="66"/>
      <c r="L587" s="109"/>
      <c r="M587" s="110"/>
      <c r="N587" s="111"/>
      <c r="O587" s="74">
        <f>IF(I587=0,"",I587/H586)</f>
        <v>1</v>
      </c>
      <c r="P587" s="75">
        <v>23</v>
      </c>
      <c r="Q587" s="76">
        <f t="shared" si="81"/>
        <v>0.95833333333333337</v>
      </c>
      <c r="R587" s="76">
        <f t="shared" si="82"/>
        <v>4.166666666666663E-2</v>
      </c>
      <c r="T587" s="112"/>
    </row>
    <row r="588" spans="1:20" ht="15.75" customHeight="1">
      <c r="A588" s="64">
        <v>1802</v>
      </c>
      <c r="B588" s="65"/>
      <c r="C588" s="65"/>
      <c r="D588" s="65"/>
      <c r="E588" s="65"/>
      <c r="F588" s="65"/>
      <c r="G588" s="65"/>
      <c r="H588" s="65"/>
      <c r="I588" s="65"/>
      <c r="J588" s="65">
        <v>11</v>
      </c>
      <c r="K588" s="66">
        <v>2</v>
      </c>
      <c r="L588" s="109"/>
      <c r="M588" s="110"/>
      <c r="N588" s="111"/>
      <c r="O588" s="78">
        <f>IF(J588=0,"",J588/I587)</f>
        <v>1</v>
      </c>
      <c r="P588" s="75">
        <v>23</v>
      </c>
      <c r="Q588" s="79">
        <f t="shared" si="81"/>
        <v>1</v>
      </c>
      <c r="R588" s="79">
        <f t="shared" si="82"/>
        <v>0</v>
      </c>
      <c r="T588" s="112"/>
    </row>
    <row r="589" spans="1:20" ht="15.75" customHeight="1">
      <c r="A589" s="64">
        <v>1901</v>
      </c>
      <c r="B589" s="65"/>
      <c r="C589" s="65"/>
      <c r="D589" s="65"/>
      <c r="E589" s="65"/>
      <c r="F589" s="65"/>
      <c r="G589" s="65"/>
      <c r="H589" s="65"/>
      <c r="I589" s="65"/>
      <c r="J589" s="65">
        <v>11</v>
      </c>
      <c r="K589" s="66">
        <v>13</v>
      </c>
      <c r="L589" s="109"/>
      <c r="M589" s="110"/>
      <c r="N589" s="112"/>
      <c r="O589" s="146"/>
      <c r="P589" s="75">
        <v>21</v>
      </c>
      <c r="Q589" s="147"/>
      <c r="R589" s="148"/>
      <c r="T589" s="112"/>
    </row>
    <row r="590" spans="1:20" ht="15.75" customHeight="1">
      <c r="A590" s="64">
        <v>1902</v>
      </c>
      <c r="B590" s="65"/>
      <c r="C590" s="65"/>
      <c r="D590" s="65"/>
      <c r="E590" s="65"/>
      <c r="F590" s="65"/>
      <c r="G590" s="65"/>
      <c r="H590" s="65"/>
      <c r="I590" s="65"/>
      <c r="J590" s="65">
        <v>4</v>
      </c>
      <c r="K590" s="66">
        <v>3</v>
      </c>
      <c r="L590" s="109"/>
      <c r="M590" s="110"/>
      <c r="N590" s="112"/>
      <c r="O590" s="116"/>
      <c r="P590" s="117">
        <v>7</v>
      </c>
      <c r="Q590" s="118"/>
      <c r="R590" s="116"/>
      <c r="T590" s="112"/>
    </row>
    <row r="591" spans="1:20" ht="15.75" customHeight="1">
      <c r="A591" s="64">
        <v>2001</v>
      </c>
      <c r="B591" s="65"/>
      <c r="C591" s="65"/>
      <c r="D591" s="65"/>
      <c r="E591" s="65"/>
      <c r="F591" s="65"/>
      <c r="G591" s="65"/>
      <c r="H591" s="65"/>
      <c r="I591" s="65"/>
      <c r="J591" s="65">
        <v>3</v>
      </c>
      <c r="K591" s="66">
        <v>2</v>
      </c>
      <c r="L591" s="109"/>
      <c r="M591" s="110"/>
      <c r="N591" s="112"/>
      <c r="O591" s="116"/>
      <c r="P591" s="117">
        <v>3</v>
      </c>
      <c r="Q591" s="118"/>
      <c r="R591" s="116"/>
      <c r="T591" s="112"/>
    </row>
    <row r="592" spans="1:20" ht="15.75" customHeight="1">
      <c r="A592" s="64">
        <v>2002</v>
      </c>
      <c r="B592" s="65"/>
      <c r="C592" s="65"/>
      <c r="D592" s="65"/>
      <c r="E592" s="65"/>
      <c r="F592" s="65"/>
      <c r="G592" s="65"/>
      <c r="H592" s="65"/>
      <c r="I592" s="65"/>
      <c r="J592" s="65">
        <v>1</v>
      </c>
      <c r="K592" s="66"/>
      <c r="L592" s="109"/>
      <c r="M592" s="110"/>
      <c r="N592" s="112"/>
      <c r="O592" s="116"/>
      <c r="P592" s="117">
        <v>1</v>
      </c>
      <c r="Q592" s="118"/>
      <c r="R592" s="116"/>
      <c r="T592" s="112"/>
    </row>
    <row r="593" spans="1:20" ht="15.75" customHeight="1">
      <c r="A593" s="64">
        <v>2101</v>
      </c>
      <c r="B593" s="65"/>
      <c r="C593" s="65"/>
      <c r="D593" s="65"/>
      <c r="E593" s="65"/>
      <c r="F593" s="65"/>
      <c r="G593" s="65"/>
      <c r="H593" s="65"/>
      <c r="I593" s="65"/>
      <c r="J593" s="65">
        <v>1</v>
      </c>
      <c r="K593" s="66">
        <v>1</v>
      </c>
      <c r="L593" s="109"/>
      <c r="M593" s="110"/>
      <c r="N593" s="112"/>
      <c r="O593" s="3"/>
      <c r="P593" s="30">
        <v>1</v>
      </c>
      <c r="Q593" s="23"/>
      <c r="R593" s="84"/>
      <c r="T593" s="112"/>
    </row>
    <row r="594" spans="1:20" ht="15.75" customHeight="1">
      <c r="A594" s="64">
        <v>2102</v>
      </c>
      <c r="B594" s="87"/>
      <c r="C594" s="87"/>
      <c r="D594" s="87"/>
      <c r="E594" s="87"/>
      <c r="F594" s="87"/>
      <c r="G594" s="87"/>
      <c r="H594" s="87"/>
      <c r="I594" s="87"/>
      <c r="J594" s="87"/>
      <c r="K594" s="88"/>
      <c r="L594" s="72"/>
      <c r="M594" s="3"/>
      <c r="N594" s="30"/>
      <c r="O594" s="89" t="s">
        <v>83</v>
      </c>
      <c r="P594" s="90">
        <v>18</v>
      </c>
      <c r="Q594" s="120">
        <f>K597</f>
        <v>21</v>
      </c>
      <c r="R594" s="92" t="s">
        <v>11</v>
      </c>
      <c r="T594" s="112"/>
    </row>
    <row r="595" spans="1:20" ht="15.75" customHeight="1">
      <c r="A595" s="64">
        <v>2201</v>
      </c>
      <c r="B595" s="87"/>
      <c r="C595" s="87"/>
      <c r="D595" s="87"/>
      <c r="E595" s="87"/>
      <c r="F595" s="87"/>
      <c r="G595" s="87"/>
      <c r="H595" s="87"/>
      <c r="I595" s="87"/>
      <c r="J595" s="87"/>
      <c r="K595" s="88"/>
      <c r="L595" s="72"/>
      <c r="M595" s="3"/>
      <c r="N595" s="30"/>
      <c r="O595" s="93" t="s">
        <v>85</v>
      </c>
      <c r="P595" s="94">
        <f>IF(P594/B580=0,"",P594/B580)</f>
        <v>0.51428571428571423</v>
      </c>
      <c r="Q595" s="121">
        <f>IF(P594/Q594=0,"",P594/Q594)</f>
        <v>0.8571428571428571</v>
      </c>
      <c r="R595" s="96" t="s">
        <v>86</v>
      </c>
      <c r="T595" s="112"/>
    </row>
    <row r="596" spans="1:20" ht="15.75" customHeight="1">
      <c r="A596" s="64">
        <v>2202</v>
      </c>
      <c r="B596" s="87"/>
      <c r="C596" s="87"/>
      <c r="D596" s="87"/>
      <c r="E596" s="87"/>
      <c r="F596" s="87"/>
      <c r="G596" s="87"/>
      <c r="H596" s="87"/>
      <c r="I596" s="87"/>
      <c r="J596" s="87"/>
      <c r="K596" s="88"/>
      <c r="L596" s="97"/>
      <c r="M596" s="98"/>
      <c r="N596" s="99"/>
      <c r="O596" s="98"/>
      <c r="P596" s="99"/>
      <c r="Q596" s="99"/>
      <c r="R596" s="122"/>
      <c r="T596" s="112"/>
    </row>
    <row r="597" spans="1:20" ht="18" customHeight="1">
      <c r="A597" s="29"/>
      <c r="B597" s="30"/>
      <c r="C597" s="30"/>
      <c r="D597" s="305" t="s">
        <v>111</v>
      </c>
      <c r="E597" s="306"/>
      <c r="F597" s="306"/>
      <c r="G597" s="306"/>
      <c r="H597" s="306"/>
      <c r="I597" s="306"/>
      <c r="J597" s="307"/>
      <c r="K597" s="101">
        <f>SUM(K580:K593)</f>
        <v>21</v>
      </c>
      <c r="L597" s="102">
        <f>IF(K588=0,"",K588/B580)</f>
        <v>5.7142857142857141E-2</v>
      </c>
      <c r="M597" s="102">
        <f>IF(K597=0,"",K597/B580)</f>
        <v>0.6</v>
      </c>
      <c r="N597" s="102">
        <f>IF(K588=0,"",M597-L597)</f>
        <v>0.54285714285714282</v>
      </c>
      <c r="O597" s="3"/>
      <c r="P597" s="30"/>
      <c r="Q597" s="23"/>
      <c r="R597" s="3"/>
      <c r="T597" s="112"/>
    </row>
    <row r="598" spans="1:20" ht="12.75" customHeight="1">
      <c r="L598" s="3"/>
      <c r="M598" s="3"/>
      <c r="O598" s="3"/>
    </row>
    <row r="599" spans="1:20" ht="12.75" customHeight="1">
      <c r="L599" s="3"/>
      <c r="M599" s="3"/>
      <c r="O599" s="3"/>
    </row>
    <row r="600" spans="1:20" ht="26.25" customHeight="1">
      <c r="A600" s="245" t="s">
        <v>99</v>
      </c>
      <c r="I600" s="246"/>
      <c r="J600" s="246"/>
      <c r="K600" s="60" t="s">
        <v>94</v>
      </c>
      <c r="L600" s="3"/>
      <c r="M600" s="3"/>
      <c r="N600" s="30"/>
      <c r="O600" s="3"/>
      <c r="P600" s="30"/>
      <c r="Q600" s="30"/>
      <c r="R600" s="30"/>
    </row>
    <row r="601" spans="1:20" ht="20.25" customHeight="1">
      <c r="A601" s="293" t="s">
        <v>10</v>
      </c>
      <c r="B601" s="294" t="s">
        <v>100</v>
      </c>
      <c r="C601" s="289"/>
      <c r="D601" s="289"/>
      <c r="E601" s="289"/>
      <c r="F601" s="289"/>
      <c r="G601" s="289"/>
      <c r="H601" s="289"/>
      <c r="I601" s="289"/>
      <c r="J601" s="290"/>
      <c r="K601" s="295" t="s">
        <v>11</v>
      </c>
      <c r="L601" s="286" t="s">
        <v>3</v>
      </c>
      <c r="M601" s="286" t="s">
        <v>4</v>
      </c>
      <c r="N601" s="284" t="s">
        <v>5</v>
      </c>
      <c r="O601" s="286" t="s">
        <v>6</v>
      </c>
      <c r="P601" s="287" t="s">
        <v>7</v>
      </c>
      <c r="Q601" s="287" t="s">
        <v>8</v>
      </c>
      <c r="R601" s="286" t="s">
        <v>101</v>
      </c>
    </row>
    <row r="602" spans="1:20" ht="15.75" customHeight="1">
      <c r="A602" s="285"/>
      <c r="B602" s="64" t="s">
        <v>102</v>
      </c>
      <c r="C602" s="64" t="s">
        <v>103</v>
      </c>
      <c r="D602" s="64" t="s">
        <v>104</v>
      </c>
      <c r="E602" s="64" t="s">
        <v>105</v>
      </c>
      <c r="F602" s="64" t="s">
        <v>106</v>
      </c>
      <c r="G602" s="64" t="s">
        <v>107</v>
      </c>
      <c r="H602" s="64" t="s">
        <v>108</v>
      </c>
      <c r="I602" s="64" t="s">
        <v>109</v>
      </c>
      <c r="J602" s="64" t="s">
        <v>110</v>
      </c>
      <c r="K602" s="285"/>
      <c r="L602" s="285"/>
      <c r="M602" s="285"/>
      <c r="N602" s="285"/>
      <c r="O602" s="285"/>
      <c r="P602" s="285"/>
      <c r="Q602" s="285"/>
      <c r="R602" s="285"/>
      <c r="T602" s="112"/>
    </row>
    <row r="603" spans="1:20" ht="15.75" customHeight="1">
      <c r="A603" s="64">
        <v>1501</v>
      </c>
      <c r="B603" s="65">
        <v>28</v>
      </c>
      <c r="C603" s="65"/>
      <c r="D603" s="65"/>
      <c r="E603" s="65"/>
      <c r="F603" s="65"/>
      <c r="G603" s="65"/>
      <c r="H603" s="65"/>
      <c r="I603" s="65"/>
      <c r="J603" s="65"/>
      <c r="K603" s="66"/>
      <c r="L603" s="104"/>
      <c r="M603" s="105"/>
      <c r="N603" s="106"/>
      <c r="O603" s="107"/>
      <c r="P603" s="70">
        <f>B603</f>
        <v>28</v>
      </c>
      <c r="Q603" s="108"/>
      <c r="R603" s="107"/>
      <c r="T603" s="112"/>
    </row>
    <row r="604" spans="1:20" ht="15.75" customHeight="1">
      <c r="A604" s="64">
        <v>1502</v>
      </c>
      <c r="B604" s="65"/>
      <c r="C604" s="65">
        <v>21</v>
      </c>
      <c r="D604" s="65"/>
      <c r="E604" s="65"/>
      <c r="F604" s="65"/>
      <c r="G604" s="65"/>
      <c r="H604" s="65"/>
      <c r="I604" s="65"/>
      <c r="J604" s="65"/>
      <c r="K604" s="66"/>
      <c r="L604" s="109"/>
      <c r="M604" s="110"/>
      <c r="N604" s="111"/>
      <c r="O604" s="74">
        <f>IF(C604=0,"",C604/B603)</f>
        <v>0.75</v>
      </c>
      <c r="P604" s="75">
        <v>21</v>
      </c>
      <c r="Q604" s="76">
        <f t="shared" ref="Q604:Q611" si="83">IF(P604=0,"",P604/P603)</f>
        <v>0.75</v>
      </c>
      <c r="R604" s="76">
        <f t="shared" ref="R604:R611" si="84">IF(P604=0,"",100%-Q604)</f>
        <v>0.25</v>
      </c>
      <c r="T604" s="112"/>
    </row>
    <row r="605" spans="1:20" ht="15.75" customHeight="1">
      <c r="A605" s="64">
        <v>1601</v>
      </c>
      <c r="B605" s="65"/>
      <c r="C605" s="65"/>
      <c r="D605" s="65">
        <v>10</v>
      </c>
      <c r="E605" s="65"/>
      <c r="F605" s="65"/>
      <c r="G605" s="65"/>
      <c r="H605" s="65"/>
      <c r="I605" s="65"/>
      <c r="J605" s="65"/>
      <c r="K605" s="66"/>
      <c r="L605" s="109"/>
      <c r="M605" s="110"/>
      <c r="N605" s="111"/>
      <c r="O605" s="74">
        <f>IF(D605=0,"",D605/C604)</f>
        <v>0.47619047619047616</v>
      </c>
      <c r="P605" s="75">
        <v>19</v>
      </c>
      <c r="Q605" s="76">
        <f t="shared" si="83"/>
        <v>0.90476190476190477</v>
      </c>
      <c r="R605" s="76">
        <f t="shared" si="84"/>
        <v>9.5238095238095233E-2</v>
      </c>
      <c r="T605" s="77">
        <f>P605/P603</f>
        <v>0.6785714285714286</v>
      </c>
    </row>
    <row r="606" spans="1:20" ht="15.75" customHeight="1">
      <c r="A606" s="64">
        <v>1602</v>
      </c>
      <c r="B606" s="65"/>
      <c r="C606" s="65"/>
      <c r="D606" s="65"/>
      <c r="E606" s="65">
        <v>5</v>
      </c>
      <c r="F606" s="65"/>
      <c r="G606" s="65"/>
      <c r="H606" s="65"/>
      <c r="I606" s="65"/>
      <c r="J606" s="65"/>
      <c r="K606" s="66"/>
      <c r="L606" s="109"/>
      <c r="M606" s="110"/>
      <c r="N606" s="111"/>
      <c r="O606" s="74">
        <f>IF(E606=0,"",E606/D605)</f>
        <v>0.5</v>
      </c>
      <c r="P606" s="75">
        <v>17</v>
      </c>
      <c r="Q606" s="76">
        <f t="shared" si="83"/>
        <v>0.89473684210526316</v>
      </c>
      <c r="R606" s="76">
        <f t="shared" si="84"/>
        <v>0.10526315789473684</v>
      </c>
      <c r="T606" s="112"/>
    </row>
    <row r="607" spans="1:20" ht="15.75" customHeight="1">
      <c r="A607" s="64">
        <v>1701</v>
      </c>
      <c r="B607" s="65"/>
      <c r="C607" s="65"/>
      <c r="D607" s="65"/>
      <c r="E607" s="65"/>
      <c r="F607" s="65">
        <v>5</v>
      </c>
      <c r="G607" s="65"/>
      <c r="H607" s="65"/>
      <c r="I607" s="65"/>
      <c r="J607" s="65"/>
      <c r="K607" s="66"/>
      <c r="L607" s="109"/>
      <c r="M607" s="110"/>
      <c r="N607" s="111"/>
      <c r="O607" s="74">
        <f>IF(F607=0,"",F607/E606)</f>
        <v>1</v>
      </c>
      <c r="P607" s="75">
        <v>14</v>
      </c>
      <c r="Q607" s="76">
        <f t="shared" si="83"/>
        <v>0.82352941176470584</v>
      </c>
      <c r="R607" s="76">
        <f t="shared" si="84"/>
        <v>0.17647058823529416</v>
      </c>
      <c r="T607" s="112"/>
    </row>
    <row r="608" spans="1:20" ht="15.75" customHeight="1">
      <c r="A608" s="64">
        <v>1702</v>
      </c>
      <c r="B608" s="65"/>
      <c r="C608" s="65"/>
      <c r="D608" s="65"/>
      <c r="E608" s="65"/>
      <c r="F608" s="65"/>
      <c r="G608" s="65">
        <v>5</v>
      </c>
      <c r="H608" s="65"/>
      <c r="I608" s="65"/>
      <c r="J608" s="65"/>
      <c r="K608" s="66"/>
      <c r="L608" s="109"/>
      <c r="M608" s="110"/>
      <c r="N608" s="111"/>
      <c r="O608" s="74">
        <f>IF(G608=0,"",G608/F607)</f>
        <v>1</v>
      </c>
      <c r="P608" s="75">
        <v>13</v>
      </c>
      <c r="Q608" s="76">
        <f t="shared" si="83"/>
        <v>0.9285714285714286</v>
      </c>
      <c r="R608" s="76">
        <f t="shared" si="84"/>
        <v>7.1428571428571397E-2</v>
      </c>
      <c r="T608" s="112"/>
    </row>
    <row r="609" spans="1:20" ht="15.75" customHeight="1">
      <c r="A609" s="64">
        <v>1801</v>
      </c>
      <c r="B609" s="65"/>
      <c r="C609" s="65"/>
      <c r="D609" s="65"/>
      <c r="E609" s="65"/>
      <c r="F609" s="65"/>
      <c r="G609" s="65"/>
      <c r="H609" s="65">
        <v>5</v>
      </c>
      <c r="I609" s="65"/>
      <c r="J609" s="65"/>
      <c r="K609" s="66"/>
      <c r="L609" s="109"/>
      <c r="M609" s="110"/>
      <c r="N609" s="111"/>
      <c r="O609" s="74">
        <f>IF(H609=0,"",H609/G608)</f>
        <v>1</v>
      </c>
      <c r="P609" s="75">
        <v>13</v>
      </c>
      <c r="Q609" s="76">
        <f t="shared" si="83"/>
        <v>1</v>
      </c>
      <c r="R609" s="76">
        <f t="shared" si="84"/>
        <v>0</v>
      </c>
      <c r="T609" s="112"/>
    </row>
    <row r="610" spans="1:20" ht="15.75" customHeight="1">
      <c r="A610" s="64">
        <v>1802</v>
      </c>
      <c r="B610" s="65"/>
      <c r="C610" s="65"/>
      <c r="D610" s="65"/>
      <c r="E610" s="65"/>
      <c r="F610" s="65"/>
      <c r="G610" s="65"/>
      <c r="H610" s="65"/>
      <c r="I610" s="65">
        <v>5</v>
      </c>
      <c r="J610" s="65"/>
      <c r="K610" s="66"/>
      <c r="L610" s="109"/>
      <c r="M610" s="110"/>
      <c r="N610" s="111"/>
      <c r="O610" s="74">
        <f>IF(I610=0,"",I610/H609)</f>
        <v>1</v>
      </c>
      <c r="P610" s="75">
        <v>10</v>
      </c>
      <c r="Q610" s="76">
        <f t="shared" si="83"/>
        <v>0.76923076923076927</v>
      </c>
      <c r="R610" s="76">
        <f t="shared" si="84"/>
        <v>0.23076923076923073</v>
      </c>
      <c r="T610" s="112"/>
    </row>
    <row r="611" spans="1:20" ht="15.75" customHeight="1">
      <c r="A611" s="64">
        <v>1901</v>
      </c>
      <c r="B611" s="65"/>
      <c r="C611" s="65"/>
      <c r="D611" s="65"/>
      <c r="E611" s="65"/>
      <c r="F611" s="65"/>
      <c r="G611" s="65"/>
      <c r="H611" s="65"/>
      <c r="I611" s="65"/>
      <c r="J611" s="65">
        <v>4</v>
      </c>
      <c r="K611" s="66">
        <v>4</v>
      </c>
      <c r="L611" s="109"/>
      <c r="M611" s="110"/>
      <c r="N611" s="111"/>
      <c r="O611" s="78">
        <f>IF(J611=0,"",J611/I610)</f>
        <v>0.8</v>
      </c>
      <c r="P611" s="75">
        <v>9</v>
      </c>
      <c r="Q611" s="79">
        <f t="shared" si="83"/>
        <v>0.9</v>
      </c>
      <c r="R611" s="79">
        <f t="shared" si="84"/>
        <v>9.9999999999999978E-2</v>
      </c>
      <c r="T611" s="112"/>
    </row>
    <row r="612" spans="1:20" ht="15.75" customHeight="1">
      <c r="A612" s="64">
        <v>1902</v>
      </c>
      <c r="B612" s="65"/>
      <c r="C612" s="65"/>
      <c r="D612" s="65"/>
      <c r="E612" s="65"/>
      <c r="F612" s="65"/>
      <c r="G612" s="65"/>
      <c r="H612" s="65"/>
      <c r="I612" s="65"/>
      <c r="J612" s="65">
        <v>4</v>
      </c>
      <c r="K612" s="66"/>
      <c r="L612" s="109"/>
      <c r="M612" s="110"/>
      <c r="N612" s="112"/>
      <c r="O612" s="146"/>
      <c r="P612" s="75">
        <v>6</v>
      </c>
      <c r="Q612" s="147"/>
      <c r="R612" s="148"/>
      <c r="T612" s="112"/>
    </row>
    <row r="613" spans="1:20" ht="15.75" customHeight="1">
      <c r="A613" s="64">
        <v>2001</v>
      </c>
      <c r="B613" s="65"/>
      <c r="C613" s="65"/>
      <c r="D613" s="65"/>
      <c r="E613" s="65"/>
      <c r="F613" s="65"/>
      <c r="G613" s="65"/>
      <c r="H613" s="65"/>
      <c r="I613" s="65"/>
      <c r="J613" s="65">
        <v>2</v>
      </c>
      <c r="K613" s="66">
        <v>1</v>
      </c>
      <c r="L613" s="109"/>
      <c r="M613" s="110"/>
      <c r="N613" s="112"/>
      <c r="O613" s="116"/>
      <c r="P613" s="117">
        <v>6</v>
      </c>
      <c r="Q613" s="118"/>
      <c r="R613" s="116"/>
      <c r="T613" s="112"/>
    </row>
    <row r="614" spans="1:20" ht="15.75" customHeight="1">
      <c r="A614" s="64">
        <v>2002</v>
      </c>
      <c r="B614" s="65"/>
      <c r="C614" s="65"/>
      <c r="D614" s="65"/>
      <c r="E614" s="65"/>
      <c r="F614" s="65"/>
      <c r="G614" s="65"/>
      <c r="H614" s="65"/>
      <c r="I614" s="65"/>
      <c r="J614" s="65">
        <v>2</v>
      </c>
      <c r="K614" s="66">
        <v>1</v>
      </c>
      <c r="L614" s="109"/>
      <c r="M614" s="110"/>
      <c r="N614" s="112"/>
      <c r="O614" s="116"/>
      <c r="P614" s="117">
        <v>5</v>
      </c>
      <c r="Q614" s="118"/>
      <c r="R614" s="116"/>
      <c r="T614" s="112"/>
    </row>
    <row r="615" spans="1:20" ht="15.75" customHeight="1">
      <c r="A615" s="64">
        <v>2101</v>
      </c>
      <c r="B615" s="65"/>
      <c r="C615" s="65"/>
      <c r="D615" s="65"/>
      <c r="E615" s="65"/>
      <c r="F615" s="65"/>
      <c r="G615" s="65"/>
      <c r="H615" s="65"/>
      <c r="I615" s="65"/>
      <c r="J615" s="65">
        <v>2</v>
      </c>
      <c r="K615" s="66">
        <v>2</v>
      </c>
      <c r="L615" s="109"/>
      <c r="M615" s="110"/>
      <c r="N615" s="112"/>
      <c r="O615" s="116"/>
      <c r="P615" s="117">
        <v>4</v>
      </c>
      <c r="Q615" s="118"/>
      <c r="R615" s="116"/>
      <c r="T615" s="112"/>
    </row>
    <row r="616" spans="1:20" ht="15.75" customHeight="1">
      <c r="A616" s="64">
        <v>2102</v>
      </c>
      <c r="B616" s="65"/>
      <c r="C616" s="65"/>
      <c r="D616" s="65"/>
      <c r="E616" s="65"/>
      <c r="F616" s="65"/>
      <c r="G616" s="65"/>
      <c r="H616" s="65"/>
      <c r="I616" s="65"/>
      <c r="J616" s="65"/>
      <c r="K616" s="66"/>
      <c r="L616" s="109"/>
      <c r="M616" s="110"/>
      <c r="N616" s="112"/>
      <c r="O616" s="3"/>
      <c r="P616" s="30"/>
      <c r="Q616" s="23"/>
      <c r="R616" s="84"/>
      <c r="T616" s="112"/>
    </row>
    <row r="617" spans="1:20" ht="15.75" customHeight="1">
      <c r="A617" s="64">
        <v>2201</v>
      </c>
      <c r="B617" s="87"/>
      <c r="C617" s="87"/>
      <c r="D617" s="87"/>
      <c r="E617" s="87"/>
      <c r="F617" s="87"/>
      <c r="G617" s="87"/>
      <c r="H617" s="87"/>
      <c r="I617" s="87"/>
      <c r="J617" s="87"/>
      <c r="K617" s="88"/>
      <c r="L617" s="72"/>
      <c r="M617" s="3"/>
      <c r="N617" s="30"/>
      <c r="O617" s="89" t="s">
        <v>83</v>
      </c>
      <c r="P617" s="90">
        <v>6</v>
      </c>
      <c r="Q617" s="120">
        <f>K620</f>
        <v>8</v>
      </c>
      <c r="R617" s="92" t="s">
        <v>11</v>
      </c>
      <c r="T617" s="112"/>
    </row>
    <row r="618" spans="1:20" ht="15.75" customHeight="1">
      <c r="A618" s="64">
        <v>2202</v>
      </c>
      <c r="B618" s="87"/>
      <c r="C618" s="87"/>
      <c r="D618" s="87"/>
      <c r="E618" s="87"/>
      <c r="F618" s="87"/>
      <c r="G618" s="87"/>
      <c r="H618" s="87"/>
      <c r="I618" s="87"/>
      <c r="J618" s="87"/>
      <c r="K618" s="88"/>
      <c r="L618" s="72"/>
      <c r="M618" s="3"/>
      <c r="N618" s="30"/>
      <c r="O618" s="93" t="s">
        <v>85</v>
      </c>
      <c r="P618" s="94">
        <v>0.107</v>
      </c>
      <c r="Q618" s="121">
        <f>P617/Q617</f>
        <v>0.75</v>
      </c>
      <c r="R618" s="96" t="s">
        <v>86</v>
      </c>
      <c r="T618" s="112"/>
    </row>
    <row r="619" spans="1:20" ht="15.75" customHeight="1">
      <c r="A619" s="64">
        <v>2301</v>
      </c>
      <c r="B619" s="87"/>
      <c r="C619" s="87"/>
      <c r="D619" s="87"/>
      <c r="E619" s="87"/>
      <c r="F619" s="87"/>
      <c r="G619" s="87"/>
      <c r="H619" s="87"/>
      <c r="I619" s="87"/>
      <c r="J619" s="87"/>
      <c r="K619" s="88"/>
      <c r="L619" s="97"/>
      <c r="M619" s="98"/>
      <c r="N619" s="99"/>
      <c r="O619" s="98"/>
      <c r="P619" s="99"/>
      <c r="Q619" s="99"/>
      <c r="R619" s="122"/>
      <c r="T619" s="112"/>
    </row>
    <row r="620" spans="1:20" ht="18" customHeight="1">
      <c r="A620" s="29"/>
      <c r="B620" s="30"/>
      <c r="C620" s="30"/>
      <c r="D620" s="305" t="s">
        <v>111</v>
      </c>
      <c r="E620" s="306"/>
      <c r="F620" s="306"/>
      <c r="G620" s="306"/>
      <c r="H620" s="306"/>
      <c r="I620" s="306"/>
      <c r="J620" s="307"/>
      <c r="K620" s="101">
        <f>SUM(K603:K616)</f>
        <v>8</v>
      </c>
      <c r="L620" s="102">
        <f>IF(K611=0,"",K611/B603)</f>
        <v>0.14285714285714285</v>
      </c>
      <c r="M620" s="102">
        <f>IF(K620=0,"",K620/B603)</f>
        <v>0.2857142857142857</v>
      </c>
      <c r="N620" s="102">
        <f>IF(K611=0,"",M620-L620)</f>
        <v>0.14285714285714285</v>
      </c>
      <c r="O620" s="3"/>
      <c r="P620" s="30"/>
      <c r="Q620" s="23"/>
      <c r="R620" s="3"/>
      <c r="T620" s="112"/>
    </row>
    <row r="621" spans="1:20" ht="14.25" customHeight="1">
      <c r="T621" s="112"/>
    </row>
    <row r="622" spans="1:20" ht="14.25" customHeight="1">
      <c r="L622" s="3"/>
      <c r="M622" s="3"/>
      <c r="O622" s="3"/>
      <c r="T622" s="112"/>
    </row>
    <row r="623" spans="1:20" ht="26.25" customHeight="1">
      <c r="A623" s="247" t="s">
        <v>99</v>
      </c>
      <c r="C623" s="247"/>
      <c r="D623" s="247"/>
      <c r="E623" s="247"/>
      <c r="F623" s="247"/>
      <c r="G623" s="247"/>
      <c r="I623" s="248"/>
      <c r="J623" s="248"/>
      <c r="K623" s="248" t="s">
        <v>97</v>
      </c>
      <c r="L623" s="3"/>
      <c r="M623" s="3"/>
      <c r="N623" s="30"/>
      <c r="O623" s="3"/>
      <c r="P623" s="30"/>
      <c r="Q623" s="30"/>
      <c r="R623" s="30"/>
      <c r="T623" s="112"/>
    </row>
    <row r="624" spans="1:20" ht="20.25" customHeight="1">
      <c r="A624" s="293" t="s">
        <v>10</v>
      </c>
      <c r="B624" s="294" t="s">
        <v>100</v>
      </c>
      <c r="C624" s="289"/>
      <c r="D624" s="289"/>
      <c r="E624" s="289"/>
      <c r="F624" s="289"/>
      <c r="G624" s="289"/>
      <c r="H624" s="289"/>
      <c r="I624" s="289"/>
      <c r="J624" s="290"/>
      <c r="K624" s="295" t="s">
        <v>11</v>
      </c>
      <c r="L624" s="286" t="s">
        <v>3</v>
      </c>
      <c r="M624" s="286" t="s">
        <v>4</v>
      </c>
      <c r="N624" s="284" t="s">
        <v>5</v>
      </c>
      <c r="O624" s="286" t="s">
        <v>6</v>
      </c>
      <c r="P624" s="287" t="s">
        <v>7</v>
      </c>
      <c r="Q624" s="287" t="s">
        <v>8</v>
      </c>
      <c r="R624" s="286" t="s">
        <v>101</v>
      </c>
      <c r="T624" s="112"/>
    </row>
    <row r="625" spans="1:20" ht="15.75" customHeight="1">
      <c r="A625" s="285"/>
      <c r="B625" s="64" t="s">
        <v>102</v>
      </c>
      <c r="C625" s="64" t="s">
        <v>103</v>
      </c>
      <c r="D625" s="64" t="s">
        <v>104</v>
      </c>
      <c r="E625" s="64" t="s">
        <v>105</v>
      </c>
      <c r="F625" s="64" t="s">
        <v>106</v>
      </c>
      <c r="G625" s="64" t="s">
        <v>107</v>
      </c>
      <c r="H625" s="64" t="s">
        <v>108</v>
      </c>
      <c r="I625" s="64" t="s">
        <v>109</v>
      </c>
      <c r="J625" s="64" t="s">
        <v>110</v>
      </c>
      <c r="K625" s="285"/>
      <c r="L625" s="285"/>
      <c r="M625" s="285"/>
      <c r="N625" s="285"/>
      <c r="O625" s="285"/>
      <c r="P625" s="285"/>
      <c r="Q625" s="285"/>
      <c r="R625" s="285"/>
      <c r="T625" s="112"/>
    </row>
    <row r="626" spans="1:20" ht="15.75" customHeight="1">
      <c r="A626" s="64">
        <v>1502</v>
      </c>
      <c r="B626" s="65">
        <v>53</v>
      </c>
      <c r="C626" s="65"/>
      <c r="D626" s="65"/>
      <c r="E626" s="65"/>
      <c r="F626" s="65"/>
      <c r="G626" s="65"/>
      <c r="H626" s="65"/>
      <c r="I626" s="65"/>
      <c r="J626" s="65"/>
      <c r="K626" s="66"/>
      <c r="L626" s="104"/>
      <c r="M626" s="105"/>
      <c r="N626" s="106"/>
      <c r="O626" s="107"/>
      <c r="P626" s="70">
        <f>B626</f>
        <v>53</v>
      </c>
      <c r="Q626" s="108"/>
      <c r="R626" s="107"/>
      <c r="T626" s="112"/>
    </row>
    <row r="627" spans="1:20" ht="15.75" customHeight="1">
      <c r="A627" s="64">
        <v>1601</v>
      </c>
      <c r="B627" s="65"/>
      <c r="C627" s="65">
        <v>30</v>
      </c>
      <c r="D627" s="65"/>
      <c r="E627" s="65"/>
      <c r="F627" s="65"/>
      <c r="G627" s="65"/>
      <c r="H627" s="65"/>
      <c r="I627" s="65"/>
      <c r="J627" s="65"/>
      <c r="K627" s="66"/>
      <c r="L627" s="109"/>
      <c r="M627" s="110"/>
      <c r="N627" s="111"/>
      <c r="O627" s="74">
        <f>IF(C627=0,"",C627/B626)</f>
        <v>0.56603773584905659</v>
      </c>
      <c r="P627" s="75">
        <v>31</v>
      </c>
      <c r="Q627" s="76">
        <f t="shared" ref="Q627:Q634" si="85">IF(P627=0,"",P627/P626)</f>
        <v>0.58490566037735847</v>
      </c>
      <c r="R627" s="76">
        <f t="shared" ref="R627:R634" si="86">IF(P627=0,"",100%-Q627)</f>
        <v>0.41509433962264153</v>
      </c>
      <c r="T627" s="112"/>
    </row>
    <row r="628" spans="1:20" ht="15.75" customHeight="1">
      <c r="A628" s="64">
        <v>1602</v>
      </c>
      <c r="B628" s="65"/>
      <c r="C628" s="65"/>
      <c r="D628" s="65">
        <v>16</v>
      </c>
      <c r="E628" s="65"/>
      <c r="F628" s="65"/>
      <c r="G628" s="65"/>
      <c r="H628" s="65"/>
      <c r="I628" s="65"/>
      <c r="J628" s="65"/>
      <c r="K628" s="66"/>
      <c r="L628" s="109"/>
      <c r="M628" s="110"/>
      <c r="N628" s="111"/>
      <c r="O628" s="74">
        <f>IF(D628=0,"",D628/C627)</f>
        <v>0.53333333333333333</v>
      </c>
      <c r="P628" s="75">
        <v>28</v>
      </c>
      <c r="Q628" s="76">
        <f t="shared" si="85"/>
        <v>0.90322580645161288</v>
      </c>
      <c r="R628" s="76">
        <f t="shared" si="86"/>
        <v>9.6774193548387122E-2</v>
      </c>
      <c r="T628" s="77">
        <f>P628/P626</f>
        <v>0.52830188679245282</v>
      </c>
    </row>
    <row r="629" spans="1:20" ht="15.75" customHeight="1">
      <c r="A629" s="64">
        <v>1701</v>
      </c>
      <c r="B629" s="65"/>
      <c r="C629" s="65"/>
      <c r="D629" s="65"/>
      <c r="E629" s="65">
        <v>15</v>
      </c>
      <c r="F629" s="65"/>
      <c r="G629" s="65"/>
      <c r="H629" s="65"/>
      <c r="I629" s="65"/>
      <c r="J629" s="65"/>
      <c r="K629" s="66"/>
      <c r="L629" s="109"/>
      <c r="M629" s="110"/>
      <c r="N629" s="111"/>
      <c r="O629" s="74">
        <f>IF(E629=0,"",E629/D628)</f>
        <v>0.9375</v>
      </c>
      <c r="P629" s="75">
        <v>26</v>
      </c>
      <c r="Q629" s="76">
        <f t="shared" si="85"/>
        <v>0.9285714285714286</v>
      </c>
      <c r="R629" s="76">
        <f t="shared" si="86"/>
        <v>7.1428571428571397E-2</v>
      </c>
      <c r="T629" s="112"/>
    </row>
    <row r="630" spans="1:20" ht="15.75" customHeight="1">
      <c r="A630" s="64">
        <v>1702</v>
      </c>
      <c r="B630" s="65"/>
      <c r="C630" s="65"/>
      <c r="D630" s="65"/>
      <c r="E630" s="65"/>
      <c r="F630" s="65">
        <v>15</v>
      </c>
      <c r="G630" s="65"/>
      <c r="H630" s="65"/>
      <c r="I630" s="65"/>
      <c r="J630" s="65"/>
      <c r="K630" s="66"/>
      <c r="L630" s="109"/>
      <c r="M630" s="110"/>
      <c r="N630" s="111"/>
      <c r="O630" s="74">
        <f>IF(F630=0,"",F630/E629)</f>
        <v>1</v>
      </c>
      <c r="P630" s="75">
        <v>25</v>
      </c>
      <c r="Q630" s="76">
        <f t="shared" si="85"/>
        <v>0.96153846153846156</v>
      </c>
      <c r="R630" s="76">
        <f t="shared" si="86"/>
        <v>3.8461538461538436E-2</v>
      </c>
      <c r="T630" s="112"/>
    </row>
    <row r="631" spans="1:20" ht="15.75" customHeight="1">
      <c r="A631" s="64">
        <v>1801</v>
      </c>
      <c r="B631" s="65"/>
      <c r="C631" s="65"/>
      <c r="D631" s="65"/>
      <c r="E631" s="65"/>
      <c r="F631" s="65"/>
      <c r="G631" s="65">
        <v>15</v>
      </c>
      <c r="H631" s="65"/>
      <c r="I631" s="65"/>
      <c r="J631" s="65"/>
      <c r="K631" s="66"/>
      <c r="L631" s="109"/>
      <c r="M631" s="110"/>
      <c r="N631" s="111"/>
      <c r="O631" s="74">
        <f>IF(G631=0,"",G631/F630)</f>
        <v>1</v>
      </c>
      <c r="P631" s="75">
        <v>23</v>
      </c>
      <c r="Q631" s="76">
        <f t="shared" si="85"/>
        <v>0.92</v>
      </c>
      <c r="R631" s="76">
        <f t="shared" si="86"/>
        <v>7.999999999999996E-2</v>
      </c>
      <c r="T631" s="112"/>
    </row>
    <row r="632" spans="1:20" ht="15.75" customHeight="1">
      <c r="A632" s="64">
        <v>1802</v>
      </c>
      <c r="B632" s="65"/>
      <c r="C632" s="65"/>
      <c r="D632" s="65"/>
      <c r="E632" s="65"/>
      <c r="F632" s="65"/>
      <c r="G632" s="65"/>
      <c r="H632" s="65">
        <v>15</v>
      </c>
      <c r="I632" s="65"/>
      <c r="J632" s="65"/>
      <c r="K632" s="66"/>
      <c r="L632" s="109"/>
      <c r="M632" s="110"/>
      <c r="N632" s="111"/>
      <c r="O632" s="74">
        <f>IF(H632=0,"",H632/G631)</f>
        <v>1</v>
      </c>
      <c r="P632" s="75">
        <v>23</v>
      </c>
      <c r="Q632" s="76">
        <f t="shared" si="85"/>
        <v>1</v>
      </c>
      <c r="R632" s="76">
        <f t="shared" si="86"/>
        <v>0</v>
      </c>
      <c r="T632" s="112"/>
    </row>
    <row r="633" spans="1:20" ht="15.75" customHeight="1">
      <c r="A633" s="64">
        <v>1901</v>
      </c>
      <c r="B633" s="65"/>
      <c r="C633" s="65"/>
      <c r="D633" s="65"/>
      <c r="E633" s="65"/>
      <c r="F633" s="65"/>
      <c r="G633" s="65"/>
      <c r="H633" s="65"/>
      <c r="I633" s="65">
        <v>15</v>
      </c>
      <c r="J633" s="65"/>
      <c r="K633" s="66">
        <v>1</v>
      </c>
      <c r="L633" s="109"/>
      <c r="M633" s="110"/>
      <c r="N633" s="111"/>
      <c r="O633" s="74">
        <f>IF(I633=0,"",I633/H632)</f>
        <v>1</v>
      </c>
      <c r="P633" s="75">
        <v>23</v>
      </c>
      <c r="Q633" s="76">
        <f t="shared" si="85"/>
        <v>1</v>
      </c>
      <c r="R633" s="76">
        <f t="shared" si="86"/>
        <v>0</v>
      </c>
      <c r="T633" s="112"/>
    </row>
    <row r="634" spans="1:20" ht="15.75" customHeight="1">
      <c r="A634" s="64">
        <v>1902</v>
      </c>
      <c r="B634" s="65"/>
      <c r="C634" s="65"/>
      <c r="D634" s="65"/>
      <c r="E634" s="65"/>
      <c r="F634" s="65"/>
      <c r="G634" s="65"/>
      <c r="H634" s="65"/>
      <c r="I634" s="65"/>
      <c r="J634" s="65">
        <v>11</v>
      </c>
      <c r="K634" s="66">
        <v>9</v>
      </c>
      <c r="L634" s="109"/>
      <c r="M634" s="110"/>
      <c r="N634" s="111"/>
      <c r="O634" s="78">
        <f>IF(J634=0,"",J634/I633)</f>
        <v>0.73333333333333328</v>
      </c>
      <c r="P634" s="75">
        <v>22</v>
      </c>
      <c r="Q634" s="79">
        <f t="shared" si="85"/>
        <v>0.95652173913043481</v>
      </c>
      <c r="R634" s="79">
        <f t="shared" si="86"/>
        <v>4.3478260869565188E-2</v>
      </c>
      <c r="T634" s="112"/>
    </row>
    <row r="635" spans="1:20" ht="15.75" customHeight="1">
      <c r="A635" s="64">
        <v>2001</v>
      </c>
      <c r="B635" s="65"/>
      <c r="C635" s="65"/>
      <c r="D635" s="65"/>
      <c r="E635" s="65"/>
      <c r="F635" s="65"/>
      <c r="G635" s="65"/>
      <c r="H635" s="65"/>
      <c r="I635" s="65"/>
      <c r="J635" s="65">
        <v>9</v>
      </c>
      <c r="K635" s="66">
        <v>9</v>
      </c>
      <c r="L635" s="109"/>
      <c r="M635" s="110"/>
      <c r="N635" s="112"/>
      <c r="O635" s="146"/>
      <c r="P635" s="75">
        <v>12</v>
      </c>
      <c r="Q635" s="147"/>
      <c r="R635" s="148"/>
      <c r="T635" s="112"/>
    </row>
    <row r="636" spans="1:20" ht="15.75" customHeight="1">
      <c r="A636" s="64">
        <v>2002</v>
      </c>
      <c r="B636" s="65"/>
      <c r="C636" s="65"/>
      <c r="D636" s="65"/>
      <c r="E636" s="65"/>
      <c r="F636" s="65"/>
      <c r="G636" s="65"/>
      <c r="H636" s="65"/>
      <c r="I636" s="65"/>
      <c r="J636" s="65">
        <v>1</v>
      </c>
      <c r="K636" s="66">
        <v>1</v>
      </c>
      <c r="L636" s="109"/>
      <c r="M636" s="110"/>
      <c r="N636" s="112"/>
      <c r="O636" s="116"/>
      <c r="P636" s="117">
        <v>3</v>
      </c>
      <c r="Q636" s="118"/>
      <c r="R636" s="116"/>
      <c r="T636" s="112"/>
    </row>
    <row r="637" spans="1:20" ht="15.75" customHeight="1">
      <c r="A637" s="64">
        <v>2101</v>
      </c>
      <c r="B637" s="65"/>
      <c r="C637" s="65"/>
      <c r="D637" s="65"/>
      <c r="E637" s="65"/>
      <c r="F637" s="65"/>
      <c r="G637" s="65"/>
      <c r="H637" s="65"/>
      <c r="I637" s="65"/>
      <c r="J637" s="65">
        <v>1</v>
      </c>
      <c r="K637" s="66">
        <v>1</v>
      </c>
      <c r="L637" s="109"/>
      <c r="M637" s="110"/>
      <c r="N637" s="112"/>
      <c r="O637" s="116"/>
      <c r="P637" s="117">
        <v>2</v>
      </c>
      <c r="Q637" s="118"/>
      <c r="R637" s="116"/>
      <c r="T637" s="112"/>
    </row>
    <row r="638" spans="1:20" ht="15.75" customHeight="1">
      <c r="A638" s="64">
        <v>2102</v>
      </c>
      <c r="B638" s="65"/>
      <c r="C638" s="65"/>
      <c r="D638" s="65"/>
      <c r="E638" s="65"/>
      <c r="F638" s="65"/>
      <c r="G638" s="65"/>
      <c r="H638" s="65"/>
      <c r="I638" s="65"/>
      <c r="J638" s="65">
        <v>1</v>
      </c>
      <c r="K638" s="66"/>
      <c r="L638" s="109"/>
      <c r="M638" s="110"/>
      <c r="N638" s="112"/>
      <c r="O638" s="116"/>
      <c r="P638" s="117">
        <v>1</v>
      </c>
      <c r="Q638" s="118"/>
      <c r="R638" s="116"/>
      <c r="T638" s="112"/>
    </row>
    <row r="639" spans="1:20" ht="15.75" customHeight="1">
      <c r="A639" s="64">
        <v>2201</v>
      </c>
      <c r="B639" s="65"/>
      <c r="C639" s="65"/>
      <c r="D639" s="65"/>
      <c r="E639" s="65"/>
      <c r="F639" s="65"/>
      <c r="G639" s="65"/>
      <c r="H639" s="65"/>
      <c r="I639" s="65"/>
      <c r="J639" s="65">
        <v>1</v>
      </c>
      <c r="K639" s="66">
        <v>1</v>
      </c>
      <c r="L639" s="109"/>
      <c r="M639" s="110"/>
      <c r="N639" s="112"/>
      <c r="O639" s="3"/>
      <c r="P639" s="30">
        <v>1</v>
      </c>
      <c r="Q639" s="23"/>
      <c r="R639" s="84"/>
      <c r="T639" s="112"/>
    </row>
    <row r="640" spans="1:20" ht="15.75" customHeight="1">
      <c r="A640" s="64">
        <v>2202</v>
      </c>
      <c r="B640" s="87"/>
      <c r="C640" s="87"/>
      <c r="D640" s="87"/>
      <c r="E640" s="87"/>
      <c r="F640" s="87"/>
      <c r="G640" s="87"/>
      <c r="H640" s="87"/>
      <c r="I640" s="87"/>
      <c r="J640" s="87"/>
      <c r="K640" s="88"/>
      <c r="L640" s="72"/>
      <c r="M640" s="3"/>
      <c r="N640" s="30"/>
      <c r="O640" s="89" t="s">
        <v>83</v>
      </c>
      <c r="P640" s="90">
        <v>18</v>
      </c>
      <c r="Q640" s="120">
        <f>K643</f>
        <v>22</v>
      </c>
      <c r="R640" s="92" t="s">
        <v>11</v>
      </c>
      <c r="T640" s="112"/>
    </row>
    <row r="641" spans="1:20" ht="15.75" customHeight="1">
      <c r="A641" s="64">
        <v>2301</v>
      </c>
      <c r="B641" s="87"/>
      <c r="C641" s="87"/>
      <c r="D641" s="87"/>
      <c r="E641" s="87"/>
      <c r="F641" s="87"/>
      <c r="G641" s="87"/>
      <c r="H641" s="87"/>
      <c r="I641" s="87"/>
      <c r="J641" s="87"/>
      <c r="K641" s="88"/>
      <c r="L641" s="72"/>
      <c r="M641" s="3"/>
      <c r="N641" s="30"/>
      <c r="O641" s="93" t="s">
        <v>85</v>
      </c>
      <c r="P641" s="94">
        <f>IF(P640/B626=0,"",P640/B626)</f>
        <v>0.33962264150943394</v>
      </c>
      <c r="Q641" s="121">
        <f>IF(P640/Q640=0,"",P640/Q640)</f>
        <v>0.81818181818181823</v>
      </c>
      <c r="R641" s="96" t="s">
        <v>86</v>
      </c>
      <c r="T641" s="112"/>
    </row>
    <row r="642" spans="1:20" ht="15.75" customHeight="1">
      <c r="A642" s="64">
        <v>2302</v>
      </c>
      <c r="B642" s="87"/>
      <c r="C642" s="87"/>
      <c r="D642" s="87"/>
      <c r="E642" s="87"/>
      <c r="F642" s="87"/>
      <c r="G642" s="87"/>
      <c r="H642" s="87"/>
      <c r="I642" s="87"/>
      <c r="J642" s="87"/>
      <c r="K642" s="88"/>
      <c r="L642" s="97"/>
      <c r="M642" s="98"/>
      <c r="N642" s="99"/>
      <c r="O642" s="98"/>
      <c r="P642" s="99"/>
      <c r="Q642" s="99"/>
      <c r="R642" s="122"/>
      <c r="T642" s="112"/>
    </row>
    <row r="643" spans="1:20" ht="18" customHeight="1">
      <c r="A643" s="29"/>
      <c r="B643" s="30"/>
      <c r="C643" s="30"/>
      <c r="D643" s="305" t="s">
        <v>111</v>
      </c>
      <c r="E643" s="306"/>
      <c r="F643" s="306"/>
      <c r="G643" s="306"/>
      <c r="H643" s="306"/>
      <c r="I643" s="306"/>
      <c r="J643" s="307"/>
      <c r="K643" s="101">
        <f>SUM(K626:K639)</f>
        <v>22</v>
      </c>
      <c r="L643" s="102">
        <f>IF(K634=0,"",K634/B626)</f>
        <v>0.16981132075471697</v>
      </c>
      <c r="M643" s="102">
        <f>IF(K643=0,"",K643/B626)</f>
        <v>0.41509433962264153</v>
      </c>
      <c r="N643" s="102">
        <f>IF(K634=0,"",M643-L643)</f>
        <v>0.24528301886792456</v>
      </c>
      <c r="O643" s="3"/>
      <c r="P643" s="30"/>
      <c r="Q643" s="23"/>
      <c r="R643" s="3"/>
      <c r="T643" s="112"/>
    </row>
    <row r="644" spans="1:20" ht="14.25" customHeight="1">
      <c r="L644" s="3"/>
      <c r="M644" s="3"/>
      <c r="O644" s="3"/>
      <c r="T644" s="112"/>
    </row>
    <row r="645" spans="1:20" ht="14.25" customHeight="1">
      <c r="L645" s="3"/>
      <c r="M645" s="3"/>
      <c r="O645" s="3"/>
      <c r="T645" s="112"/>
    </row>
    <row r="646" spans="1:20" ht="26.25" customHeight="1">
      <c r="A646" s="245" t="s">
        <v>99</v>
      </c>
      <c r="I646" s="246"/>
      <c r="J646" s="246"/>
      <c r="K646" s="60" t="s">
        <v>98</v>
      </c>
      <c r="L646" s="3"/>
      <c r="M646" s="3"/>
      <c r="N646" s="30"/>
      <c r="O646" s="3"/>
      <c r="P646" s="30"/>
      <c r="Q646" s="30"/>
      <c r="R646" s="30"/>
      <c r="T646" s="112"/>
    </row>
    <row r="647" spans="1:20" ht="20.25" customHeight="1">
      <c r="A647" s="293" t="s">
        <v>10</v>
      </c>
      <c r="B647" s="294" t="s">
        <v>100</v>
      </c>
      <c r="C647" s="289"/>
      <c r="D647" s="289"/>
      <c r="E647" s="289"/>
      <c r="F647" s="289"/>
      <c r="G647" s="289"/>
      <c r="H647" s="289"/>
      <c r="I647" s="289"/>
      <c r="J647" s="290"/>
      <c r="K647" s="295" t="s">
        <v>11</v>
      </c>
      <c r="L647" s="286" t="s">
        <v>3</v>
      </c>
      <c r="M647" s="286" t="s">
        <v>4</v>
      </c>
      <c r="N647" s="284" t="s">
        <v>5</v>
      </c>
      <c r="O647" s="286" t="s">
        <v>6</v>
      </c>
      <c r="P647" s="287" t="s">
        <v>7</v>
      </c>
      <c r="Q647" s="287" t="s">
        <v>8</v>
      </c>
      <c r="R647" s="286" t="s">
        <v>101</v>
      </c>
      <c r="T647" s="112"/>
    </row>
    <row r="648" spans="1:20" ht="15.75" customHeight="1">
      <c r="A648" s="285"/>
      <c r="B648" s="64" t="s">
        <v>102</v>
      </c>
      <c r="C648" s="64" t="s">
        <v>103</v>
      </c>
      <c r="D648" s="64" t="s">
        <v>104</v>
      </c>
      <c r="E648" s="64" t="s">
        <v>105</v>
      </c>
      <c r="F648" s="64" t="s">
        <v>106</v>
      </c>
      <c r="G648" s="64" t="s">
        <v>107</v>
      </c>
      <c r="H648" s="64" t="s">
        <v>108</v>
      </c>
      <c r="I648" s="64" t="s">
        <v>109</v>
      </c>
      <c r="J648" s="64" t="s">
        <v>110</v>
      </c>
      <c r="K648" s="285"/>
      <c r="L648" s="285"/>
      <c r="M648" s="285"/>
      <c r="N648" s="285"/>
      <c r="O648" s="285"/>
      <c r="P648" s="285"/>
      <c r="Q648" s="285"/>
      <c r="R648" s="285"/>
      <c r="T648" s="112"/>
    </row>
    <row r="649" spans="1:20" ht="15.75" customHeight="1">
      <c r="A649" s="64">
        <v>1601</v>
      </c>
      <c r="B649" s="65">
        <v>33</v>
      </c>
      <c r="C649" s="65"/>
      <c r="D649" s="65"/>
      <c r="E649" s="65"/>
      <c r="F649" s="65"/>
      <c r="G649" s="65"/>
      <c r="H649" s="65"/>
      <c r="I649" s="65"/>
      <c r="J649" s="65"/>
      <c r="K649" s="66"/>
      <c r="L649" s="104"/>
      <c r="M649" s="105"/>
      <c r="N649" s="106"/>
      <c r="O649" s="107"/>
      <c r="P649" s="70">
        <f>B649</f>
        <v>33</v>
      </c>
      <c r="Q649" s="108"/>
      <c r="R649" s="107"/>
      <c r="T649" s="112"/>
    </row>
    <row r="650" spans="1:20" ht="15.75" customHeight="1">
      <c r="A650" s="64">
        <v>1602</v>
      </c>
      <c r="B650" s="65"/>
      <c r="C650" s="65">
        <v>25</v>
      </c>
      <c r="D650" s="65"/>
      <c r="E650" s="65"/>
      <c r="F650" s="65"/>
      <c r="G650" s="65"/>
      <c r="H650" s="65"/>
      <c r="I650" s="65"/>
      <c r="J650" s="65"/>
      <c r="K650" s="66"/>
      <c r="L650" s="109"/>
      <c r="M650" s="110"/>
      <c r="N650" s="111"/>
      <c r="O650" s="74">
        <f>IF(C650=0,"",C650/B649)</f>
        <v>0.75757575757575757</v>
      </c>
      <c r="P650" s="75">
        <v>26</v>
      </c>
      <c r="Q650" s="76">
        <f t="shared" ref="Q650:Q657" si="87">IF(P650=0,"",P650/P649)</f>
        <v>0.78787878787878785</v>
      </c>
      <c r="R650" s="76">
        <f t="shared" ref="R650:R657" si="88">IF(P650=0,"",100%-Q650)</f>
        <v>0.21212121212121215</v>
      </c>
      <c r="T650" s="112"/>
    </row>
    <row r="651" spans="1:20" ht="15.75" customHeight="1">
      <c r="A651" s="64">
        <v>1701</v>
      </c>
      <c r="B651" s="65"/>
      <c r="C651" s="65"/>
      <c r="D651" s="65">
        <v>17</v>
      </c>
      <c r="E651" s="65"/>
      <c r="F651" s="65"/>
      <c r="G651" s="65"/>
      <c r="H651" s="65"/>
      <c r="I651" s="65"/>
      <c r="J651" s="65"/>
      <c r="K651" s="66"/>
      <c r="L651" s="109"/>
      <c r="M651" s="110"/>
      <c r="N651" s="111"/>
      <c r="O651" s="74">
        <f>IF(D651=0,"",D651/C650)</f>
        <v>0.68</v>
      </c>
      <c r="P651" s="75">
        <v>22</v>
      </c>
      <c r="Q651" s="76">
        <f t="shared" si="87"/>
        <v>0.84615384615384615</v>
      </c>
      <c r="R651" s="76">
        <f t="shared" si="88"/>
        <v>0.15384615384615385</v>
      </c>
      <c r="T651" s="77">
        <f>P651/P649</f>
        <v>0.66666666666666663</v>
      </c>
    </row>
    <row r="652" spans="1:20" ht="15.75" customHeight="1">
      <c r="A652" s="64">
        <v>1702</v>
      </c>
      <c r="B652" s="65"/>
      <c r="C652" s="65"/>
      <c r="D652" s="65"/>
      <c r="E652" s="65">
        <v>13</v>
      </c>
      <c r="F652" s="65"/>
      <c r="G652" s="65"/>
      <c r="H652" s="65"/>
      <c r="I652" s="65"/>
      <c r="J652" s="65"/>
      <c r="K652" s="66"/>
      <c r="L652" s="109"/>
      <c r="M652" s="110"/>
      <c r="N652" s="111"/>
      <c r="O652" s="74">
        <f>IF(E652=0,"",E652/D651)</f>
        <v>0.76470588235294112</v>
      </c>
      <c r="P652" s="75">
        <v>18</v>
      </c>
      <c r="Q652" s="76">
        <f t="shared" si="87"/>
        <v>0.81818181818181823</v>
      </c>
      <c r="R652" s="76">
        <f t="shared" si="88"/>
        <v>0.18181818181818177</v>
      </c>
      <c r="T652" s="112"/>
    </row>
    <row r="653" spans="1:20" ht="15.75" customHeight="1">
      <c r="A653" s="64">
        <v>1801</v>
      </c>
      <c r="B653" s="65"/>
      <c r="C653" s="65"/>
      <c r="D653" s="65"/>
      <c r="E653" s="65"/>
      <c r="F653" s="65">
        <v>13</v>
      </c>
      <c r="G653" s="65"/>
      <c r="H653" s="65"/>
      <c r="I653" s="65"/>
      <c r="J653" s="65"/>
      <c r="K653" s="66"/>
      <c r="L653" s="109"/>
      <c r="M653" s="110"/>
      <c r="N653" s="111"/>
      <c r="O653" s="74">
        <f>IF(F653=0,"",F653/E652)</f>
        <v>1</v>
      </c>
      <c r="P653" s="75">
        <v>18</v>
      </c>
      <c r="Q653" s="76">
        <f t="shared" si="87"/>
        <v>1</v>
      </c>
      <c r="R653" s="76">
        <f t="shared" si="88"/>
        <v>0</v>
      </c>
      <c r="T653" s="112"/>
    </row>
    <row r="654" spans="1:20" ht="15.75" customHeight="1">
      <c r="A654" s="64">
        <v>1802</v>
      </c>
      <c r="B654" s="65"/>
      <c r="C654" s="65"/>
      <c r="D654" s="65"/>
      <c r="E654" s="65"/>
      <c r="F654" s="65"/>
      <c r="G654" s="65">
        <v>10</v>
      </c>
      <c r="H654" s="65"/>
      <c r="I654" s="65"/>
      <c r="J654" s="65"/>
      <c r="K654" s="66">
        <v>1</v>
      </c>
      <c r="L654" s="109"/>
      <c r="M654" s="110"/>
      <c r="N654" s="111"/>
      <c r="O654" s="74">
        <f>IF(G654=0,"",G654/F653)</f>
        <v>0.76923076923076927</v>
      </c>
      <c r="P654" s="75">
        <v>18</v>
      </c>
      <c r="Q654" s="76">
        <f t="shared" si="87"/>
        <v>1</v>
      </c>
      <c r="R654" s="76">
        <f t="shared" si="88"/>
        <v>0</v>
      </c>
      <c r="T654" s="112"/>
    </row>
    <row r="655" spans="1:20" ht="15.75" customHeight="1">
      <c r="A655" s="64">
        <v>1901</v>
      </c>
      <c r="B655" s="65"/>
      <c r="C655" s="65"/>
      <c r="D655" s="65"/>
      <c r="E655" s="65"/>
      <c r="F655" s="65"/>
      <c r="G655" s="65"/>
      <c r="H655" s="65">
        <v>10</v>
      </c>
      <c r="I655" s="65"/>
      <c r="J655" s="65"/>
      <c r="K655" s="66"/>
      <c r="L655" s="109"/>
      <c r="M655" s="110"/>
      <c r="N655" s="111"/>
      <c r="O655" s="74">
        <f>IF(H655=0,"",H655/G654)</f>
        <v>1</v>
      </c>
      <c r="P655" s="75">
        <v>16</v>
      </c>
      <c r="Q655" s="76">
        <f t="shared" si="87"/>
        <v>0.88888888888888884</v>
      </c>
      <c r="R655" s="76">
        <f t="shared" si="88"/>
        <v>0.11111111111111116</v>
      </c>
      <c r="T655" s="112"/>
    </row>
    <row r="656" spans="1:20" ht="15.75" customHeight="1">
      <c r="A656" s="64">
        <v>1902</v>
      </c>
      <c r="B656" s="65"/>
      <c r="C656" s="65"/>
      <c r="D656" s="65"/>
      <c r="E656" s="65"/>
      <c r="F656" s="65"/>
      <c r="G656" s="65"/>
      <c r="H656" s="65"/>
      <c r="I656" s="65">
        <v>10</v>
      </c>
      <c r="J656" s="65"/>
      <c r="K656" s="66">
        <v>2</v>
      </c>
      <c r="L656" s="109"/>
      <c r="M656" s="110"/>
      <c r="N656" s="111"/>
      <c r="O656" s="74">
        <f>IF(I656=0,"",I656/H655)</f>
        <v>1</v>
      </c>
      <c r="P656" s="75">
        <v>15</v>
      </c>
      <c r="Q656" s="76">
        <f t="shared" si="87"/>
        <v>0.9375</v>
      </c>
      <c r="R656" s="76">
        <f t="shared" si="88"/>
        <v>6.25E-2</v>
      </c>
      <c r="T656" s="112"/>
    </row>
    <row r="657" spans="1:18" ht="15.75" customHeight="1">
      <c r="A657" s="64">
        <v>2001</v>
      </c>
      <c r="B657" s="65"/>
      <c r="C657" s="65"/>
      <c r="D657" s="65"/>
      <c r="E657" s="65"/>
      <c r="F657" s="65"/>
      <c r="G657" s="65"/>
      <c r="H657" s="65"/>
      <c r="I657" s="65"/>
      <c r="J657" s="65">
        <v>8</v>
      </c>
      <c r="K657" s="66">
        <v>8</v>
      </c>
      <c r="L657" s="109"/>
      <c r="M657" s="110"/>
      <c r="N657" s="111"/>
      <c r="O657" s="78">
        <f>IF(J657=0,"",J657/I656)</f>
        <v>0.8</v>
      </c>
      <c r="P657" s="75">
        <v>13</v>
      </c>
      <c r="Q657" s="79">
        <f t="shared" si="87"/>
        <v>0.8666666666666667</v>
      </c>
      <c r="R657" s="79">
        <f t="shared" si="88"/>
        <v>0.1333333333333333</v>
      </c>
    </row>
    <row r="658" spans="1:18" ht="15.75" customHeight="1">
      <c r="A658" s="64">
        <v>2002</v>
      </c>
      <c r="B658" s="65"/>
      <c r="C658" s="65"/>
      <c r="D658" s="65"/>
      <c r="E658" s="65"/>
      <c r="F658" s="65"/>
      <c r="G658" s="65"/>
      <c r="H658" s="65"/>
      <c r="I658" s="65"/>
      <c r="J658" s="65">
        <v>3</v>
      </c>
      <c r="K658" s="66">
        <v>3</v>
      </c>
      <c r="L658" s="109"/>
      <c r="M658" s="110"/>
      <c r="N658" s="112"/>
      <c r="O658" s="146"/>
      <c r="P658" s="75">
        <v>5</v>
      </c>
      <c r="Q658" s="147"/>
      <c r="R658" s="148"/>
    </row>
    <row r="659" spans="1:18" ht="15.75" customHeight="1">
      <c r="A659" s="64">
        <v>2101</v>
      </c>
      <c r="B659" s="65"/>
      <c r="C659" s="65"/>
      <c r="D659" s="65"/>
      <c r="E659" s="65"/>
      <c r="F659" s="65"/>
      <c r="G659" s="65"/>
      <c r="H659" s="65"/>
      <c r="I659" s="65"/>
      <c r="J659" s="65">
        <v>2</v>
      </c>
      <c r="K659" s="66">
        <v>2</v>
      </c>
      <c r="L659" s="109"/>
      <c r="M659" s="110"/>
      <c r="N659" s="112"/>
      <c r="O659" s="116"/>
      <c r="P659" s="117">
        <v>2</v>
      </c>
      <c r="Q659" s="118"/>
      <c r="R659" s="116"/>
    </row>
    <row r="660" spans="1:18" ht="15.75" customHeight="1">
      <c r="A660" s="64">
        <v>2102</v>
      </c>
      <c r="B660" s="65"/>
      <c r="C660" s="65"/>
      <c r="D660" s="65"/>
      <c r="E660" s="65"/>
      <c r="F660" s="65"/>
      <c r="G660" s="65"/>
      <c r="H660" s="65"/>
      <c r="I660" s="65"/>
      <c r="J660" s="65">
        <v>1</v>
      </c>
      <c r="K660" s="161">
        <v>1</v>
      </c>
      <c r="L660" s="109"/>
      <c r="M660" s="110"/>
      <c r="N660" s="112"/>
      <c r="O660" s="116"/>
      <c r="P660" s="117">
        <v>1</v>
      </c>
      <c r="Q660" s="118"/>
      <c r="R660" s="116"/>
    </row>
    <row r="661" spans="1:18" ht="15.75" customHeight="1">
      <c r="A661" s="64">
        <v>2201</v>
      </c>
      <c r="B661" s="65"/>
      <c r="C661" s="65"/>
      <c r="D661" s="65"/>
      <c r="E661" s="65"/>
      <c r="F661" s="65"/>
      <c r="G661" s="65"/>
      <c r="H661" s="65"/>
      <c r="I661" s="65"/>
      <c r="J661" s="65"/>
      <c r="K661" s="66"/>
      <c r="L661" s="109"/>
      <c r="M661" s="110"/>
      <c r="N661" s="112"/>
      <c r="O661" s="116"/>
      <c r="P661" s="117"/>
      <c r="Q661" s="118"/>
      <c r="R661" s="116"/>
    </row>
    <row r="662" spans="1:18" ht="15.75" customHeight="1">
      <c r="A662" s="64">
        <v>2202</v>
      </c>
      <c r="B662" s="65"/>
      <c r="C662" s="65"/>
      <c r="D662" s="65"/>
      <c r="E662" s="65"/>
      <c r="F662" s="65"/>
      <c r="G662" s="65"/>
      <c r="H662" s="65"/>
      <c r="I662" s="65"/>
      <c r="J662" s="65"/>
      <c r="K662" s="66"/>
      <c r="L662" s="109"/>
      <c r="M662" s="110"/>
      <c r="N662" s="112"/>
      <c r="O662" s="3"/>
      <c r="P662" s="30"/>
      <c r="Q662" s="23"/>
      <c r="R662" s="84"/>
    </row>
    <row r="663" spans="1:18" ht="15.75" customHeight="1">
      <c r="A663" s="64">
        <v>2301</v>
      </c>
      <c r="B663" s="87"/>
      <c r="C663" s="87"/>
      <c r="D663" s="87"/>
      <c r="E663" s="87"/>
      <c r="F663" s="87"/>
      <c r="G663" s="87"/>
      <c r="H663" s="87"/>
      <c r="I663" s="87"/>
      <c r="J663" s="87"/>
      <c r="K663" s="88"/>
      <c r="L663" s="72"/>
      <c r="M663" s="3"/>
      <c r="N663" s="30"/>
      <c r="O663" s="89" t="s">
        <v>83</v>
      </c>
      <c r="P663" s="90">
        <v>10</v>
      </c>
      <c r="Q663" s="120">
        <f>K666</f>
        <v>17</v>
      </c>
      <c r="R663" s="92" t="s">
        <v>11</v>
      </c>
    </row>
    <row r="664" spans="1:18" ht="15.75" customHeight="1">
      <c r="A664" s="64">
        <v>2302</v>
      </c>
      <c r="B664" s="87"/>
      <c r="C664" s="87"/>
      <c r="D664" s="87"/>
      <c r="E664" s="87"/>
      <c r="F664" s="87"/>
      <c r="G664" s="87"/>
      <c r="H664" s="87"/>
      <c r="I664" s="87"/>
      <c r="J664" s="87"/>
      <c r="K664" s="88"/>
      <c r="L664" s="72"/>
      <c r="M664" s="3"/>
      <c r="N664" s="30"/>
      <c r="O664" s="93" t="s">
        <v>85</v>
      </c>
      <c r="P664" s="94">
        <f>IF(P663/B649=0,"",P663/B649)</f>
        <v>0.30303030303030304</v>
      </c>
      <c r="Q664" s="121">
        <f>IF(P663/Q663=0,"",P663/Q663)</f>
        <v>0.58823529411764708</v>
      </c>
      <c r="R664" s="96" t="s">
        <v>86</v>
      </c>
    </row>
    <row r="665" spans="1:18" ht="15.75" customHeight="1">
      <c r="A665" s="64">
        <v>2401</v>
      </c>
      <c r="B665" s="87"/>
      <c r="C665" s="87"/>
      <c r="D665" s="87"/>
      <c r="E665" s="87"/>
      <c r="F665" s="87"/>
      <c r="G665" s="87"/>
      <c r="H665" s="87"/>
      <c r="I665" s="87"/>
      <c r="J665" s="87"/>
      <c r="K665" s="88"/>
      <c r="L665" s="97"/>
      <c r="M665" s="98"/>
      <c r="N665" s="99"/>
      <c r="O665" s="98"/>
      <c r="P665" s="99"/>
      <c r="Q665" s="99"/>
      <c r="R665" s="122"/>
    </row>
    <row r="666" spans="1:18" ht="18" customHeight="1">
      <c r="A666" s="29"/>
      <c r="B666" s="30"/>
      <c r="C666" s="30"/>
      <c r="D666" s="305" t="s">
        <v>111</v>
      </c>
      <c r="E666" s="306"/>
      <c r="F666" s="306"/>
      <c r="G666" s="306"/>
      <c r="H666" s="306"/>
      <c r="I666" s="306"/>
      <c r="J666" s="307"/>
      <c r="K666" s="101">
        <f>SUM(K649:K662)</f>
        <v>17</v>
      </c>
      <c r="L666" s="102">
        <f>(SUM(K653:K657)/B649)</f>
        <v>0.33333333333333331</v>
      </c>
      <c r="M666" s="102">
        <f>IF(K666=0,"",K666/B649)</f>
        <v>0.51515151515151514</v>
      </c>
      <c r="N666" s="102">
        <f>IF(K657=0,"",M666-L666)</f>
        <v>0.18181818181818182</v>
      </c>
      <c r="O666" s="3"/>
      <c r="P666" s="30"/>
      <c r="Q666" s="23"/>
      <c r="R666" s="3"/>
    </row>
    <row r="667" spans="1:18" ht="12.75" customHeight="1">
      <c r="L667" s="3"/>
      <c r="M667" s="3"/>
      <c r="O667" s="3"/>
    </row>
    <row r="668" spans="1:18" ht="12.75" customHeight="1">
      <c r="L668" s="3"/>
      <c r="M668" s="3"/>
      <c r="O668" s="3"/>
    </row>
    <row r="669" spans="1:18" ht="26.25" customHeight="1">
      <c r="A669" s="245" t="s">
        <v>99</v>
      </c>
      <c r="I669" s="246"/>
      <c r="J669" s="246"/>
      <c r="K669" s="60" t="s">
        <v>112</v>
      </c>
      <c r="L669" s="3"/>
      <c r="M669" s="3"/>
      <c r="N669" s="30"/>
      <c r="O669" s="3"/>
      <c r="P669" s="30"/>
      <c r="Q669" s="30"/>
      <c r="R669" s="30"/>
    </row>
    <row r="670" spans="1:18" ht="20.25" customHeight="1">
      <c r="A670" s="293" t="s">
        <v>10</v>
      </c>
      <c r="B670" s="294" t="s">
        <v>100</v>
      </c>
      <c r="C670" s="289"/>
      <c r="D670" s="289"/>
      <c r="E670" s="289"/>
      <c r="F670" s="289"/>
      <c r="G670" s="289"/>
      <c r="H670" s="289"/>
      <c r="I670" s="289"/>
      <c r="J670" s="290"/>
      <c r="K670" s="295" t="s">
        <v>11</v>
      </c>
      <c r="L670" s="286" t="s">
        <v>3</v>
      </c>
      <c r="M670" s="286" t="s">
        <v>4</v>
      </c>
      <c r="N670" s="284" t="s">
        <v>5</v>
      </c>
      <c r="O670" s="286" t="s">
        <v>6</v>
      </c>
      <c r="P670" s="287" t="s">
        <v>7</v>
      </c>
      <c r="Q670" s="287" t="s">
        <v>8</v>
      </c>
      <c r="R670" s="286" t="s">
        <v>101</v>
      </c>
    </row>
    <row r="671" spans="1:18" ht="15.75" customHeight="1">
      <c r="A671" s="285"/>
      <c r="B671" s="64" t="s">
        <v>102</v>
      </c>
      <c r="C671" s="64" t="s">
        <v>103</v>
      </c>
      <c r="D671" s="64" t="s">
        <v>104</v>
      </c>
      <c r="E671" s="64" t="s">
        <v>105</v>
      </c>
      <c r="F671" s="64" t="s">
        <v>106</v>
      </c>
      <c r="G671" s="64" t="s">
        <v>107</v>
      </c>
      <c r="H671" s="64" t="s">
        <v>108</v>
      </c>
      <c r="I671" s="64" t="s">
        <v>109</v>
      </c>
      <c r="J671" s="64" t="s">
        <v>110</v>
      </c>
      <c r="K671" s="285"/>
      <c r="L671" s="285"/>
      <c r="M671" s="285"/>
      <c r="N671" s="285"/>
      <c r="O671" s="285"/>
      <c r="P671" s="285"/>
      <c r="Q671" s="285"/>
      <c r="R671" s="285"/>
    </row>
    <row r="672" spans="1:18" ht="15.75" customHeight="1">
      <c r="A672" s="64">
        <v>1602</v>
      </c>
      <c r="B672" s="65">
        <v>56</v>
      </c>
      <c r="C672" s="65"/>
      <c r="D672" s="65"/>
      <c r="E672" s="65"/>
      <c r="F672" s="65"/>
      <c r="G672" s="65"/>
      <c r="H672" s="65"/>
      <c r="I672" s="65"/>
      <c r="J672" s="65"/>
      <c r="K672" s="66"/>
      <c r="L672" s="104"/>
      <c r="M672" s="105"/>
      <c r="N672" s="106"/>
      <c r="O672" s="107"/>
      <c r="P672" s="70">
        <f>B672</f>
        <v>56</v>
      </c>
      <c r="Q672" s="108"/>
      <c r="R672" s="107"/>
    </row>
    <row r="673" spans="1:20" ht="15.75" customHeight="1">
      <c r="A673" s="64">
        <v>1701</v>
      </c>
      <c r="B673" s="65"/>
      <c r="C673" s="65">
        <v>56</v>
      </c>
      <c r="D673" s="65"/>
      <c r="E673" s="65"/>
      <c r="F673" s="65"/>
      <c r="G673" s="65"/>
      <c r="H673" s="65"/>
      <c r="I673" s="65"/>
      <c r="J673" s="65"/>
      <c r="K673" s="66"/>
      <c r="L673" s="109"/>
      <c r="M673" s="110"/>
      <c r="N673" s="111"/>
      <c r="O673" s="74">
        <f>IF(C673=0,"",C673/B672)</f>
        <v>1</v>
      </c>
      <c r="P673" s="75">
        <v>56</v>
      </c>
      <c r="Q673" s="76">
        <f t="shared" ref="Q673:Q680" si="89">IF(P673=0,"",P673/P672)</f>
        <v>1</v>
      </c>
      <c r="R673" s="76">
        <f t="shared" ref="R673:R680" si="90">IF(P673=0,"",100%-Q673)</f>
        <v>0</v>
      </c>
    </row>
    <row r="674" spans="1:20" ht="15.75" customHeight="1">
      <c r="A674" s="64">
        <v>1702</v>
      </c>
      <c r="B674" s="65"/>
      <c r="C674" s="65"/>
      <c r="D674" s="65">
        <v>33</v>
      </c>
      <c r="E674" s="65"/>
      <c r="F674" s="65"/>
      <c r="G674" s="65"/>
      <c r="H674" s="65"/>
      <c r="I674" s="65"/>
      <c r="J674" s="65"/>
      <c r="K674" s="66"/>
      <c r="L674" s="109"/>
      <c r="M674" s="110"/>
      <c r="N674" s="111"/>
      <c r="O674" s="74">
        <f>IF(D674=0,"",D674/C673)</f>
        <v>0.5892857142857143</v>
      </c>
      <c r="P674" s="75">
        <v>53</v>
      </c>
      <c r="Q674" s="76">
        <f t="shared" si="89"/>
        <v>0.9464285714285714</v>
      </c>
      <c r="R674" s="76">
        <f t="shared" si="90"/>
        <v>5.3571428571428603E-2</v>
      </c>
      <c r="T674" s="77">
        <f>P674/P672</f>
        <v>0.9464285714285714</v>
      </c>
    </row>
    <row r="675" spans="1:20" ht="15.75" customHeight="1">
      <c r="A675" s="64">
        <v>1801</v>
      </c>
      <c r="B675" s="65"/>
      <c r="C675" s="65"/>
      <c r="D675" s="65"/>
      <c r="E675" s="65">
        <v>28</v>
      </c>
      <c r="F675" s="65"/>
      <c r="G675" s="65"/>
      <c r="H675" s="65"/>
      <c r="I675" s="65"/>
      <c r="J675" s="65"/>
      <c r="K675" s="66"/>
      <c r="L675" s="109"/>
      <c r="M675" s="110"/>
      <c r="N675" s="111"/>
      <c r="O675" s="74">
        <f>IF(E675=0,"",E675/D674)</f>
        <v>0.84848484848484851</v>
      </c>
      <c r="P675" s="75">
        <v>47</v>
      </c>
      <c r="Q675" s="76">
        <f t="shared" si="89"/>
        <v>0.8867924528301887</v>
      </c>
      <c r="R675" s="76">
        <f t="shared" si="90"/>
        <v>0.1132075471698113</v>
      </c>
      <c r="T675" s="112"/>
    </row>
    <row r="676" spans="1:20" ht="15.75" customHeight="1">
      <c r="A676" s="64">
        <v>1802</v>
      </c>
      <c r="B676" s="65"/>
      <c r="C676" s="65"/>
      <c r="D676" s="65"/>
      <c r="E676" s="65"/>
      <c r="F676" s="65">
        <v>28</v>
      </c>
      <c r="G676" s="65"/>
      <c r="H676" s="65"/>
      <c r="I676" s="65"/>
      <c r="J676" s="65"/>
      <c r="K676" s="66"/>
      <c r="L676" s="109"/>
      <c r="M676" s="110"/>
      <c r="N676" s="111"/>
      <c r="O676" s="74">
        <f>IF(F676=0,"",F676/E675)</f>
        <v>1</v>
      </c>
      <c r="P676" s="75">
        <v>41</v>
      </c>
      <c r="Q676" s="76">
        <f t="shared" si="89"/>
        <v>0.87234042553191493</v>
      </c>
      <c r="R676" s="76">
        <f t="shared" si="90"/>
        <v>0.12765957446808507</v>
      </c>
      <c r="T676" s="112"/>
    </row>
    <row r="677" spans="1:20" ht="15.75" customHeight="1">
      <c r="A677" s="64">
        <v>1901</v>
      </c>
      <c r="B677" s="65"/>
      <c r="C677" s="65"/>
      <c r="D677" s="65"/>
      <c r="E677" s="65"/>
      <c r="F677" s="65"/>
      <c r="G677" s="65">
        <v>22</v>
      </c>
      <c r="H677" s="65"/>
      <c r="I677" s="65"/>
      <c r="J677" s="65"/>
      <c r="K677" s="66">
        <v>4</v>
      </c>
      <c r="L677" s="109"/>
      <c r="M677" s="110"/>
      <c r="N677" s="111"/>
      <c r="O677" s="74">
        <f>IF(G677=0,"",G677/F676)</f>
        <v>0.7857142857142857</v>
      </c>
      <c r="P677" s="75">
        <v>36</v>
      </c>
      <c r="Q677" s="76">
        <f t="shared" si="89"/>
        <v>0.87804878048780488</v>
      </c>
      <c r="R677" s="76">
        <f t="shared" si="90"/>
        <v>0.12195121951219512</v>
      </c>
      <c r="T677" s="112"/>
    </row>
    <row r="678" spans="1:20" ht="15.75" customHeight="1">
      <c r="A678" s="64">
        <v>1902</v>
      </c>
      <c r="B678" s="65"/>
      <c r="C678" s="65"/>
      <c r="D678" s="65"/>
      <c r="E678" s="65"/>
      <c r="F678" s="65"/>
      <c r="G678" s="65"/>
      <c r="H678" s="65">
        <v>12</v>
      </c>
      <c r="I678" s="65"/>
      <c r="J678" s="65"/>
      <c r="K678" s="66">
        <v>2</v>
      </c>
      <c r="L678" s="109"/>
      <c r="M678" s="110"/>
      <c r="N678" s="111"/>
      <c r="O678" s="74">
        <f>IF(H678=0,"",H678/G677)</f>
        <v>0.54545454545454541</v>
      </c>
      <c r="P678" s="75">
        <v>30</v>
      </c>
      <c r="Q678" s="76">
        <f t="shared" si="89"/>
        <v>0.83333333333333337</v>
      </c>
      <c r="R678" s="76">
        <f t="shared" si="90"/>
        <v>0.16666666666666663</v>
      </c>
      <c r="T678" s="112"/>
    </row>
    <row r="679" spans="1:20" ht="15.75" customHeight="1">
      <c r="A679" s="64">
        <v>2001</v>
      </c>
      <c r="B679" s="65"/>
      <c r="C679" s="65"/>
      <c r="D679" s="65"/>
      <c r="E679" s="65"/>
      <c r="F679" s="65"/>
      <c r="G679" s="65"/>
      <c r="H679" s="65"/>
      <c r="I679" s="65">
        <v>12</v>
      </c>
      <c r="J679" s="65"/>
      <c r="K679" s="66"/>
      <c r="L679" s="109"/>
      <c r="M679" s="110"/>
      <c r="N679" s="111"/>
      <c r="O679" s="74">
        <f>IF(I679=0,"",I679/H678)</f>
        <v>1</v>
      </c>
      <c r="P679" s="75">
        <v>28</v>
      </c>
      <c r="Q679" s="76">
        <f t="shared" si="89"/>
        <v>0.93333333333333335</v>
      </c>
      <c r="R679" s="76">
        <f t="shared" si="90"/>
        <v>6.6666666666666652E-2</v>
      </c>
      <c r="T679" s="112"/>
    </row>
    <row r="680" spans="1:20" ht="15.75" customHeight="1">
      <c r="A680" s="64">
        <v>2002</v>
      </c>
      <c r="B680" s="65"/>
      <c r="C680" s="65"/>
      <c r="D680" s="65"/>
      <c r="E680" s="65"/>
      <c r="F680" s="65"/>
      <c r="G680" s="65"/>
      <c r="H680" s="65"/>
      <c r="I680" s="65"/>
      <c r="J680" s="65">
        <v>12</v>
      </c>
      <c r="K680" s="66">
        <v>6</v>
      </c>
      <c r="L680" s="109"/>
      <c r="M680" s="110"/>
      <c r="N680" s="111"/>
      <c r="O680" s="78">
        <f>IF(J680=0,"",J680/I679)</f>
        <v>1</v>
      </c>
      <c r="P680" s="75">
        <v>28</v>
      </c>
      <c r="Q680" s="79">
        <f t="shared" si="89"/>
        <v>1</v>
      </c>
      <c r="R680" s="79">
        <f t="shared" si="90"/>
        <v>0</v>
      </c>
      <c r="T680" s="112"/>
    </row>
    <row r="681" spans="1:20" ht="15.75" customHeight="1">
      <c r="A681" s="64">
        <v>2101</v>
      </c>
      <c r="B681" s="65"/>
      <c r="C681" s="65"/>
      <c r="D681" s="65"/>
      <c r="E681" s="65"/>
      <c r="F681" s="65"/>
      <c r="G681" s="65"/>
      <c r="H681" s="65"/>
      <c r="I681" s="65"/>
      <c r="J681" s="65">
        <v>12</v>
      </c>
      <c r="K681" s="66">
        <v>6</v>
      </c>
      <c r="L681" s="109"/>
      <c r="M681" s="110"/>
      <c r="N681" s="112"/>
      <c r="O681" s="146"/>
      <c r="P681" s="75">
        <v>22</v>
      </c>
      <c r="Q681" s="147"/>
      <c r="R681" s="148"/>
      <c r="T681" s="112"/>
    </row>
    <row r="682" spans="1:20" ht="15.75" customHeight="1">
      <c r="A682" s="64">
        <v>2102</v>
      </c>
      <c r="B682" s="65"/>
      <c r="C682" s="65"/>
      <c r="D682" s="65"/>
      <c r="E682" s="65"/>
      <c r="F682" s="65"/>
      <c r="G682" s="65"/>
      <c r="H682" s="65"/>
      <c r="I682" s="65"/>
      <c r="J682" s="65">
        <v>12</v>
      </c>
      <c r="K682" s="66">
        <v>12</v>
      </c>
      <c r="L682" s="109"/>
      <c r="M682" s="110"/>
      <c r="N682" s="112"/>
      <c r="O682" s="116"/>
      <c r="P682" s="117">
        <v>12</v>
      </c>
      <c r="Q682" s="118"/>
      <c r="R682" s="116"/>
      <c r="T682" s="112"/>
    </row>
    <row r="683" spans="1:20" ht="15.75" customHeight="1">
      <c r="A683" s="64">
        <v>2201</v>
      </c>
      <c r="B683" s="65"/>
      <c r="C683" s="65"/>
      <c r="D683" s="65"/>
      <c r="E683" s="65"/>
      <c r="F683" s="65"/>
      <c r="G683" s="65"/>
      <c r="H683" s="65"/>
      <c r="I683" s="65"/>
      <c r="J683" s="65">
        <v>3</v>
      </c>
      <c r="K683" s="66">
        <v>3</v>
      </c>
      <c r="L683" s="109"/>
      <c r="M683" s="110"/>
      <c r="N683" s="112"/>
      <c r="O683" s="116"/>
      <c r="P683" s="117">
        <v>4</v>
      </c>
      <c r="Q683" s="118"/>
      <c r="R683" s="116"/>
      <c r="T683" s="112"/>
    </row>
    <row r="684" spans="1:20" ht="15.75" customHeight="1">
      <c r="A684" s="64">
        <v>2202</v>
      </c>
      <c r="B684" s="65"/>
      <c r="C684" s="65"/>
      <c r="D684" s="65"/>
      <c r="E684" s="65"/>
      <c r="F684" s="65"/>
      <c r="G684" s="65"/>
      <c r="H684" s="65"/>
      <c r="I684" s="65"/>
      <c r="J684" s="65">
        <v>1</v>
      </c>
      <c r="K684" s="66">
        <v>1</v>
      </c>
      <c r="L684" s="109"/>
      <c r="M684" s="110"/>
      <c r="N684" s="112"/>
      <c r="O684" s="116"/>
      <c r="P684" s="117">
        <v>1</v>
      </c>
      <c r="Q684" s="118"/>
      <c r="R684" s="116"/>
      <c r="T684" s="112"/>
    </row>
    <row r="685" spans="1:20" ht="15.75" customHeight="1">
      <c r="A685" s="64">
        <v>2301</v>
      </c>
      <c r="B685" s="65"/>
      <c r="C685" s="65"/>
      <c r="D685" s="65"/>
      <c r="E685" s="65"/>
      <c r="F685" s="65"/>
      <c r="G685" s="65"/>
      <c r="H685" s="65"/>
      <c r="I685" s="65"/>
      <c r="J685" s="65"/>
      <c r="K685" s="66"/>
      <c r="L685" s="109"/>
      <c r="M685" s="110"/>
      <c r="N685" s="112"/>
      <c r="O685" s="3"/>
      <c r="P685" s="30"/>
      <c r="Q685" s="23"/>
      <c r="R685" s="84"/>
      <c r="T685" s="112"/>
    </row>
    <row r="686" spans="1:20" ht="15.75" customHeight="1">
      <c r="A686" s="64">
        <v>2302</v>
      </c>
      <c r="B686" s="87"/>
      <c r="C686" s="87"/>
      <c r="D686" s="87"/>
      <c r="E686" s="87"/>
      <c r="F686" s="87"/>
      <c r="G686" s="87"/>
      <c r="H686" s="87"/>
      <c r="I686" s="87"/>
      <c r="J686" s="87"/>
      <c r="K686" s="88"/>
      <c r="L686" s="72"/>
      <c r="M686" s="3"/>
      <c r="N686" s="30"/>
      <c r="O686" s="89" t="s">
        <v>83</v>
      </c>
      <c r="P686" s="90">
        <v>24</v>
      </c>
      <c r="Q686" s="120">
        <f>K689</f>
        <v>34</v>
      </c>
      <c r="R686" s="92" t="s">
        <v>11</v>
      </c>
      <c r="T686" s="112"/>
    </row>
    <row r="687" spans="1:20" ht="15.75" customHeight="1">
      <c r="A687" s="64">
        <v>2401</v>
      </c>
      <c r="B687" s="87"/>
      <c r="C687" s="87"/>
      <c r="D687" s="87"/>
      <c r="E687" s="87"/>
      <c r="F687" s="87"/>
      <c r="G687" s="87"/>
      <c r="H687" s="87"/>
      <c r="I687" s="87"/>
      <c r="J687" s="87"/>
      <c r="K687" s="88"/>
      <c r="L687" s="72"/>
      <c r="M687" s="3"/>
      <c r="N687" s="30"/>
      <c r="O687" s="93" t="s">
        <v>85</v>
      </c>
      <c r="P687" s="94">
        <v>0.23200000000000001</v>
      </c>
      <c r="Q687" s="121">
        <f>IF(P686/Q686=0,"",P686/Q686)</f>
        <v>0.70588235294117652</v>
      </c>
      <c r="R687" s="96" t="s">
        <v>86</v>
      </c>
      <c r="T687" s="112"/>
    </row>
    <row r="688" spans="1:20" ht="15.75" customHeight="1">
      <c r="A688" s="64">
        <v>2402</v>
      </c>
      <c r="B688" s="87"/>
      <c r="C688" s="87"/>
      <c r="D688" s="87"/>
      <c r="E688" s="87"/>
      <c r="F688" s="87"/>
      <c r="G688" s="87"/>
      <c r="H688" s="87"/>
      <c r="I688" s="87"/>
      <c r="J688" s="87"/>
      <c r="K688" s="88"/>
      <c r="L688" s="97"/>
      <c r="M688" s="98"/>
      <c r="N688" s="99"/>
      <c r="O688" s="98"/>
      <c r="P688" s="99"/>
      <c r="Q688" s="99"/>
      <c r="R688" s="122"/>
      <c r="T688" s="112"/>
    </row>
    <row r="689" spans="1:20" ht="18" customHeight="1">
      <c r="A689" s="29"/>
      <c r="B689" s="30"/>
      <c r="C689" s="30"/>
      <c r="D689" s="305" t="s">
        <v>111</v>
      </c>
      <c r="E689" s="306"/>
      <c r="F689" s="306"/>
      <c r="G689" s="306"/>
      <c r="H689" s="306"/>
      <c r="I689" s="306"/>
      <c r="J689" s="307"/>
      <c r="K689" s="101">
        <f>SUM(K672:K685)</f>
        <v>34</v>
      </c>
      <c r="L689" s="102">
        <f>(SUM(K677:K680)/B672)</f>
        <v>0.21428571428571427</v>
      </c>
      <c r="M689" s="102">
        <f>IF(K689=0,"",K689/B672)</f>
        <v>0.6071428571428571</v>
      </c>
      <c r="N689" s="102">
        <f>IF(K680=0,"",M689-L689)</f>
        <v>0.39285714285714279</v>
      </c>
      <c r="O689" s="3"/>
      <c r="P689" s="30"/>
      <c r="Q689" s="23"/>
      <c r="R689" s="3"/>
      <c r="T689" s="112"/>
    </row>
    <row r="690" spans="1:20" ht="14.25" customHeight="1">
      <c r="T690" s="112"/>
    </row>
    <row r="691" spans="1:20" ht="14.25" customHeight="1">
      <c r="T691" s="112"/>
    </row>
    <row r="692" spans="1:20" ht="26.25" customHeight="1">
      <c r="A692" s="245" t="s">
        <v>99</v>
      </c>
      <c r="I692" s="246"/>
      <c r="J692" s="246"/>
      <c r="K692" s="60" t="s">
        <v>113</v>
      </c>
      <c r="L692" s="3"/>
      <c r="M692" s="3"/>
      <c r="N692" s="30"/>
      <c r="O692" s="3"/>
      <c r="P692" s="30"/>
      <c r="Q692" s="30"/>
      <c r="R692" s="30"/>
      <c r="T692" s="112"/>
    </row>
    <row r="693" spans="1:20" ht="20.25" customHeight="1">
      <c r="A693" s="293" t="s">
        <v>10</v>
      </c>
      <c r="B693" s="294" t="s">
        <v>100</v>
      </c>
      <c r="C693" s="289"/>
      <c r="D693" s="289"/>
      <c r="E693" s="289"/>
      <c r="F693" s="289"/>
      <c r="G693" s="289"/>
      <c r="H693" s="289"/>
      <c r="I693" s="289"/>
      <c r="J693" s="290"/>
      <c r="K693" s="295" t="s">
        <v>11</v>
      </c>
      <c r="L693" s="286" t="s">
        <v>3</v>
      </c>
      <c r="M693" s="286" t="s">
        <v>4</v>
      </c>
      <c r="N693" s="284" t="s">
        <v>5</v>
      </c>
      <c r="O693" s="286" t="s">
        <v>6</v>
      </c>
      <c r="P693" s="287" t="s">
        <v>7</v>
      </c>
      <c r="Q693" s="287" t="s">
        <v>8</v>
      </c>
      <c r="R693" s="286" t="s">
        <v>101</v>
      </c>
      <c r="T693" s="112"/>
    </row>
    <row r="694" spans="1:20" ht="15.75" customHeight="1">
      <c r="A694" s="285"/>
      <c r="B694" s="64" t="s">
        <v>102</v>
      </c>
      <c r="C694" s="64" t="s">
        <v>103</v>
      </c>
      <c r="D694" s="64" t="s">
        <v>104</v>
      </c>
      <c r="E694" s="64" t="s">
        <v>105</v>
      </c>
      <c r="F694" s="64" t="s">
        <v>106</v>
      </c>
      <c r="G694" s="64" t="s">
        <v>107</v>
      </c>
      <c r="H694" s="64" t="s">
        <v>108</v>
      </c>
      <c r="I694" s="64" t="s">
        <v>109</v>
      </c>
      <c r="J694" s="64" t="s">
        <v>110</v>
      </c>
      <c r="K694" s="285"/>
      <c r="L694" s="285"/>
      <c r="M694" s="285"/>
      <c r="N694" s="285"/>
      <c r="O694" s="285"/>
      <c r="P694" s="285"/>
      <c r="Q694" s="285"/>
      <c r="R694" s="285"/>
      <c r="T694" s="112"/>
    </row>
    <row r="695" spans="1:20" ht="15.75" customHeight="1">
      <c r="A695" s="64">
        <v>1701</v>
      </c>
      <c r="B695" s="65">
        <v>22</v>
      </c>
      <c r="C695" s="65"/>
      <c r="D695" s="65"/>
      <c r="E695" s="65"/>
      <c r="F695" s="65"/>
      <c r="G695" s="65"/>
      <c r="H695" s="65"/>
      <c r="I695" s="65"/>
      <c r="J695" s="65"/>
      <c r="K695" s="66"/>
      <c r="L695" s="104"/>
      <c r="M695" s="105"/>
      <c r="N695" s="106"/>
      <c r="O695" s="107"/>
      <c r="P695" s="70">
        <f>B695</f>
        <v>22</v>
      </c>
      <c r="Q695" s="108"/>
      <c r="R695" s="107"/>
      <c r="T695" s="112"/>
    </row>
    <row r="696" spans="1:20" ht="15.75" customHeight="1">
      <c r="A696" s="64">
        <v>1702</v>
      </c>
      <c r="B696" s="65"/>
      <c r="C696" s="65">
        <v>14</v>
      </c>
      <c r="D696" s="65"/>
      <c r="E696" s="65"/>
      <c r="F696" s="65"/>
      <c r="G696" s="65"/>
      <c r="H696" s="65"/>
      <c r="I696" s="65"/>
      <c r="J696" s="65"/>
      <c r="K696" s="66"/>
      <c r="L696" s="109"/>
      <c r="M696" s="110"/>
      <c r="N696" s="111"/>
      <c r="O696" s="74">
        <f>IF(C696=0,"",C696/B695)</f>
        <v>0.63636363636363635</v>
      </c>
      <c r="P696" s="75">
        <v>14</v>
      </c>
      <c r="Q696" s="76">
        <f t="shared" ref="Q696:Q703" si="91">IF(P696=0,"",P696/P695)</f>
        <v>0.63636363636363635</v>
      </c>
      <c r="R696" s="76">
        <f t="shared" ref="R696:R703" si="92">IF(P696=0,"",100%-Q696)</f>
        <v>0.36363636363636365</v>
      </c>
      <c r="T696" s="112"/>
    </row>
    <row r="697" spans="1:20" ht="15.75" customHeight="1">
      <c r="A697" s="64">
        <v>1801</v>
      </c>
      <c r="B697" s="65"/>
      <c r="C697" s="65"/>
      <c r="D697" s="65">
        <v>5</v>
      </c>
      <c r="E697" s="65"/>
      <c r="F697" s="65"/>
      <c r="G697" s="65"/>
      <c r="H697" s="65"/>
      <c r="I697" s="65"/>
      <c r="J697" s="65"/>
      <c r="K697" s="66"/>
      <c r="L697" s="109"/>
      <c r="M697" s="110"/>
      <c r="N697" s="111"/>
      <c r="O697" s="74">
        <f>IF(D697=0,"",D697/C696)</f>
        <v>0.35714285714285715</v>
      </c>
      <c r="P697" s="75">
        <v>12</v>
      </c>
      <c r="Q697" s="76">
        <f t="shared" si="91"/>
        <v>0.8571428571428571</v>
      </c>
      <c r="R697" s="76">
        <f t="shared" si="92"/>
        <v>0.1428571428571429</v>
      </c>
      <c r="T697" s="77">
        <f>P697/P695</f>
        <v>0.54545454545454541</v>
      </c>
    </row>
    <row r="698" spans="1:20" ht="15.75" customHeight="1">
      <c r="A698" s="64">
        <v>1802</v>
      </c>
      <c r="B698" s="65"/>
      <c r="C698" s="65"/>
      <c r="D698" s="65"/>
      <c r="E698" s="65">
        <v>4</v>
      </c>
      <c r="F698" s="65"/>
      <c r="G698" s="65"/>
      <c r="H698" s="65"/>
      <c r="I698" s="65"/>
      <c r="J698" s="65"/>
      <c r="K698" s="66"/>
      <c r="L698" s="109"/>
      <c r="M698" s="110"/>
      <c r="N698" s="111"/>
      <c r="O698" s="74">
        <f>IF(E698=0,"",E698/D697)</f>
        <v>0.8</v>
      </c>
      <c r="P698" s="75">
        <v>9</v>
      </c>
      <c r="Q698" s="76">
        <f t="shared" si="91"/>
        <v>0.75</v>
      </c>
      <c r="R698" s="76">
        <f t="shared" si="92"/>
        <v>0.25</v>
      </c>
      <c r="T698" s="112"/>
    </row>
    <row r="699" spans="1:20" ht="15.75" customHeight="1">
      <c r="A699" s="64">
        <v>1901</v>
      </c>
      <c r="B699" s="65"/>
      <c r="C699" s="65"/>
      <c r="D699" s="65"/>
      <c r="E699" s="65"/>
      <c r="F699" s="65">
        <v>4</v>
      </c>
      <c r="G699" s="65"/>
      <c r="H699" s="65"/>
      <c r="I699" s="65"/>
      <c r="J699" s="65"/>
      <c r="K699" s="66"/>
      <c r="L699" s="109"/>
      <c r="M699" s="110"/>
      <c r="N699" s="111"/>
      <c r="O699" s="74">
        <f>IF(F699=0,"",F699/E698)</f>
        <v>1</v>
      </c>
      <c r="P699" s="75">
        <v>6</v>
      </c>
      <c r="Q699" s="76">
        <f t="shared" si="91"/>
        <v>0.66666666666666663</v>
      </c>
      <c r="R699" s="76">
        <f t="shared" si="92"/>
        <v>0.33333333333333337</v>
      </c>
    </row>
    <row r="700" spans="1:20" ht="15.75" customHeight="1">
      <c r="A700" s="64">
        <v>1902</v>
      </c>
      <c r="B700" s="65"/>
      <c r="C700" s="65"/>
      <c r="D700" s="65"/>
      <c r="E700" s="65"/>
      <c r="F700" s="65"/>
      <c r="G700" s="65">
        <v>4</v>
      </c>
      <c r="H700" s="65"/>
      <c r="I700" s="65"/>
      <c r="J700" s="65"/>
      <c r="K700" s="66"/>
      <c r="L700" s="109"/>
      <c r="M700" s="110"/>
      <c r="N700" s="111"/>
      <c r="O700" s="74">
        <f>IF(G700=0,"",G700/F699)</f>
        <v>1</v>
      </c>
      <c r="P700" s="75">
        <v>6</v>
      </c>
      <c r="Q700" s="76">
        <f t="shared" si="91"/>
        <v>1</v>
      </c>
      <c r="R700" s="76">
        <f t="shared" si="92"/>
        <v>0</v>
      </c>
    </row>
    <row r="701" spans="1:20" ht="15.75" customHeight="1">
      <c r="A701" s="64">
        <v>2001</v>
      </c>
      <c r="B701" s="65"/>
      <c r="C701" s="65"/>
      <c r="D701" s="65"/>
      <c r="E701" s="65"/>
      <c r="F701" s="65"/>
      <c r="G701" s="65"/>
      <c r="H701" s="65">
        <v>4</v>
      </c>
      <c r="I701" s="65"/>
      <c r="J701" s="65"/>
      <c r="K701" s="66"/>
      <c r="L701" s="109"/>
      <c r="M701" s="110"/>
      <c r="N701" s="111"/>
      <c r="O701" s="74">
        <f>IF(H701=0,"",H701/G700)</f>
        <v>1</v>
      </c>
      <c r="P701" s="75">
        <v>6</v>
      </c>
      <c r="Q701" s="76">
        <f t="shared" si="91"/>
        <v>1</v>
      </c>
      <c r="R701" s="76">
        <f t="shared" si="92"/>
        <v>0</v>
      </c>
    </row>
    <row r="702" spans="1:20" ht="15.75" customHeight="1">
      <c r="A702" s="64">
        <v>2002</v>
      </c>
      <c r="B702" s="65"/>
      <c r="C702" s="65"/>
      <c r="D702" s="65"/>
      <c r="E702" s="65"/>
      <c r="F702" s="65"/>
      <c r="G702" s="65"/>
      <c r="H702" s="65"/>
      <c r="I702" s="65">
        <v>4</v>
      </c>
      <c r="J702" s="65"/>
      <c r="K702" s="66"/>
      <c r="L702" s="109"/>
      <c r="M702" s="110"/>
      <c r="N702" s="111"/>
      <c r="O702" s="74">
        <f>IF(I702=0,"",I702/H701)</f>
        <v>1</v>
      </c>
      <c r="P702" s="75">
        <v>6</v>
      </c>
      <c r="Q702" s="76">
        <f t="shared" si="91"/>
        <v>1</v>
      </c>
      <c r="R702" s="76">
        <f t="shared" si="92"/>
        <v>0</v>
      </c>
    </row>
    <row r="703" spans="1:20" ht="15.75" customHeight="1">
      <c r="A703" s="64">
        <v>2101</v>
      </c>
      <c r="B703" s="65"/>
      <c r="C703" s="65"/>
      <c r="D703" s="65"/>
      <c r="E703" s="65"/>
      <c r="F703" s="65"/>
      <c r="G703" s="65"/>
      <c r="H703" s="65"/>
      <c r="I703" s="65"/>
      <c r="J703" s="65">
        <v>4</v>
      </c>
      <c r="K703" s="66">
        <v>2</v>
      </c>
      <c r="L703" s="109"/>
      <c r="M703" s="110"/>
      <c r="N703" s="111"/>
      <c r="O703" s="78">
        <f>IF(J703=0,"",J703/I702)</f>
        <v>1</v>
      </c>
      <c r="P703" s="75">
        <v>6</v>
      </c>
      <c r="Q703" s="79">
        <f t="shared" si="91"/>
        <v>1</v>
      </c>
      <c r="R703" s="79">
        <f t="shared" si="92"/>
        <v>0</v>
      </c>
    </row>
    <row r="704" spans="1:20" ht="15.75" customHeight="1">
      <c r="A704" s="64">
        <v>2102</v>
      </c>
      <c r="B704" s="65"/>
      <c r="C704" s="65"/>
      <c r="D704" s="65"/>
      <c r="E704" s="65"/>
      <c r="F704" s="65"/>
      <c r="G704" s="65"/>
      <c r="H704" s="65"/>
      <c r="I704" s="65"/>
      <c r="J704" s="65">
        <v>3</v>
      </c>
      <c r="K704" s="66">
        <v>2</v>
      </c>
      <c r="L704" s="109"/>
      <c r="M704" s="110"/>
      <c r="N704" s="112"/>
      <c r="O704" s="146"/>
      <c r="P704" s="75">
        <v>4</v>
      </c>
      <c r="Q704" s="147"/>
      <c r="R704" s="148"/>
    </row>
    <row r="705" spans="1:22" ht="15.75" customHeight="1">
      <c r="A705" s="64">
        <v>2201</v>
      </c>
      <c r="B705" s="65"/>
      <c r="C705" s="65"/>
      <c r="D705" s="65"/>
      <c r="E705" s="65"/>
      <c r="F705" s="65"/>
      <c r="G705" s="65"/>
      <c r="H705" s="65"/>
      <c r="I705" s="65"/>
      <c r="J705" s="65">
        <v>3</v>
      </c>
      <c r="K705" s="66"/>
      <c r="L705" s="109"/>
      <c r="M705" s="110"/>
      <c r="N705" s="112"/>
      <c r="O705" s="116"/>
      <c r="P705" s="117">
        <v>4</v>
      </c>
      <c r="Q705" s="118"/>
      <c r="R705" s="116"/>
    </row>
    <row r="706" spans="1:22" ht="15.75" customHeight="1">
      <c r="A706" s="64">
        <v>2202</v>
      </c>
      <c r="B706" s="65"/>
      <c r="C706" s="65"/>
      <c r="D706" s="65"/>
      <c r="E706" s="65"/>
      <c r="F706" s="65"/>
      <c r="G706" s="65"/>
      <c r="H706" s="65"/>
      <c r="I706" s="65"/>
      <c r="J706" s="65">
        <v>1</v>
      </c>
      <c r="K706" s="66"/>
      <c r="L706" s="109"/>
      <c r="M706" s="110"/>
      <c r="N706" s="112"/>
      <c r="O706" s="116"/>
      <c r="P706" s="117">
        <v>1</v>
      </c>
      <c r="Q706" s="118"/>
      <c r="R706" s="116"/>
    </row>
    <row r="707" spans="1:22" ht="15.75" customHeight="1">
      <c r="A707" s="64">
        <v>2301</v>
      </c>
      <c r="B707" s="65"/>
      <c r="C707" s="65"/>
      <c r="D707" s="65"/>
      <c r="E707" s="65"/>
      <c r="F707" s="65"/>
      <c r="G707" s="65"/>
      <c r="H707" s="65"/>
      <c r="I707" s="65"/>
      <c r="J707" s="65">
        <v>1</v>
      </c>
      <c r="K707" s="66">
        <v>1</v>
      </c>
      <c r="L707" s="109"/>
      <c r="M707" s="110"/>
      <c r="N707" s="112"/>
      <c r="O707" s="116"/>
      <c r="P707" s="117">
        <v>1</v>
      </c>
      <c r="Q707" s="118"/>
      <c r="R707" s="116"/>
    </row>
    <row r="708" spans="1:22" ht="15.75" customHeight="1">
      <c r="A708" s="64">
        <v>2302</v>
      </c>
      <c r="B708" s="65"/>
      <c r="C708" s="65"/>
      <c r="D708" s="65"/>
      <c r="E708" s="65"/>
      <c r="F708" s="65"/>
      <c r="G708" s="65"/>
      <c r="H708" s="65"/>
      <c r="I708" s="65"/>
      <c r="J708" s="65"/>
      <c r="K708" s="66"/>
      <c r="L708" s="109"/>
      <c r="M708" s="110"/>
      <c r="N708" s="112"/>
      <c r="O708" s="3"/>
      <c r="P708" s="30"/>
      <c r="Q708" s="23"/>
      <c r="R708" s="84"/>
    </row>
    <row r="709" spans="1:22" ht="15.75" customHeight="1">
      <c r="A709" s="64">
        <v>2401</v>
      </c>
      <c r="B709" s="87"/>
      <c r="C709" s="87"/>
      <c r="D709" s="87"/>
      <c r="E709" s="87"/>
      <c r="F709" s="87"/>
      <c r="G709" s="87"/>
      <c r="H709" s="87"/>
      <c r="I709" s="87"/>
      <c r="J709" s="87"/>
      <c r="K709" s="88"/>
      <c r="L709" s="72"/>
      <c r="M709" s="3"/>
      <c r="N709" s="30"/>
      <c r="O709" s="89" t="s">
        <v>83</v>
      </c>
      <c r="P709" s="90">
        <v>5</v>
      </c>
      <c r="Q709" s="120">
        <f>K712</f>
        <v>5</v>
      </c>
      <c r="R709" s="92" t="s">
        <v>11</v>
      </c>
    </row>
    <row r="710" spans="1:22" ht="15.75" customHeight="1">
      <c r="A710" s="64">
        <v>2402</v>
      </c>
      <c r="B710" s="87"/>
      <c r="C710" s="87"/>
      <c r="D710" s="87"/>
      <c r="E710" s="87"/>
      <c r="F710" s="87"/>
      <c r="G710" s="87"/>
      <c r="H710" s="87"/>
      <c r="I710" s="87"/>
      <c r="J710" s="87"/>
      <c r="K710" s="88"/>
      <c r="L710" s="72"/>
      <c r="M710" s="3"/>
      <c r="N710" s="30"/>
      <c r="O710" s="93" t="s">
        <v>85</v>
      </c>
      <c r="P710" s="94">
        <f>IF(P709/B695=0,"",P709/B695)</f>
        <v>0.22727272727272727</v>
      </c>
      <c r="Q710" s="121">
        <f>IF(P709/Q709=0,"",P709/Q709)</f>
        <v>1</v>
      </c>
      <c r="R710" s="96" t="s">
        <v>86</v>
      </c>
    </row>
    <row r="711" spans="1:22" ht="15.75" customHeight="1">
      <c r="A711" s="64">
        <v>2501</v>
      </c>
      <c r="B711" s="87"/>
      <c r="C711" s="87"/>
      <c r="D711" s="87"/>
      <c r="E711" s="87"/>
      <c r="F711" s="87"/>
      <c r="G711" s="87"/>
      <c r="H711" s="87"/>
      <c r="I711" s="87"/>
      <c r="J711" s="87"/>
      <c r="K711" s="88"/>
      <c r="L711" s="97"/>
      <c r="M711" s="98"/>
      <c r="N711" s="99"/>
      <c r="O711" s="98"/>
      <c r="P711" s="99"/>
      <c r="Q711" s="99"/>
      <c r="R711" s="122"/>
    </row>
    <row r="712" spans="1:22" ht="18" customHeight="1">
      <c r="A712" s="29"/>
      <c r="B712" s="30"/>
      <c r="C712" s="30"/>
      <c r="D712" s="305" t="s">
        <v>111</v>
      </c>
      <c r="E712" s="306"/>
      <c r="F712" s="306"/>
      <c r="G712" s="306"/>
      <c r="H712" s="306"/>
      <c r="I712" s="306"/>
      <c r="J712" s="307"/>
      <c r="K712" s="101">
        <f>SUM(K695:K708)</f>
        <v>5</v>
      </c>
      <c r="L712" s="102">
        <f>IF(K703=0,"",K703/B695)</f>
        <v>9.0909090909090912E-2</v>
      </c>
      <c r="M712" s="102">
        <f>IF(K712=0,"",K712/B695)</f>
        <v>0.22727272727272727</v>
      </c>
      <c r="N712" s="102">
        <f>IF(K703=0,"",M712-L712)</f>
        <v>0.13636363636363635</v>
      </c>
      <c r="O712" s="3"/>
      <c r="P712" s="30"/>
      <c r="Q712" s="23"/>
      <c r="R712" s="3"/>
    </row>
    <row r="713" spans="1:22" ht="12.75" customHeight="1">
      <c r="L713" s="3"/>
      <c r="M713" s="3"/>
      <c r="O713" s="3"/>
      <c r="P713" s="3"/>
    </row>
    <row r="714" spans="1:22" ht="12.75" customHeight="1">
      <c r="L714" s="3"/>
      <c r="M714" s="3"/>
      <c r="O714" s="3"/>
      <c r="P714" s="3"/>
    </row>
    <row r="715" spans="1:22" ht="26.25" customHeight="1">
      <c r="A715" s="249" t="s">
        <v>99</v>
      </c>
      <c r="C715" s="246"/>
      <c r="D715" s="246"/>
      <c r="E715" s="246"/>
      <c r="F715" s="246"/>
      <c r="G715" s="246"/>
      <c r="H715" s="246"/>
      <c r="I715" s="246"/>
      <c r="J715" s="246"/>
      <c r="K715" s="60" t="s">
        <v>114</v>
      </c>
      <c r="L715" s="60"/>
      <c r="M715" s="60"/>
      <c r="N715" s="30"/>
      <c r="O715" s="3"/>
      <c r="P715" s="30"/>
      <c r="Q715" s="30"/>
      <c r="R715" s="30"/>
      <c r="V715" s="253">
        <f>AVERAGE(P710,P733)</f>
        <v>0.34440559440559443</v>
      </c>
    </row>
    <row r="716" spans="1:22" ht="20.25" customHeight="1">
      <c r="A716" s="293" t="s">
        <v>10</v>
      </c>
      <c r="B716" s="294" t="s">
        <v>100</v>
      </c>
      <c r="C716" s="289"/>
      <c r="D716" s="289"/>
      <c r="E716" s="289"/>
      <c r="F716" s="289"/>
      <c r="G716" s="289"/>
      <c r="H716" s="289"/>
      <c r="I716" s="289"/>
      <c r="J716" s="290"/>
      <c r="K716" s="295" t="s">
        <v>11</v>
      </c>
      <c r="L716" s="286" t="s">
        <v>3</v>
      </c>
      <c r="M716" s="286" t="s">
        <v>4</v>
      </c>
      <c r="N716" s="284" t="s">
        <v>5</v>
      </c>
      <c r="O716" s="286" t="s">
        <v>6</v>
      </c>
      <c r="P716" s="287" t="s">
        <v>7</v>
      </c>
      <c r="Q716" s="287" t="s">
        <v>8</v>
      </c>
      <c r="R716" s="286" t="s">
        <v>101</v>
      </c>
    </row>
    <row r="717" spans="1:22" ht="15.75" customHeight="1">
      <c r="A717" s="285"/>
      <c r="B717" s="64" t="s">
        <v>102</v>
      </c>
      <c r="C717" s="64" t="s">
        <v>103</v>
      </c>
      <c r="D717" s="64" t="s">
        <v>104</v>
      </c>
      <c r="E717" s="64" t="s">
        <v>105</v>
      </c>
      <c r="F717" s="64" t="s">
        <v>106</v>
      </c>
      <c r="G717" s="64" t="s">
        <v>107</v>
      </c>
      <c r="H717" s="64" t="s">
        <v>108</v>
      </c>
      <c r="I717" s="64" t="s">
        <v>109</v>
      </c>
      <c r="J717" s="64" t="s">
        <v>110</v>
      </c>
      <c r="K717" s="285"/>
      <c r="L717" s="285"/>
      <c r="M717" s="285"/>
      <c r="N717" s="285"/>
      <c r="O717" s="285"/>
      <c r="P717" s="285"/>
      <c r="Q717" s="285"/>
      <c r="R717" s="285"/>
    </row>
    <row r="718" spans="1:22" ht="15.75" customHeight="1">
      <c r="A718" s="64">
        <v>1702</v>
      </c>
      <c r="B718" s="65">
        <v>65</v>
      </c>
      <c r="C718" s="65"/>
      <c r="D718" s="65"/>
      <c r="E718" s="65"/>
      <c r="F718" s="65"/>
      <c r="G718" s="65"/>
      <c r="H718" s="65"/>
      <c r="I718" s="65"/>
      <c r="J718" s="65"/>
      <c r="K718" s="66"/>
      <c r="L718" s="104"/>
      <c r="M718" s="105"/>
      <c r="N718" s="106"/>
      <c r="O718" s="107"/>
      <c r="P718" s="70">
        <f>B718</f>
        <v>65</v>
      </c>
      <c r="Q718" s="108"/>
      <c r="R718" s="107"/>
    </row>
    <row r="719" spans="1:22" ht="15.75" customHeight="1">
      <c r="A719" s="64">
        <v>1801</v>
      </c>
      <c r="B719" s="65"/>
      <c r="C719" s="65">
        <v>59</v>
      </c>
      <c r="D719" s="65"/>
      <c r="E719" s="65"/>
      <c r="F719" s="65"/>
      <c r="G719" s="65"/>
      <c r="H719" s="65"/>
      <c r="I719" s="65"/>
      <c r="J719" s="65"/>
      <c r="K719" s="66"/>
      <c r="L719" s="109"/>
      <c r="M719" s="110"/>
      <c r="N719" s="111"/>
      <c r="O719" s="74">
        <f>IF(C719=0,"",C719/B718)</f>
        <v>0.90769230769230769</v>
      </c>
      <c r="P719" s="75">
        <v>59</v>
      </c>
      <c r="Q719" s="76">
        <f t="shared" ref="Q719:Q726" si="93">IF(P719=0,"",P719/P718)</f>
        <v>0.90769230769230769</v>
      </c>
      <c r="R719" s="76">
        <f t="shared" ref="R719:R726" si="94">IF(P719=0,"",100%-Q719)</f>
        <v>9.2307692307692313E-2</v>
      </c>
    </row>
    <row r="720" spans="1:22" ht="15.75" customHeight="1">
      <c r="A720" s="64">
        <v>1802</v>
      </c>
      <c r="B720" s="65"/>
      <c r="C720" s="65"/>
      <c r="D720" s="65">
        <v>37</v>
      </c>
      <c r="E720" s="65"/>
      <c r="F720" s="65"/>
      <c r="G720" s="65"/>
      <c r="H720" s="65"/>
      <c r="I720" s="65"/>
      <c r="J720" s="65"/>
      <c r="K720" s="66"/>
      <c r="L720" s="109"/>
      <c r="M720" s="110"/>
      <c r="N720" s="111"/>
      <c r="O720" s="74">
        <f>IF(D720=0,"",D720/C719)</f>
        <v>0.6271186440677966</v>
      </c>
      <c r="P720" s="75">
        <v>55</v>
      </c>
      <c r="Q720" s="76">
        <f t="shared" si="93"/>
        <v>0.93220338983050843</v>
      </c>
      <c r="R720" s="76">
        <f t="shared" si="94"/>
        <v>6.7796610169491567E-2</v>
      </c>
      <c r="S720" s="8">
        <f>P720/P718</f>
        <v>0.84615384615384615</v>
      </c>
    </row>
    <row r="721" spans="1:18" ht="15.75" customHeight="1">
      <c r="A721" s="64">
        <v>1901</v>
      </c>
      <c r="B721" s="65"/>
      <c r="C721" s="65"/>
      <c r="D721" s="65"/>
      <c r="E721" s="65">
        <v>33</v>
      </c>
      <c r="F721" s="65"/>
      <c r="G721" s="65"/>
      <c r="H721" s="65"/>
      <c r="I721" s="65"/>
      <c r="J721" s="65"/>
      <c r="K721" s="66"/>
      <c r="L721" s="109"/>
      <c r="M721" s="110"/>
      <c r="N721" s="111"/>
      <c r="O721" s="74">
        <f>IF(E721=0,"",E721/D720)</f>
        <v>0.89189189189189189</v>
      </c>
      <c r="P721" s="75">
        <v>47</v>
      </c>
      <c r="Q721" s="76">
        <f t="shared" si="93"/>
        <v>0.8545454545454545</v>
      </c>
      <c r="R721" s="76">
        <f t="shared" si="94"/>
        <v>0.1454545454545455</v>
      </c>
    </row>
    <row r="722" spans="1:18" ht="15.75" customHeight="1">
      <c r="A722" s="64">
        <v>1902</v>
      </c>
      <c r="B722" s="65"/>
      <c r="C722" s="65"/>
      <c r="D722" s="65"/>
      <c r="E722" s="65"/>
      <c r="F722" s="65">
        <v>33</v>
      </c>
      <c r="G722" s="65"/>
      <c r="H722" s="65"/>
      <c r="I722" s="65"/>
      <c r="J722" s="65"/>
      <c r="K722" s="66"/>
      <c r="L722" s="109"/>
      <c r="M722" s="110"/>
      <c r="N722" s="111"/>
      <c r="O722" s="74">
        <f>IF(F722=0,"",F722/E721)</f>
        <v>1</v>
      </c>
      <c r="P722" s="75">
        <v>46</v>
      </c>
      <c r="Q722" s="76">
        <f t="shared" si="93"/>
        <v>0.97872340425531912</v>
      </c>
      <c r="R722" s="76">
        <f t="shared" si="94"/>
        <v>2.1276595744680882E-2</v>
      </c>
    </row>
    <row r="723" spans="1:18" ht="15.75" customHeight="1">
      <c r="A723" s="64">
        <v>2001</v>
      </c>
      <c r="B723" s="65"/>
      <c r="C723" s="65"/>
      <c r="D723" s="65"/>
      <c r="E723" s="65"/>
      <c r="F723" s="65"/>
      <c r="G723" s="65">
        <v>33</v>
      </c>
      <c r="H723" s="65"/>
      <c r="I723" s="65"/>
      <c r="J723" s="65"/>
      <c r="K723" s="66"/>
      <c r="L723" s="109"/>
      <c r="M723" s="110"/>
      <c r="N723" s="111"/>
      <c r="O723" s="74">
        <f>IF(G723=0,"",G723/F722)</f>
        <v>1</v>
      </c>
      <c r="P723" s="75">
        <v>46</v>
      </c>
      <c r="Q723" s="76">
        <f t="shared" si="93"/>
        <v>1</v>
      </c>
      <c r="R723" s="76">
        <f t="shared" si="94"/>
        <v>0</v>
      </c>
    </row>
    <row r="724" spans="1:18" ht="15.75" customHeight="1">
      <c r="A724" s="64">
        <v>2002</v>
      </c>
      <c r="B724" s="65"/>
      <c r="C724" s="65"/>
      <c r="D724" s="65"/>
      <c r="E724" s="65"/>
      <c r="F724" s="65"/>
      <c r="G724" s="65"/>
      <c r="H724" s="65">
        <v>33</v>
      </c>
      <c r="I724" s="65"/>
      <c r="J724" s="65"/>
      <c r="K724" s="66"/>
      <c r="L724" s="109"/>
      <c r="M724" s="110"/>
      <c r="N724" s="111"/>
      <c r="O724" s="74">
        <f>IF(H724=0,"",H724/G723)</f>
        <v>1</v>
      </c>
      <c r="P724" s="75">
        <v>46</v>
      </c>
      <c r="Q724" s="76">
        <f t="shared" si="93"/>
        <v>1</v>
      </c>
      <c r="R724" s="76">
        <f t="shared" si="94"/>
        <v>0</v>
      </c>
    </row>
    <row r="725" spans="1:18" ht="15.75" customHeight="1">
      <c r="A725" s="64">
        <v>2101</v>
      </c>
      <c r="B725" s="65"/>
      <c r="C725" s="65"/>
      <c r="D725" s="65"/>
      <c r="E725" s="65"/>
      <c r="F725" s="65"/>
      <c r="G725" s="65"/>
      <c r="H725" s="65"/>
      <c r="I725" s="65">
        <v>33</v>
      </c>
      <c r="J725" s="65"/>
      <c r="K725" s="66"/>
      <c r="L725" s="109"/>
      <c r="M725" s="110"/>
      <c r="N725" s="111"/>
      <c r="O725" s="74">
        <f>IF(I725=0,"",I725/H724)</f>
        <v>1</v>
      </c>
      <c r="P725" s="75">
        <v>45</v>
      </c>
      <c r="Q725" s="76">
        <f t="shared" si="93"/>
        <v>0.97826086956521741</v>
      </c>
      <c r="R725" s="76">
        <f t="shared" si="94"/>
        <v>2.1739130434782594E-2</v>
      </c>
    </row>
    <row r="726" spans="1:18" ht="15.75" customHeight="1">
      <c r="A726" s="64">
        <v>2102</v>
      </c>
      <c r="B726" s="65"/>
      <c r="C726" s="65"/>
      <c r="D726" s="65"/>
      <c r="E726" s="65"/>
      <c r="F726" s="65"/>
      <c r="G726" s="65"/>
      <c r="H726" s="65"/>
      <c r="I726" s="65"/>
      <c r="J726" s="65">
        <v>13</v>
      </c>
      <c r="K726" s="66">
        <v>12</v>
      </c>
      <c r="L726" s="109"/>
      <c r="M726" s="110"/>
      <c r="N726" s="111"/>
      <c r="O726" s="78">
        <f>IF(J726=0,"",J726/I725)</f>
        <v>0.39393939393939392</v>
      </c>
      <c r="P726" s="75">
        <v>43</v>
      </c>
      <c r="Q726" s="79">
        <f t="shared" si="93"/>
        <v>0.9555555555555556</v>
      </c>
      <c r="R726" s="79">
        <f t="shared" si="94"/>
        <v>4.4444444444444398E-2</v>
      </c>
    </row>
    <row r="727" spans="1:18" ht="15.75" customHeight="1">
      <c r="A727" s="64">
        <v>2201</v>
      </c>
      <c r="B727" s="65"/>
      <c r="C727" s="65"/>
      <c r="D727" s="65"/>
      <c r="E727" s="65"/>
      <c r="F727" s="65"/>
      <c r="G727" s="65"/>
      <c r="H727" s="65"/>
      <c r="I727" s="65"/>
      <c r="J727" s="65">
        <v>22</v>
      </c>
      <c r="K727" s="66">
        <v>22</v>
      </c>
      <c r="L727" s="109"/>
      <c r="M727" s="110"/>
      <c r="N727" s="112"/>
      <c r="O727" s="146"/>
      <c r="P727" s="75">
        <v>31</v>
      </c>
      <c r="Q727" s="147"/>
      <c r="R727" s="148"/>
    </row>
    <row r="728" spans="1:18" ht="15.75" customHeight="1">
      <c r="A728" s="64">
        <v>2202</v>
      </c>
      <c r="B728" s="65"/>
      <c r="C728" s="65"/>
      <c r="D728" s="65"/>
      <c r="E728" s="65"/>
      <c r="F728" s="65"/>
      <c r="G728" s="65"/>
      <c r="H728" s="65"/>
      <c r="I728" s="65"/>
      <c r="J728" s="65">
        <v>6</v>
      </c>
      <c r="K728" s="161">
        <v>4</v>
      </c>
      <c r="L728" s="109"/>
      <c r="M728" s="110"/>
      <c r="N728" s="112"/>
      <c r="O728" s="116"/>
      <c r="P728" s="117">
        <v>10</v>
      </c>
      <c r="Q728" s="118"/>
      <c r="R728" s="116"/>
    </row>
    <row r="729" spans="1:18" ht="15.75" customHeight="1">
      <c r="A729" s="64">
        <v>2301</v>
      </c>
      <c r="B729" s="65"/>
      <c r="C729" s="65"/>
      <c r="D729" s="65"/>
      <c r="E729" s="65"/>
      <c r="F729" s="65"/>
      <c r="G729" s="65"/>
      <c r="H729" s="65"/>
      <c r="I729" s="65"/>
      <c r="J729" s="65">
        <v>5</v>
      </c>
      <c r="K729" s="66">
        <v>5</v>
      </c>
      <c r="L729" s="109"/>
      <c r="M729" s="110"/>
      <c r="N729" s="112"/>
      <c r="O729" s="116"/>
      <c r="P729" s="117">
        <v>6</v>
      </c>
      <c r="Q729" s="118"/>
      <c r="R729" s="116"/>
    </row>
    <row r="730" spans="1:18" ht="15.75" customHeight="1">
      <c r="A730" s="64">
        <v>2302</v>
      </c>
      <c r="B730" s="65"/>
      <c r="C730" s="65"/>
      <c r="D730" s="65"/>
      <c r="E730" s="65"/>
      <c r="F730" s="65"/>
      <c r="G730" s="65"/>
      <c r="H730" s="65"/>
      <c r="I730" s="65"/>
      <c r="J730" s="65">
        <v>1</v>
      </c>
      <c r="K730" s="66">
        <v>1</v>
      </c>
      <c r="L730" s="109"/>
      <c r="M730" s="110"/>
      <c r="N730" s="112"/>
      <c r="O730" s="116"/>
      <c r="P730" s="117">
        <v>1</v>
      </c>
      <c r="Q730" s="118"/>
      <c r="R730" s="116"/>
    </row>
    <row r="731" spans="1:18" ht="15.75" customHeight="1">
      <c r="A731" s="64">
        <v>2401</v>
      </c>
      <c r="B731" s="65"/>
      <c r="C731" s="65"/>
      <c r="D731" s="65"/>
      <c r="E731" s="65"/>
      <c r="F731" s="65"/>
      <c r="G731" s="65"/>
      <c r="H731" s="65"/>
      <c r="I731" s="65"/>
      <c r="J731" s="65"/>
      <c r="K731" s="66"/>
      <c r="L731" s="109"/>
      <c r="M731" s="110"/>
      <c r="N731" s="112"/>
      <c r="O731" s="3"/>
      <c r="P731" s="30"/>
      <c r="Q731" s="23"/>
      <c r="R731" s="84"/>
    </row>
    <row r="732" spans="1:18" ht="15.75" customHeight="1">
      <c r="A732" s="64">
        <v>2402</v>
      </c>
      <c r="B732" s="87"/>
      <c r="C732" s="87"/>
      <c r="D732" s="87"/>
      <c r="E732" s="87"/>
      <c r="F732" s="87"/>
      <c r="G732" s="87"/>
      <c r="H732" s="87"/>
      <c r="I732" s="87"/>
      <c r="J732" s="87"/>
      <c r="K732" s="88"/>
      <c r="L732" s="72"/>
      <c r="M732" s="3"/>
      <c r="N732" s="30"/>
      <c r="O732" s="89" t="s">
        <v>83</v>
      </c>
      <c r="P732" s="90">
        <v>30</v>
      </c>
      <c r="Q732" s="120">
        <f>K735</f>
        <v>44</v>
      </c>
      <c r="R732" s="92" t="s">
        <v>11</v>
      </c>
    </row>
    <row r="733" spans="1:18" ht="15.75" customHeight="1">
      <c r="A733" s="64">
        <v>2501</v>
      </c>
      <c r="B733" s="87"/>
      <c r="C733" s="87"/>
      <c r="D733" s="87"/>
      <c r="E733" s="87"/>
      <c r="F733" s="87"/>
      <c r="G733" s="87"/>
      <c r="H733" s="87"/>
      <c r="I733" s="87"/>
      <c r="J733" s="87"/>
      <c r="K733" s="88"/>
      <c r="L733" s="72"/>
      <c r="M733" s="3"/>
      <c r="N733" s="30"/>
      <c r="O733" s="93" t="s">
        <v>85</v>
      </c>
      <c r="P733" s="94">
        <f>IF(P732/B718=0,"",P732/B718)</f>
        <v>0.46153846153846156</v>
      </c>
      <c r="Q733" s="121">
        <f>IF(P732/Q732=0,"",P732/Q732)</f>
        <v>0.68181818181818177</v>
      </c>
      <c r="R733" s="96" t="s">
        <v>86</v>
      </c>
    </row>
    <row r="734" spans="1:18" ht="15.75" customHeight="1">
      <c r="A734" s="64">
        <v>2502</v>
      </c>
      <c r="B734" s="87"/>
      <c r="C734" s="87"/>
      <c r="D734" s="87"/>
      <c r="E734" s="87"/>
      <c r="F734" s="87"/>
      <c r="G734" s="87"/>
      <c r="H734" s="87"/>
      <c r="I734" s="87"/>
      <c r="J734" s="87"/>
      <c r="K734" s="88"/>
      <c r="L734" s="97"/>
      <c r="M734" s="98"/>
      <c r="N734" s="99"/>
      <c r="O734" s="98"/>
      <c r="P734" s="99"/>
      <c r="Q734" s="99"/>
      <c r="R734" s="122"/>
    </row>
    <row r="735" spans="1:18" ht="18" customHeight="1">
      <c r="A735" s="29"/>
      <c r="B735" s="30"/>
      <c r="C735" s="30"/>
      <c r="D735" s="305" t="s">
        <v>111</v>
      </c>
      <c r="E735" s="306"/>
      <c r="F735" s="306"/>
      <c r="G735" s="306"/>
      <c r="H735" s="306"/>
      <c r="I735" s="306"/>
      <c r="J735" s="307"/>
      <c r="K735" s="101">
        <f>SUM(K718:K731)</f>
        <v>44</v>
      </c>
      <c r="L735" s="102">
        <f>IF(K726=0,"",K726/B718)</f>
        <v>0.18461538461538463</v>
      </c>
      <c r="M735" s="102">
        <f>IF(K735=0,"",K735/B718)</f>
        <v>0.67692307692307696</v>
      </c>
      <c r="N735" s="102">
        <f>IF(K726=0,"",M735-L735)</f>
        <v>0.49230769230769234</v>
      </c>
      <c r="O735" s="3"/>
      <c r="P735" s="30"/>
      <c r="Q735" s="23"/>
      <c r="R735" s="3"/>
    </row>
    <row r="736" spans="1:18" ht="12.75" customHeight="1">
      <c r="L736" s="3"/>
      <c r="M736" s="3"/>
      <c r="O736" s="3"/>
      <c r="P736" s="3"/>
    </row>
    <row r="737" spans="1:19" ht="12.75" customHeight="1">
      <c r="L737" s="3"/>
      <c r="M737" s="3"/>
      <c r="O737" s="3"/>
      <c r="P737" s="3"/>
    </row>
    <row r="738" spans="1:19" ht="26.25" customHeight="1">
      <c r="A738" s="249" t="s">
        <v>99</v>
      </c>
      <c r="C738" s="246"/>
      <c r="D738" s="246"/>
      <c r="E738" s="246"/>
      <c r="F738" s="246"/>
      <c r="G738" s="246"/>
      <c r="H738" s="246"/>
      <c r="I738" s="246"/>
      <c r="J738" s="246"/>
      <c r="K738" s="60" t="s">
        <v>115</v>
      </c>
      <c r="L738" s="60"/>
      <c r="M738" s="60"/>
      <c r="N738" s="30"/>
      <c r="O738" s="3"/>
      <c r="P738" s="30"/>
      <c r="Q738" s="30"/>
      <c r="R738" s="30"/>
    </row>
    <row r="739" spans="1:19" ht="20.25" customHeight="1">
      <c r="A739" s="293" t="s">
        <v>10</v>
      </c>
      <c r="B739" s="294" t="s">
        <v>100</v>
      </c>
      <c r="C739" s="289"/>
      <c r="D739" s="289"/>
      <c r="E739" s="289"/>
      <c r="F739" s="289"/>
      <c r="G739" s="289"/>
      <c r="H739" s="289"/>
      <c r="I739" s="289"/>
      <c r="J739" s="290"/>
      <c r="K739" s="295" t="s">
        <v>11</v>
      </c>
      <c r="L739" s="286" t="s">
        <v>3</v>
      </c>
      <c r="M739" s="286" t="s">
        <v>4</v>
      </c>
      <c r="N739" s="284" t="s">
        <v>5</v>
      </c>
      <c r="O739" s="286" t="s">
        <v>6</v>
      </c>
      <c r="P739" s="287" t="s">
        <v>7</v>
      </c>
      <c r="Q739" s="287" t="s">
        <v>8</v>
      </c>
      <c r="R739" s="286" t="s">
        <v>101</v>
      </c>
    </row>
    <row r="740" spans="1:19" ht="15.75" customHeight="1">
      <c r="A740" s="285"/>
      <c r="B740" s="64" t="s">
        <v>102</v>
      </c>
      <c r="C740" s="64" t="s">
        <v>103</v>
      </c>
      <c r="D740" s="64" t="s">
        <v>104</v>
      </c>
      <c r="E740" s="64" t="s">
        <v>105</v>
      </c>
      <c r="F740" s="64" t="s">
        <v>106</v>
      </c>
      <c r="G740" s="64" t="s">
        <v>107</v>
      </c>
      <c r="H740" s="64" t="s">
        <v>108</v>
      </c>
      <c r="I740" s="64" t="s">
        <v>109</v>
      </c>
      <c r="J740" s="64" t="s">
        <v>110</v>
      </c>
      <c r="K740" s="285"/>
      <c r="L740" s="285"/>
      <c r="M740" s="285"/>
      <c r="N740" s="285"/>
      <c r="O740" s="285"/>
      <c r="P740" s="285"/>
      <c r="Q740" s="285"/>
      <c r="R740" s="285"/>
    </row>
    <row r="741" spans="1:19" ht="15.75" customHeight="1">
      <c r="A741" s="64">
        <v>1801</v>
      </c>
      <c r="B741" s="65">
        <v>35</v>
      </c>
      <c r="C741" s="87"/>
      <c r="D741" s="87"/>
      <c r="E741" s="87"/>
      <c r="F741" s="87"/>
      <c r="G741" s="87"/>
      <c r="H741" s="87"/>
      <c r="I741" s="87"/>
      <c r="J741" s="87"/>
      <c r="K741" s="88"/>
      <c r="L741" s="67"/>
      <c r="M741" s="49"/>
      <c r="N741" s="68"/>
      <c r="O741" s="107"/>
      <c r="P741" s="70">
        <f>B741</f>
        <v>35</v>
      </c>
      <c r="Q741" s="108"/>
      <c r="R741" s="107"/>
    </row>
    <row r="742" spans="1:19" ht="15.75" customHeight="1">
      <c r="A742" s="64">
        <v>1802</v>
      </c>
      <c r="B742" s="87"/>
      <c r="C742" s="87">
        <v>33</v>
      </c>
      <c r="D742" s="87"/>
      <c r="E742" s="87"/>
      <c r="F742" s="87"/>
      <c r="G742" s="87"/>
      <c r="H742" s="87"/>
      <c r="I742" s="87"/>
      <c r="J742" s="87"/>
      <c r="K742" s="88"/>
      <c r="L742" s="72"/>
      <c r="M742" s="3"/>
      <c r="N742" s="73"/>
      <c r="O742" s="74">
        <f>IF(C742=0,"",C742/B741)</f>
        <v>0.94285714285714284</v>
      </c>
      <c r="P742" s="75">
        <v>33</v>
      </c>
      <c r="Q742" s="76">
        <f t="shared" ref="Q742:Q749" si="95">IF(P742=0,"",P742/P741)</f>
        <v>0.94285714285714284</v>
      </c>
      <c r="R742" s="76">
        <f t="shared" ref="R742:R749" si="96">IF(P742=0,"",100%-Q742)</f>
        <v>5.7142857142857162E-2</v>
      </c>
    </row>
    <row r="743" spans="1:19" ht="15.75" customHeight="1">
      <c r="A743" s="64">
        <v>1901</v>
      </c>
      <c r="B743" s="87"/>
      <c r="C743" s="87"/>
      <c r="D743" s="87">
        <v>18</v>
      </c>
      <c r="E743" s="87"/>
      <c r="F743" s="87"/>
      <c r="G743" s="87"/>
      <c r="H743" s="87"/>
      <c r="I743" s="87"/>
      <c r="J743" s="87"/>
      <c r="K743" s="88"/>
      <c r="L743" s="72"/>
      <c r="M743" s="3"/>
      <c r="N743" s="73"/>
      <c r="O743" s="74">
        <f>IF(D743=0,"",D743/C742)</f>
        <v>0.54545454545454541</v>
      </c>
      <c r="P743" s="75">
        <v>26</v>
      </c>
      <c r="Q743" s="76">
        <f t="shared" si="95"/>
        <v>0.78787878787878785</v>
      </c>
      <c r="R743" s="76">
        <f t="shared" si="96"/>
        <v>0.21212121212121215</v>
      </c>
      <c r="S743" s="8">
        <f>P743/P741</f>
        <v>0.74285714285714288</v>
      </c>
    </row>
    <row r="744" spans="1:19" ht="15.75" customHeight="1">
      <c r="A744" s="64">
        <v>1902</v>
      </c>
      <c r="B744" s="87"/>
      <c r="C744" s="87"/>
      <c r="D744" s="87"/>
      <c r="E744" s="87">
        <v>10</v>
      </c>
      <c r="F744" s="87"/>
      <c r="G744" s="87"/>
      <c r="H744" s="87"/>
      <c r="I744" s="87"/>
      <c r="J744" s="87"/>
      <c r="K744" s="88"/>
      <c r="L744" s="72"/>
      <c r="M744" s="3"/>
      <c r="N744" s="73"/>
      <c r="O744" s="74">
        <f>IF(E744=0,"",E744/D743)</f>
        <v>0.55555555555555558</v>
      </c>
      <c r="P744" s="75">
        <v>23</v>
      </c>
      <c r="Q744" s="76">
        <f t="shared" si="95"/>
        <v>0.88461538461538458</v>
      </c>
      <c r="R744" s="76">
        <f t="shared" si="96"/>
        <v>0.11538461538461542</v>
      </c>
    </row>
    <row r="745" spans="1:19" ht="15.75" customHeight="1">
      <c r="A745" s="64">
        <v>2001</v>
      </c>
      <c r="B745" s="87"/>
      <c r="C745" s="87"/>
      <c r="D745" s="87"/>
      <c r="E745" s="87"/>
      <c r="F745" s="87">
        <v>10</v>
      </c>
      <c r="G745" s="87"/>
      <c r="H745" s="87"/>
      <c r="I745" s="87"/>
      <c r="J745" s="87"/>
      <c r="K745" s="88"/>
      <c r="L745" s="72"/>
      <c r="M745" s="3"/>
      <c r="N745" s="73"/>
      <c r="O745" s="74">
        <f>IF(F745=0,"",F745/E744)</f>
        <v>1</v>
      </c>
      <c r="P745" s="75">
        <v>19</v>
      </c>
      <c r="Q745" s="76">
        <f t="shared" si="95"/>
        <v>0.82608695652173914</v>
      </c>
      <c r="R745" s="76">
        <f t="shared" si="96"/>
        <v>0.17391304347826086</v>
      </c>
    </row>
    <row r="746" spans="1:19" ht="15.75" customHeight="1">
      <c r="A746" s="64">
        <v>2002</v>
      </c>
      <c r="B746" s="87"/>
      <c r="C746" s="87"/>
      <c r="D746" s="87"/>
      <c r="E746" s="87"/>
      <c r="F746" s="87"/>
      <c r="G746" s="87">
        <v>10</v>
      </c>
      <c r="H746" s="87"/>
      <c r="I746" s="87"/>
      <c r="J746" s="87"/>
      <c r="K746" s="88"/>
      <c r="L746" s="72"/>
      <c r="M746" s="3"/>
      <c r="N746" s="73"/>
      <c r="O746" s="74">
        <f>IF(G746=0,"",G746/F745)</f>
        <v>1</v>
      </c>
      <c r="P746" s="75">
        <v>19</v>
      </c>
      <c r="Q746" s="76">
        <f t="shared" si="95"/>
        <v>1</v>
      </c>
      <c r="R746" s="76">
        <f t="shared" si="96"/>
        <v>0</v>
      </c>
    </row>
    <row r="747" spans="1:19" ht="15.75" customHeight="1">
      <c r="A747" s="64">
        <v>2101</v>
      </c>
      <c r="B747" s="87"/>
      <c r="C747" s="87"/>
      <c r="D747" s="87"/>
      <c r="E747" s="87"/>
      <c r="F747" s="87"/>
      <c r="G747" s="87"/>
      <c r="H747" s="87">
        <v>10</v>
      </c>
      <c r="I747" s="87"/>
      <c r="J747" s="87"/>
      <c r="K747" s="88"/>
      <c r="L747" s="72"/>
      <c r="M747" s="3"/>
      <c r="N747" s="73"/>
      <c r="O747" s="74">
        <f>IF(H747=0,"",H747/G746)</f>
        <v>1</v>
      </c>
      <c r="P747" s="75">
        <v>18</v>
      </c>
      <c r="Q747" s="76">
        <f t="shared" si="95"/>
        <v>0.94736842105263153</v>
      </c>
      <c r="R747" s="76">
        <f t="shared" si="96"/>
        <v>5.2631578947368474E-2</v>
      </c>
    </row>
    <row r="748" spans="1:19" ht="15.75" customHeight="1">
      <c r="A748" s="64">
        <v>2102</v>
      </c>
      <c r="B748" s="87"/>
      <c r="C748" s="87"/>
      <c r="D748" s="87"/>
      <c r="E748" s="87"/>
      <c r="F748" s="87"/>
      <c r="G748" s="87"/>
      <c r="H748" s="87"/>
      <c r="I748" s="87">
        <v>10</v>
      </c>
      <c r="J748" s="87"/>
      <c r="K748" s="88">
        <v>2</v>
      </c>
      <c r="L748" s="72"/>
      <c r="M748" s="3"/>
      <c r="N748" s="73"/>
      <c r="O748" s="74">
        <f>IF(I748=0,"",I748/H747)</f>
        <v>1</v>
      </c>
      <c r="P748" s="75">
        <v>18</v>
      </c>
      <c r="Q748" s="76">
        <f t="shared" si="95"/>
        <v>1</v>
      </c>
      <c r="R748" s="76">
        <f t="shared" si="96"/>
        <v>0</v>
      </c>
    </row>
    <row r="749" spans="1:19" ht="15.75" customHeight="1">
      <c r="A749" s="64">
        <v>2201</v>
      </c>
      <c r="B749" s="87"/>
      <c r="C749" s="87"/>
      <c r="D749" s="87"/>
      <c r="E749" s="87"/>
      <c r="F749" s="87"/>
      <c r="G749" s="87"/>
      <c r="H749" s="87"/>
      <c r="I749" s="87"/>
      <c r="J749" s="87">
        <v>4</v>
      </c>
      <c r="K749" s="88">
        <v>4</v>
      </c>
      <c r="L749" s="72"/>
      <c r="M749" s="3"/>
      <c r="N749" s="73"/>
      <c r="O749" s="78">
        <f>IF(J749=0,"",J749/I748)</f>
        <v>0.4</v>
      </c>
      <c r="P749" s="75">
        <v>16</v>
      </c>
      <c r="Q749" s="79">
        <f t="shared" si="95"/>
        <v>0.88888888888888884</v>
      </c>
      <c r="R749" s="79">
        <f t="shared" si="96"/>
        <v>0.11111111111111116</v>
      </c>
    </row>
    <row r="750" spans="1:19" ht="15.75" customHeight="1">
      <c r="A750" s="64">
        <v>2202</v>
      </c>
      <c r="B750" s="87"/>
      <c r="C750" s="87"/>
      <c r="D750" s="87"/>
      <c r="E750" s="87"/>
      <c r="F750" s="87"/>
      <c r="G750" s="87"/>
      <c r="H750" s="87"/>
      <c r="I750" s="87"/>
      <c r="J750" s="87">
        <v>5</v>
      </c>
      <c r="K750" s="126">
        <v>4</v>
      </c>
      <c r="L750" s="72"/>
      <c r="M750" s="3"/>
      <c r="N750" s="30"/>
      <c r="O750" s="80"/>
      <c r="P750" s="81">
        <v>12</v>
      </c>
      <c r="Q750" s="82"/>
      <c r="R750" s="83"/>
    </row>
    <row r="751" spans="1:19" ht="15.75" customHeight="1">
      <c r="A751" s="64">
        <v>2301</v>
      </c>
      <c r="B751" s="87"/>
      <c r="C751" s="87"/>
      <c r="D751" s="87"/>
      <c r="E751" s="87"/>
      <c r="F751" s="87"/>
      <c r="G751" s="87"/>
      <c r="H751" s="87"/>
      <c r="I751" s="87"/>
      <c r="J751" s="87">
        <v>3</v>
      </c>
      <c r="K751" s="88">
        <v>2</v>
      </c>
      <c r="L751" s="72"/>
      <c r="M751" s="3"/>
      <c r="N751" s="30"/>
      <c r="O751" s="84"/>
      <c r="P751" s="85">
        <v>8</v>
      </c>
      <c r="Q751" s="86"/>
      <c r="R751" s="84"/>
    </row>
    <row r="752" spans="1:19" ht="15.75" customHeight="1">
      <c r="A752" s="64">
        <v>2302</v>
      </c>
      <c r="B752" s="87"/>
      <c r="C752" s="87"/>
      <c r="D752" s="87"/>
      <c r="E752" s="87"/>
      <c r="F752" s="87"/>
      <c r="G752" s="87"/>
      <c r="H752" s="87"/>
      <c r="I752" s="87"/>
      <c r="J752" s="87">
        <v>4</v>
      </c>
      <c r="K752" s="88">
        <v>4</v>
      </c>
      <c r="L752" s="72"/>
      <c r="M752" s="3"/>
      <c r="N752" s="30"/>
      <c r="O752" s="84"/>
      <c r="P752" s="85">
        <v>6</v>
      </c>
      <c r="Q752" s="86"/>
      <c r="R752" s="84"/>
    </row>
    <row r="753" spans="1:23" ht="15.75" customHeight="1">
      <c r="A753" s="64">
        <v>2401</v>
      </c>
      <c r="B753" s="87"/>
      <c r="C753" s="87"/>
      <c r="D753" s="87"/>
      <c r="E753" s="87"/>
      <c r="F753" s="87"/>
      <c r="G753" s="87"/>
      <c r="H753" s="87"/>
      <c r="I753" s="87"/>
      <c r="J753" s="87">
        <v>1</v>
      </c>
      <c r="K753" s="88">
        <v>1</v>
      </c>
      <c r="L753" s="72"/>
      <c r="M753" s="3"/>
      <c r="N753" s="30"/>
      <c r="O753" s="84"/>
      <c r="P753" s="85">
        <v>1</v>
      </c>
      <c r="Q753" s="86"/>
      <c r="R753" s="84"/>
    </row>
    <row r="754" spans="1:23" ht="15.75" customHeight="1">
      <c r="A754" s="64">
        <v>2402</v>
      </c>
      <c r="B754" s="87"/>
      <c r="C754" s="87"/>
      <c r="D754" s="87"/>
      <c r="E754" s="87"/>
      <c r="F754" s="87"/>
      <c r="G754" s="87"/>
      <c r="H754" s="87"/>
      <c r="I754" s="87"/>
      <c r="J754" s="87">
        <v>1</v>
      </c>
      <c r="K754" s="88">
        <v>1</v>
      </c>
      <c r="L754" s="72"/>
      <c r="M754" s="3"/>
      <c r="N754" s="30"/>
      <c r="O754" s="3"/>
      <c r="P754" s="30">
        <v>1</v>
      </c>
      <c r="Q754" s="23"/>
      <c r="R754" s="84"/>
    </row>
    <row r="755" spans="1:23" ht="15.75" customHeight="1">
      <c r="A755" s="64">
        <v>2501</v>
      </c>
      <c r="B755" s="87"/>
      <c r="C755" s="87"/>
      <c r="D755" s="87"/>
      <c r="E755" s="87"/>
      <c r="F755" s="87"/>
      <c r="G755" s="87"/>
      <c r="H755" s="87"/>
      <c r="I755" s="87"/>
      <c r="J755" s="87"/>
      <c r="K755" s="88"/>
      <c r="L755" s="72"/>
      <c r="M755" s="3"/>
      <c r="N755" s="30"/>
      <c r="O755" s="89" t="s">
        <v>83</v>
      </c>
      <c r="P755" s="90">
        <v>8</v>
      </c>
      <c r="Q755" s="120">
        <f>K758</f>
        <v>18</v>
      </c>
      <c r="R755" s="92" t="s">
        <v>11</v>
      </c>
    </row>
    <row r="756" spans="1:23" ht="15.75" customHeight="1">
      <c r="A756" s="64">
        <v>2502</v>
      </c>
      <c r="B756" s="87"/>
      <c r="C756" s="87"/>
      <c r="D756" s="87"/>
      <c r="E756" s="87"/>
      <c r="F756" s="87"/>
      <c r="G756" s="87"/>
      <c r="H756" s="87"/>
      <c r="I756" s="87"/>
      <c r="J756" s="87"/>
      <c r="K756" s="88"/>
      <c r="L756" s="72"/>
      <c r="M756" s="3"/>
      <c r="N756" s="30"/>
      <c r="O756" s="93" t="s">
        <v>85</v>
      </c>
      <c r="P756" s="94">
        <f>IF(P755/B741=0,"",P755/B741)</f>
        <v>0.22857142857142856</v>
      </c>
      <c r="Q756" s="121">
        <f>IF(P755/Q755=0,"",P755/Q755)</f>
        <v>0.44444444444444442</v>
      </c>
      <c r="R756" s="96" t="s">
        <v>86</v>
      </c>
    </row>
    <row r="757" spans="1:23" ht="15.75" customHeight="1">
      <c r="A757" s="64">
        <v>2601</v>
      </c>
      <c r="B757" s="87"/>
      <c r="C757" s="87"/>
      <c r="D757" s="87"/>
      <c r="E757" s="87"/>
      <c r="F757" s="87"/>
      <c r="G757" s="87"/>
      <c r="H757" s="87"/>
      <c r="I757" s="87"/>
      <c r="J757" s="87"/>
      <c r="K757" s="88"/>
      <c r="L757" s="97"/>
      <c r="M757" s="98"/>
      <c r="N757" s="99"/>
      <c r="O757" s="98"/>
      <c r="P757" s="99"/>
      <c r="Q757" s="99"/>
      <c r="R757" s="122"/>
    </row>
    <row r="758" spans="1:23" ht="18" customHeight="1">
      <c r="A758" s="29"/>
      <c r="B758" s="30"/>
      <c r="C758" s="30"/>
      <c r="D758" s="288" t="s">
        <v>111</v>
      </c>
      <c r="E758" s="289"/>
      <c r="F758" s="289"/>
      <c r="G758" s="289"/>
      <c r="H758" s="289"/>
      <c r="I758" s="289"/>
      <c r="J758" s="290"/>
      <c r="K758" s="101">
        <f>SUM(K741:K754)</f>
        <v>18</v>
      </c>
      <c r="L758" s="102">
        <f>(SUM(K745:K749)/B741)</f>
        <v>0.17142857142857143</v>
      </c>
      <c r="M758" s="102">
        <f>IF(K758=0,"",K758/B741)</f>
        <v>0.51428571428571423</v>
      </c>
      <c r="N758" s="102">
        <f>IF(K749=0,"",M758-L758)</f>
        <v>0.3428571428571428</v>
      </c>
      <c r="O758" s="3"/>
      <c r="P758" s="30"/>
      <c r="Q758" s="23"/>
      <c r="R758" s="3"/>
    </row>
    <row r="759" spans="1:23" ht="12.75" customHeight="1">
      <c r="L759" s="3"/>
      <c r="M759" s="3"/>
      <c r="O759" s="3"/>
      <c r="P759" s="3"/>
    </row>
    <row r="760" spans="1:23" ht="12.75" customHeight="1">
      <c r="L760" s="3"/>
      <c r="M760" s="3"/>
      <c r="O760" s="3"/>
      <c r="P760" s="3"/>
    </row>
    <row r="761" spans="1:23" ht="26.25" customHeight="1">
      <c r="A761" s="249" t="s">
        <v>99</v>
      </c>
      <c r="C761" s="246"/>
      <c r="D761" s="246"/>
      <c r="E761" s="246"/>
      <c r="F761" s="246"/>
      <c r="G761" s="246"/>
      <c r="H761" s="246"/>
      <c r="I761" s="246"/>
      <c r="J761" s="246"/>
      <c r="K761" s="60" t="s">
        <v>116</v>
      </c>
      <c r="L761" s="60"/>
      <c r="M761" s="60"/>
      <c r="N761" s="30"/>
      <c r="O761" s="3"/>
      <c r="P761" s="30"/>
      <c r="Q761" s="30"/>
      <c r="R761" s="30"/>
    </row>
    <row r="762" spans="1:23" ht="20.25" customHeight="1">
      <c r="A762" s="293" t="s">
        <v>10</v>
      </c>
      <c r="B762" s="294" t="s">
        <v>100</v>
      </c>
      <c r="C762" s="289"/>
      <c r="D762" s="289"/>
      <c r="E762" s="289"/>
      <c r="F762" s="289"/>
      <c r="G762" s="289"/>
      <c r="H762" s="289"/>
      <c r="I762" s="289"/>
      <c r="J762" s="290"/>
      <c r="K762" s="295" t="s">
        <v>11</v>
      </c>
      <c r="L762" s="286" t="s">
        <v>3</v>
      </c>
      <c r="M762" s="286" t="s">
        <v>4</v>
      </c>
      <c r="N762" s="284" t="s">
        <v>5</v>
      </c>
      <c r="O762" s="286" t="s">
        <v>6</v>
      </c>
      <c r="P762" s="287" t="s">
        <v>7</v>
      </c>
      <c r="Q762" s="287" t="s">
        <v>8</v>
      </c>
      <c r="R762" s="286" t="s">
        <v>101</v>
      </c>
    </row>
    <row r="763" spans="1:23" ht="15.75" customHeight="1">
      <c r="A763" s="285"/>
      <c r="B763" s="64" t="s">
        <v>102</v>
      </c>
      <c r="C763" s="64" t="s">
        <v>103</v>
      </c>
      <c r="D763" s="64" t="s">
        <v>104</v>
      </c>
      <c r="E763" s="64" t="s">
        <v>105</v>
      </c>
      <c r="F763" s="64" t="s">
        <v>106</v>
      </c>
      <c r="G763" s="64" t="s">
        <v>107</v>
      </c>
      <c r="H763" s="64" t="s">
        <v>108</v>
      </c>
      <c r="I763" s="64" t="s">
        <v>109</v>
      </c>
      <c r="J763" s="64" t="s">
        <v>110</v>
      </c>
      <c r="K763" s="285"/>
      <c r="L763" s="285"/>
      <c r="M763" s="285"/>
      <c r="N763" s="285"/>
      <c r="O763" s="285"/>
      <c r="P763" s="285"/>
      <c r="Q763" s="285"/>
      <c r="R763" s="285"/>
    </row>
    <row r="764" spans="1:23" ht="15.75" customHeight="1">
      <c r="A764" s="64">
        <v>1802</v>
      </c>
      <c r="B764" s="65">
        <v>78</v>
      </c>
      <c r="C764" s="87"/>
      <c r="D764" s="87"/>
      <c r="E764" s="87"/>
      <c r="F764" s="87"/>
      <c r="G764" s="87"/>
      <c r="H764" s="87"/>
      <c r="I764" s="87"/>
      <c r="J764" s="87"/>
      <c r="K764" s="88"/>
      <c r="L764" s="67"/>
      <c r="M764" s="49"/>
      <c r="N764" s="68"/>
      <c r="O764" s="107"/>
      <c r="P764" s="70">
        <f>B764</f>
        <v>78</v>
      </c>
      <c r="Q764" s="108"/>
      <c r="R764" s="107"/>
      <c r="W764" s="252">
        <f>AVERAGE(L758,L780)</f>
        <v>0.24597069597069599</v>
      </c>
    </row>
    <row r="765" spans="1:23" ht="15.75" customHeight="1">
      <c r="A765" s="64">
        <v>1901</v>
      </c>
      <c r="B765" s="87"/>
      <c r="C765" s="87">
        <v>65</v>
      </c>
      <c r="D765" s="87"/>
      <c r="E765" s="87"/>
      <c r="F765" s="87"/>
      <c r="G765" s="87"/>
      <c r="H765" s="87"/>
      <c r="I765" s="87"/>
      <c r="J765" s="87"/>
      <c r="K765" s="88"/>
      <c r="L765" s="72"/>
      <c r="M765" s="3"/>
      <c r="N765" s="73"/>
      <c r="O765" s="74">
        <f>IF(C765=0,"",C765/B764)</f>
        <v>0.83333333333333337</v>
      </c>
      <c r="P765" s="75">
        <v>65</v>
      </c>
      <c r="Q765" s="76">
        <f t="shared" ref="Q765:Q772" si="97">IF(P765=0,"",P765/P764)</f>
        <v>0.83333333333333337</v>
      </c>
      <c r="R765" s="76">
        <f t="shared" ref="R765:R772" si="98">IF(P765=0,"",100%-Q765)</f>
        <v>0.16666666666666663</v>
      </c>
    </row>
    <row r="766" spans="1:23" ht="15.75" customHeight="1">
      <c r="A766" s="64">
        <v>1902</v>
      </c>
      <c r="B766" s="87"/>
      <c r="C766" s="87"/>
      <c r="D766" s="87">
        <v>37</v>
      </c>
      <c r="E766" s="87"/>
      <c r="F766" s="87"/>
      <c r="G766" s="87"/>
      <c r="H766" s="87"/>
      <c r="I766" s="87"/>
      <c r="J766" s="87"/>
      <c r="K766" s="88"/>
      <c r="L766" s="72"/>
      <c r="M766" s="3"/>
      <c r="N766" s="73"/>
      <c r="O766" s="74">
        <f>IF(D766=0,"",D766/C765)</f>
        <v>0.56923076923076921</v>
      </c>
      <c r="P766" s="75">
        <v>55</v>
      </c>
      <c r="Q766" s="76">
        <f t="shared" si="97"/>
        <v>0.84615384615384615</v>
      </c>
      <c r="R766" s="76">
        <f t="shared" si="98"/>
        <v>0.15384615384615385</v>
      </c>
      <c r="S766" s="8">
        <f>P766/P764</f>
        <v>0.70512820512820518</v>
      </c>
    </row>
    <row r="767" spans="1:23" ht="15.75" customHeight="1">
      <c r="A767" s="64">
        <v>2001</v>
      </c>
      <c r="B767" s="87"/>
      <c r="C767" s="87"/>
      <c r="D767" s="87"/>
      <c r="E767" s="87">
        <v>35</v>
      </c>
      <c r="F767" s="87"/>
      <c r="G767" s="87"/>
      <c r="H767" s="87"/>
      <c r="I767" s="87"/>
      <c r="J767" s="87"/>
      <c r="K767" s="88"/>
      <c r="L767" s="72"/>
      <c r="M767" s="3"/>
      <c r="N767" s="73"/>
      <c r="O767" s="74">
        <f>IF(E767=0,"",E767/D766)</f>
        <v>0.94594594594594594</v>
      </c>
      <c r="P767" s="75">
        <v>50</v>
      </c>
      <c r="Q767" s="76">
        <f t="shared" si="97"/>
        <v>0.90909090909090906</v>
      </c>
      <c r="R767" s="76">
        <f t="shared" si="98"/>
        <v>9.0909090909090939E-2</v>
      </c>
    </row>
    <row r="768" spans="1:23" ht="15.75" customHeight="1">
      <c r="A768" s="64">
        <v>2002</v>
      </c>
      <c r="B768" s="87"/>
      <c r="C768" s="87"/>
      <c r="D768" s="87"/>
      <c r="E768" s="87"/>
      <c r="F768" s="87">
        <v>35</v>
      </c>
      <c r="G768" s="87"/>
      <c r="H768" s="87"/>
      <c r="I768" s="87"/>
      <c r="J768" s="87"/>
      <c r="K768" s="88"/>
      <c r="L768" s="72"/>
      <c r="M768" s="3"/>
      <c r="N768" s="73"/>
      <c r="O768" s="74">
        <f>IF(F768=0,"",F768/E767)</f>
        <v>1</v>
      </c>
      <c r="P768" s="75">
        <v>49</v>
      </c>
      <c r="Q768" s="76">
        <f t="shared" si="97"/>
        <v>0.98</v>
      </c>
      <c r="R768" s="76">
        <f t="shared" si="98"/>
        <v>2.0000000000000018E-2</v>
      </c>
    </row>
    <row r="769" spans="1:18" ht="15.75" customHeight="1">
      <c r="A769" s="64">
        <v>2101</v>
      </c>
      <c r="B769" s="87"/>
      <c r="C769" s="87"/>
      <c r="D769" s="87"/>
      <c r="E769" s="87"/>
      <c r="F769" s="87"/>
      <c r="G769" s="87">
        <v>35</v>
      </c>
      <c r="H769" s="87"/>
      <c r="I769" s="87"/>
      <c r="J769" s="87"/>
      <c r="K769" s="88"/>
      <c r="L769" s="72"/>
      <c r="M769" s="3"/>
      <c r="N769" s="73"/>
      <c r="O769" s="74">
        <f>IF(G769=0,"",G769/F768)</f>
        <v>1</v>
      </c>
      <c r="P769" s="75">
        <v>46</v>
      </c>
      <c r="Q769" s="76">
        <f t="shared" si="97"/>
        <v>0.93877551020408168</v>
      </c>
      <c r="R769" s="76">
        <f t="shared" si="98"/>
        <v>6.1224489795918324E-2</v>
      </c>
    </row>
    <row r="770" spans="1:18" ht="15.75" customHeight="1">
      <c r="A770" s="64">
        <v>2102</v>
      </c>
      <c r="B770" s="87"/>
      <c r="C770" s="87"/>
      <c r="D770" s="87"/>
      <c r="E770" s="87"/>
      <c r="F770" s="87"/>
      <c r="G770" s="87"/>
      <c r="H770" s="87">
        <v>35</v>
      </c>
      <c r="I770" s="87"/>
      <c r="J770" s="87"/>
      <c r="K770" s="88"/>
      <c r="L770" s="72"/>
      <c r="M770" s="3"/>
      <c r="N770" s="73"/>
      <c r="O770" s="74">
        <f>IF(H770=0,"",H770/G769)</f>
        <v>1</v>
      </c>
      <c r="P770" s="75">
        <v>46</v>
      </c>
      <c r="Q770" s="76">
        <f t="shared" si="97"/>
        <v>1</v>
      </c>
      <c r="R770" s="76">
        <f t="shared" si="98"/>
        <v>0</v>
      </c>
    </row>
    <row r="771" spans="1:18" ht="15.75" customHeight="1">
      <c r="A771" s="64">
        <v>2201</v>
      </c>
      <c r="B771" s="87"/>
      <c r="C771" s="87"/>
      <c r="D771" s="87"/>
      <c r="E771" s="87"/>
      <c r="F771" s="87"/>
      <c r="G771" s="87"/>
      <c r="H771" s="87"/>
      <c r="I771" s="87">
        <v>35</v>
      </c>
      <c r="J771" s="87"/>
      <c r="K771" s="88"/>
      <c r="L771" s="72"/>
      <c r="M771" s="3"/>
      <c r="N771" s="73"/>
      <c r="O771" s="74">
        <f>IF(I771=0,"",I771/H770)</f>
        <v>1</v>
      </c>
      <c r="P771" s="75">
        <v>46</v>
      </c>
      <c r="Q771" s="76">
        <f t="shared" si="97"/>
        <v>1</v>
      </c>
      <c r="R771" s="76">
        <f t="shared" si="98"/>
        <v>0</v>
      </c>
    </row>
    <row r="772" spans="1:18" ht="15.75" customHeight="1">
      <c r="A772" s="64">
        <v>2202</v>
      </c>
      <c r="B772" s="87"/>
      <c r="C772" s="87"/>
      <c r="D772" s="87"/>
      <c r="E772" s="87"/>
      <c r="F772" s="87"/>
      <c r="G772" s="87"/>
      <c r="H772" s="87"/>
      <c r="I772" s="87"/>
      <c r="J772" s="87">
        <v>25</v>
      </c>
      <c r="K772" s="126">
        <v>25</v>
      </c>
      <c r="L772" s="72"/>
      <c r="M772" s="3"/>
      <c r="N772" s="73"/>
      <c r="O772" s="78">
        <f>IF(J772=0,"",J772/I771)</f>
        <v>0.7142857142857143</v>
      </c>
      <c r="P772" s="75">
        <v>44</v>
      </c>
      <c r="Q772" s="79">
        <f t="shared" si="97"/>
        <v>0.95652173913043481</v>
      </c>
      <c r="R772" s="79">
        <f t="shared" si="98"/>
        <v>4.3478260869565188E-2</v>
      </c>
    </row>
    <row r="773" spans="1:18" ht="15.75" customHeight="1">
      <c r="A773" s="64">
        <v>2301</v>
      </c>
      <c r="B773" s="87"/>
      <c r="C773" s="87"/>
      <c r="D773" s="87"/>
      <c r="E773" s="87"/>
      <c r="F773" s="87"/>
      <c r="G773" s="87"/>
      <c r="H773" s="87"/>
      <c r="I773" s="87"/>
      <c r="J773" s="87">
        <v>12</v>
      </c>
      <c r="K773" s="88">
        <v>12</v>
      </c>
      <c r="L773" s="72"/>
      <c r="M773" s="3"/>
      <c r="N773" s="30"/>
      <c r="O773" s="80"/>
      <c r="P773" s="81">
        <v>17</v>
      </c>
      <c r="Q773" s="82"/>
      <c r="R773" s="83"/>
    </row>
    <row r="774" spans="1:18" ht="15.75" customHeight="1">
      <c r="A774" s="64">
        <v>2302</v>
      </c>
      <c r="B774" s="87"/>
      <c r="C774" s="87"/>
      <c r="D774" s="87"/>
      <c r="E774" s="87"/>
      <c r="F774" s="87"/>
      <c r="G774" s="87"/>
      <c r="H774" s="87"/>
      <c r="I774" s="87"/>
      <c r="J774" s="87">
        <v>6</v>
      </c>
      <c r="K774" s="88">
        <v>6</v>
      </c>
      <c r="L774" s="72"/>
      <c r="M774" s="3"/>
      <c r="N774" s="30"/>
      <c r="O774" s="84"/>
      <c r="P774" s="85">
        <v>6</v>
      </c>
      <c r="Q774" s="86"/>
      <c r="R774" s="84"/>
    </row>
    <row r="775" spans="1:18" ht="15.75" customHeight="1">
      <c r="A775" s="64">
        <v>2401</v>
      </c>
      <c r="B775" s="87"/>
      <c r="C775" s="87"/>
      <c r="D775" s="87"/>
      <c r="E775" s="87"/>
      <c r="F775" s="87"/>
      <c r="G775" s="87"/>
      <c r="H775" s="87"/>
      <c r="I775" s="87"/>
      <c r="J775" s="87"/>
      <c r="K775" s="88"/>
      <c r="L775" s="72"/>
      <c r="M775" s="3"/>
      <c r="N775" s="30"/>
      <c r="O775" s="84"/>
      <c r="P775" s="85"/>
      <c r="Q775" s="86"/>
      <c r="R775" s="84"/>
    </row>
    <row r="776" spans="1:18" ht="15.75" customHeight="1">
      <c r="A776" s="64">
        <v>2402</v>
      </c>
      <c r="B776" s="87"/>
      <c r="C776" s="87"/>
      <c r="D776" s="87"/>
      <c r="E776" s="87"/>
      <c r="F776" s="87"/>
      <c r="G776" s="87"/>
      <c r="H776" s="87"/>
      <c r="I776" s="87"/>
      <c r="J776" s="87"/>
      <c r="K776" s="88"/>
      <c r="L776" s="72"/>
      <c r="M776" s="3"/>
      <c r="N776" s="30"/>
      <c r="O776" s="3"/>
      <c r="P776" s="30"/>
      <c r="Q776" s="23"/>
      <c r="R776" s="84"/>
    </row>
    <row r="777" spans="1:18" ht="15.75" customHeight="1">
      <c r="A777" s="64">
        <v>2501</v>
      </c>
      <c r="B777" s="87"/>
      <c r="C777" s="87"/>
      <c r="D777" s="87"/>
      <c r="E777" s="87"/>
      <c r="F777" s="87"/>
      <c r="G777" s="87"/>
      <c r="H777" s="87"/>
      <c r="I777" s="87"/>
      <c r="J777" s="87"/>
      <c r="K777" s="88"/>
      <c r="L777" s="72"/>
      <c r="M777" s="3"/>
      <c r="N777" s="30"/>
      <c r="O777" s="89" t="s">
        <v>83</v>
      </c>
      <c r="P777" s="90">
        <v>23</v>
      </c>
      <c r="Q777" s="120">
        <f>K780</f>
        <v>43</v>
      </c>
      <c r="R777" s="92" t="s">
        <v>11</v>
      </c>
    </row>
    <row r="778" spans="1:18" ht="15.75" customHeight="1">
      <c r="A778" s="64">
        <v>2502</v>
      </c>
      <c r="B778" s="87"/>
      <c r="C778" s="87"/>
      <c r="D778" s="87"/>
      <c r="E778" s="87"/>
      <c r="F778" s="87"/>
      <c r="G778" s="87"/>
      <c r="H778" s="87"/>
      <c r="I778" s="87"/>
      <c r="J778" s="87"/>
      <c r="K778" s="88"/>
      <c r="L778" s="72"/>
      <c r="M778" s="3"/>
      <c r="N778" s="30"/>
      <c r="O778" s="93" t="s">
        <v>85</v>
      </c>
      <c r="P778" s="94">
        <f>IF(P777/B764=0,"",P777/B764)</f>
        <v>0.29487179487179488</v>
      </c>
      <c r="Q778" s="121">
        <f>IF(P777/Q777=0,"",P777/Q777)</f>
        <v>0.53488372093023251</v>
      </c>
      <c r="R778" s="96" t="s">
        <v>86</v>
      </c>
    </row>
    <row r="779" spans="1:18" ht="15.75" customHeight="1">
      <c r="A779" s="64">
        <v>2601</v>
      </c>
      <c r="B779" s="87"/>
      <c r="C779" s="87"/>
      <c r="D779" s="87"/>
      <c r="E779" s="87"/>
      <c r="F779" s="87"/>
      <c r="G779" s="87"/>
      <c r="H779" s="87"/>
      <c r="I779" s="87"/>
      <c r="J779" s="87"/>
      <c r="K779" s="88"/>
      <c r="L779" s="97"/>
      <c r="M779" s="98"/>
      <c r="N779" s="99"/>
      <c r="O779" s="98"/>
      <c r="P779" s="99"/>
      <c r="Q779" s="99"/>
      <c r="R779" s="122"/>
    </row>
    <row r="780" spans="1:18" ht="18" customHeight="1">
      <c r="A780" s="29"/>
      <c r="B780" s="30"/>
      <c r="C780" s="30"/>
      <c r="D780" s="288" t="s">
        <v>111</v>
      </c>
      <c r="E780" s="289"/>
      <c r="F780" s="289"/>
      <c r="G780" s="289"/>
      <c r="H780" s="289"/>
      <c r="I780" s="289"/>
      <c r="J780" s="290"/>
      <c r="K780" s="101">
        <f>SUM(K764:K776)</f>
        <v>43</v>
      </c>
      <c r="L780" s="102">
        <f>IF(K772=0,"",K772/B764)</f>
        <v>0.32051282051282054</v>
      </c>
      <c r="M780" s="102">
        <f>IF(K780=0,"",K780/B764)</f>
        <v>0.55128205128205132</v>
      </c>
      <c r="N780" s="102">
        <f>IF(K772=0,"",M780-L780)</f>
        <v>0.23076923076923078</v>
      </c>
      <c r="O780" s="3"/>
      <c r="P780" s="30"/>
      <c r="Q780" s="23"/>
      <c r="R780" s="3"/>
    </row>
    <row r="781" spans="1:18" ht="12.75" customHeight="1">
      <c r="L781" s="3"/>
      <c r="M781" s="3"/>
      <c r="O781" s="3"/>
      <c r="P781" s="3"/>
    </row>
    <row r="782" spans="1:18" ht="12.75" customHeight="1">
      <c r="L782" s="3"/>
      <c r="M782" s="3"/>
      <c r="O782" s="3"/>
      <c r="P782" s="3"/>
    </row>
    <row r="783" spans="1:18" ht="26.25" customHeight="1">
      <c r="A783" s="249" t="s">
        <v>99</v>
      </c>
      <c r="C783" s="246"/>
      <c r="D783" s="246"/>
      <c r="E783" s="246"/>
      <c r="F783" s="246"/>
      <c r="G783" s="246"/>
      <c r="H783" s="246"/>
      <c r="I783" s="246"/>
      <c r="J783" s="246"/>
      <c r="K783" s="60" t="s">
        <v>117</v>
      </c>
      <c r="L783" s="60"/>
      <c r="M783" s="60"/>
      <c r="N783" s="30"/>
      <c r="O783" s="3"/>
      <c r="P783" s="30"/>
      <c r="Q783" s="30"/>
      <c r="R783" s="30"/>
    </row>
    <row r="784" spans="1:18" ht="20.25" customHeight="1">
      <c r="A784" s="293" t="s">
        <v>10</v>
      </c>
      <c r="B784" s="294" t="s">
        <v>100</v>
      </c>
      <c r="C784" s="289"/>
      <c r="D784" s="289"/>
      <c r="E784" s="289"/>
      <c r="F784" s="289"/>
      <c r="G784" s="289"/>
      <c r="H784" s="289"/>
      <c r="I784" s="289"/>
      <c r="J784" s="290"/>
      <c r="K784" s="295" t="s">
        <v>11</v>
      </c>
      <c r="L784" s="286" t="s">
        <v>3</v>
      </c>
      <c r="M784" s="286" t="s">
        <v>4</v>
      </c>
      <c r="N784" s="284" t="s">
        <v>5</v>
      </c>
      <c r="O784" s="286" t="s">
        <v>6</v>
      </c>
      <c r="P784" s="287" t="s">
        <v>7</v>
      </c>
      <c r="Q784" s="287" t="s">
        <v>8</v>
      </c>
      <c r="R784" s="286" t="s">
        <v>101</v>
      </c>
    </row>
    <row r="785" spans="1:19" ht="15.75" customHeight="1">
      <c r="A785" s="285"/>
      <c r="B785" s="64" t="s">
        <v>102</v>
      </c>
      <c r="C785" s="64" t="s">
        <v>103</v>
      </c>
      <c r="D785" s="64" t="s">
        <v>104</v>
      </c>
      <c r="E785" s="64" t="s">
        <v>105</v>
      </c>
      <c r="F785" s="64" t="s">
        <v>106</v>
      </c>
      <c r="G785" s="64" t="s">
        <v>107</v>
      </c>
      <c r="H785" s="64" t="s">
        <v>108</v>
      </c>
      <c r="I785" s="64" t="s">
        <v>109</v>
      </c>
      <c r="J785" s="64" t="s">
        <v>110</v>
      </c>
      <c r="K785" s="285"/>
      <c r="L785" s="285"/>
      <c r="M785" s="285"/>
      <c r="N785" s="285"/>
      <c r="O785" s="285"/>
      <c r="P785" s="285"/>
      <c r="Q785" s="285"/>
      <c r="R785" s="285"/>
    </row>
    <row r="786" spans="1:19" ht="15.75" customHeight="1">
      <c r="A786" s="64">
        <v>1901</v>
      </c>
      <c r="B786" s="65">
        <v>36</v>
      </c>
      <c r="C786" s="87"/>
      <c r="D786" s="87"/>
      <c r="E786" s="87"/>
      <c r="F786" s="87"/>
      <c r="G786" s="87"/>
      <c r="H786" s="87"/>
      <c r="I786" s="87"/>
      <c r="J786" s="87"/>
      <c r="K786" s="88"/>
      <c r="L786" s="67"/>
      <c r="M786" s="49"/>
      <c r="N786" s="68"/>
      <c r="O786" s="107"/>
      <c r="P786" s="70">
        <f>B786</f>
        <v>36</v>
      </c>
      <c r="Q786" s="108"/>
      <c r="R786" s="107"/>
    </row>
    <row r="787" spans="1:19" ht="15.75" customHeight="1">
      <c r="A787" s="64">
        <v>1902</v>
      </c>
      <c r="B787" s="87"/>
      <c r="C787" s="87">
        <v>33</v>
      </c>
      <c r="D787" s="87"/>
      <c r="E787" s="87"/>
      <c r="F787" s="87"/>
      <c r="G787" s="87"/>
      <c r="H787" s="87"/>
      <c r="I787" s="87"/>
      <c r="J787" s="87"/>
      <c r="K787" s="88"/>
      <c r="L787" s="72"/>
      <c r="M787" s="3"/>
      <c r="N787" s="73"/>
      <c r="O787" s="74">
        <f>IF(C787=0,"",C787/B786)</f>
        <v>0.91666666666666663</v>
      </c>
      <c r="P787" s="75">
        <v>33</v>
      </c>
      <c r="Q787" s="76">
        <f t="shared" ref="Q787:Q794" si="99">IF(P787=0,"",P787/P786)</f>
        <v>0.91666666666666663</v>
      </c>
      <c r="R787" s="76">
        <f t="shared" ref="R787:R794" si="100">IF(P787=0,"",100%-Q787)</f>
        <v>8.333333333333337E-2</v>
      </c>
    </row>
    <row r="788" spans="1:19" ht="15.75" customHeight="1">
      <c r="A788" s="64">
        <v>2001</v>
      </c>
      <c r="B788" s="87"/>
      <c r="C788" s="87"/>
      <c r="D788" s="87">
        <v>15</v>
      </c>
      <c r="E788" s="87"/>
      <c r="F788" s="87"/>
      <c r="G788" s="87"/>
      <c r="H788" s="87"/>
      <c r="I788" s="87"/>
      <c r="J788" s="87"/>
      <c r="K788" s="88"/>
      <c r="L788" s="72"/>
      <c r="M788" s="3"/>
      <c r="N788" s="73"/>
      <c r="O788" s="74">
        <f>IF(D788=0,"",D788/C787)</f>
        <v>0.45454545454545453</v>
      </c>
      <c r="P788" s="75">
        <v>28</v>
      </c>
      <c r="Q788" s="76">
        <f t="shared" si="99"/>
        <v>0.84848484848484851</v>
      </c>
      <c r="R788" s="76">
        <f t="shared" si="100"/>
        <v>0.15151515151515149</v>
      </c>
      <c r="S788" s="8">
        <f>P788/P786</f>
        <v>0.77777777777777779</v>
      </c>
    </row>
    <row r="789" spans="1:19" ht="15.75" customHeight="1">
      <c r="A789" s="64">
        <v>2002</v>
      </c>
      <c r="B789" s="87"/>
      <c r="C789" s="87"/>
      <c r="D789" s="87"/>
      <c r="E789" s="87">
        <v>15</v>
      </c>
      <c r="F789" s="87"/>
      <c r="G789" s="87"/>
      <c r="H789" s="87"/>
      <c r="I789" s="87"/>
      <c r="J789" s="87"/>
      <c r="K789" s="88"/>
      <c r="L789" s="72"/>
      <c r="M789" s="3"/>
      <c r="N789" s="73"/>
      <c r="O789" s="74">
        <f>IF(E789=0,"",E789/D788)</f>
        <v>1</v>
      </c>
      <c r="P789" s="75">
        <v>28</v>
      </c>
      <c r="Q789" s="76">
        <f t="shared" si="99"/>
        <v>1</v>
      </c>
      <c r="R789" s="76">
        <f t="shared" si="100"/>
        <v>0</v>
      </c>
    </row>
    <row r="790" spans="1:19" ht="15.75" customHeight="1">
      <c r="A790" s="64">
        <v>2101</v>
      </c>
      <c r="B790" s="87"/>
      <c r="C790" s="87"/>
      <c r="D790" s="87"/>
      <c r="E790" s="87"/>
      <c r="F790" s="87">
        <v>15</v>
      </c>
      <c r="G790" s="87"/>
      <c r="H790" s="87"/>
      <c r="I790" s="87"/>
      <c r="J790" s="87"/>
      <c r="K790" s="88"/>
      <c r="L790" s="72"/>
      <c r="M790" s="3"/>
      <c r="N790" s="73"/>
      <c r="O790" s="74">
        <f>IF(F790=0,"",F790/E789)</f>
        <v>1</v>
      </c>
      <c r="P790" s="75">
        <v>26</v>
      </c>
      <c r="Q790" s="76">
        <f t="shared" si="99"/>
        <v>0.9285714285714286</v>
      </c>
      <c r="R790" s="76">
        <f t="shared" si="100"/>
        <v>7.1428571428571397E-2</v>
      </c>
    </row>
    <row r="791" spans="1:19" ht="15.75" customHeight="1">
      <c r="A791" s="64">
        <v>2102</v>
      </c>
      <c r="B791" s="87"/>
      <c r="C791" s="87"/>
      <c r="D791" s="87"/>
      <c r="E791" s="87"/>
      <c r="F791" s="87"/>
      <c r="G791" s="87">
        <v>10</v>
      </c>
      <c r="H791" s="87"/>
      <c r="I791" s="87"/>
      <c r="J791" s="87"/>
      <c r="K791" s="88"/>
      <c r="L791" s="72"/>
      <c r="M791" s="3"/>
      <c r="N791" s="73"/>
      <c r="O791" s="74">
        <f>IF(G791=0,"",G791/F790)</f>
        <v>0.66666666666666663</v>
      </c>
      <c r="P791" s="75">
        <v>26</v>
      </c>
      <c r="Q791" s="76">
        <f t="shared" si="99"/>
        <v>1</v>
      </c>
      <c r="R791" s="76">
        <f t="shared" si="100"/>
        <v>0</v>
      </c>
    </row>
    <row r="792" spans="1:19" ht="15.75" customHeight="1">
      <c r="A792" s="64">
        <v>2201</v>
      </c>
      <c r="B792" s="87"/>
      <c r="C792" s="87"/>
      <c r="D792" s="87"/>
      <c r="E792" s="87"/>
      <c r="F792" s="87"/>
      <c r="G792" s="87"/>
      <c r="H792" s="87">
        <v>10</v>
      </c>
      <c r="I792" s="87"/>
      <c r="J792" s="87"/>
      <c r="K792" s="88">
        <v>1</v>
      </c>
      <c r="L792" s="72"/>
      <c r="M792" s="3"/>
      <c r="N792" s="73"/>
      <c r="O792" s="74">
        <f>IF(H792=0,"",H792/G791)</f>
        <v>1</v>
      </c>
      <c r="P792" s="75">
        <v>26</v>
      </c>
      <c r="Q792" s="76">
        <f t="shared" si="99"/>
        <v>1</v>
      </c>
      <c r="R792" s="76">
        <f t="shared" si="100"/>
        <v>0</v>
      </c>
    </row>
    <row r="793" spans="1:19" ht="15.75" customHeight="1">
      <c r="A793" s="64">
        <v>2202</v>
      </c>
      <c r="B793" s="87"/>
      <c r="C793" s="87"/>
      <c r="D793" s="87"/>
      <c r="E793" s="87"/>
      <c r="F793" s="87"/>
      <c r="G793" s="87"/>
      <c r="H793" s="87"/>
      <c r="I793" s="87">
        <v>10</v>
      </c>
      <c r="J793" s="87"/>
      <c r="K793" s="88"/>
      <c r="L793" s="72"/>
      <c r="M793" s="3"/>
      <c r="N793" s="73"/>
      <c r="O793" s="74">
        <f>IF(I793=0,"",I793/H792)</f>
        <v>1</v>
      </c>
      <c r="P793" s="75">
        <v>23</v>
      </c>
      <c r="Q793" s="76">
        <f t="shared" si="99"/>
        <v>0.88461538461538458</v>
      </c>
      <c r="R793" s="76">
        <f t="shared" si="100"/>
        <v>0.11538461538461542</v>
      </c>
    </row>
    <row r="794" spans="1:19" ht="15.75" customHeight="1">
      <c r="A794" s="64">
        <v>2301</v>
      </c>
      <c r="B794" s="87"/>
      <c r="C794" s="87"/>
      <c r="D794" s="87"/>
      <c r="E794" s="87"/>
      <c r="F794" s="87"/>
      <c r="G794" s="87"/>
      <c r="H794" s="87"/>
      <c r="I794" s="87"/>
      <c r="J794" s="87">
        <v>7</v>
      </c>
      <c r="K794" s="88">
        <v>6</v>
      </c>
      <c r="L794" s="72"/>
      <c r="M794" s="3"/>
      <c r="N794" s="73"/>
      <c r="O794" s="78">
        <f>IF(J794=0,"",J794/I793)</f>
        <v>0.7</v>
      </c>
      <c r="P794" s="75">
        <v>23</v>
      </c>
      <c r="Q794" s="79">
        <f t="shared" si="99"/>
        <v>1</v>
      </c>
      <c r="R794" s="79">
        <f t="shared" si="100"/>
        <v>0</v>
      </c>
    </row>
    <row r="795" spans="1:19" ht="15.75" customHeight="1">
      <c r="A795" s="64">
        <v>2302</v>
      </c>
      <c r="B795" s="87"/>
      <c r="C795" s="87"/>
      <c r="D795" s="87"/>
      <c r="E795" s="87"/>
      <c r="F795" s="87"/>
      <c r="G795" s="87"/>
      <c r="H795" s="87"/>
      <c r="I795" s="87"/>
      <c r="J795" s="87">
        <v>11</v>
      </c>
      <c r="K795" s="88">
        <v>10</v>
      </c>
      <c r="L795" s="72"/>
      <c r="M795" s="3"/>
      <c r="N795" s="30"/>
      <c r="O795" s="80"/>
      <c r="P795" s="81">
        <v>14</v>
      </c>
      <c r="Q795" s="82"/>
      <c r="R795" s="83"/>
    </row>
    <row r="796" spans="1:19" ht="15.75" customHeight="1">
      <c r="A796" s="64">
        <v>2401</v>
      </c>
      <c r="B796" s="87"/>
      <c r="C796" s="87"/>
      <c r="D796" s="87"/>
      <c r="E796" s="87"/>
      <c r="F796" s="87"/>
      <c r="G796" s="87"/>
      <c r="H796" s="87"/>
      <c r="I796" s="87"/>
      <c r="J796" s="87">
        <v>4</v>
      </c>
      <c r="K796" s="88"/>
      <c r="L796" s="72"/>
      <c r="M796" s="3"/>
      <c r="N796" s="30"/>
      <c r="O796" s="84"/>
      <c r="P796" s="85">
        <v>5</v>
      </c>
      <c r="Q796" s="86"/>
      <c r="R796" s="84"/>
    </row>
    <row r="797" spans="1:19" ht="15.75" customHeight="1">
      <c r="A797" s="64">
        <v>2402</v>
      </c>
      <c r="B797" s="87"/>
      <c r="C797" s="87"/>
      <c r="D797" s="87"/>
      <c r="E797" s="87"/>
      <c r="F797" s="87"/>
      <c r="G797" s="87"/>
      <c r="H797" s="87"/>
      <c r="I797" s="87"/>
      <c r="J797" s="87">
        <v>2</v>
      </c>
      <c r="K797" s="88">
        <v>1</v>
      </c>
      <c r="L797" s="72"/>
      <c r="M797" s="3"/>
      <c r="N797" s="30"/>
      <c r="O797" s="84"/>
      <c r="P797" s="85">
        <v>5</v>
      </c>
      <c r="Q797" s="86"/>
      <c r="R797" s="84"/>
    </row>
    <row r="798" spans="1:19" ht="15.75" customHeight="1">
      <c r="A798" s="64">
        <v>2501</v>
      </c>
      <c r="B798" s="87"/>
      <c r="C798" s="87"/>
      <c r="D798" s="87"/>
      <c r="E798" s="87"/>
      <c r="F798" s="87"/>
      <c r="G798" s="87"/>
      <c r="H798" s="87"/>
      <c r="I798" s="87"/>
      <c r="J798" s="87"/>
      <c r="K798" s="88"/>
      <c r="L798" s="72"/>
      <c r="M798" s="3"/>
      <c r="N798" s="30"/>
      <c r="O798" s="3"/>
      <c r="P798" s="30"/>
      <c r="Q798" s="23"/>
      <c r="R798" s="84"/>
    </row>
    <row r="799" spans="1:19" ht="15.75" customHeight="1">
      <c r="A799" s="64">
        <v>2502</v>
      </c>
      <c r="B799" s="87"/>
      <c r="C799" s="87"/>
      <c r="D799" s="87"/>
      <c r="E799" s="87"/>
      <c r="F799" s="87"/>
      <c r="G799" s="87"/>
      <c r="H799" s="87"/>
      <c r="I799" s="87"/>
      <c r="J799" s="87"/>
      <c r="K799" s="88"/>
      <c r="L799" s="72"/>
      <c r="M799" s="3"/>
      <c r="N799" s="30"/>
      <c r="O799" s="89" t="s">
        <v>83</v>
      </c>
      <c r="P799" s="90">
        <v>4</v>
      </c>
      <c r="Q799" s="120">
        <f>K802</f>
        <v>18</v>
      </c>
      <c r="R799" s="92" t="s">
        <v>11</v>
      </c>
    </row>
    <row r="800" spans="1:19" ht="15.75" customHeight="1">
      <c r="A800" s="64">
        <v>2601</v>
      </c>
      <c r="B800" s="87"/>
      <c r="C800" s="87"/>
      <c r="D800" s="87"/>
      <c r="E800" s="87"/>
      <c r="F800" s="87"/>
      <c r="G800" s="87"/>
      <c r="H800" s="87"/>
      <c r="I800" s="87"/>
      <c r="J800" s="87"/>
      <c r="K800" s="88"/>
      <c r="L800" s="72"/>
      <c r="M800" s="3"/>
      <c r="N800" s="30"/>
      <c r="O800" s="93" t="s">
        <v>85</v>
      </c>
      <c r="P800" s="94">
        <f>IF(P799/B786=0,"",P799/B786)</f>
        <v>0.1111111111111111</v>
      </c>
      <c r="Q800" s="121">
        <f>IF(P799/Q799=0,"",P799/Q799)</f>
        <v>0.22222222222222221</v>
      </c>
      <c r="R800" s="96" t="s">
        <v>86</v>
      </c>
    </row>
    <row r="801" spans="1:19" ht="15.75" customHeight="1">
      <c r="A801" s="64">
        <v>2602</v>
      </c>
      <c r="B801" s="87"/>
      <c r="C801" s="87"/>
      <c r="D801" s="87"/>
      <c r="E801" s="87"/>
      <c r="F801" s="87"/>
      <c r="G801" s="87"/>
      <c r="H801" s="87"/>
      <c r="I801" s="87"/>
      <c r="J801" s="87"/>
      <c r="K801" s="88"/>
      <c r="L801" s="97"/>
      <c r="M801" s="98"/>
      <c r="N801" s="99"/>
      <c r="O801" s="98"/>
      <c r="P801" s="99"/>
      <c r="Q801" s="99"/>
      <c r="R801" s="122"/>
    </row>
    <row r="802" spans="1:19" ht="18" customHeight="1">
      <c r="A802" s="29"/>
      <c r="B802" s="30"/>
      <c r="C802" s="30"/>
      <c r="D802" s="288" t="s">
        <v>111</v>
      </c>
      <c r="E802" s="289"/>
      <c r="F802" s="289"/>
      <c r="G802" s="289"/>
      <c r="H802" s="289"/>
      <c r="I802" s="289"/>
      <c r="J802" s="290"/>
      <c r="K802" s="101">
        <f>SUM(K786:K798)</f>
        <v>18</v>
      </c>
      <c r="L802" s="102">
        <f>(SUM(K792:K794)/B786)</f>
        <v>0.19444444444444445</v>
      </c>
      <c r="M802" s="102">
        <f>IF(K802=0,"",K802/B786)</f>
        <v>0.5</v>
      </c>
      <c r="N802" s="102">
        <f>IF(K794=0,"",M802-L802)</f>
        <v>0.30555555555555558</v>
      </c>
      <c r="O802" s="3"/>
      <c r="P802" s="30"/>
      <c r="Q802" s="23"/>
      <c r="R802" s="3"/>
    </row>
    <row r="803" spans="1:19" ht="12.75" customHeight="1">
      <c r="L803" s="3"/>
      <c r="M803" s="3"/>
      <c r="O803" s="3"/>
      <c r="P803" s="3"/>
    </row>
    <row r="804" spans="1:19" ht="12.75" customHeight="1">
      <c r="L804" s="3"/>
      <c r="M804" s="3"/>
      <c r="O804" s="3"/>
      <c r="P804" s="3"/>
    </row>
    <row r="805" spans="1:19" ht="26.25" customHeight="1">
      <c r="A805" s="2"/>
      <c r="B805" s="291" t="s">
        <v>99</v>
      </c>
      <c r="C805" s="292"/>
      <c r="D805" s="292"/>
      <c r="E805" s="292"/>
      <c r="F805" s="292"/>
      <c r="G805" s="292"/>
      <c r="H805" s="292"/>
      <c r="I805" s="292"/>
      <c r="J805" s="292"/>
      <c r="K805" s="60" t="s">
        <v>118</v>
      </c>
      <c r="L805" s="60"/>
      <c r="M805" s="60"/>
      <c r="N805" s="30"/>
      <c r="O805" s="3"/>
      <c r="P805" s="30"/>
      <c r="Q805" s="30"/>
      <c r="R805" s="30"/>
    </row>
    <row r="806" spans="1:19" ht="20.25" customHeight="1">
      <c r="A806" s="293" t="s">
        <v>10</v>
      </c>
      <c r="B806" s="294" t="s">
        <v>100</v>
      </c>
      <c r="C806" s="289"/>
      <c r="D806" s="289"/>
      <c r="E806" s="289"/>
      <c r="F806" s="289"/>
      <c r="G806" s="289"/>
      <c r="H806" s="289"/>
      <c r="I806" s="289"/>
      <c r="J806" s="290"/>
      <c r="K806" s="295" t="s">
        <v>11</v>
      </c>
      <c r="L806" s="286" t="s">
        <v>3</v>
      </c>
      <c r="M806" s="286" t="s">
        <v>4</v>
      </c>
      <c r="N806" s="284" t="s">
        <v>5</v>
      </c>
      <c r="O806" s="286" t="s">
        <v>6</v>
      </c>
      <c r="P806" s="287" t="s">
        <v>7</v>
      </c>
      <c r="Q806" s="287" t="s">
        <v>8</v>
      </c>
      <c r="R806" s="286" t="s">
        <v>101</v>
      </c>
    </row>
    <row r="807" spans="1:19" ht="15.75" customHeight="1">
      <c r="A807" s="285"/>
      <c r="B807" s="64" t="s">
        <v>102</v>
      </c>
      <c r="C807" s="64" t="s">
        <v>103</v>
      </c>
      <c r="D807" s="64" t="s">
        <v>104</v>
      </c>
      <c r="E807" s="64" t="s">
        <v>105</v>
      </c>
      <c r="F807" s="64" t="s">
        <v>106</v>
      </c>
      <c r="G807" s="64" t="s">
        <v>107</v>
      </c>
      <c r="H807" s="64" t="s">
        <v>108</v>
      </c>
      <c r="I807" s="64" t="s">
        <v>109</v>
      </c>
      <c r="J807" s="64" t="s">
        <v>110</v>
      </c>
      <c r="K807" s="285"/>
      <c r="L807" s="285"/>
      <c r="M807" s="285"/>
      <c r="N807" s="285"/>
      <c r="O807" s="285"/>
      <c r="P807" s="285"/>
      <c r="Q807" s="285"/>
      <c r="R807" s="285"/>
    </row>
    <row r="808" spans="1:19" ht="15.75" customHeight="1">
      <c r="A808" s="64">
        <v>1902</v>
      </c>
      <c r="B808" s="65">
        <v>66</v>
      </c>
      <c r="C808" s="87"/>
      <c r="D808" s="87"/>
      <c r="E808" s="87"/>
      <c r="F808" s="87"/>
      <c r="G808" s="87"/>
      <c r="H808" s="87"/>
      <c r="I808" s="87"/>
      <c r="J808" s="87"/>
      <c r="K808" s="88"/>
      <c r="L808" s="67"/>
      <c r="M808" s="49"/>
      <c r="N808" s="68"/>
      <c r="O808" s="107"/>
      <c r="P808" s="70">
        <f>B808</f>
        <v>66</v>
      </c>
      <c r="Q808" s="108"/>
      <c r="R808" s="107"/>
    </row>
    <row r="809" spans="1:19" ht="15.75" customHeight="1">
      <c r="A809" s="64">
        <v>2001</v>
      </c>
      <c r="B809" s="87"/>
      <c r="C809" s="87">
        <v>59</v>
      </c>
      <c r="D809" s="87"/>
      <c r="E809" s="87"/>
      <c r="F809" s="87"/>
      <c r="G809" s="87"/>
      <c r="H809" s="87"/>
      <c r="I809" s="87"/>
      <c r="J809" s="87"/>
      <c r="K809" s="88"/>
      <c r="L809" s="72"/>
      <c r="M809" s="3"/>
      <c r="N809" s="73"/>
      <c r="O809" s="74">
        <f>IF(C809=0,"",C809/B808)</f>
        <v>0.89393939393939392</v>
      </c>
      <c r="P809" s="75">
        <v>59</v>
      </c>
      <c r="Q809" s="76">
        <f t="shared" ref="Q809:Q816" si="101">IF(P809=0,"",P809/P808)</f>
        <v>0.89393939393939392</v>
      </c>
      <c r="R809" s="76">
        <f t="shared" ref="R809:R816" si="102">IF(P809=0,"",100%-Q809)</f>
        <v>0.10606060606060608</v>
      </c>
    </row>
    <row r="810" spans="1:19" ht="15.75" customHeight="1">
      <c r="A810" s="64">
        <v>2002</v>
      </c>
      <c r="B810" s="87"/>
      <c r="C810" s="87"/>
      <c r="D810" s="87">
        <v>52</v>
      </c>
      <c r="E810" s="87"/>
      <c r="F810" s="87"/>
      <c r="G810" s="87"/>
      <c r="H810" s="87"/>
      <c r="I810" s="87"/>
      <c r="J810" s="87"/>
      <c r="K810" s="88"/>
      <c r="L810" s="72"/>
      <c r="M810" s="3"/>
      <c r="N810" s="73"/>
      <c r="O810" s="74">
        <f>IF(D810=0,"",D810/C809)</f>
        <v>0.88135593220338981</v>
      </c>
      <c r="P810" s="75">
        <v>59</v>
      </c>
      <c r="Q810" s="76">
        <f t="shared" si="101"/>
        <v>1</v>
      </c>
      <c r="R810" s="76">
        <f t="shared" si="102"/>
        <v>0</v>
      </c>
      <c r="S810" s="8">
        <f>P810/P808</f>
        <v>0.89393939393939392</v>
      </c>
    </row>
    <row r="811" spans="1:19" ht="15.75" customHeight="1">
      <c r="A811" s="64">
        <v>2101</v>
      </c>
      <c r="B811" s="87"/>
      <c r="C811" s="87"/>
      <c r="D811" s="87"/>
      <c r="E811" s="87">
        <v>39</v>
      </c>
      <c r="F811" s="87"/>
      <c r="G811" s="87"/>
      <c r="H811" s="87"/>
      <c r="I811" s="87"/>
      <c r="J811" s="87"/>
      <c r="K811" s="88"/>
      <c r="L811" s="72"/>
      <c r="M811" s="3"/>
      <c r="N811" s="73"/>
      <c r="O811" s="74">
        <f>IF(E811=0,"",E811/D810)</f>
        <v>0.75</v>
      </c>
      <c r="P811" s="75">
        <v>56</v>
      </c>
      <c r="Q811" s="76">
        <f t="shared" si="101"/>
        <v>0.94915254237288138</v>
      </c>
      <c r="R811" s="76">
        <f t="shared" si="102"/>
        <v>5.084745762711862E-2</v>
      </c>
    </row>
    <row r="812" spans="1:19" ht="15.75" customHeight="1">
      <c r="A812" s="64">
        <v>2102</v>
      </c>
      <c r="B812" s="87"/>
      <c r="C812" s="87"/>
      <c r="D812" s="87"/>
      <c r="E812" s="87"/>
      <c r="F812" s="87">
        <v>31</v>
      </c>
      <c r="G812" s="87"/>
      <c r="H812" s="87"/>
      <c r="I812" s="87"/>
      <c r="J812" s="87"/>
      <c r="K812" s="88"/>
      <c r="L812" s="72"/>
      <c r="M812" s="3"/>
      <c r="N812" s="73"/>
      <c r="O812" s="74">
        <f>IF(F812=0,"",F812/E811)</f>
        <v>0.79487179487179482</v>
      </c>
      <c r="P812" s="75">
        <v>50</v>
      </c>
      <c r="Q812" s="76">
        <f t="shared" si="101"/>
        <v>0.8928571428571429</v>
      </c>
      <c r="R812" s="76">
        <f t="shared" si="102"/>
        <v>0.1071428571428571</v>
      </c>
    </row>
    <row r="813" spans="1:19" ht="15.75" customHeight="1">
      <c r="A813" s="64">
        <v>2201</v>
      </c>
      <c r="B813" s="87"/>
      <c r="C813" s="87"/>
      <c r="D813" s="87"/>
      <c r="E813" s="87"/>
      <c r="F813" s="87"/>
      <c r="G813" s="87">
        <v>31</v>
      </c>
      <c r="H813" s="87"/>
      <c r="I813" s="87"/>
      <c r="J813" s="87"/>
      <c r="K813" s="88"/>
      <c r="L813" s="72"/>
      <c r="M813" s="3"/>
      <c r="N813" s="73"/>
      <c r="O813" s="74">
        <f>IF(G813=0,"",G813/F812)</f>
        <v>1</v>
      </c>
      <c r="P813" s="75">
        <v>49</v>
      </c>
      <c r="Q813" s="76">
        <f t="shared" si="101"/>
        <v>0.98</v>
      </c>
      <c r="R813" s="76">
        <f t="shared" si="102"/>
        <v>2.0000000000000018E-2</v>
      </c>
    </row>
    <row r="814" spans="1:19" ht="15.75" customHeight="1">
      <c r="A814" s="64">
        <v>2202</v>
      </c>
      <c r="B814" s="87"/>
      <c r="C814" s="87"/>
      <c r="D814" s="87"/>
      <c r="E814" s="87"/>
      <c r="F814" s="87"/>
      <c r="G814" s="87"/>
      <c r="H814" s="87">
        <v>29</v>
      </c>
      <c r="I814" s="87"/>
      <c r="J814" s="87"/>
      <c r="K814" s="88"/>
      <c r="L814" s="72"/>
      <c r="M814" s="3"/>
      <c r="N814" s="73"/>
      <c r="O814" s="74">
        <f>IF(H814=0,"",H814/G813)</f>
        <v>0.93548387096774188</v>
      </c>
      <c r="P814" s="75">
        <v>48</v>
      </c>
      <c r="Q814" s="76">
        <f t="shared" si="101"/>
        <v>0.97959183673469385</v>
      </c>
      <c r="R814" s="76">
        <f t="shared" si="102"/>
        <v>2.0408163265306145E-2</v>
      </c>
    </row>
    <row r="815" spans="1:19" ht="15.75" customHeight="1">
      <c r="A815" s="64">
        <v>2301</v>
      </c>
      <c r="B815" s="87"/>
      <c r="C815" s="87"/>
      <c r="D815" s="87"/>
      <c r="E815" s="87"/>
      <c r="F815" s="87"/>
      <c r="G815" s="87"/>
      <c r="H815" s="87"/>
      <c r="I815" s="87">
        <v>29</v>
      </c>
      <c r="J815" s="87"/>
      <c r="K815" s="88"/>
      <c r="L815" s="72"/>
      <c r="M815" s="3"/>
      <c r="N815" s="73"/>
      <c r="O815" s="74">
        <f>IF(I815=0,"",I815/H814)</f>
        <v>1</v>
      </c>
      <c r="P815" s="75">
        <v>46</v>
      </c>
      <c r="Q815" s="76">
        <f t="shared" si="101"/>
        <v>0.95833333333333337</v>
      </c>
      <c r="R815" s="76">
        <f t="shared" si="102"/>
        <v>4.166666666666663E-2</v>
      </c>
    </row>
    <row r="816" spans="1:19" ht="15.75" customHeight="1">
      <c r="A816" s="64">
        <v>2302</v>
      </c>
      <c r="B816" s="87"/>
      <c r="C816" s="87"/>
      <c r="D816" s="87"/>
      <c r="E816" s="87"/>
      <c r="F816" s="87"/>
      <c r="G816" s="87"/>
      <c r="H816" s="87"/>
      <c r="I816" s="87"/>
      <c r="J816" s="87">
        <v>19</v>
      </c>
      <c r="K816" s="88">
        <v>19</v>
      </c>
      <c r="L816" s="72"/>
      <c r="M816" s="3"/>
      <c r="N816" s="73"/>
      <c r="O816" s="78">
        <f>IF(J816=0,"",J816/I815)</f>
        <v>0.65517241379310343</v>
      </c>
      <c r="P816" s="75">
        <v>46</v>
      </c>
      <c r="Q816" s="79">
        <f t="shared" si="101"/>
        <v>1</v>
      </c>
      <c r="R816" s="79">
        <f t="shared" si="102"/>
        <v>0</v>
      </c>
    </row>
    <row r="817" spans="1:19" ht="15.75" customHeight="1">
      <c r="A817" s="64">
        <v>2401</v>
      </c>
      <c r="B817" s="87"/>
      <c r="C817" s="87"/>
      <c r="D817" s="87"/>
      <c r="E817" s="87"/>
      <c r="F817" s="87"/>
      <c r="G817" s="87"/>
      <c r="H817" s="87"/>
      <c r="I817" s="87"/>
      <c r="J817" s="87">
        <v>9</v>
      </c>
      <c r="K817" s="88">
        <v>9</v>
      </c>
      <c r="L817" s="72"/>
      <c r="M817" s="3"/>
      <c r="N817" s="30"/>
      <c r="O817" s="80"/>
      <c r="P817" s="81">
        <v>25</v>
      </c>
      <c r="Q817" s="82"/>
      <c r="R817" s="83"/>
    </row>
    <row r="818" spans="1:19" ht="15.75" customHeight="1">
      <c r="A818" s="64">
        <v>2402</v>
      </c>
      <c r="B818" s="87"/>
      <c r="C818" s="87"/>
      <c r="D818" s="87"/>
      <c r="E818" s="87"/>
      <c r="F818" s="87"/>
      <c r="G818" s="87"/>
      <c r="H818" s="87"/>
      <c r="I818" s="87"/>
      <c r="J818" s="87">
        <v>6</v>
      </c>
      <c r="K818" s="88">
        <v>4</v>
      </c>
      <c r="L818" s="72"/>
      <c r="M818" s="3"/>
      <c r="N818" s="30"/>
      <c r="O818" s="84"/>
      <c r="P818" s="85">
        <v>13</v>
      </c>
      <c r="Q818" s="86"/>
      <c r="R818" s="84"/>
    </row>
    <row r="819" spans="1:19" ht="15.75" customHeight="1">
      <c r="A819" s="64">
        <v>2501</v>
      </c>
      <c r="B819" s="87"/>
      <c r="C819" s="87"/>
      <c r="D819" s="87"/>
      <c r="E819" s="87"/>
      <c r="F819" s="87"/>
      <c r="G819" s="87"/>
      <c r="H819" s="87"/>
      <c r="I819" s="87"/>
      <c r="J819" s="87"/>
      <c r="K819" s="88"/>
      <c r="L819" s="72"/>
      <c r="M819" s="3"/>
      <c r="N819" s="30"/>
      <c r="O819" s="84"/>
      <c r="P819" s="85"/>
      <c r="Q819" s="86"/>
      <c r="R819" s="84"/>
    </row>
    <row r="820" spans="1:19" ht="15.75" customHeight="1">
      <c r="A820" s="64">
        <v>2502</v>
      </c>
      <c r="B820" s="87"/>
      <c r="C820" s="87"/>
      <c r="D820" s="87"/>
      <c r="E820" s="87"/>
      <c r="F820" s="87"/>
      <c r="G820" s="87"/>
      <c r="H820" s="87"/>
      <c r="I820" s="87"/>
      <c r="J820" s="87"/>
      <c r="K820" s="88"/>
      <c r="L820" s="72"/>
      <c r="M820" s="3"/>
      <c r="N820" s="30"/>
      <c r="O820" s="3"/>
      <c r="P820" s="30"/>
      <c r="Q820" s="23"/>
      <c r="R820" s="84"/>
    </row>
    <row r="821" spans="1:19" ht="15.75" customHeight="1">
      <c r="A821" s="64">
        <v>2601</v>
      </c>
      <c r="B821" s="87"/>
      <c r="C821" s="87"/>
      <c r="D821" s="87"/>
      <c r="E821" s="87"/>
      <c r="F821" s="87"/>
      <c r="G821" s="87"/>
      <c r="H821" s="87"/>
      <c r="I821" s="87"/>
      <c r="J821" s="87"/>
      <c r="K821" s="88"/>
      <c r="L821" s="72"/>
      <c r="M821" s="3"/>
      <c r="N821" s="30"/>
      <c r="O821" s="89" t="s">
        <v>83</v>
      </c>
      <c r="P821" s="90">
        <v>3</v>
      </c>
      <c r="Q821" s="120">
        <f>K824</f>
        <v>32</v>
      </c>
      <c r="R821" s="92" t="s">
        <v>11</v>
      </c>
    </row>
    <row r="822" spans="1:19" ht="15.75" customHeight="1">
      <c r="A822" s="64">
        <v>2602</v>
      </c>
      <c r="B822" s="87"/>
      <c r="C822" s="87"/>
      <c r="D822" s="87"/>
      <c r="E822" s="87"/>
      <c r="F822" s="87"/>
      <c r="G822" s="87"/>
      <c r="H822" s="87"/>
      <c r="I822" s="87"/>
      <c r="J822" s="87"/>
      <c r="K822" s="88"/>
      <c r="L822" s="72"/>
      <c r="M822" s="3"/>
      <c r="N822" s="30"/>
      <c r="O822" s="93" t="s">
        <v>85</v>
      </c>
      <c r="P822" s="94">
        <f>IF(P821/B808=0,"",P821/B808)</f>
        <v>4.5454545454545456E-2</v>
      </c>
      <c r="Q822" s="121">
        <f>IF(P821/Q821=0,"",P821/Q821)</f>
        <v>9.375E-2</v>
      </c>
      <c r="R822" s="96" t="s">
        <v>86</v>
      </c>
    </row>
    <row r="823" spans="1:19" ht="15.75" customHeight="1">
      <c r="A823" s="64">
        <v>2701</v>
      </c>
      <c r="B823" s="87"/>
      <c r="C823" s="87"/>
      <c r="D823" s="87"/>
      <c r="E823" s="87"/>
      <c r="F823" s="87"/>
      <c r="G823" s="87"/>
      <c r="H823" s="87"/>
      <c r="I823" s="87"/>
      <c r="J823" s="87"/>
      <c r="K823" s="88"/>
      <c r="L823" s="97"/>
      <c r="M823" s="98"/>
      <c r="N823" s="99"/>
      <c r="O823" s="98"/>
      <c r="P823" s="99"/>
      <c r="Q823" s="99"/>
      <c r="R823" s="122"/>
    </row>
    <row r="824" spans="1:19" ht="18" customHeight="1">
      <c r="A824" s="29"/>
      <c r="B824" s="30"/>
      <c r="C824" s="30"/>
      <c r="D824" s="288" t="s">
        <v>111</v>
      </c>
      <c r="E824" s="289"/>
      <c r="F824" s="289"/>
      <c r="G824" s="289"/>
      <c r="H824" s="289"/>
      <c r="I824" s="289"/>
      <c r="J824" s="290"/>
      <c r="K824" s="101">
        <f>SUM(K808:K820)</f>
        <v>32</v>
      </c>
      <c r="L824" s="102">
        <f>IF(K816=0,"",K816/B808)</f>
        <v>0.2878787878787879</v>
      </c>
      <c r="M824" s="102">
        <f>IF(K824=0,"",K824/B808)</f>
        <v>0.48484848484848486</v>
      </c>
      <c r="N824" s="102">
        <f>IF(K816=0,"",M824-L824)</f>
        <v>0.19696969696969696</v>
      </c>
      <c r="O824" s="3"/>
      <c r="P824" s="30"/>
      <c r="Q824" s="23"/>
      <c r="R824" s="3"/>
    </row>
    <row r="825" spans="1:19" ht="12.75" customHeight="1">
      <c r="L825" s="3"/>
      <c r="M825" s="3"/>
      <c r="O825" s="3"/>
      <c r="P825" s="3"/>
    </row>
    <row r="826" spans="1:19" ht="12.75" customHeight="1">
      <c r="L826" s="3"/>
      <c r="M826" s="3"/>
      <c r="O826" s="3"/>
      <c r="P826" s="3"/>
    </row>
    <row r="827" spans="1:19" ht="26.25" customHeight="1">
      <c r="A827" s="2"/>
      <c r="B827" s="291" t="s">
        <v>99</v>
      </c>
      <c r="C827" s="292"/>
      <c r="D827" s="292"/>
      <c r="E827" s="292"/>
      <c r="F827" s="292"/>
      <c r="G827" s="292"/>
      <c r="H827" s="292"/>
      <c r="I827" s="292"/>
      <c r="J827" s="292"/>
      <c r="K827" s="60" t="s">
        <v>119</v>
      </c>
      <c r="L827" s="60"/>
      <c r="M827" s="60"/>
      <c r="N827" s="30"/>
      <c r="O827" s="3"/>
      <c r="P827" s="30"/>
      <c r="Q827" s="30"/>
      <c r="R827" s="30"/>
    </row>
    <row r="828" spans="1:19" ht="20.25" customHeight="1">
      <c r="A828" s="293" t="s">
        <v>10</v>
      </c>
      <c r="B828" s="294" t="s">
        <v>100</v>
      </c>
      <c r="C828" s="289"/>
      <c r="D828" s="289"/>
      <c r="E828" s="289"/>
      <c r="F828" s="289"/>
      <c r="G828" s="289"/>
      <c r="H828" s="289"/>
      <c r="I828" s="289"/>
      <c r="J828" s="290"/>
      <c r="K828" s="295" t="s">
        <v>11</v>
      </c>
      <c r="L828" s="286" t="s">
        <v>3</v>
      </c>
      <c r="M828" s="286" t="s">
        <v>4</v>
      </c>
      <c r="N828" s="284" t="s">
        <v>5</v>
      </c>
      <c r="O828" s="286" t="s">
        <v>6</v>
      </c>
      <c r="P828" s="287" t="s">
        <v>7</v>
      </c>
      <c r="Q828" s="287" t="s">
        <v>8</v>
      </c>
      <c r="R828" s="286" t="s">
        <v>101</v>
      </c>
    </row>
    <row r="829" spans="1:19" ht="15.75" customHeight="1">
      <c r="A829" s="285"/>
      <c r="B829" s="64" t="s">
        <v>102</v>
      </c>
      <c r="C829" s="64" t="s">
        <v>103</v>
      </c>
      <c r="D829" s="64" t="s">
        <v>104</v>
      </c>
      <c r="E829" s="64" t="s">
        <v>105</v>
      </c>
      <c r="F829" s="64" t="s">
        <v>106</v>
      </c>
      <c r="G829" s="64" t="s">
        <v>107</v>
      </c>
      <c r="H829" s="64" t="s">
        <v>108</v>
      </c>
      <c r="I829" s="64" t="s">
        <v>109</v>
      </c>
      <c r="J829" s="64" t="s">
        <v>110</v>
      </c>
      <c r="K829" s="285"/>
      <c r="L829" s="285"/>
      <c r="M829" s="285"/>
      <c r="N829" s="285"/>
      <c r="O829" s="285"/>
      <c r="P829" s="285"/>
      <c r="Q829" s="285"/>
      <c r="R829" s="285"/>
    </row>
    <row r="830" spans="1:19" ht="15.75" customHeight="1">
      <c r="A830" s="64">
        <v>2001</v>
      </c>
      <c r="B830" s="65">
        <v>34</v>
      </c>
      <c r="C830" s="87"/>
      <c r="D830" s="87"/>
      <c r="E830" s="87"/>
      <c r="F830" s="87"/>
      <c r="G830" s="87"/>
      <c r="H830" s="87"/>
      <c r="I830" s="87"/>
      <c r="J830" s="87"/>
      <c r="K830" s="88"/>
      <c r="L830" s="67"/>
      <c r="M830" s="49"/>
      <c r="N830" s="68"/>
      <c r="O830" s="107"/>
      <c r="P830" s="70">
        <f>B830</f>
        <v>34</v>
      </c>
      <c r="Q830" s="108"/>
      <c r="R830" s="107"/>
    </row>
    <row r="831" spans="1:19" ht="15.75" customHeight="1">
      <c r="A831" s="64">
        <v>2002</v>
      </c>
      <c r="B831" s="87"/>
      <c r="C831" s="87">
        <v>29</v>
      </c>
      <c r="D831" s="87"/>
      <c r="E831" s="87"/>
      <c r="F831" s="87"/>
      <c r="G831" s="87"/>
      <c r="H831" s="87"/>
      <c r="I831" s="87"/>
      <c r="J831" s="87"/>
      <c r="K831" s="88"/>
      <c r="L831" s="72"/>
      <c r="M831" s="3"/>
      <c r="N831" s="73"/>
      <c r="O831" s="74">
        <f>IF(C831=0,"",C831/B830)</f>
        <v>0.8529411764705882</v>
      </c>
      <c r="P831" s="75">
        <v>29</v>
      </c>
      <c r="Q831" s="76">
        <f t="shared" ref="Q831:Q838" si="103">IF(P831=0,"",P831/P830)</f>
        <v>0.8529411764705882</v>
      </c>
      <c r="R831" s="76">
        <f t="shared" ref="R831:R838" si="104">IF(P831=0,"",100%-Q831)</f>
        <v>0.1470588235294118</v>
      </c>
    </row>
    <row r="832" spans="1:19" ht="15.75" customHeight="1">
      <c r="A832" s="64">
        <v>2101</v>
      </c>
      <c r="B832" s="87"/>
      <c r="C832" s="87"/>
      <c r="D832" s="87">
        <v>23</v>
      </c>
      <c r="E832" s="87"/>
      <c r="F832" s="87"/>
      <c r="G832" s="87"/>
      <c r="H832" s="87"/>
      <c r="I832" s="87"/>
      <c r="J832" s="87"/>
      <c r="K832" s="88"/>
      <c r="L832" s="72"/>
      <c r="M832" s="3"/>
      <c r="N832" s="73"/>
      <c r="O832" s="74">
        <f>IF(D832=0,"",D832/C831)</f>
        <v>0.7931034482758621</v>
      </c>
      <c r="P832" s="75">
        <v>26</v>
      </c>
      <c r="Q832" s="76">
        <f t="shared" si="103"/>
        <v>0.89655172413793105</v>
      </c>
      <c r="R832" s="76">
        <f t="shared" si="104"/>
        <v>0.10344827586206895</v>
      </c>
      <c r="S832" s="8">
        <f>P832/P830</f>
        <v>0.76470588235294112</v>
      </c>
    </row>
    <row r="833" spans="1:18" ht="15.75" customHeight="1">
      <c r="A833" s="64">
        <v>2102</v>
      </c>
      <c r="B833" s="87"/>
      <c r="C833" s="87"/>
      <c r="D833" s="87"/>
      <c r="E833" s="87">
        <v>17</v>
      </c>
      <c r="F833" s="87"/>
      <c r="G833" s="87"/>
      <c r="H833" s="87"/>
      <c r="I833" s="87"/>
      <c r="J833" s="87"/>
      <c r="K833" s="88"/>
      <c r="L833" s="72"/>
      <c r="M833" s="3"/>
      <c r="N833" s="73"/>
      <c r="O833" s="74">
        <f>IF(E833=0,"",E833/D832)</f>
        <v>0.73913043478260865</v>
      </c>
      <c r="P833" s="75">
        <v>24</v>
      </c>
      <c r="Q833" s="76">
        <f t="shared" si="103"/>
        <v>0.92307692307692313</v>
      </c>
      <c r="R833" s="76">
        <f t="shared" si="104"/>
        <v>7.6923076923076872E-2</v>
      </c>
    </row>
    <row r="834" spans="1:18" ht="15.75" customHeight="1">
      <c r="A834" s="64">
        <v>2201</v>
      </c>
      <c r="B834" s="87"/>
      <c r="C834" s="87"/>
      <c r="D834" s="87"/>
      <c r="E834" s="87"/>
      <c r="F834" s="87">
        <v>14</v>
      </c>
      <c r="G834" s="87"/>
      <c r="H834" s="87"/>
      <c r="I834" s="87"/>
      <c r="J834" s="87"/>
      <c r="K834" s="88"/>
      <c r="L834" s="72"/>
      <c r="M834" s="3"/>
      <c r="N834" s="73"/>
      <c r="O834" s="74">
        <f>IF(F834=0,"",F834/E833)</f>
        <v>0.82352941176470584</v>
      </c>
      <c r="P834" s="75">
        <v>23</v>
      </c>
      <c r="Q834" s="76">
        <f t="shared" si="103"/>
        <v>0.95833333333333337</v>
      </c>
      <c r="R834" s="76">
        <f t="shared" si="104"/>
        <v>4.166666666666663E-2</v>
      </c>
    </row>
    <row r="835" spans="1:18" ht="15.75" customHeight="1">
      <c r="A835" s="64">
        <v>2202</v>
      </c>
      <c r="B835" s="87"/>
      <c r="C835" s="87"/>
      <c r="D835" s="87"/>
      <c r="E835" s="87"/>
      <c r="F835" s="87"/>
      <c r="G835" s="87">
        <v>14</v>
      </c>
      <c r="H835" s="87"/>
      <c r="I835" s="87"/>
      <c r="J835" s="87"/>
      <c r="K835" s="88"/>
      <c r="L835" s="72"/>
      <c r="M835" s="3"/>
      <c r="N835" s="73"/>
      <c r="O835" s="74">
        <f>IF(G835=0,"",G835/F834)</f>
        <v>1</v>
      </c>
      <c r="P835" s="75">
        <v>22</v>
      </c>
      <c r="Q835" s="76">
        <f t="shared" si="103"/>
        <v>0.95652173913043481</v>
      </c>
      <c r="R835" s="76">
        <f t="shared" si="104"/>
        <v>4.3478260869565188E-2</v>
      </c>
    </row>
    <row r="836" spans="1:18" ht="15.75" customHeight="1">
      <c r="A836" s="64">
        <v>2301</v>
      </c>
      <c r="B836" s="87"/>
      <c r="C836" s="87"/>
      <c r="D836" s="87"/>
      <c r="E836" s="87"/>
      <c r="F836" s="87"/>
      <c r="G836" s="87"/>
      <c r="H836" s="87">
        <v>14</v>
      </c>
      <c r="I836" s="87"/>
      <c r="J836" s="87"/>
      <c r="K836" s="88"/>
      <c r="L836" s="72"/>
      <c r="M836" s="3"/>
      <c r="N836" s="73"/>
      <c r="O836" s="74">
        <f>IF(H836=0,"",H836/G835)</f>
        <v>1</v>
      </c>
      <c r="P836" s="75">
        <v>21</v>
      </c>
      <c r="Q836" s="76">
        <f t="shared" si="103"/>
        <v>0.95454545454545459</v>
      </c>
      <c r="R836" s="76">
        <f t="shared" si="104"/>
        <v>4.5454545454545414E-2</v>
      </c>
    </row>
    <row r="837" spans="1:18" ht="15.75" customHeight="1">
      <c r="A837" s="64">
        <v>2302</v>
      </c>
      <c r="B837" s="87"/>
      <c r="C837" s="87"/>
      <c r="D837" s="87"/>
      <c r="E837" s="87"/>
      <c r="F837" s="87"/>
      <c r="G837" s="87"/>
      <c r="H837" s="87"/>
      <c r="I837" s="87">
        <v>14</v>
      </c>
      <c r="J837" s="87"/>
      <c r="K837" s="88">
        <v>1</v>
      </c>
      <c r="L837" s="72"/>
      <c r="M837" s="3"/>
      <c r="N837" s="73"/>
      <c r="O837" s="74">
        <f>IF(I837=0,"",I837/H836)</f>
        <v>1</v>
      </c>
      <c r="P837" s="75">
        <v>21</v>
      </c>
      <c r="Q837" s="76">
        <f t="shared" si="103"/>
        <v>1</v>
      </c>
      <c r="R837" s="76">
        <f t="shared" si="104"/>
        <v>0</v>
      </c>
    </row>
    <row r="838" spans="1:18" ht="15.75" customHeight="1">
      <c r="A838" s="64">
        <v>2401</v>
      </c>
      <c r="B838" s="87"/>
      <c r="C838" s="87"/>
      <c r="D838" s="87"/>
      <c r="E838" s="87"/>
      <c r="F838" s="87"/>
      <c r="G838" s="87"/>
      <c r="H838" s="87"/>
      <c r="I838" s="87"/>
      <c r="J838" s="87">
        <v>7</v>
      </c>
      <c r="K838" s="88">
        <v>7</v>
      </c>
      <c r="L838" s="72"/>
      <c r="M838" s="3"/>
      <c r="N838" s="73"/>
      <c r="O838" s="78">
        <f>IF(J838=0,"",J838/I837)</f>
        <v>0.5</v>
      </c>
      <c r="P838" s="75">
        <v>19</v>
      </c>
      <c r="Q838" s="79">
        <f t="shared" si="103"/>
        <v>0.90476190476190477</v>
      </c>
      <c r="R838" s="79">
        <f t="shared" si="104"/>
        <v>9.5238095238095233E-2</v>
      </c>
    </row>
    <row r="839" spans="1:18" ht="15.75" customHeight="1">
      <c r="A839" s="64">
        <v>2402</v>
      </c>
      <c r="B839" s="87"/>
      <c r="C839" s="87"/>
      <c r="D839" s="87"/>
      <c r="E839" s="87"/>
      <c r="F839" s="87"/>
      <c r="G839" s="87"/>
      <c r="H839" s="87"/>
      <c r="I839" s="87"/>
      <c r="J839" s="87">
        <v>7</v>
      </c>
      <c r="K839" s="88">
        <v>7</v>
      </c>
      <c r="L839" s="72"/>
      <c r="M839" s="3"/>
      <c r="N839" s="30"/>
      <c r="O839" s="80"/>
      <c r="P839" s="81">
        <v>12</v>
      </c>
      <c r="Q839" s="82"/>
      <c r="R839" s="83"/>
    </row>
    <row r="840" spans="1:18" ht="15.75" customHeight="1">
      <c r="A840" s="64">
        <v>2501</v>
      </c>
      <c r="B840" s="87"/>
      <c r="C840" s="87"/>
      <c r="D840" s="87"/>
      <c r="E840" s="87"/>
      <c r="F840" s="87"/>
      <c r="G840" s="87"/>
      <c r="H840" s="87"/>
      <c r="I840" s="87"/>
      <c r="J840" s="87"/>
      <c r="K840" s="88"/>
      <c r="L840" s="72"/>
      <c r="M840" s="3"/>
      <c r="N840" s="30"/>
      <c r="O840" s="84"/>
      <c r="P840" s="85"/>
      <c r="Q840" s="86"/>
      <c r="R840" s="84"/>
    </row>
    <row r="841" spans="1:18" ht="15.75" customHeight="1">
      <c r="A841" s="64">
        <v>2502</v>
      </c>
      <c r="B841" s="87"/>
      <c r="C841" s="87"/>
      <c r="D841" s="87"/>
      <c r="E841" s="87"/>
      <c r="F841" s="87"/>
      <c r="G841" s="87"/>
      <c r="H841" s="87"/>
      <c r="I841" s="87"/>
      <c r="J841" s="87"/>
      <c r="K841" s="88"/>
      <c r="L841" s="72"/>
      <c r="M841" s="3"/>
      <c r="N841" s="30"/>
      <c r="O841" s="84"/>
      <c r="P841" s="85"/>
      <c r="Q841" s="86"/>
      <c r="R841" s="84"/>
    </row>
    <row r="842" spans="1:18" ht="15.75" customHeight="1">
      <c r="A842" s="64">
        <v>2601</v>
      </c>
      <c r="B842" s="87"/>
      <c r="C842" s="87"/>
      <c r="D842" s="87"/>
      <c r="E842" s="87"/>
      <c r="F842" s="87"/>
      <c r="G842" s="87"/>
      <c r="H842" s="87"/>
      <c r="I842" s="87"/>
      <c r="J842" s="87"/>
      <c r="K842" s="88"/>
      <c r="L842" s="72"/>
      <c r="M842" s="3"/>
      <c r="N842" s="30"/>
      <c r="O842" s="3"/>
      <c r="P842" s="30"/>
      <c r="Q842" s="23"/>
      <c r="R842" s="84"/>
    </row>
    <row r="843" spans="1:18" ht="15.75" customHeight="1">
      <c r="A843" s="64">
        <v>2602</v>
      </c>
      <c r="B843" s="87"/>
      <c r="C843" s="87"/>
      <c r="D843" s="87"/>
      <c r="E843" s="87"/>
      <c r="F843" s="87"/>
      <c r="G843" s="87"/>
      <c r="H843" s="87"/>
      <c r="I843" s="87"/>
      <c r="J843" s="87"/>
      <c r="K843" s="88"/>
      <c r="L843" s="72"/>
      <c r="M843" s="3"/>
      <c r="N843" s="30"/>
      <c r="O843" s="89" t="s">
        <v>83</v>
      </c>
      <c r="P843" s="90"/>
      <c r="Q843" s="120">
        <f>IF(SUM(K836:K839)=0,"",SUM(K836:K839))</f>
        <v>15</v>
      </c>
      <c r="R843" s="92" t="s">
        <v>11</v>
      </c>
    </row>
    <row r="844" spans="1:18" ht="15.75" customHeight="1">
      <c r="A844" s="64">
        <v>2701</v>
      </c>
      <c r="B844" s="87"/>
      <c r="C844" s="87"/>
      <c r="D844" s="87"/>
      <c r="E844" s="87"/>
      <c r="F844" s="87"/>
      <c r="G844" s="87"/>
      <c r="H844" s="87"/>
      <c r="I844" s="87"/>
      <c r="J844" s="87"/>
      <c r="K844" s="88"/>
      <c r="L844" s="72"/>
      <c r="M844" s="3"/>
      <c r="N844" s="30"/>
      <c r="O844" s="93" t="s">
        <v>85</v>
      </c>
      <c r="P844" s="94" t="str">
        <f>IF(P843/B830=0,"",P843/B830)</f>
        <v/>
      </c>
      <c r="Q844" s="121" t="str">
        <f>IF(P843/Q843=0,"",P843/Q843)</f>
        <v/>
      </c>
      <c r="R844" s="96" t="s">
        <v>86</v>
      </c>
    </row>
    <row r="845" spans="1:18" ht="15.75" customHeight="1">
      <c r="A845" s="64">
        <v>2702</v>
      </c>
      <c r="B845" s="87"/>
      <c r="C845" s="87"/>
      <c r="D845" s="87"/>
      <c r="E845" s="87"/>
      <c r="F845" s="87"/>
      <c r="G845" s="87"/>
      <c r="H845" s="87"/>
      <c r="I845" s="87"/>
      <c r="J845" s="87"/>
      <c r="K845" s="88"/>
      <c r="L845" s="97"/>
      <c r="M845" s="98"/>
      <c r="N845" s="99"/>
      <c r="O845" s="98"/>
      <c r="P845" s="99"/>
      <c r="Q845" s="99"/>
      <c r="R845" s="122"/>
    </row>
    <row r="846" spans="1:18" ht="18" customHeight="1">
      <c r="A846" s="29"/>
      <c r="B846" s="30"/>
      <c r="C846" s="30"/>
      <c r="D846" s="288" t="s">
        <v>111</v>
      </c>
      <c r="E846" s="289"/>
      <c r="F846" s="289"/>
      <c r="G846" s="289"/>
      <c r="H846" s="289"/>
      <c r="I846" s="289"/>
      <c r="J846" s="290"/>
      <c r="K846" s="101">
        <f>SUM(K830:K842)</f>
        <v>15</v>
      </c>
      <c r="L846" s="102">
        <f>SUM(K836:K838)/B830</f>
        <v>0.23529411764705882</v>
      </c>
      <c r="M846" s="102">
        <f>IF(K846=0,"",K846/B830)</f>
        <v>0.44117647058823528</v>
      </c>
      <c r="N846" s="102">
        <f>IF(K838=0,"",M846-L846)</f>
        <v>0.20588235294117646</v>
      </c>
      <c r="O846" s="3"/>
      <c r="P846" s="30"/>
      <c r="Q846" s="23"/>
      <c r="R846" s="3"/>
    </row>
    <row r="847" spans="1:18" ht="12.75" customHeight="1">
      <c r="L847" s="3"/>
      <c r="M847" s="3"/>
      <c r="O847" s="3"/>
      <c r="P847" s="3"/>
    </row>
    <row r="848" spans="1:18" ht="12.75" customHeight="1">
      <c r="L848" s="3"/>
      <c r="M848" s="3"/>
      <c r="O848" s="3"/>
      <c r="P848" s="3"/>
    </row>
    <row r="849" spans="1:19" ht="26.25" customHeight="1">
      <c r="A849" s="2"/>
      <c r="B849" s="291" t="s">
        <v>99</v>
      </c>
      <c r="C849" s="292"/>
      <c r="D849" s="292"/>
      <c r="E849" s="292"/>
      <c r="F849" s="292"/>
      <c r="G849" s="292"/>
      <c r="H849" s="292"/>
      <c r="I849" s="292"/>
      <c r="J849" s="292"/>
      <c r="K849" s="60" t="s">
        <v>120</v>
      </c>
      <c r="L849" s="60"/>
      <c r="M849" s="60"/>
      <c r="N849" s="30"/>
      <c r="O849" s="3"/>
      <c r="P849" s="30"/>
      <c r="Q849" s="30"/>
      <c r="R849" s="30"/>
    </row>
    <row r="850" spans="1:19" ht="20.25" customHeight="1">
      <c r="A850" s="293" t="s">
        <v>10</v>
      </c>
      <c r="B850" s="294" t="s">
        <v>100</v>
      </c>
      <c r="C850" s="289"/>
      <c r="D850" s="289"/>
      <c r="E850" s="289"/>
      <c r="F850" s="289"/>
      <c r="G850" s="289"/>
      <c r="H850" s="289"/>
      <c r="I850" s="289"/>
      <c r="J850" s="290"/>
      <c r="K850" s="295" t="s">
        <v>11</v>
      </c>
      <c r="L850" s="286" t="s">
        <v>3</v>
      </c>
      <c r="M850" s="286" t="s">
        <v>4</v>
      </c>
      <c r="N850" s="284" t="s">
        <v>5</v>
      </c>
      <c r="O850" s="286" t="s">
        <v>6</v>
      </c>
      <c r="P850" s="287" t="s">
        <v>7</v>
      </c>
      <c r="Q850" s="287" t="s">
        <v>8</v>
      </c>
      <c r="R850" s="286" t="s">
        <v>101</v>
      </c>
    </row>
    <row r="851" spans="1:19" ht="15.75" customHeight="1">
      <c r="A851" s="285"/>
      <c r="B851" s="64" t="s">
        <v>102</v>
      </c>
      <c r="C851" s="64" t="s">
        <v>103</v>
      </c>
      <c r="D851" s="64" t="s">
        <v>104</v>
      </c>
      <c r="E851" s="64" t="s">
        <v>105</v>
      </c>
      <c r="F851" s="64" t="s">
        <v>106</v>
      </c>
      <c r="G851" s="64" t="s">
        <v>107</v>
      </c>
      <c r="H851" s="64" t="s">
        <v>108</v>
      </c>
      <c r="I851" s="64" t="s">
        <v>109</v>
      </c>
      <c r="J851" s="64" t="s">
        <v>110</v>
      </c>
      <c r="K851" s="285"/>
      <c r="L851" s="285"/>
      <c r="M851" s="285"/>
      <c r="N851" s="285"/>
      <c r="O851" s="285"/>
      <c r="P851" s="285"/>
      <c r="Q851" s="285"/>
      <c r="R851" s="285"/>
    </row>
    <row r="852" spans="1:19" ht="15.75" customHeight="1">
      <c r="A852" s="64">
        <v>2002</v>
      </c>
      <c r="B852" s="65">
        <v>75</v>
      </c>
      <c r="C852" s="87"/>
      <c r="D852" s="87"/>
      <c r="E852" s="87"/>
      <c r="F852" s="87"/>
      <c r="G852" s="87"/>
      <c r="H852" s="87"/>
      <c r="I852" s="87"/>
      <c r="J852" s="87"/>
      <c r="K852" s="88"/>
      <c r="L852" s="67"/>
      <c r="M852" s="49"/>
      <c r="N852" s="68"/>
      <c r="O852" s="107"/>
      <c r="P852" s="70">
        <f>B852</f>
        <v>75</v>
      </c>
      <c r="Q852" s="108"/>
      <c r="R852" s="107"/>
    </row>
    <row r="853" spans="1:19" ht="15.75" customHeight="1">
      <c r="A853" s="64">
        <v>2101</v>
      </c>
      <c r="B853" s="87"/>
      <c r="C853" s="87">
        <v>49</v>
      </c>
      <c r="D853" s="87"/>
      <c r="E853" s="87"/>
      <c r="F853" s="87"/>
      <c r="G853" s="87"/>
      <c r="H853" s="87"/>
      <c r="I853" s="87"/>
      <c r="J853" s="87"/>
      <c r="K853" s="88"/>
      <c r="L853" s="72"/>
      <c r="M853" s="3"/>
      <c r="N853" s="73"/>
      <c r="O853" s="74">
        <f>IF(C853=0,"",C853/B852)</f>
        <v>0.65333333333333332</v>
      </c>
      <c r="P853" s="75">
        <v>49</v>
      </c>
      <c r="Q853" s="76">
        <f t="shared" ref="Q853:Q860" si="105">IF(P853=0,"",P853/P852)</f>
        <v>0.65333333333333332</v>
      </c>
      <c r="R853" s="76">
        <f t="shared" ref="R853:R860" si="106">IF(P853=0,"",100%-Q853)</f>
        <v>0.34666666666666668</v>
      </c>
    </row>
    <row r="854" spans="1:19" ht="15.75" customHeight="1">
      <c r="A854" s="64">
        <v>2102</v>
      </c>
      <c r="B854" s="87"/>
      <c r="C854" s="87"/>
      <c r="D854" s="87">
        <v>33</v>
      </c>
      <c r="E854" s="87"/>
      <c r="F854" s="87"/>
      <c r="G854" s="87"/>
      <c r="H854" s="87"/>
      <c r="I854" s="87"/>
      <c r="J854" s="87"/>
      <c r="K854" s="88"/>
      <c r="L854" s="72"/>
      <c r="M854" s="3"/>
      <c r="N854" s="73"/>
      <c r="O854" s="74">
        <f>IF(D854=0,"",D854/C853)</f>
        <v>0.67346938775510201</v>
      </c>
      <c r="P854" s="75">
        <v>40</v>
      </c>
      <c r="Q854" s="76">
        <f t="shared" si="105"/>
        <v>0.81632653061224492</v>
      </c>
      <c r="R854" s="76">
        <f t="shared" si="106"/>
        <v>0.18367346938775508</v>
      </c>
      <c r="S854" s="8">
        <f>P854/P852</f>
        <v>0.53333333333333333</v>
      </c>
    </row>
    <row r="855" spans="1:19" ht="15.75" customHeight="1">
      <c r="A855" s="64">
        <v>2201</v>
      </c>
      <c r="B855" s="87"/>
      <c r="C855" s="87"/>
      <c r="D855" s="87"/>
      <c r="E855" s="87">
        <v>26</v>
      </c>
      <c r="F855" s="87"/>
      <c r="G855" s="87"/>
      <c r="H855" s="87"/>
      <c r="I855" s="87"/>
      <c r="J855" s="87"/>
      <c r="K855" s="88"/>
      <c r="L855" s="72"/>
      <c r="M855" s="3"/>
      <c r="N855" s="73"/>
      <c r="O855" s="74">
        <f>IF(E855=0,"",E855/D854)</f>
        <v>0.78787878787878785</v>
      </c>
      <c r="P855" s="75">
        <v>37</v>
      </c>
      <c r="Q855" s="76">
        <f t="shared" si="105"/>
        <v>0.92500000000000004</v>
      </c>
      <c r="R855" s="76">
        <f t="shared" si="106"/>
        <v>7.4999999999999956E-2</v>
      </c>
    </row>
    <row r="856" spans="1:19" ht="15.75" customHeight="1">
      <c r="A856" s="64">
        <v>2202</v>
      </c>
      <c r="B856" s="87"/>
      <c r="C856" s="87"/>
      <c r="D856" s="87"/>
      <c r="E856" s="87"/>
      <c r="F856" s="87">
        <v>22</v>
      </c>
      <c r="G856" s="87"/>
      <c r="H856" s="87"/>
      <c r="I856" s="87"/>
      <c r="J856" s="87"/>
      <c r="K856" s="88"/>
      <c r="L856" s="72"/>
      <c r="M856" s="3"/>
      <c r="N856" s="73"/>
      <c r="O856" s="74">
        <f>IF(F856=0,"",F856/E855)</f>
        <v>0.84615384615384615</v>
      </c>
      <c r="P856" s="75">
        <v>34</v>
      </c>
      <c r="Q856" s="76">
        <f t="shared" si="105"/>
        <v>0.91891891891891897</v>
      </c>
      <c r="R856" s="76">
        <f t="shared" si="106"/>
        <v>8.108108108108103E-2</v>
      </c>
    </row>
    <row r="857" spans="1:19" ht="15.75" customHeight="1">
      <c r="A857" s="64">
        <v>2301</v>
      </c>
      <c r="B857" s="87"/>
      <c r="C857" s="87"/>
      <c r="D857" s="87"/>
      <c r="E857" s="87"/>
      <c r="F857" s="87"/>
      <c r="G857" s="87">
        <v>20</v>
      </c>
      <c r="H857" s="87"/>
      <c r="I857" s="87"/>
      <c r="J857" s="87"/>
      <c r="K857" s="88"/>
      <c r="L857" s="72"/>
      <c r="M857" s="3"/>
      <c r="N857" s="73"/>
      <c r="O857" s="74">
        <f>IF(G857=0,"",G857/F856)</f>
        <v>0.90909090909090906</v>
      </c>
      <c r="P857" s="75">
        <v>31</v>
      </c>
      <c r="Q857" s="76">
        <f t="shared" si="105"/>
        <v>0.91176470588235292</v>
      </c>
      <c r="R857" s="76">
        <f t="shared" si="106"/>
        <v>8.8235294117647078E-2</v>
      </c>
    </row>
    <row r="858" spans="1:19" ht="15.75" customHeight="1">
      <c r="A858" s="64">
        <v>2302</v>
      </c>
      <c r="B858" s="87"/>
      <c r="C858" s="87"/>
      <c r="D858" s="87"/>
      <c r="E858" s="87"/>
      <c r="F858" s="87"/>
      <c r="G858" s="87"/>
      <c r="H858" s="87">
        <v>18</v>
      </c>
      <c r="I858" s="87"/>
      <c r="J858" s="87"/>
      <c r="K858" s="88"/>
      <c r="L858" s="72"/>
      <c r="M858" s="3"/>
      <c r="N858" s="73"/>
      <c r="O858" s="74">
        <f>IF(H858=0,"",H858/G857)</f>
        <v>0.9</v>
      </c>
      <c r="P858" s="75">
        <v>31</v>
      </c>
      <c r="Q858" s="76">
        <f t="shared" si="105"/>
        <v>1</v>
      </c>
      <c r="R858" s="76">
        <f t="shared" si="106"/>
        <v>0</v>
      </c>
    </row>
    <row r="859" spans="1:19" ht="15.75" customHeight="1">
      <c r="A859" s="64">
        <v>2401</v>
      </c>
      <c r="B859" s="87"/>
      <c r="C859" s="87"/>
      <c r="D859" s="87"/>
      <c r="E859" s="87"/>
      <c r="F859" s="87"/>
      <c r="G859" s="87"/>
      <c r="H859" s="87"/>
      <c r="I859" s="87">
        <v>18</v>
      </c>
      <c r="J859" s="87"/>
      <c r="K859" s="88"/>
      <c r="L859" s="72"/>
      <c r="M859" s="3"/>
      <c r="N859" s="73"/>
      <c r="O859" s="74">
        <f>IF(I859=0,"",I859/H858)</f>
        <v>1</v>
      </c>
      <c r="P859" s="75">
        <v>30</v>
      </c>
      <c r="Q859" s="76">
        <f t="shared" si="105"/>
        <v>0.967741935483871</v>
      </c>
      <c r="R859" s="76">
        <f t="shared" si="106"/>
        <v>3.2258064516129004E-2</v>
      </c>
    </row>
    <row r="860" spans="1:19" ht="15.75" customHeight="1">
      <c r="A860" s="64">
        <v>2402</v>
      </c>
      <c r="B860" s="87"/>
      <c r="C860" s="87"/>
      <c r="D860" s="87"/>
      <c r="E860" s="87"/>
      <c r="F860" s="87"/>
      <c r="G860" s="87"/>
      <c r="H860" s="87"/>
      <c r="I860" s="87"/>
      <c r="J860" s="87">
        <v>11</v>
      </c>
      <c r="K860" s="88">
        <v>10</v>
      </c>
      <c r="L860" s="72"/>
      <c r="M860" s="3"/>
      <c r="N860" s="73"/>
      <c r="O860" s="78">
        <f>IF(J860=0,"",J860/I859)</f>
        <v>0.61111111111111116</v>
      </c>
      <c r="P860" s="75">
        <v>30</v>
      </c>
      <c r="Q860" s="79">
        <f t="shared" si="105"/>
        <v>1</v>
      </c>
      <c r="R860" s="79">
        <f t="shared" si="106"/>
        <v>0</v>
      </c>
    </row>
    <row r="861" spans="1:19" ht="15.75" customHeight="1">
      <c r="A861" s="64">
        <v>2501</v>
      </c>
      <c r="B861" s="87"/>
      <c r="C861" s="87"/>
      <c r="D861" s="87"/>
      <c r="E861" s="87"/>
      <c r="F861" s="87"/>
      <c r="G861" s="87"/>
      <c r="H861" s="87"/>
      <c r="I861" s="87"/>
      <c r="J861" s="87"/>
      <c r="K861" s="88"/>
      <c r="L861" s="72"/>
      <c r="M861" s="3"/>
      <c r="N861" s="30"/>
      <c r="O861" s="80"/>
      <c r="P861" s="81"/>
      <c r="Q861" s="82"/>
      <c r="R861" s="83"/>
    </row>
    <row r="862" spans="1:19" ht="15.75" customHeight="1">
      <c r="A862" s="64">
        <v>2502</v>
      </c>
      <c r="B862" s="87"/>
      <c r="C862" s="87"/>
      <c r="D862" s="87"/>
      <c r="E862" s="87"/>
      <c r="F862" s="87"/>
      <c r="G862" s="87"/>
      <c r="H862" s="87"/>
      <c r="I862" s="87"/>
      <c r="J862" s="87"/>
      <c r="K862" s="88"/>
      <c r="L862" s="72"/>
      <c r="M862" s="3"/>
      <c r="N862" s="30"/>
      <c r="O862" s="84"/>
      <c r="P862" s="85"/>
      <c r="Q862" s="86"/>
      <c r="R862" s="84"/>
    </row>
    <row r="863" spans="1:19" ht="15.75" customHeight="1">
      <c r="A863" s="64">
        <v>2601</v>
      </c>
      <c r="B863" s="87"/>
      <c r="C863" s="87"/>
      <c r="D863" s="87"/>
      <c r="E863" s="87"/>
      <c r="F863" s="87"/>
      <c r="G863" s="87"/>
      <c r="H863" s="87"/>
      <c r="I863" s="87"/>
      <c r="J863" s="87"/>
      <c r="K863" s="88"/>
      <c r="L863" s="72"/>
      <c r="M863" s="3"/>
      <c r="N863" s="30"/>
      <c r="O863" s="84"/>
      <c r="P863" s="85"/>
      <c r="Q863" s="86"/>
      <c r="R863" s="84"/>
    </row>
    <row r="864" spans="1:19" ht="15.75" customHeight="1">
      <c r="A864" s="64">
        <v>2602</v>
      </c>
      <c r="B864" s="87"/>
      <c r="C864" s="87"/>
      <c r="D864" s="87"/>
      <c r="E864" s="87"/>
      <c r="F864" s="87"/>
      <c r="G864" s="87"/>
      <c r="H864" s="87"/>
      <c r="I864" s="87"/>
      <c r="J864" s="87"/>
      <c r="K864" s="88"/>
      <c r="L864" s="72"/>
      <c r="M864" s="3"/>
      <c r="N864" s="30"/>
      <c r="O864" s="3"/>
      <c r="P864" s="30"/>
      <c r="Q864" s="23"/>
      <c r="R864" s="84"/>
    </row>
    <row r="865" spans="1:19" ht="15.75" customHeight="1">
      <c r="A865" s="64">
        <v>2701</v>
      </c>
      <c r="B865" s="87"/>
      <c r="C865" s="87"/>
      <c r="D865" s="87"/>
      <c r="E865" s="87"/>
      <c r="F865" s="87"/>
      <c r="G865" s="87"/>
      <c r="H865" s="87"/>
      <c r="I865" s="87"/>
      <c r="J865" s="87"/>
      <c r="K865" s="88"/>
      <c r="L865" s="72"/>
      <c r="M865" s="3"/>
      <c r="N865" s="30"/>
      <c r="O865" s="89" t="s">
        <v>83</v>
      </c>
      <c r="P865" s="90"/>
      <c r="Q865" s="120">
        <f>IF(SUM(K858:K861)=0,"",SUM(K858:K861))</f>
        <v>10</v>
      </c>
      <c r="R865" s="92" t="s">
        <v>11</v>
      </c>
    </row>
    <row r="866" spans="1:19" ht="15.75" customHeight="1">
      <c r="A866" s="64">
        <v>2702</v>
      </c>
      <c r="B866" s="87"/>
      <c r="C866" s="87"/>
      <c r="D866" s="87"/>
      <c r="E866" s="87"/>
      <c r="F866" s="87"/>
      <c r="G866" s="87"/>
      <c r="H866" s="87"/>
      <c r="I866" s="87"/>
      <c r="J866" s="87"/>
      <c r="K866" s="88"/>
      <c r="L866" s="72"/>
      <c r="M866" s="3"/>
      <c r="N866" s="30"/>
      <c r="O866" s="93" t="s">
        <v>85</v>
      </c>
      <c r="P866" s="94" t="str">
        <f>IF(P865/B852=0,"",P865/B852)</f>
        <v/>
      </c>
      <c r="Q866" s="121" t="str">
        <f>IF(P865/Q865=0,"",P865/Q865)</f>
        <v/>
      </c>
      <c r="R866" s="96" t="s">
        <v>86</v>
      </c>
    </row>
    <row r="867" spans="1:19" ht="15.75" customHeight="1">
      <c r="A867" s="64">
        <v>2801</v>
      </c>
      <c r="B867" s="87"/>
      <c r="C867" s="87"/>
      <c r="D867" s="87"/>
      <c r="E867" s="87"/>
      <c r="F867" s="87"/>
      <c r="G867" s="87"/>
      <c r="H867" s="87"/>
      <c r="I867" s="87"/>
      <c r="J867" s="87"/>
      <c r="K867" s="88"/>
      <c r="L867" s="97"/>
      <c r="M867" s="98"/>
      <c r="N867" s="99"/>
      <c r="O867" s="98"/>
      <c r="P867" s="99"/>
      <c r="Q867" s="99"/>
      <c r="R867" s="122"/>
    </row>
    <row r="868" spans="1:19" ht="18" customHeight="1">
      <c r="A868" s="29"/>
      <c r="B868" s="30"/>
      <c r="C868" s="30"/>
      <c r="D868" s="288" t="s">
        <v>111</v>
      </c>
      <c r="E868" s="289"/>
      <c r="F868" s="289"/>
      <c r="G868" s="289"/>
      <c r="H868" s="289"/>
      <c r="I868" s="289"/>
      <c r="J868" s="290"/>
      <c r="K868" s="101">
        <f>SUM(K852:K864)</f>
        <v>10</v>
      </c>
      <c r="L868" s="102">
        <f>IF(K860=0,"",K860/B852)</f>
        <v>0.13333333333333333</v>
      </c>
      <c r="M868" s="102">
        <f>IF(K868=0,"",K868/B852)</f>
        <v>0.13333333333333333</v>
      </c>
      <c r="N868" s="102">
        <f>IF(K860=0,"",M868-L868)</f>
        <v>0</v>
      </c>
      <c r="O868" s="3"/>
      <c r="P868" s="30"/>
      <c r="Q868" s="23"/>
      <c r="R868" s="3"/>
    </row>
    <row r="869" spans="1:19" ht="15.75" customHeight="1"/>
    <row r="870" spans="1:19" ht="15.75" customHeight="1"/>
    <row r="871" spans="1:19" ht="39" customHeight="1">
      <c r="A871" s="249" t="s">
        <v>99</v>
      </c>
      <c r="C871" s="246"/>
      <c r="D871" s="246"/>
      <c r="E871" s="246"/>
      <c r="F871" s="246"/>
      <c r="G871" s="246"/>
      <c r="H871" s="246"/>
      <c r="I871" s="246"/>
      <c r="J871" s="246"/>
      <c r="K871" s="60" t="s">
        <v>121</v>
      </c>
      <c r="L871" s="60"/>
      <c r="M871" s="60"/>
      <c r="N871" s="30"/>
      <c r="O871" s="3"/>
      <c r="P871" s="30"/>
      <c r="Q871" s="30"/>
      <c r="R871" s="30"/>
    </row>
    <row r="872" spans="1:19" ht="15" customHeight="1">
      <c r="A872" s="293" t="s">
        <v>10</v>
      </c>
      <c r="B872" s="294" t="s">
        <v>100</v>
      </c>
      <c r="C872" s="289"/>
      <c r="D872" s="289"/>
      <c r="E872" s="289"/>
      <c r="F872" s="289"/>
      <c r="G872" s="289"/>
      <c r="H872" s="289"/>
      <c r="I872" s="289"/>
      <c r="J872" s="290"/>
      <c r="K872" s="295" t="s">
        <v>11</v>
      </c>
      <c r="L872" s="286" t="s">
        <v>3</v>
      </c>
      <c r="M872" s="286" t="s">
        <v>4</v>
      </c>
      <c r="N872" s="284" t="s">
        <v>5</v>
      </c>
      <c r="O872" s="286" t="s">
        <v>6</v>
      </c>
      <c r="P872" s="287" t="s">
        <v>7</v>
      </c>
      <c r="Q872" s="287" t="s">
        <v>8</v>
      </c>
      <c r="R872" s="286" t="s">
        <v>101</v>
      </c>
    </row>
    <row r="873" spans="1:19" ht="15" customHeight="1">
      <c r="A873" s="285"/>
      <c r="B873" s="64" t="s">
        <v>102</v>
      </c>
      <c r="C873" s="64" t="s">
        <v>103</v>
      </c>
      <c r="D873" s="64" t="s">
        <v>104</v>
      </c>
      <c r="E873" s="64" t="s">
        <v>105</v>
      </c>
      <c r="F873" s="64" t="s">
        <v>106</v>
      </c>
      <c r="G873" s="64" t="s">
        <v>107</v>
      </c>
      <c r="H873" s="64" t="s">
        <v>108</v>
      </c>
      <c r="I873" s="64" t="s">
        <v>109</v>
      </c>
      <c r="J873" s="64" t="s">
        <v>110</v>
      </c>
      <c r="K873" s="285"/>
      <c r="L873" s="285"/>
      <c r="M873" s="285"/>
      <c r="N873" s="285"/>
      <c r="O873" s="285"/>
      <c r="P873" s="285"/>
      <c r="Q873" s="285"/>
      <c r="R873" s="285"/>
    </row>
    <row r="874" spans="1:19" ht="15" customHeight="1">
      <c r="A874" s="64">
        <v>2101</v>
      </c>
      <c r="B874" s="65">
        <v>27</v>
      </c>
      <c r="C874" s="87"/>
      <c r="D874" s="87"/>
      <c r="E874" s="87"/>
      <c r="F874" s="87"/>
      <c r="G874" s="87"/>
      <c r="H874" s="87"/>
      <c r="I874" s="87"/>
      <c r="J874" s="87"/>
      <c r="K874" s="88"/>
      <c r="L874" s="67"/>
      <c r="M874" s="49"/>
      <c r="N874" s="68"/>
      <c r="O874" s="107"/>
      <c r="P874" s="70">
        <f>B874</f>
        <v>27</v>
      </c>
      <c r="Q874" s="108"/>
      <c r="R874" s="107"/>
    </row>
    <row r="875" spans="1:19" ht="15" customHeight="1">
      <c r="A875" s="64">
        <v>2102</v>
      </c>
      <c r="B875" s="87"/>
      <c r="C875" s="87">
        <v>20</v>
      </c>
      <c r="D875" s="87"/>
      <c r="E875" s="87"/>
      <c r="F875" s="87"/>
      <c r="G875" s="87"/>
      <c r="H875" s="87"/>
      <c r="I875" s="87"/>
      <c r="J875" s="87"/>
      <c r="K875" s="88"/>
      <c r="L875" s="72"/>
      <c r="M875" s="3"/>
      <c r="N875" s="73"/>
      <c r="O875" s="74">
        <f>IF(C875=0,"",C875/B874)</f>
        <v>0.7407407407407407</v>
      </c>
      <c r="P875" s="75">
        <v>20</v>
      </c>
      <c r="Q875" s="76">
        <f t="shared" ref="Q875:Q882" si="107">IF(P875=0,"",P875/P874)</f>
        <v>0.7407407407407407</v>
      </c>
      <c r="R875" s="76">
        <f t="shared" ref="R875:R882" si="108">IF(P875=0,"",100%-Q875)</f>
        <v>0.2592592592592593</v>
      </c>
    </row>
    <row r="876" spans="1:19" ht="15" customHeight="1">
      <c r="A876" s="64">
        <v>2201</v>
      </c>
      <c r="B876" s="87"/>
      <c r="C876" s="87"/>
      <c r="D876" s="87">
        <v>12</v>
      </c>
      <c r="E876" s="87"/>
      <c r="F876" s="87"/>
      <c r="G876" s="87"/>
      <c r="H876" s="87"/>
      <c r="I876" s="87"/>
      <c r="J876" s="87"/>
      <c r="K876" s="88"/>
      <c r="L876" s="72"/>
      <c r="M876" s="3"/>
      <c r="N876" s="73"/>
      <c r="O876" s="74">
        <f>IF(D876=0,"",D876/C875)</f>
        <v>0.6</v>
      </c>
      <c r="P876" s="75">
        <v>16</v>
      </c>
      <c r="Q876" s="76">
        <f t="shared" si="107"/>
        <v>0.8</v>
      </c>
      <c r="R876" s="76">
        <f t="shared" si="108"/>
        <v>0.19999999999999996</v>
      </c>
      <c r="S876" s="8">
        <f>P876/P874</f>
        <v>0.59259259259259256</v>
      </c>
    </row>
    <row r="877" spans="1:19" ht="15" customHeight="1">
      <c r="A877" s="64">
        <v>2202</v>
      </c>
      <c r="B877" s="87"/>
      <c r="C877" s="87"/>
      <c r="D877" s="87"/>
      <c r="E877" s="87">
        <v>9</v>
      </c>
      <c r="F877" s="87"/>
      <c r="G877" s="87"/>
      <c r="H877" s="87"/>
      <c r="I877" s="87"/>
      <c r="J877" s="87"/>
      <c r="K877" s="88"/>
      <c r="L877" s="72"/>
      <c r="M877" s="3"/>
      <c r="N877" s="73"/>
      <c r="O877" s="74">
        <f>IF(E877=0,"",E877/D876)</f>
        <v>0.75</v>
      </c>
      <c r="P877" s="75">
        <v>12</v>
      </c>
      <c r="Q877" s="76">
        <f t="shared" si="107"/>
        <v>0.75</v>
      </c>
      <c r="R877" s="76">
        <f t="shared" si="108"/>
        <v>0.25</v>
      </c>
    </row>
    <row r="878" spans="1:19" ht="15" customHeight="1">
      <c r="A878" s="64">
        <v>2301</v>
      </c>
      <c r="B878" s="87"/>
      <c r="C878" s="87"/>
      <c r="D878" s="87"/>
      <c r="E878" s="87"/>
      <c r="F878" s="87">
        <v>7</v>
      </c>
      <c r="G878" s="87"/>
      <c r="H878" s="87"/>
      <c r="I878" s="87"/>
      <c r="J878" s="87"/>
      <c r="K878" s="88"/>
      <c r="L878" s="72"/>
      <c r="M878" s="3"/>
      <c r="N878" s="73"/>
      <c r="O878" s="74">
        <f>IF(F878=0,"",F878/E877)</f>
        <v>0.77777777777777779</v>
      </c>
      <c r="P878" s="75">
        <v>12</v>
      </c>
      <c r="Q878" s="76">
        <f t="shared" si="107"/>
        <v>1</v>
      </c>
      <c r="R878" s="76">
        <f t="shared" si="108"/>
        <v>0</v>
      </c>
    </row>
    <row r="879" spans="1:19" ht="15" customHeight="1">
      <c r="A879" s="64">
        <v>2302</v>
      </c>
      <c r="B879" s="87"/>
      <c r="C879" s="87"/>
      <c r="D879" s="87"/>
      <c r="E879" s="87"/>
      <c r="F879" s="87"/>
      <c r="G879" s="87">
        <v>5</v>
      </c>
      <c r="H879" s="87"/>
      <c r="I879" s="87"/>
      <c r="J879" s="87"/>
      <c r="K879" s="88"/>
      <c r="L879" s="72"/>
      <c r="M879" s="3"/>
      <c r="N879" s="73"/>
      <c r="O879" s="74">
        <f>IF(G879=0,"",G879/F878)</f>
        <v>0.7142857142857143</v>
      </c>
      <c r="P879" s="75">
        <v>10</v>
      </c>
      <c r="Q879" s="76">
        <f t="shared" si="107"/>
        <v>0.83333333333333337</v>
      </c>
      <c r="R879" s="76">
        <f t="shared" si="108"/>
        <v>0.16666666666666663</v>
      </c>
    </row>
    <row r="880" spans="1:19" ht="15" customHeight="1">
      <c r="A880" s="64">
        <v>2401</v>
      </c>
      <c r="B880" s="87"/>
      <c r="C880" s="87"/>
      <c r="D880" s="87"/>
      <c r="E880" s="87"/>
      <c r="F880" s="87"/>
      <c r="G880" s="87"/>
      <c r="H880" s="87">
        <v>5</v>
      </c>
      <c r="I880" s="87"/>
      <c r="J880" s="87"/>
      <c r="K880" s="88"/>
      <c r="L880" s="72"/>
      <c r="M880" s="3"/>
      <c r="N880" s="73"/>
      <c r="O880" s="74">
        <f>IF(H880=0,"",H880/G879)</f>
        <v>1</v>
      </c>
      <c r="P880" s="75">
        <v>10</v>
      </c>
      <c r="Q880" s="76">
        <f t="shared" si="107"/>
        <v>1</v>
      </c>
      <c r="R880" s="76">
        <f t="shared" si="108"/>
        <v>0</v>
      </c>
    </row>
    <row r="881" spans="1:22" ht="15" customHeight="1">
      <c r="A881" s="64">
        <v>2402</v>
      </c>
      <c r="B881" s="87"/>
      <c r="C881" s="87"/>
      <c r="D881" s="87"/>
      <c r="E881" s="87"/>
      <c r="F881" s="87"/>
      <c r="G881" s="87"/>
      <c r="H881" s="87"/>
      <c r="I881" s="87">
        <v>5</v>
      </c>
      <c r="J881" s="87"/>
      <c r="K881" s="88"/>
      <c r="L881" s="72"/>
      <c r="M881" s="3"/>
      <c r="N881" s="73"/>
      <c r="O881" s="74">
        <f>IF(I881=0,"",I881/H880)</f>
        <v>1</v>
      </c>
      <c r="P881" s="75">
        <v>10</v>
      </c>
      <c r="Q881" s="76">
        <f t="shared" si="107"/>
        <v>1</v>
      </c>
      <c r="R881" s="76">
        <f t="shared" si="108"/>
        <v>0</v>
      </c>
    </row>
    <row r="882" spans="1:22" ht="15" customHeight="1">
      <c r="A882" s="64">
        <v>2501</v>
      </c>
      <c r="B882" s="87"/>
      <c r="C882" s="87"/>
      <c r="D882" s="87"/>
      <c r="E882" s="87"/>
      <c r="F882" s="87"/>
      <c r="G882" s="87"/>
      <c r="H882" s="87"/>
      <c r="I882" s="87"/>
      <c r="J882" s="87"/>
      <c r="K882" s="88"/>
      <c r="L882" s="72"/>
      <c r="M882" s="3"/>
      <c r="N882" s="73"/>
      <c r="O882" s="78" t="str">
        <f>IF(J882=0,"",J882/I881)</f>
        <v/>
      </c>
      <c r="P882" s="75"/>
      <c r="Q882" s="79" t="str">
        <f t="shared" si="107"/>
        <v/>
      </c>
      <c r="R882" s="79" t="str">
        <f t="shared" si="108"/>
        <v/>
      </c>
    </row>
    <row r="883" spans="1:22" ht="15" customHeight="1">
      <c r="A883" s="64">
        <v>2502</v>
      </c>
      <c r="B883" s="87"/>
      <c r="C883" s="87"/>
      <c r="D883" s="87"/>
      <c r="E883" s="87"/>
      <c r="F883" s="87"/>
      <c r="G883" s="87"/>
      <c r="H883" s="87"/>
      <c r="I883" s="87"/>
      <c r="J883" s="87"/>
      <c r="K883" s="88"/>
      <c r="L883" s="72"/>
      <c r="M883" s="3"/>
      <c r="N883" s="30"/>
      <c r="O883" s="80"/>
      <c r="P883" s="81"/>
      <c r="Q883" s="82"/>
      <c r="R883" s="83"/>
    </row>
    <row r="884" spans="1:22" ht="15" customHeight="1">
      <c r="A884" s="64">
        <v>2601</v>
      </c>
      <c r="B884" s="87"/>
      <c r="C884" s="87"/>
      <c r="D884" s="87"/>
      <c r="E884" s="87"/>
      <c r="F884" s="87"/>
      <c r="G884" s="87"/>
      <c r="H884" s="87"/>
      <c r="I884" s="87"/>
      <c r="J884" s="87"/>
      <c r="K884" s="88"/>
      <c r="L884" s="72"/>
      <c r="M884" s="3"/>
      <c r="N884" s="30"/>
      <c r="O884" s="84"/>
      <c r="P884" s="85"/>
      <c r="Q884" s="86"/>
      <c r="R884" s="84"/>
    </row>
    <row r="885" spans="1:22" ht="15" customHeight="1">
      <c r="A885" s="64">
        <v>2602</v>
      </c>
      <c r="B885" s="87"/>
      <c r="C885" s="87"/>
      <c r="D885" s="87"/>
      <c r="E885" s="87"/>
      <c r="F885" s="87"/>
      <c r="G885" s="87"/>
      <c r="H885" s="87"/>
      <c r="I885" s="87"/>
      <c r="J885" s="87"/>
      <c r="K885" s="88"/>
      <c r="L885" s="72"/>
      <c r="M885" s="3"/>
      <c r="N885" s="30"/>
      <c r="O885" s="84"/>
      <c r="P885" s="85"/>
      <c r="Q885" s="86"/>
      <c r="R885" s="84"/>
    </row>
    <row r="886" spans="1:22" ht="15" customHeight="1">
      <c r="A886" s="64">
        <v>2701</v>
      </c>
      <c r="B886" s="87"/>
      <c r="C886" s="87"/>
      <c r="D886" s="87"/>
      <c r="E886" s="87"/>
      <c r="F886" s="87"/>
      <c r="G886" s="87"/>
      <c r="H886" s="87"/>
      <c r="I886" s="87"/>
      <c r="J886" s="87"/>
      <c r="K886" s="88"/>
      <c r="L886" s="72"/>
      <c r="M886" s="3"/>
      <c r="N886" s="30"/>
      <c r="O886" s="3"/>
      <c r="P886" s="30"/>
      <c r="Q886" s="23"/>
      <c r="R886" s="84"/>
    </row>
    <row r="887" spans="1:22" ht="15" customHeight="1">
      <c r="A887" s="64">
        <v>2702</v>
      </c>
      <c r="B887" s="87"/>
      <c r="C887" s="87"/>
      <c r="D887" s="87"/>
      <c r="E887" s="87"/>
      <c r="F887" s="87"/>
      <c r="G887" s="87"/>
      <c r="H887" s="87"/>
      <c r="I887" s="87"/>
      <c r="J887" s="87"/>
      <c r="K887" s="88"/>
      <c r="L887" s="72"/>
      <c r="M887" s="3"/>
      <c r="N887" s="30"/>
      <c r="O887" s="89" t="s">
        <v>83</v>
      </c>
      <c r="P887" s="90"/>
      <c r="Q887" s="120" t="str">
        <f>IF(SUM(K880:K883)=0,"",SUM(K880:K883))</f>
        <v/>
      </c>
      <c r="R887" s="92" t="s">
        <v>11</v>
      </c>
    </row>
    <row r="888" spans="1:22" ht="15" customHeight="1">
      <c r="A888" s="64">
        <v>2801</v>
      </c>
      <c r="B888" s="87"/>
      <c r="C888" s="87"/>
      <c r="D888" s="87"/>
      <c r="E888" s="87"/>
      <c r="F888" s="87"/>
      <c r="G888" s="87"/>
      <c r="H888" s="87"/>
      <c r="I888" s="87"/>
      <c r="J888" s="87"/>
      <c r="K888" s="88"/>
      <c r="L888" s="72"/>
      <c r="M888" s="3"/>
      <c r="N888" s="30"/>
      <c r="O888" s="93" t="s">
        <v>85</v>
      </c>
      <c r="P888" s="94" t="str">
        <f>IF(P887/B874=0,"",P887/B874)</f>
        <v/>
      </c>
      <c r="Q888" s="121" t="e">
        <f>IF(P887/Q887=0,"",P887/Q887)</f>
        <v>#VALUE!</v>
      </c>
      <c r="R888" s="96" t="s">
        <v>86</v>
      </c>
    </row>
    <row r="889" spans="1:22" ht="15" customHeight="1">
      <c r="A889" s="64">
        <v>2802</v>
      </c>
      <c r="B889" s="87"/>
      <c r="C889" s="87"/>
      <c r="D889" s="87"/>
      <c r="E889" s="87"/>
      <c r="F889" s="87"/>
      <c r="G889" s="87"/>
      <c r="H889" s="87"/>
      <c r="I889" s="87"/>
      <c r="J889" s="87"/>
      <c r="K889" s="88"/>
      <c r="L889" s="97"/>
      <c r="M889" s="98"/>
      <c r="N889" s="99"/>
      <c r="O889" s="98"/>
      <c r="P889" s="99"/>
      <c r="Q889" s="99"/>
      <c r="R889" s="122"/>
    </row>
    <row r="890" spans="1:22" ht="15" customHeight="1">
      <c r="A890" s="29"/>
      <c r="B890" s="30"/>
      <c r="C890" s="30"/>
      <c r="D890" s="288" t="s">
        <v>111</v>
      </c>
      <c r="E890" s="289"/>
      <c r="F890" s="289"/>
      <c r="G890" s="289"/>
      <c r="H890" s="289"/>
      <c r="I890" s="289"/>
      <c r="J890" s="290"/>
      <c r="K890" s="101">
        <f>SUM(K874:K886)</f>
        <v>0</v>
      </c>
      <c r="L890" s="102" t="str">
        <f>IF(K882=0,"",K882/B874)</f>
        <v/>
      </c>
      <c r="M890" s="102" t="str">
        <f>IF(K890=0,"",K890/B874)</f>
        <v/>
      </c>
      <c r="N890" s="102" t="str">
        <f>IF(K882=0,"",M890-L890)</f>
        <v/>
      </c>
      <c r="O890" s="3"/>
      <c r="P890" s="30"/>
      <c r="Q890" s="23"/>
      <c r="R890" s="3"/>
    </row>
    <row r="891" spans="1:22" ht="15.75" customHeight="1">
      <c r="V891" s="256">
        <f>AVERAGE(S876,S898)</f>
        <v>0.66296296296296298</v>
      </c>
    </row>
    <row r="892" spans="1:22" ht="15.75" customHeight="1"/>
    <row r="893" spans="1:22" ht="24" customHeight="1">
      <c r="A893" s="249" t="s">
        <v>99</v>
      </c>
      <c r="C893" s="246"/>
      <c r="D893" s="246"/>
      <c r="E893" s="246"/>
      <c r="F893" s="246"/>
      <c r="G893" s="246"/>
      <c r="H893" s="246"/>
      <c r="I893" s="246"/>
      <c r="J893" s="246"/>
      <c r="K893" s="60" t="s">
        <v>122</v>
      </c>
      <c r="L893" s="60"/>
      <c r="M893" s="60"/>
      <c r="N893" s="30"/>
      <c r="O893" s="3"/>
      <c r="P893" s="30"/>
      <c r="Q893" s="30"/>
      <c r="R893" s="30"/>
      <c r="S893" s="131"/>
    </row>
    <row r="894" spans="1:22" ht="15" customHeight="1">
      <c r="A894" s="293" t="s">
        <v>10</v>
      </c>
      <c r="B894" s="294" t="s">
        <v>100</v>
      </c>
      <c r="C894" s="289"/>
      <c r="D894" s="289"/>
      <c r="E894" s="289"/>
      <c r="F894" s="289"/>
      <c r="G894" s="289"/>
      <c r="H894" s="289"/>
      <c r="I894" s="289"/>
      <c r="J894" s="290"/>
      <c r="K894" s="295" t="s">
        <v>11</v>
      </c>
      <c r="L894" s="286" t="s">
        <v>3</v>
      </c>
      <c r="M894" s="286" t="s">
        <v>4</v>
      </c>
      <c r="N894" s="284" t="s">
        <v>5</v>
      </c>
      <c r="O894" s="286" t="s">
        <v>6</v>
      </c>
      <c r="P894" s="287" t="s">
        <v>7</v>
      </c>
      <c r="Q894" s="287" t="s">
        <v>8</v>
      </c>
      <c r="R894" s="286" t="s">
        <v>101</v>
      </c>
      <c r="S894" s="131"/>
    </row>
    <row r="895" spans="1:22" ht="15" customHeight="1">
      <c r="A895" s="285"/>
      <c r="B895" s="64" t="s">
        <v>102</v>
      </c>
      <c r="C895" s="64" t="s">
        <v>103</v>
      </c>
      <c r="D895" s="64" t="s">
        <v>104</v>
      </c>
      <c r="E895" s="64" t="s">
        <v>105</v>
      </c>
      <c r="F895" s="64" t="s">
        <v>106</v>
      </c>
      <c r="G895" s="64" t="s">
        <v>107</v>
      </c>
      <c r="H895" s="64" t="s">
        <v>108</v>
      </c>
      <c r="I895" s="64" t="s">
        <v>109</v>
      </c>
      <c r="J895" s="64" t="s">
        <v>110</v>
      </c>
      <c r="K895" s="285"/>
      <c r="L895" s="285"/>
      <c r="M895" s="285"/>
      <c r="N895" s="285"/>
      <c r="O895" s="285"/>
      <c r="P895" s="285"/>
      <c r="Q895" s="285"/>
      <c r="R895" s="285"/>
      <c r="S895" s="131"/>
    </row>
    <row r="896" spans="1:22" ht="15" customHeight="1">
      <c r="A896" s="64">
        <v>2102</v>
      </c>
      <c r="B896" s="65">
        <v>60</v>
      </c>
      <c r="C896" s="87"/>
      <c r="D896" s="87"/>
      <c r="E896" s="87"/>
      <c r="F896" s="87"/>
      <c r="G896" s="87"/>
      <c r="H896" s="87"/>
      <c r="I896" s="87"/>
      <c r="J896" s="87"/>
      <c r="K896" s="88"/>
      <c r="L896" s="67"/>
      <c r="M896" s="49"/>
      <c r="N896" s="68"/>
      <c r="O896" s="107"/>
      <c r="P896" s="70">
        <f>B896</f>
        <v>60</v>
      </c>
      <c r="Q896" s="108"/>
      <c r="R896" s="107"/>
      <c r="S896" s="131"/>
    </row>
    <row r="897" spans="1:19" ht="15" customHeight="1">
      <c r="A897" s="64">
        <v>2201</v>
      </c>
      <c r="B897" s="87"/>
      <c r="C897" s="87">
        <v>48</v>
      </c>
      <c r="D897" s="87"/>
      <c r="E897" s="87"/>
      <c r="F897" s="87"/>
      <c r="G897" s="87"/>
      <c r="H897" s="87"/>
      <c r="I897" s="87"/>
      <c r="J897" s="87"/>
      <c r="K897" s="88"/>
      <c r="L897" s="72"/>
      <c r="M897" s="3"/>
      <c r="N897" s="73"/>
      <c r="O897" s="74">
        <f>IF(C897=0,"",C897/B896)</f>
        <v>0.8</v>
      </c>
      <c r="P897" s="75">
        <v>50</v>
      </c>
      <c r="Q897" s="76">
        <f t="shared" ref="Q897:Q904" si="109">IF(P897=0,"",P897/P896)</f>
        <v>0.83333333333333337</v>
      </c>
      <c r="R897" s="76">
        <f t="shared" ref="R897:R904" si="110">IF(P897=0,"",100%-Q897)</f>
        <v>0.16666666666666663</v>
      </c>
      <c r="S897" s="131"/>
    </row>
    <row r="898" spans="1:19" ht="15" customHeight="1">
      <c r="A898" s="64">
        <v>2202</v>
      </c>
      <c r="B898" s="87"/>
      <c r="C898" s="87"/>
      <c r="D898" s="87">
        <v>34</v>
      </c>
      <c r="E898" s="87"/>
      <c r="F898" s="87"/>
      <c r="G898" s="87"/>
      <c r="H898" s="87"/>
      <c r="I898" s="87"/>
      <c r="J898" s="87"/>
      <c r="K898" s="88"/>
      <c r="L898" s="72"/>
      <c r="M898" s="3"/>
      <c r="N898" s="73"/>
      <c r="O898" s="74">
        <f>IF(D898=0,"",D898/C897)</f>
        <v>0.70833333333333337</v>
      </c>
      <c r="P898" s="75">
        <v>44</v>
      </c>
      <c r="Q898" s="76">
        <f t="shared" si="109"/>
        <v>0.88</v>
      </c>
      <c r="R898" s="76">
        <f t="shared" si="110"/>
        <v>0.12</v>
      </c>
      <c r="S898" s="8">
        <f>P898/P896</f>
        <v>0.73333333333333328</v>
      </c>
    </row>
    <row r="899" spans="1:19" ht="15" customHeight="1">
      <c r="A899" s="64">
        <v>2301</v>
      </c>
      <c r="B899" s="87"/>
      <c r="C899" s="87"/>
      <c r="D899" s="87"/>
      <c r="E899" s="87">
        <v>26</v>
      </c>
      <c r="F899" s="87"/>
      <c r="G899" s="87"/>
      <c r="H899" s="87"/>
      <c r="I899" s="87"/>
      <c r="J899" s="87"/>
      <c r="K899" s="88"/>
      <c r="L899" s="72"/>
      <c r="M899" s="3"/>
      <c r="N899" s="73"/>
      <c r="O899" s="74">
        <f>IF(E899=0,"",E899/D898)</f>
        <v>0.76470588235294112</v>
      </c>
      <c r="P899" s="75">
        <v>40</v>
      </c>
      <c r="Q899" s="76">
        <f t="shared" si="109"/>
        <v>0.90909090909090906</v>
      </c>
      <c r="R899" s="76">
        <f t="shared" si="110"/>
        <v>9.0909090909090939E-2</v>
      </c>
      <c r="S899" s="131"/>
    </row>
    <row r="900" spans="1:19" ht="15" customHeight="1">
      <c r="A900" s="64">
        <v>2302</v>
      </c>
      <c r="B900" s="87"/>
      <c r="C900" s="87"/>
      <c r="D900" s="87"/>
      <c r="E900" s="87"/>
      <c r="F900" s="87">
        <v>21</v>
      </c>
      <c r="G900" s="87"/>
      <c r="H900" s="87"/>
      <c r="I900" s="87"/>
      <c r="J900" s="87"/>
      <c r="K900" s="88"/>
      <c r="L900" s="72"/>
      <c r="M900" s="3"/>
      <c r="N900" s="73"/>
      <c r="O900" s="74">
        <f>IF(F900=0,"",F900/E899)</f>
        <v>0.80769230769230771</v>
      </c>
      <c r="P900" s="75">
        <v>35</v>
      </c>
      <c r="Q900" s="76">
        <f t="shared" si="109"/>
        <v>0.875</v>
      </c>
      <c r="R900" s="76">
        <f t="shared" si="110"/>
        <v>0.125</v>
      </c>
      <c r="S900" s="131"/>
    </row>
    <row r="901" spans="1:19" ht="15" customHeight="1">
      <c r="A901" s="64">
        <v>2401</v>
      </c>
      <c r="B901" s="87"/>
      <c r="C901" s="87"/>
      <c r="D901" s="87"/>
      <c r="E901" s="87"/>
      <c r="F901" s="87"/>
      <c r="G901" s="87">
        <v>20</v>
      </c>
      <c r="H901" s="87"/>
      <c r="I901" s="87"/>
      <c r="J901" s="87"/>
      <c r="K901" s="88">
        <v>1</v>
      </c>
      <c r="L901" s="72"/>
      <c r="M901" s="3"/>
      <c r="N901" s="73"/>
      <c r="O901" s="74">
        <f>IF(G901=0,"",G901/F900)</f>
        <v>0.95238095238095233</v>
      </c>
      <c r="P901" s="75">
        <v>31</v>
      </c>
      <c r="Q901" s="76">
        <f t="shared" si="109"/>
        <v>0.88571428571428568</v>
      </c>
      <c r="R901" s="76">
        <f t="shared" si="110"/>
        <v>0.11428571428571432</v>
      </c>
      <c r="S901" s="131"/>
    </row>
    <row r="902" spans="1:19" ht="15" customHeight="1">
      <c r="A902" s="64">
        <v>2402</v>
      </c>
      <c r="B902" s="87"/>
      <c r="C902" s="87"/>
      <c r="D902" s="87"/>
      <c r="E902" s="87"/>
      <c r="F902" s="87"/>
      <c r="G902" s="87"/>
      <c r="H902" s="87">
        <v>17</v>
      </c>
      <c r="I902" s="87"/>
      <c r="J902" s="87"/>
      <c r="K902" s="88"/>
      <c r="L902" s="72"/>
      <c r="M902" s="3"/>
      <c r="N902" s="73"/>
      <c r="O902" s="74">
        <f>IF(H902=0,"",H902/G901)</f>
        <v>0.85</v>
      </c>
      <c r="P902" s="75">
        <v>30</v>
      </c>
      <c r="Q902" s="76">
        <f t="shared" si="109"/>
        <v>0.967741935483871</v>
      </c>
      <c r="R902" s="76">
        <f t="shared" si="110"/>
        <v>3.2258064516129004E-2</v>
      </c>
      <c r="S902" s="131"/>
    </row>
    <row r="903" spans="1:19" ht="15" customHeight="1">
      <c r="A903" s="64">
        <v>2501</v>
      </c>
      <c r="B903" s="87"/>
      <c r="C903" s="87"/>
      <c r="D903" s="87"/>
      <c r="E903" s="87"/>
      <c r="F903" s="87"/>
      <c r="G903" s="87"/>
      <c r="H903" s="87"/>
      <c r="I903" s="87"/>
      <c r="J903" s="87"/>
      <c r="K903" s="88"/>
      <c r="L903" s="72"/>
      <c r="M903" s="3"/>
      <c r="N903" s="73"/>
      <c r="O903" s="74" t="str">
        <f>IF(I903=0,"",I903/H902)</f>
        <v/>
      </c>
      <c r="P903" s="75"/>
      <c r="Q903" s="76" t="str">
        <f t="shared" si="109"/>
        <v/>
      </c>
      <c r="R903" s="76" t="str">
        <f t="shared" si="110"/>
        <v/>
      </c>
      <c r="S903" s="131"/>
    </row>
    <row r="904" spans="1:19" ht="15" customHeight="1">
      <c r="A904" s="64">
        <v>2502</v>
      </c>
      <c r="B904" s="87"/>
      <c r="C904" s="87"/>
      <c r="D904" s="87"/>
      <c r="E904" s="87"/>
      <c r="F904" s="87"/>
      <c r="G904" s="87"/>
      <c r="H904" s="87"/>
      <c r="I904" s="87"/>
      <c r="J904" s="87"/>
      <c r="K904" s="88"/>
      <c r="L904" s="72"/>
      <c r="M904" s="3"/>
      <c r="N904" s="73"/>
      <c r="O904" s="78" t="str">
        <f>IF(J904=0,"",J904/I903)</f>
        <v/>
      </c>
      <c r="P904" s="75"/>
      <c r="Q904" s="79" t="str">
        <f t="shared" si="109"/>
        <v/>
      </c>
      <c r="R904" s="79" t="str">
        <f t="shared" si="110"/>
        <v/>
      </c>
      <c r="S904" s="131"/>
    </row>
    <row r="905" spans="1:19" ht="15" customHeight="1">
      <c r="A905" s="64">
        <v>2601</v>
      </c>
      <c r="B905" s="87"/>
      <c r="C905" s="87"/>
      <c r="D905" s="87"/>
      <c r="E905" s="87"/>
      <c r="F905" s="87"/>
      <c r="G905" s="87"/>
      <c r="H905" s="87"/>
      <c r="I905" s="87"/>
      <c r="J905" s="87"/>
      <c r="K905" s="88"/>
      <c r="L905" s="72"/>
      <c r="M905" s="3"/>
      <c r="N905" s="30"/>
      <c r="O905" s="80"/>
      <c r="P905" s="81"/>
      <c r="Q905" s="82"/>
      <c r="R905" s="83"/>
      <c r="S905" s="131"/>
    </row>
    <row r="906" spans="1:19" ht="15" customHeight="1">
      <c r="A906" s="64">
        <v>2602</v>
      </c>
      <c r="B906" s="87"/>
      <c r="C906" s="87"/>
      <c r="D906" s="87"/>
      <c r="E906" s="87"/>
      <c r="F906" s="87"/>
      <c r="G906" s="87"/>
      <c r="H906" s="87"/>
      <c r="I906" s="87"/>
      <c r="J906" s="87"/>
      <c r="K906" s="88"/>
      <c r="L906" s="72"/>
      <c r="M906" s="3"/>
      <c r="N906" s="30"/>
      <c r="O906" s="84"/>
      <c r="P906" s="85"/>
      <c r="Q906" s="86"/>
      <c r="R906" s="84"/>
      <c r="S906" s="131"/>
    </row>
    <row r="907" spans="1:19" ht="15" customHeight="1">
      <c r="A907" s="64">
        <v>2701</v>
      </c>
      <c r="B907" s="87"/>
      <c r="C907" s="87"/>
      <c r="D907" s="87"/>
      <c r="E907" s="87"/>
      <c r="F907" s="87"/>
      <c r="G907" s="87"/>
      <c r="H907" s="87"/>
      <c r="I907" s="87"/>
      <c r="J907" s="87"/>
      <c r="K907" s="88"/>
      <c r="L907" s="72"/>
      <c r="M907" s="3"/>
      <c r="N907" s="30"/>
      <c r="O907" s="84"/>
      <c r="P907" s="85"/>
      <c r="Q907" s="86"/>
      <c r="R907" s="84"/>
      <c r="S907" s="131"/>
    </row>
    <row r="908" spans="1:19" ht="15" customHeight="1">
      <c r="A908" s="64">
        <v>2702</v>
      </c>
      <c r="B908" s="87"/>
      <c r="C908" s="87"/>
      <c r="D908" s="87"/>
      <c r="E908" s="87"/>
      <c r="F908" s="87"/>
      <c r="G908" s="87"/>
      <c r="H908" s="87"/>
      <c r="I908" s="87"/>
      <c r="J908" s="87"/>
      <c r="K908" s="88"/>
      <c r="L908" s="72"/>
      <c r="M908" s="3"/>
      <c r="N908" s="30"/>
      <c r="O908" s="3"/>
      <c r="P908" s="30"/>
      <c r="Q908" s="23"/>
      <c r="R908" s="84"/>
      <c r="S908" s="131"/>
    </row>
    <row r="909" spans="1:19" ht="15" customHeight="1">
      <c r="A909" s="64">
        <v>2801</v>
      </c>
      <c r="B909" s="87"/>
      <c r="C909" s="87"/>
      <c r="D909" s="87"/>
      <c r="E909" s="87"/>
      <c r="F909" s="87"/>
      <c r="G909" s="87"/>
      <c r="H909" s="87"/>
      <c r="I909" s="87"/>
      <c r="J909" s="87"/>
      <c r="K909" s="88"/>
      <c r="L909" s="72"/>
      <c r="M909" s="3"/>
      <c r="N909" s="30"/>
      <c r="O909" s="89" t="s">
        <v>83</v>
      </c>
      <c r="P909" s="90">
        <v>1</v>
      </c>
      <c r="Q909" s="120">
        <f>K912</f>
        <v>1</v>
      </c>
      <c r="R909" s="92" t="s">
        <v>11</v>
      </c>
      <c r="S909" s="131"/>
    </row>
    <row r="910" spans="1:19" ht="15" customHeight="1">
      <c r="A910" s="64">
        <v>2802</v>
      </c>
      <c r="B910" s="87"/>
      <c r="C910" s="87"/>
      <c r="D910" s="87"/>
      <c r="E910" s="87"/>
      <c r="F910" s="87"/>
      <c r="G910" s="87"/>
      <c r="H910" s="87"/>
      <c r="I910" s="87"/>
      <c r="J910" s="87"/>
      <c r="K910" s="88"/>
      <c r="L910" s="72"/>
      <c r="M910" s="3"/>
      <c r="N910" s="30"/>
      <c r="O910" s="93" t="s">
        <v>85</v>
      </c>
      <c r="P910" s="94">
        <f>IF(P909/B896=0,"",P909/B896)</f>
        <v>1.6666666666666666E-2</v>
      </c>
      <c r="Q910" s="121">
        <f>IF(P909/Q909=0,"",P909/Q909)</f>
        <v>1</v>
      </c>
      <c r="R910" s="96" t="s">
        <v>86</v>
      </c>
      <c r="S910" s="131"/>
    </row>
    <row r="911" spans="1:19" ht="15" customHeight="1">
      <c r="A911" s="64">
        <v>2901</v>
      </c>
      <c r="B911" s="87"/>
      <c r="C911" s="87"/>
      <c r="D911" s="87"/>
      <c r="E911" s="87"/>
      <c r="F911" s="87"/>
      <c r="G911" s="87"/>
      <c r="H911" s="87"/>
      <c r="I911" s="87"/>
      <c r="J911" s="87"/>
      <c r="K911" s="88"/>
      <c r="L911" s="97"/>
      <c r="M911" s="98"/>
      <c r="N911" s="99"/>
      <c r="O911" s="98"/>
      <c r="P911" s="99"/>
      <c r="Q911" s="99"/>
      <c r="R911" s="122"/>
      <c r="S911" s="131"/>
    </row>
    <row r="912" spans="1:19" ht="15" customHeight="1">
      <c r="A912" s="29"/>
      <c r="B912" s="30"/>
      <c r="C912" s="30"/>
      <c r="D912" s="288" t="s">
        <v>111</v>
      </c>
      <c r="E912" s="289"/>
      <c r="F912" s="289"/>
      <c r="G912" s="289"/>
      <c r="H912" s="289"/>
      <c r="I912" s="289"/>
      <c r="J912" s="290"/>
      <c r="K912" s="101">
        <f>SUM(K896:K908)</f>
        <v>1</v>
      </c>
      <c r="L912" s="102">
        <f>(SUM(K901:K904)/B896)</f>
        <v>1.6666666666666666E-2</v>
      </c>
      <c r="M912" s="102">
        <f>IF(K912=0,"",K912/B896)</f>
        <v>1.6666666666666666E-2</v>
      </c>
      <c r="N912" s="102">
        <f>M912-L912</f>
        <v>0</v>
      </c>
      <c r="O912" s="3"/>
      <c r="P912" s="30"/>
      <c r="Q912" s="23"/>
      <c r="R912" s="3"/>
      <c r="S912" s="131"/>
    </row>
    <row r="913" spans="1:19" ht="15.75" customHeight="1"/>
    <row r="914" spans="1:19" ht="15.75" customHeight="1"/>
    <row r="915" spans="1:19" ht="23.25" customHeight="1">
      <c r="A915" s="249" t="s">
        <v>99</v>
      </c>
      <c r="C915" s="246"/>
      <c r="D915" s="246"/>
      <c r="E915" s="246"/>
      <c r="F915" s="246"/>
      <c r="G915" s="246"/>
      <c r="H915" s="246"/>
      <c r="I915" s="246"/>
      <c r="J915" s="246"/>
      <c r="K915" s="60" t="s">
        <v>123</v>
      </c>
      <c r="L915" s="60"/>
      <c r="M915" s="60"/>
      <c r="N915" s="30"/>
      <c r="O915" s="3"/>
      <c r="P915" s="30"/>
      <c r="Q915" s="30"/>
      <c r="R915" s="30"/>
      <c r="S915" s="131"/>
    </row>
    <row r="916" spans="1:19" ht="22.5" customHeight="1">
      <c r="A916" s="293" t="s">
        <v>10</v>
      </c>
      <c r="B916" s="294" t="s">
        <v>100</v>
      </c>
      <c r="C916" s="289"/>
      <c r="D916" s="289"/>
      <c r="E916" s="289"/>
      <c r="F916" s="289"/>
      <c r="G916" s="289"/>
      <c r="H916" s="289"/>
      <c r="I916" s="289"/>
      <c r="J916" s="290"/>
      <c r="K916" s="295" t="s">
        <v>11</v>
      </c>
      <c r="L916" s="286" t="s">
        <v>3</v>
      </c>
      <c r="M916" s="286" t="s">
        <v>4</v>
      </c>
      <c r="N916" s="284" t="s">
        <v>5</v>
      </c>
      <c r="O916" s="286" t="s">
        <v>6</v>
      </c>
      <c r="P916" s="287" t="s">
        <v>7</v>
      </c>
      <c r="Q916" s="287" t="s">
        <v>8</v>
      </c>
      <c r="R916" s="286" t="s">
        <v>101</v>
      </c>
      <c r="S916" s="131"/>
    </row>
    <row r="917" spans="1:19" ht="15" customHeight="1">
      <c r="A917" s="285"/>
      <c r="B917" s="64" t="s">
        <v>102</v>
      </c>
      <c r="C917" s="64" t="s">
        <v>103</v>
      </c>
      <c r="D917" s="64" t="s">
        <v>104</v>
      </c>
      <c r="E917" s="64" t="s">
        <v>105</v>
      </c>
      <c r="F917" s="64" t="s">
        <v>106</v>
      </c>
      <c r="G917" s="64" t="s">
        <v>107</v>
      </c>
      <c r="H917" s="64" t="s">
        <v>108</v>
      </c>
      <c r="I917" s="64" t="s">
        <v>109</v>
      </c>
      <c r="J917" s="64" t="s">
        <v>110</v>
      </c>
      <c r="K917" s="285"/>
      <c r="L917" s="285"/>
      <c r="M917" s="285"/>
      <c r="N917" s="285"/>
      <c r="O917" s="285"/>
      <c r="P917" s="285"/>
      <c r="Q917" s="285"/>
      <c r="R917" s="285"/>
      <c r="S917" s="131"/>
    </row>
    <row r="918" spans="1:19" ht="15" customHeight="1">
      <c r="A918" s="64">
        <v>2201</v>
      </c>
      <c r="B918" s="65">
        <v>32</v>
      </c>
      <c r="C918" s="87"/>
      <c r="D918" s="87"/>
      <c r="E918" s="87"/>
      <c r="F918" s="87"/>
      <c r="G918" s="87"/>
      <c r="H918" s="87"/>
      <c r="I918" s="87"/>
      <c r="J918" s="87"/>
      <c r="K918" s="88"/>
      <c r="L918" s="67"/>
      <c r="M918" s="49"/>
      <c r="N918" s="68"/>
      <c r="O918" s="107"/>
      <c r="P918" s="70">
        <f>B918</f>
        <v>32</v>
      </c>
      <c r="Q918" s="108"/>
      <c r="R918" s="107"/>
      <c r="S918" s="131"/>
    </row>
    <row r="919" spans="1:19" ht="15" customHeight="1">
      <c r="A919" s="64">
        <v>2202</v>
      </c>
      <c r="B919" s="87"/>
      <c r="C919" s="87">
        <v>25</v>
      </c>
      <c r="D919" s="87"/>
      <c r="E919" s="87"/>
      <c r="F919" s="87"/>
      <c r="G919" s="87"/>
      <c r="H919" s="87"/>
      <c r="I919" s="87"/>
      <c r="J919" s="87"/>
      <c r="K919" s="88"/>
      <c r="L919" s="72"/>
      <c r="M919" s="3"/>
      <c r="N919" s="73"/>
      <c r="O919" s="74">
        <f>IF(C919=0,"",C919/B918)</f>
        <v>0.78125</v>
      </c>
      <c r="P919" s="75">
        <v>25</v>
      </c>
      <c r="Q919" s="76">
        <f t="shared" ref="Q919:Q926" si="111">IF(P919=0,"",P919/P918)</f>
        <v>0.78125</v>
      </c>
      <c r="R919" s="76">
        <f t="shared" ref="R919:R926" si="112">IF(P919=0,"",100%-Q919)</f>
        <v>0.21875</v>
      </c>
      <c r="S919" s="131"/>
    </row>
    <row r="920" spans="1:19" ht="15" customHeight="1">
      <c r="A920" s="64">
        <v>2301</v>
      </c>
      <c r="B920" s="87"/>
      <c r="C920" s="87"/>
      <c r="D920" s="87">
        <v>13</v>
      </c>
      <c r="E920" s="87"/>
      <c r="F920" s="87"/>
      <c r="G920" s="87"/>
      <c r="H920" s="87"/>
      <c r="I920" s="87"/>
      <c r="J920" s="87"/>
      <c r="K920" s="88"/>
      <c r="L920" s="72"/>
      <c r="M920" s="3"/>
      <c r="N920" s="73"/>
      <c r="O920" s="74">
        <f>IF(D920=0,"",D920/C919)</f>
        <v>0.52</v>
      </c>
      <c r="P920" s="75">
        <v>22</v>
      </c>
      <c r="Q920" s="76">
        <f t="shared" si="111"/>
        <v>0.88</v>
      </c>
      <c r="R920" s="76">
        <f t="shared" si="112"/>
        <v>0.12</v>
      </c>
      <c r="S920" s="8">
        <f>P920/P918</f>
        <v>0.6875</v>
      </c>
    </row>
    <row r="921" spans="1:19" ht="15" customHeight="1">
      <c r="A921" s="64">
        <v>2302</v>
      </c>
      <c r="B921" s="87"/>
      <c r="C921" s="87"/>
      <c r="D921" s="87"/>
      <c r="E921" s="87">
        <v>8</v>
      </c>
      <c r="F921" s="87"/>
      <c r="G921" s="87"/>
      <c r="H921" s="87"/>
      <c r="I921" s="87"/>
      <c r="J921" s="87"/>
      <c r="K921" s="88"/>
      <c r="L921" s="72"/>
      <c r="M921" s="3"/>
      <c r="N921" s="73"/>
      <c r="O921" s="74">
        <f>IF(E921=0,"",E921/D920)</f>
        <v>0.61538461538461542</v>
      </c>
      <c r="P921" s="75">
        <v>17</v>
      </c>
      <c r="Q921" s="76">
        <f t="shared" si="111"/>
        <v>0.77272727272727271</v>
      </c>
      <c r="R921" s="76">
        <f t="shared" si="112"/>
        <v>0.22727272727272729</v>
      </c>
      <c r="S921" s="131"/>
    </row>
    <row r="922" spans="1:19" ht="15" customHeight="1">
      <c r="A922" s="64">
        <v>2401</v>
      </c>
      <c r="B922" s="87"/>
      <c r="C922" s="87"/>
      <c r="D922" s="87"/>
      <c r="E922" s="87"/>
      <c r="F922" s="87">
        <v>7</v>
      </c>
      <c r="G922" s="87"/>
      <c r="H922" s="87"/>
      <c r="I922" s="87"/>
      <c r="J922" s="87"/>
      <c r="K922" s="88"/>
      <c r="L922" s="72"/>
      <c r="M922" s="3"/>
      <c r="N922" s="73"/>
      <c r="O922" s="74">
        <f>IF(F922=0,"",F922/E921)</f>
        <v>0.875</v>
      </c>
      <c r="P922" s="75">
        <v>17</v>
      </c>
      <c r="Q922" s="76">
        <f t="shared" si="111"/>
        <v>1</v>
      </c>
      <c r="R922" s="76">
        <f t="shared" si="112"/>
        <v>0</v>
      </c>
      <c r="S922" s="131"/>
    </row>
    <row r="923" spans="1:19" ht="15" customHeight="1">
      <c r="A923" s="64">
        <v>2402</v>
      </c>
      <c r="B923" s="87"/>
      <c r="C923" s="87"/>
      <c r="D923" s="87"/>
      <c r="E923" s="87"/>
      <c r="F923" s="87"/>
      <c r="G923" s="87">
        <v>6</v>
      </c>
      <c r="H923" s="87"/>
      <c r="I923" s="87"/>
      <c r="J923" s="87"/>
      <c r="K923" s="88"/>
      <c r="L923" s="72"/>
      <c r="M923" s="3"/>
      <c r="N923" s="73"/>
      <c r="O923" s="74">
        <f>IF(G923=0,"",G923/F922)</f>
        <v>0.8571428571428571</v>
      </c>
      <c r="P923" s="75">
        <v>17</v>
      </c>
      <c r="Q923" s="76">
        <f t="shared" si="111"/>
        <v>1</v>
      </c>
      <c r="R923" s="76">
        <f t="shared" si="112"/>
        <v>0</v>
      </c>
      <c r="S923" s="131"/>
    </row>
    <row r="924" spans="1:19" ht="15" customHeight="1">
      <c r="A924" s="64">
        <v>2501</v>
      </c>
      <c r="B924" s="87"/>
      <c r="C924" s="87"/>
      <c r="D924" s="87"/>
      <c r="E924" s="87"/>
      <c r="F924" s="87"/>
      <c r="G924" s="87"/>
      <c r="H924" s="87"/>
      <c r="I924" s="87"/>
      <c r="J924" s="87"/>
      <c r="K924" s="88"/>
      <c r="L924" s="72"/>
      <c r="M924" s="3"/>
      <c r="N924" s="73"/>
      <c r="O924" s="74" t="str">
        <f>IF(H924=0,"",H924/G923)</f>
        <v/>
      </c>
      <c r="P924" s="75"/>
      <c r="Q924" s="76" t="str">
        <f t="shared" si="111"/>
        <v/>
      </c>
      <c r="R924" s="76" t="str">
        <f t="shared" si="112"/>
        <v/>
      </c>
      <c r="S924" s="131"/>
    </row>
    <row r="925" spans="1:19" ht="15" customHeight="1">
      <c r="A925" s="64">
        <v>2502</v>
      </c>
      <c r="B925" s="87"/>
      <c r="C925" s="87"/>
      <c r="D925" s="87"/>
      <c r="E925" s="87"/>
      <c r="F925" s="87"/>
      <c r="G925" s="87"/>
      <c r="H925" s="87"/>
      <c r="I925" s="87"/>
      <c r="J925" s="87"/>
      <c r="K925" s="88"/>
      <c r="L925" s="72"/>
      <c r="M925" s="3"/>
      <c r="N925" s="73"/>
      <c r="O925" s="74" t="str">
        <f>IF(I925=0,"",I925/H924)</f>
        <v/>
      </c>
      <c r="P925" s="75"/>
      <c r="Q925" s="76" t="str">
        <f t="shared" si="111"/>
        <v/>
      </c>
      <c r="R925" s="76" t="str">
        <f t="shared" si="112"/>
        <v/>
      </c>
      <c r="S925" s="131"/>
    </row>
    <row r="926" spans="1:19" ht="15" customHeight="1">
      <c r="A926" s="64">
        <v>2601</v>
      </c>
      <c r="B926" s="87"/>
      <c r="C926" s="87"/>
      <c r="D926" s="87"/>
      <c r="E926" s="87"/>
      <c r="F926" s="87"/>
      <c r="G926" s="87"/>
      <c r="H926" s="87"/>
      <c r="I926" s="87"/>
      <c r="J926" s="87"/>
      <c r="K926" s="88"/>
      <c r="L926" s="72"/>
      <c r="M926" s="3"/>
      <c r="N926" s="73"/>
      <c r="O926" s="78" t="str">
        <f>IF(J926=0,"",J926/I925)</f>
        <v/>
      </c>
      <c r="P926" s="75"/>
      <c r="Q926" s="79" t="str">
        <f t="shared" si="111"/>
        <v/>
      </c>
      <c r="R926" s="79" t="str">
        <f t="shared" si="112"/>
        <v/>
      </c>
      <c r="S926" s="131"/>
    </row>
    <row r="927" spans="1:19" ht="15" customHeight="1">
      <c r="A927" s="64">
        <v>2602</v>
      </c>
      <c r="B927" s="87"/>
      <c r="C927" s="87"/>
      <c r="D927" s="87"/>
      <c r="E927" s="87"/>
      <c r="F927" s="87"/>
      <c r="G927" s="87"/>
      <c r="H927" s="87"/>
      <c r="I927" s="87"/>
      <c r="J927" s="87"/>
      <c r="K927" s="88"/>
      <c r="L927" s="72"/>
      <c r="M927" s="3"/>
      <c r="N927" s="30"/>
      <c r="O927" s="80"/>
      <c r="P927" s="81"/>
      <c r="Q927" s="82"/>
      <c r="R927" s="83"/>
      <c r="S927" s="131"/>
    </row>
    <row r="928" spans="1:19" ht="15" customHeight="1">
      <c r="A928" s="64">
        <v>2701</v>
      </c>
      <c r="B928" s="87"/>
      <c r="C928" s="87"/>
      <c r="D928" s="87"/>
      <c r="E928" s="87"/>
      <c r="F928" s="87"/>
      <c r="G928" s="87"/>
      <c r="H928" s="87"/>
      <c r="I928" s="87"/>
      <c r="J928" s="87"/>
      <c r="K928" s="88"/>
      <c r="L928" s="72"/>
      <c r="M928" s="3"/>
      <c r="N928" s="30"/>
      <c r="O928" s="84"/>
      <c r="P928" s="85"/>
      <c r="Q928" s="86"/>
      <c r="R928" s="84"/>
      <c r="S928" s="131"/>
    </row>
    <row r="929" spans="1:19" ht="15" customHeight="1">
      <c r="A929" s="64">
        <v>2702</v>
      </c>
      <c r="B929" s="87"/>
      <c r="C929" s="87"/>
      <c r="D929" s="87"/>
      <c r="E929" s="87"/>
      <c r="F929" s="87"/>
      <c r="G929" s="87"/>
      <c r="H929" s="87"/>
      <c r="I929" s="87"/>
      <c r="J929" s="87"/>
      <c r="K929" s="88"/>
      <c r="L929" s="72"/>
      <c r="M929" s="3"/>
      <c r="N929" s="30"/>
      <c r="O929" s="84"/>
      <c r="P929" s="85"/>
      <c r="Q929" s="86"/>
      <c r="R929" s="84"/>
      <c r="S929" s="131"/>
    </row>
    <row r="930" spans="1:19" ht="15" customHeight="1">
      <c r="A930" s="64">
        <v>2801</v>
      </c>
      <c r="B930" s="87"/>
      <c r="C930" s="87"/>
      <c r="D930" s="87"/>
      <c r="E930" s="87"/>
      <c r="F930" s="87"/>
      <c r="G930" s="87"/>
      <c r="H930" s="87"/>
      <c r="I930" s="87"/>
      <c r="J930" s="87"/>
      <c r="K930" s="88"/>
      <c r="L930" s="72"/>
      <c r="M930" s="3"/>
      <c r="N930" s="30"/>
      <c r="O930" s="3"/>
      <c r="P930" s="30"/>
      <c r="Q930" s="23"/>
      <c r="R930" s="84"/>
      <c r="S930" s="131"/>
    </row>
    <row r="931" spans="1:19" ht="15" customHeight="1">
      <c r="A931" s="64">
        <v>2802</v>
      </c>
      <c r="B931" s="87"/>
      <c r="C931" s="87"/>
      <c r="D931" s="87"/>
      <c r="E931" s="87"/>
      <c r="F931" s="87"/>
      <c r="G931" s="87"/>
      <c r="H931" s="87"/>
      <c r="I931" s="87"/>
      <c r="J931" s="87"/>
      <c r="K931" s="88"/>
      <c r="L931" s="72"/>
      <c r="M931" s="3"/>
      <c r="N931" s="30"/>
      <c r="O931" s="89" t="s">
        <v>83</v>
      </c>
      <c r="P931" s="90"/>
      <c r="Q931" s="120" t="str">
        <f>IF(SUM(K924:K927)=0,"",SUM(K924:K927))</f>
        <v/>
      </c>
      <c r="R931" s="92" t="s">
        <v>11</v>
      </c>
      <c r="S931" s="131"/>
    </row>
    <row r="932" spans="1:19" ht="15" customHeight="1">
      <c r="A932" s="64">
        <v>2901</v>
      </c>
      <c r="B932" s="87"/>
      <c r="C932" s="87"/>
      <c r="D932" s="87"/>
      <c r="E932" s="87"/>
      <c r="F932" s="87"/>
      <c r="G932" s="87"/>
      <c r="H932" s="87"/>
      <c r="I932" s="87"/>
      <c r="J932" s="87"/>
      <c r="K932" s="88"/>
      <c r="L932" s="72"/>
      <c r="M932" s="3"/>
      <c r="N932" s="30"/>
      <c r="O932" s="93" t="s">
        <v>85</v>
      </c>
      <c r="P932" s="94" t="str">
        <f>IF(P931/B918=0,"",P931/B918)</f>
        <v/>
      </c>
      <c r="Q932" s="121" t="e">
        <f>IF(P931/Q931=0,"",P931/Q931)</f>
        <v>#VALUE!</v>
      </c>
      <c r="R932" s="96" t="s">
        <v>86</v>
      </c>
      <c r="S932" s="131"/>
    </row>
    <row r="933" spans="1:19" ht="15" customHeight="1">
      <c r="A933" s="64">
        <v>2902</v>
      </c>
      <c r="B933" s="87"/>
      <c r="C933" s="87"/>
      <c r="D933" s="87"/>
      <c r="E933" s="87"/>
      <c r="F933" s="87"/>
      <c r="G933" s="87"/>
      <c r="H933" s="87"/>
      <c r="I933" s="87"/>
      <c r="J933" s="87"/>
      <c r="K933" s="88"/>
      <c r="L933" s="97"/>
      <c r="M933" s="98"/>
      <c r="N933" s="99"/>
      <c r="O933" s="98"/>
      <c r="P933" s="99"/>
      <c r="Q933" s="99"/>
      <c r="R933" s="122"/>
      <c r="S933" s="131"/>
    </row>
    <row r="934" spans="1:19" ht="15" customHeight="1">
      <c r="A934" s="29"/>
      <c r="B934" s="30"/>
      <c r="C934" s="30"/>
      <c r="D934" s="288" t="s">
        <v>111</v>
      </c>
      <c r="E934" s="289"/>
      <c r="F934" s="289"/>
      <c r="G934" s="289"/>
      <c r="H934" s="289"/>
      <c r="I934" s="289"/>
      <c r="J934" s="290"/>
      <c r="K934" s="101">
        <f>SUM(K918:K930)</f>
        <v>0</v>
      </c>
      <c r="L934" s="102" t="str">
        <f>IF(K926=0,"",K926/B918)</f>
        <v/>
      </c>
      <c r="M934" s="102" t="str">
        <f>IF(K934=0,"",K934/B918)</f>
        <v/>
      </c>
      <c r="N934" s="102" t="str">
        <f>IF(K926=0,"",M934-L934)</f>
        <v/>
      </c>
      <c r="O934" s="3"/>
      <c r="P934" s="30"/>
      <c r="Q934" s="23"/>
      <c r="R934" s="3"/>
      <c r="S934" s="131"/>
    </row>
    <row r="935" spans="1:19" ht="15" customHeight="1">
      <c r="A935" s="29"/>
      <c r="B935" s="30"/>
      <c r="C935" s="30"/>
      <c r="D935" s="149"/>
      <c r="E935" s="149"/>
      <c r="F935" s="149"/>
      <c r="G935" s="149"/>
      <c r="H935" s="149"/>
      <c r="I935" s="149"/>
      <c r="J935" s="149"/>
      <c r="K935" s="150"/>
      <c r="L935" s="151"/>
      <c r="M935" s="151"/>
      <c r="N935" s="151"/>
      <c r="O935" s="3"/>
      <c r="P935" s="30"/>
      <c r="Q935" s="23"/>
      <c r="R935" s="3"/>
      <c r="S935" s="131"/>
    </row>
    <row r="936" spans="1:19" ht="15" customHeight="1">
      <c r="A936" s="29"/>
      <c r="B936" s="30"/>
      <c r="C936" s="30"/>
      <c r="D936" s="149"/>
      <c r="E936" s="149"/>
      <c r="F936" s="149"/>
      <c r="G936" s="149"/>
      <c r="H936" s="149"/>
      <c r="I936" s="149"/>
      <c r="J936" s="149"/>
      <c r="K936" s="150"/>
      <c r="L936" s="151"/>
      <c r="M936" s="151"/>
      <c r="N936" s="151"/>
      <c r="O936" s="3"/>
      <c r="P936" s="30"/>
      <c r="Q936" s="23"/>
      <c r="R936" s="3"/>
      <c r="S936" s="131"/>
    </row>
    <row r="937" spans="1:19" ht="27.75" customHeight="1">
      <c r="A937" s="249" t="s">
        <v>99</v>
      </c>
      <c r="C937" s="246"/>
      <c r="D937" s="246"/>
      <c r="E937" s="246"/>
      <c r="F937" s="246"/>
      <c r="G937" s="246"/>
      <c r="H937" s="246"/>
      <c r="I937" s="246"/>
      <c r="J937" s="246"/>
      <c r="K937" s="60" t="s">
        <v>124</v>
      </c>
      <c r="L937" s="60"/>
      <c r="M937" s="60"/>
      <c r="N937" s="30"/>
      <c r="O937" s="3"/>
      <c r="P937" s="30"/>
      <c r="Q937" s="30"/>
      <c r="R937" s="30"/>
      <c r="S937" s="131"/>
    </row>
    <row r="938" spans="1:19" ht="15" customHeight="1">
      <c r="A938" s="293" t="s">
        <v>10</v>
      </c>
      <c r="B938" s="294" t="s">
        <v>100</v>
      </c>
      <c r="C938" s="289"/>
      <c r="D938" s="289"/>
      <c r="E938" s="289"/>
      <c r="F938" s="289"/>
      <c r="G938" s="289"/>
      <c r="H938" s="289"/>
      <c r="I938" s="289"/>
      <c r="J938" s="290"/>
      <c r="K938" s="295" t="s">
        <v>11</v>
      </c>
      <c r="L938" s="286" t="s">
        <v>3</v>
      </c>
      <c r="M938" s="286" t="s">
        <v>4</v>
      </c>
      <c r="N938" s="284" t="s">
        <v>5</v>
      </c>
      <c r="O938" s="286" t="s">
        <v>6</v>
      </c>
      <c r="P938" s="287" t="s">
        <v>7</v>
      </c>
      <c r="Q938" s="287" t="s">
        <v>8</v>
      </c>
      <c r="R938" s="286" t="s">
        <v>101</v>
      </c>
      <c r="S938" s="131"/>
    </row>
    <row r="939" spans="1:19" ht="15" customHeight="1">
      <c r="A939" s="285"/>
      <c r="B939" s="64" t="s">
        <v>102</v>
      </c>
      <c r="C939" s="64" t="s">
        <v>103</v>
      </c>
      <c r="D939" s="64" t="s">
        <v>104</v>
      </c>
      <c r="E939" s="64" t="s">
        <v>105</v>
      </c>
      <c r="F939" s="64" t="s">
        <v>106</v>
      </c>
      <c r="G939" s="64" t="s">
        <v>107</v>
      </c>
      <c r="H939" s="64" t="s">
        <v>108</v>
      </c>
      <c r="I939" s="64" t="s">
        <v>109</v>
      </c>
      <c r="J939" s="64" t="s">
        <v>110</v>
      </c>
      <c r="K939" s="285"/>
      <c r="L939" s="285"/>
      <c r="M939" s="285"/>
      <c r="N939" s="285"/>
      <c r="O939" s="285"/>
      <c r="P939" s="285"/>
      <c r="Q939" s="285"/>
      <c r="R939" s="285"/>
      <c r="S939" s="131"/>
    </row>
    <row r="940" spans="1:19" ht="15" customHeight="1">
      <c r="A940" s="64">
        <v>2202</v>
      </c>
      <c r="B940" s="65">
        <v>57</v>
      </c>
      <c r="C940" s="87"/>
      <c r="D940" s="87"/>
      <c r="E940" s="87"/>
      <c r="F940" s="87"/>
      <c r="G940" s="87"/>
      <c r="H940" s="87"/>
      <c r="I940" s="87"/>
      <c r="J940" s="87"/>
      <c r="K940" s="88"/>
      <c r="L940" s="67"/>
      <c r="M940" s="49"/>
      <c r="N940" s="68"/>
      <c r="O940" s="107"/>
      <c r="P940" s="70">
        <f>B940</f>
        <v>57</v>
      </c>
      <c r="Q940" s="108"/>
      <c r="R940" s="107"/>
      <c r="S940" s="131"/>
    </row>
    <row r="941" spans="1:19" ht="15" customHeight="1">
      <c r="A941" s="64">
        <v>2301</v>
      </c>
      <c r="B941" s="87"/>
      <c r="C941" s="87">
        <v>41</v>
      </c>
      <c r="D941" s="87"/>
      <c r="E941" s="87"/>
      <c r="F941" s="87"/>
      <c r="G941" s="87"/>
      <c r="H941" s="87"/>
      <c r="I941" s="87"/>
      <c r="J941" s="87"/>
      <c r="K941" s="88"/>
      <c r="L941" s="72"/>
      <c r="M941" s="3"/>
      <c r="N941" s="73"/>
      <c r="O941" s="74">
        <f>IF(C941=0,"",C941/B940)</f>
        <v>0.7192982456140351</v>
      </c>
      <c r="P941" s="75">
        <v>45</v>
      </c>
      <c r="Q941" s="76">
        <f t="shared" ref="Q941:Q948" si="113">IF(P941=0,"",P941/P940)</f>
        <v>0.78947368421052633</v>
      </c>
      <c r="R941" s="76">
        <f t="shared" ref="R941:R948" si="114">IF(P941=0,"",100%-Q941)</f>
        <v>0.21052631578947367</v>
      </c>
      <c r="S941" s="131"/>
    </row>
    <row r="942" spans="1:19" ht="15" customHeight="1">
      <c r="A942" s="64">
        <v>2302</v>
      </c>
      <c r="B942" s="87"/>
      <c r="C942" s="87"/>
      <c r="D942" s="87">
        <v>25</v>
      </c>
      <c r="E942" s="87"/>
      <c r="F942" s="87"/>
      <c r="G942" s="87"/>
      <c r="H942" s="87"/>
      <c r="I942" s="87"/>
      <c r="J942" s="87"/>
      <c r="K942" s="88"/>
      <c r="L942" s="72"/>
      <c r="M942" s="3"/>
      <c r="N942" s="73"/>
      <c r="O942" s="74">
        <f>IF(D942=0,"",D942/C941)</f>
        <v>0.6097560975609756</v>
      </c>
      <c r="P942" s="75">
        <v>38</v>
      </c>
      <c r="Q942" s="76">
        <f t="shared" si="113"/>
        <v>0.84444444444444444</v>
      </c>
      <c r="R942" s="76">
        <f t="shared" si="114"/>
        <v>0.15555555555555556</v>
      </c>
      <c r="S942" s="8">
        <f>P942/P940</f>
        <v>0.66666666666666663</v>
      </c>
    </row>
    <row r="943" spans="1:19" ht="15" customHeight="1">
      <c r="A943" s="64">
        <v>2401</v>
      </c>
      <c r="B943" s="87"/>
      <c r="C943" s="87"/>
      <c r="D943" s="87"/>
      <c r="E943" s="87">
        <v>23</v>
      </c>
      <c r="F943" s="87"/>
      <c r="G943" s="87"/>
      <c r="H943" s="87"/>
      <c r="I943" s="87"/>
      <c r="J943" s="87"/>
      <c r="K943" s="88"/>
      <c r="L943" s="72"/>
      <c r="M943" s="3"/>
      <c r="N943" s="73"/>
      <c r="O943" s="74">
        <f>IF(E943=0,"",E943/D942)</f>
        <v>0.92</v>
      </c>
      <c r="P943" s="75">
        <v>35</v>
      </c>
      <c r="Q943" s="76">
        <f t="shared" si="113"/>
        <v>0.92105263157894735</v>
      </c>
      <c r="R943" s="76">
        <f t="shared" si="114"/>
        <v>7.8947368421052655E-2</v>
      </c>
      <c r="S943" s="131"/>
    </row>
    <row r="944" spans="1:19" ht="15" customHeight="1">
      <c r="A944" s="64">
        <v>2402</v>
      </c>
      <c r="B944" s="87"/>
      <c r="C944" s="87"/>
      <c r="D944" s="87"/>
      <c r="E944" s="87"/>
      <c r="F944" s="87">
        <v>20</v>
      </c>
      <c r="G944" s="87"/>
      <c r="H944" s="87"/>
      <c r="I944" s="87"/>
      <c r="J944" s="87"/>
      <c r="K944" s="88"/>
      <c r="L944" s="72"/>
      <c r="M944" s="3"/>
      <c r="N944" s="73"/>
      <c r="O944" s="74">
        <f>IF(F944=0,"",F944/E943)</f>
        <v>0.86956521739130432</v>
      </c>
      <c r="P944" s="75">
        <v>32</v>
      </c>
      <c r="Q944" s="76">
        <f t="shared" si="113"/>
        <v>0.91428571428571426</v>
      </c>
      <c r="R944" s="76">
        <f t="shared" si="114"/>
        <v>8.5714285714285743E-2</v>
      </c>
      <c r="S944" s="131"/>
    </row>
    <row r="945" spans="1:19" ht="15" customHeight="1">
      <c r="A945" s="64">
        <v>2501</v>
      </c>
      <c r="B945" s="87"/>
      <c r="C945" s="87"/>
      <c r="D945" s="87"/>
      <c r="E945" s="87"/>
      <c r="F945" s="87"/>
      <c r="G945" s="87"/>
      <c r="H945" s="87"/>
      <c r="I945" s="87"/>
      <c r="J945" s="87"/>
      <c r="K945" s="88"/>
      <c r="L945" s="72"/>
      <c r="M945" s="3"/>
      <c r="N945" s="73"/>
      <c r="O945" s="74" t="str">
        <f>IF(G945=0,"",G945/F944)</f>
        <v/>
      </c>
      <c r="P945" s="75"/>
      <c r="Q945" s="76" t="str">
        <f t="shared" si="113"/>
        <v/>
      </c>
      <c r="R945" s="76" t="str">
        <f t="shared" si="114"/>
        <v/>
      </c>
      <c r="S945" s="131"/>
    </row>
    <row r="946" spans="1:19" ht="15" customHeight="1">
      <c r="A946" s="64">
        <v>2502</v>
      </c>
      <c r="B946" s="87"/>
      <c r="C946" s="87"/>
      <c r="D946" s="87"/>
      <c r="E946" s="87"/>
      <c r="F946" s="87"/>
      <c r="G946" s="87"/>
      <c r="H946" s="87"/>
      <c r="I946" s="87"/>
      <c r="J946" s="87"/>
      <c r="K946" s="88"/>
      <c r="L946" s="72"/>
      <c r="M946" s="3"/>
      <c r="N946" s="73"/>
      <c r="O946" s="74" t="str">
        <f>IF(H946=0,"",H946/G945)</f>
        <v/>
      </c>
      <c r="P946" s="75"/>
      <c r="Q946" s="76" t="str">
        <f t="shared" si="113"/>
        <v/>
      </c>
      <c r="R946" s="76" t="str">
        <f t="shared" si="114"/>
        <v/>
      </c>
      <c r="S946" s="131"/>
    </row>
    <row r="947" spans="1:19" ht="15" customHeight="1">
      <c r="A947" s="64">
        <v>2601</v>
      </c>
      <c r="B947" s="87"/>
      <c r="C947" s="87"/>
      <c r="D947" s="87"/>
      <c r="E947" s="87"/>
      <c r="F947" s="87"/>
      <c r="G947" s="87"/>
      <c r="H947" s="87"/>
      <c r="I947" s="87"/>
      <c r="J947" s="87"/>
      <c r="K947" s="88"/>
      <c r="L947" s="72"/>
      <c r="M947" s="3"/>
      <c r="N947" s="73"/>
      <c r="O947" s="74" t="str">
        <f>IF(I947=0,"",I947/H946)</f>
        <v/>
      </c>
      <c r="P947" s="75"/>
      <c r="Q947" s="76" t="str">
        <f t="shared" si="113"/>
        <v/>
      </c>
      <c r="R947" s="76" t="str">
        <f t="shared" si="114"/>
        <v/>
      </c>
      <c r="S947" s="131"/>
    </row>
    <row r="948" spans="1:19" ht="15" customHeight="1">
      <c r="A948" s="64">
        <v>2602</v>
      </c>
      <c r="B948" s="87"/>
      <c r="C948" s="87"/>
      <c r="D948" s="87"/>
      <c r="E948" s="87"/>
      <c r="F948" s="87"/>
      <c r="G948" s="87"/>
      <c r="H948" s="87"/>
      <c r="I948" s="87"/>
      <c r="J948" s="87"/>
      <c r="K948" s="88"/>
      <c r="L948" s="72"/>
      <c r="M948" s="3"/>
      <c r="N948" s="73"/>
      <c r="O948" s="78" t="str">
        <f>IF(J948=0,"",J948/I947)</f>
        <v/>
      </c>
      <c r="P948" s="75"/>
      <c r="Q948" s="79" t="str">
        <f t="shared" si="113"/>
        <v/>
      </c>
      <c r="R948" s="79" t="str">
        <f t="shared" si="114"/>
        <v/>
      </c>
      <c r="S948" s="131"/>
    </row>
    <row r="949" spans="1:19" ht="15" customHeight="1">
      <c r="A949" s="64">
        <v>2701</v>
      </c>
      <c r="B949" s="87"/>
      <c r="C949" s="87"/>
      <c r="D949" s="87"/>
      <c r="E949" s="87"/>
      <c r="F949" s="87"/>
      <c r="G949" s="87"/>
      <c r="H949" s="87"/>
      <c r="I949" s="87"/>
      <c r="J949" s="87"/>
      <c r="K949" s="88"/>
      <c r="L949" s="72"/>
      <c r="M949" s="3"/>
      <c r="N949" s="30"/>
      <c r="O949" s="80"/>
      <c r="P949" s="81"/>
      <c r="Q949" s="82"/>
      <c r="R949" s="83"/>
      <c r="S949" s="131"/>
    </row>
    <row r="950" spans="1:19" ht="15" customHeight="1">
      <c r="A950" s="64">
        <v>2702</v>
      </c>
      <c r="B950" s="87"/>
      <c r="C950" s="87"/>
      <c r="D950" s="87"/>
      <c r="E950" s="87"/>
      <c r="F950" s="87"/>
      <c r="G950" s="87"/>
      <c r="H950" s="87"/>
      <c r="I950" s="87"/>
      <c r="J950" s="87"/>
      <c r="K950" s="88"/>
      <c r="L950" s="72"/>
      <c r="M950" s="3"/>
      <c r="N950" s="30"/>
      <c r="O950" s="84"/>
      <c r="P950" s="85"/>
      <c r="Q950" s="86"/>
      <c r="R950" s="84"/>
      <c r="S950" s="131"/>
    </row>
    <row r="951" spans="1:19" ht="15" customHeight="1">
      <c r="A951" s="64">
        <v>2801</v>
      </c>
      <c r="B951" s="87"/>
      <c r="C951" s="87"/>
      <c r="D951" s="87"/>
      <c r="E951" s="87"/>
      <c r="F951" s="87"/>
      <c r="G951" s="87"/>
      <c r="H951" s="87"/>
      <c r="I951" s="87"/>
      <c r="J951" s="87"/>
      <c r="K951" s="88"/>
      <c r="L951" s="72"/>
      <c r="M951" s="3"/>
      <c r="N951" s="30"/>
      <c r="O951" s="84"/>
      <c r="P951" s="85"/>
      <c r="Q951" s="86"/>
      <c r="R951" s="84"/>
      <c r="S951" s="131"/>
    </row>
    <row r="952" spans="1:19" ht="15" customHeight="1">
      <c r="A952" s="64">
        <v>2802</v>
      </c>
      <c r="B952" s="87"/>
      <c r="C952" s="87"/>
      <c r="D952" s="87"/>
      <c r="E952" s="87"/>
      <c r="F952" s="87"/>
      <c r="G952" s="87"/>
      <c r="H952" s="87"/>
      <c r="I952" s="87"/>
      <c r="J952" s="87"/>
      <c r="K952" s="88"/>
      <c r="L952" s="72"/>
      <c r="M952" s="3"/>
      <c r="N952" s="30"/>
      <c r="O952" s="3"/>
      <c r="P952" s="30"/>
      <c r="Q952" s="23"/>
      <c r="R952" s="84"/>
      <c r="S952" s="131"/>
    </row>
    <row r="953" spans="1:19" ht="15" customHeight="1">
      <c r="A953" s="64">
        <v>2901</v>
      </c>
      <c r="B953" s="87"/>
      <c r="C953" s="87"/>
      <c r="D953" s="87"/>
      <c r="E953" s="87"/>
      <c r="F953" s="87"/>
      <c r="G953" s="87"/>
      <c r="H953" s="87"/>
      <c r="I953" s="87"/>
      <c r="J953" s="87"/>
      <c r="K953" s="88"/>
      <c r="L953" s="72"/>
      <c r="M953" s="3"/>
      <c r="N953" s="30"/>
      <c r="O953" s="89" t="s">
        <v>83</v>
      </c>
      <c r="P953" s="90"/>
      <c r="Q953" s="120" t="str">
        <f>IF(SUM(K946:K949)=0,"",SUM(K946:K949))</f>
        <v/>
      </c>
      <c r="R953" s="92" t="s">
        <v>11</v>
      </c>
      <c r="S953" s="131"/>
    </row>
    <row r="954" spans="1:19" ht="15" customHeight="1">
      <c r="A954" s="64">
        <v>2902</v>
      </c>
      <c r="B954" s="87"/>
      <c r="C954" s="87"/>
      <c r="D954" s="87"/>
      <c r="E954" s="87"/>
      <c r="F954" s="87"/>
      <c r="G954" s="87"/>
      <c r="H954" s="87"/>
      <c r="I954" s="87"/>
      <c r="J954" s="87"/>
      <c r="K954" s="88"/>
      <c r="L954" s="72"/>
      <c r="M954" s="3"/>
      <c r="N954" s="30"/>
      <c r="O954" s="93" t="s">
        <v>85</v>
      </c>
      <c r="P954" s="94" t="str">
        <f>IF(P953/B940=0,"",P953/B940)</f>
        <v/>
      </c>
      <c r="Q954" s="121" t="e">
        <f>IF(P953/Q953=0,"",P953/Q953)</f>
        <v>#VALUE!</v>
      </c>
      <c r="R954" s="96" t="s">
        <v>86</v>
      </c>
      <c r="S954" s="131"/>
    </row>
    <row r="955" spans="1:19" ht="15" customHeight="1">
      <c r="B955" s="87"/>
      <c r="C955" s="87"/>
      <c r="D955" s="87"/>
      <c r="E955" s="87"/>
      <c r="F955" s="87"/>
      <c r="G955" s="87"/>
      <c r="H955" s="87"/>
      <c r="I955" s="87"/>
      <c r="J955" s="87"/>
      <c r="K955" s="88"/>
      <c r="L955" s="97"/>
      <c r="M955" s="98"/>
      <c r="N955" s="99"/>
      <c r="O955" s="98"/>
      <c r="P955" s="99"/>
      <c r="Q955" s="99"/>
      <c r="R955" s="122"/>
      <c r="S955" s="131"/>
    </row>
    <row r="956" spans="1:19" ht="15" customHeight="1">
      <c r="A956" s="29"/>
      <c r="B956" s="30"/>
      <c r="C956" s="30"/>
      <c r="D956" s="288" t="s">
        <v>111</v>
      </c>
      <c r="E956" s="289"/>
      <c r="F956" s="289"/>
      <c r="G956" s="289"/>
      <c r="H956" s="289"/>
      <c r="I956" s="289"/>
      <c r="J956" s="290"/>
      <c r="K956" s="101">
        <f>SUM(K940:K952)</f>
        <v>0</v>
      </c>
      <c r="L956" s="102" t="str">
        <f>IF(K948=0,"",K948/B940)</f>
        <v/>
      </c>
      <c r="M956" s="102" t="str">
        <f>IF(K956=0,"",K956/B940)</f>
        <v/>
      </c>
      <c r="N956" s="102" t="str">
        <f>IF(K948=0,"",M956-L956)</f>
        <v/>
      </c>
      <c r="O956" s="3"/>
      <c r="P956" s="30"/>
      <c r="Q956" s="23"/>
      <c r="R956" s="3"/>
      <c r="S956" s="131"/>
    </row>
    <row r="957" spans="1:19" ht="15" customHeight="1">
      <c r="A957" s="29"/>
      <c r="B957" s="30"/>
      <c r="C957" s="30"/>
      <c r="D957" s="149"/>
      <c r="E957" s="149"/>
      <c r="F957" s="149"/>
      <c r="G957" s="149"/>
      <c r="H957" s="149"/>
      <c r="I957" s="149"/>
      <c r="J957" s="149"/>
      <c r="K957" s="150"/>
      <c r="L957" s="151"/>
      <c r="M957" s="151"/>
      <c r="N957" s="151"/>
      <c r="O957" s="3"/>
      <c r="P957" s="30"/>
      <c r="Q957" s="23"/>
      <c r="R957" s="3"/>
      <c r="S957" s="131"/>
    </row>
    <row r="958" spans="1:19" ht="15" customHeight="1">
      <c r="A958" s="29"/>
      <c r="B958" s="30"/>
      <c r="C958" s="30"/>
      <c r="D958" s="149"/>
      <c r="E958" s="149"/>
      <c r="F958" s="149"/>
      <c r="G958" s="149"/>
      <c r="H958" s="149"/>
      <c r="I958" s="149"/>
      <c r="J958" s="149"/>
      <c r="K958" s="150"/>
      <c r="L958" s="151"/>
      <c r="M958" s="151"/>
      <c r="N958" s="151"/>
      <c r="O958" s="3"/>
      <c r="P958" s="30"/>
      <c r="Q958" s="23"/>
      <c r="R958" s="3"/>
      <c r="S958" s="131"/>
    </row>
    <row r="959" spans="1:19" ht="15" customHeight="1">
      <c r="A959" s="249" t="s">
        <v>99</v>
      </c>
      <c r="B959" s="254"/>
      <c r="C959" s="246"/>
      <c r="D959" s="246"/>
      <c r="E959" s="246"/>
      <c r="F959" s="246"/>
      <c r="G959" s="246"/>
      <c r="H959" s="246"/>
      <c r="I959" s="246"/>
      <c r="J959" s="246"/>
      <c r="K959" s="60" t="s">
        <v>143</v>
      </c>
      <c r="L959" s="60"/>
      <c r="M959" s="60"/>
      <c r="N959" s="30"/>
      <c r="O959" s="3"/>
      <c r="P959" s="30"/>
      <c r="Q959" s="30"/>
      <c r="R959" s="30"/>
      <c r="S959" s="131"/>
    </row>
    <row r="960" spans="1:19" ht="15" customHeight="1">
      <c r="A960" s="293" t="s">
        <v>10</v>
      </c>
      <c r="B960" s="294" t="s">
        <v>100</v>
      </c>
      <c r="C960" s="289"/>
      <c r="D960" s="289"/>
      <c r="E960" s="289"/>
      <c r="F960" s="289"/>
      <c r="G960" s="289"/>
      <c r="H960" s="289"/>
      <c r="I960" s="289"/>
      <c r="J960" s="290"/>
      <c r="K960" s="295" t="s">
        <v>11</v>
      </c>
      <c r="L960" s="286" t="s">
        <v>3</v>
      </c>
      <c r="M960" s="286" t="s">
        <v>4</v>
      </c>
      <c r="N960" s="284" t="s">
        <v>5</v>
      </c>
      <c r="O960" s="286" t="s">
        <v>6</v>
      </c>
      <c r="P960" s="287" t="s">
        <v>7</v>
      </c>
      <c r="Q960" s="287" t="s">
        <v>8</v>
      </c>
      <c r="R960" s="286" t="s">
        <v>101</v>
      </c>
      <c r="S960" s="131"/>
    </row>
    <row r="961" spans="1:19" ht="15" customHeight="1">
      <c r="A961" s="285"/>
      <c r="B961" s="64" t="s">
        <v>102</v>
      </c>
      <c r="C961" s="64" t="s">
        <v>103</v>
      </c>
      <c r="D961" s="64" t="s">
        <v>104</v>
      </c>
      <c r="E961" s="64" t="s">
        <v>105</v>
      </c>
      <c r="F961" s="64" t="s">
        <v>106</v>
      </c>
      <c r="G961" s="64" t="s">
        <v>107</v>
      </c>
      <c r="H961" s="64" t="s">
        <v>108</v>
      </c>
      <c r="I961" s="64" t="s">
        <v>109</v>
      </c>
      <c r="J961" s="64" t="s">
        <v>110</v>
      </c>
      <c r="K961" s="285"/>
      <c r="L961" s="285"/>
      <c r="M961" s="285"/>
      <c r="N961" s="285"/>
      <c r="O961" s="285"/>
      <c r="P961" s="285"/>
      <c r="Q961" s="285"/>
      <c r="R961" s="285"/>
      <c r="S961" s="131"/>
    </row>
    <row r="962" spans="1:19" ht="15" customHeight="1">
      <c r="A962" s="64">
        <v>2301</v>
      </c>
      <c r="B962" s="181">
        <v>22</v>
      </c>
      <c r="C962" s="87"/>
      <c r="D962" s="87"/>
      <c r="E962" s="87"/>
      <c r="F962" s="87"/>
      <c r="G962" s="87"/>
      <c r="H962" s="87"/>
      <c r="I962" s="87"/>
      <c r="J962" s="87"/>
      <c r="K962" s="126"/>
      <c r="L962" s="67"/>
      <c r="M962" s="49"/>
      <c r="N962" s="68"/>
      <c r="O962" s="107"/>
      <c r="P962" s="70">
        <f>B962</f>
        <v>22</v>
      </c>
      <c r="Q962" s="108"/>
      <c r="R962" s="107"/>
      <c r="S962" s="131"/>
    </row>
    <row r="963" spans="1:19" ht="15" customHeight="1">
      <c r="A963" s="64">
        <v>2302</v>
      </c>
      <c r="B963" s="87"/>
      <c r="C963" s="87">
        <v>10</v>
      </c>
      <c r="D963" s="87"/>
      <c r="E963" s="87"/>
      <c r="F963" s="87"/>
      <c r="G963" s="87"/>
      <c r="H963" s="87"/>
      <c r="I963" s="87"/>
      <c r="J963" s="87"/>
      <c r="K963" s="126"/>
      <c r="L963" s="72"/>
      <c r="M963" s="3"/>
      <c r="N963" s="73"/>
      <c r="O963" s="74">
        <f>IF(C963=0,"",C963/B962)</f>
        <v>0.45454545454545453</v>
      </c>
      <c r="P963" s="75">
        <v>10</v>
      </c>
      <c r="Q963" s="76">
        <f t="shared" ref="Q963:Q970" si="115">IF(P963=0,"",P963/P962)</f>
        <v>0.45454545454545453</v>
      </c>
      <c r="R963" s="76">
        <f t="shared" ref="R963:R970" si="116">IF(P963=0,"",100%-Q963)</f>
        <v>0.54545454545454541</v>
      </c>
      <c r="S963" s="131"/>
    </row>
    <row r="964" spans="1:19" ht="15" customHeight="1">
      <c r="A964" s="64">
        <v>2401</v>
      </c>
      <c r="B964" s="87"/>
      <c r="C964" s="87"/>
      <c r="D964" s="87">
        <v>5</v>
      </c>
      <c r="E964" s="87"/>
      <c r="F964" s="87"/>
      <c r="G964" s="87"/>
      <c r="H964" s="87"/>
      <c r="I964" s="87"/>
      <c r="J964" s="87"/>
      <c r="K964" s="126"/>
      <c r="L964" s="72"/>
      <c r="M964" s="3"/>
      <c r="N964" s="73"/>
      <c r="O964" s="74">
        <f>IF(D964=0,"",D964/C963)</f>
        <v>0.5</v>
      </c>
      <c r="P964" s="75">
        <v>10</v>
      </c>
      <c r="Q964" s="76">
        <f t="shared" si="115"/>
        <v>1</v>
      </c>
      <c r="R964" s="76">
        <f t="shared" si="116"/>
        <v>0</v>
      </c>
      <c r="S964" s="8">
        <f>P964/P962</f>
        <v>0.45454545454545453</v>
      </c>
    </row>
    <row r="965" spans="1:19" ht="15" customHeight="1">
      <c r="A965" s="64">
        <v>2402</v>
      </c>
      <c r="B965" s="87"/>
      <c r="C965" s="87"/>
      <c r="D965" s="87"/>
      <c r="E965" s="87">
        <v>2</v>
      </c>
      <c r="F965" s="87"/>
      <c r="G965" s="87"/>
      <c r="H965" s="87"/>
      <c r="I965" s="87"/>
      <c r="J965" s="87"/>
      <c r="K965" s="126"/>
      <c r="L965" s="72"/>
      <c r="M965" s="3"/>
      <c r="N965" s="73"/>
      <c r="O965" s="74">
        <f>IF(E965=0,"",E965/D964)</f>
        <v>0.4</v>
      </c>
      <c r="P965" s="75">
        <v>10</v>
      </c>
      <c r="Q965" s="76">
        <f t="shared" si="115"/>
        <v>1</v>
      </c>
      <c r="R965" s="76">
        <f t="shared" si="116"/>
        <v>0</v>
      </c>
      <c r="S965" s="131"/>
    </row>
    <row r="966" spans="1:19" ht="15" customHeight="1">
      <c r="A966" s="64">
        <v>2501</v>
      </c>
      <c r="B966" s="87"/>
      <c r="C966" s="87"/>
      <c r="D966" s="87"/>
      <c r="E966" s="87"/>
      <c r="F966" s="87"/>
      <c r="G966" s="87"/>
      <c r="H966" s="87"/>
      <c r="I966" s="87"/>
      <c r="J966" s="87"/>
      <c r="K966" s="126"/>
      <c r="L966" s="72"/>
      <c r="M966" s="3"/>
      <c r="N966" s="73"/>
      <c r="O966" s="74" t="str">
        <f>IF(F966=0,"",F966/E965)</f>
        <v/>
      </c>
      <c r="P966" s="75"/>
      <c r="Q966" s="76" t="str">
        <f t="shared" si="115"/>
        <v/>
      </c>
      <c r="R966" s="76" t="str">
        <f t="shared" si="116"/>
        <v/>
      </c>
      <c r="S966" s="131"/>
    </row>
    <row r="967" spans="1:19" ht="15" customHeight="1">
      <c r="A967" s="64">
        <v>2502</v>
      </c>
      <c r="B967" s="87"/>
      <c r="C967" s="87"/>
      <c r="D967" s="87"/>
      <c r="E967" s="87"/>
      <c r="F967" s="87"/>
      <c r="G967" s="87"/>
      <c r="H967" s="87"/>
      <c r="I967" s="87"/>
      <c r="J967" s="87"/>
      <c r="K967" s="126"/>
      <c r="L967" s="72"/>
      <c r="M967" s="3"/>
      <c r="N967" s="73"/>
      <c r="O967" s="74" t="str">
        <f>IF(G967=0,"",G967/F966)</f>
        <v/>
      </c>
      <c r="P967" s="75"/>
      <c r="Q967" s="76" t="str">
        <f t="shared" si="115"/>
        <v/>
      </c>
      <c r="R967" s="76" t="str">
        <f t="shared" si="116"/>
        <v/>
      </c>
      <c r="S967" s="131"/>
    </row>
    <row r="968" spans="1:19" ht="15" customHeight="1">
      <c r="A968" s="64">
        <v>2601</v>
      </c>
      <c r="B968" s="87"/>
      <c r="C968" s="87"/>
      <c r="D968" s="87"/>
      <c r="E968" s="87"/>
      <c r="F968" s="87"/>
      <c r="G968" s="87"/>
      <c r="H968" s="87"/>
      <c r="I968" s="87"/>
      <c r="J968" s="87"/>
      <c r="K968" s="126"/>
      <c r="L968" s="72"/>
      <c r="M968" s="3"/>
      <c r="N968" s="73"/>
      <c r="O968" s="74" t="str">
        <f>IF(H968=0,"",H968/G967)</f>
        <v/>
      </c>
      <c r="P968" s="75"/>
      <c r="Q968" s="76" t="str">
        <f t="shared" si="115"/>
        <v/>
      </c>
      <c r="R968" s="76" t="str">
        <f t="shared" si="116"/>
        <v/>
      </c>
      <c r="S968" s="131"/>
    </row>
    <row r="969" spans="1:19" ht="15" customHeight="1">
      <c r="A969" s="64">
        <v>2602</v>
      </c>
      <c r="B969" s="87"/>
      <c r="C969" s="87"/>
      <c r="D969" s="87"/>
      <c r="E969" s="87"/>
      <c r="F969" s="87"/>
      <c r="G969" s="87"/>
      <c r="H969" s="87"/>
      <c r="I969" s="87"/>
      <c r="J969" s="87"/>
      <c r="K969" s="126"/>
      <c r="L969" s="72"/>
      <c r="M969" s="3"/>
      <c r="N969" s="73"/>
      <c r="O969" s="74" t="str">
        <f>IF(I969=0,"",I969/H968)</f>
        <v/>
      </c>
      <c r="P969" s="75"/>
      <c r="Q969" s="76" t="str">
        <f t="shared" si="115"/>
        <v/>
      </c>
      <c r="R969" s="76" t="str">
        <f t="shared" si="116"/>
        <v/>
      </c>
      <c r="S969" s="131"/>
    </row>
    <row r="970" spans="1:19" ht="15" customHeight="1">
      <c r="A970" s="64">
        <v>2701</v>
      </c>
      <c r="B970" s="87"/>
      <c r="C970" s="87"/>
      <c r="D970" s="87"/>
      <c r="E970" s="87"/>
      <c r="F970" s="87"/>
      <c r="G970" s="87"/>
      <c r="H970" s="87"/>
      <c r="I970" s="87"/>
      <c r="J970" s="87"/>
      <c r="K970" s="126"/>
      <c r="L970" s="72"/>
      <c r="M970" s="3"/>
      <c r="N970" s="73"/>
      <c r="O970" s="78" t="str">
        <f>IF(J970=0,"",J970/I969)</f>
        <v/>
      </c>
      <c r="P970" s="75"/>
      <c r="Q970" s="79" t="str">
        <f t="shared" si="115"/>
        <v/>
      </c>
      <c r="R970" s="79" t="str">
        <f t="shared" si="116"/>
        <v/>
      </c>
      <c r="S970" s="131"/>
    </row>
    <row r="971" spans="1:19" ht="15" customHeight="1">
      <c r="A971" s="64">
        <v>2702</v>
      </c>
      <c r="B971" s="87"/>
      <c r="C971" s="87"/>
      <c r="D971" s="87"/>
      <c r="E971" s="87"/>
      <c r="F971" s="87"/>
      <c r="G971" s="87"/>
      <c r="H971" s="87"/>
      <c r="I971" s="87"/>
      <c r="J971" s="87"/>
      <c r="K971" s="126"/>
      <c r="L971" s="72"/>
      <c r="M971" s="3"/>
      <c r="N971" s="30"/>
      <c r="O971" s="80"/>
      <c r="P971" s="81"/>
      <c r="Q971" s="82"/>
      <c r="R971" s="83"/>
      <c r="S971" s="131"/>
    </row>
    <row r="972" spans="1:19" ht="15" customHeight="1">
      <c r="A972" s="64">
        <v>2801</v>
      </c>
      <c r="B972" s="87"/>
      <c r="C972" s="87"/>
      <c r="D972" s="87"/>
      <c r="E972" s="87"/>
      <c r="F972" s="87"/>
      <c r="G972" s="87"/>
      <c r="H972" s="87"/>
      <c r="I972" s="87"/>
      <c r="J972" s="87"/>
      <c r="K972" s="126"/>
      <c r="L972" s="72"/>
      <c r="M972" s="3"/>
      <c r="N972" s="30"/>
      <c r="O972" s="84"/>
      <c r="P972" s="241"/>
      <c r="Q972" s="86"/>
      <c r="R972" s="84"/>
      <c r="S972" s="131"/>
    </row>
    <row r="973" spans="1:19" ht="15" customHeight="1">
      <c r="A973" s="64">
        <v>2802</v>
      </c>
      <c r="B973" s="87"/>
      <c r="C973" s="87"/>
      <c r="D973" s="87"/>
      <c r="E973" s="87"/>
      <c r="F973" s="87"/>
      <c r="G973" s="87"/>
      <c r="H973" s="87"/>
      <c r="I973" s="87"/>
      <c r="J973" s="87"/>
      <c r="K973" s="126"/>
      <c r="L973" s="72"/>
      <c r="M973" s="3"/>
      <c r="N973" s="30"/>
      <c r="O973" s="84"/>
      <c r="P973" s="241"/>
      <c r="Q973" s="86"/>
      <c r="R973" s="84"/>
      <c r="S973" s="131"/>
    </row>
    <row r="974" spans="1:19" ht="15" customHeight="1">
      <c r="A974" s="64">
        <v>2901</v>
      </c>
      <c r="B974" s="87"/>
      <c r="C974" s="87"/>
      <c r="D974" s="87"/>
      <c r="E974" s="87"/>
      <c r="F974" s="87"/>
      <c r="G974" s="87"/>
      <c r="H974" s="87"/>
      <c r="I974" s="87"/>
      <c r="J974" s="87"/>
      <c r="K974" s="126"/>
      <c r="L974" s="72"/>
      <c r="M974" s="3"/>
      <c r="N974" s="30"/>
      <c r="O974" s="3"/>
      <c r="P974" s="30"/>
      <c r="Q974" s="23"/>
      <c r="R974" s="84"/>
      <c r="S974" s="131"/>
    </row>
    <row r="975" spans="1:19" ht="15" customHeight="1">
      <c r="A975" s="64">
        <v>2902</v>
      </c>
      <c r="B975" s="87"/>
      <c r="C975" s="87"/>
      <c r="D975" s="87"/>
      <c r="E975" s="87"/>
      <c r="F975" s="87"/>
      <c r="G975" s="87"/>
      <c r="H975" s="87"/>
      <c r="I975" s="87"/>
      <c r="J975" s="87"/>
      <c r="K975" s="126"/>
      <c r="L975" s="72"/>
      <c r="M975" s="3"/>
      <c r="N975" s="30"/>
      <c r="O975" s="89" t="s">
        <v>83</v>
      </c>
      <c r="P975" s="90"/>
      <c r="Q975" s="120" t="str">
        <f>IF(SUM(K968:K971)=0,"",SUM(K968:K971))</f>
        <v/>
      </c>
      <c r="R975" s="92" t="s">
        <v>11</v>
      </c>
      <c r="S975" s="131"/>
    </row>
    <row r="976" spans="1:19" ht="15" customHeight="1">
      <c r="A976" s="64">
        <v>3001</v>
      </c>
      <c r="B976" s="87"/>
      <c r="C976" s="87"/>
      <c r="D976" s="87"/>
      <c r="E976" s="87"/>
      <c r="F976" s="87"/>
      <c r="G976" s="87"/>
      <c r="H976" s="87"/>
      <c r="I976" s="87"/>
      <c r="J976" s="87"/>
      <c r="K976" s="126"/>
      <c r="L976" s="72"/>
      <c r="M976" s="3"/>
      <c r="N976" s="30"/>
      <c r="O976" s="93" t="s">
        <v>85</v>
      </c>
      <c r="P976" s="94" t="str">
        <f>IF(P975/B962=0,"",P975/B962)</f>
        <v/>
      </c>
      <c r="Q976" s="121" t="e">
        <f>IF(P975/Q975=0,"",P975/Q975)</f>
        <v>#VALUE!</v>
      </c>
      <c r="R976" s="96" t="s">
        <v>86</v>
      </c>
      <c r="S976" s="131"/>
    </row>
    <row r="977" spans="1:19" ht="15" customHeight="1">
      <c r="A977" s="254"/>
      <c r="B977" s="87"/>
      <c r="C977" s="87"/>
      <c r="D977" s="87"/>
      <c r="E977" s="87"/>
      <c r="F977" s="87"/>
      <c r="G977" s="87"/>
      <c r="H977" s="87"/>
      <c r="I977" s="87"/>
      <c r="J977" s="87"/>
      <c r="K977" s="126"/>
      <c r="L977" s="97"/>
      <c r="M977" s="98"/>
      <c r="N977" s="99"/>
      <c r="O977" s="98"/>
      <c r="P977" s="99"/>
      <c r="Q977" s="99"/>
      <c r="R977" s="122"/>
      <c r="S977" s="131"/>
    </row>
    <row r="978" spans="1:19" ht="15" customHeight="1">
      <c r="A978" s="29"/>
      <c r="B978" s="30"/>
      <c r="C978" s="30"/>
      <c r="D978" s="288" t="s">
        <v>111</v>
      </c>
      <c r="E978" s="289"/>
      <c r="F978" s="289"/>
      <c r="G978" s="289"/>
      <c r="H978" s="289"/>
      <c r="I978" s="289"/>
      <c r="J978" s="290"/>
      <c r="K978" s="101">
        <f>SUM(K962:K974)</f>
        <v>0</v>
      </c>
      <c r="L978" s="102" t="str">
        <f>IF(K970=0,"",K970/B962)</f>
        <v/>
      </c>
      <c r="M978" s="102" t="str">
        <f>IF(K978=0,"",K978/B962)</f>
        <v/>
      </c>
      <c r="N978" s="102" t="str">
        <f>IF(K970=0,"",M978-L978)</f>
        <v/>
      </c>
      <c r="O978" s="3"/>
      <c r="P978" s="30"/>
      <c r="Q978" s="23"/>
      <c r="R978" s="3"/>
      <c r="S978" s="131"/>
    </row>
    <row r="979" spans="1:19" ht="15" customHeight="1">
      <c r="A979" s="29"/>
      <c r="B979" s="30"/>
      <c r="C979" s="30"/>
      <c r="D979" s="149"/>
      <c r="E979" s="149"/>
      <c r="F979" s="149"/>
      <c r="G979" s="149"/>
      <c r="H979" s="149"/>
      <c r="I979" s="149"/>
      <c r="J979" s="149"/>
      <c r="K979" s="150"/>
      <c r="L979" s="151"/>
      <c r="M979" s="151"/>
      <c r="N979" s="151"/>
      <c r="O979" s="3"/>
      <c r="P979" s="30"/>
      <c r="Q979" s="23"/>
      <c r="R979" s="3"/>
      <c r="S979" s="131"/>
    </row>
    <row r="980" spans="1:19" ht="15" customHeight="1">
      <c r="A980" s="29"/>
      <c r="B980" s="30"/>
      <c r="C980" s="30"/>
      <c r="D980" s="149"/>
      <c r="E980" s="149"/>
      <c r="F980" s="149"/>
      <c r="G980" s="149"/>
      <c r="H980" s="149"/>
      <c r="I980" s="149"/>
      <c r="J980" s="149"/>
      <c r="K980" s="150"/>
      <c r="L980" s="151"/>
      <c r="M980" s="151"/>
      <c r="N980" s="151"/>
      <c r="O980" s="3"/>
      <c r="P980" s="30"/>
      <c r="Q980" s="23"/>
      <c r="R980" s="3"/>
      <c r="S980" s="131"/>
    </row>
    <row r="981" spans="1:19" ht="15" customHeight="1">
      <c r="A981" s="249" t="s">
        <v>99</v>
      </c>
      <c r="B981" s="261"/>
      <c r="C981" s="246"/>
      <c r="D981" s="246"/>
      <c r="E981" s="246"/>
      <c r="F981" s="246"/>
      <c r="G981" s="246"/>
      <c r="H981" s="246"/>
      <c r="I981" s="246"/>
      <c r="J981" s="246"/>
      <c r="K981" s="60" t="s">
        <v>144</v>
      </c>
      <c r="L981" s="60"/>
      <c r="M981" s="60"/>
      <c r="N981" s="30"/>
      <c r="O981" s="3"/>
      <c r="P981" s="30"/>
      <c r="Q981" s="30"/>
      <c r="R981" s="30"/>
      <c r="S981" s="131"/>
    </row>
    <row r="982" spans="1:19" ht="15" customHeight="1">
      <c r="A982" s="293" t="s">
        <v>10</v>
      </c>
      <c r="B982" s="294" t="s">
        <v>100</v>
      </c>
      <c r="C982" s="289"/>
      <c r="D982" s="289"/>
      <c r="E982" s="289"/>
      <c r="F982" s="289"/>
      <c r="G982" s="289"/>
      <c r="H982" s="289"/>
      <c r="I982" s="289"/>
      <c r="J982" s="290"/>
      <c r="K982" s="295" t="s">
        <v>11</v>
      </c>
      <c r="L982" s="286" t="s">
        <v>3</v>
      </c>
      <c r="M982" s="286" t="s">
        <v>4</v>
      </c>
      <c r="N982" s="284" t="s">
        <v>5</v>
      </c>
      <c r="O982" s="286" t="s">
        <v>6</v>
      </c>
      <c r="P982" s="287" t="s">
        <v>7</v>
      </c>
      <c r="Q982" s="287" t="s">
        <v>8</v>
      </c>
      <c r="R982" s="286" t="s">
        <v>101</v>
      </c>
      <c r="S982" s="131"/>
    </row>
    <row r="983" spans="1:19" ht="15" customHeight="1">
      <c r="A983" s="285"/>
      <c r="B983" s="64" t="s">
        <v>102</v>
      </c>
      <c r="C983" s="64" t="s">
        <v>103</v>
      </c>
      <c r="D983" s="64" t="s">
        <v>104</v>
      </c>
      <c r="E983" s="64" t="s">
        <v>105</v>
      </c>
      <c r="F983" s="64" t="s">
        <v>106</v>
      </c>
      <c r="G983" s="64" t="s">
        <v>107</v>
      </c>
      <c r="H983" s="64" t="s">
        <v>108</v>
      </c>
      <c r="I983" s="64" t="s">
        <v>109</v>
      </c>
      <c r="J983" s="64" t="s">
        <v>110</v>
      </c>
      <c r="K983" s="285"/>
      <c r="L983" s="285"/>
      <c r="M983" s="285"/>
      <c r="N983" s="285"/>
      <c r="O983" s="285"/>
      <c r="P983" s="285"/>
      <c r="Q983" s="285"/>
      <c r="R983" s="285"/>
      <c r="S983" s="131"/>
    </row>
    <row r="984" spans="1:19" ht="15" customHeight="1">
      <c r="A984" s="64">
        <v>2302</v>
      </c>
      <c r="B984" s="181">
        <v>59</v>
      </c>
      <c r="C984" s="87"/>
      <c r="D984" s="87"/>
      <c r="E984" s="87"/>
      <c r="F984" s="87"/>
      <c r="G984" s="87"/>
      <c r="H984" s="87"/>
      <c r="I984" s="87"/>
      <c r="J984" s="87"/>
      <c r="K984" s="126"/>
      <c r="L984" s="67"/>
      <c r="M984" s="49"/>
      <c r="N984" s="68"/>
      <c r="O984" s="107"/>
      <c r="P984" s="70">
        <f>B984</f>
        <v>59</v>
      </c>
      <c r="Q984" s="108"/>
      <c r="R984" s="107"/>
      <c r="S984" s="131"/>
    </row>
    <row r="985" spans="1:19" ht="15" customHeight="1">
      <c r="A985" s="64">
        <v>2401</v>
      </c>
      <c r="B985" s="87"/>
      <c r="C985" s="87">
        <v>49</v>
      </c>
      <c r="D985" s="87"/>
      <c r="E985" s="87"/>
      <c r="F985" s="87"/>
      <c r="G985" s="87"/>
      <c r="H985" s="87"/>
      <c r="I985" s="87"/>
      <c r="J985" s="87"/>
      <c r="K985" s="126"/>
      <c r="L985" s="72"/>
      <c r="M985" s="3"/>
      <c r="N985" s="73"/>
      <c r="O985" s="74">
        <f>IF(C985=0,"",C985/B984)</f>
        <v>0.83050847457627119</v>
      </c>
      <c r="P985" s="75">
        <v>50</v>
      </c>
      <c r="Q985" s="76">
        <f t="shared" ref="Q985:Q992" si="117">IF(P985=0,"",P985/P984)</f>
        <v>0.84745762711864403</v>
      </c>
      <c r="R985" s="76">
        <f t="shared" ref="R985:R992" si="118">IF(P985=0,"",100%-Q985)</f>
        <v>0.15254237288135597</v>
      </c>
      <c r="S985" s="131"/>
    </row>
    <row r="986" spans="1:19" ht="15" customHeight="1">
      <c r="A986" s="64">
        <v>2402</v>
      </c>
      <c r="B986" s="87"/>
      <c r="C986" s="87"/>
      <c r="D986" s="87">
        <v>26</v>
      </c>
      <c r="E986" s="87"/>
      <c r="F986" s="87"/>
      <c r="G986" s="87"/>
      <c r="H986" s="87"/>
      <c r="I986" s="87"/>
      <c r="J986" s="87"/>
      <c r="K986" s="126"/>
      <c r="L986" s="72"/>
      <c r="M986" s="3"/>
      <c r="N986" s="73"/>
      <c r="O986" s="74">
        <f>IF(D986=0,"",D986/C985)</f>
        <v>0.53061224489795922</v>
      </c>
      <c r="P986" s="75">
        <v>42</v>
      </c>
      <c r="Q986" s="76">
        <f t="shared" si="117"/>
        <v>0.84</v>
      </c>
      <c r="R986" s="76">
        <f t="shared" si="118"/>
        <v>0.16000000000000003</v>
      </c>
      <c r="S986" s="8">
        <f>P986/P984</f>
        <v>0.71186440677966101</v>
      </c>
    </row>
    <row r="987" spans="1:19" ht="15" customHeight="1">
      <c r="A987" s="64">
        <v>2501</v>
      </c>
      <c r="B987" s="87"/>
      <c r="C987" s="87"/>
      <c r="D987" s="87"/>
      <c r="E987" s="87"/>
      <c r="F987" s="87"/>
      <c r="G987" s="87"/>
      <c r="H987" s="87"/>
      <c r="I987" s="87"/>
      <c r="J987" s="87"/>
      <c r="K987" s="126"/>
      <c r="L987" s="72"/>
      <c r="M987" s="3"/>
      <c r="N987" s="73"/>
      <c r="O987" s="74" t="str">
        <f>IF(E987=0,"",E987/D986)</f>
        <v/>
      </c>
      <c r="P987" s="75"/>
      <c r="Q987" s="76" t="str">
        <f t="shared" si="117"/>
        <v/>
      </c>
      <c r="R987" s="76" t="str">
        <f t="shared" si="118"/>
        <v/>
      </c>
      <c r="S987" s="131"/>
    </row>
    <row r="988" spans="1:19" ht="15" customHeight="1">
      <c r="A988" s="64">
        <v>2502</v>
      </c>
      <c r="B988" s="87"/>
      <c r="C988" s="87"/>
      <c r="D988" s="87"/>
      <c r="E988" s="87"/>
      <c r="F988" s="87"/>
      <c r="G988" s="87"/>
      <c r="H988" s="87"/>
      <c r="I988" s="87"/>
      <c r="J988" s="87"/>
      <c r="K988" s="126"/>
      <c r="L988" s="72"/>
      <c r="M988" s="3"/>
      <c r="N988" s="73"/>
      <c r="O988" s="74" t="str">
        <f>IF(F988=0,"",F988/E987)</f>
        <v/>
      </c>
      <c r="P988" s="75"/>
      <c r="Q988" s="76" t="str">
        <f t="shared" si="117"/>
        <v/>
      </c>
      <c r="R988" s="76" t="str">
        <f t="shared" si="118"/>
        <v/>
      </c>
      <c r="S988" s="131"/>
    </row>
    <row r="989" spans="1:19" ht="15" customHeight="1">
      <c r="A989" s="64">
        <v>2601</v>
      </c>
      <c r="B989" s="87"/>
      <c r="C989" s="87"/>
      <c r="D989" s="87"/>
      <c r="E989" s="87"/>
      <c r="F989" s="87"/>
      <c r="G989" s="87"/>
      <c r="H989" s="87"/>
      <c r="I989" s="87"/>
      <c r="J989" s="87"/>
      <c r="K989" s="126"/>
      <c r="L989" s="72"/>
      <c r="M989" s="3"/>
      <c r="N989" s="73"/>
      <c r="O989" s="74" t="str">
        <f>IF(G989=0,"",G989/F988)</f>
        <v/>
      </c>
      <c r="P989" s="75"/>
      <c r="Q989" s="76" t="str">
        <f t="shared" si="117"/>
        <v/>
      </c>
      <c r="R989" s="76" t="str">
        <f t="shared" si="118"/>
        <v/>
      </c>
      <c r="S989" s="131"/>
    </row>
    <row r="990" spans="1:19" ht="15" customHeight="1">
      <c r="A990" s="64">
        <v>2602</v>
      </c>
      <c r="B990" s="87"/>
      <c r="C990" s="87"/>
      <c r="D990" s="87"/>
      <c r="E990" s="87"/>
      <c r="F990" s="87"/>
      <c r="G990" s="87"/>
      <c r="H990" s="87"/>
      <c r="I990" s="87"/>
      <c r="J990" s="87"/>
      <c r="K990" s="126"/>
      <c r="L990" s="72"/>
      <c r="M990" s="3"/>
      <c r="N990" s="73"/>
      <c r="O990" s="74" t="str">
        <f>IF(H990=0,"",H990/G989)</f>
        <v/>
      </c>
      <c r="P990" s="75"/>
      <c r="Q990" s="76" t="str">
        <f t="shared" si="117"/>
        <v/>
      </c>
      <c r="R990" s="76" t="str">
        <f t="shared" si="118"/>
        <v/>
      </c>
      <c r="S990" s="131"/>
    </row>
    <row r="991" spans="1:19" ht="15" customHeight="1">
      <c r="A991" s="64">
        <v>2701</v>
      </c>
      <c r="B991" s="87"/>
      <c r="C991" s="87"/>
      <c r="D991" s="87"/>
      <c r="E991" s="87"/>
      <c r="F991" s="87"/>
      <c r="G991" s="87"/>
      <c r="H991" s="87"/>
      <c r="I991" s="87"/>
      <c r="J991" s="87"/>
      <c r="K991" s="126"/>
      <c r="L991" s="72"/>
      <c r="M991" s="3"/>
      <c r="N991" s="73"/>
      <c r="O991" s="74" t="str">
        <f>IF(I991=0,"",I991/H990)</f>
        <v/>
      </c>
      <c r="P991" s="75"/>
      <c r="Q991" s="76" t="str">
        <f t="shared" si="117"/>
        <v/>
      </c>
      <c r="R991" s="76" t="str">
        <f t="shared" si="118"/>
        <v/>
      </c>
      <c r="S991" s="131"/>
    </row>
    <row r="992" spans="1:19" ht="15" customHeight="1">
      <c r="A992" s="64">
        <v>2702</v>
      </c>
      <c r="B992" s="87"/>
      <c r="C992" s="87"/>
      <c r="D992" s="87"/>
      <c r="E992" s="87"/>
      <c r="F992" s="87"/>
      <c r="G992" s="87"/>
      <c r="H992" s="87"/>
      <c r="I992" s="87"/>
      <c r="J992" s="87"/>
      <c r="K992" s="126"/>
      <c r="L992" s="72"/>
      <c r="M992" s="3"/>
      <c r="N992" s="73"/>
      <c r="O992" s="78" t="str">
        <f>IF(J992=0,"",J992/I991)</f>
        <v/>
      </c>
      <c r="P992" s="75"/>
      <c r="Q992" s="79" t="str">
        <f t="shared" si="117"/>
        <v/>
      </c>
      <c r="R992" s="79" t="str">
        <f t="shared" si="118"/>
        <v/>
      </c>
      <c r="S992" s="131"/>
    </row>
    <row r="993" spans="1:19" ht="15" customHeight="1">
      <c r="A993" s="64">
        <v>2801</v>
      </c>
      <c r="B993" s="87"/>
      <c r="C993" s="87"/>
      <c r="D993" s="87"/>
      <c r="E993" s="87"/>
      <c r="F993" s="87"/>
      <c r="G993" s="87"/>
      <c r="H993" s="87"/>
      <c r="I993" s="87"/>
      <c r="J993" s="87"/>
      <c r="K993" s="126"/>
      <c r="L993" s="72"/>
      <c r="M993" s="3"/>
      <c r="N993" s="30"/>
      <c r="O993" s="80"/>
      <c r="P993" s="81"/>
      <c r="Q993" s="82"/>
      <c r="R993" s="83"/>
      <c r="S993" s="131"/>
    </row>
    <row r="994" spans="1:19" ht="15" customHeight="1">
      <c r="A994" s="64">
        <v>2802</v>
      </c>
      <c r="B994" s="87"/>
      <c r="C994" s="87"/>
      <c r="D994" s="87"/>
      <c r="E994" s="87"/>
      <c r="F994" s="87"/>
      <c r="G994" s="87"/>
      <c r="H994" s="87"/>
      <c r="I994" s="87"/>
      <c r="J994" s="87"/>
      <c r="K994" s="126"/>
      <c r="L994" s="72"/>
      <c r="M994" s="3"/>
      <c r="N994" s="30"/>
      <c r="O994" s="84"/>
      <c r="P994" s="241"/>
      <c r="Q994" s="86"/>
      <c r="R994" s="84"/>
      <c r="S994" s="131"/>
    </row>
    <row r="995" spans="1:19" ht="15" customHeight="1">
      <c r="A995" s="64">
        <v>2901</v>
      </c>
      <c r="B995" s="87"/>
      <c r="C995" s="87"/>
      <c r="D995" s="87"/>
      <c r="E995" s="87"/>
      <c r="F995" s="87"/>
      <c r="G995" s="87"/>
      <c r="H995" s="87"/>
      <c r="I995" s="87"/>
      <c r="J995" s="87"/>
      <c r="K995" s="126"/>
      <c r="L995" s="72"/>
      <c r="M995" s="3"/>
      <c r="N995" s="30"/>
      <c r="O995" s="84"/>
      <c r="P995" s="241"/>
      <c r="Q995" s="86"/>
      <c r="R995" s="84"/>
      <c r="S995" s="131"/>
    </row>
    <row r="996" spans="1:19" ht="15" customHeight="1">
      <c r="A996" s="64">
        <v>2902</v>
      </c>
      <c r="B996" s="87"/>
      <c r="C996" s="87"/>
      <c r="D996" s="87"/>
      <c r="E996" s="87"/>
      <c r="F996" s="87"/>
      <c r="G996" s="87"/>
      <c r="H996" s="87"/>
      <c r="I996" s="87"/>
      <c r="J996" s="87"/>
      <c r="K996" s="126"/>
      <c r="L996" s="72"/>
      <c r="M996" s="3"/>
      <c r="N996" s="30"/>
      <c r="O996" s="3"/>
      <c r="P996" s="30"/>
      <c r="Q996" s="23"/>
      <c r="R996" s="84"/>
      <c r="S996" s="131"/>
    </row>
    <row r="997" spans="1:19" ht="15" customHeight="1">
      <c r="A997" s="64">
        <v>3001</v>
      </c>
      <c r="B997" s="87"/>
      <c r="C997" s="87"/>
      <c r="D997" s="87"/>
      <c r="E997" s="87"/>
      <c r="F997" s="87"/>
      <c r="G997" s="87"/>
      <c r="H997" s="87"/>
      <c r="I997" s="87"/>
      <c r="J997" s="87"/>
      <c r="K997" s="126"/>
      <c r="L997" s="72"/>
      <c r="M997" s="3"/>
      <c r="N997" s="30"/>
      <c r="O997" s="89" t="s">
        <v>83</v>
      </c>
      <c r="P997" s="90"/>
      <c r="Q997" s="120" t="str">
        <f>IF(SUM(K990:K993)=0,"",SUM(K990:K993))</f>
        <v/>
      </c>
      <c r="R997" s="92" t="s">
        <v>11</v>
      </c>
      <c r="S997" s="131"/>
    </row>
    <row r="998" spans="1:19" ht="15" customHeight="1">
      <c r="A998" s="64">
        <v>3002</v>
      </c>
      <c r="B998" s="87"/>
      <c r="C998" s="87"/>
      <c r="D998" s="87"/>
      <c r="E998" s="87"/>
      <c r="F998" s="87"/>
      <c r="G998" s="87"/>
      <c r="H998" s="87"/>
      <c r="I998" s="87"/>
      <c r="J998" s="87"/>
      <c r="K998" s="126"/>
      <c r="L998" s="72"/>
      <c r="M998" s="3"/>
      <c r="N998" s="30"/>
      <c r="O998" s="93" t="s">
        <v>85</v>
      </c>
      <c r="P998" s="94" t="str">
        <f>IF(P997/B984=0,"",P997/B984)</f>
        <v/>
      </c>
      <c r="Q998" s="121" t="e">
        <f>IF(P997/Q997=0,"",P997/Q997)</f>
        <v>#VALUE!</v>
      </c>
      <c r="R998" s="96" t="s">
        <v>86</v>
      </c>
      <c r="S998" s="131"/>
    </row>
    <row r="999" spans="1:19" ht="15" customHeight="1">
      <c r="A999" s="261"/>
      <c r="B999" s="87"/>
      <c r="C999" s="87"/>
      <c r="D999" s="87"/>
      <c r="E999" s="87"/>
      <c r="F999" s="87"/>
      <c r="G999" s="87"/>
      <c r="H999" s="87"/>
      <c r="I999" s="87"/>
      <c r="J999" s="87"/>
      <c r="K999" s="126"/>
      <c r="L999" s="97"/>
      <c r="M999" s="98"/>
      <c r="N999" s="99"/>
      <c r="O999" s="98"/>
      <c r="P999" s="99"/>
      <c r="Q999" s="99"/>
      <c r="R999" s="122"/>
      <c r="S999" s="131"/>
    </row>
    <row r="1000" spans="1:19" ht="15" customHeight="1">
      <c r="A1000" s="29"/>
      <c r="B1000" s="30"/>
      <c r="C1000" s="30"/>
      <c r="D1000" s="288" t="s">
        <v>111</v>
      </c>
      <c r="E1000" s="289"/>
      <c r="F1000" s="289"/>
      <c r="G1000" s="289"/>
      <c r="H1000" s="289"/>
      <c r="I1000" s="289"/>
      <c r="J1000" s="290"/>
      <c r="K1000" s="101">
        <f>SUM(K984:K996)</f>
        <v>0</v>
      </c>
      <c r="L1000" s="102" t="str">
        <f>IF(K992=0,"",K992/B984)</f>
        <v/>
      </c>
      <c r="M1000" s="102" t="str">
        <f>IF(K1000=0,"",K1000/B984)</f>
        <v/>
      </c>
      <c r="N1000" s="102" t="str">
        <f>IF(K992=0,"",M1000-L1000)</f>
        <v/>
      </c>
      <c r="O1000" s="3"/>
      <c r="P1000" s="30"/>
      <c r="Q1000" s="23"/>
      <c r="R1000" s="3"/>
      <c r="S1000" s="131"/>
    </row>
    <row r="1001" spans="1:19" ht="15" customHeight="1">
      <c r="A1001" s="29"/>
      <c r="B1001" s="30"/>
      <c r="C1001" s="30"/>
      <c r="D1001" s="149"/>
      <c r="E1001" s="149"/>
      <c r="F1001" s="149"/>
      <c r="G1001" s="149"/>
      <c r="H1001" s="149"/>
      <c r="I1001" s="149"/>
      <c r="J1001" s="149"/>
      <c r="K1001" s="150"/>
      <c r="L1001" s="151"/>
      <c r="M1001" s="151"/>
      <c r="N1001" s="151"/>
      <c r="O1001" s="3"/>
      <c r="P1001" s="30"/>
      <c r="Q1001" s="23"/>
      <c r="R1001" s="3"/>
      <c r="S1001" s="131"/>
    </row>
    <row r="1002" spans="1:19" ht="15" customHeight="1">
      <c r="A1002" s="29"/>
      <c r="B1002" s="30"/>
      <c r="C1002" s="30"/>
      <c r="D1002" s="149"/>
      <c r="E1002" s="149"/>
      <c r="F1002" s="149"/>
      <c r="G1002" s="149"/>
      <c r="H1002" s="149"/>
      <c r="I1002" s="149"/>
      <c r="J1002" s="149"/>
      <c r="K1002" s="150"/>
      <c r="L1002" s="151"/>
      <c r="M1002" s="151"/>
      <c r="N1002" s="151"/>
      <c r="O1002" s="3"/>
      <c r="P1002" s="30"/>
      <c r="Q1002" s="23"/>
      <c r="R1002" s="3"/>
      <c r="S1002" s="131"/>
    </row>
    <row r="1003" spans="1:19" ht="15" customHeight="1">
      <c r="A1003" s="249" t="s">
        <v>99</v>
      </c>
      <c r="B1003" s="275"/>
      <c r="C1003" s="246"/>
      <c r="D1003" s="246"/>
      <c r="E1003" s="246"/>
      <c r="F1003" s="246"/>
      <c r="G1003" s="246"/>
      <c r="H1003" s="246"/>
      <c r="I1003" s="246"/>
      <c r="J1003" s="246"/>
      <c r="K1003" s="60" t="s">
        <v>145</v>
      </c>
      <c r="L1003" s="60"/>
      <c r="M1003" s="60"/>
      <c r="N1003" s="30"/>
      <c r="O1003" s="3"/>
      <c r="P1003" s="30"/>
      <c r="Q1003" s="30"/>
      <c r="R1003" s="30"/>
      <c r="S1003" s="131"/>
    </row>
    <row r="1004" spans="1:19" ht="15" customHeight="1">
      <c r="A1004" s="293" t="s">
        <v>10</v>
      </c>
      <c r="B1004" s="294" t="s">
        <v>100</v>
      </c>
      <c r="C1004" s="289"/>
      <c r="D1004" s="289"/>
      <c r="E1004" s="289"/>
      <c r="F1004" s="289"/>
      <c r="G1004" s="289"/>
      <c r="H1004" s="289"/>
      <c r="I1004" s="289"/>
      <c r="J1004" s="290"/>
      <c r="K1004" s="295" t="s">
        <v>11</v>
      </c>
      <c r="L1004" s="286" t="s">
        <v>3</v>
      </c>
      <c r="M1004" s="286" t="s">
        <v>4</v>
      </c>
      <c r="N1004" s="284" t="s">
        <v>5</v>
      </c>
      <c r="O1004" s="286" t="s">
        <v>6</v>
      </c>
      <c r="P1004" s="287" t="s">
        <v>7</v>
      </c>
      <c r="Q1004" s="287" t="s">
        <v>8</v>
      </c>
      <c r="R1004" s="286" t="s">
        <v>101</v>
      </c>
      <c r="S1004" s="131"/>
    </row>
    <row r="1005" spans="1:19" ht="15" customHeight="1">
      <c r="A1005" s="285"/>
      <c r="B1005" s="64" t="s">
        <v>102</v>
      </c>
      <c r="C1005" s="64" t="s">
        <v>103</v>
      </c>
      <c r="D1005" s="64" t="s">
        <v>104</v>
      </c>
      <c r="E1005" s="64" t="s">
        <v>105</v>
      </c>
      <c r="F1005" s="64" t="s">
        <v>106</v>
      </c>
      <c r="G1005" s="64" t="s">
        <v>107</v>
      </c>
      <c r="H1005" s="64" t="s">
        <v>108</v>
      </c>
      <c r="I1005" s="64" t="s">
        <v>109</v>
      </c>
      <c r="J1005" s="64" t="s">
        <v>110</v>
      </c>
      <c r="K1005" s="285"/>
      <c r="L1005" s="285"/>
      <c r="M1005" s="285"/>
      <c r="N1005" s="285"/>
      <c r="O1005" s="285"/>
      <c r="P1005" s="285"/>
      <c r="Q1005" s="285"/>
      <c r="R1005" s="285"/>
      <c r="S1005" s="131"/>
    </row>
    <row r="1006" spans="1:19" ht="15" customHeight="1">
      <c r="A1006" s="64">
        <v>2401</v>
      </c>
      <c r="B1006" s="181">
        <v>31</v>
      </c>
      <c r="C1006" s="87"/>
      <c r="D1006" s="87"/>
      <c r="E1006" s="87"/>
      <c r="F1006" s="87"/>
      <c r="G1006" s="87"/>
      <c r="H1006" s="87"/>
      <c r="I1006" s="87"/>
      <c r="J1006" s="87"/>
      <c r="K1006" s="126"/>
      <c r="L1006" s="67"/>
      <c r="M1006" s="49"/>
      <c r="N1006" s="68"/>
      <c r="O1006" s="107"/>
      <c r="P1006" s="70">
        <f>B1006</f>
        <v>31</v>
      </c>
      <c r="Q1006" s="108"/>
      <c r="R1006" s="107"/>
      <c r="S1006" s="131"/>
    </row>
    <row r="1007" spans="1:19" ht="15" customHeight="1">
      <c r="A1007" s="64">
        <v>2402</v>
      </c>
      <c r="B1007" s="87"/>
      <c r="C1007" s="87">
        <v>27</v>
      </c>
      <c r="D1007" s="87"/>
      <c r="E1007" s="87"/>
      <c r="F1007" s="87"/>
      <c r="G1007" s="87"/>
      <c r="H1007" s="87"/>
      <c r="I1007" s="87"/>
      <c r="J1007" s="87"/>
      <c r="K1007" s="126"/>
      <c r="L1007" s="72"/>
      <c r="M1007" s="3"/>
      <c r="N1007" s="73"/>
      <c r="O1007" s="74">
        <f>IF(C1007=0,"",C1007/B1006)</f>
        <v>0.87096774193548387</v>
      </c>
      <c r="P1007" s="75">
        <v>27</v>
      </c>
      <c r="Q1007" s="76">
        <f t="shared" ref="Q1007:Q1014" si="119">IF(P1007=0,"",P1007/P1006)</f>
        <v>0.87096774193548387</v>
      </c>
      <c r="R1007" s="76">
        <f t="shared" ref="R1007:R1014" si="120">IF(P1007=0,"",100%-Q1007)</f>
        <v>0.12903225806451613</v>
      </c>
      <c r="S1007" s="131"/>
    </row>
    <row r="1008" spans="1:19" ht="15" customHeight="1">
      <c r="A1008" s="64">
        <v>2501</v>
      </c>
      <c r="B1008" s="87"/>
      <c r="C1008" s="87"/>
      <c r="D1008" s="87"/>
      <c r="E1008" s="87"/>
      <c r="F1008" s="87"/>
      <c r="G1008" s="87"/>
      <c r="H1008" s="87"/>
      <c r="I1008" s="87"/>
      <c r="J1008" s="87"/>
      <c r="K1008" s="126"/>
      <c r="L1008" s="72"/>
      <c r="M1008" s="3"/>
      <c r="N1008" s="73"/>
      <c r="O1008" s="74" t="str">
        <f>IF(D1008=0,"",D1008/C1007)</f>
        <v/>
      </c>
      <c r="P1008" s="75"/>
      <c r="Q1008" s="76" t="str">
        <f t="shared" si="119"/>
        <v/>
      </c>
      <c r="R1008" s="76" t="str">
        <f t="shared" si="120"/>
        <v/>
      </c>
      <c r="S1008" s="8">
        <f>P1008/P1006</f>
        <v>0</v>
      </c>
    </row>
    <row r="1009" spans="1:19" ht="15" customHeight="1">
      <c r="A1009" s="64">
        <v>2502</v>
      </c>
      <c r="B1009" s="87"/>
      <c r="C1009" s="87"/>
      <c r="D1009" s="87"/>
      <c r="E1009" s="87"/>
      <c r="F1009" s="87"/>
      <c r="G1009" s="87"/>
      <c r="H1009" s="87"/>
      <c r="I1009" s="87"/>
      <c r="J1009" s="87"/>
      <c r="K1009" s="126"/>
      <c r="L1009" s="72"/>
      <c r="M1009" s="3"/>
      <c r="N1009" s="73"/>
      <c r="O1009" s="74" t="str">
        <f>IF(E1009=0,"",E1009/D1008)</f>
        <v/>
      </c>
      <c r="P1009" s="75"/>
      <c r="Q1009" s="76" t="str">
        <f t="shared" si="119"/>
        <v/>
      </c>
      <c r="R1009" s="76" t="str">
        <f t="shared" si="120"/>
        <v/>
      </c>
      <c r="S1009" s="131"/>
    </row>
    <row r="1010" spans="1:19" ht="15" customHeight="1">
      <c r="A1010" s="64">
        <v>2601</v>
      </c>
      <c r="B1010" s="87"/>
      <c r="C1010" s="87"/>
      <c r="D1010" s="87"/>
      <c r="E1010" s="87"/>
      <c r="F1010" s="87"/>
      <c r="G1010" s="87"/>
      <c r="H1010" s="87"/>
      <c r="I1010" s="87"/>
      <c r="J1010" s="87"/>
      <c r="K1010" s="126"/>
      <c r="L1010" s="72"/>
      <c r="M1010" s="3"/>
      <c r="N1010" s="73"/>
      <c r="O1010" s="74" t="str">
        <f>IF(F1010=0,"",F1010/E1009)</f>
        <v/>
      </c>
      <c r="P1010" s="75"/>
      <c r="Q1010" s="76" t="str">
        <f t="shared" si="119"/>
        <v/>
      </c>
      <c r="R1010" s="76" t="str">
        <f t="shared" si="120"/>
        <v/>
      </c>
      <c r="S1010" s="131"/>
    </row>
    <row r="1011" spans="1:19" ht="15" customHeight="1">
      <c r="A1011" s="64">
        <v>2602</v>
      </c>
      <c r="B1011" s="87"/>
      <c r="C1011" s="87"/>
      <c r="D1011" s="87"/>
      <c r="E1011" s="87"/>
      <c r="F1011" s="87"/>
      <c r="G1011" s="87"/>
      <c r="H1011" s="87"/>
      <c r="I1011" s="87"/>
      <c r="J1011" s="87"/>
      <c r="K1011" s="126"/>
      <c r="L1011" s="72"/>
      <c r="M1011" s="3"/>
      <c r="N1011" s="73"/>
      <c r="O1011" s="74" t="str">
        <f>IF(G1011=0,"",G1011/F1010)</f>
        <v/>
      </c>
      <c r="P1011" s="75"/>
      <c r="Q1011" s="76" t="str">
        <f t="shared" si="119"/>
        <v/>
      </c>
      <c r="R1011" s="76" t="str">
        <f t="shared" si="120"/>
        <v/>
      </c>
      <c r="S1011" s="131"/>
    </row>
    <row r="1012" spans="1:19" ht="15" customHeight="1">
      <c r="A1012" s="64">
        <v>2701</v>
      </c>
      <c r="B1012" s="87"/>
      <c r="C1012" s="87"/>
      <c r="D1012" s="87"/>
      <c r="E1012" s="87"/>
      <c r="F1012" s="87"/>
      <c r="G1012" s="87"/>
      <c r="H1012" s="87"/>
      <c r="I1012" s="87"/>
      <c r="J1012" s="87"/>
      <c r="K1012" s="126"/>
      <c r="L1012" s="72"/>
      <c r="M1012" s="3"/>
      <c r="N1012" s="73"/>
      <c r="O1012" s="74" t="str">
        <f>IF(H1012=0,"",H1012/G1011)</f>
        <v/>
      </c>
      <c r="P1012" s="75"/>
      <c r="Q1012" s="76" t="str">
        <f t="shared" si="119"/>
        <v/>
      </c>
      <c r="R1012" s="76" t="str">
        <f t="shared" si="120"/>
        <v/>
      </c>
      <c r="S1012" s="131"/>
    </row>
    <row r="1013" spans="1:19" ht="15" customHeight="1">
      <c r="A1013" s="64">
        <v>2702</v>
      </c>
      <c r="B1013" s="87"/>
      <c r="C1013" s="87"/>
      <c r="D1013" s="87"/>
      <c r="E1013" s="87"/>
      <c r="F1013" s="87"/>
      <c r="G1013" s="87"/>
      <c r="H1013" s="87"/>
      <c r="I1013" s="87"/>
      <c r="J1013" s="87"/>
      <c r="K1013" s="126"/>
      <c r="L1013" s="72"/>
      <c r="M1013" s="3"/>
      <c r="N1013" s="73"/>
      <c r="O1013" s="74" t="str">
        <f>IF(I1013=0,"",I1013/H1012)</f>
        <v/>
      </c>
      <c r="P1013" s="75"/>
      <c r="Q1013" s="76" t="str">
        <f t="shared" si="119"/>
        <v/>
      </c>
      <c r="R1013" s="76" t="str">
        <f t="shared" si="120"/>
        <v/>
      </c>
      <c r="S1013" s="131"/>
    </row>
    <row r="1014" spans="1:19" ht="15" customHeight="1">
      <c r="A1014" s="64">
        <v>2801</v>
      </c>
      <c r="B1014" s="87"/>
      <c r="C1014" s="87"/>
      <c r="D1014" s="87"/>
      <c r="E1014" s="87"/>
      <c r="F1014" s="87"/>
      <c r="G1014" s="87"/>
      <c r="H1014" s="87"/>
      <c r="I1014" s="87"/>
      <c r="J1014" s="87"/>
      <c r="K1014" s="126"/>
      <c r="L1014" s="72"/>
      <c r="M1014" s="3"/>
      <c r="N1014" s="73"/>
      <c r="O1014" s="78" t="str">
        <f>IF(J1014=0,"",J1014/I1013)</f>
        <v/>
      </c>
      <c r="P1014" s="75"/>
      <c r="Q1014" s="79" t="str">
        <f t="shared" si="119"/>
        <v/>
      </c>
      <c r="R1014" s="79" t="str">
        <f t="shared" si="120"/>
        <v/>
      </c>
      <c r="S1014" s="131"/>
    </row>
    <row r="1015" spans="1:19" ht="15" customHeight="1">
      <c r="A1015" s="64">
        <v>2802</v>
      </c>
      <c r="B1015" s="87"/>
      <c r="C1015" s="87"/>
      <c r="D1015" s="87"/>
      <c r="E1015" s="87"/>
      <c r="F1015" s="87"/>
      <c r="G1015" s="87"/>
      <c r="H1015" s="87"/>
      <c r="I1015" s="87"/>
      <c r="J1015" s="87"/>
      <c r="K1015" s="126"/>
      <c r="L1015" s="72"/>
      <c r="M1015" s="3"/>
      <c r="N1015" s="30"/>
      <c r="O1015" s="80"/>
      <c r="P1015" s="81"/>
      <c r="Q1015" s="82"/>
      <c r="R1015" s="83"/>
      <c r="S1015" s="131"/>
    </row>
    <row r="1016" spans="1:19" ht="15" customHeight="1">
      <c r="A1016" s="64">
        <v>2901</v>
      </c>
      <c r="B1016" s="87"/>
      <c r="C1016" s="87"/>
      <c r="D1016" s="87"/>
      <c r="E1016" s="87"/>
      <c r="F1016" s="87"/>
      <c r="G1016" s="87"/>
      <c r="H1016" s="87"/>
      <c r="I1016" s="87"/>
      <c r="J1016" s="87"/>
      <c r="K1016" s="126"/>
      <c r="L1016" s="72"/>
      <c r="M1016" s="3"/>
      <c r="N1016" s="30"/>
      <c r="O1016" s="84"/>
      <c r="P1016" s="241"/>
      <c r="Q1016" s="86"/>
      <c r="R1016" s="84"/>
      <c r="S1016" s="131"/>
    </row>
    <row r="1017" spans="1:19" ht="15" customHeight="1">
      <c r="A1017" s="64">
        <v>2902</v>
      </c>
      <c r="B1017" s="87"/>
      <c r="C1017" s="87"/>
      <c r="D1017" s="87"/>
      <c r="E1017" s="87"/>
      <c r="F1017" s="87"/>
      <c r="G1017" s="87"/>
      <c r="H1017" s="87"/>
      <c r="I1017" s="87"/>
      <c r="J1017" s="87"/>
      <c r="K1017" s="126"/>
      <c r="L1017" s="72"/>
      <c r="M1017" s="3"/>
      <c r="N1017" s="30"/>
      <c r="O1017" s="84"/>
      <c r="P1017" s="241"/>
      <c r="Q1017" s="86"/>
      <c r="R1017" s="84"/>
      <c r="S1017" s="131"/>
    </row>
    <row r="1018" spans="1:19" ht="15" customHeight="1">
      <c r="A1018" s="64">
        <v>3001</v>
      </c>
      <c r="B1018" s="87"/>
      <c r="C1018" s="87"/>
      <c r="D1018" s="87"/>
      <c r="E1018" s="87"/>
      <c r="F1018" s="87"/>
      <c r="G1018" s="87"/>
      <c r="H1018" s="87"/>
      <c r="I1018" s="87"/>
      <c r="J1018" s="87"/>
      <c r="K1018" s="126"/>
      <c r="L1018" s="72"/>
      <c r="M1018" s="3"/>
      <c r="N1018" s="30"/>
      <c r="O1018" s="3"/>
      <c r="P1018" s="30"/>
      <c r="Q1018" s="23"/>
      <c r="R1018" s="84"/>
      <c r="S1018" s="131"/>
    </row>
    <row r="1019" spans="1:19" ht="15" customHeight="1">
      <c r="A1019" s="64">
        <v>3002</v>
      </c>
      <c r="B1019" s="87"/>
      <c r="C1019" s="87"/>
      <c r="D1019" s="87"/>
      <c r="E1019" s="87"/>
      <c r="F1019" s="87"/>
      <c r="G1019" s="87"/>
      <c r="H1019" s="87"/>
      <c r="I1019" s="87"/>
      <c r="J1019" s="87"/>
      <c r="K1019" s="126"/>
      <c r="L1019" s="72"/>
      <c r="M1019" s="3"/>
      <c r="N1019" s="30"/>
      <c r="O1019" s="89" t="s">
        <v>83</v>
      </c>
      <c r="P1019" s="90"/>
      <c r="Q1019" s="120" t="str">
        <f>IF(SUM(K1012:K1015)=0,"",SUM(K1012:K1015))</f>
        <v/>
      </c>
      <c r="R1019" s="92" t="s">
        <v>11</v>
      </c>
      <c r="S1019" s="131"/>
    </row>
    <row r="1020" spans="1:19" ht="15" customHeight="1">
      <c r="A1020" s="64">
        <v>3101</v>
      </c>
      <c r="B1020" s="87"/>
      <c r="C1020" s="87"/>
      <c r="D1020" s="87"/>
      <c r="E1020" s="87"/>
      <c r="F1020" s="87"/>
      <c r="G1020" s="87"/>
      <c r="H1020" s="87"/>
      <c r="I1020" s="87"/>
      <c r="J1020" s="87"/>
      <c r="K1020" s="126"/>
      <c r="L1020" s="72"/>
      <c r="M1020" s="3"/>
      <c r="N1020" s="30"/>
      <c r="O1020" s="93" t="s">
        <v>85</v>
      </c>
      <c r="P1020" s="94" t="str">
        <f>IF(P1019/B1006=0,"",P1019/B1006)</f>
        <v/>
      </c>
      <c r="Q1020" s="121" t="e">
        <f>IF(P1019/Q1019=0,"",P1019/Q1019)</f>
        <v>#VALUE!</v>
      </c>
      <c r="R1020" s="96" t="s">
        <v>86</v>
      </c>
      <c r="S1020" s="131"/>
    </row>
    <row r="1021" spans="1:19" ht="15" customHeight="1">
      <c r="A1021" s="275"/>
      <c r="B1021" s="87"/>
      <c r="C1021" s="87"/>
      <c r="D1021" s="87"/>
      <c r="E1021" s="87"/>
      <c r="F1021" s="87"/>
      <c r="G1021" s="87"/>
      <c r="H1021" s="87"/>
      <c r="I1021" s="87"/>
      <c r="J1021" s="87"/>
      <c r="K1021" s="126"/>
      <c r="L1021" s="97"/>
      <c r="M1021" s="98"/>
      <c r="N1021" s="99"/>
      <c r="O1021" s="98"/>
      <c r="P1021" s="99"/>
      <c r="Q1021" s="99"/>
      <c r="R1021" s="122"/>
      <c r="S1021" s="131"/>
    </row>
    <row r="1022" spans="1:19" ht="15" customHeight="1">
      <c r="A1022" s="29"/>
      <c r="B1022" s="30"/>
      <c r="C1022" s="30"/>
      <c r="D1022" s="288" t="s">
        <v>111</v>
      </c>
      <c r="E1022" s="289"/>
      <c r="F1022" s="289"/>
      <c r="G1022" s="289"/>
      <c r="H1022" s="289"/>
      <c r="I1022" s="289"/>
      <c r="J1022" s="290"/>
      <c r="K1022" s="101">
        <f>SUM(K1006:K1018)</f>
        <v>0</v>
      </c>
      <c r="L1022" s="102" t="str">
        <f>IF(K1014=0,"",K1014/B1006)</f>
        <v/>
      </c>
      <c r="M1022" s="102" t="str">
        <f>IF(K1022=0,"",K1022/B1006)</f>
        <v/>
      </c>
      <c r="N1022" s="102" t="str">
        <f>IF(K1014=0,"",M1022-L1022)</f>
        <v/>
      </c>
      <c r="O1022" s="3"/>
      <c r="P1022" s="30"/>
      <c r="Q1022" s="23"/>
      <c r="R1022" s="3"/>
      <c r="S1022" s="131"/>
    </row>
    <row r="1023" spans="1:19" ht="15" customHeight="1">
      <c r="A1023" s="29"/>
      <c r="B1023" s="30"/>
      <c r="C1023" s="30"/>
      <c r="D1023" s="149"/>
      <c r="E1023" s="149"/>
      <c r="F1023" s="149"/>
      <c r="G1023" s="149"/>
      <c r="H1023" s="149"/>
      <c r="I1023" s="149"/>
      <c r="J1023" s="149"/>
      <c r="K1023" s="150"/>
      <c r="L1023" s="151"/>
      <c r="M1023" s="151"/>
      <c r="N1023" s="151"/>
      <c r="O1023" s="3"/>
      <c r="P1023" s="30"/>
      <c r="Q1023" s="23"/>
      <c r="R1023" s="3"/>
      <c r="S1023" s="131"/>
    </row>
    <row r="1024" spans="1:19" ht="15" customHeight="1">
      <c r="A1024" s="29"/>
      <c r="B1024" s="30"/>
      <c r="C1024" s="30"/>
      <c r="D1024" s="149"/>
      <c r="E1024" s="149"/>
      <c r="F1024" s="149"/>
      <c r="G1024" s="149"/>
      <c r="H1024" s="149"/>
      <c r="I1024" s="149"/>
      <c r="J1024" s="149"/>
      <c r="K1024" s="150"/>
      <c r="L1024" s="151"/>
      <c r="M1024" s="151"/>
      <c r="N1024" s="151"/>
      <c r="O1024" s="3"/>
      <c r="P1024" s="30"/>
      <c r="Q1024" s="23"/>
      <c r="R1024" s="3"/>
      <c r="S1024" s="131"/>
    </row>
    <row r="1025" spans="1:19" ht="15" customHeight="1">
      <c r="A1025" s="249" t="s">
        <v>99</v>
      </c>
      <c r="B1025" s="280"/>
      <c r="C1025" s="246"/>
      <c r="D1025" s="246"/>
      <c r="E1025" s="246"/>
      <c r="F1025" s="246"/>
      <c r="G1025" s="246"/>
      <c r="H1025" s="246"/>
      <c r="I1025" s="246"/>
      <c r="J1025" s="246"/>
      <c r="K1025" s="60" t="s">
        <v>146</v>
      </c>
      <c r="L1025" s="60"/>
      <c r="M1025" s="60"/>
      <c r="N1025" s="30"/>
      <c r="O1025" s="3"/>
      <c r="P1025" s="30"/>
      <c r="Q1025" s="30"/>
      <c r="R1025" s="30"/>
      <c r="S1025" s="131"/>
    </row>
    <row r="1026" spans="1:19" ht="15" customHeight="1">
      <c r="A1026" s="293" t="s">
        <v>10</v>
      </c>
      <c r="B1026" s="294" t="s">
        <v>100</v>
      </c>
      <c r="C1026" s="289"/>
      <c r="D1026" s="289"/>
      <c r="E1026" s="289"/>
      <c r="F1026" s="289"/>
      <c r="G1026" s="289"/>
      <c r="H1026" s="289"/>
      <c r="I1026" s="289"/>
      <c r="J1026" s="290"/>
      <c r="K1026" s="295" t="s">
        <v>11</v>
      </c>
      <c r="L1026" s="286" t="s">
        <v>3</v>
      </c>
      <c r="M1026" s="286" t="s">
        <v>4</v>
      </c>
      <c r="N1026" s="284" t="s">
        <v>5</v>
      </c>
      <c r="O1026" s="286" t="s">
        <v>6</v>
      </c>
      <c r="P1026" s="287" t="s">
        <v>7</v>
      </c>
      <c r="Q1026" s="287" t="s">
        <v>8</v>
      </c>
      <c r="R1026" s="286" t="s">
        <v>101</v>
      </c>
      <c r="S1026" s="131"/>
    </row>
    <row r="1027" spans="1:19" ht="15" customHeight="1">
      <c r="A1027" s="285"/>
      <c r="B1027" s="64" t="s">
        <v>102</v>
      </c>
      <c r="C1027" s="64" t="s">
        <v>103</v>
      </c>
      <c r="D1027" s="64" t="s">
        <v>104</v>
      </c>
      <c r="E1027" s="64" t="s">
        <v>105</v>
      </c>
      <c r="F1027" s="64" t="s">
        <v>106</v>
      </c>
      <c r="G1027" s="64" t="s">
        <v>107</v>
      </c>
      <c r="H1027" s="64" t="s">
        <v>108</v>
      </c>
      <c r="I1027" s="64" t="s">
        <v>109</v>
      </c>
      <c r="J1027" s="64" t="s">
        <v>110</v>
      </c>
      <c r="K1027" s="285"/>
      <c r="L1027" s="285"/>
      <c r="M1027" s="285"/>
      <c r="N1027" s="285"/>
      <c r="O1027" s="285"/>
      <c r="P1027" s="285"/>
      <c r="Q1027" s="285"/>
      <c r="R1027" s="285"/>
      <c r="S1027" s="131"/>
    </row>
    <row r="1028" spans="1:19" ht="15" customHeight="1">
      <c r="A1028" s="64">
        <v>2402</v>
      </c>
      <c r="B1028" s="181">
        <v>60</v>
      </c>
      <c r="C1028" s="87"/>
      <c r="D1028" s="87"/>
      <c r="E1028" s="87"/>
      <c r="F1028" s="87"/>
      <c r="G1028" s="87"/>
      <c r="H1028" s="87"/>
      <c r="I1028" s="87"/>
      <c r="J1028" s="87"/>
      <c r="K1028" s="126"/>
      <c r="L1028" s="67"/>
      <c r="M1028" s="49"/>
      <c r="N1028" s="68"/>
      <c r="O1028" s="107"/>
      <c r="P1028" s="70">
        <f>B1028</f>
        <v>60</v>
      </c>
      <c r="Q1028" s="108"/>
      <c r="R1028" s="107"/>
      <c r="S1028" s="131"/>
    </row>
    <row r="1029" spans="1:19" ht="15" customHeight="1">
      <c r="A1029" s="64">
        <v>2501</v>
      </c>
      <c r="B1029" s="87"/>
      <c r="C1029" s="87"/>
      <c r="D1029" s="87"/>
      <c r="E1029" s="87"/>
      <c r="F1029" s="87"/>
      <c r="G1029" s="87"/>
      <c r="H1029" s="87"/>
      <c r="I1029" s="87"/>
      <c r="J1029" s="87"/>
      <c r="K1029" s="126"/>
      <c r="L1029" s="72"/>
      <c r="M1029" s="3"/>
      <c r="N1029" s="73"/>
      <c r="O1029" s="74" t="str">
        <f>IF(C1029=0,"",C1029/B1028)</f>
        <v/>
      </c>
      <c r="P1029" s="75"/>
      <c r="Q1029" s="76" t="str">
        <f t="shared" ref="Q1029:Q1036" si="121">IF(P1029=0,"",P1029/P1028)</f>
        <v/>
      </c>
      <c r="R1029" s="76" t="str">
        <f t="shared" ref="R1029:R1036" si="122">IF(P1029=0,"",100%-Q1029)</f>
        <v/>
      </c>
      <c r="S1029" s="131"/>
    </row>
    <row r="1030" spans="1:19" ht="15" customHeight="1">
      <c r="A1030" s="64">
        <v>2502</v>
      </c>
      <c r="B1030" s="87"/>
      <c r="C1030" s="87"/>
      <c r="D1030" s="87"/>
      <c r="E1030" s="87"/>
      <c r="F1030" s="87"/>
      <c r="G1030" s="87"/>
      <c r="H1030" s="87"/>
      <c r="I1030" s="87"/>
      <c r="J1030" s="87"/>
      <c r="K1030" s="126"/>
      <c r="L1030" s="72"/>
      <c r="M1030" s="3"/>
      <c r="N1030" s="73"/>
      <c r="O1030" s="74" t="str">
        <f>IF(D1030=0,"",D1030/C1029)</f>
        <v/>
      </c>
      <c r="P1030" s="75"/>
      <c r="Q1030" s="76" t="str">
        <f t="shared" si="121"/>
        <v/>
      </c>
      <c r="R1030" s="76" t="str">
        <f t="shared" si="122"/>
        <v/>
      </c>
      <c r="S1030" s="8">
        <f>P1030/P1028</f>
        <v>0</v>
      </c>
    </row>
    <row r="1031" spans="1:19" ht="15" customHeight="1">
      <c r="A1031" s="64">
        <v>2601</v>
      </c>
      <c r="B1031" s="87"/>
      <c r="C1031" s="87"/>
      <c r="D1031" s="87"/>
      <c r="E1031" s="87"/>
      <c r="F1031" s="87"/>
      <c r="G1031" s="87"/>
      <c r="H1031" s="87"/>
      <c r="I1031" s="87"/>
      <c r="J1031" s="87"/>
      <c r="K1031" s="126"/>
      <c r="L1031" s="72"/>
      <c r="M1031" s="3"/>
      <c r="N1031" s="73"/>
      <c r="O1031" s="74" t="str">
        <f>IF(E1031=0,"",E1031/D1030)</f>
        <v/>
      </c>
      <c r="P1031" s="75"/>
      <c r="Q1031" s="76" t="str">
        <f t="shared" si="121"/>
        <v/>
      </c>
      <c r="R1031" s="76" t="str">
        <f t="shared" si="122"/>
        <v/>
      </c>
      <c r="S1031" s="131"/>
    </row>
    <row r="1032" spans="1:19" ht="15" customHeight="1">
      <c r="A1032" s="64">
        <v>2602</v>
      </c>
      <c r="B1032" s="87"/>
      <c r="C1032" s="87"/>
      <c r="D1032" s="87"/>
      <c r="E1032" s="87"/>
      <c r="F1032" s="87"/>
      <c r="G1032" s="87"/>
      <c r="H1032" s="87"/>
      <c r="I1032" s="87"/>
      <c r="J1032" s="87"/>
      <c r="K1032" s="126"/>
      <c r="L1032" s="72"/>
      <c r="M1032" s="3"/>
      <c r="N1032" s="73"/>
      <c r="O1032" s="74" t="str">
        <f>IF(F1032=0,"",F1032/E1031)</f>
        <v/>
      </c>
      <c r="P1032" s="75"/>
      <c r="Q1032" s="76" t="str">
        <f t="shared" si="121"/>
        <v/>
      </c>
      <c r="R1032" s="76" t="str">
        <f t="shared" si="122"/>
        <v/>
      </c>
      <c r="S1032" s="131"/>
    </row>
    <row r="1033" spans="1:19" ht="15" customHeight="1">
      <c r="A1033" s="64">
        <v>2701</v>
      </c>
      <c r="B1033" s="87"/>
      <c r="C1033" s="87"/>
      <c r="D1033" s="87"/>
      <c r="E1033" s="87"/>
      <c r="F1033" s="87"/>
      <c r="G1033" s="87"/>
      <c r="H1033" s="87"/>
      <c r="I1033" s="87"/>
      <c r="J1033" s="87"/>
      <c r="K1033" s="126"/>
      <c r="L1033" s="72"/>
      <c r="M1033" s="3"/>
      <c r="N1033" s="73"/>
      <c r="O1033" s="74" t="str">
        <f>IF(G1033=0,"",G1033/F1032)</f>
        <v/>
      </c>
      <c r="P1033" s="75"/>
      <c r="Q1033" s="76" t="str">
        <f t="shared" si="121"/>
        <v/>
      </c>
      <c r="R1033" s="76" t="str">
        <f t="shared" si="122"/>
        <v/>
      </c>
      <c r="S1033" s="131"/>
    </row>
    <row r="1034" spans="1:19" ht="15" customHeight="1">
      <c r="A1034" s="64">
        <v>2702</v>
      </c>
      <c r="B1034" s="87"/>
      <c r="C1034" s="87"/>
      <c r="D1034" s="87"/>
      <c r="E1034" s="87"/>
      <c r="F1034" s="87"/>
      <c r="G1034" s="87"/>
      <c r="H1034" s="87"/>
      <c r="I1034" s="87"/>
      <c r="J1034" s="87"/>
      <c r="K1034" s="126"/>
      <c r="L1034" s="72"/>
      <c r="M1034" s="3"/>
      <c r="N1034" s="73"/>
      <c r="O1034" s="74" t="str">
        <f>IF(H1034=0,"",H1034/G1033)</f>
        <v/>
      </c>
      <c r="P1034" s="75"/>
      <c r="Q1034" s="76" t="str">
        <f t="shared" si="121"/>
        <v/>
      </c>
      <c r="R1034" s="76" t="str">
        <f t="shared" si="122"/>
        <v/>
      </c>
      <c r="S1034" s="131"/>
    </row>
    <row r="1035" spans="1:19" ht="15" customHeight="1">
      <c r="A1035" s="64">
        <v>2801</v>
      </c>
      <c r="B1035" s="87"/>
      <c r="C1035" s="87"/>
      <c r="D1035" s="87"/>
      <c r="E1035" s="87"/>
      <c r="F1035" s="87"/>
      <c r="G1035" s="87"/>
      <c r="H1035" s="87"/>
      <c r="I1035" s="87"/>
      <c r="J1035" s="87"/>
      <c r="K1035" s="126"/>
      <c r="L1035" s="72"/>
      <c r="M1035" s="3"/>
      <c r="N1035" s="73"/>
      <c r="O1035" s="74" t="str">
        <f>IF(I1035=0,"",I1035/H1034)</f>
        <v/>
      </c>
      <c r="P1035" s="75"/>
      <c r="Q1035" s="76" t="str">
        <f t="shared" si="121"/>
        <v/>
      </c>
      <c r="R1035" s="76" t="str">
        <f t="shared" si="122"/>
        <v/>
      </c>
      <c r="S1035" s="131"/>
    </row>
    <row r="1036" spans="1:19" ht="15" customHeight="1">
      <c r="A1036" s="64">
        <v>2802</v>
      </c>
      <c r="B1036" s="87"/>
      <c r="C1036" s="87"/>
      <c r="D1036" s="87"/>
      <c r="E1036" s="87"/>
      <c r="F1036" s="87"/>
      <c r="G1036" s="87"/>
      <c r="H1036" s="87"/>
      <c r="I1036" s="87"/>
      <c r="J1036" s="87"/>
      <c r="K1036" s="126"/>
      <c r="L1036" s="72"/>
      <c r="M1036" s="3"/>
      <c r="N1036" s="73"/>
      <c r="O1036" s="78" t="str">
        <f>IF(J1036=0,"",J1036/I1035)</f>
        <v/>
      </c>
      <c r="P1036" s="75"/>
      <c r="Q1036" s="79" t="str">
        <f t="shared" si="121"/>
        <v/>
      </c>
      <c r="R1036" s="79" t="str">
        <f t="shared" si="122"/>
        <v/>
      </c>
      <c r="S1036" s="131"/>
    </row>
    <row r="1037" spans="1:19" ht="15" customHeight="1">
      <c r="A1037" s="64">
        <v>2901</v>
      </c>
      <c r="B1037" s="87"/>
      <c r="C1037" s="87"/>
      <c r="D1037" s="87"/>
      <c r="E1037" s="87"/>
      <c r="F1037" s="87"/>
      <c r="G1037" s="87"/>
      <c r="H1037" s="87"/>
      <c r="I1037" s="87"/>
      <c r="J1037" s="87"/>
      <c r="K1037" s="126"/>
      <c r="L1037" s="72"/>
      <c r="M1037" s="3"/>
      <c r="N1037" s="30"/>
      <c r="O1037" s="80"/>
      <c r="P1037" s="81"/>
      <c r="Q1037" s="82"/>
      <c r="R1037" s="83"/>
      <c r="S1037" s="131"/>
    </row>
    <row r="1038" spans="1:19" ht="15" customHeight="1">
      <c r="A1038" s="64">
        <v>2902</v>
      </c>
      <c r="B1038" s="87"/>
      <c r="C1038" s="87"/>
      <c r="D1038" s="87"/>
      <c r="E1038" s="87"/>
      <c r="F1038" s="87"/>
      <c r="G1038" s="87"/>
      <c r="H1038" s="87"/>
      <c r="I1038" s="87"/>
      <c r="J1038" s="87"/>
      <c r="K1038" s="126"/>
      <c r="L1038" s="72"/>
      <c r="M1038" s="3"/>
      <c r="N1038" s="30"/>
      <c r="O1038" s="84"/>
      <c r="P1038" s="241"/>
      <c r="Q1038" s="86"/>
      <c r="R1038" s="84"/>
      <c r="S1038" s="131"/>
    </row>
    <row r="1039" spans="1:19" ht="15" customHeight="1">
      <c r="A1039" s="64">
        <v>3001</v>
      </c>
      <c r="B1039" s="87"/>
      <c r="C1039" s="87"/>
      <c r="D1039" s="87"/>
      <c r="E1039" s="87"/>
      <c r="F1039" s="87"/>
      <c r="G1039" s="87"/>
      <c r="H1039" s="87"/>
      <c r="I1039" s="87"/>
      <c r="J1039" s="87"/>
      <c r="K1039" s="126"/>
      <c r="L1039" s="72"/>
      <c r="M1039" s="3"/>
      <c r="N1039" s="30"/>
      <c r="O1039" s="84"/>
      <c r="P1039" s="241"/>
      <c r="Q1039" s="86"/>
      <c r="R1039" s="84"/>
      <c r="S1039" s="131"/>
    </row>
    <row r="1040" spans="1:19" ht="15" customHeight="1">
      <c r="A1040" s="64">
        <v>3002</v>
      </c>
      <c r="B1040" s="87"/>
      <c r="C1040" s="87"/>
      <c r="D1040" s="87"/>
      <c r="E1040" s="87"/>
      <c r="F1040" s="87"/>
      <c r="G1040" s="87"/>
      <c r="H1040" s="87"/>
      <c r="I1040" s="87"/>
      <c r="J1040" s="87"/>
      <c r="K1040" s="126"/>
      <c r="L1040" s="72"/>
      <c r="M1040" s="3"/>
      <c r="N1040" s="30"/>
      <c r="O1040" s="3"/>
      <c r="P1040" s="30"/>
      <c r="Q1040" s="23"/>
      <c r="R1040" s="84"/>
      <c r="S1040" s="131"/>
    </row>
    <row r="1041" spans="1:19" ht="15" customHeight="1">
      <c r="A1041" s="64">
        <v>3101</v>
      </c>
      <c r="B1041" s="87"/>
      <c r="C1041" s="87"/>
      <c r="D1041" s="87"/>
      <c r="E1041" s="87"/>
      <c r="F1041" s="87"/>
      <c r="G1041" s="87"/>
      <c r="H1041" s="87"/>
      <c r="I1041" s="87"/>
      <c r="J1041" s="87"/>
      <c r="K1041" s="126"/>
      <c r="L1041" s="72"/>
      <c r="M1041" s="3"/>
      <c r="N1041" s="30"/>
      <c r="O1041" s="89" t="s">
        <v>83</v>
      </c>
      <c r="P1041" s="90"/>
      <c r="Q1041" s="120" t="str">
        <f>IF(SUM(K1034:K1037)=0,"",SUM(K1034:K1037))</f>
        <v/>
      </c>
      <c r="R1041" s="92" t="s">
        <v>11</v>
      </c>
      <c r="S1041" s="131"/>
    </row>
    <row r="1042" spans="1:19" ht="15" customHeight="1">
      <c r="A1042" s="64">
        <v>3102</v>
      </c>
      <c r="B1042" s="87"/>
      <c r="C1042" s="87"/>
      <c r="D1042" s="87"/>
      <c r="E1042" s="87"/>
      <c r="F1042" s="87"/>
      <c r="G1042" s="87"/>
      <c r="H1042" s="87"/>
      <c r="I1042" s="87"/>
      <c r="J1042" s="87"/>
      <c r="K1042" s="126"/>
      <c r="L1042" s="72"/>
      <c r="M1042" s="3"/>
      <c r="N1042" s="30"/>
      <c r="O1042" s="93" t="s">
        <v>85</v>
      </c>
      <c r="P1042" s="94" t="str">
        <f>IF(P1041/B1028=0,"",P1041/B1028)</f>
        <v/>
      </c>
      <c r="Q1042" s="121" t="e">
        <f>IF(P1041/Q1041=0,"",P1041/Q1041)</f>
        <v>#VALUE!</v>
      </c>
      <c r="R1042" s="96" t="s">
        <v>86</v>
      </c>
      <c r="S1042" s="131"/>
    </row>
    <row r="1043" spans="1:19" ht="15" customHeight="1">
      <c r="A1043" s="280"/>
      <c r="B1043" s="87"/>
      <c r="C1043" s="87"/>
      <c r="D1043" s="87"/>
      <c r="E1043" s="87"/>
      <c r="F1043" s="87"/>
      <c r="G1043" s="87"/>
      <c r="H1043" s="87"/>
      <c r="I1043" s="87"/>
      <c r="J1043" s="87"/>
      <c r="K1043" s="126"/>
      <c r="L1043" s="97"/>
      <c r="M1043" s="98"/>
      <c r="N1043" s="99"/>
      <c r="O1043" s="98"/>
      <c r="P1043" s="99"/>
      <c r="Q1043" s="99"/>
      <c r="R1043" s="122"/>
      <c r="S1043" s="131"/>
    </row>
    <row r="1044" spans="1:19" ht="15" customHeight="1">
      <c r="A1044" s="29"/>
      <c r="B1044" s="30"/>
      <c r="C1044" s="30"/>
      <c r="D1044" s="288" t="s">
        <v>111</v>
      </c>
      <c r="E1044" s="289"/>
      <c r="F1044" s="289"/>
      <c r="G1044" s="289"/>
      <c r="H1044" s="289"/>
      <c r="I1044" s="289"/>
      <c r="J1044" s="290"/>
      <c r="K1044" s="101">
        <f>SUM(K1028:K1040)</f>
        <v>0</v>
      </c>
      <c r="L1044" s="102" t="str">
        <f>IF(K1036=0,"",K1036/B1028)</f>
        <v/>
      </c>
      <c r="M1044" s="102" t="str">
        <f>IF(K1044=0,"",K1044/B1028)</f>
        <v/>
      </c>
      <c r="N1044" s="102" t="str">
        <f>IF(K1036=0,"",M1044-L1044)</f>
        <v/>
      </c>
      <c r="O1044" s="3"/>
      <c r="P1044" s="30"/>
      <c r="Q1044" s="23"/>
      <c r="R1044" s="3"/>
      <c r="S1044" s="131"/>
    </row>
  </sheetData>
  <mergeCells count="424">
    <mergeCell ref="R1026:R1027"/>
    <mergeCell ref="D1044:J1044"/>
    <mergeCell ref="A1026:A1027"/>
    <mergeCell ref="B1026:J1026"/>
    <mergeCell ref="K1026:K1027"/>
    <mergeCell ref="L1026:L1027"/>
    <mergeCell ref="M1026:M1027"/>
    <mergeCell ref="N1026:N1027"/>
    <mergeCell ref="O1026:O1027"/>
    <mergeCell ref="P1026:P1027"/>
    <mergeCell ref="Q1026:Q1027"/>
    <mergeCell ref="R982:R983"/>
    <mergeCell ref="D1000:J1000"/>
    <mergeCell ref="A982:A983"/>
    <mergeCell ref="B982:J982"/>
    <mergeCell ref="K982:K983"/>
    <mergeCell ref="L982:L983"/>
    <mergeCell ref="M982:M983"/>
    <mergeCell ref="N982:N983"/>
    <mergeCell ref="O982:O983"/>
    <mergeCell ref="P982:P983"/>
    <mergeCell ref="Q982:Q983"/>
    <mergeCell ref="R960:R961"/>
    <mergeCell ref="D978:J978"/>
    <mergeCell ref="A960:A961"/>
    <mergeCell ref="B960:J960"/>
    <mergeCell ref="K960:K961"/>
    <mergeCell ref="L960:L961"/>
    <mergeCell ref="M960:M961"/>
    <mergeCell ref="N960:N961"/>
    <mergeCell ref="O960:O961"/>
    <mergeCell ref="P960:P961"/>
    <mergeCell ref="Q960:Q961"/>
    <mergeCell ref="N828:N829"/>
    <mergeCell ref="O828:O829"/>
    <mergeCell ref="P828:P829"/>
    <mergeCell ref="Q828:Q829"/>
    <mergeCell ref="R828:R829"/>
    <mergeCell ref="D824:J824"/>
    <mergeCell ref="B827:J827"/>
    <mergeCell ref="A828:A829"/>
    <mergeCell ref="B828:J828"/>
    <mergeCell ref="K828:K829"/>
    <mergeCell ref="L828:L829"/>
    <mergeCell ref="M828:M829"/>
    <mergeCell ref="N806:N807"/>
    <mergeCell ref="O806:O807"/>
    <mergeCell ref="P806:P807"/>
    <mergeCell ref="Q806:Q807"/>
    <mergeCell ref="R806:R807"/>
    <mergeCell ref="D802:J802"/>
    <mergeCell ref="B805:J805"/>
    <mergeCell ref="A806:A807"/>
    <mergeCell ref="B806:J806"/>
    <mergeCell ref="K806:K807"/>
    <mergeCell ref="L806:L807"/>
    <mergeCell ref="M806:M807"/>
    <mergeCell ref="N784:N785"/>
    <mergeCell ref="O784:O785"/>
    <mergeCell ref="P784:P785"/>
    <mergeCell ref="Q784:Q785"/>
    <mergeCell ref="R784:R785"/>
    <mergeCell ref="D780:J780"/>
    <mergeCell ref="A784:A785"/>
    <mergeCell ref="B784:J784"/>
    <mergeCell ref="K784:K785"/>
    <mergeCell ref="L784:L785"/>
    <mergeCell ref="M784:M785"/>
    <mergeCell ref="R739:R740"/>
    <mergeCell ref="D735:J735"/>
    <mergeCell ref="A739:A740"/>
    <mergeCell ref="B739:J739"/>
    <mergeCell ref="K739:K740"/>
    <mergeCell ref="L739:L740"/>
    <mergeCell ref="M739:M740"/>
    <mergeCell ref="N762:N763"/>
    <mergeCell ref="O762:O763"/>
    <mergeCell ref="P762:P763"/>
    <mergeCell ref="Q762:Q763"/>
    <mergeCell ref="R762:R763"/>
    <mergeCell ref="D758:J758"/>
    <mergeCell ref="A762:A763"/>
    <mergeCell ref="B762:J762"/>
    <mergeCell ref="K762:K763"/>
    <mergeCell ref="L762:L763"/>
    <mergeCell ref="M762:M763"/>
    <mergeCell ref="D956:J956"/>
    <mergeCell ref="M693:M694"/>
    <mergeCell ref="N693:N694"/>
    <mergeCell ref="O693:O694"/>
    <mergeCell ref="P693:P694"/>
    <mergeCell ref="Q693:Q694"/>
    <mergeCell ref="R693:R694"/>
    <mergeCell ref="D689:J689"/>
    <mergeCell ref="B693:J693"/>
    <mergeCell ref="K693:K694"/>
    <mergeCell ref="L693:L694"/>
    <mergeCell ref="N716:N717"/>
    <mergeCell ref="O716:O717"/>
    <mergeCell ref="P716:P717"/>
    <mergeCell ref="Q716:Q717"/>
    <mergeCell ref="R716:R717"/>
    <mergeCell ref="D712:J712"/>
    <mergeCell ref="B716:J716"/>
    <mergeCell ref="K716:K717"/>
    <mergeCell ref="L716:L717"/>
    <mergeCell ref="M716:M717"/>
    <mergeCell ref="N938:N939"/>
    <mergeCell ref="O938:O939"/>
    <mergeCell ref="P938:P939"/>
    <mergeCell ref="Q938:Q939"/>
    <mergeCell ref="R938:R939"/>
    <mergeCell ref="D934:J934"/>
    <mergeCell ref="A938:A939"/>
    <mergeCell ref="B938:J938"/>
    <mergeCell ref="K938:K939"/>
    <mergeCell ref="L938:L939"/>
    <mergeCell ref="M938:M939"/>
    <mergeCell ref="M371:M372"/>
    <mergeCell ref="N371:N372"/>
    <mergeCell ref="O371:O372"/>
    <mergeCell ref="P371:P372"/>
    <mergeCell ref="Q371:Q372"/>
    <mergeCell ref="R371:R372"/>
    <mergeCell ref="N916:N917"/>
    <mergeCell ref="O916:O917"/>
    <mergeCell ref="P916:P917"/>
    <mergeCell ref="Q916:Q917"/>
    <mergeCell ref="R916:R917"/>
    <mergeCell ref="D912:J912"/>
    <mergeCell ref="A916:A917"/>
    <mergeCell ref="B916:J916"/>
    <mergeCell ref="K916:K917"/>
    <mergeCell ref="L916:L917"/>
    <mergeCell ref="D367:J367"/>
    <mergeCell ref="A370:G370"/>
    <mergeCell ref="H370:J370"/>
    <mergeCell ref="A371:A372"/>
    <mergeCell ref="B371:J371"/>
    <mergeCell ref="K371:K372"/>
    <mergeCell ref="L371:L372"/>
    <mergeCell ref="M348:M349"/>
    <mergeCell ref="N348:N349"/>
    <mergeCell ref="O348:O349"/>
    <mergeCell ref="P348:P349"/>
    <mergeCell ref="Q348:Q349"/>
    <mergeCell ref="R348:R349"/>
    <mergeCell ref="D344:J344"/>
    <mergeCell ref="A347:G347"/>
    <mergeCell ref="H347:J347"/>
    <mergeCell ref="A348:A349"/>
    <mergeCell ref="B348:J348"/>
    <mergeCell ref="K348:K349"/>
    <mergeCell ref="L348:L349"/>
    <mergeCell ref="M325:M326"/>
    <mergeCell ref="N325:N326"/>
    <mergeCell ref="O325:O326"/>
    <mergeCell ref="P325:P326"/>
    <mergeCell ref="Q325:Q326"/>
    <mergeCell ref="R325:R326"/>
    <mergeCell ref="D321:J321"/>
    <mergeCell ref="A324:G324"/>
    <mergeCell ref="H324:J324"/>
    <mergeCell ref="A325:A326"/>
    <mergeCell ref="B325:J325"/>
    <mergeCell ref="K325:K326"/>
    <mergeCell ref="L325:L326"/>
    <mergeCell ref="M916:M917"/>
    <mergeCell ref="N894:N895"/>
    <mergeCell ref="O894:O895"/>
    <mergeCell ref="P894:P895"/>
    <mergeCell ref="Q894:Q895"/>
    <mergeCell ref="R894:R895"/>
    <mergeCell ref="D890:J890"/>
    <mergeCell ref="A894:A895"/>
    <mergeCell ref="B894:J894"/>
    <mergeCell ref="K894:K895"/>
    <mergeCell ref="L894:L895"/>
    <mergeCell ref="M894:M895"/>
    <mergeCell ref="N872:N873"/>
    <mergeCell ref="O872:O873"/>
    <mergeCell ref="P872:P873"/>
    <mergeCell ref="Q872:Q873"/>
    <mergeCell ref="R872:R873"/>
    <mergeCell ref="D868:J868"/>
    <mergeCell ref="A872:A873"/>
    <mergeCell ref="B872:J872"/>
    <mergeCell ref="K872:K873"/>
    <mergeCell ref="L872:L873"/>
    <mergeCell ref="M872:M873"/>
    <mergeCell ref="R670:R671"/>
    <mergeCell ref="D666:J666"/>
    <mergeCell ref="A670:A671"/>
    <mergeCell ref="B670:J670"/>
    <mergeCell ref="K670:K671"/>
    <mergeCell ref="L670:L671"/>
    <mergeCell ref="N850:N851"/>
    <mergeCell ref="O850:O851"/>
    <mergeCell ref="P850:P851"/>
    <mergeCell ref="Q850:Q851"/>
    <mergeCell ref="R850:R851"/>
    <mergeCell ref="D846:J846"/>
    <mergeCell ref="B849:J849"/>
    <mergeCell ref="A850:A851"/>
    <mergeCell ref="B850:J850"/>
    <mergeCell ref="K850:K851"/>
    <mergeCell ref="L850:L851"/>
    <mergeCell ref="M850:M851"/>
    <mergeCell ref="A693:A694"/>
    <mergeCell ref="A716:A717"/>
    <mergeCell ref="N739:N740"/>
    <mergeCell ref="O739:O740"/>
    <mergeCell ref="P739:P740"/>
    <mergeCell ref="Q739:Q740"/>
    <mergeCell ref="M670:M671"/>
    <mergeCell ref="N670:N671"/>
    <mergeCell ref="O670:O671"/>
    <mergeCell ref="P670:P671"/>
    <mergeCell ref="Q670:Q671"/>
    <mergeCell ref="M647:M648"/>
    <mergeCell ref="N647:N648"/>
    <mergeCell ref="O647:O648"/>
    <mergeCell ref="P647:P648"/>
    <mergeCell ref="Q647:Q648"/>
    <mergeCell ref="R647:R648"/>
    <mergeCell ref="D643:J643"/>
    <mergeCell ref="R601:R602"/>
    <mergeCell ref="D597:J597"/>
    <mergeCell ref="A601:A602"/>
    <mergeCell ref="B601:J601"/>
    <mergeCell ref="K601:K602"/>
    <mergeCell ref="L601:L602"/>
    <mergeCell ref="M624:M625"/>
    <mergeCell ref="N624:N625"/>
    <mergeCell ref="O624:O625"/>
    <mergeCell ref="P624:P625"/>
    <mergeCell ref="Q624:Q625"/>
    <mergeCell ref="R624:R625"/>
    <mergeCell ref="D620:J620"/>
    <mergeCell ref="A624:A625"/>
    <mergeCell ref="B624:J624"/>
    <mergeCell ref="K624:K625"/>
    <mergeCell ref="L624:L625"/>
    <mergeCell ref="A647:A648"/>
    <mergeCell ref="B647:J647"/>
    <mergeCell ref="K647:K648"/>
    <mergeCell ref="L647:L648"/>
    <mergeCell ref="A578:A579"/>
    <mergeCell ref="B578:J578"/>
    <mergeCell ref="K578:K579"/>
    <mergeCell ref="L578:L579"/>
    <mergeCell ref="M601:M602"/>
    <mergeCell ref="N601:N602"/>
    <mergeCell ref="O601:O602"/>
    <mergeCell ref="P601:P602"/>
    <mergeCell ref="Q601:Q602"/>
    <mergeCell ref="M578:M579"/>
    <mergeCell ref="N578:N579"/>
    <mergeCell ref="O578:O579"/>
    <mergeCell ref="P578:P579"/>
    <mergeCell ref="Q578:Q579"/>
    <mergeCell ref="R578:R579"/>
    <mergeCell ref="D574:J574"/>
    <mergeCell ref="B577:G577"/>
    <mergeCell ref="H577:J577"/>
    <mergeCell ref="M555:M556"/>
    <mergeCell ref="N555:N556"/>
    <mergeCell ref="O555:O556"/>
    <mergeCell ref="P555:P556"/>
    <mergeCell ref="Q555:Q556"/>
    <mergeCell ref="R555:R556"/>
    <mergeCell ref="D551:J551"/>
    <mergeCell ref="A554:G554"/>
    <mergeCell ref="H554:J554"/>
    <mergeCell ref="A555:A556"/>
    <mergeCell ref="B555:J555"/>
    <mergeCell ref="K555:K556"/>
    <mergeCell ref="L555:L556"/>
    <mergeCell ref="M532:M533"/>
    <mergeCell ref="N532:N533"/>
    <mergeCell ref="O532:O533"/>
    <mergeCell ref="P532:P533"/>
    <mergeCell ref="Q532:Q533"/>
    <mergeCell ref="R532:R533"/>
    <mergeCell ref="D528:J528"/>
    <mergeCell ref="A531:G531"/>
    <mergeCell ref="H531:J531"/>
    <mergeCell ref="A532:A533"/>
    <mergeCell ref="B532:J532"/>
    <mergeCell ref="K532:K533"/>
    <mergeCell ref="L532:L533"/>
    <mergeCell ref="M509:M510"/>
    <mergeCell ref="N509:N510"/>
    <mergeCell ref="O509:O510"/>
    <mergeCell ref="P509:P510"/>
    <mergeCell ref="Q509:Q510"/>
    <mergeCell ref="R509:R510"/>
    <mergeCell ref="D505:J505"/>
    <mergeCell ref="A508:G508"/>
    <mergeCell ref="H508:J508"/>
    <mergeCell ref="A509:A510"/>
    <mergeCell ref="B509:J509"/>
    <mergeCell ref="K509:K510"/>
    <mergeCell ref="L509:L510"/>
    <mergeCell ref="M486:M487"/>
    <mergeCell ref="N486:N487"/>
    <mergeCell ref="O486:O487"/>
    <mergeCell ref="P486:P487"/>
    <mergeCell ref="Q486:Q487"/>
    <mergeCell ref="R486:R487"/>
    <mergeCell ref="D482:J482"/>
    <mergeCell ref="A485:G485"/>
    <mergeCell ref="H485:J485"/>
    <mergeCell ref="A486:A487"/>
    <mergeCell ref="B486:J486"/>
    <mergeCell ref="K486:K487"/>
    <mergeCell ref="L486:L487"/>
    <mergeCell ref="M463:M464"/>
    <mergeCell ref="N463:N464"/>
    <mergeCell ref="O463:O464"/>
    <mergeCell ref="P463:P464"/>
    <mergeCell ref="Q463:Q464"/>
    <mergeCell ref="R463:R464"/>
    <mergeCell ref="D459:J459"/>
    <mergeCell ref="A462:G462"/>
    <mergeCell ref="H462:J462"/>
    <mergeCell ref="A463:A464"/>
    <mergeCell ref="B463:J463"/>
    <mergeCell ref="K463:K464"/>
    <mergeCell ref="L463:L464"/>
    <mergeCell ref="M440:M441"/>
    <mergeCell ref="N440:N441"/>
    <mergeCell ref="O440:O441"/>
    <mergeCell ref="P440:P441"/>
    <mergeCell ref="Q440:Q441"/>
    <mergeCell ref="R440:R441"/>
    <mergeCell ref="D436:J436"/>
    <mergeCell ref="A439:G439"/>
    <mergeCell ref="H439:J439"/>
    <mergeCell ref="A440:A441"/>
    <mergeCell ref="B440:J440"/>
    <mergeCell ref="K440:K441"/>
    <mergeCell ref="L440:L441"/>
    <mergeCell ref="M417:M418"/>
    <mergeCell ref="N417:N418"/>
    <mergeCell ref="O417:O418"/>
    <mergeCell ref="P417:P418"/>
    <mergeCell ref="Q417:Q418"/>
    <mergeCell ref="R417:R418"/>
    <mergeCell ref="D413:J413"/>
    <mergeCell ref="A416:G416"/>
    <mergeCell ref="H416:J416"/>
    <mergeCell ref="A417:A418"/>
    <mergeCell ref="B417:J417"/>
    <mergeCell ref="K417:K418"/>
    <mergeCell ref="L417:L418"/>
    <mergeCell ref="M394:M395"/>
    <mergeCell ref="N394:N395"/>
    <mergeCell ref="O394:O395"/>
    <mergeCell ref="P394:P395"/>
    <mergeCell ref="Q394:Q395"/>
    <mergeCell ref="R394:R395"/>
    <mergeCell ref="D390:J390"/>
    <mergeCell ref="A393:G393"/>
    <mergeCell ref="H393:J393"/>
    <mergeCell ref="A394:A395"/>
    <mergeCell ref="B394:J394"/>
    <mergeCell ref="K394:K395"/>
    <mergeCell ref="L394:L395"/>
    <mergeCell ref="M302:M303"/>
    <mergeCell ref="N302:N303"/>
    <mergeCell ref="O302:O303"/>
    <mergeCell ref="P302:P303"/>
    <mergeCell ref="Q302:Q303"/>
    <mergeCell ref="R302:R303"/>
    <mergeCell ref="D298:J298"/>
    <mergeCell ref="A301:G301"/>
    <mergeCell ref="H301:J301"/>
    <mergeCell ref="A302:A303"/>
    <mergeCell ref="B302:J302"/>
    <mergeCell ref="K302:K303"/>
    <mergeCell ref="L302:L303"/>
    <mergeCell ref="B105:J105"/>
    <mergeCell ref="B122:J122"/>
    <mergeCell ref="B138:J138"/>
    <mergeCell ref="B155:J155"/>
    <mergeCell ref="B172:J172"/>
    <mergeCell ref="P279:P280"/>
    <mergeCell ref="Q279:Q280"/>
    <mergeCell ref="R279:R280"/>
    <mergeCell ref="A278:G278"/>
    <mergeCell ref="B279:J279"/>
    <mergeCell ref="K279:K280"/>
    <mergeCell ref="L279:L280"/>
    <mergeCell ref="M279:M280"/>
    <mergeCell ref="N279:N280"/>
    <mergeCell ref="O279:O280"/>
    <mergeCell ref="B189:J189"/>
    <mergeCell ref="B206:J206"/>
    <mergeCell ref="B224:J224"/>
    <mergeCell ref="B241:J241"/>
    <mergeCell ref="B259:J259"/>
    <mergeCell ref="H278:J278"/>
    <mergeCell ref="A279:A280"/>
    <mergeCell ref="B3:J3"/>
    <mergeCell ref="AB4:AK4"/>
    <mergeCell ref="B26:J26"/>
    <mergeCell ref="AB45:AK45"/>
    <mergeCell ref="B48:J48"/>
    <mergeCell ref="B68:J68"/>
    <mergeCell ref="T68:U68"/>
    <mergeCell ref="AB86:AK86"/>
    <mergeCell ref="B87:J87"/>
    <mergeCell ref="R1004:R1005"/>
    <mergeCell ref="D1022:J1022"/>
    <mergeCell ref="A1004:A1005"/>
    <mergeCell ref="B1004:J1004"/>
    <mergeCell ref="K1004:K1005"/>
    <mergeCell ref="L1004:L1005"/>
    <mergeCell ref="M1004:M1005"/>
    <mergeCell ref="N1004:N1005"/>
    <mergeCell ref="O1004:O1005"/>
    <mergeCell ref="P1004:P1005"/>
    <mergeCell ref="Q1004:Q1005"/>
  </mergeCells>
  <pageMargins left="0.7" right="0.7" top="0.75" bottom="0.75" header="0" footer="0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8080"/>
  </sheetPr>
  <dimension ref="A1:AJ978"/>
  <sheetViews>
    <sheetView topLeftCell="A439" workbookViewId="0">
      <selection activeCell="L453" sqref="L453"/>
    </sheetView>
  </sheetViews>
  <sheetFormatPr baseColWidth="10" defaultColWidth="12.5703125" defaultRowHeight="15" customHeight="1"/>
  <cols>
    <col min="1" max="1" width="11.5703125" customWidth="1"/>
    <col min="2" max="3" width="4.140625" customWidth="1"/>
    <col min="4" max="5" width="3.7109375" customWidth="1"/>
    <col min="6" max="6" width="3.42578125" customWidth="1"/>
    <col min="7" max="9" width="4" customWidth="1"/>
    <col min="10" max="10" width="6.85546875" customWidth="1"/>
    <col min="11" max="11" width="13" customWidth="1"/>
    <col min="12" max="12" width="13.42578125" customWidth="1"/>
    <col min="13" max="13" width="11.42578125" customWidth="1"/>
    <col min="14" max="14" width="11.28515625" customWidth="1"/>
    <col min="15" max="18" width="11.5703125" customWidth="1"/>
    <col min="19" max="19" width="10" customWidth="1"/>
    <col min="20" max="20" width="11.5703125" customWidth="1"/>
    <col min="21" max="36" width="10" customWidth="1"/>
  </cols>
  <sheetData>
    <row r="1" spans="1:36" ht="12.75" customHeight="1">
      <c r="A1" s="40" t="s">
        <v>66</v>
      </c>
      <c r="L1" s="3"/>
      <c r="M1" s="3"/>
      <c r="O1" s="3"/>
      <c r="AJ1" s="26">
        <v>4</v>
      </c>
    </row>
    <row r="2" spans="1:36" ht="25.5" customHeight="1">
      <c r="B2" s="302" t="s">
        <v>2</v>
      </c>
      <c r="C2" s="303"/>
      <c r="D2" s="303"/>
      <c r="E2" s="303"/>
      <c r="F2" s="303"/>
      <c r="G2" s="303"/>
      <c r="H2" s="303"/>
      <c r="I2" s="303"/>
      <c r="J2" s="303"/>
      <c r="L2" s="4" t="s">
        <v>3</v>
      </c>
      <c r="M2" s="4" t="s">
        <v>4</v>
      </c>
      <c r="N2" s="5" t="s">
        <v>5</v>
      </c>
      <c r="O2" s="4" t="s">
        <v>6</v>
      </c>
      <c r="P2" s="6" t="s">
        <v>7</v>
      </c>
      <c r="Q2" s="6" t="s">
        <v>8</v>
      </c>
      <c r="R2" s="7" t="s">
        <v>9</v>
      </c>
      <c r="U2" s="8" t="s">
        <v>6</v>
      </c>
      <c r="V2" s="8"/>
      <c r="W2" s="8"/>
      <c r="X2" s="8"/>
      <c r="Y2" s="8"/>
      <c r="Z2" s="8"/>
      <c r="AA2" s="8"/>
      <c r="AB2" s="8"/>
      <c r="AC2" s="8"/>
      <c r="AD2" s="8"/>
    </row>
    <row r="3" spans="1:36" ht="12.75" customHeight="1">
      <c r="A3" s="152" t="s">
        <v>10</v>
      </c>
      <c r="B3" s="153">
        <v>1</v>
      </c>
      <c r="C3" s="153">
        <v>2</v>
      </c>
      <c r="D3" s="153">
        <v>3</v>
      </c>
      <c r="E3" s="153">
        <v>4</v>
      </c>
      <c r="F3" s="153">
        <v>5</v>
      </c>
      <c r="G3" s="153">
        <v>6</v>
      </c>
      <c r="H3" s="153">
        <v>7</v>
      </c>
      <c r="I3" s="153">
        <v>8</v>
      </c>
      <c r="J3" s="153">
        <v>9</v>
      </c>
      <c r="K3" s="154" t="s">
        <v>11</v>
      </c>
      <c r="L3" s="12"/>
      <c r="M3" s="12"/>
      <c r="N3" s="13"/>
      <c r="O3" s="14"/>
      <c r="P3" s="15"/>
      <c r="Q3" s="15"/>
      <c r="R3" s="3"/>
      <c r="U3" s="16" t="s">
        <v>12</v>
      </c>
      <c r="V3" s="160"/>
      <c r="W3" s="160"/>
      <c r="X3" s="160"/>
      <c r="Y3" s="160"/>
      <c r="Z3" s="160"/>
      <c r="AA3" s="160"/>
      <c r="AB3" s="160"/>
      <c r="AC3" s="160"/>
      <c r="AD3" s="160"/>
    </row>
    <row r="4" spans="1:36" ht="12.75" customHeight="1">
      <c r="A4" s="27" t="s">
        <v>17</v>
      </c>
      <c r="B4" s="10">
        <v>54</v>
      </c>
      <c r="C4" s="10"/>
      <c r="D4" s="10"/>
      <c r="E4" s="10"/>
      <c r="F4" s="10"/>
      <c r="G4" s="10"/>
      <c r="H4" s="10"/>
      <c r="I4" s="10"/>
      <c r="J4" s="10"/>
      <c r="K4" s="17"/>
      <c r="L4" s="12"/>
      <c r="M4" s="12"/>
      <c r="N4" s="13"/>
      <c r="O4" s="14"/>
      <c r="P4" s="18">
        <f>B4</f>
        <v>54</v>
      </c>
      <c r="Q4" s="15"/>
      <c r="R4" s="3"/>
      <c r="T4" s="19" t="s">
        <v>13</v>
      </c>
      <c r="U4" s="21" t="s">
        <v>17</v>
      </c>
      <c r="V4" s="21" t="s">
        <v>19</v>
      </c>
      <c r="W4" s="21" t="s">
        <v>21</v>
      </c>
      <c r="X4" s="21" t="s">
        <v>23</v>
      </c>
    </row>
    <row r="5" spans="1:36" ht="12.75" customHeight="1">
      <c r="A5" s="27" t="s">
        <v>18</v>
      </c>
      <c r="B5" s="10"/>
      <c r="C5" s="10">
        <v>38</v>
      </c>
      <c r="D5" s="10"/>
      <c r="E5" s="10"/>
      <c r="F5" s="10"/>
      <c r="G5" s="10"/>
      <c r="H5" s="10"/>
      <c r="I5" s="10"/>
      <c r="J5" s="10"/>
      <c r="K5" s="17"/>
      <c r="L5" s="12"/>
      <c r="M5" s="12"/>
      <c r="N5" s="13"/>
      <c r="O5" s="14">
        <f>C5/B4</f>
        <v>0.70370370370370372</v>
      </c>
      <c r="P5" s="22">
        <v>38</v>
      </c>
      <c r="Q5" s="23">
        <f t="shared" ref="Q5:Q12" si="0">P5/P4</f>
        <v>0.70370370370370372</v>
      </c>
      <c r="R5" s="3">
        <f t="shared" ref="R5:R12" si="1">100%-Q5</f>
        <v>0.29629629629629628</v>
      </c>
      <c r="T5" s="24" t="s">
        <v>37</v>
      </c>
      <c r="U5" s="25">
        <f t="shared" ref="U5:U11" si="2">O5</f>
        <v>0.70370370370370372</v>
      </c>
      <c r="V5" s="25">
        <f t="shared" ref="V5:V9" si="3">O28</f>
        <v>0.5</v>
      </c>
      <c r="W5" s="25">
        <f t="shared" ref="W5:W7" si="4">O48</f>
        <v>0.57352941176470584</v>
      </c>
      <c r="X5" s="25">
        <f>O68</f>
        <v>0.30645161290322581</v>
      </c>
      <c r="Y5" s="25"/>
      <c r="Z5" s="3"/>
      <c r="AA5" s="3"/>
      <c r="AB5" s="3"/>
    </row>
    <row r="6" spans="1:36" ht="12.75" customHeight="1">
      <c r="A6" s="27" t="s">
        <v>19</v>
      </c>
      <c r="B6" s="10">
        <v>1</v>
      </c>
      <c r="C6" s="10"/>
      <c r="D6" s="10">
        <v>26</v>
      </c>
      <c r="E6" s="10"/>
      <c r="F6" s="10"/>
      <c r="G6" s="10"/>
      <c r="H6" s="10"/>
      <c r="I6" s="10"/>
      <c r="J6" s="10"/>
      <c r="K6" s="17"/>
      <c r="L6" s="12"/>
      <c r="M6" s="12"/>
      <c r="N6" s="13"/>
      <c r="O6" s="14">
        <f>D6/C5</f>
        <v>0.68421052631578949</v>
      </c>
      <c r="P6" s="22">
        <v>27</v>
      </c>
      <c r="Q6" s="23">
        <f t="shared" si="0"/>
        <v>0.71052631578947367</v>
      </c>
      <c r="R6" s="3">
        <f t="shared" si="1"/>
        <v>0.28947368421052633</v>
      </c>
      <c r="T6" s="24" t="s">
        <v>38</v>
      </c>
      <c r="U6" s="25">
        <f t="shared" si="2"/>
        <v>0.68421052631578949</v>
      </c>
      <c r="V6" s="25">
        <f t="shared" si="3"/>
        <v>0.7407407407407407</v>
      </c>
      <c r="W6" s="25">
        <f t="shared" si="4"/>
        <v>0.76923076923076927</v>
      </c>
      <c r="X6" s="25"/>
      <c r="Y6" s="25"/>
      <c r="Z6" s="3"/>
      <c r="AA6" s="3"/>
    </row>
    <row r="7" spans="1:36" ht="12.75" customHeight="1">
      <c r="A7" s="29" t="s">
        <v>20</v>
      </c>
      <c r="B7" s="30"/>
      <c r="C7" s="30"/>
      <c r="D7" s="30"/>
      <c r="E7" s="30">
        <v>18</v>
      </c>
      <c r="F7" s="30"/>
      <c r="G7" s="30"/>
      <c r="H7" s="30"/>
      <c r="I7" s="30"/>
      <c r="J7" s="30"/>
      <c r="K7" s="31"/>
      <c r="L7" s="3"/>
      <c r="M7" s="3"/>
      <c r="N7" s="30"/>
      <c r="O7" s="3">
        <f>E7/D6</f>
        <v>0.69230769230769229</v>
      </c>
      <c r="P7" s="22">
        <v>27</v>
      </c>
      <c r="Q7" s="23">
        <f t="shared" si="0"/>
        <v>1</v>
      </c>
      <c r="R7" s="3">
        <f t="shared" si="1"/>
        <v>0</v>
      </c>
      <c r="T7" s="24" t="s">
        <v>39</v>
      </c>
      <c r="U7" s="25">
        <f t="shared" si="2"/>
        <v>0.69230769230769229</v>
      </c>
      <c r="V7" s="25">
        <f t="shared" si="3"/>
        <v>0.9</v>
      </c>
      <c r="W7" s="25">
        <f t="shared" si="4"/>
        <v>0.76666666666666672</v>
      </c>
      <c r="X7" s="25"/>
      <c r="Y7" s="25"/>
      <c r="Z7" s="3"/>
      <c r="AA7" s="3"/>
    </row>
    <row r="8" spans="1:36" ht="12.75" customHeight="1">
      <c r="A8" s="29" t="s">
        <v>21</v>
      </c>
      <c r="B8" s="30"/>
      <c r="C8" s="30"/>
      <c r="D8" s="30"/>
      <c r="E8" s="30"/>
      <c r="F8" s="30">
        <v>15</v>
      </c>
      <c r="G8" s="30"/>
      <c r="H8" s="30"/>
      <c r="I8" s="30"/>
      <c r="J8" s="30"/>
      <c r="K8" s="31"/>
      <c r="L8" s="3"/>
      <c r="M8" s="3"/>
      <c r="N8" s="30"/>
      <c r="O8" s="3">
        <f>F8/E7</f>
        <v>0.83333333333333337</v>
      </c>
      <c r="P8" s="22">
        <v>24</v>
      </c>
      <c r="Q8" s="23">
        <f t="shared" si="0"/>
        <v>0.88888888888888884</v>
      </c>
      <c r="R8" s="3">
        <f t="shared" si="1"/>
        <v>0.11111111111111116</v>
      </c>
      <c r="T8" s="24" t="s">
        <v>40</v>
      </c>
      <c r="U8" s="25">
        <f t="shared" si="2"/>
        <v>0.83333333333333337</v>
      </c>
      <c r="V8" s="25">
        <f t="shared" si="3"/>
        <v>0.94444444444444442</v>
      </c>
      <c r="W8" s="25" t="s">
        <v>27</v>
      </c>
      <c r="X8" s="25"/>
      <c r="Y8" s="25"/>
      <c r="Z8" s="3"/>
      <c r="AA8" s="3"/>
    </row>
    <row r="9" spans="1:36" ht="12.75" customHeight="1">
      <c r="A9" s="29" t="s">
        <v>22</v>
      </c>
      <c r="B9" s="30"/>
      <c r="C9" s="30"/>
      <c r="D9" s="30"/>
      <c r="E9" s="30"/>
      <c r="F9" s="30"/>
      <c r="G9" s="30">
        <v>15</v>
      </c>
      <c r="H9" s="30"/>
      <c r="I9" s="30"/>
      <c r="J9" s="30"/>
      <c r="K9" s="31"/>
      <c r="L9" s="3"/>
      <c r="M9" s="3"/>
      <c r="N9" s="30"/>
      <c r="O9" s="3">
        <f>G9/F8</f>
        <v>1</v>
      </c>
      <c r="P9" s="22">
        <v>23</v>
      </c>
      <c r="Q9" s="23">
        <f t="shared" si="0"/>
        <v>0.95833333333333337</v>
      </c>
      <c r="R9" s="3">
        <f t="shared" si="1"/>
        <v>4.166666666666663E-2</v>
      </c>
      <c r="T9" s="24" t="s">
        <v>41</v>
      </c>
      <c r="U9" s="25">
        <f t="shared" si="2"/>
        <v>1</v>
      </c>
      <c r="V9" s="25">
        <f t="shared" si="3"/>
        <v>0.88235294117647056</v>
      </c>
      <c r="W9" s="25" t="s">
        <v>27</v>
      </c>
      <c r="X9" s="25"/>
      <c r="Y9" s="25"/>
      <c r="Z9" s="3"/>
      <c r="AA9" s="3"/>
    </row>
    <row r="10" spans="1:36" ht="12.75" customHeight="1">
      <c r="A10" s="56" t="s">
        <v>23</v>
      </c>
      <c r="B10" s="30"/>
      <c r="C10" s="30"/>
      <c r="D10" s="30"/>
      <c r="E10" s="30"/>
      <c r="F10" s="30"/>
      <c r="G10" s="30"/>
      <c r="H10" s="30">
        <v>13</v>
      </c>
      <c r="I10" s="30"/>
      <c r="J10" s="30"/>
      <c r="K10" s="31"/>
      <c r="L10" s="3"/>
      <c r="M10" s="3"/>
      <c r="N10" s="30"/>
      <c r="O10" s="3">
        <f>H10/G9</f>
        <v>0.8666666666666667</v>
      </c>
      <c r="P10" s="22">
        <v>19</v>
      </c>
      <c r="Q10" s="23">
        <f t="shared" si="0"/>
        <v>0.82608695652173914</v>
      </c>
      <c r="R10" s="3">
        <f t="shared" si="1"/>
        <v>0.17391304347826086</v>
      </c>
      <c r="T10" s="27" t="s">
        <v>42</v>
      </c>
      <c r="U10" s="25">
        <f t="shared" si="2"/>
        <v>0.8666666666666667</v>
      </c>
      <c r="V10" s="25" t="s">
        <v>27</v>
      </c>
      <c r="W10" s="25" t="s">
        <v>27</v>
      </c>
      <c r="X10" s="25"/>
      <c r="Y10" s="25"/>
      <c r="Z10" s="3"/>
      <c r="AA10" s="3"/>
    </row>
    <row r="11" spans="1:36" ht="12.75" customHeight="1">
      <c r="A11" s="56" t="s">
        <v>48</v>
      </c>
      <c r="B11" s="30"/>
      <c r="C11" s="30"/>
      <c r="D11" s="30"/>
      <c r="E11" s="30"/>
      <c r="F11" s="30"/>
      <c r="G11" s="30"/>
      <c r="H11" s="30"/>
      <c r="I11" s="30">
        <v>11</v>
      </c>
      <c r="J11" s="30"/>
      <c r="K11" s="31"/>
      <c r="L11" s="3"/>
      <c r="M11" s="3"/>
      <c r="N11" s="30"/>
      <c r="O11" s="3">
        <f>I11/H10</f>
        <v>0.84615384615384615</v>
      </c>
      <c r="P11" s="22">
        <v>18</v>
      </c>
      <c r="Q11" s="23">
        <f t="shared" si="0"/>
        <v>0.94736842105263153</v>
      </c>
      <c r="R11" s="3">
        <f t="shared" si="1"/>
        <v>5.2631578947368474E-2</v>
      </c>
      <c r="T11" s="27" t="s">
        <v>43</v>
      </c>
      <c r="U11" s="25">
        <f t="shared" si="2"/>
        <v>0.84615384615384615</v>
      </c>
      <c r="V11" s="25" t="s">
        <v>27</v>
      </c>
      <c r="W11" s="25" t="s">
        <v>27</v>
      </c>
      <c r="X11" s="25"/>
      <c r="Y11" s="25"/>
      <c r="Z11" s="3"/>
      <c r="AA11" s="3"/>
    </row>
    <row r="12" spans="1:36" ht="12.75" customHeight="1">
      <c r="A12" s="56" t="s">
        <v>49</v>
      </c>
      <c r="B12" s="30"/>
      <c r="C12" s="30"/>
      <c r="D12" s="30"/>
      <c r="E12" s="30"/>
      <c r="F12" s="30"/>
      <c r="G12" s="30"/>
      <c r="H12" s="30"/>
      <c r="I12" s="30"/>
      <c r="J12" s="30">
        <v>11</v>
      </c>
      <c r="K12" s="31">
        <v>6</v>
      </c>
      <c r="L12" s="3"/>
      <c r="M12" s="3"/>
      <c r="N12" s="30"/>
      <c r="O12" s="3">
        <f>J12/I11</f>
        <v>1</v>
      </c>
      <c r="P12" s="22">
        <v>15</v>
      </c>
      <c r="Q12" s="23">
        <f t="shared" si="0"/>
        <v>0.83333333333333337</v>
      </c>
      <c r="R12" s="3">
        <f t="shared" si="1"/>
        <v>0.16666666666666663</v>
      </c>
      <c r="T12" s="27"/>
      <c r="U12" s="25"/>
      <c r="V12" s="25"/>
      <c r="W12" s="25"/>
      <c r="X12" s="25"/>
      <c r="Y12" s="25"/>
      <c r="Z12" s="3"/>
      <c r="AA12" s="3"/>
    </row>
    <row r="13" spans="1:36" ht="12.75" customHeight="1">
      <c r="A13" s="29" t="s">
        <v>50</v>
      </c>
      <c r="B13" s="30"/>
      <c r="C13" s="30"/>
      <c r="D13" s="30"/>
      <c r="E13" s="30"/>
      <c r="F13" s="30"/>
      <c r="G13" s="30"/>
      <c r="H13" s="30"/>
      <c r="I13" s="30"/>
      <c r="J13" s="30">
        <v>2</v>
      </c>
      <c r="K13" s="31">
        <v>2</v>
      </c>
      <c r="L13" s="3"/>
      <c r="M13" s="3"/>
      <c r="N13" s="30"/>
      <c r="O13" s="3"/>
      <c r="P13" s="22">
        <v>7</v>
      </c>
      <c r="Q13" s="23"/>
      <c r="R13" s="3"/>
      <c r="T13" s="27"/>
      <c r="U13" s="25"/>
      <c r="V13" s="25"/>
      <c r="W13" s="25"/>
      <c r="X13" s="25"/>
      <c r="Y13" s="25"/>
      <c r="Z13" s="3"/>
      <c r="AA13" s="3"/>
    </row>
    <row r="14" spans="1:36" ht="12.75" customHeight="1">
      <c r="A14" s="56" t="s">
        <v>51</v>
      </c>
      <c r="B14" s="30"/>
      <c r="C14" s="30"/>
      <c r="D14" s="30"/>
      <c r="E14" s="30"/>
      <c r="F14" s="30"/>
      <c r="G14" s="30"/>
      <c r="H14" s="30"/>
      <c r="I14" s="30"/>
      <c r="J14" s="30">
        <v>4</v>
      </c>
      <c r="K14" s="31">
        <v>1</v>
      </c>
      <c r="L14" s="3"/>
      <c r="M14" s="3"/>
      <c r="N14" s="30"/>
      <c r="O14" s="3"/>
      <c r="P14" s="22">
        <v>6</v>
      </c>
      <c r="Q14" s="23"/>
      <c r="R14" s="3"/>
      <c r="T14" s="27"/>
      <c r="U14" s="25"/>
      <c r="V14" s="25"/>
      <c r="W14" s="25"/>
      <c r="X14" s="25"/>
      <c r="Y14" s="25"/>
      <c r="Z14" s="3"/>
      <c r="AA14" s="3"/>
    </row>
    <row r="15" spans="1:36" ht="12.75" customHeight="1">
      <c r="A15" s="56" t="s">
        <v>52</v>
      </c>
      <c r="B15" s="30"/>
      <c r="C15" s="30"/>
      <c r="D15" s="30"/>
      <c r="E15" s="30"/>
      <c r="F15" s="30"/>
      <c r="G15" s="30"/>
      <c r="H15" s="30"/>
      <c r="I15" s="30"/>
      <c r="J15" s="30">
        <v>1</v>
      </c>
      <c r="K15" s="31"/>
      <c r="L15" s="3"/>
      <c r="M15" s="3"/>
      <c r="N15" s="30"/>
      <c r="O15" s="3"/>
      <c r="P15" s="22">
        <v>4</v>
      </c>
      <c r="Q15" s="23"/>
      <c r="R15" s="3"/>
      <c r="T15" s="27"/>
      <c r="U15" s="25"/>
      <c r="V15" s="25"/>
      <c r="W15" s="25"/>
      <c r="X15" s="25"/>
      <c r="Y15" s="25"/>
      <c r="Z15" s="3"/>
      <c r="AA15" s="3"/>
    </row>
    <row r="16" spans="1:36" ht="12.75" customHeight="1">
      <c r="A16" s="56" t="s">
        <v>53</v>
      </c>
      <c r="B16" s="30"/>
      <c r="C16" s="30"/>
      <c r="D16" s="30"/>
      <c r="E16" s="30"/>
      <c r="F16" s="30"/>
      <c r="G16" s="30"/>
      <c r="H16" s="30"/>
      <c r="I16" s="30"/>
      <c r="J16" s="30">
        <v>1</v>
      </c>
      <c r="K16" s="31"/>
      <c r="L16" s="3"/>
      <c r="M16" s="3"/>
      <c r="N16" s="30"/>
      <c r="O16" s="3"/>
      <c r="P16" s="22">
        <v>2</v>
      </c>
      <c r="Q16" s="23"/>
      <c r="R16" s="3"/>
      <c r="T16" s="27"/>
      <c r="U16" s="25"/>
      <c r="V16" s="25"/>
      <c r="W16" s="25"/>
      <c r="X16" s="25"/>
      <c r="Y16" s="25"/>
      <c r="Z16" s="3"/>
      <c r="AA16" s="3"/>
    </row>
    <row r="17" spans="1:27" ht="12.75" customHeight="1">
      <c r="A17" s="56" t="s">
        <v>54</v>
      </c>
      <c r="B17" s="30"/>
      <c r="C17" s="30"/>
      <c r="D17" s="30"/>
      <c r="E17" s="30"/>
      <c r="F17" s="30"/>
      <c r="G17" s="30"/>
      <c r="H17" s="30"/>
      <c r="I17" s="30"/>
      <c r="J17" s="30">
        <v>2</v>
      </c>
      <c r="K17" s="31"/>
      <c r="L17" s="3"/>
      <c r="M17" s="3"/>
      <c r="N17" s="30"/>
      <c r="O17" s="3"/>
      <c r="P17" s="22">
        <v>2</v>
      </c>
      <c r="Q17" s="23"/>
      <c r="R17" s="3"/>
      <c r="T17" s="27"/>
      <c r="U17" s="25"/>
      <c r="V17" s="25"/>
      <c r="W17" s="25"/>
      <c r="X17" s="25"/>
      <c r="Y17" s="25"/>
      <c r="Z17" s="3"/>
      <c r="AA17" s="3"/>
    </row>
    <row r="18" spans="1:27" ht="12.75" customHeight="1">
      <c r="A18" s="56" t="s">
        <v>55</v>
      </c>
      <c r="B18" s="30"/>
      <c r="C18" s="30"/>
      <c r="D18" s="30"/>
      <c r="E18" s="30"/>
      <c r="F18" s="30"/>
      <c r="G18" s="30"/>
      <c r="H18" s="30"/>
      <c r="I18" s="30"/>
      <c r="J18" s="30">
        <v>2</v>
      </c>
      <c r="K18" s="31"/>
      <c r="L18" s="3"/>
      <c r="M18" s="3"/>
      <c r="N18" s="30"/>
      <c r="O18" s="3"/>
      <c r="P18" s="22">
        <v>2</v>
      </c>
      <c r="Q18" s="23"/>
      <c r="R18" s="3"/>
      <c r="T18" s="27"/>
      <c r="U18" s="25"/>
      <c r="V18" s="25"/>
      <c r="W18" s="25"/>
      <c r="X18" s="25"/>
      <c r="Y18" s="25"/>
      <c r="Z18" s="3"/>
      <c r="AA18" s="3"/>
    </row>
    <row r="19" spans="1:27" ht="12.75" customHeight="1">
      <c r="A19" s="56" t="s">
        <v>56</v>
      </c>
      <c r="B19" s="30"/>
      <c r="C19" s="30"/>
      <c r="D19" s="30"/>
      <c r="E19" s="30"/>
      <c r="F19" s="30"/>
      <c r="G19" s="30"/>
      <c r="H19" s="30"/>
      <c r="I19" s="30"/>
      <c r="J19" s="30"/>
      <c r="K19" s="31"/>
      <c r="L19" s="3"/>
      <c r="M19" s="3"/>
      <c r="N19" s="30"/>
      <c r="O19" s="3"/>
      <c r="P19" s="22"/>
      <c r="Q19" s="23"/>
      <c r="R19" s="3"/>
      <c r="T19" s="27"/>
      <c r="U19" s="25"/>
      <c r="V19" s="25"/>
      <c r="W19" s="25"/>
      <c r="X19" s="25"/>
      <c r="Y19" s="25"/>
      <c r="Z19" s="3"/>
      <c r="AA19" s="3"/>
    </row>
    <row r="20" spans="1:27" ht="12.75" customHeight="1">
      <c r="A20" s="56" t="s">
        <v>57</v>
      </c>
      <c r="B20" s="30"/>
      <c r="C20" s="30"/>
      <c r="D20" s="30"/>
      <c r="E20" s="30"/>
      <c r="F20" s="30"/>
      <c r="G20" s="30"/>
      <c r="H20" s="30"/>
      <c r="I20" s="30"/>
      <c r="J20" s="30">
        <v>1</v>
      </c>
      <c r="K20" s="31"/>
      <c r="L20" s="3"/>
      <c r="M20" s="3"/>
      <c r="N20" s="30"/>
      <c r="O20" s="3"/>
      <c r="P20" s="22">
        <v>1</v>
      </c>
      <c r="Q20" s="23"/>
      <c r="R20" s="3"/>
      <c r="T20" s="27"/>
      <c r="U20" s="25"/>
      <c r="V20" s="25"/>
      <c r="W20" s="25"/>
      <c r="X20" s="25"/>
      <c r="Y20" s="25"/>
      <c r="Z20" s="3"/>
      <c r="AA20" s="3"/>
    </row>
    <row r="21" spans="1:27" ht="12.75" customHeight="1">
      <c r="A21" s="56">
        <v>1001</v>
      </c>
      <c r="B21" s="30"/>
      <c r="C21" s="30"/>
      <c r="D21" s="30"/>
      <c r="E21" s="30"/>
      <c r="F21" s="30"/>
      <c r="G21" s="30"/>
      <c r="H21" s="30"/>
      <c r="I21" s="30"/>
      <c r="J21" s="30">
        <v>1</v>
      </c>
      <c r="K21" s="31"/>
      <c r="L21" s="3"/>
      <c r="M21" s="3"/>
      <c r="N21" s="30"/>
      <c r="O21" s="3"/>
      <c r="P21" s="22">
        <v>1</v>
      </c>
      <c r="Q21" s="23"/>
      <c r="R21" s="3"/>
      <c r="T21" s="27"/>
      <c r="U21" s="25"/>
      <c r="V21" s="25"/>
      <c r="W21" s="25"/>
      <c r="X21" s="25"/>
      <c r="Y21" s="25"/>
      <c r="Z21" s="3"/>
      <c r="AA21" s="3"/>
    </row>
    <row r="22" spans="1:27" ht="12.75" customHeight="1">
      <c r="A22" s="56"/>
      <c r="B22" s="30"/>
      <c r="C22" s="30"/>
      <c r="D22" s="30"/>
      <c r="E22" s="30"/>
      <c r="F22" s="30"/>
      <c r="G22" s="30"/>
      <c r="H22" s="30"/>
      <c r="I22" s="30"/>
      <c r="J22" s="30"/>
      <c r="K22" s="30">
        <f>SUM(K12:K14)</f>
        <v>9</v>
      </c>
      <c r="L22" s="3">
        <f>K12/B4</f>
        <v>0.1111111111111111</v>
      </c>
      <c r="M22" s="3">
        <f>K22/B4</f>
        <v>0.16666666666666666</v>
      </c>
      <c r="N22" s="3">
        <f>M22-L22</f>
        <v>5.5555555555555552E-2</v>
      </c>
      <c r="O22" s="3"/>
      <c r="P22" s="22"/>
      <c r="Q22" s="23"/>
      <c r="R22" s="3"/>
      <c r="T22" s="27" t="s">
        <v>44</v>
      </c>
      <c r="U22" s="25" t="s">
        <v>27</v>
      </c>
      <c r="V22" s="25" t="s">
        <v>27</v>
      </c>
      <c r="W22" s="25" t="s">
        <v>27</v>
      </c>
      <c r="X22" s="25"/>
      <c r="Y22" s="25"/>
      <c r="Z22" s="3"/>
      <c r="AA22" s="3"/>
    </row>
    <row r="23" spans="1:27" ht="12.75" customHeight="1">
      <c r="K23" s="30"/>
      <c r="L23" s="3"/>
      <c r="M23" s="3"/>
      <c r="O23" s="3"/>
      <c r="V23" s="25"/>
      <c r="W23" s="25"/>
      <c r="X23" s="25"/>
      <c r="Y23" s="25"/>
    </row>
    <row r="24" spans="1:27" ht="12.75" customHeight="1">
      <c r="A24" s="40" t="s">
        <v>68</v>
      </c>
      <c r="L24" s="3"/>
      <c r="M24" s="3"/>
      <c r="O24" s="3"/>
      <c r="V24" s="25"/>
      <c r="W24" s="25"/>
      <c r="X24" s="25"/>
      <c r="Y24" s="25"/>
    </row>
    <row r="25" spans="1:27" ht="25.5" customHeight="1">
      <c r="B25" s="302" t="s">
        <v>2</v>
      </c>
      <c r="C25" s="303"/>
      <c r="D25" s="303"/>
      <c r="E25" s="303"/>
      <c r="F25" s="303"/>
      <c r="G25" s="303"/>
      <c r="H25" s="303"/>
      <c r="I25" s="303"/>
      <c r="J25" s="303"/>
      <c r="L25" s="4" t="s">
        <v>3</v>
      </c>
      <c r="M25" s="4" t="s">
        <v>4</v>
      </c>
      <c r="N25" s="5" t="s">
        <v>5</v>
      </c>
      <c r="O25" s="4" t="s">
        <v>6</v>
      </c>
      <c r="P25" s="6" t="s">
        <v>7</v>
      </c>
      <c r="Q25" s="6" t="s">
        <v>8</v>
      </c>
      <c r="R25" s="7" t="s">
        <v>9</v>
      </c>
      <c r="V25" s="25"/>
      <c r="W25" s="25"/>
      <c r="X25" s="25"/>
      <c r="Y25" s="25"/>
    </row>
    <row r="26" spans="1:27" ht="12.75" customHeight="1">
      <c r="A26" s="152" t="s">
        <v>10</v>
      </c>
      <c r="B26" s="153">
        <v>1</v>
      </c>
      <c r="C26" s="153">
        <v>2</v>
      </c>
      <c r="D26" s="153">
        <v>3</v>
      </c>
      <c r="E26" s="153">
        <v>4</v>
      </c>
      <c r="F26" s="153">
        <v>5</v>
      </c>
      <c r="G26" s="153">
        <v>6</v>
      </c>
      <c r="H26" s="153">
        <v>7</v>
      </c>
      <c r="I26" s="153">
        <v>8</v>
      </c>
      <c r="J26" s="153">
        <v>9</v>
      </c>
      <c r="K26" s="154" t="s">
        <v>11</v>
      </c>
      <c r="L26" s="12"/>
      <c r="M26" s="12"/>
      <c r="N26" s="13"/>
      <c r="O26" s="14"/>
      <c r="P26" s="15"/>
      <c r="Q26" s="15"/>
      <c r="R26" s="3"/>
      <c r="U26" s="25"/>
      <c r="V26" s="25"/>
      <c r="W26" s="25"/>
      <c r="X26" s="25"/>
      <c r="Y26" s="25"/>
    </row>
    <row r="27" spans="1:27" ht="12.75" customHeight="1">
      <c r="A27" s="27" t="s">
        <v>19</v>
      </c>
      <c r="B27" s="10">
        <v>54</v>
      </c>
      <c r="C27" s="10"/>
      <c r="D27" s="10"/>
      <c r="E27" s="10"/>
      <c r="F27" s="10"/>
      <c r="G27" s="10"/>
      <c r="H27" s="10"/>
      <c r="I27" s="10"/>
      <c r="J27" s="10"/>
      <c r="K27" s="17"/>
      <c r="L27" s="12"/>
      <c r="M27" s="12"/>
      <c r="N27" s="13"/>
      <c r="O27" s="14"/>
      <c r="P27" s="18">
        <f>B27</f>
        <v>54</v>
      </c>
      <c r="Q27" s="15"/>
      <c r="R27" s="3"/>
    </row>
    <row r="28" spans="1:27" ht="12.75" customHeight="1">
      <c r="A28" s="29" t="s">
        <v>20</v>
      </c>
      <c r="C28" s="26">
        <v>27</v>
      </c>
      <c r="K28" s="17"/>
      <c r="L28" s="3"/>
      <c r="M28" s="3"/>
      <c r="O28" s="3">
        <f>C28/B27</f>
        <v>0.5</v>
      </c>
      <c r="P28" s="22">
        <v>27</v>
      </c>
      <c r="Q28" s="23">
        <f t="shared" ref="Q28:Q35" si="5">P28/P27</f>
        <v>0.5</v>
      </c>
      <c r="R28" s="3">
        <f t="shared" ref="R28:R35" si="6">100%-Q28</f>
        <v>0.5</v>
      </c>
    </row>
    <row r="29" spans="1:27" ht="12.75" customHeight="1">
      <c r="A29" s="29" t="s">
        <v>21</v>
      </c>
      <c r="D29" s="26">
        <v>20</v>
      </c>
      <c r="K29" s="17"/>
      <c r="L29" s="3"/>
      <c r="M29" s="3"/>
      <c r="O29" s="3">
        <f>D29/C28</f>
        <v>0.7407407407407407</v>
      </c>
      <c r="P29" s="22">
        <v>20</v>
      </c>
      <c r="Q29" s="23">
        <f t="shared" si="5"/>
        <v>0.7407407407407407</v>
      </c>
      <c r="R29" s="3">
        <f t="shared" si="6"/>
        <v>0.2592592592592593</v>
      </c>
    </row>
    <row r="30" spans="1:27" ht="12.75" customHeight="1">
      <c r="A30" s="29" t="s">
        <v>22</v>
      </c>
      <c r="E30" s="26">
        <v>18</v>
      </c>
      <c r="K30" s="17"/>
      <c r="L30" s="3"/>
      <c r="M30" s="3"/>
      <c r="O30" s="3">
        <f>E30/D29</f>
        <v>0.9</v>
      </c>
      <c r="P30" s="22">
        <v>20</v>
      </c>
      <c r="Q30" s="23">
        <f t="shared" si="5"/>
        <v>1</v>
      </c>
      <c r="R30" s="3">
        <f t="shared" si="6"/>
        <v>0</v>
      </c>
    </row>
    <row r="31" spans="1:27" ht="12.75" customHeight="1">
      <c r="A31" s="56" t="s">
        <v>23</v>
      </c>
      <c r="F31" s="26">
        <v>17</v>
      </c>
      <c r="K31" s="17"/>
      <c r="L31" s="3"/>
      <c r="M31" s="3"/>
      <c r="O31" s="3">
        <f>F31/E30</f>
        <v>0.94444444444444442</v>
      </c>
      <c r="P31" s="22">
        <v>19</v>
      </c>
      <c r="Q31" s="23">
        <f t="shared" si="5"/>
        <v>0.95</v>
      </c>
      <c r="R31" s="3">
        <f t="shared" si="6"/>
        <v>5.0000000000000044E-2</v>
      </c>
    </row>
    <row r="32" spans="1:27" ht="12.75" customHeight="1">
      <c r="A32" s="56" t="s">
        <v>48</v>
      </c>
      <c r="G32" s="26">
        <v>15</v>
      </c>
      <c r="K32" s="17"/>
      <c r="L32" s="3"/>
      <c r="M32" s="3"/>
      <c r="O32" s="3">
        <f>G32/F31</f>
        <v>0.88235294117647056</v>
      </c>
      <c r="P32" s="22">
        <v>18</v>
      </c>
      <c r="Q32" s="23">
        <f t="shared" si="5"/>
        <v>0.94736842105263153</v>
      </c>
      <c r="R32" s="3">
        <f t="shared" si="6"/>
        <v>5.2631578947368474E-2</v>
      </c>
    </row>
    <row r="33" spans="1:30" ht="12.75" customHeight="1">
      <c r="A33" s="56" t="s">
        <v>49</v>
      </c>
      <c r="H33" s="26">
        <v>10</v>
      </c>
      <c r="K33" s="17"/>
      <c r="L33" s="3"/>
      <c r="M33" s="3"/>
      <c r="O33" s="3">
        <f>H33/G32</f>
        <v>0.66666666666666663</v>
      </c>
      <c r="P33" s="22">
        <v>18</v>
      </c>
      <c r="Q33" s="23">
        <f t="shared" si="5"/>
        <v>1</v>
      </c>
      <c r="R33" s="3">
        <f t="shared" si="6"/>
        <v>0</v>
      </c>
    </row>
    <row r="34" spans="1:30" ht="12.75" customHeight="1">
      <c r="A34" s="29" t="s">
        <v>50</v>
      </c>
      <c r="I34" s="26">
        <v>10</v>
      </c>
      <c r="K34" s="17"/>
      <c r="L34" s="3"/>
      <c r="M34" s="3"/>
      <c r="O34" s="3">
        <f>I34/H33</f>
        <v>1</v>
      </c>
      <c r="P34" s="22">
        <v>19</v>
      </c>
      <c r="Q34" s="23">
        <f t="shared" si="5"/>
        <v>1.0555555555555556</v>
      </c>
      <c r="R34" s="3">
        <f t="shared" si="6"/>
        <v>-5.555555555555558E-2</v>
      </c>
    </row>
    <row r="35" spans="1:30" ht="12.75" customHeight="1">
      <c r="A35" s="56" t="s">
        <v>51</v>
      </c>
      <c r="J35" s="26">
        <v>10</v>
      </c>
      <c r="K35" s="17">
        <v>3</v>
      </c>
      <c r="L35" s="3"/>
      <c r="M35" s="3"/>
      <c r="O35" s="3">
        <f>J35/I34</f>
        <v>1</v>
      </c>
      <c r="P35" s="22">
        <v>17</v>
      </c>
      <c r="Q35" s="23">
        <f t="shared" si="5"/>
        <v>0.89473684210526316</v>
      </c>
      <c r="R35" s="3">
        <f t="shared" si="6"/>
        <v>0.10526315789473684</v>
      </c>
    </row>
    <row r="36" spans="1:30" ht="12.75" customHeight="1">
      <c r="A36" s="56" t="s">
        <v>52</v>
      </c>
      <c r="J36" s="26">
        <v>1</v>
      </c>
      <c r="K36" s="31"/>
      <c r="L36" s="3"/>
      <c r="M36" s="3"/>
      <c r="O36" s="3"/>
      <c r="P36" s="22">
        <v>4</v>
      </c>
      <c r="Q36" s="23"/>
      <c r="R36" s="3"/>
    </row>
    <row r="37" spans="1:30" ht="12.75" customHeight="1">
      <c r="A37" s="56" t="s">
        <v>53</v>
      </c>
      <c r="J37" s="26">
        <v>1</v>
      </c>
      <c r="K37" s="31"/>
      <c r="L37" s="3"/>
      <c r="M37" s="3"/>
      <c r="O37" s="3"/>
      <c r="P37" s="22">
        <v>2</v>
      </c>
      <c r="Q37" s="23"/>
      <c r="R37" s="3"/>
    </row>
    <row r="38" spans="1:30" ht="12.75" customHeight="1">
      <c r="A38" s="56" t="s">
        <v>54</v>
      </c>
      <c r="J38" s="26">
        <v>1</v>
      </c>
      <c r="K38" s="31"/>
      <c r="L38" s="3"/>
      <c r="M38" s="3"/>
      <c r="O38" s="3"/>
      <c r="P38" s="22">
        <v>3</v>
      </c>
      <c r="Q38" s="23"/>
      <c r="R38" s="3"/>
    </row>
    <row r="39" spans="1:30" ht="12.75" customHeight="1">
      <c r="A39" s="56" t="s">
        <v>55</v>
      </c>
      <c r="J39" s="26">
        <v>2</v>
      </c>
      <c r="K39" s="31"/>
      <c r="L39" s="3"/>
      <c r="M39" s="3"/>
      <c r="O39" s="3"/>
      <c r="P39" s="22">
        <v>2</v>
      </c>
      <c r="Q39" s="23"/>
      <c r="R39" s="3"/>
    </row>
    <row r="40" spans="1:30" ht="12.75" customHeight="1">
      <c r="A40" s="56" t="s">
        <v>56</v>
      </c>
      <c r="J40" s="26">
        <v>1</v>
      </c>
      <c r="K40" s="31">
        <v>1</v>
      </c>
      <c r="L40" s="3"/>
      <c r="M40" s="3"/>
      <c r="O40" s="3"/>
      <c r="P40" s="22">
        <v>1</v>
      </c>
      <c r="Q40" s="23"/>
      <c r="R40" s="3"/>
    </row>
    <row r="41" spans="1:30" ht="12.75" customHeight="1">
      <c r="A41" s="56" t="s">
        <v>57</v>
      </c>
      <c r="K41" s="31"/>
      <c r="L41" s="3"/>
      <c r="M41" s="3"/>
      <c r="O41" s="3"/>
      <c r="P41" s="22"/>
      <c r="Q41" s="23"/>
      <c r="R41" s="3"/>
    </row>
    <row r="42" spans="1:30" ht="12.75" customHeight="1">
      <c r="A42" s="56">
        <v>1001</v>
      </c>
      <c r="K42" s="31"/>
      <c r="L42" s="3"/>
      <c r="M42" s="3"/>
      <c r="O42" s="3"/>
      <c r="P42" s="22"/>
      <c r="Q42" s="23"/>
      <c r="R42" s="3"/>
    </row>
    <row r="43" spans="1:30" ht="12.75" customHeight="1">
      <c r="K43" s="26">
        <f>SUM(K35:K40)</f>
        <v>4</v>
      </c>
      <c r="L43" s="3">
        <f>K35/B27</f>
        <v>5.5555555555555552E-2</v>
      </c>
      <c r="M43" s="3">
        <f>K43/B27</f>
        <v>7.407407407407407E-2</v>
      </c>
      <c r="N43" s="3">
        <f>M43-L43</f>
        <v>1.8518518518518517E-2</v>
      </c>
      <c r="O43" s="3"/>
    </row>
    <row r="44" spans="1:30" ht="12.75" customHeight="1">
      <c r="A44" s="40" t="s">
        <v>72</v>
      </c>
      <c r="L44" s="3"/>
      <c r="M44" s="3"/>
      <c r="O44" s="3"/>
      <c r="S44" s="23"/>
    </row>
    <row r="45" spans="1:30" ht="25.5" customHeight="1">
      <c r="B45" s="302" t="s">
        <v>2</v>
      </c>
      <c r="C45" s="303"/>
      <c r="D45" s="303"/>
      <c r="E45" s="303"/>
      <c r="F45" s="303"/>
      <c r="G45" s="303"/>
      <c r="H45" s="303"/>
      <c r="I45" s="303"/>
      <c r="J45" s="303"/>
      <c r="L45" s="4" t="s">
        <v>3</v>
      </c>
      <c r="M45" s="4" t="s">
        <v>4</v>
      </c>
      <c r="N45" s="5" t="s">
        <v>5</v>
      </c>
      <c r="O45" s="4" t="s">
        <v>6</v>
      </c>
      <c r="P45" s="6" t="s">
        <v>7</v>
      </c>
      <c r="Q45" s="6" t="s">
        <v>8</v>
      </c>
      <c r="R45" s="7" t="s">
        <v>9</v>
      </c>
      <c r="S45" s="23"/>
    </row>
    <row r="46" spans="1:30" ht="12.75" customHeight="1">
      <c r="A46" s="152" t="s">
        <v>10</v>
      </c>
      <c r="B46" s="153">
        <v>1</v>
      </c>
      <c r="C46" s="153">
        <v>2</v>
      </c>
      <c r="D46" s="153">
        <v>3</v>
      </c>
      <c r="E46" s="153">
        <v>4</v>
      </c>
      <c r="F46" s="153">
        <v>5</v>
      </c>
      <c r="G46" s="153">
        <v>6</v>
      </c>
      <c r="H46" s="153">
        <v>7</v>
      </c>
      <c r="I46" s="153">
        <v>8</v>
      </c>
      <c r="J46" s="153">
        <v>9</v>
      </c>
      <c r="K46" s="154" t="s">
        <v>11</v>
      </c>
      <c r="L46" s="12"/>
      <c r="M46" s="12"/>
      <c r="N46" s="13"/>
      <c r="O46" s="14"/>
      <c r="P46" s="15"/>
      <c r="Q46" s="15"/>
      <c r="R46" s="3"/>
      <c r="S46" s="39"/>
      <c r="T46" s="2"/>
      <c r="U46" s="8" t="s">
        <v>35</v>
      </c>
      <c r="V46" s="8"/>
      <c r="W46" s="8"/>
      <c r="X46" s="8"/>
      <c r="Y46" s="8"/>
      <c r="Z46" s="8"/>
      <c r="AA46" s="8"/>
      <c r="AB46" s="8"/>
      <c r="AC46" s="8"/>
      <c r="AD46" s="8"/>
    </row>
    <row r="47" spans="1:30" ht="12.75" customHeight="1">
      <c r="A47" s="29" t="s">
        <v>21</v>
      </c>
      <c r="B47" s="10">
        <v>68</v>
      </c>
      <c r="C47" s="10"/>
      <c r="D47" s="10"/>
      <c r="E47" s="10"/>
      <c r="F47" s="10"/>
      <c r="G47" s="10"/>
      <c r="H47" s="10"/>
      <c r="I47" s="10"/>
      <c r="J47" s="10"/>
      <c r="K47" s="17"/>
      <c r="L47" s="12"/>
      <c r="M47" s="12"/>
      <c r="N47" s="13"/>
      <c r="O47" s="14"/>
      <c r="P47" s="18">
        <f>B47</f>
        <v>68</v>
      </c>
      <c r="Q47" s="15"/>
      <c r="R47" s="3"/>
      <c r="S47" s="39"/>
      <c r="U47" s="16" t="s">
        <v>12</v>
      </c>
      <c r="V47" s="160"/>
      <c r="W47" s="160"/>
      <c r="X47" s="160"/>
      <c r="Y47" s="160"/>
      <c r="Z47" s="160"/>
      <c r="AA47" s="160"/>
      <c r="AB47" s="160"/>
      <c r="AC47" s="160"/>
      <c r="AD47" s="160"/>
    </row>
    <row r="48" spans="1:30" ht="12.75" customHeight="1">
      <c r="A48" s="56" t="s">
        <v>22</v>
      </c>
      <c r="C48" s="26">
        <v>39</v>
      </c>
      <c r="K48" s="17"/>
      <c r="L48" s="3"/>
      <c r="M48" s="3"/>
      <c r="O48" s="14">
        <f>C48/B47</f>
        <v>0.57352941176470584</v>
      </c>
      <c r="P48" s="22">
        <v>39</v>
      </c>
      <c r="Q48" s="23">
        <f t="shared" ref="Q48:Q55" si="7">P48/P47</f>
        <v>0.57352941176470584</v>
      </c>
      <c r="R48" s="3">
        <f t="shared" ref="R48:R55" si="8">100%-Q48</f>
        <v>0.42647058823529416</v>
      </c>
      <c r="S48" s="39"/>
      <c r="T48" s="19" t="s">
        <v>13</v>
      </c>
      <c r="U48" s="21" t="s">
        <v>17</v>
      </c>
      <c r="V48" s="21" t="s">
        <v>19</v>
      </c>
      <c r="W48" s="21" t="s">
        <v>21</v>
      </c>
      <c r="X48" s="21" t="s">
        <v>23</v>
      </c>
    </row>
    <row r="49" spans="1:28" ht="12.75" customHeight="1">
      <c r="A49" s="56" t="s">
        <v>23</v>
      </c>
      <c r="D49" s="26">
        <v>30</v>
      </c>
      <c r="K49" s="17"/>
      <c r="L49" s="3"/>
      <c r="M49" s="3"/>
      <c r="O49" s="3">
        <f>D49/C48</f>
        <v>0.76923076923076927</v>
      </c>
      <c r="P49" s="22">
        <v>34</v>
      </c>
      <c r="Q49" s="23">
        <f t="shared" si="7"/>
        <v>0.87179487179487181</v>
      </c>
      <c r="R49" s="3">
        <f t="shared" si="8"/>
        <v>0.12820512820512819</v>
      </c>
      <c r="S49" s="39"/>
      <c r="T49" s="19"/>
      <c r="U49" s="21"/>
      <c r="V49" s="21"/>
      <c r="W49" s="21"/>
      <c r="X49" s="21"/>
    </row>
    <row r="50" spans="1:28" ht="12.75" customHeight="1">
      <c r="A50" s="56" t="s">
        <v>48</v>
      </c>
      <c r="E50" s="26">
        <v>23</v>
      </c>
      <c r="K50" s="17"/>
      <c r="L50" s="3"/>
      <c r="M50" s="3"/>
      <c r="O50" s="3">
        <f>E50/D49</f>
        <v>0.76666666666666672</v>
      </c>
      <c r="P50" s="22">
        <v>32</v>
      </c>
      <c r="Q50" s="23">
        <f t="shared" si="7"/>
        <v>0.94117647058823528</v>
      </c>
      <c r="R50" s="3">
        <f t="shared" si="8"/>
        <v>5.8823529411764719E-2</v>
      </c>
      <c r="T50" s="24" t="s">
        <v>37</v>
      </c>
      <c r="U50" s="23">
        <f t="shared" ref="U50:U51" si="9">Q5</f>
        <v>0.70370370370370372</v>
      </c>
      <c r="V50" s="23">
        <f t="shared" ref="V50:V51" si="10">Q28</f>
        <v>0.5</v>
      </c>
      <c r="W50" s="23">
        <f t="shared" ref="W50:W51" si="11">Q48</f>
        <v>0.57352941176470584</v>
      </c>
      <c r="X50" s="23">
        <f>Q68</f>
        <v>0.30645161290322581</v>
      </c>
      <c r="Y50" s="23"/>
      <c r="Z50" s="23"/>
      <c r="AA50" s="23"/>
      <c r="AB50" s="23"/>
    </row>
    <row r="51" spans="1:28" ht="12.75" customHeight="1">
      <c r="A51" s="56" t="s">
        <v>49</v>
      </c>
      <c r="F51" s="26">
        <v>14</v>
      </c>
      <c r="K51" s="17"/>
      <c r="L51" s="3"/>
      <c r="M51" s="3"/>
      <c r="O51" s="3">
        <f>F51/E50</f>
        <v>0.60869565217391308</v>
      </c>
      <c r="P51" s="22">
        <v>25</v>
      </c>
      <c r="Q51" s="23">
        <f t="shared" si="7"/>
        <v>0.78125</v>
      </c>
      <c r="R51" s="3">
        <f t="shared" si="8"/>
        <v>0.21875</v>
      </c>
      <c r="T51" s="24" t="s">
        <v>38</v>
      </c>
      <c r="U51" s="23">
        <f t="shared" si="9"/>
        <v>0.71052631578947367</v>
      </c>
      <c r="V51" s="23">
        <f t="shared" si="10"/>
        <v>0.7407407407407407</v>
      </c>
      <c r="W51" s="23">
        <f t="shared" si="11"/>
        <v>0.87179487179487181</v>
      </c>
      <c r="X51" s="23"/>
      <c r="Y51" s="23"/>
      <c r="Z51" s="23"/>
      <c r="AA51" s="23"/>
    </row>
    <row r="52" spans="1:28" ht="12.75" customHeight="1">
      <c r="A52" s="29" t="s">
        <v>50</v>
      </c>
      <c r="G52" s="26">
        <v>10</v>
      </c>
      <c r="K52" s="17"/>
      <c r="L52" s="3"/>
      <c r="M52" s="3"/>
      <c r="O52" s="3">
        <f>G52/F51</f>
        <v>0.7142857142857143</v>
      </c>
      <c r="P52" s="22">
        <v>19</v>
      </c>
      <c r="Q52" s="23">
        <f t="shared" si="7"/>
        <v>0.76</v>
      </c>
      <c r="R52" s="3">
        <f t="shared" si="8"/>
        <v>0.24</v>
      </c>
      <c r="T52" s="24"/>
      <c r="U52" s="23"/>
      <c r="V52" s="23"/>
      <c r="W52" s="23"/>
      <c r="X52" s="23"/>
      <c r="Y52" s="23"/>
      <c r="Z52" s="23"/>
      <c r="AA52" s="23"/>
    </row>
    <row r="53" spans="1:28" ht="12.75" customHeight="1">
      <c r="A53" s="56" t="s">
        <v>51</v>
      </c>
      <c r="H53" s="26">
        <v>9</v>
      </c>
      <c r="K53" s="17"/>
      <c r="L53" s="3"/>
      <c r="M53" s="3"/>
      <c r="O53" s="3">
        <f>H53/G52</f>
        <v>0.9</v>
      </c>
      <c r="P53" s="22">
        <v>19</v>
      </c>
      <c r="Q53" s="23">
        <f t="shared" si="7"/>
        <v>1</v>
      </c>
      <c r="R53" s="3">
        <f t="shared" si="8"/>
        <v>0</v>
      </c>
      <c r="T53" s="24"/>
      <c r="U53" s="23"/>
      <c r="V53" s="23"/>
      <c r="W53" s="23"/>
      <c r="X53" s="23"/>
      <c r="Y53" s="23"/>
      <c r="Z53" s="23"/>
      <c r="AA53" s="23"/>
    </row>
    <row r="54" spans="1:28" ht="12.75" customHeight="1">
      <c r="A54" s="56" t="s">
        <v>52</v>
      </c>
      <c r="I54" s="26">
        <v>4</v>
      </c>
      <c r="K54" s="31"/>
      <c r="L54" s="3"/>
      <c r="M54" s="3"/>
      <c r="O54" s="3">
        <f>I54/H53</f>
        <v>0.44444444444444442</v>
      </c>
      <c r="P54" s="22">
        <v>16</v>
      </c>
      <c r="Q54" s="23">
        <f t="shared" si="7"/>
        <v>0.84210526315789469</v>
      </c>
      <c r="R54" s="3">
        <f t="shared" si="8"/>
        <v>0.15789473684210531</v>
      </c>
      <c r="T54" s="24"/>
      <c r="U54" s="23"/>
      <c r="V54" s="23"/>
      <c r="W54" s="23"/>
      <c r="X54" s="23"/>
      <c r="Y54" s="23"/>
      <c r="Z54" s="23"/>
      <c r="AA54" s="23"/>
    </row>
    <row r="55" spans="1:28" ht="12.75" customHeight="1">
      <c r="A55" s="56" t="s">
        <v>53</v>
      </c>
      <c r="J55" s="26">
        <v>3</v>
      </c>
      <c r="K55" s="31"/>
      <c r="L55" s="3"/>
      <c r="M55" s="3"/>
      <c r="O55" s="3">
        <f>J55/I54</f>
        <v>0.75</v>
      </c>
      <c r="P55" s="22">
        <v>16</v>
      </c>
      <c r="Q55" s="23">
        <f t="shared" si="7"/>
        <v>1</v>
      </c>
      <c r="R55" s="3">
        <f t="shared" si="8"/>
        <v>0</v>
      </c>
      <c r="T55" s="24"/>
      <c r="U55" s="23"/>
      <c r="V55" s="23"/>
      <c r="W55" s="23"/>
      <c r="X55" s="23"/>
      <c r="Y55" s="23"/>
      <c r="Z55" s="23"/>
      <c r="AA55" s="23"/>
    </row>
    <row r="56" spans="1:28" ht="12.75" customHeight="1">
      <c r="A56" s="56" t="s">
        <v>54</v>
      </c>
      <c r="J56" s="26">
        <v>3</v>
      </c>
      <c r="K56" s="31"/>
      <c r="L56" s="3"/>
      <c r="M56" s="3"/>
      <c r="O56" s="3"/>
      <c r="P56" s="22">
        <v>15</v>
      </c>
      <c r="Q56" s="23"/>
      <c r="R56" s="3"/>
      <c r="T56" s="24"/>
      <c r="U56" s="23"/>
      <c r="V56" s="23"/>
      <c r="W56" s="23"/>
      <c r="X56" s="23"/>
      <c r="Y56" s="23"/>
      <c r="Z56" s="23"/>
      <c r="AA56" s="23"/>
    </row>
    <row r="57" spans="1:28" ht="12.75" customHeight="1">
      <c r="A57" s="56" t="s">
        <v>55</v>
      </c>
      <c r="J57" s="26">
        <v>8</v>
      </c>
      <c r="K57" s="31"/>
      <c r="L57" s="3"/>
      <c r="M57" s="3"/>
      <c r="O57" s="3"/>
      <c r="P57" s="22">
        <v>12</v>
      </c>
      <c r="Q57" s="23"/>
      <c r="R57" s="3"/>
      <c r="T57" s="24"/>
      <c r="U57" s="23"/>
      <c r="V57" s="23"/>
      <c r="W57" s="23"/>
      <c r="X57" s="23"/>
      <c r="Y57" s="23"/>
      <c r="Z57" s="23"/>
      <c r="AA57" s="23"/>
    </row>
    <row r="58" spans="1:28" ht="12.75" customHeight="1">
      <c r="A58" s="56" t="s">
        <v>56</v>
      </c>
      <c r="J58" s="26">
        <v>7</v>
      </c>
      <c r="K58" s="31"/>
      <c r="L58" s="3"/>
      <c r="M58" s="3"/>
      <c r="O58" s="3"/>
      <c r="P58" s="22">
        <v>12</v>
      </c>
      <c r="Q58" s="23"/>
      <c r="R58" s="3"/>
      <c r="T58" s="24"/>
      <c r="U58" s="23"/>
      <c r="V58" s="23"/>
      <c r="W58" s="23"/>
      <c r="X58" s="23"/>
      <c r="Y58" s="23"/>
      <c r="Z58" s="23"/>
      <c r="AA58" s="23"/>
    </row>
    <row r="59" spans="1:28" ht="12.75" customHeight="1">
      <c r="A59" s="56" t="s">
        <v>57</v>
      </c>
      <c r="J59" s="26">
        <v>3</v>
      </c>
      <c r="K59" s="31"/>
      <c r="L59" s="3"/>
      <c r="M59" s="3"/>
      <c r="O59" s="3"/>
      <c r="P59" s="22">
        <v>5</v>
      </c>
      <c r="Q59" s="23"/>
      <c r="R59" s="3"/>
      <c r="T59" s="24"/>
      <c r="U59" s="23"/>
      <c r="V59" s="23"/>
      <c r="W59" s="23"/>
      <c r="X59" s="23"/>
      <c r="Y59" s="23"/>
      <c r="Z59" s="23"/>
      <c r="AA59" s="23"/>
    </row>
    <row r="60" spans="1:28" ht="12.75" customHeight="1">
      <c r="A60" s="56">
        <v>1001</v>
      </c>
      <c r="J60" s="26">
        <v>7</v>
      </c>
      <c r="K60" s="31">
        <v>1</v>
      </c>
      <c r="L60" s="3"/>
      <c r="M60" s="3"/>
      <c r="O60" s="3"/>
      <c r="P60" s="22">
        <v>7</v>
      </c>
      <c r="Q60" s="23"/>
      <c r="R60" s="3"/>
      <c r="T60" s="24"/>
      <c r="U60" s="23"/>
      <c r="V60" s="23"/>
      <c r="W60" s="23"/>
      <c r="X60" s="23"/>
      <c r="Y60" s="23"/>
      <c r="Z60" s="23"/>
      <c r="AA60" s="23"/>
    </row>
    <row r="61" spans="1:28" ht="12.75" customHeight="1">
      <c r="A61" s="56">
        <v>1002</v>
      </c>
      <c r="J61" s="26">
        <v>5</v>
      </c>
      <c r="K61" s="31">
        <v>1</v>
      </c>
      <c r="L61" s="3"/>
      <c r="M61" s="3"/>
      <c r="O61" s="3"/>
      <c r="P61" s="22">
        <v>5</v>
      </c>
      <c r="Q61" s="23"/>
      <c r="R61" s="3"/>
      <c r="T61" s="24"/>
      <c r="U61" s="23"/>
      <c r="V61" s="23"/>
      <c r="W61" s="23"/>
      <c r="X61" s="23"/>
      <c r="Y61" s="23"/>
      <c r="Z61" s="23"/>
      <c r="AA61" s="23"/>
    </row>
    <row r="62" spans="1:28" ht="12.75" customHeight="1">
      <c r="A62" s="56">
        <v>1101</v>
      </c>
      <c r="J62" s="26">
        <v>4</v>
      </c>
      <c r="K62" s="31">
        <v>4</v>
      </c>
      <c r="L62" s="3"/>
      <c r="M62" s="3"/>
      <c r="O62" s="3"/>
      <c r="P62" s="22">
        <v>4</v>
      </c>
      <c r="Q62" s="23"/>
      <c r="R62" s="3"/>
      <c r="T62" s="24"/>
      <c r="U62" s="23"/>
      <c r="V62" s="23"/>
      <c r="W62" s="23"/>
      <c r="X62" s="23"/>
      <c r="Y62" s="23"/>
      <c r="Z62" s="23"/>
      <c r="AA62" s="23"/>
    </row>
    <row r="63" spans="1:28" ht="12.75" customHeight="1">
      <c r="K63" s="26">
        <f>SUM(K60:K62)</f>
        <v>6</v>
      </c>
      <c r="L63" s="3">
        <f>K55/B47</f>
        <v>0</v>
      </c>
      <c r="M63" s="3">
        <f>K63/B47</f>
        <v>8.8235294117647065E-2</v>
      </c>
      <c r="N63" s="3">
        <f>M63-L63</f>
        <v>8.8235294117647065E-2</v>
      </c>
      <c r="O63" s="3"/>
      <c r="T63" s="24" t="s">
        <v>39</v>
      </c>
      <c r="U63" s="23">
        <f t="shared" ref="U63:U67" si="12">Q7</f>
        <v>1</v>
      </c>
      <c r="V63" s="23">
        <f t="shared" ref="V63:V65" si="13">Q30</f>
        <v>1</v>
      </c>
      <c r="W63" s="23">
        <f>Q50</f>
        <v>0.94117647058823528</v>
      </c>
      <c r="X63" s="23"/>
      <c r="Y63" s="23"/>
      <c r="Z63" s="23"/>
      <c r="AA63" s="23"/>
    </row>
    <row r="64" spans="1:28" ht="12.75" customHeight="1">
      <c r="A64" s="40" t="s">
        <v>75</v>
      </c>
      <c r="L64" s="3"/>
      <c r="M64" s="3"/>
      <c r="O64" s="3"/>
      <c r="T64" s="24" t="s">
        <v>40</v>
      </c>
      <c r="U64" s="23">
        <f t="shared" si="12"/>
        <v>0.88888888888888884</v>
      </c>
      <c r="V64" s="23">
        <f t="shared" si="13"/>
        <v>0.95</v>
      </c>
      <c r="W64" s="23" t="s">
        <v>27</v>
      </c>
      <c r="X64" s="23"/>
      <c r="Y64" s="23"/>
      <c r="Z64" s="23"/>
      <c r="AA64" s="23"/>
    </row>
    <row r="65" spans="1:25" ht="25.5" customHeight="1">
      <c r="B65" s="302" t="s">
        <v>2</v>
      </c>
      <c r="C65" s="303"/>
      <c r="D65" s="303"/>
      <c r="E65" s="303"/>
      <c r="F65" s="303"/>
      <c r="G65" s="303"/>
      <c r="H65" s="303"/>
      <c r="I65" s="303"/>
      <c r="J65" s="303"/>
      <c r="L65" s="4" t="s">
        <v>3</v>
      </c>
      <c r="M65" s="4" t="s">
        <v>4</v>
      </c>
      <c r="N65" s="5" t="s">
        <v>5</v>
      </c>
      <c r="O65" s="4" t="s">
        <v>6</v>
      </c>
      <c r="P65" s="6" t="s">
        <v>7</v>
      </c>
      <c r="Q65" s="6" t="s">
        <v>8</v>
      </c>
      <c r="R65" s="7" t="s">
        <v>9</v>
      </c>
      <c r="T65" s="24" t="s">
        <v>41</v>
      </c>
      <c r="U65" s="23">
        <f t="shared" si="12"/>
        <v>0.95833333333333337</v>
      </c>
      <c r="V65" s="23">
        <f t="shared" si="13"/>
        <v>0.94736842105263153</v>
      </c>
      <c r="W65" s="23" t="s">
        <v>27</v>
      </c>
      <c r="X65" s="23"/>
      <c r="Y65" s="23"/>
    </row>
    <row r="66" spans="1:25" ht="12.75" customHeight="1">
      <c r="A66" s="152" t="s">
        <v>10</v>
      </c>
      <c r="B66" s="153">
        <v>1</v>
      </c>
      <c r="C66" s="153">
        <v>2</v>
      </c>
      <c r="D66" s="153">
        <v>3</v>
      </c>
      <c r="E66" s="153">
        <v>4</v>
      </c>
      <c r="F66" s="153">
        <v>5</v>
      </c>
      <c r="G66" s="153">
        <v>6</v>
      </c>
      <c r="H66" s="153">
        <v>7</v>
      </c>
      <c r="I66" s="153">
        <v>8</v>
      </c>
      <c r="J66" s="153">
        <v>9</v>
      </c>
      <c r="K66" s="154" t="s">
        <v>11</v>
      </c>
      <c r="L66" s="12"/>
      <c r="M66" s="12"/>
      <c r="N66" s="13"/>
      <c r="O66" s="14"/>
      <c r="P66" s="15"/>
      <c r="Q66" s="15"/>
      <c r="R66" s="3"/>
      <c r="T66" s="27" t="s">
        <v>42</v>
      </c>
      <c r="U66" s="23">
        <f t="shared" si="12"/>
        <v>0.82608695652173914</v>
      </c>
      <c r="V66" s="23" t="s">
        <v>27</v>
      </c>
      <c r="W66" s="23" t="s">
        <v>27</v>
      </c>
      <c r="X66" s="23"/>
      <c r="Y66" s="23"/>
    </row>
    <row r="67" spans="1:25" ht="12.75" customHeight="1">
      <c r="A67" s="56" t="s">
        <v>23</v>
      </c>
      <c r="B67" s="10">
        <v>62</v>
      </c>
      <c r="C67" s="10"/>
      <c r="D67" s="10"/>
      <c r="E67" s="10"/>
      <c r="F67" s="10"/>
      <c r="G67" s="10"/>
      <c r="H67" s="10"/>
      <c r="I67" s="10"/>
      <c r="J67" s="10"/>
      <c r="K67" s="31"/>
      <c r="L67" s="12"/>
      <c r="M67" s="12"/>
      <c r="N67" s="13"/>
      <c r="O67" s="14"/>
      <c r="P67" s="18">
        <f>B67</f>
        <v>62</v>
      </c>
      <c r="Q67" s="15"/>
      <c r="R67" s="3"/>
      <c r="T67" s="27" t="s">
        <v>43</v>
      </c>
      <c r="U67" s="23">
        <f t="shared" si="12"/>
        <v>0.94736842105263153</v>
      </c>
      <c r="V67" s="23" t="s">
        <v>27</v>
      </c>
      <c r="W67" s="23" t="s">
        <v>27</v>
      </c>
      <c r="X67" s="25"/>
      <c r="Y67" s="25"/>
    </row>
    <row r="68" spans="1:25" ht="12.75" customHeight="1">
      <c r="A68" s="56" t="s">
        <v>48</v>
      </c>
      <c r="C68" s="26">
        <v>19</v>
      </c>
      <c r="K68" s="31"/>
      <c r="L68" s="3"/>
      <c r="M68" s="3"/>
      <c r="O68" s="14">
        <f>C68/B67</f>
        <v>0.30645161290322581</v>
      </c>
      <c r="P68" s="22">
        <v>19</v>
      </c>
      <c r="Q68" s="23">
        <f t="shared" ref="Q68:Q75" si="14">P68/P67</f>
        <v>0.30645161290322581</v>
      </c>
      <c r="R68" s="3">
        <f t="shared" ref="R68:R75" si="15">100%-Q68</f>
        <v>0.69354838709677424</v>
      </c>
      <c r="T68" s="27" t="s">
        <v>44</v>
      </c>
      <c r="U68" s="23" t="s">
        <v>27</v>
      </c>
      <c r="V68" s="23" t="s">
        <v>27</v>
      </c>
      <c r="W68" s="23" t="s">
        <v>27</v>
      </c>
    </row>
    <row r="69" spans="1:25" ht="12.75" customHeight="1">
      <c r="A69" s="56" t="s">
        <v>49</v>
      </c>
      <c r="D69" s="26">
        <v>11</v>
      </c>
      <c r="K69" s="31"/>
      <c r="L69" s="3"/>
      <c r="M69" s="3"/>
      <c r="O69" s="3">
        <f>D69/C68</f>
        <v>0.57894736842105265</v>
      </c>
      <c r="P69" s="22">
        <v>12</v>
      </c>
      <c r="Q69" s="23">
        <f t="shared" si="14"/>
        <v>0.63157894736842102</v>
      </c>
      <c r="R69" s="3">
        <f t="shared" si="15"/>
        <v>0.36842105263157898</v>
      </c>
      <c r="T69" s="29"/>
      <c r="U69" s="23"/>
      <c r="V69" s="23"/>
      <c r="W69" s="23"/>
    </row>
    <row r="70" spans="1:25" ht="12.75" customHeight="1">
      <c r="A70" s="29" t="s">
        <v>50</v>
      </c>
      <c r="E70" s="26">
        <v>10</v>
      </c>
      <c r="K70" s="31"/>
      <c r="L70" s="3"/>
      <c r="M70" s="3"/>
      <c r="O70" s="3">
        <f>E70/D69</f>
        <v>0.90909090909090906</v>
      </c>
      <c r="P70" s="22">
        <v>13</v>
      </c>
      <c r="Q70" s="23">
        <f t="shared" si="14"/>
        <v>1.0833333333333333</v>
      </c>
      <c r="R70" s="3">
        <f t="shared" si="15"/>
        <v>-8.3333333333333259E-2</v>
      </c>
    </row>
    <row r="71" spans="1:25" ht="12.75" customHeight="1">
      <c r="A71" s="56" t="s">
        <v>51</v>
      </c>
      <c r="F71" s="26">
        <v>9</v>
      </c>
      <c r="K71" s="31"/>
      <c r="L71" s="3"/>
      <c r="M71" s="3"/>
      <c r="O71" s="3">
        <f>F71/E70</f>
        <v>0.9</v>
      </c>
      <c r="P71" s="22">
        <v>12</v>
      </c>
      <c r="Q71" s="23">
        <f t="shared" si="14"/>
        <v>0.92307692307692313</v>
      </c>
      <c r="R71" s="3">
        <f t="shared" si="15"/>
        <v>7.6923076923076872E-2</v>
      </c>
    </row>
    <row r="72" spans="1:25" ht="12.75" customHeight="1">
      <c r="A72" s="56" t="s">
        <v>52</v>
      </c>
      <c r="G72" s="26">
        <v>8</v>
      </c>
      <c r="K72" s="31"/>
      <c r="L72" s="3"/>
      <c r="M72" s="3"/>
      <c r="O72" s="3">
        <f>G72/F71</f>
        <v>0.88888888888888884</v>
      </c>
      <c r="P72" s="22">
        <v>11</v>
      </c>
      <c r="Q72" s="23">
        <f t="shared" si="14"/>
        <v>0.91666666666666663</v>
      </c>
      <c r="R72" s="3">
        <f t="shared" si="15"/>
        <v>8.333333333333337E-2</v>
      </c>
    </row>
    <row r="73" spans="1:25" ht="12.75" customHeight="1">
      <c r="A73" s="56" t="s">
        <v>53</v>
      </c>
      <c r="H73" s="26">
        <v>4</v>
      </c>
      <c r="K73" s="31"/>
      <c r="L73" s="3"/>
      <c r="M73" s="3"/>
      <c r="O73" s="3">
        <f>H73/G72</f>
        <v>0.5</v>
      </c>
      <c r="P73" s="22">
        <v>11</v>
      </c>
      <c r="Q73" s="23">
        <f t="shared" si="14"/>
        <v>1</v>
      </c>
      <c r="R73" s="3">
        <f t="shared" si="15"/>
        <v>0</v>
      </c>
    </row>
    <row r="74" spans="1:25" ht="12.75" customHeight="1">
      <c r="A74" s="56" t="s">
        <v>54</v>
      </c>
      <c r="I74" s="26">
        <v>4</v>
      </c>
      <c r="K74" s="31"/>
      <c r="L74" s="3"/>
      <c r="M74" s="3"/>
      <c r="O74" s="3">
        <f>I74/H73</f>
        <v>1</v>
      </c>
      <c r="P74" s="22">
        <v>11</v>
      </c>
      <c r="Q74" s="23">
        <f t="shared" si="14"/>
        <v>1</v>
      </c>
      <c r="R74" s="3">
        <f t="shared" si="15"/>
        <v>0</v>
      </c>
    </row>
    <row r="75" spans="1:25" ht="12.75" customHeight="1">
      <c r="A75" s="56" t="s">
        <v>55</v>
      </c>
      <c r="J75" s="26">
        <v>4</v>
      </c>
      <c r="K75" s="31">
        <v>0</v>
      </c>
      <c r="L75" s="3"/>
      <c r="M75" s="3"/>
      <c r="O75" s="3">
        <f>J75/I74</f>
        <v>1</v>
      </c>
      <c r="P75" s="22">
        <v>11</v>
      </c>
      <c r="Q75" s="23">
        <f t="shared" si="14"/>
        <v>1</v>
      </c>
      <c r="R75" s="3">
        <f t="shared" si="15"/>
        <v>0</v>
      </c>
    </row>
    <row r="76" spans="1:25" ht="12.75" customHeight="1">
      <c r="A76" s="56" t="s">
        <v>56</v>
      </c>
      <c r="J76" s="26">
        <v>3</v>
      </c>
      <c r="K76" s="31">
        <v>1</v>
      </c>
      <c r="L76" s="3"/>
      <c r="M76" s="3"/>
      <c r="O76" s="3"/>
      <c r="P76" s="22">
        <v>7</v>
      </c>
      <c r="Q76" s="23"/>
      <c r="R76" s="3"/>
    </row>
    <row r="77" spans="1:25" ht="12.75" customHeight="1">
      <c r="A77" s="56" t="s">
        <v>57</v>
      </c>
      <c r="J77" s="26">
        <v>2</v>
      </c>
      <c r="K77" s="31"/>
      <c r="L77" s="3"/>
      <c r="M77" s="3"/>
      <c r="O77" s="3"/>
      <c r="P77" s="22">
        <v>4</v>
      </c>
      <c r="Q77" s="23"/>
      <c r="R77" s="3"/>
    </row>
    <row r="78" spans="1:25" ht="12.75" customHeight="1">
      <c r="A78" s="56">
        <v>1001</v>
      </c>
      <c r="J78" s="26">
        <v>2</v>
      </c>
      <c r="K78" s="31"/>
      <c r="L78" s="3"/>
      <c r="M78" s="3"/>
      <c r="O78" s="3"/>
      <c r="P78" s="22">
        <v>2</v>
      </c>
      <c r="Q78" s="23"/>
      <c r="R78" s="3"/>
    </row>
    <row r="79" spans="1:25" ht="12.75" customHeight="1">
      <c r="A79" s="56">
        <v>1002</v>
      </c>
      <c r="J79" s="26">
        <v>3</v>
      </c>
      <c r="K79" s="31">
        <v>1</v>
      </c>
      <c r="L79" s="3"/>
      <c r="M79" s="3"/>
      <c r="O79" s="3"/>
      <c r="P79" s="22">
        <v>3</v>
      </c>
      <c r="Q79" s="23"/>
      <c r="R79" s="3"/>
    </row>
    <row r="80" spans="1:25" ht="12.75" customHeight="1">
      <c r="A80" s="56">
        <v>1101</v>
      </c>
      <c r="J80" s="26">
        <v>1</v>
      </c>
      <c r="K80" s="31">
        <v>1</v>
      </c>
      <c r="L80" s="3"/>
      <c r="M80" s="3"/>
      <c r="O80" s="3"/>
      <c r="P80" s="22">
        <v>1</v>
      </c>
      <c r="Q80" s="23"/>
      <c r="R80" s="3"/>
    </row>
    <row r="81" spans="1:30" ht="12.75" customHeight="1">
      <c r="A81" s="56">
        <v>1102</v>
      </c>
      <c r="J81" s="26">
        <v>1</v>
      </c>
      <c r="K81" s="31"/>
      <c r="L81" s="3"/>
      <c r="M81" s="3"/>
      <c r="O81" s="3"/>
      <c r="P81" s="22">
        <v>1</v>
      </c>
      <c r="Q81" s="23"/>
      <c r="R81" s="3"/>
    </row>
    <row r="82" spans="1:30" ht="12.75" customHeight="1">
      <c r="K82" s="26">
        <f>SUM(K75:K80)</f>
        <v>3</v>
      </c>
      <c r="L82" s="3">
        <f>K75/B67</f>
        <v>0</v>
      </c>
      <c r="M82" s="3">
        <f>K82/B67</f>
        <v>4.8387096774193547E-2</v>
      </c>
      <c r="N82" s="3">
        <f>M82-L82</f>
        <v>4.8387096774193547E-2</v>
      </c>
      <c r="O82" s="3"/>
    </row>
    <row r="83" spans="1:30" ht="12.75" customHeight="1">
      <c r="A83" s="40" t="s">
        <v>78</v>
      </c>
      <c r="L83" s="3"/>
      <c r="M83" s="3"/>
      <c r="O83" s="3"/>
    </row>
    <row r="84" spans="1:30" ht="25.5" customHeight="1">
      <c r="B84" s="302" t="s">
        <v>2</v>
      </c>
      <c r="C84" s="303"/>
      <c r="D84" s="303"/>
      <c r="E84" s="303"/>
      <c r="F84" s="303"/>
      <c r="G84" s="303"/>
      <c r="H84" s="303"/>
      <c r="I84" s="303"/>
      <c r="J84" s="303"/>
      <c r="L84" s="4" t="s">
        <v>3</v>
      </c>
      <c r="M84" s="4" t="s">
        <v>4</v>
      </c>
      <c r="N84" s="5" t="s">
        <v>5</v>
      </c>
      <c r="O84" s="4" t="s">
        <v>6</v>
      </c>
      <c r="P84" s="6" t="s">
        <v>7</v>
      </c>
      <c r="Q84" s="6" t="s">
        <v>8</v>
      </c>
      <c r="R84" s="7" t="s">
        <v>9</v>
      </c>
    </row>
    <row r="85" spans="1:30" ht="12.75" customHeight="1">
      <c r="A85" s="152" t="s">
        <v>10</v>
      </c>
      <c r="B85" s="153">
        <v>1</v>
      </c>
      <c r="C85" s="153">
        <v>2</v>
      </c>
      <c r="D85" s="153">
        <v>3</v>
      </c>
      <c r="E85" s="153">
        <v>4</v>
      </c>
      <c r="F85" s="153">
        <v>5</v>
      </c>
      <c r="G85" s="153">
        <v>6</v>
      </c>
      <c r="H85" s="153">
        <v>7</v>
      </c>
      <c r="I85" s="153">
        <v>8</v>
      </c>
      <c r="J85" s="153">
        <v>9</v>
      </c>
      <c r="K85" s="154" t="s">
        <v>11</v>
      </c>
      <c r="L85" s="12"/>
      <c r="M85" s="12"/>
      <c r="N85" s="13"/>
      <c r="O85" s="14"/>
      <c r="P85" s="15"/>
      <c r="Q85" s="15"/>
      <c r="R85" s="3"/>
    </row>
    <row r="86" spans="1:30" ht="12.75" customHeight="1">
      <c r="A86" s="56" t="s">
        <v>49</v>
      </c>
      <c r="B86" s="10">
        <v>39</v>
      </c>
      <c r="C86" s="10"/>
      <c r="D86" s="10"/>
      <c r="E86" s="10"/>
      <c r="F86" s="10"/>
      <c r="G86" s="10"/>
      <c r="H86" s="10"/>
      <c r="I86" s="10"/>
      <c r="J86" s="10"/>
      <c r="K86" s="31"/>
      <c r="L86" s="12"/>
      <c r="M86" s="12"/>
      <c r="N86" s="13"/>
      <c r="O86" s="14"/>
      <c r="P86" s="18">
        <f>B86</f>
        <v>39</v>
      </c>
      <c r="Q86" s="15"/>
      <c r="R86" s="3"/>
    </row>
    <row r="87" spans="1:30" ht="12.75" customHeight="1">
      <c r="A87" s="29" t="s">
        <v>50</v>
      </c>
      <c r="C87" s="26">
        <v>10</v>
      </c>
      <c r="K87" s="31"/>
      <c r="L87" s="3"/>
      <c r="M87" s="3"/>
      <c r="O87" s="14">
        <f>C87/B86</f>
        <v>0.25641025641025639</v>
      </c>
      <c r="P87" s="22">
        <v>20</v>
      </c>
      <c r="Q87" s="23">
        <f t="shared" ref="Q87:Q94" si="16">P87/P86</f>
        <v>0.51282051282051277</v>
      </c>
      <c r="R87" s="3">
        <f t="shared" ref="R87:R94" si="17">100%-Q87</f>
        <v>0.48717948717948723</v>
      </c>
    </row>
    <row r="88" spans="1:30" ht="12.75" customHeight="1">
      <c r="A88" s="56" t="s">
        <v>51</v>
      </c>
      <c r="D88" s="26">
        <v>10</v>
      </c>
      <c r="K88" s="31"/>
      <c r="L88" s="3"/>
      <c r="M88" s="3"/>
      <c r="O88" s="3">
        <f>D88/C87</f>
        <v>1</v>
      </c>
      <c r="P88" s="22">
        <v>16</v>
      </c>
      <c r="Q88" s="23">
        <f t="shared" si="16"/>
        <v>0.8</v>
      </c>
      <c r="R88" s="3">
        <f t="shared" si="17"/>
        <v>0.19999999999999996</v>
      </c>
      <c r="T88" s="2"/>
      <c r="U88" s="8" t="s">
        <v>45</v>
      </c>
      <c r="V88" s="8"/>
      <c r="W88" s="8"/>
      <c r="X88" s="8"/>
      <c r="Y88" s="8"/>
      <c r="Z88" s="8"/>
      <c r="AA88" s="8"/>
      <c r="AB88" s="8"/>
      <c r="AC88" s="8"/>
      <c r="AD88" s="8"/>
    </row>
    <row r="89" spans="1:30" ht="12.75" customHeight="1">
      <c r="A89" s="56" t="s">
        <v>52</v>
      </c>
      <c r="E89" s="26">
        <v>9</v>
      </c>
      <c r="K89" s="31"/>
      <c r="L89" s="3"/>
      <c r="M89" s="3"/>
      <c r="O89" s="3">
        <f>E89/D88</f>
        <v>0.9</v>
      </c>
      <c r="P89" s="22">
        <v>12</v>
      </c>
      <c r="Q89" s="23">
        <f t="shared" si="16"/>
        <v>0.75</v>
      </c>
      <c r="R89" s="3">
        <f t="shared" si="17"/>
        <v>0.25</v>
      </c>
      <c r="T89" s="2"/>
      <c r="U89" s="8"/>
      <c r="V89" s="8"/>
      <c r="W89" s="8"/>
      <c r="X89" s="8"/>
      <c r="Y89" s="8"/>
      <c r="Z89" s="8"/>
      <c r="AA89" s="8"/>
      <c r="AB89" s="8"/>
      <c r="AC89" s="8"/>
      <c r="AD89" s="8"/>
    </row>
    <row r="90" spans="1:30" ht="12.75" customHeight="1">
      <c r="A90" s="56" t="s">
        <v>53</v>
      </c>
      <c r="F90" s="26">
        <v>3</v>
      </c>
      <c r="K90" s="31"/>
      <c r="L90" s="3"/>
      <c r="M90" s="3"/>
      <c r="O90" s="3">
        <f>F90/E89</f>
        <v>0.33333333333333331</v>
      </c>
      <c r="P90" s="22">
        <v>11</v>
      </c>
      <c r="Q90" s="23">
        <f t="shared" si="16"/>
        <v>0.91666666666666663</v>
      </c>
      <c r="R90" s="3">
        <f t="shared" si="17"/>
        <v>8.333333333333337E-2</v>
      </c>
      <c r="T90" s="2"/>
      <c r="U90" s="8"/>
      <c r="V90" s="8"/>
      <c r="W90" s="8"/>
      <c r="X90" s="8"/>
      <c r="Y90" s="8"/>
      <c r="Z90" s="8"/>
      <c r="AA90" s="8"/>
      <c r="AB90" s="8"/>
      <c r="AC90" s="8"/>
      <c r="AD90" s="8"/>
    </row>
    <row r="91" spans="1:30" ht="12.75" customHeight="1">
      <c r="A91" s="56" t="s">
        <v>54</v>
      </c>
      <c r="G91" s="26">
        <v>3</v>
      </c>
      <c r="K91" s="31"/>
      <c r="L91" s="3"/>
      <c r="M91" s="3"/>
      <c r="O91" s="3">
        <f>G91/F90</f>
        <v>1</v>
      </c>
      <c r="P91" s="22">
        <v>9</v>
      </c>
      <c r="Q91" s="23">
        <f t="shared" si="16"/>
        <v>0.81818181818181823</v>
      </c>
      <c r="R91" s="3">
        <f t="shared" si="17"/>
        <v>0.18181818181818177</v>
      </c>
      <c r="T91" s="2"/>
      <c r="U91" s="8"/>
      <c r="V91" s="8"/>
      <c r="W91" s="8"/>
      <c r="X91" s="8"/>
      <c r="Y91" s="8"/>
      <c r="Z91" s="8"/>
      <c r="AA91" s="8"/>
      <c r="AB91" s="8"/>
      <c r="AC91" s="8"/>
      <c r="AD91" s="8"/>
    </row>
    <row r="92" spans="1:30" ht="12.75" customHeight="1">
      <c r="A92" s="56" t="s">
        <v>55</v>
      </c>
      <c r="H92" s="26">
        <v>3</v>
      </c>
      <c r="K92" s="31"/>
      <c r="L92" s="3"/>
      <c r="M92" s="3"/>
      <c r="O92" s="3">
        <f>H92/G91</f>
        <v>1</v>
      </c>
      <c r="P92" s="22">
        <v>9</v>
      </c>
      <c r="Q92" s="23">
        <f t="shared" si="16"/>
        <v>1</v>
      </c>
      <c r="R92" s="3">
        <f t="shared" si="17"/>
        <v>0</v>
      </c>
      <c r="T92" s="2"/>
      <c r="U92" s="8"/>
      <c r="V92" s="8"/>
      <c r="W92" s="8"/>
      <c r="X92" s="8"/>
      <c r="Y92" s="8"/>
      <c r="Z92" s="8"/>
      <c r="AA92" s="8"/>
      <c r="AB92" s="8"/>
      <c r="AC92" s="8"/>
      <c r="AD92" s="8"/>
    </row>
    <row r="93" spans="1:30" ht="12.75" customHeight="1">
      <c r="A93" s="56" t="s">
        <v>56</v>
      </c>
      <c r="I93" s="26">
        <v>3</v>
      </c>
      <c r="K93" s="31"/>
      <c r="L93" s="3"/>
      <c r="M93" s="3"/>
      <c r="O93" s="3">
        <f>I93/H92</f>
        <v>1</v>
      </c>
      <c r="P93" s="22">
        <v>9</v>
      </c>
      <c r="Q93" s="23">
        <f t="shared" si="16"/>
        <v>1</v>
      </c>
      <c r="R93" s="3">
        <f t="shared" si="17"/>
        <v>0</v>
      </c>
      <c r="T93" s="2"/>
      <c r="U93" s="8"/>
      <c r="V93" s="8"/>
      <c r="W93" s="8"/>
      <c r="X93" s="8"/>
      <c r="Y93" s="8"/>
      <c r="Z93" s="8"/>
      <c r="AA93" s="8"/>
      <c r="AB93" s="8"/>
      <c r="AC93" s="8"/>
      <c r="AD93" s="8"/>
    </row>
    <row r="94" spans="1:30" ht="12.75" customHeight="1">
      <c r="A94" s="56" t="s">
        <v>57</v>
      </c>
      <c r="J94" s="26">
        <v>3</v>
      </c>
      <c r="K94" s="31">
        <v>1</v>
      </c>
      <c r="L94" s="3"/>
      <c r="M94" s="3"/>
      <c r="O94" s="3">
        <f>J94/I93</f>
        <v>1</v>
      </c>
      <c r="P94" s="22">
        <v>9</v>
      </c>
      <c r="Q94" s="23">
        <f t="shared" si="16"/>
        <v>1</v>
      </c>
      <c r="R94" s="3">
        <f t="shared" si="17"/>
        <v>0</v>
      </c>
      <c r="T94" s="2"/>
      <c r="U94" s="8"/>
      <c r="V94" s="8"/>
      <c r="W94" s="8"/>
      <c r="X94" s="8"/>
      <c r="Y94" s="8"/>
      <c r="Z94" s="8"/>
      <c r="AA94" s="8"/>
      <c r="AB94" s="8"/>
      <c r="AC94" s="8"/>
      <c r="AD94" s="8"/>
    </row>
    <row r="95" spans="1:30" ht="12.75" customHeight="1">
      <c r="A95" s="56">
        <v>1001</v>
      </c>
      <c r="I95" s="26">
        <v>5</v>
      </c>
      <c r="K95" s="31"/>
      <c r="L95" s="3"/>
      <c r="M95" s="3"/>
      <c r="O95" s="3"/>
      <c r="P95" s="22">
        <v>6</v>
      </c>
      <c r="Q95" s="23"/>
      <c r="R95" s="3"/>
      <c r="T95" s="2"/>
      <c r="U95" s="8"/>
      <c r="V95" s="8"/>
      <c r="W95" s="8"/>
      <c r="X95" s="8"/>
      <c r="Y95" s="8"/>
      <c r="Z95" s="8"/>
      <c r="AA95" s="8"/>
      <c r="AB95" s="8"/>
      <c r="AC95" s="8"/>
      <c r="AD95" s="8"/>
    </row>
    <row r="96" spans="1:30" ht="12.75" customHeight="1">
      <c r="A96" s="56">
        <v>1002</v>
      </c>
      <c r="J96" s="26">
        <v>7</v>
      </c>
      <c r="K96" s="31">
        <v>1</v>
      </c>
      <c r="L96" s="3"/>
      <c r="M96" s="3"/>
      <c r="O96" s="3"/>
      <c r="P96" s="22">
        <v>8</v>
      </c>
      <c r="Q96" s="23"/>
      <c r="R96" s="3"/>
      <c r="T96" s="2"/>
      <c r="U96" s="8"/>
      <c r="V96" s="8"/>
      <c r="W96" s="8"/>
      <c r="X96" s="8"/>
      <c r="Y96" s="8"/>
      <c r="Z96" s="8"/>
      <c r="AA96" s="8"/>
      <c r="AB96" s="8"/>
      <c r="AC96" s="8"/>
      <c r="AD96" s="8"/>
    </row>
    <row r="97" spans="1:30" ht="12.75" customHeight="1">
      <c r="A97" s="56">
        <v>1101</v>
      </c>
      <c r="J97" s="26">
        <v>3</v>
      </c>
      <c r="K97" s="31">
        <v>1</v>
      </c>
      <c r="L97" s="3"/>
      <c r="M97" s="3"/>
      <c r="O97" s="3"/>
      <c r="P97" s="22">
        <v>7</v>
      </c>
      <c r="Q97" s="23"/>
      <c r="R97" s="3"/>
      <c r="T97" s="2"/>
      <c r="U97" s="8"/>
      <c r="V97" s="8"/>
      <c r="W97" s="8"/>
      <c r="X97" s="8"/>
      <c r="Y97" s="8"/>
      <c r="Z97" s="8"/>
      <c r="AA97" s="8"/>
      <c r="AB97" s="8"/>
      <c r="AC97" s="8"/>
      <c r="AD97" s="8"/>
    </row>
    <row r="98" spans="1:30" ht="12.75" customHeight="1">
      <c r="A98" s="56">
        <v>1102</v>
      </c>
      <c r="J98" s="26">
        <v>2</v>
      </c>
      <c r="K98" s="31"/>
      <c r="L98" s="3"/>
      <c r="M98" s="3"/>
      <c r="O98" s="3"/>
      <c r="P98" s="22">
        <v>2</v>
      </c>
      <c r="Q98" s="23"/>
      <c r="R98" s="3"/>
      <c r="T98" s="2"/>
      <c r="U98" s="8"/>
      <c r="V98" s="8"/>
      <c r="W98" s="8"/>
      <c r="X98" s="8"/>
      <c r="Y98" s="8"/>
      <c r="Z98" s="8"/>
      <c r="AA98" s="8"/>
      <c r="AB98" s="8"/>
      <c r="AC98" s="8"/>
      <c r="AD98" s="8"/>
    </row>
    <row r="99" spans="1:30" ht="12.75" customHeight="1">
      <c r="A99" s="56">
        <v>1201</v>
      </c>
      <c r="J99" s="26">
        <v>1</v>
      </c>
      <c r="K99" s="31">
        <v>1</v>
      </c>
      <c r="L99" s="3"/>
      <c r="M99" s="3"/>
      <c r="O99" s="3"/>
      <c r="P99" s="22">
        <v>3</v>
      </c>
      <c r="Q99" s="23"/>
      <c r="R99" s="3"/>
      <c r="T99" s="2"/>
      <c r="U99" s="8"/>
      <c r="V99" s="8"/>
      <c r="W99" s="8"/>
      <c r="X99" s="8"/>
      <c r="Y99" s="8"/>
      <c r="Z99" s="8"/>
      <c r="AA99" s="8"/>
      <c r="AB99" s="8"/>
      <c r="AC99" s="8"/>
      <c r="AD99" s="8"/>
    </row>
    <row r="100" spans="1:30" ht="12.75" customHeight="1">
      <c r="A100" s="56">
        <v>1202</v>
      </c>
      <c r="J100" s="26">
        <v>1</v>
      </c>
      <c r="K100" s="31"/>
      <c r="L100" s="3"/>
      <c r="M100" s="3"/>
      <c r="O100" s="3"/>
      <c r="P100" s="22">
        <v>1</v>
      </c>
      <c r="Q100" s="23"/>
      <c r="R100" s="3"/>
      <c r="T100" s="2"/>
      <c r="U100" s="8"/>
      <c r="V100" s="8"/>
      <c r="W100" s="8"/>
      <c r="X100" s="8"/>
      <c r="Y100" s="8"/>
      <c r="Z100" s="8"/>
      <c r="AA100" s="8"/>
      <c r="AB100" s="8"/>
      <c r="AC100" s="8"/>
      <c r="AD100" s="8"/>
    </row>
    <row r="101" spans="1:30" ht="12.75" customHeight="1">
      <c r="K101" s="26">
        <f>SUM(K94:K99)</f>
        <v>4</v>
      </c>
      <c r="L101" s="3">
        <f>K94/B86</f>
        <v>2.564102564102564E-2</v>
      </c>
      <c r="M101" s="3">
        <f>K101/B86</f>
        <v>0.10256410256410256</v>
      </c>
      <c r="N101" s="3">
        <f>M101-L101</f>
        <v>7.6923076923076927E-2</v>
      </c>
      <c r="O101" s="3"/>
      <c r="U101" s="16" t="s">
        <v>12</v>
      </c>
      <c r="V101" s="160"/>
      <c r="W101" s="160"/>
      <c r="X101" s="160"/>
      <c r="Y101" s="160"/>
      <c r="Z101" s="160"/>
      <c r="AA101" s="160"/>
      <c r="AB101" s="160"/>
      <c r="AC101" s="160"/>
      <c r="AD101" s="160"/>
    </row>
    <row r="102" spans="1:30" ht="12.75" customHeight="1">
      <c r="A102" s="40"/>
      <c r="D102" s="134"/>
      <c r="L102" s="3"/>
      <c r="M102" s="3"/>
      <c r="O102" s="3"/>
      <c r="T102" s="19" t="s">
        <v>13</v>
      </c>
      <c r="U102" s="21" t="s">
        <v>17</v>
      </c>
      <c r="V102" s="21" t="s">
        <v>19</v>
      </c>
      <c r="W102" s="21" t="s">
        <v>21</v>
      </c>
      <c r="X102" s="21" t="s">
        <v>23</v>
      </c>
    </row>
    <row r="103" spans="1:30" ht="12.75" customHeight="1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L103" s="7"/>
      <c r="M103" s="7"/>
      <c r="N103" s="52"/>
      <c r="O103" s="7"/>
      <c r="P103" s="6"/>
      <c r="Q103" s="6"/>
      <c r="R103" s="7"/>
      <c r="T103" s="24" t="s">
        <v>37</v>
      </c>
      <c r="U103" s="23">
        <f t="shared" ref="U103:U109" si="18">R5</f>
        <v>0.29629629629629628</v>
      </c>
      <c r="V103" s="23">
        <f t="shared" ref="V103:V107" si="19">R28</f>
        <v>0.5</v>
      </c>
      <c r="W103" s="23">
        <f t="shared" ref="W103:W105" si="20">R48</f>
        <v>0.42647058823529416</v>
      </c>
      <c r="X103" s="23">
        <f>R68</f>
        <v>0.69354838709677424</v>
      </c>
      <c r="Y103" s="23"/>
      <c r="Z103" s="3"/>
      <c r="AA103" s="3"/>
      <c r="AB103" s="3"/>
    </row>
    <row r="104" spans="1:30" ht="12.75" customHeight="1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3"/>
      <c r="L104" s="3"/>
      <c r="M104" s="3"/>
      <c r="O104" s="3"/>
      <c r="P104" s="15"/>
      <c r="Q104" s="15"/>
      <c r="R104" s="3"/>
      <c r="T104" s="24" t="s">
        <v>38</v>
      </c>
      <c r="U104" s="23">
        <f t="shared" si="18"/>
        <v>0.28947368421052633</v>
      </c>
      <c r="V104" s="23">
        <f t="shared" si="19"/>
        <v>0.2592592592592593</v>
      </c>
      <c r="W104" s="23">
        <f t="shared" si="20"/>
        <v>0.12820512820512819</v>
      </c>
      <c r="X104" s="23"/>
      <c r="Y104" s="23"/>
      <c r="Z104" s="3"/>
      <c r="AA104" s="3"/>
    </row>
    <row r="105" spans="1:30" ht="12.75" customHeight="1">
      <c r="A105" s="40" t="s">
        <v>81</v>
      </c>
      <c r="L105" s="3"/>
      <c r="M105" s="3"/>
      <c r="O105" s="3"/>
      <c r="T105" s="24" t="s">
        <v>39</v>
      </c>
      <c r="U105" s="23">
        <f t="shared" si="18"/>
        <v>0</v>
      </c>
      <c r="V105" s="23">
        <f t="shared" si="19"/>
        <v>0</v>
      </c>
      <c r="W105" s="23">
        <f t="shared" si="20"/>
        <v>5.8823529411764719E-2</v>
      </c>
      <c r="X105" s="23"/>
      <c r="Y105" s="23"/>
      <c r="Z105" s="3"/>
      <c r="AA105" s="3"/>
    </row>
    <row r="106" spans="1:30" ht="25.5" customHeight="1">
      <c r="B106" s="302" t="s">
        <v>2</v>
      </c>
      <c r="C106" s="303"/>
      <c r="D106" s="303"/>
      <c r="E106" s="303"/>
      <c r="F106" s="303"/>
      <c r="G106" s="303"/>
      <c r="H106" s="303"/>
      <c r="I106" s="303"/>
      <c r="J106" s="303"/>
      <c r="L106" s="4" t="s">
        <v>3</v>
      </c>
      <c r="M106" s="4" t="s">
        <v>4</v>
      </c>
      <c r="N106" s="5" t="s">
        <v>5</v>
      </c>
      <c r="O106" s="4" t="s">
        <v>6</v>
      </c>
      <c r="P106" s="6" t="s">
        <v>7</v>
      </c>
      <c r="Q106" s="6" t="s">
        <v>8</v>
      </c>
      <c r="R106" s="7" t="s">
        <v>9</v>
      </c>
      <c r="T106" s="24" t="s">
        <v>40</v>
      </c>
      <c r="U106" s="23">
        <f t="shared" si="18"/>
        <v>0.11111111111111116</v>
      </c>
      <c r="V106" s="23">
        <f t="shared" si="19"/>
        <v>5.0000000000000044E-2</v>
      </c>
      <c r="W106" s="23" t="s">
        <v>27</v>
      </c>
      <c r="X106" s="23"/>
      <c r="Y106" s="23"/>
      <c r="Z106" s="3"/>
      <c r="AA106" s="3"/>
    </row>
    <row r="107" spans="1:30" ht="12.75" customHeight="1">
      <c r="A107" s="152" t="s">
        <v>10</v>
      </c>
      <c r="B107" s="153">
        <v>1</v>
      </c>
      <c r="C107" s="153">
        <v>2</v>
      </c>
      <c r="D107" s="153">
        <v>3</v>
      </c>
      <c r="E107" s="153">
        <v>4</v>
      </c>
      <c r="F107" s="153">
        <v>5</v>
      </c>
      <c r="G107" s="153">
        <v>6</v>
      </c>
      <c r="H107" s="153">
        <v>7</v>
      </c>
      <c r="I107" s="153">
        <v>8</v>
      </c>
      <c r="J107" s="153">
        <v>9</v>
      </c>
      <c r="K107" s="154" t="s">
        <v>11</v>
      </c>
      <c r="L107" s="12"/>
      <c r="M107" s="12"/>
      <c r="N107" s="13"/>
      <c r="O107" s="14"/>
      <c r="P107" s="15"/>
      <c r="Q107" s="15"/>
      <c r="R107" s="3"/>
      <c r="T107" s="24" t="s">
        <v>41</v>
      </c>
      <c r="U107" s="23">
        <f t="shared" si="18"/>
        <v>4.166666666666663E-2</v>
      </c>
      <c r="V107" s="23">
        <f t="shared" si="19"/>
        <v>5.2631578947368474E-2</v>
      </c>
      <c r="W107" s="23" t="s">
        <v>27</v>
      </c>
      <c r="X107" s="23"/>
      <c r="Y107" s="23"/>
      <c r="Z107" s="3"/>
      <c r="AA107" s="3"/>
    </row>
    <row r="108" spans="1:30" ht="12.75" customHeight="1">
      <c r="A108" s="56" t="s">
        <v>51</v>
      </c>
      <c r="B108" s="10">
        <v>43</v>
      </c>
      <c r="C108" s="10"/>
      <c r="D108" s="10"/>
      <c r="E108" s="10"/>
      <c r="F108" s="10"/>
      <c r="G108" s="10"/>
      <c r="H108" s="10"/>
      <c r="I108" s="10"/>
      <c r="J108" s="10"/>
      <c r="K108" s="31"/>
      <c r="L108" s="12"/>
      <c r="M108" s="12"/>
      <c r="N108" s="13"/>
      <c r="O108" s="14"/>
      <c r="P108" s="18">
        <f>B108</f>
        <v>43</v>
      </c>
      <c r="Q108" s="15"/>
      <c r="R108" s="3"/>
      <c r="T108" s="27" t="s">
        <v>42</v>
      </c>
      <c r="U108" s="23">
        <f t="shared" si="18"/>
        <v>0.17391304347826086</v>
      </c>
      <c r="V108" s="23" t="s">
        <v>27</v>
      </c>
      <c r="W108" s="23" t="s">
        <v>27</v>
      </c>
      <c r="X108" s="25"/>
      <c r="Y108" s="25"/>
    </row>
    <row r="109" spans="1:30" ht="12.75" customHeight="1">
      <c r="A109" s="56" t="s">
        <v>52</v>
      </c>
      <c r="C109" s="26">
        <v>23</v>
      </c>
      <c r="K109" s="31"/>
      <c r="L109" s="3"/>
      <c r="M109" s="3"/>
      <c r="O109" s="14">
        <f>C109/B108</f>
        <v>0.53488372093023251</v>
      </c>
      <c r="P109" s="22">
        <v>23</v>
      </c>
      <c r="Q109" s="23">
        <f t="shared" ref="Q109:Q116" si="21">P109/P108</f>
        <v>0.53488372093023251</v>
      </c>
      <c r="R109" s="3">
        <f t="shared" ref="R109:R116" si="22">100%-Q109</f>
        <v>0.46511627906976749</v>
      </c>
      <c r="T109" s="27" t="s">
        <v>43</v>
      </c>
      <c r="U109" s="23">
        <f t="shared" si="18"/>
        <v>5.2631578947368474E-2</v>
      </c>
      <c r="V109" s="23" t="s">
        <v>27</v>
      </c>
      <c r="W109" s="23" t="s">
        <v>27</v>
      </c>
      <c r="X109" s="25"/>
      <c r="Y109" s="25"/>
    </row>
    <row r="110" spans="1:30" ht="12.75" customHeight="1">
      <c r="A110" s="56" t="s">
        <v>53</v>
      </c>
      <c r="D110" s="26">
        <v>13</v>
      </c>
      <c r="K110" s="31"/>
      <c r="L110" s="3"/>
      <c r="M110" s="3"/>
      <c r="O110" s="3">
        <f>D110/C109</f>
        <v>0.56521739130434778</v>
      </c>
      <c r="P110" s="22">
        <v>16</v>
      </c>
      <c r="Q110" s="23">
        <f t="shared" si="21"/>
        <v>0.69565217391304346</v>
      </c>
      <c r="R110" s="3">
        <f t="shared" si="22"/>
        <v>0.30434782608695654</v>
      </c>
      <c r="T110" s="27" t="s">
        <v>44</v>
      </c>
      <c r="U110" s="23" t="s">
        <v>27</v>
      </c>
      <c r="V110" s="23" t="s">
        <v>27</v>
      </c>
      <c r="W110" s="23" t="s">
        <v>27</v>
      </c>
      <c r="X110" s="23"/>
      <c r="Y110" s="25"/>
      <c r="Z110" s="25"/>
      <c r="AA110" s="25"/>
      <c r="AB110" s="25"/>
      <c r="AC110" s="25"/>
      <c r="AD110" s="25"/>
    </row>
    <row r="111" spans="1:30" ht="12.75" customHeight="1">
      <c r="A111" s="56" t="s">
        <v>54</v>
      </c>
      <c r="E111" s="26">
        <v>10</v>
      </c>
      <c r="K111" s="31"/>
      <c r="L111" s="3"/>
      <c r="M111" s="3"/>
      <c r="O111" s="3">
        <f>E111/D110</f>
        <v>0.76923076923076927</v>
      </c>
      <c r="P111" s="22">
        <v>16</v>
      </c>
      <c r="Q111" s="23">
        <f t="shared" si="21"/>
        <v>1</v>
      </c>
      <c r="R111" s="3">
        <f t="shared" si="22"/>
        <v>0</v>
      </c>
      <c r="T111" s="41"/>
      <c r="U111" s="39"/>
      <c r="V111" s="39"/>
      <c r="W111" s="39"/>
      <c r="X111" s="42"/>
      <c r="Y111" s="42"/>
      <c r="Z111" s="42"/>
      <c r="AA111" s="42"/>
      <c r="AB111" s="42"/>
      <c r="AC111" s="42"/>
      <c r="AD111" s="42"/>
    </row>
    <row r="112" spans="1:30" ht="12.75" customHeight="1">
      <c r="A112" s="56" t="s">
        <v>55</v>
      </c>
      <c r="F112" s="26">
        <v>7</v>
      </c>
      <c r="K112" s="31"/>
      <c r="L112" s="3"/>
      <c r="M112" s="3"/>
      <c r="O112" s="3">
        <f>F112/E111</f>
        <v>0.7</v>
      </c>
      <c r="P112" s="22">
        <v>16</v>
      </c>
      <c r="Q112" s="23">
        <f t="shared" si="21"/>
        <v>1</v>
      </c>
      <c r="R112" s="3">
        <f t="shared" si="22"/>
        <v>0</v>
      </c>
      <c r="T112" s="29"/>
      <c r="U112" s="39"/>
      <c r="V112" s="39"/>
      <c r="W112" s="39"/>
      <c r="X112" s="42"/>
      <c r="Y112" s="42"/>
      <c r="Z112" s="42"/>
      <c r="AA112" s="42"/>
      <c r="AB112" s="42"/>
      <c r="AC112" s="42"/>
      <c r="AD112" s="42"/>
    </row>
    <row r="113" spans="1:30" ht="12.75" customHeight="1">
      <c r="A113" s="56" t="s">
        <v>56</v>
      </c>
      <c r="G113" s="26">
        <v>7</v>
      </c>
      <c r="K113" s="31"/>
      <c r="L113" s="3"/>
      <c r="M113" s="3"/>
      <c r="O113" s="3">
        <f>G113/F112</f>
        <v>1</v>
      </c>
      <c r="P113" s="22">
        <v>14</v>
      </c>
      <c r="Q113" s="23">
        <f t="shared" si="21"/>
        <v>0.875</v>
      </c>
      <c r="R113" s="3">
        <f t="shared" si="22"/>
        <v>0.125</v>
      </c>
      <c r="T113" s="29"/>
      <c r="U113" s="39"/>
      <c r="V113" s="39"/>
      <c r="W113" s="39"/>
      <c r="X113" s="42"/>
      <c r="Y113" s="42"/>
      <c r="Z113" s="42"/>
      <c r="AA113" s="42"/>
      <c r="AB113" s="42"/>
      <c r="AC113" s="42"/>
      <c r="AD113" s="42"/>
    </row>
    <row r="114" spans="1:30" ht="12.75" customHeight="1">
      <c r="A114" s="56" t="s">
        <v>57</v>
      </c>
      <c r="H114" s="26">
        <v>7</v>
      </c>
      <c r="K114" s="31"/>
      <c r="L114" s="3"/>
      <c r="M114" s="3"/>
      <c r="O114" s="3">
        <f>H114/G113</f>
        <v>1</v>
      </c>
      <c r="P114" s="22">
        <v>15</v>
      </c>
      <c r="Q114" s="23">
        <f t="shared" si="21"/>
        <v>1.0714285714285714</v>
      </c>
      <c r="R114" s="3">
        <f t="shared" si="22"/>
        <v>-7.1428571428571397E-2</v>
      </c>
      <c r="T114" s="29"/>
      <c r="U114" s="39"/>
      <c r="V114" s="39"/>
      <c r="W114" s="39"/>
      <c r="X114" s="42"/>
      <c r="Y114" s="42"/>
      <c r="Z114" s="42"/>
      <c r="AA114" s="42"/>
      <c r="AB114" s="42"/>
      <c r="AC114" s="42"/>
      <c r="AD114" s="42"/>
    </row>
    <row r="115" spans="1:30" ht="12.75" customHeight="1">
      <c r="A115" s="56">
        <v>1001</v>
      </c>
      <c r="I115" s="26">
        <v>7</v>
      </c>
      <c r="K115" s="31"/>
      <c r="L115" s="3"/>
      <c r="M115" s="3"/>
      <c r="O115" s="3">
        <f>I115/H114</f>
        <v>1</v>
      </c>
      <c r="P115" s="22">
        <v>14</v>
      </c>
      <c r="Q115" s="23">
        <f t="shared" si="21"/>
        <v>0.93333333333333335</v>
      </c>
      <c r="R115" s="3">
        <f t="shared" si="22"/>
        <v>6.6666666666666652E-2</v>
      </c>
      <c r="T115" s="29"/>
      <c r="U115" s="39"/>
      <c r="V115" s="39"/>
      <c r="W115" s="39"/>
      <c r="X115" s="42"/>
      <c r="Y115" s="42"/>
      <c r="Z115" s="42"/>
      <c r="AA115" s="42"/>
      <c r="AB115" s="42"/>
      <c r="AC115" s="42"/>
      <c r="AD115" s="42"/>
    </row>
    <row r="116" spans="1:30" ht="12.75" customHeight="1">
      <c r="A116" s="56">
        <v>1002</v>
      </c>
      <c r="J116" s="26">
        <v>7</v>
      </c>
      <c r="K116" s="31">
        <v>0</v>
      </c>
      <c r="L116" s="3"/>
      <c r="M116" s="3"/>
      <c r="O116" s="3">
        <f>J116/I115</f>
        <v>1</v>
      </c>
      <c r="P116" s="22">
        <v>13</v>
      </c>
      <c r="Q116" s="23">
        <f t="shared" si="21"/>
        <v>0.9285714285714286</v>
      </c>
      <c r="R116" s="3">
        <f t="shared" si="22"/>
        <v>7.1428571428571397E-2</v>
      </c>
      <c r="T116" s="29"/>
      <c r="U116" s="39"/>
      <c r="V116" s="39"/>
      <c r="W116" s="39"/>
      <c r="X116" s="42"/>
      <c r="Y116" s="42"/>
      <c r="Z116" s="42"/>
      <c r="AA116" s="42"/>
      <c r="AB116" s="42"/>
      <c r="AC116" s="42"/>
      <c r="AD116" s="42"/>
    </row>
    <row r="117" spans="1:30" ht="12.75" customHeight="1">
      <c r="A117" s="56">
        <v>1101</v>
      </c>
      <c r="J117" s="26">
        <v>4</v>
      </c>
      <c r="K117" s="31">
        <v>2</v>
      </c>
      <c r="L117" s="3"/>
      <c r="M117" s="3"/>
      <c r="O117" s="3"/>
      <c r="P117" s="22">
        <v>12</v>
      </c>
      <c r="Q117" s="23"/>
      <c r="R117" s="3"/>
      <c r="T117" s="29"/>
      <c r="U117" s="39"/>
      <c r="V117" s="39"/>
      <c r="W117" s="39"/>
      <c r="X117" s="42"/>
      <c r="Y117" s="42"/>
      <c r="Z117" s="42"/>
      <c r="AA117" s="42"/>
      <c r="AB117" s="42"/>
      <c r="AC117" s="42"/>
      <c r="AD117" s="42"/>
    </row>
    <row r="118" spans="1:30" ht="12.75" customHeight="1">
      <c r="A118" s="56">
        <v>1102</v>
      </c>
      <c r="J118" s="26">
        <v>7</v>
      </c>
      <c r="K118" s="31"/>
      <c r="L118" s="3"/>
      <c r="M118" s="3"/>
      <c r="O118" s="3"/>
      <c r="P118" s="22">
        <v>10</v>
      </c>
      <c r="Q118" s="23"/>
      <c r="R118" s="3"/>
      <c r="T118" s="29"/>
      <c r="U118" s="39"/>
      <c r="V118" s="39"/>
      <c r="W118" s="39"/>
      <c r="X118" s="42"/>
      <c r="Y118" s="42"/>
      <c r="Z118" s="42"/>
      <c r="AA118" s="42"/>
      <c r="AB118" s="42"/>
      <c r="AC118" s="42"/>
      <c r="AD118" s="42"/>
    </row>
    <row r="119" spans="1:30" ht="12.75" customHeight="1">
      <c r="A119" s="56">
        <v>1201</v>
      </c>
      <c r="J119" s="26">
        <v>4</v>
      </c>
      <c r="K119" s="31">
        <v>2</v>
      </c>
      <c r="L119" s="3"/>
      <c r="M119" s="3"/>
      <c r="O119" s="3"/>
      <c r="P119" s="22">
        <v>6</v>
      </c>
      <c r="Q119" s="23"/>
      <c r="R119" s="3"/>
      <c r="T119" s="29"/>
      <c r="U119" s="39"/>
      <c r="V119" s="39"/>
      <c r="W119" s="39"/>
      <c r="X119" s="42"/>
      <c r="Y119" s="42"/>
      <c r="Z119" s="42"/>
      <c r="AA119" s="42"/>
      <c r="AB119" s="42"/>
      <c r="AC119" s="42"/>
      <c r="AD119" s="42"/>
    </row>
    <row r="120" spans="1:30" ht="12.75" customHeight="1">
      <c r="A120" s="56">
        <v>1202</v>
      </c>
      <c r="J120" s="26">
        <v>3</v>
      </c>
      <c r="K120" s="31"/>
      <c r="L120" s="3"/>
      <c r="M120" s="3"/>
      <c r="O120" s="3"/>
      <c r="P120" s="22">
        <v>3</v>
      </c>
      <c r="Q120" s="23"/>
      <c r="R120" s="3"/>
      <c r="T120" s="29"/>
      <c r="U120" s="39"/>
      <c r="V120" s="39"/>
      <c r="W120" s="39"/>
      <c r="X120" s="42"/>
      <c r="Y120" s="42"/>
      <c r="Z120" s="42"/>
      <c r="AA120" s="42"/>
      <c r="AB120" s="42"/>
      <c r="AC120" s="42"/>
      <c r="AD120" s="42"/>
    </row>
    <row r="121" spans="1:30" ht="12.75" customHeight="1">
      <c r="A121" s="56">
        <v>1301</v>
      </c>
      <c r="J121" s="26">
        <v>2</v>
      </c>
      <c r="K121" s="31">
        <v>1</v>
      </c>
      <c r="L121" s="3"/>
      <c r="M121" s="3"/>
      <c r="O121" s="3"/>
      <c r="P121" s="22">
        <v>2</v>
      </c>
      <c r="Q121" s="23"/>
      <c r="R121" s="3"/>
      <c r="T121" s="29"/>
      <c r="U121" s="39"/>
      <c r="V121" s="39"/>
      <c r="W121" s="39"/>
      <c r="X121" s="42"/>
      <c r="Y121" s="42"/>
      <c r="Z121" s="42"/>
      <c r="AA121" s="42"/>
      <c r="AB121" s="42"/>
      <c r="AC121" s="42"/>
      <c r="AD121" s="42"/>
    </row>
    <row r="122" spans="1:30" ht="12.75" customHeight="1">
      <c r="A122" s="56"/>
      <c r="K122" s="31"/>
      <c r="L122" s="3"/>
      <c r="M122" s="3"/>
      <c r="O122" s="3"/>
      <c r="P122" s="22"/>
      <c r="Q122" s="23"/>
      <c r="R122" s="3"/>
      <c r="T122" s="29"/>
      <c r="U122" s="39"/>
      <c r="V122" s="39"/>
      <c r="W122" s="39"/>
      <c r="X122" s="42"/>
      <c r="Y122" s="42"/>
      <c r="Z122" s="42"/>
      <c r="AA122" s="42"/>
      <c r="AB122" s="42"/>
      <c r="AC122" s="42"/>
      <c r="AD122" s="42"/>
    </row>
    <row r="123" spans="1:30" ht="12.75" customHeight="1">
      <c r="K123" s="26">
        <f>SUM(K116:K122)</f>
        <v>5</v>
      </c>
      <c r="L123" s="3">
        <f>K116/B108</f>
        <v>0</v>
      </c>
      <c r="M123" s="3">
        <f>K123/B108</f>
        <v>0.11627906976744186</v>
      </c>
      <c r="N123" s="3">
        <f>M123-L123</f>
        <v>0.11627906976744186</v>
      </c>
      <c r="O123" s="3"/>
      <c r="T123" s="29"/>
      <c r="U123" s="39"/>
      <c r="V123" s="39"/>
      <c r="W123" s="42"/>
      <c r="X123" s="42"/>
      <c r="Y123" s="42"/>
      <c r="Z123" s="42"/>
      <c r="AA123" s="42"/>
      <c r="AB123" s="42"/>
      <c r="AC123" s="42"/>
      <c r="AD123" s="42"/>
    </row>
    <row r="124" spans="1:30" ht="12.75" customHeight="1">
      <c r="A124" s="40" t="s">
        <v>89</v>
      </c>
      <c r="L124" s="3"/>
      <c r="M124" s="3"/>
      <c r="O124" s="3"/>
      <c r="T124" s="29"/>
      <c r="U124" s="39"/>
      <c r="V124" s="42"/>
      <c r="W124" s="42"/>
      <c r="X124" s="42"/>
      <c r="Y124" s="42"/>
      <c r="Z124" s="42"/>
      <c r="AA124" s="42"/>
      <c r="AB124" s="42"/>
      <c r="AC124" s="42"/>
      <c r="AD124" s="42"/>
    </row>
    <row r="125" spans="1:30" ht="25.5" customHeight="1">
      <c r="B125" s="302" t="s">
        <v>2</v>
      </c>
      <c r="C125" s="303"/>
      <c r="D125" s="303"/>
      <c r="E125" s="303"/>
      <c r="F125" s="303"/>
      <c r="G125" s="303"/>
      <c r="H125" s="303"/>
      <c r="I125" s="303"/>
      <c r="J125" s="303"/>
      <c r="L125" s="4" t="s">
        <v>3</v>
      </c>
      <c r="M125" s="4" t="s">
        <v>4</v>
      </c>
      <c r="N125" s="5" t="s">
        <v>5</v>
      </c>
      <c r="O125" s="4" t="s">
        <v>6</v>
      </c>
      <c r="P125" s="6" t="s">
        <v>7</v>
      </c>
      <c r="Q125" s="6" t="s">
        <v>8</v>
      </c>
      <c r="R125" s="7" t="s">
        <v>9</v>
      </c>
      <c r="T125" s="30"/>
      <c r="U125" s="8" t="s">
        <v>47</v>
      </c>
      <c r="V125" s="39"/>
      <c r="W125" s="39"/>
      <c r="X125" s="39"/>
      <c r="Y125" s="39"/>
      <c r="Z125" s="39"/>
      <c r="AA125" s="39"/>
      <c r="AB125" s="39"/>
      <c r="AC125" s="39"/>
      <c r="AD125" s="39"/>
    </row>
    <row r="126" spans="1:30" ht="12.75" customHeight="1">
      <c r="A126" s="152" t="s">
        <v>10</v>
      </c>
      <c r="B126" s="153">
        <v>1</v>
      </c>
      <c r="C126" s="153">
        <v>2</v>
      </c>
      <c r="D126" s="153">
        <v>3</v>
      </c>
      <c r="E126" s="153">
        <v>4</v>
      </c>
      <c r="F126" s="153">
        <v>5</v>
      </c>
      <c r="G126" s="153">
        <v>6</v>
      </c>
      <c r="H126" s="153">
        <v>7</v>
      </c>
      <c r="I126" s="153">
        <v>8</v>
      </c>
      <c r="J126" s="153">
        <v>9</v>
      </c>
      <c r="K126" s="154" t="s">
        <v>11</v>
      </c>
      <c r="L126" s="12"/>
      <c r="M126" s="12"/>
      <c r="N126" s="13"/>
      <c r="O126" s="14"/>
      <c r="P126" s="15"/>
      <c r="Q126" s="15"/>
      <c r="R126" s="3"/>
      <c r="T126" s="43" t="s">
        <v>13</v>
      </c>
      <c r="U126" s="46" t="s">
        <v>17</v>
      </c>
      <c r="V126" s="46" t="s">
        <v>19</v>
      </c>
      <c r="W126" s="46" t="s">
        <v>21</v>
      </c>
      <c r="X126" s="46" t="s">
        <v>23</v>
      </c>
      <c r="Y126" s="46" t="s">
        <v>48</v>
      </c>
      <c r="Z126" s="46" t="s">
        <v>49</v>
      </c>
      <c r="AA126" s="46" t="s">
        <v>51</v>
      </c>
      <c r="AB126" s="46" t="s">
        <v>53</v>
      </c>
      <c r="AC126" s="46" t="s">
        <v>55</v>
      </c>
      <c r="AD126" s="46" t="s">
        <v>57</v>
      </c>
    </row>
    <row r="127" spans="1:30" ht="12.75" customHeight="1">
      <c r="A127" s="56" t="s">
        <v>53</v>
      </c>
      <c r="B127" s="10">
        <v>23</v>
      </c>
      <c r="C127" s="10"/>
      <c r="D127" s="10"/>
      <c r="E127" s="10"/>
      <c r="F127" s="10"/>
      <c r="G127" s="10"/>
      <c r="H127" s="10"/>
      <c r="I127" s="10"/>
      <c r="J127" s="10"/>
      <c r="K127" s="31"/>
      <c r="L127" s="12"/>
      <c r="M127" s="12"/>
      <c r="N127" s="13"/>
      <c r="O127" s="14"/>
      <c r="P127" s="18">
        <f>B127</f>
        <v>23</v>
      </c>
      <c r="Q127" s="15"/>
      <c r="R127" s="3"/>
      <c r="T127" s="47" t="s">
        <v>37</v>
      </c>
      <c r="U127" s="48">
        <f>P6/P4</f>
        <v>0.5</v>
      </c>
      <c r="V127" s="48">
        <f>P29/P27</f>
        <v>0.37037037037037035</v>
      </c>
      <c r="W127" s="48">
        <f>P49/P47</f>
        <v>0.5</v>
      </c>
      <c r="X127" s="48">
        <f>P69/P67</f>
        <v>0.19354838709677419</v>
      </c>
      <c r="Y127" s="48" t="s">
        <v>135</v>
      </c>
      <c r="Z127" s="48">
        <f>P88/P86</f>
        <v>0.41025641025641024</v>
      </c>
      <c r="AA127" s="48">
        <f>P110/P108</f>
        <v>0.37209302325581395</v>
      </c>
      <c r="AB127" s="48">
        <f>P129/P127</f>
        <v>0.30434782608695654</v>
      </c>
      <c r="AC127" s="48" t="e">
        <f t="shared" ref="AC127:AD127" si="23">#REF!/#REF!</f>
        <v>#REF!</v>
      </c>
      <c r="AD127" s="48" t="e">
        <f t="shared" si="23"/>
        <v>#REF!</v>
      </c>
    </row>
    <row r="128" spans="1:30" ht="12.75" customHeight="1">
      <c r="A128" s="56" t="s">
        <v>54</v>
      </c>
      <c r="C128" s="26">
        <v>11</v>
      </c>
      <c r="K128" s="31"/>
      <c r="L128" s="3"/>
      <c r="M128" s="3"/>
      <c r="O128" s="14">
        <f>C128/B127</f>
        <v>0.47826086956521741</v>
      </c>
      <c r="P128" s="22">
        <v>11</v>
      </c>
      <c r="Q128" s="23">
        <f t="shared" ref="Q128:Q135" si="24">P128/P127</f>
        <v>0.47826086956521741</v>
      </c>
      <c r="R128" s="3">
        <f t="shared" ref="R128:R135" si="25">100%-Q128</f>
        <v>0.52173913043478259</v>
      </c>
      <c r="T128" s="2"/>
      <c r="U128" s="8"/>
      <c r="V128" s="39"/>
      <c r="W128" s="39"/>
      <c r="X128" s="39"/>
      <c r="Y128" s="39"/>
      <c r="Z128" s="39"/>
      <c r="AA128" s="39"/>
      <c r="AB128" s="39"/>
      <c r="AC128" s="39"/>
      <c r="AD128" s="39"/>
    </row>
    <row r="129" spans="1:22" ht="12.75" customHeight="1">
      <c r="A129" s="56" t="s">
        <v>55</v>
      </c>
      <c r="D129" s="26">
        <v>7</v>
      </c>
      <c r="K129" s="31"/>
      <c r="L129" s="3"/>
      <c r="M129" s="3"/>
      <c r="O129" s="3">
        <f>D129/C128</f>
        <v>0.63636363636363635</v>
      </c>
      <c r="P129" s="22">
        <v>7</v>
      </c>
      <c r="Q129" s="23">
        <f t="shared" si="24"/>
        <v>0.63636363636363635</v>
      </c>
      <c r="R129" s="3">
        <f t="shared" si="25"/>
        <v>0.36363636363636365</v>
      </c>
    </row>
    <row r="130" spans="1:22" ht="12.75" customHeight="1">
      <c r="A130" s="56" t="s">
        <v>56</v>
      </c>
      <c r="E130" s="26">
        <v>5</v>
      </c>
      <c r="K130" s="31"/>
      <c r="L130" s="3"/>
      <c r="M130" s="3"/>
      <c r="O130" s="3">
        <f>E130/D129</f>
        <v>0.7142857142857143</v>
      </c>
      <c r="P130" s="22">
        <v>6</v>
      </c>
      <c r="Q130" s="23">
        <f t="shared" si="24"/>
        <v>0.8571428571428571</v>
      </c>
      <c r="R130" s="3">
        <f t="shared" si="25"/>
        <v>0.1428571428571429</v>
      </c>
    </row>
    <row r="131" spans="1:22" ht="12.75" customHeight="1">
      <c r="A131" s="56" t="s">
        <v>57</v>
      </c>
      <c r="F131" s="26">
        <v>5</v>
      </c>
      <c r="K131" s="31"/>
      <c r="L131" s="3"/>
      <c r="M131" s="3"/>
      <c r="O131" s="3">
        <f>F131/E130</f>
        <v>1</v>
      </c>
      <c r="P131" s="22">
        <v>5</v>
      </c>
      <c r="Q131" s="23">
        <f t="shared" si="24"/>
        <v>0.83333333333333337</v>
      </c>
      <c r="R131" s="3">
        <f t="shared" si="25"/>
        <v>0.16666666666666663</v>
      </c>
    </row>
    <row r="132" spans="1:22" ht="12.75" customHeight="1">
      <c r="A132" s="56">
        <v>1001</v>
      </c>
      <c r="G132" s="26">
        <v>5</v>
      </c>
      <c r="K132" s="31"/>
      <c r="L132" s="3"/>
      <c r="M132" s="3"/>
      <c r="O132" s="3">
        <f>G132/F131</f>
        <v>1</v>
      </c>
      <c r="P132" s="22">
        <v>5</v>
      </c>
      <c r="Q132" s="23">
        <f t="shared" si="24"/>
        <v>1</v>
      </c>
      <c r="R132" s="3">
        <f t="shared" si="25"/>
        <v>0</v>
      </c>
    </row>
    <row r="133" spans="1:22" ht="12.75" customHeight="1">
      <c r="A133" s="56">
        <v>1002</v>
      </c>
      <c r="H133" s="26">
        <v>5</v>
      </c>
      <c r="K133" s="31"/>
      <c r="L133" s="3"/>
      <c r="M133" s="3"/>
      <c r="O133" s="3">
        <f>H133/G132</f>
        <v>1</v>
      </c>
      <c r="P133" s="22">
        <v>5</v>
      </c>
      <c r="Q133" s="23">
        <f t="shared" si="24"/>
        <v>1</v>
      </c>
      <c r="R133" s="3">
        <f t="shared" si="25"/>
        <v>0</v>
      </c>
    </row>
    <row r="134" spans="1:22" ht="12.75" customHeight="1">
      <c r="A134" s="56">
        <v>1101</v>
      </c>
      <c r="I134" s="26">
        <v>4</v>
      </c>
      <c r="K134" s="31"/>
      <c r="L134" s="3"/>
      <c r="M134" s="3"/>
      <c r="O134" s="3">
        <f>I134/H133</f>
        <v>0.8</v>
      </c>
      <c r="P134" s="22">
        <v>5</v>
      </c>
      <c r="Q134" s="23">
        <f t="shared" si="24"/>
        <v>1</v>
      </c>
      <c r="R134" s="3">
        <f t="shared" si="25"/>
        <v>0</v>
      </c>
    </row>
    <row r="135" spans="1:22" ht="12.75" customHeight="1">
      <c r="A135" s="56">
        <v>1102</v>
      </c>
      <c r="J135" s="26">
        <v>4</v>
      </c>
      <c r="K135" s="31">
        <v>1</v>
      </c>
      <c r="L135" s="3"/>
      <c r="M135" s="3"/>
      <c r="O135" s="3">
        <f>J135/I134</f>
        <v>1</v>
      </c>
      <c r="P135" s="22">
        <v>5</v>
      </c>
      <c r="Q135" s="23">
        <f t="shared" si="24"/>
        <v>1</v>
      </c>
      <c r="R135" s="3">
        <f t="shared" si="25"/>
        <v>0</v>
      </c>
    </row>
    <row r="136" spans="1:22" ht="12.75" customHeight="1">
      <c r="A136" s="56">
        <v>1201</v>
      </c>
      <c r="J136" s="26">
        <v>1</v>
      </c>
      <c r="K136" s="31">
        <v>1</v>
      </c>
      <c r="L136" s="3"/>
      <c r="M136" s="3"/>
      <c r="O136" s="3"/>
      <c r="P136" s="22">
        <v>4</v>
      </c>
      <c r="Q136" s="23"/>
      <c r="R136" s="3"/>
      <c r="S136" s="30" t="s">
        <v>83</v>
      </c>
      <c r="T136" s="30">
        <v>4</v>
      </c>
      <c r="U136" s="30">
        <f>K139</f>
        <v>4</v>
      </c>
      <c r="V136" s="30" t="s">
        <v>11</v>
      </c>
    </row>
    <row r="137" spans="1:22" ht="12.75" customHeight="1">
      <c r="A137" s="56">
        <v>1202</v>
      </c>
      <c r="J137" s="26">
        <v>3</v>
      </c>
      <c r="K137" s="31"/>
      <c r="L137" s="3"/>
      <c r="M137" s="3"/>
      <c r="O137" s="3"/>
      <c r="P137" s="22">
        <v>3</v>
      </c>
      <c r="Q137" s="23"/>
      <c r="R137" s="3"/>
      <c r="S137" s="30" t="s">
        <v>85</v>
      </c>
      <c r="T137" s="23">
        <f>T136/B127</f>
        <v>0.17391304347826086</v>
      </c>
      <c r="U137" s="23">
        <f>T136/U136</f>
        <v>1</v>
      </c>
      <c r="V137" s="30" t="s">
        <v>86</v>
      </c>
    </row>
    <row r="138" spans="1:22" ht="12.75" customHeight="1">
      <c r="A138" s="56">
        <v>1301</v>
      </c>
      <c r="J138" s="26">
        <v>2</v>
      </c>
      <c r="K138" s="31">
        <v>2</v>
      </c>
      <c r="L138" s="3"/>
      <c r="M138" s="3"/>
      <c r="O138" s="3"/>
      <c r="P138" s="22">
        <v>2</v>
      </c>
      <c r="Q138" s="23"/>
      <c r="R138" s="3"/>
    </row>
    <row r="139" spans="1:22" ht="12.75" customHeight="1">
      <c r="K139" s="26">
        <f>SUM(K135:K138)</f>
        <v>4</v>
      </c>
      <c r="L139" s="3">
        <f>K135/B127</f>
        <v>4.3478260869565216E-2</v>
      </c>
      <c r="M139" s="3">
        <f>K139/B127</f>
        <v>0.17391304347826086</v>
      </c>
      <c r="N139" s="3">
        <f>M139-L139</f>
        <v>0.13043478260869565</v>
      </c>
      <c r="O139" s="3"/>
    </row>
    <row r="140" spans="1:22" ht="12.75" customHeight="1">
      <c r="L140" s="3"/>
      <c r="M140" s="3"/>
      <c r="N140" s="3"/>
      <c r="O140" s="3"/>
    </row>
    <row r="141" spans="1:22" ht="12.75" customHeight="1">
      <c r="L141" s="3"/>
      <c r="M141" s="3"/>
      <c r="O141" s="3"/>
    </row>
    <row r="142" spans="1:22" ht="26.25" customHeight="1">
      <c r="A142" s="309" t="s">
        <v>99</v>
      </c>
      <c r="B142" s="292"/>
      <c r="C142" s="292"/>
      <c r="D142" s="292"/>
      <c r="E142" s="292"/>
      <c r="F142" s="292"/>
      <c r="G142" s="292"/>
      <c r="H142" s="298" t="s">
        <v>55</v>
      </c>
      <c r="I142" s="292"/>
      <c r="J142" s="292"/>
      <c r="K142" s="30"/>
      <c r="L142" s="3"/>
      <c r="M142" s="3"/>
      <c r="N142" s="30"/>
      <c r="O142" s="3"/>
      <c r="P142" s="30"/>
      <c r="Q142" s="30"/>
      <c r="R142" s="30"/>
    </row>
    <row r="143" spans="1:22" ht="20.25" customHeight="1">
      <c r="A143" s="293" t="s">
        <v>10</v>
      </c>
      <c r="B143" s="294" t="s">
        <v>100</v>
      </c>
      <c r="C143" s="289"/>
      <c r="D143" s="289"/>
      <c r="E143" s="289"/>
      <c r="F143" s="289"/>
      <c r="G143" s="289"/>
      <c r="H143" s="289"/>
      <c r="I143" s="289"/>
      <c r="J143" s="290"/>
      <c r="K143" s="310" t="s">
        <v>11</v>
      </c>
      <c r="L143" s="286" t="s">
        <v>3</v>
      </c>
      <c r="M143" s="286" t="s">
        <v>4</v>
      </c>
      <c r="N143" s="284" t="s">
        <v>5</v>
      </c>
      <c r="O143" s="286" t="s">
        <v>6</v>
      </c>
      <c r="P143" s="287" t="s">
        <v>7</v>
      </c>
      <c r="Q143" s="287" t="s">
        <v>8</v>
      </c>
      <c r="R143" s="286" t="s">
        <v>101</v>
      </c>
    </row>
    <row r="144" spans="1:22" ht="15.75" customHeight="1">
      <c r="A144" s="285"/>
      <c r="B144" s="64" t="s">
        <v>102</v>
      </c>
      <c r="C144" s="64" t="s">
        <v>103</v>
      </c>
      <c r="D144" s="64" t="s">
        <v>104</v>
      </c>
      <c r="E144" s="64" t="s">
        <v>105</v>
      </c>
      <c r="F144" s="64" t="s">
        <v>106</v>
      </c>
      <c r="G144" s="64" t="s">
        <v>107</v>
      </c>
      <c r="H144" s="64" t="s">
        <v>108</v>
      </c>
      <c r="I144" s="64" t="s">
        <v>109</v>
      </c>
      <c r="J144" s="64" t="s">
        <v>110</v>
      </c>
      <c r="K144" s="311"/>
      <c r="L144" s="285"/>
      <c r="M144" s="285"/>
      <c r="N144" s="285"/>
      <c r="O144" s="285"/>
      <c r="P144" s="285"/>
      <c r="Q144" s="285"/>
      <c r="R144" s="285"/>
      <c r="T144" s="112"/>
    </row>
    <row r="145" spans="1:20" ht="15.75" customHeight="1">
      <c r="A145" s="64" t="s">
        <v>55</v>
      </c>
      <c r="B145" s="65">
        <v>24</v>
      </c>
      <c r="C145" s="87"/>
      <c r="D145" s="87"/>
      <c r="E145" s="87"/>
      <c r="F145" s="87"/>
      <c r="G145" s="87"/>
      <c r="H145" s="87"/>
      <c r="I145" s="87"/>
      <c r="J145" s="87"/>
      <c r="K145" s="88"/>
      <c r="L145" s="67"/>
      <c r="M145" s="49"/>
      <c r="N145" s="68"/>
      <c r="O145" s="107"/>
      <c r="P145" s="70">
        <f>B145</f>
        <v>24</v>
      </c>
      <c r="Q145" s="108"/>
      <c r="R145" s="107"/>
      <c r="T145" s="112"/>
    </row>
    <row r="146" spans="1:20" ht="15.75" customHeight="1">
      <c r="A146" s="64" t="s">
        <v>56</v>
      </c>
      <c r="B146" s="87"/>
      <c r="C146" s="87">
        <v>9</v>
      </c>
      <c r="D146" s="87"/>
      <c r="E146" s="87"/>
      <c r="F146" s="87"/>
      <c r="G146" s="87"/>
      <c r="H146" s="87"/>
      <c r="I146" s="87"/>
      <c r="J146" s="87"/>
      <c r="K146" s="88"/>
      <c r="L146" s="72"/>
      <c r="M146" s="3"/>
      <c r="N146" s="73"/>
      <c r="O146" s="74">
        <f>IF(C146=0,"",C146/B145)</f>
        <v>0.375</v>
      </c>
      <c r="P146" s="75">
        <v>9</v>
      </c>
      <c r="Q146" s="76">
        <f t="shared" ref="Q146:Q153" si="26">IF(P146=0,"",P146/P145)</f>
        <v>0.375</v>
      </c>
      <c r="R146" s="76">
        <f t="shared" ref="R146:R153" si="27">IF(P146=0,"",100%-Q146)</f>
        <v>0.625</v>
      </c>
      <c r="T146" s="112"/>
    </row>
    <row r="147" spans="1:20" ht="15.75" customHeight="1">
      <c r="A147" s="64" t="s">
        <v>57</v>
      </c>
      <c r="B147" s="87"/>
      <c r="C147" s="87"/>
      <c r="D147" s="87">
        <v>7</v>
      </c>
      <c r="E147" s="87"/>
      <c r="F147" s="87"/>
      <c r="G147" s="87"/>
      <c r="H147" s="87"/>
      <c r="I147" s="87"/>
      <c r="J147" s="87"/>
      <c r="K147" s="88"/>
      <c r="L147" s="72"/>
      <c r="M147" s="3"/>
      <c r="N147" s="73"/>
      <c r="O147" s="74">
        <f>IF(D147=0,"",D147/C146)</f>
        <v>0.77777777777777779</v>
      </c>
      <c r="P147" s="75">
        <v>8</v>
      </c>
      <c r="Q147" s="76">
        <f t="shared" si="26"/>
        <v>0.88888888888888884</v>
      </c>
      <c r="R147" s="76">
        <f t="shared" si="27"/>
        <v>0.11111111111111116</v>
      </c>
      <c r="T147" s="77">
        <f>P147/P145</f>
        <v>0.33333333333333331</v>
      </c>
    </row>
    <row r="148" spans="1:20" ht="15.75" customHeight="1">
      <c r="A148" s="64">
        <v>1001</v>
      </c>
      <c r="B148" s="87"/>
      <c r="C148" s="87"/>
      <c r="D148" s="87"/>
      <c r="E148" s="87">
        <v>7</v>
      </c>
      <c r="F148" s="87"/>
      <c r="G148" s="87"/>
      <c r="H148" s="87"/>
      <c r="I148" s="87"/>
      <c r="J148" s="87"/>
      <c r="K148" s="88"/>
      <c r="L148" s="72"/>
      <c r="M148" s="3"/>
      <c r="N148" s="73"/>
      <c r="O148" s="74">
        <f>IF(E148=0,"",E148/D147)</f>
        <v>1</v>
      </c>
      <c r="P148" s="75">
        <v>7</v>
      </c>
      <c r="Q148" s="76">
        <f t="shared" si="26"/>
        <v>0.875</v>
      </c>
      <c r="R148" s="76">
        <f t="shared" si="27"/>
        <v>0.125</v>
      </c>
      <c r="T148" s="112"/>
    </row>
    <row r="149" spans="1:20" ht="15.75" customHeight="1">
      <c r="A149" s="64">
        <v>1002</v>
      </c>
      <c r="B149" s="87"/>
      <c r="C149" s="87"/>
      <c r="D149" s="87"/>
      <c r="E149" s="87"/>
      <c r="F149" s="87">
        <v>5</v>
      </c>
      <c r="G149" s="87"/>
      <c r="H149" s="87"/>
      <c r="I149" s="87"/>
      <c r="J149" s="87"/>
      <c r="K149" s="88"/>
      <c r="L149" s="72"/>
      <c r="M149" s="3"/>
      <c r="N149" s="73"/>
      <c r="O149" s="74">
        <f>IF(F149=0,"",F149/E148)</f>
        <v>0.7142857142857143</v>
      </c>
      <c r="P149" s="75">
        <v>6</v>
      </c>
      <c r="Q149" s="76">
        <f t="shared" si="26"/>
        <v>0.8571428571428571</v>
      </c>
      <c r="R149" s="76">
        <f t="shared" si="27"/>
        <v>0.1428571428571429</v>
      </c>
      <c r="T149" s="112"/>
    </row>
    <row r="150" spans="1:20" ht="15.75" customHeight="1">
      <c r="A150" s="64">
        <v>1101</v>
      </c>
      <c r="B150" s="87"/>
      <c r="C150" s="87"/>
      <c r="D150" s="87"/>
      <c r="E150" s="87"/>
      <c r="F150" s="87"/>
      <c r="G150" s="87">
        <v>5</v>
      </c>
      <c r="H150" s="87"/>
      <c r="I150" s="87"/>
      <c r="J150" s="87"/>
      <c r="K150" s="88"/>
      <c r="L150" s="72"/>
      <c r="M150" s="3"/>
      <c r="N150" s="73"/>
      <c r="O150" s="74">
        <f>IF(G150=0,"",G150/F149)</f>
        <v>1</v>
      </c>
      <c r="P150" s="75">
        <v>6</v>
      </c>
      <c r="Q150" s="76">
        <f t="shared" si="26"/>
        <v>1</v>
      </c>
      <c r="R150" s="76">
        <f t="shared" si="27"/>
        <v>0</v>
      </c>
      <c r="T150" s="112"/>
    </row>
    <row r="151" spans="1:20" ht="15.75" customHeight="1">
      <c r="A151" s="64">
        <v>1102</v>
      </c>
      <c r="B151" s="87"/>
      <c r="C151" s="87"/>
      <c r="D151" s="87"/>
      <c r="E151" s="87"/>
      <c r="F151" s="87"/>
      <c r="G151" s="87"/>
      <c r="H151" s="87">
        <v>5</v>
      </c>
      <c r="I151" s="87"/>
      <c r="J151" s="87"/>
      <c r="K151" s="88"/>
      <c r="L151" s="72"/>
      <c r="M151" s="3"/>
      <c r="N151" s="73"/>
      <c r="O151" s="74">
        <f>IF(H151=0,"",H151/G150)</f>
        <v>1</v>
      </c>
      <c r="P151" s="75">
        <v>6</v>
      </c>
      <c r="Q151" s="76">
        <f t="shared" si="26"/>
        <v>1</v>
      </c>
      <c r="R151" s="76">
        <f t="shared" si="27"/>
        <v>0</v>
      </c>
      <c r="T151" s="112"/>
    </row>
    <row r="152" spans="1:20" ht="15.75" customHeight="1">
      <c r="A152" s="64">
        <v>1201</v>
      </c>
      <c r="B152" s="87"/>
      <c r="C152" s="87"/>
      <c r="D152" s="87"/>
      <c r="E152" s="87"/>
      <c r="F152" s="87"/>
      <c r="G152" s="87"/>
      <c r="H152" s="87"/>
      <c r="I152" s="87">
        <v>4</v>
      </c>
      <c r="J152" s="87"/>
      <c r="K152" s="88"/>
      <c r="L152" s="72"/>
      <c r="M152" s="3"/>
      <c r="N152" s="73"/>
      <c r="O152" s="74">
        <f>IF(I152=0,"",I152/H151)</f>
        <v>0.8</v>
      </c>
      <c r="P152" s="75">
        <v>6</v>
      </c>
      <c r="Q152" s="76">
        <f t="shared" si="26"/>
        <v>1</v>
      </c>
      <c r="R152" s="76">
        <f t="shared" si="27"/>
        <v>0</v>
      </c>
      <c r="T152" s="112"/>
    </row>
    <row r="153" spans="1:20" ht="15.75" customHeight="1">
      <c r="A153" s="64">
        <v>1202</v>
      </c>
      <c r="B153" s="87"/>
      <c r="C153" s="87"/>
      <c r="D153" s="87"/>
      <c r="E153" s="87"/>
      <c r="F153" s="87"/>
      <c r="G153" s="87"/>
      <c r="H153" s="87"/>
      <c r="I153" s="87"/>
      <c r="J153" s="87">
        <v>3</v>
      </c>
      <c r="K153" s="88">
        <v>2</v>
      </c>
      <c r="L153" s="72"/>
      <c r="M153" s="3"/>
      <c r="N153" s="73"/>
      <c r="O153" s="78">
        <f>IF(J153=0,"",J153/I152)</f>
        <v>0.75</v>
      </c>
      <c r="P153" s="75">
        <v>6</v>
      </c>
      <c r="Q153" s="79">
        <f t="shared" si="26"/>
        <v>1</v>
      </c>
      <c r="R153" s="79">
        <f t="shared" si="27"/>
        <v>0</v>
      </c>
      <c r="T153" s="112"/>
    </row>
    <row r="154" spans="1:20" ht="15.75" customHeight="1">
      <c r="A154" s="64">
        <v>1301</v>
      </c>
      <c r="B154" s="87"/>
      <c r="C154" s="87"/>
      <c r="D154" s="87"/>
      <c r="E154" s="87"/>
      <c r="F154" s="87"/>
      <c r="G154" s="87"/>
      <c r="H154" s="87"/>
      <c r="I154" s="87"/>
      <c r="J154" s="87">
        <v>5</v>
      </c>
      <c r="K154" s="88"/>
      <c r="L154" s="72"/>
      <c r="M154" s="3"/>
      <c r="N154" s="30"/>
      <c r="O154" s="124"/>
      <c r="P154" s="81">
        <v>5</v>
      </c>
      <c r="Q154" s="125"/>
      <c r="R154" s="92"/>
      <c r="T154" s="112"/>
    </row>
    <row r="155" spans="1:20" ht="15.75" customHeight="1">
      <c r="A155" s="64">
        <v>1302</v>
      </c>
      <c r="B155" s="87"/>
      <c r="C155" s="87"/>
      <c r="D155" s="87"/>
      <c r="E155" s="87"/>
      <c r="F155" s="87"/>
      <c r="G155" s="87"/>
      <c r="H155" s="87"/>
      <c r="I155" s="87"/>
      <c r="J155" s="87">
        <v>5</v>
      </c>
      <c r="K155" s="88"/>
      <c r="L155" s="72"/>
      <c r="M155" s="3"/>
      <c r="N155" s="30"/>
      <c r="O155" s="84"/>
      <c r="P155" s="85">
        <v>5</v>
      </c>
      <c r="Q155" s="86"/>
      <c r="R155" s="84"/>
      <c r="T155" s="112"/>
    </row>
    <row r="156" spans="1:20" ht="15.75" customHeight="1">
      <c r="A156" s="64">
        <v>1401</v>
      </c>
      <c r="B156" s="87"/>
      <c r="C156" s="87"/>
      <c r="D156" s="87"/>
      <c r="E156" s="87"/>
      <c r="F156" s="87"/>
      <c r="G156" s="87"/>
      <c r="H156" s="87"/>
      <c r="I156" s="87"/>
      <c r="J156" s="87">
        <v>2</v>
      </c>
      <c r="K156" s="88">
        <v>1</v>
      </c>
      <c r="L156" s="72"/>
      <c r="M156" s="3"/>
      <c r="N156" s="30"/>
      <c r="O156" s="84"/>
      <c r="P156" s="85">
        <v>3</v>
      </c>
      <c r="Q156" s="86"/>
      <c r="R156" s="84"/>
      <c r="T156" s="112"/>
    </row>
    <row r="157" spans="1:20" ht="15.75" customHeight="1">
      <c r="A157" s="64">
        <v>1402</v>
      </c>
      <c r="B157" s="87"/>
      <c r="C157" s="87"/>
      <c r="D157" s="87"/>
      <c r="E157" s="87"/>
      <c r="F157" s="87"/>
      <c r="G157" s="87"/>
      <c r="H157" s="87"/>
      <c r="I157" s="87"/>
      <c r="J157" s="87">
        <v>2</v>
      </c>
      <c r="K157" s="88">
        <v>1</v>
      </c>
      <c r="L157" s="72"/>
      <c r="M157" s="3"/>
      <c r="N157" s="30"/>
      <c r="O157" s="84"/>
      <c r="P157" s="85">
        <v>2</v>
      </c>
      <c r="Q157" s="86"/>
      <c r="R157" s="84"/>
      <c r="T157" s="112"/>
    </row>
    <row r="158" spans="1:20" ht="15.75" customHeight="1">
      <c r="A158" s="64">
        <v>1501</v>
      </c>
      <c r="B158" s="87"/>
      <c r="C158" s="87"/>
      <c r="D158" s="87"/>
      <c r="E158" s="87"/>
      <c r="F158" s="87"/>
      <c r="G158" s="87"/>
      <c r="H158" s="87"/>
      <c r="I158" s="87"/>
      <c r="J158" s="87"/>
      <c r="K158" s="88"/>
      <c r="L158" s="72"/>
      <c r="M158" s="3"/>
      <c r="N158" s="30"/>
      <c r="O158" s="3"/>
      <c r="P158" s="30"/>
      <c r="Q158" s="23"/>
      <c r="R158" s="84"/>
      <c r="T158" s="112"/>
    </row>
    <row r="159" spans="1:20" ht="15.75" customHeight="1">
      <c r="A159" s="64">
        <v>1502</v>
      </c>
      <c r="B159" s="87"/>
      <c r="C159" s="87"/>
      <c r="D159" s="87"/>
      <c r="E159" s="87"/>
      <c r="F159" s="87"/>
      <c r="G159" s="87"/>
      <c r="H159" s="87"/>
      <c r="I159" s="87"/>
      <c r="J159" s="87"/>
      <c r="K159" s="88"/>
      <c r="L159" s="72"/>
      <c r="M159" s="3"/>
      <c r="N159" s="30"/>
      <c r="O159" s="89" t="s">
        <v>83</v>
      </c>
      <c r="P159" s="90">
        <v>4</v>
      </c>
      <c r="Q159" s="120">
        <f>K162</f>
        <v>4</v>
      </c>
      <c r="R159" s="92" t="s">
        <v>11</v>
      </c>
      <c r="T159" s="112"/>
    </row>
    <row r="160" spans="1:20" ht="15.75" customHeight="1">
      <c r="A160" s="64">
        <v>1601</v>
      </c>
      <c r="B160" s="87"/>
      <c r="C160" s="87"/>
      <c r="D160" s="87"/>
      <c r="E160" s="87"/>
      <c r="F160" s="87"/>
      <c r="G160" s="87"/>
      <c r="H160" s="87"/>
      <c r="I160" s="87"/>
      <c r="J160" s="87"/>
      <c r="K160" s="88"/>
      <c r="L160" s="72"/>
      <c r="M160" s="3"/>
      <c r="N160" s="30"/>
      <c r="O160" s="93" t="s">
        <v>85</v>
      </c>
      <c r="P160" s="94">
        <f>IF(P159/B145=0,"",P159/B145)</f>
        <v>0.16666666666666666</v>
      </c>
      <c r="Q160" s="121">
        <f>IF(P159/Q159=0,"",P159/Q159)</f>
        <v>1</v>
      </c>
      <c r="R160" s="96" t="s">
        <v>86</v>
      </c>
      <c r="T160" s="112"/>
    </row>
    <row r="161" spans="1:20" ht="15.75" customHeight="1">
      <c r="A161" s="64">
        <v>1602</v>
      </c>
      <c r="B161" s="87"/>
      <c r="C161" s="87"/>
      <c r="D161" s="87"/>
      <c r="E161" s="87"/>
      <c r="F161" s="87"/>
      <c r="G161" s="87"/>
      <c r="H161" s="87"/>
      <c r="I161" s="87"/>
      <c r="J161" s="87"/>
      <c r="K161" s="88"/>
      <c r="L161" s="97"/>
      <c r="M161" s="98"/>
      <c r="N161" s="99"/>
      <c r="O161" s="98"/>
      <c r="P161" s="99"/>
      <c r="Q161" s="99"/>
      <c r="R161" s="122"/>
      <c r="T161" s="112"/>
    </row>
    <row r="162" spans="1:20" ht="18" customHeight="1">
      <c r="A162" s="29"/>
      <c r="B162" s="30"/>
      <c r="C162" s="30"/>
      <c r="D162" s="288" t="s">
        <v>111</v>
      </c>
      <c r="E162" s="289"/>
      <c r="F162" s="289"/>
      <c r="G162" s="289"/>
      <c r="H162" s="289"/>
      <c r="I162" s="289"/>
      <c r="J162" s="290"/>
      <c r="K162" s="101">
        <f>SUM(K145:K158)</f>
        <v>4</v>
      </c>
      <c r="L162" s="102">
        <f>IF(K153=0,"",K153/B145)</f>
        <v>8.3333333333333329E-2</v>
      </c>
      <c r="M162" s="102">
        <f>IF(K162=0,"",K162/B145)</f>
        <v>0.16666666666666666</v>
      </c>
      <c r="N162" s="102">
        <f>IF(K153=0,"",M162-L162)</f>
        <v>8.3333333333333329E-2</v>
      </c>
      <c r="O162" s="3"/>
      <c r="P162" s="30"/>
      <c r="Q162" s="23"/>
      <c r="R162" s="3"/>
      <c r="T162" s="112"/>
    </row>
    <row r="163" spans="1:20" ht="12.75" customHeight="1">
      <c r="L163" s="3"/>
      <c r="M163" s="3"/>
      <c r="O163" s="3"/>
    </row>
    <row r="164" spans="1:20" ht="12.75" customHeight="1">
      <c r="L164" s="3"/>
      <c r="M164" s="3"/>
      <c r="N164" s="3"/>
      <c r="O164" s="3"/>
    </row>
    <row r="165" spans="1:20" ht="26.25" customHeight="1">
      <c r="A165" s="309" t="s">
        <v>99</v>
      </c>
      <c r="B165" s="292"/>
      <c r="C165" s="292"/>
      <c r="D165" s="292"/>
      <c r="E165" s="292"/>
      <c r="F165" s="292"/>
      <c r="G165" s="292"/>
      <c r="H165" s="298" t="s">
        <v>57</v>
      </c>
      <c r="I165" s="292"/>
      <c r="J165" s="292"/>
      <c r="K165" s="30"/>
      <c r="L165" s="3"/>
      <c r="M165" s="3"/>
      <c r="N165" s="30"/>
      <c r="O165" s="3"/>
      <c r="P165" s="30"/>
      <c r="Q165" s="30"/>
      <c r="R165" s="30"/>
    </row>
    <row r="166" spans="1:20" ht="20.25" customHeight="1">
      <c r="A166" s="293" t="s">
        <v>10</v>
      </c>
      <c r="B166" s="294" t="s">
        <v>100</v>
      </c>
      <c r="C166" s="289"/>
      <c r="D166" s="289"/>
      <c r="E166" s="289"/>
      <c r="F166" s="289"/>
      <c r="G166" s="289"/>
      <c r="H166" s="289"/>
      <c r="I166" s="289"/>
      <c r="J166" s="290"/>
      <c r="K166" s="310" t="s">
        <v>11</v>
      </c>
      <c r="L166" s="286" t="s">
        <v>3</v>
      </c>
      <c r="M166" s="286" t="s">
        <v>4</v>
      </c>
      <c r="N166" s="284" t="s">
        <v>5</v>
      </c>
      <c r="O166" s="286" t="s">
        <v>6</v>
      </c>
      <c r="P166" s="287" t="s">
        <v>7</v>
      </c>
      <c r="Q166" s="287" t="s">
        <v>8</v>
      </c>
      <c r="R166" s="286" t="s">
        <v>101</v>
      </c>
    </row>
    <row r="167" spans="1:20" ht="15.75" customHeight="1">
      <c r="A167" s="285"/>
      <c r="B167" s="64" t="s">
        <v>102</v>
      </c>
      <c r="C167" s="64" t="s">
        <v>103</v>
      </c>
      <c r="D167" s="64" t="s">
        <v>104</v>
      </c>
      <c r="E167" s="64" t="s">
        <v>105</v>
      </c>
      <c r="F167" s="64" t="s">
        <v>106</v>
      </c>
      <c r="G167" s="64" t="s">
        <v>107</v>
      </c>
      <c r="H167" s="64" t="s">
        <v>108</v>
      </c>
      <c r="I167" s="64" t="s">
        <v>109</v>
      </c>
      <c r="J167" s="64" t="s">
        <v>110</v>
      </c>
      <c r="K167" s="311"/>
      <c r="L167" s="285"/>
      <c r="M167" s="285"/>
      <c r="N167" s="285"/>
      <c r="O167" s="285"/>
      <c r="P167" s="285"/>
      <c r="Q167" s="285"/>
      <c r="R167" s="285"/>
      <c r="T167" s="112"/>
    </row>
    <row r="168" spans="1:20" ht="15.75" customHeight="1">
      <c r="A168" s="64" t="s">
        <v>57</v>
      </c>
      <c r="B168" s="65">
        <v>23</v>
      </c>
      <c r="C168" s="65"/>
      <c r="D168" s="65"/>
      <c r="E168" s="65"/>
      <c r="F168" s="65"/>
      <c r="G168" s="65"/>
      <c r="H168" s="65"/>
      <c r="I168" s="65"/>
      <c r="J168" s="65"/>
      <c r="K168" s="66"/>
      <c r="L168" s="67"/>
      <c r="M168" s="49"/>
      <c r="N168" s="68"/>
      <c r="O168" s="107"/>
      <c r="P168" s="70">
        <f>B168</f>
        <v>23</v>
      </c>
      <c r="Q168" s="108"/>
      <c r="R168" s="107"/>
      <c r="T168" s="112"/>
    </row>
    <row r="169" spans="1:20" ht="15.75" customHeight="1">
      <c r="A169" s="64">
        <v>1001</v>
      </c>
      <c r="B169" s="65"/>
      <c r="C169" s="65">
        <v>13</v>
      </c>
      <c r="D169" s="65"/>
      <c r="E169" s="65"/>
      <c r="F169" s="65"/>
      <c r="G169" s="65"/>
      <c r="H169" s="65"/>
      <c r="I169" s="65"/>
      <c r="J169" s="65"/>
      <c r="K169" s="66"/>
      <c r="L169" s="72"/>
      <c r="M169" s="3"/>
      <c r="N169" s="73"/>
      <c r="O169" s="74">
        <f>IF(C169=0,"",C169/B168)</f>
        <v>0.56521739130434778</v>
      </c>
      <c r="P169" s="75">
        <v>13</v>
      </c>
      <c r="Q169" s="76">
        <f t="shared" ref="Q169:Q176" si="28">IF(P169=0,"",P169/P168)</f>
        <v>0.56521739130434778</v>
      </c>
      <c r="R169" s="76">
        <f t="shared" ref="R169:R176" si="29">IF(P169=0,"",100%-Q169)</f>
        <v>0.43478260869565222</v>
      </c>
      <c r="T169" s="112"/>
    </row>
    <row r="170" spans="1:20" ht="15.75" customHeight="1">
      <c r="A170" s="64">
        <v>1002</v>
      </c>
      <c r="B170" s="65"/>
      <c r="C170" s="65"/>
      <c r="D170" s="65">
        <v>8</v>
      </c>
      <c r="E170" s="65"/>
      <c r="F170" s="65"/>
      <c r="G170" s="65"/>
      <c r="H170" s="65"/>
      <c r="I170" s="65"/>
      <c r="J170" s="65"/>
      <c r="K170" s="66"/>
      <c r="L170" s="72"/>
      <c r="M170" s="3"/>
      <c r="N170" s="73"/>
      <c r="O170" s="74">
        <f>IF(D170=0,"",D170/C169)</f>
        <v>0.61538461538461542</v>
      </c>
      <c r="P170" s="75">
        <v>11</v>
      </c>
      <c r="Q170" s="76">
        <f t="shared" si="28"/>
        <v>0.84615384615384615</v>
      </c>
      <c r="R170" s="76">
        <f t="shared" si="29"/>
        <v>0.15384615384615385</v>
      </c>
      <c r="T170" s="77">
        <f>P170/P168</f>
        <v>0.47826086956521741</v>
      </c>
    </row>
    <row r="171" spans="1:20" ht="15.75" customHeight="1">
      <c r="A171" s="64">
        <v>1101</v>
      </c>
      <c r="B171" s="65"/>
      <c r="C171" s="65"/>
      <c r="D171" s="65"/>
      <c r="E171" s="65">
        <v>6</v>
      </c>
      <c r="F171" s="65"/>
      <c r="G171" s="65"/>
      <c r="H171" s="65"/>
      <c r="I171" s="65"/>
      <c r="J171" s="65"/>
      <c r="K171" s="66"/>
      <c r="L171" s="72"/>
      <c r="M171" s="3"/>
      <c r="N171" s="73"/>
      <c r="O171" s="74">
        <f>IF(E171=0,"",E171/D170)</f>
        <v>0.75</v>
      </c>
      <c r="P171" s="75">
        <v>11</v>
      </c>
      <c r="Q171" s="76">
        <f t="shared" si="28"/>
        <v>1</v>
      </c>
      <c r="R171" s="76">
        <f t="shared" si="29"/>
        <v>0</v>
      </c>
      <c r="T171" s="112"/>
    </row>
    <row r="172" spans="1:20" ht="15.75" customHeight="1">
      <c r="A172" s="64">
        <v>1102</v>
      </c>
      <c r="B172" s="65"/>
      <c r="C172" s="65"/>
      <c r="D172" s="65"/>
      <c r="E172" s="65"/>
      <c r="F172" s="65">
        <v>5</v>
      </c>
      <c r="G172" s="65"/>
      <c r="H172" s="65"/>
      <c r="I172" s="65"/>
      <c r="J172" s="65"/>
      <c r="K172" s="66"/>
      <c r="L172" s="72"/>
      <c r="M172" s="3"/>
      <c r="N172" s="73"/>
      <c r="O172" s="74">
        <f>IF(F172=0,"",F172/E171)</f>
        <v>0.83333333333333337</v>
      </c>
      <c r="P172" s="75">
        <v>10</v>
      </c>
      <c r="Q172" s="76">
        <f t="shared" si="28"/>
        <v>0.90909090909090906</v>
      </c>
      <c r="R172" s="76">
        <f t="shared" si="29"/>
        <v>9.0909090909090939E-2</v>
      </c>
      <c r="T172" s="112"/>
    </row>
    <row r="173" spans="1:20" ht="15.75" customHeight="1">
      <c r="A173" s="64">
        <v>1201</v>
      </c>
      <c r="B173" s="65"/>
      <c r="C173" s="65"/>
      <c r="D173" s="65"/>
      <c r="E173" s="65"/>
      <c r="F173" s="65"/>
      <c r="G173" s="65">
        <v>5</v>
      </c>
      <c r="H173" s="65"/>
      <c r="I173" s="65"/>
      <c r="J173" s="65"/>
      <c r="K173" s="66"/>
      <c r="L173" s="72"/>
      <c r="M173" s="3"/>
      <c r="N173" s="73"/>
      <c r="O173" s="74">
        <f>IF(G173=0,"",G173/F172)</f>
        <v>1</v>
      </c>
      <c r="P173" s="75">
        <v>10</v>
      </c>
      <c r="Q173" s="76">
        <f t="shared" si="28"/>
        <v>1</v>
      </c>
      <c r="R173" s="76">
        <f t="shared" si="29"/>
        <v>0</v>
      </c>
      <c r="T173" s="112"/>
    </row>
    <row r="174" spans="1:20" ht="15.75" customHeight="1">
      <c r="A174" s="64">
        <v>1202</v>
      </c>
      <c r="B174" s="65"/>
      <c r="C174" s="65"/>
      <c r="D174" s="65"/>
      <c r="E174" s="65"/>
      <c r="F174" s="65"/>
      <c r="G174" s="65"/>
      <c r="H174" s="65">
        <v>5</v>
      </c>
      <c r="I174" s="65"/>
      <c r="J174" s="65"/>
      <c r="K174" s="66"/>
      <c r="L174" s="72"/>
      <c r="M174" s="3"/>
      <c r="N174" s="73"/>
      <c r="O174" s="74">
        <f>IF(H174=0,"",H174/G173)</f>
        <v>1</v>
      </c>
      <c r="P174" s="75">
        <v>10</v>
      </c>
      <c r="Q174" s="76">
        <f t="shared" si="28"/>
        <v>1</v>
      </c>
      <c r="R174" s="76">
        <f t="shared" si="29"/>
        <v>0</v>
      </c>
      <c r="T174" s="112"/>
    </row>
    <row r="175" spans="1:20" ht="15.75" customHeight="1">
      <c r="A175" s="64">
        <v>1301</v>
      </c>
      <c r="B175" s="65"/>
      <c r="C175" s="65"/>
      <c r="D175" s="65"/>
      <c r="E175" s="65"/>
      <c r="F175" s="65"/>
      <c r="G175" s="65"/>
      <c r="H175" s="65"/>
      <c r="I175" s="65">
        <v>5</v>
      </c>
      <c r="J175" s="65"/>
      <c r="K175" s="66"/>
      <c r="L175" s="72"/>
      <c r="M175" s="3"/>
      <c r="N175" s="73"/>
      <c r="O175" s="74">
        <f>IF(I175=0,"",I175/H174)</f>
        <v>1</v>
      </c>
      <c r="P175" s="75">
        <v>9</v>
      </c>
      <c r="Q175" s="76">
        <f t="shared" si="28"/>
        <v>0.9</v>
      </c>
      <c r="R175" s="76">
        <f t="shared" si="29"/>
        <v>9.9999999999999978E-2</v>
      </c>
      <c r="T175" s="112"/>
    </row>
    <row r="176" spans="1:20" ht="15.75" customHeight="1">
      <c r="A176" s="64">
        <v>1302</v>
      </c>
      <c r="B176" s="65"/>
      <c r="C176" s="65"/>
      <c r="D176" s="65"/>
      <c r="E176" s="65"/>
      <c r="F176" s="65"/>
      <c r="G176" s="65"/>
      <c r="H176" s="65"/>
      <c r="I176" s="65"/>
      <c r="J176" s="65">
        <v>5</v>
      </c>
      <c r="K176" s="66">
        <v>2</v>
      </c>
      <c r="L176" s="72"/>
      <c r="M176" s="3"/>
      <c r="N176" s="73"/>
      <c r="O176" s="78">
        <f>IF(J176=0,"",J176/I175)</f>
        <v>1</v>
      </c>
      <c r="P176" s="75">
        <v>9</v>
      </c>
      <c r="Q176" s="79">
        <f t="shared" si="28"/>
        <v>1</v>
      </c>
      <c r="R176" s="79">
        <f t="shared" si="29"/>
        <v>0</v>
      </c>
      <c r="T176" s="112"/>
    </row>
    <row r="177" spans="1:20" ht="15.75" customHeight="1">
      <c r="A177" s="64">
        <v>1401</v>
      </c>
      <c r="B177" s="65"/>
      <c r="C177" s="65"/>
      <c r="D177" s="65"/>
      <c r="E177" s="65"/>
      <c r="F177" s="65"/>
      <c r="G177" s="65"/>
      <c r="H177" s="65"/>
      <c r="I177" s="65"/>
      <c r="J177" s="65">
        <v>5</v>
      </c>
      <c r="K177" s="66"/>
      <c r="L177" s="72"/>
      <c r="M177" s="3"/>
      <c r="N177" s="30"/>
      <c r="O177" s="124"/>
      <c r="P177" s="81">
        <v>8</v>
      </c>
      <c r="Q177" s="125"/>
      <c r="R177" s="92"/>
      <c r="T177" s="112"/>
    </row>
    <row r="178" spans="1:20" ht="15.75" customHeight="1">
      <c r="A178" s="64">
        <v>1402</v>
      </c>
      <c r="B178" s="65"/>
      <c r="C178" s="65"/>
      <c r="D178" s="65"/>
      <c r="E178" s="65"/>
      <c r="F178" s="65"/>
      <c r="G178" s="65"/>
      <c r="H178" s="65"/>
      <c r="I178" s="65"/>
      <c r="J178" s="65">
        <v>4</v>
      </c>
      <c r="K178" s="66"/>
      <c r="L178" s="72"/>
      <c r="M178" s="3"/>
      <c r="N178" s="30"/>
      <c r="O178" s="84"/>
      <c r="P178" s="85">
        <v>4</v>
      </c>
      <c r="Q178" s="86"/>
      <c r="R178" s="84"/>
      <c r="T178" s="112"/>
    </row>
    <row r="179" spans="1:20" ht="15.75" customHeight="1">
      <c r="A179" s="64">
        <v>1501</v>
      </c>
      <c r="B179" s="65"/>
      <c r="C179" s="65"/>
      <c r="D179" s="65"/>
      <c r="E179" s="65"/>
      <c r="F179" s="65"/>
      <c r="G179" s="65"/>
      <c r="H179" s="65"/>
      <c r="I179" s="65"/>
      <c r="J179" s="65">
        <v>4</v>
      </c>
      <c r="K179" s="66">
        <v>1</v>
      </c>
      <c r="L179" s="72"/>
      <c r="M179" s="3"/>
      <c r="N179" s="30"/>
      <c r="O179" s="84"/>
      <c r="P179" s="85">
        <v>4</v>
      </c>
      <c r="Q179" s="86"/>
      <c r="R179" s="84"/>
      <c r="T179" s="112"/>
    </row>
    <row r="180" spans="1:20" ht="15.75" customHeight="1">
      <c r="A180" s="64">
        <v>1502</v>
      </c>
      <c r="B180" s="65"/>
      <c r="C180" s="65"/>
      <c r="D180" s="65"/>
      <c r="E180" s="65"/>
      <c r="F180" s="65"/>
      <c r="G180" s="65"/>
      <c r="H180" s="65"/>
      <c r="I180" s="65"/>
      <c r="J180" s="65">
        <v>1</v>
      </c>
      <c r="K180" s="66">
        <v>1</v>
      </c>
      <c r="L180" s="72"/>
      <c r="M180" s="3"/>
      <c r="N180" s="30"/>
      <c r="O180" s="84"/>
      <c r="P180" s="85">
        <v>1</v>
      </c>
      <c r="Q180" s="86"/>
      <c r="R180" s="84"/>
      <c r="T180" s="112"/>
    </row>
    <row r="181" spans="1:20" ht="15.75" customHeight="1">
      <c r="A181" s="64">
        <v>1601</v>
      </c>
      <c r="B181" s="87"/>
      <c r="C181" s="87"/>
      <c r="D181" s="87"/>
      <c r="E181" s="87"/>
      <c r="F181" s="87"/>
      <c r="G181" s="87"/>
      <c r="H181" s="87"/>
      <c r="I181" s="87"/>
      <c r="J181" s="87"/>
      <c r="K181" s="88"/>
      <c r="L181" s="72"/>
      <c r="M181" s="3"/>
      <c r="N181" s="30"/>
      <c r="O181" s="3"/>
      <c r="P181" s="30"/>
      <c r="Q181" s="23"/>
      <c r="R181" s="84"/>
      <c r="T181" s="112"/>
    </row>
    <row r="182" spans="1:20" ht="15.75" customHeight="1">
      <c r="A182" s="64">
        <v>1602</v>
      </c>
      <c r="B182" s="87"/>
      <c r="C182" s="87"/>
      <c r="D182" s="87"/>
      <c r="E182" s="87"/>
      <c r="F182" s="87"/>
      <c r="G182" s="87"/>
      <c r="H182" s="87"/>
      <c r="I182" s="87"/>
      <c r="J182" s="87"/>
      <c r="K182" s="88"/>
      <c r="L182" s="72"/>
      <c r="M182" s="3"/>
      <c r="N182" s="30"/>
      <c r="O182" s="89" t="s">
        <v>83</v>
      </c>
      <c r="P182" s="90">
        <v>4</v>
      </c>
      <c r="Q182" s="120">
        <f>K185</f>
        <v>4</v>
      </c>
      <c r="R182" s="92" t="s">
        <v>11</v>
      </c>
      <c r="T182" s="112"/>
    </row>
    <row r="183" spans="1:20" ht="15.75" customHeight="1">
      <c r="A183" s="64">
        <v>1701</v>
      </c>
      <c r="B183" s="87"/>
      <c r="C183" s="87"/>
      <c r="D183" s="87"/>
      <c r="E183" s="87"/>
      <c r="F183" s="87"/>
      <c r="G183" s="87"/>
      <c r="H183" s="87"/>
      <c r="I183" s="87"/>
      <c r="J183" s="87"/>
      <c r="K183" s="88"/>
      <c r="L183" s="72"/>
      <c r="M183" s="3"/>
      <c r="N183" s="30"/>
      <c r="O183" s="93" t="s">
        <v>85</v>
      </c>
      <c r="P183" s="94">
        <f>IF(P182/B168=0,"",P182/B168)</f>
        <v>0.17391304347826086</v>
      </c>
      <c r="Q183" s="121">
        <f>IF(P182/Q182=0,"",P182/Q182)</f>
        <v>1</v>
      </c>
      <c r="R183" s="96" t="s">
        <v>86</v>
      </c>
      <c r="T183" s="112"/>
    </row>
    <row r="184" spans="1:20" ht="15.75" customHeight="1">
      <c r="A184" s="64">
        <v>1702</v>
      </c>
      <c r="B184" s="87"/>
      <c r="C184" s="87"/>
      <c r="D184" s="87"/>
      <c r="E184" s="87"/>
      <c r="F184" s="87"/>
      <c r="G184" s="87"/>
      <c r="H184" s="87"/>
      <c r="I184" s="87"/>
      <c r="J184" s="87"/>
      <c r="K184" s="88"/>
      <c r="L184" s="97"/>
      <c r="M184" s="98"/>
      <c r="N184" s="99"/>
      <c r="O184" s="98"/>
      <c r="P184" s="99"/>
      <c r="Q184" s="99"/>
      <c r="R184" s="122"/>
      <c r="T184" s="112"/>
    </row>
    <row r="185" spans="1:20" ht="18" customHeight="1">
      <c r="A185" s="29"/>
      <c r="B185" s="30"/>
      <c r="C185" s="30"/>
      <c r="D185" s="288" t="s">
        <v>111</v>
      </c>
      <c r="E185" s="289"/>
      <c r="F185" s="289"/>
      <c r="G185" s="289"/>
      <c r="H185" s="289"/>
      <c r="I185" s="289"/>
      <c r="J185" s="290"/>
      <c r="K185" s="101">
        <f>SUM(K168:K181)</f>
        <v>4</v>
      </c>
      <c r="L185" s="102">
        <f>IF(SUM(K175:K176)=0,"",SUM(K175:K176)/B168)</f>
        <v>8.6956521739130432E-2</v>
      </c>
      <c r="M185" s="102">
        <f>IF(K185=0,"",K185/B168)</f>
        <v>0.17391304347826086</v>
      </c>
      <c r="N185" s="102">
        <f>IF(K176=0,"",M185-L185)</f>
        <v>8.6956521739130432E-2</v>
      </c>
      <c r="O185" s="3"/>
      <c r="P185" s="30"/>
      <c r="Q185" s="23"/>
      <c r="R185" s="3"/>
      <c r="T185" s="112"/>
    </row>
    <row r="186" spans="1:20" ht="12.75" customHeight="1">
      <c r="L186" s="3"/>
      <c r="M186" s="3"/>
      <c r="N186" s="3"/>
      <c r="O186" s="3"/>
    </row>
    <row r="187" spans="1:20" ht="12.75" customHeight="1">
      <c r="A187" s="29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"/>
      <c r="M187" s="3"/>
      <c r="N187" s="3"/>
      <c r="O187" s="3"/>
      <c r="P187" s="30"/>
      <c r="Q187" s="23"/>
      <c r="R187" s="3"/>
      <c r="S187" s="30"/>
      <c r="T187" s="30"/>
    </row>
    <row r="188" spans="1:20" ht="26.25" customHeight="1">
      <c r="A188" s="309" t="s">
        <v>99</v>
      </c>
      <c r="B188" s="292"/>
      <c r="C188" s="292"/>
      <c r="D188" s="292"/>
      <c r="E188" s="292"/>
      <c r="F188" s="292"/>
      <c r="G188" s="292"/>
      <c r="H188" s="298" t="s">
        <v>70</v>
      </c>
      <c r="I188" s="292"/>
      <c r="J188" s="292"/>
      <c r="K188" s="30"/>
      <c r="L188" s="3"/>
      <c r="M188" s="3"/>
      <c r="N188" s="30"/>
      <c r="O188" s="3"/>
      <c r="P188" s="30"/>
      <c r="Q188" s="30"/>
      <c r="R188" s="30"/>
    </row>
    <row r="189" spans="1:20" ht="20.25" customHeight="1">
      <c r="A189" s="293" t="s">
        <v>10</v>
      </c>
      <c r="B189" s="294" t="s">
        <v>100</v>
      </c>
      <c r="C189" s="289"/>
      <c r="D189" s="289"/>
      <c r="E189" s="289"/>
      <c r="F189" s="289"/>
      <c r="G189" s="289"/>
      <c r="H189" s="289"/>
      <c r="I189" s="289"/>
      <c r="J189" s="290"/>
      <c r="K189" s="310" t="s">
        <v>11</v>
      </c>
      <c r="L189" s="286" t="s">
        <v>3</v>
      </c>
      <c r="M189" s="286" t="s">
        <v>4</v>
      </c>
      <c r="N189" s="284" t="s">
        <v>5</v>
      </c>
      <c r="O189" s="286" t="s">
        <v>6</v>
      </c>
      <c r="P189" s="287" t="s">
        <v>7</v>
      </c>
      <c r="Q189" s="287" t="s">
        <v>8</v>
      </c>
      <c r="R189" s="286" t="s">
        <v>101</v>
      </c>
    </row>
    <row r="190" spans="1:20" ht="15.75" customHeight="1">
      <c r="A190" s="285"/>
      <c r="B190" s="64" t="s">
        <v>102</v>
      </c>
      <c r="C190" s="64" t="s">
        <v>103</v>
      </c>
      <c r="D190" s="64" t="s">
        <v>104</v>
      </c>
      <c r="E190" s="64" t="s">
        <v>105</v>
      </c>
      <c r="F190" s="64" t="s">
        <v>106</v>
      </c>
      <c r="G190" s="64" t="s">
        <v>107</v>
      </c>
      <c r="H190" s="64" t="s">
        <v>108</v>
      </c>
      <c r="I190" s="64" t="s">
        <v>109</v>
      </c>
      <c r="J190" s="64" t="s">
        <v>110</v>
      </c>
      <c r="K190" s="311"/>
      <c r="L190" s="285"/>
      <c r="M190" s="285"/>
      <c r="N190" s="285"/>
      <c r="O190" s="285"/>
      <c r="P190" s="285"/>
      <c r="Q190" s="285"/>
      <c r="R190" s="285"/>
      <c r="T190" s="112"/>
    </row>
    <row r="191" spans="1:20" ht="15.75" customHeight="1">
      <c r="A191" s="64">
        <v>1002</v>
      </c>
      <c r="B191" s="65">
        <v>16</v>
      </c>
      <c r="C191" s="65"/>
      <c r="D191" s="65"/>
      <c r="E191" s="65"/>
      <c r="F191" s="65"/>
      <c r="G191" s="65"/>
      <c r="H191" s="65"/>
      <c r="I191" s="65"/>
      <c r="J191" s="65"/>
      <c r="K191" s="66"/>
      <c r="L191" s="67"/>
      <c r="M191" s="49"/>
      <c r="N191" s="68"/>
      <c r="O191" s="107"/>
      <c r="P191" s="70">
        <f>B191</f>
        <v>16</v>
      </c>
      <c r="Q191" s="108"/>
      <c r="R191" s="107"/>
      <c r="T191" s="112"/>
    </row>
    <row r="192" spans="1:20" ht="15.75" customHeight="1">
      <c r="A192" s="64">
        <v>1101</v>
      </c>
      <c r="B192" s="65"/>
      <c r="C192" s="65">
        <v>8</v>
      </c>
      <c r="D192" s="65"/>
      <c r="E192" s="65"/>
      <c r="F192" s="65"/>
      <c r="G192" s="65"/>
      <c r="H192" s="65"/>
      <c r="I192" s="65"/>
      <c r="J192" s="65"/>
      <c r="K192" s="66"/>
      <c r="L192" s="72"/>
      <c r="M192" s="3"/>
      <c r="N192" s="73"/>
      <c r="O192" s="74">
        <f>IF(C192=0,"",C192/B191)</f>
        <v>0.5</v>
      </c>
      <c r="P192" s="75">
        <v>8</v>
      </c>
      <c r="Q192" s="76">
        <f t="shared" ref="Q192:Q199" si="30">IF(P192=0,"",P192/P191)</f>
        <v>0.5</v>
      </c>
      <c r="R192" s="76">
        <f t="shared" ref="R192:R199" si="31">IF(P192=0,"",100%-Q192)</f>
        <v>0.5</v>
      </c>
      <c r="T192" s="112"/>
    </row>
    <row r="193" spans="1:20" ht="15.75" customHeight="1">
      <c r="A193" s="64">
        <v>1102</v>
      </c>
      <c r="B193" s="65"/>
      <c r="C193" s="65"/>
      <c r="D193" s="65">
        <v>7</v>
      </c>
      <c r="E193" s="65"/>
      <c r="F193" s="65"/>
      <c r="G193" s="65"/>
      <c r="H193" s="65"/>
      <c r="I193" s="65"/>
      <c r="J193" s="65"/>
      <c r="K193" s="66"/>
      <c r="L193" s="72"/>
      <c r="M193" s="3"/>
      <c r="N193" s="73"/>
      <c r="O193" s="74">
        <f>IF(D193=0,"",D193/C192)</f>
        <v>0.875</v>
      </c>
      <c r="P193" s="75">
        <v>7</v>
      </c>
      <c r="Q193" s="76">
        <f t="shared" si="30"/>
        <v>0.875</v>
      </c>
      <c r="R193" s="76">
        <f t="shared" si="31"/>
        <v>0.125</v>
      </c>
      <c r="T193" s="77">
        <f>P193/P191</f>
        <v>0.4375</v>
      </c>
    </row>
    <row r="194" spans="1:20" ht="15.75" customHeight="1">
      <c r="A194" s="64">
        <v>1201</v>
      </c>
      <c r="B194" s="65"/>
      <c r="C194" s="65"/>
      <c r="D194" s="65"/>
      <c r="E194" s="65">
        <v>6</v>
      </c>
      <c r="F194" s="65"/>
      <c r="G194" s="65"/>
      <c r="H194" s="65"/>
      <c r="I194" s="65"/>
      <c r="J194" s="65"/>
      <c r="K194" s="66"/>
      <c r="L194" s="72"/>
      <c r="M194" s="3"/>
      <c r="N194" s="73"/>
      <c r="O194" s="74">
        <f>IF(E194=0,"",E194/D193)</f>
        <v>0.8571428571428571</v>
      </c>
      <c r="P194" s="75">
        <v>6</v>
      </c>
      <c r="Q194" s="76">
        <f t="shared" si="30"/>
        <v>0.8571428571428571</v>
      </c>
      <c r="R194" s="76">
        <f t="shared" si="31"/>
        <v>0.1428571428571429</v>
      </c>
      <c r="T194" s="112"/>
    </row>
    <row r="195" spans="1:20" ht="15.75" customHeight="1">
      <c r="A195" s="64">
        <v>1202</v>
      </c>
      <c r="B195" s="65"/>
      <c r="C195" s="65"/>
      <c r="D195" s="65"/>
      <c r="E195" s="65"/>
      <c r="F195" s="65">
        <v>5</v>
      </c>
      <c r="G195" s="65"/>
      <c r="H195" s="65"/>
      <c r="I195" s="65"/>
      <c r="J195" s="65"/>
      <c r="K195" s="66"/>
      <c r="L195" s="72"/>
      <c r="M195" s="3"/>
      <c r="N195" s="73"/>
      <c r="O195" s="74">
        <f>IF(F195=0,"",F195/E194)</f>
        <v>0.83333333333333337</v>
      </c>
      <c r="P195" s="75">
        <v>6</v>
      </c>
      <c r="Q195" s="76">
        <f t="shared" si="30"/>
        <v>1</v>
      </c>
      <c r="R195" s="76">
        <f t="shared" si="31"/>
        <v>0</v>
      </c>
      <c r="T195" s="112"/>
    </row>
    <row r="196" spans="1:20" ht="15.75" customHeight="1">
      <c r="A196" s="64">
        <v>1301</v>
      </c>
      <c r="B196" s="65"/>
      <c r="C196" s="65"/>
      <c r="D196" s="65"/>
      <c r="E196" s="65"/>
      <c r="F196" s="65"/>
      <c r="G196" s="65">
        <v>4</v>
      </c>
      <c r="H196" s="65"/>
      <c r="I196" s="65"/>
      <c r="J196" s="65"/>
      <c r="K196" s="66"/>
      <c r="L196" s="72"/>
      <c r="M196" s="3"/>
      <c r="N196" s="73"/>
      <c r="O196" s="74">
        <f>IF(G196=0,"",G196/F195)</f>
        <v>0.8</v>
      </c>
      <c r="P196" s="75">
        <v>5</v>
      </c>
      <c r="Q196" s="76">
        <f t="shared" si="30"/>
        <v>0.83333333333333337</v>
      </c>
      <c r="R196" s="76">
        <f t="shared" si="31"/>
        <v>0.16666666666666663</v>
      </c>
      <c r="T196" s="112"/>
    </row>
    <row r="197" spans="1:20" ht="15.75" customHeight="1">
      <c r="A197" s="64">
        <v>1302</v>
      </c>
      <c r="B197" s="65"/>
      <c r="C197" s="65"/>
      <c r="D197" s="65"/>
      <c r="E197" s="65"/>
      <c r="F197" s="65"/>
      <c r="G197" s="65"/>
      <c r="H197" s="65">
        <v>4</v>
      </c>
      <c r="I197" s="65"/>
      <c r="J197" s="65"/>
      <c r="K197" s="66"/>
      <c r="L197" s="72"/>
      <c r="M197" s="3"/>
      <c r="N197" s="73"/>
      <c r="O197" s="74">
        <f>IF(H197=0,"",H197/G196)</f>
        <v>1</v>
      </c>
      <c r="P197" s="75">
        <v>5</v>
      </c>
      <c r="Q197" s="76">
        <f t="shared" si="30"/>
        <v>1</v>
      </c>
      <c r="R197" s="76">
        <f t="shared" si="31"/>
        <v>0</v>
      </c>
      <c r="T197" s="112"/>
    </row>
    <row r="198" spans="1:20" ht="15.75" customHeight="1">
      <c r="A198" s="64">
        <v>1401</v>
      </c>
      <c r="B198" s="65"/>
      <c r="C198" s="65"/>
      <c r="D198" s="65"/>
      <c r="E198" s="65"/>
      <c r="F198" s="65"/>
      <c r="G198" s="65"/>
      <c r="H198" s="65"/>
      <c r="I198" s="65">
        <v>3</v>
      </c>
      <c r="J198" s="65"/>
      <c r="K198" s="66"/>
      <c r="L198" s="72"/>
      <c r="M198" s="3"/>
      <c r="N198" s="73"/>
      <c r="O198" s="74">
        <f>IF(I198=0,"",I198/H197)</f>
        <v>0.75</v>
      </c>
      <c r="P198" s="75">
        <v>5</v>
      </c>
      <c r="Q198" s="76">
        <f t="shared" si="30"/>
        <v>1</v>
      </c>
      <c r="R198" s="76">
        <f t="shared" si="31"/>
        <v>0</v>
      </c>
      <c r="T198" s="112"/>
    </row>
    <row r="199" spans="1:20" ht="15.75" customHeight="1">
      <c r="A199" s="64">
        <v>1402</v>
      </c>
      <c r="B199" s="65"/>
      <c r="C199" s="65"/>
      <c r="D199" s="65"/>
      <c r="E199" s="65"/>
      <c r="F199" s="65"/>
      <c r="G199" s="65"/>
      <c r="H199" s="65"/>
      <c r="I199" s="65"/>
      <c r="J199" s="65">
        <v>2</v>
      </c>
      <c r="K199" s="66">
        <v>2</v>
      </c>
      <c r="L199" s="72"/>
      <c r="M199" s="3"/>
      <c r="N199" s="73"/>
      <c r="O199" s="78">
        <f>IF(J199=0,"",J199/I198)</f>
        <v>0.66666666666666663</v>
      </c>
      <c r="P199" s="75">
        <v>5</v>
      </c>
      <c r="Q199" s="79">
        <f t="shared" si="30"/>
        <v>1</v>
      </c>
      <c r="R199" s="79">
        <f t="shared" si="31"/>
        <v>0</v>
      </c>
      <c r="T199" s="112"/>
    </row>
    <row r="200" spans="1:20" ht="15.75" customHeight="1">
      <c r="A200" s="64">
        <v>1501</v>
      </c>
      <c r="B200" s="65"/>
      <c r="C200" s="65"/>
      <c r="D200" s="65"/>
      <c r="E200" s="65"/>
      <c r="F200" s="65"/>
      <c r="G200" s="65"/>
      <c r="H200" s="65"/>
      <c r="I200" s="65"/>
      <c r="J200" s="65">
        <v>2</v>
      </c>
      <c r="K200" s="66">
        <v>2</v>
      </c>
      <c r="L200" s="72"/>
      <c r="M200" s="3"/>
      <c r="N200" s="30"/>
      <c r="O200" s="124"/>
      <c r="P200" s="81">
        <v>5</v>
      </c>
      <c r="Q200" s="125"/>
      <c r="R200" s="92"/>
      <c r="T200" s="112"/>
    </row>
    <row r="201" spans="1:20" ht="15.75" customHeight="1">
      <c r="A201" s="64">
        <v>1502</v>
      </c>
      <c r="B201" s="65"/>
      <c r="C201" s="65"/>
      <c r="D201" s="65"/>
      <c r="E201" s="65"/>
      <c r="F201" s="65"/>
      <c r="G201" s="65"/>
      <c r="H201" s="65"/>
      <c r="I201" s="65"/>
      <c r="J201" s="65">
        <v>5</v>
      </c>
      <c r="K201" s="66">
        <v>2</v>
      </c>
      <c r="L201" s="72"/>
      <c r="M201" s="3"/>
      <c r="N201" s="30"/>
      <c r="O201" s="84"/>
      <c r="P201" s="85">
        <v>5</v>
      </c>
      <c r="Q201" s="86"/>
      <c r="R201" s="84"/>
      <c r="T201" s="112"/>
    </row>
    <row r="202" spans="1:20" ht="15.75" customHeight="1">
      <c r="A202" s="64">
        <v>1601</v>
      </c>
      <c r="B202" s="65"/>
      <c r="C202" s="65"/>
      <c r="D202" s="65"/>
      <c r="E202" s="65"/>
      <c r="F202" s="65"/>
      <c r="G202" s="65"/>
      <c r="H202" s="65"/>
      <c r="I202" s="65"/>
      <c r="J202" s="65">
        <v>3</v>
      </c>
      <c r="K202" s="66"/>
      <c r="L202" s="72"/>
      <c r="M202" s="3"/>
      <c r="N202" s="30"/>
      <c r="O202" s="84"/>
      <c r="P202" s="85">
        <v>3</v>
      </c>
      <c r="Q202" s="86"/>
      <c r="R202" s="84"/>
      <c r="T202" s="112"/>
    </row>
    <row r="203" spans="1:20" ht="15.75" customHeight="1">
      <c r="A203" s="64">
        <v>1602</v>
      </c>
      <c r="B203" s="65"/>
      <c r="C203" s="65"/>
      <c r="D203" s="65"/>
      <c r="E203" s="65"/>
      <c r="F203" s="65"/>
      <c r="G203" s="65"/>
      <c r="H203" s="65"/>
      <c r="I203" s="65"/>
      <c r="J203" s="65">
        <v>3</v>
      </c>
      <c r="K203" s="66"/>
      <c r="L203" s="72"/>
      <c r="M203" s="3"/>
      <c r="N203" s="30"/>
      <c r="O203" s="84"/>
      <c r="P203" s="85">
        <v>3</v>
      </c>
      <c r="Q203" s="86"/>
      <c r="R203" s="84"/>
      <c r="T203" s="112"/>
    </row>
    <row r="204" spans="1:20" ht="15.75" customHeight="1">
      <c r="A204" s="64">
        <v>1701</v>
      </c>
      <c r="B204" s="65"/>
      <c r="C204" s="65"/>
      <c r="D204" s="65"/>
      <c r="E204" s="65"/>
      <c r="F204" s="65"/>
      <c r="G204" s="65"/>
      <c r="H204" s="65"/>
      <c r="I204" s="65"/>
      <c r="J204" s="65">
        <v>3</v>
      </c>
      <c r="K204" s="66">
        <v>3</v>
      </c>
      <c r="L204" s="72"/>
      <c r="M204" s="3"/>
      <c r="N204" s="30"/>
      <c r="O204" s="3"/>
      <c r="P204" s="30">
        <v>3</v>
      </c>
      <c r="Q204" s="23"/>
      <c r="R204" s="84"/>
      <c r="T204" s="112"/>
    </row>
    <row r="205" spans="1:20" ht="15.75" customHeight="1">
      <c r="A205" s="64">
        <v>1702</v>
      </c>
      <c r="B205" s="87"/>
      <c r="C205" s="87"/>
      <c r="D205" s="87"/>
      <c r="E205" s="87"/>
      <c r="F205" s="87"/>
      <c r="G205" s="87"/>
      <c r="H205" s="87"/>
      <c r="I205" s="87"/>
      <c r="J205" s="87"/>
      <c r="K205" s="88"/>
      <c r="L205" s="72"/>
      <c r="M205" s="3"/>
      <c r="N205" s="30"/>
      <c r="O205" s="89" t="s">
        <v>83</v>
      </c>
      <c r="P205" s="90">
        <v>2</v>
      </c>
      <c r="Q205" s="120">
        <f>K208</f>
        <v>9</v>
      </c>
      <c r="R205" s="92" t="s">
        <v>11</v>
      </c>
      <c r="T205" s="112"/>
    </row>
    <row r="206" spans="1:20" ht="15.75" customHeight="1">
      <c r="A206" s="64">
        <v>1801</v>
      </c>
      <c r="B206" s="87"/>
      <c r="C206" s="87"/>
      <c r="D206" s="87"/>
      <c r="E206" s="87"/>
      <c r="F206" s="87"/>
      <c r="G206" s="87"/>
      <c r="H206" s="87"/>
      <c r="I206" s="87"/>
      <c r="J206" s="87"/>
      <c r="K206" s="88"/>
      <c r="L206" s="72"/>
      <c r="M206" s="3"/>
      <c r="N206" s="30"/>
      <c r="O206" s="93" t="s">
        <v>85</v>
      </c>
      <c r="P206" s="94">
        <f>IF(P205/B191=0,"",P205/B191)</f>
        <v>0.125</v>
      </c>
      <c r="Q206" s="121">
        <f>IF(P205/Q205=0,"",P205/Q205)</f>
        <v>0.22222222222222221</v>
      </c>
      <c r="R206" s="96" t="s">
        <v>86</v>
      </c>
      <c r="T206" s="112"/>
    </row>
    <row r="207" spans="1:20" ht="15.75" customHeight="1">
      <c r="A207" s="64">
        <v>1802</v>
      </c>
      <c r="B207" s="87"/>
      <c r="C207" s="87"/>
      <c r="D207" s="87"/>
      <c r="E207" s="87"/>
      <c r="F207" s="87"/>
      <c r="G207" s="87"/>
      <c r="H207" s="87"/>
      <c r="I207" s="87"/>
      <c r="J207" s="87"/>
      <c r="K207" s="88"/>
      <c r="L207" s="97"/>
      <c r="M207" s="98"/>
      <c r="N207" s="99"/>
      <c r="O207" s="98"/>
      <c r="P207" s="99"/>
      <c r="Q207" s="99"/>
      <c r="R207" s="122"/>
      <c r="T207" s="112"/>
    </row>
    <row r="208" spans="1:20" ht="18" customHeight="1">
      <c r="A208" s="29"/>
      <c r="B208" s="30"/>
      <c r="C208" s="30"/>
      <c r="D208" s="288" t="s">
        <v>111</v>
      </c>
      <c r="E208" s="289"/>
      <c r="F208" s="289"/>
      <c r="G208" s="289"/>
      <c r="H208" s="289"/>
      <c r="I208" s="289"/>
      <c r="J208" s="290"/>
      <c r="K208" s="101">
        <f>SUM(K191:K204)</f>
        <v>9</v>
      </c>
      <c r="L208" s="102">
        <f>IF(SUM(K198:K199)=0,"",SUM(K198:K199)/B191)</f>
        <v>0.125</v>
      </c>
      <c r="M208" s="102">
        <f>IF(K208=0,"",K208/B191)</f>
        <v>0.5625</v>
      </c>
      <c r="N208" s="102">
        <f>IF(K199=0,"",M208-L208)</f>
        <v>0.4375</v>
      </c>
      <c r="O208" s="3"/>
      <c r="P208" s="30"/>
      <c r="Q208" s="23"/>
      <c r="R208" s="3"/>
      <c r="T208" s="112"/>
    </row>
    <row r="209" spans="1:20" ht="12.75" customHeight="1">
      <c r="A209" s="29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"/>
      <c r="M209" s="3"/>
      <c r="N209" s="30"/>
      <c r="O209" s="3"/>
      <c r="P209" s="30"/>
      <c r="Q209" s="23"/>
      <c r="R209" s="3"/>
      <c r="S209" s="30"/>
      <c r="T209" s="39"/>
    </row>
    <row r="210" spans="1:20" ht="12.75" customHeight="1">
      <c r="A210" s="29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"/>
      <c r="M210" s="3"/>
      <c r="N210" s="30"/>
      <c r="O210" s="3"/>
      <c r="P210" s="30"/>
      <c r="Q210" s="23"/>
      <c r="R210" s="3"/>
      <c r="S210" s="30"/>
      <c r="T210" s="23"/>
    </row>
    <row r="211" spans="1:20" ht="26.25" customHeight="1">
      <c r="A211" s="309" t="s">
        <v>99</v>
      </c>
      <c r="B211" s="292"/>
      <c r="C211" s="292"/>
      <c r="D211" s="292"/>
      <c r="E211" s="292"/>
      <c r="F211" s="292"/>
      <c r="G211" s="292"/>
      <c r="H211" s="298" t="s">
        <v>76</v>
      </c>
      <c r="I211" s="292"/>
      <c r="J211" s="292"/>
      <c r="K211" s="30"/>
      <c r="L211" s="3"/>
      <c r="M211" s="3"/>
      <c r="N211" s="30"/>
      <c r="O211" s="3"/>
      <c r="P211" s="30"/>
      <c r="Q211" s="30"/>
      <c r="R211" s="30"/>
    </row>
    <row r="212" spans="1:20" ht="20.25" customHeight="1">
      <c r="A212" s="293" t="s">
        <v>10</v>
      </c>
      <c r="B212" s="294" t="s">
        <v>100</v>
      </c>
      <c r="C212" s="289"/>
      <c r="D212" s="289"/>
      <c r="E212" s="289"/>
      <c r="F212" s="289"/>
      <c r="G212" s="289"/>
      <c r="H212" s="289"/>
      <c r="I212" s="289"/>
      <c r="J212" s="290"/>
      <c r="K212" s="310" t="s">
        <v>11</v>
      </c>
      <c r="L212" s="286" t="s">
        <v>3</v>
      </c>
      <c r="M212" s="286" t="s">
        <v>4</v>
      </c>
      <c r="N212" s="284" t="s">
        <v>5</v>
      </c>
      <c r="O212" s="286" t="s">
        <v>6</v>
      </c>
      <c r="P212" s="287" t="s">
        <v>7</v>
      </c>
      <c r="Q212" s="287" t="s">
        <v>8</v>
      </c>
      <c r="R212" s="286" t="s">
        <v>101</v>
      </c>
    </row>
    <row r="213" spans="1:20" ht="15.75" customHeight="1">
      <c r="A213" s="285"/>
      <c r="B213" s="64" t="s">
        <v>102</v>
      </c>
      <c r="C213" s="64" t="s">
        <v>103</v>
      </c>
      <c r="D213" s="64" t="s">
        <v>104</v>
      </c>
      <c r="E213" s="64" t="s">
        <v>105</v>
      </c>
      <c r="F213" s="64" t="s">
        <v>106</v>
      </c>
      <c r="G213" s="64" t="s">
        <v>107</v>
      </c>
      <c r="H213" s="64" t="s">
        <v>108</v>
      </c>
      <c r="I213" s="64" t="s">
        <v>109</v>
      </c>
      <c r="J213" s="64" t="s">
        <v>110</v>
      </c>
      <c r="K213" s="311"/>
      <c r="L213" s="285"/>
      <c r="M213" s="285"/>
      <c r="N213" s="285"/>
      <c r="O213" s="285"/>
      <c r="P213" s="285"/>
      <c r="Q213" s="285"/>
      <c r="R213" s="285"/>
      <c r="T213" s="112"/>
    </row>
    <row r="214" spans="1:20" ht="15.75" customHeight="1">
      <c r="A214" s="64">
        <v>1102</v>
      </c>
      <c r="B214" s="65">
        <v>40</v>
      </c>
      <c r="C214" s="87"/>
      <c r="D214" s="87"/>
      <c r="E214" s="87"/>
      <c r="F214" s="87"/>
      <c r="G214" s="87"/>
      <c r="H214" s="87"/>
      <c r="I214" s="87"/>
      <c r="J214" s="87"/>
      <c r="K214" s="88"/>
      <c r="L214" s="67"/>
      <c r="M214" s="49"/>
      <c r="N214" s="68"/>
      <c r="O214" s="107"/>
      <c r="P214" s="70">
        <f>B214</f>
        <v>40</v>
      </c>
      <c r="Q214" s="108"/>
      <c r="R214" s="107"/>
      <c r="T214" s="112"/>
    </row>
    <row r="215" spans="1:20" ht="15.75" customHeight="1">
      <c r="A215" s="64">
        <v>1201</v>
      </c>
      <c r="B215" s="87"/>
      <c r="C215" s="87">
        <v>28</v>
      </c>
      <c r="D215" s="87"/>
      <c r="E215" s="87"/>
      <c r="F215" s="87"/>
      <c r="G215" s="87"/>
      <c r="H215" s="87"/>
      <c r="I215" s="87"/>
      <c r="J215" s="87"/>
      <c r="K215" s="88"/>
      <c r="L215" s="72"/>
      <c r="M215" s="3"/>
      <c r="N215" s="73"/>
      <c r="O215" s="74">
        <f>IF(C215=0,"",C215/B214)</f>
        <v>0.7</v>
      </c>
      <c r="P215" s="75">
        <v>30</v>
      </c>
      <c r="Q215" s="76">
        <f t="shared" ref="Q215:Q222" si="32">IF(P215=0,"",P215/P214)</f>
        <v>0.75</v>
      </c>
      <c r="R215" s="76">
        <f t="shared" ref="R215:R222" si="33">IF(P215=0,"",100%-Q215)</f>
        <v>0.25</v>
      </c>
      <c r="T215" s="112"/>
    </row>
    <row r="216" spans="1:20" ht="15.75" customHeight="1">
      <c r="A216" s="64">
        <v>1202</v>
      </c>
      <c r="B216" s="87"/>
      <c r="C216" s="87"/>
      <c r="D216" s="87">
        <v>25</v>
      </c>
      <c r="E216" s="87"/>
      <c r="F216" s="87"/>
      <c r="G216" s="87"/>
      <c r="H216" s="87"/>
      <c r="I216" s="87"/>
      <c r="J216" s="87"/>
      <c r="K216" s="88"/>
      <c r="L216" s="72"/>
      <c r="M216" s="3"/>
      <c r="N216" s="73"/>
      <c r="O216" s="74">
        <f>IF(D216=0,"",D216/C215)</f>
        <v>0.8928571428571429</v>
      </c>
      <c r="P216" s="75">
        <v>26</v>
      </c>
      <c r="Q216" s="76">
        <f t="shared" si="32"/>
        <v>0.8666666666666667</v>
      </c>
      <c r="R216" s="76">
        <f t="shared" si="33"/>
        <v>0.1333333333333333</v>
      </c>
      <c r="T216" s="77">
        <f>P216/P214</f>
        <v>0.65</v>
      </c>
    </row>
    <row r="217" spans="1:20" ht="15.75" customHeight="1">
      <c r="A217" s="64">
        <v>1301</v>
      </c>
      <c r="B217" s="87"/>
      <c r="C217" s="87"/>
      <c r="D217" s="87"/>
      <c r="E217" s="87">
        <v>17</v>
      </c>
      <c r="F217" s="87"/>
      <c r="G217" s="87"/>
      <c r="H217" s="87"/>
      <c r="I217" s="87"/>
      <c r="J217" s="87"/>
      <c r="K217" s="88"/>
      <c r="L217" s="72"/>
      <c r="M217" s="3"/>
      <c r="N217" s="73"/>
      <c r="O217" s="74">
        <f>IF(E217=0,"",E217/D216)</f>
        <v>0.68</v>
      </c>
      <c r="P217" s="75">
        <v>23</v>
      </c>
      <c r="Q217" s="76">
        <f t="shared" si="32"/>
        <v>0.88461538461538458</v>
      </c>
      <c r="R217" s="76">
        <f t="shared" si="33"/>
        <v>0.11538461538461542</v>
      </c>
      <c r="T217" s="112"/>
    </row>
    <row r="218" spans="1:20" ht="15.75" customHeight="1">
      <c r="A218" s="64">
        <v>1302</v>
      </c>
      <c r="B218" s="87"/>
      <c r="C218" s="87"/>
      <c r="D218" s="87"/>
      <c r="E218" s="87"/>
      <c r="F218" s="87">
        <v>16</v>
      </c>
      <c r="G218" s="87"/>
      <c r="H218" s="87"/>
      <c r="I218" s="87"/>
      <c r="J218" s="87"/>
      <c r="K218" s="88"/>
      <c r="L218" s="72"/>
      <c r="M218" s="3"/>
      <c r="N218" s="73"/>
      <c r="O218" s="74">
        <f>IF(F218=0,"",F218/E217)</f>
        <v>0.94117647058823528</v>
      </c>
      <c r="P218" s="75">
        <v>21</v>
      </c>
      <c r="Q218" s="76">
        <f t="shared" si="32"/>
        <v>0.91304347826086951</v>
      </c>
      <c r="R218" s="76">
        <f t="shared" si="33"/>
        <v>8.6956521739130488E-2</v>
      </c>
      <c r="T218" s="112"/>
    </row>
    <row r="219" spans="1:20" ht="15.75" customHeight="1">
      <c r="A219" s="64">
        <v>1401</v>
      </c>
      <c r="B219" s="87"/>
      <c r="C219" s="87"/>
      <c r="D219" s="87"/>
      <c r="E219" s="87"/>
      <c r="F219" s="87"/>
      <c r="G219" s="87">
        <v>16</v>
      </c>
      <c r="H219" s="87"/>
      <c r="I219" s="87"/>
      <c r="J219" s="87"/>
      <c r="K219" s="88"/>
      <c r="L219" s="72"/>
      <c r="M219" s="3"/>
      <c r="N219" s="73"/>
      <c r="O219" s="74">
        <f>IF(G219=0,"",G219/F218)</f>
        <v>1</v>
      </c>
      <c r="P219" s="75">
        <v>20</v>
      </c>
      <c r="Q219" s="76">
        <f t="shared" si="32"/>
        <v>0.95238095238095233</v>
      </c>
      <c r="R219" s="76">
        <f t="shared" si="33"/>
        <v>4.7619047619047672E-2</v>
      </c>
      <c r="T219" s="112"/>
    </row>
    <row r="220" spans="1:20" ht="15.75" customHeight="1">
      <c r="A220" s="64">
        <v>1402</v>
      </c>
      <c r="B220" s="87"/>
      <c r="C220" s="87"/>
      <c r="D220" s="87"/>
      <c r="E220" s="87"/>
      <c r="F220" s="87"/>
      <c r="G220" s="87"/>
      <c r="H220" s="87">
        <v>14</v>
      </c>
      <c r="I220" s="87"/>
      <c r="J220" s="87"/>
      <c r="K220" s="88"/>
      <c r="L220" s="72"/>
      <c r="M220" s="3"/>
      <c r="N220" s="73"/>
      <c r="O220" s="74">
        <f>IF(H220=0,"",H220/G219)</f>
        <v>0.875</v>
      </c>
      <c r="P220" s="75">
        <v>19</v>
      </c>
      <c r="Q220" s="76">
        <f t="shared" si="32"/>
        <v>0.95</v>
      </c>
      <c r="R220" s="76">
        <f t="shared" si="33"/>
        <v>5.0000000000000044E-2</v>
      </c>
      <c r="T220" s="112"/>
    </row>
    <row r="221" spans="1:20" ht="15.75" customHeight="1">
      <c r="A221" s="64">
        <v>1501</v>
      </c>
      <c r="B221" s="87"/>
      <c r="C221" s="87"/>
      <c r="D221" s="87"/>
      <c r="E221" s="87"/>
      <c r="F221" s="87"/>
      <c r="G221" s="87"/>
      <c r="H221" s="87"/>
      <c r="I221" s="87">
        <v>14</v>
      </c>
      <c r="J221" s="87"/>
      <c r="K221" s="88">
        <v>1</v>
      </c>
      <c r="L221" s="72"/>
      <c r="M221" s="3"/>
      <c r="N221" s="73"/>
      <c r="O221" s="74">
        <f>IF(I221=0,"",I221/H220)</f>
        <v>1</v>
      </c>
      <c r="P221" s="75">
        <v>19</v>
      </c>
      <c r="Q221" s="76">
        <f t="shared" si="32"/>
        <v>1</v>
      </c>
      <c r="R221" s="76">
        <f t="shared" si="33"/>
        <v>0</v>
      </c>
      <c r="T221" s="112"/>
    </row>
    <row r="222" spans="1:20" ht="15.75" customHeight="1">
      <c r="A222" s="64">
        <v>1502</v>
      </c>
      <c r="B222" s="87"/>
      <c r="C222" s="87"/>
      <c r="D222" s="87"/>
      <c r="E222" s="87"/>
      <c r="F222" s="87"/>
      <c r="G222" s="87"/>
      <c r="H222" s="87"/>
      <c r="I222" s="87"/>
      <c r="J222" s="87">
        <v>12</v>
      </c>
      <c r="K222" s="88">
        <v>1</v>
      </c>
      <c r="L222" s="72"/>
      <c r="M222" s="3"/>
      <c r="N222" s="73"/>
      <c r="O222" s="78">
        <f>IF(J222=0,"",J222/I221)</f>
        <v>0.8571428571428571</v>
      </c>
      <c r="P222" s="75">
        <v>18</v>
      </c>
      <c r="Q222" s="79">
        <f t="shared" si="32"/>
        <v>0.94736842105263153</v>
      </c>
      <c r="R222" s="79">
        <f t="shared" si="33"/>
        <v>5.2631578947368474E-2</v>
      </c>
      <c r="T222" s="112"/>
    </row>
    <row r="223" spans="1:20" ht="15.75" customHeight="1">
      <c r="A223" s="64">
        <v>1601</v>
      </c>
      <c r="B223" s="87"/>
      <c r="C223" s="87"/>
      <c r="D223" s="87"/>
      <c r="E223" s="87"/>
      <c r="F223" s="87"/>
      <c r="G223" s="87"/>
      <c r="H223" s="87"/>
      <c r="I223" s="87"/>
      <c r="J223" s="87">
        <v>7</v>
      </c>
      <c r="K223" s="88">
        <v>6</v>
      </c>
      <c r="L223" s="72"/>
      <c r="M223" s="3"/>
      <c r="N223" s="30"/>
      <c r="O223" s="124"/>
      <c r="P223" s="81">
        <v>16</v>
      </c>
      <c r="Q223" s="125"/>
      <c r="R223" s="92"/>
      <c r="T223" s="112"/>
    </row>
    <row r="224" spans="1:20" ht="15.75" customHeight="1">
      <c r="A224" s="64">
        <v>1602</v>
      </c>
      <c r="B224" s="87"/>
      <c r="C224" s="87"/>
      <c r="D224" s="87"/>
      <c r="E224" s="87"/>
      <c r="F224" s="87"/>
      <c r="G224" s="87"/>
      <c r="H224" s="87"/>
      <c r="I224" s="87"/>
      <c r="J224" s="87">
        <v>6</v>
      </c>
      <c r="K224" s="88"/>
      <c r="L224" s="72"/>
      <c r="M224" s="3"/>
      <c r="N224" s="30"/>
      <c r="O224" s="84"/>
      <c r="P224" s="85">
        <v>10</v>
      </c>
      <c r="Q224" s="86"/>
      <c r="R224" s="84"/>
      <c r="T224" s="112"/>
    </row>
    <row r="225" spans="1:20" ht="15.75" customHeight="1">
      <c r="A225" s="64">
        <v>1701</v>
      </c>
      <c r="B225" s="87"/>
      <c r="C225" s="87"/>
      <c r="D225" s="87"/>
      <c r="E225" s="87"/>
      <c r="F225" s="87"/>
      <c r="G225" s="87"/>
      <c r="H225" s="87"/>
      <c r="I225" s="87"/>
      <c r="J225" s="87">
        <v>3</v>
      </c>
      <c r="K225" s="88">
        <v>2</v>
      </c>
      <c r="L225" s="72"/>
      <c r="M225" s="3"/>
      <c r="N225" s="30"/>
      <c r="O225" s="84"/>
      <c r="P225" s="85">
        <v>7</v>
      </c>
      <c r="Q225" s="86"/>
      <c r="R225" s="84"/>
      <c r="T225" s="112"/>
    </row>
    <row r="226" spans="1:20" ht="15.75" customHeight="1">
      <c r="A226" s="64">
        <v>1702</v>
      </c>
      <c r="B226" s="87"/>
      <c r="C226" s="87"/>
      <c r="D226" s="87"/>
      <c r="E226" s="87"/>
      <c r="F226" s="87"/>
      <c r="G226" s="87"/>
      <c r="H226" s="87"/>
      <c r="I226" s="87"/>
      <c r="J226" s="87">
        <v>3</v>
      </c>
      <c r="K226" s="88">
        <v>1</v>
      </c>
      <c r="L226" s="72"/>
      <c r="M226" s="3"/>
      <c r="N226" s="30"/>
      <c r="O226" s="84"/>
      <c r="P226" s="85">
        <v>5</v>
      </c>
      <c r="Q226" s="86"/>
      <c r="R226" s="84"/>
      <c r="T226" s="112"/>
    </row>
    <row r="227" spans="1:20" ht="15.75" customHeight="1">
      <c r="A227" s="64">
        <v>1801</v>
      </c>
      <c r="B227" s="87"/>
      <c r="C227" s="87"/>
      <c r="D227" s="87"/>
      <c r="E227" s="87"/>
      <c r="F227" s="87"/>
      <c r="G227" s="87"/>
      <c r="H227" s="87"/>
      <c r="I227" s="87"/>
      <c r="J227" s="87">
        <v>1</v>
      </c>
      <c r="K227" s="88">
        <v>1</v>
      </c>
      <c r="L227" s="72"/>
      <c r="M227" s="3"/>
      <c r="N227" s="30"/>
      <c r="O227" s="3"/>
      <c r="P227" s="30"/>
      <c r="Q227" s="23"/>
      <c r="R227" s="84"/>
      <c r="T227" s="112"/>
    </row>
    <row r="228" spans="1:20" ht="15.75" customHeight="1">
      <c r="A228" s="64">
        <v>1802</v>
      </c>
      <c r="B228" s="87"/>
      <c r="C228" s="87"/>
      <c r="D228" s="87"/>
      <c r="E228" s="87"/>
      <c r="F228" s="87"/>
      <c r="G228" s="87"/>
      <c r="H228" s="87"/>
      <c r="I228" s="87"/>
      <c r="J228" s="87"/>
      <c r="K228" s="88">
        <v>2</v>
      </c>
      <c r="L228" s="72"/>
      <c r="M228" s="3"/>
      <c r="N228" s="30"/>
      <c r="O228" s="89" t="s">
        <v>83</v>
      </c>
      <c r="P228" s="90">
        <v>14</v>
      </c>
      <c r="Q228" s="120">
        <f>K231</f>
        <v>14</v>
      </c>
      <c r="R228" s="92" t="s">
        <v>11</v>
      </c>
      <c r="T228" s="112"/>
    </row>
    <row r="229" spans="1:20" ht="15.75" customHeight="1">
      <c r="A229" s="64">
        <v>1901</v>
      </c>
      <c r="B229" s="87"/>
      <c r="C229" s="87"/>
      <c r="D229" s="87"/>
      <c r="E229" s="87"/>
      <c r="F229" s="87"/>
      <c r="G229" s="87"/>
      <c r="H229" s="87"/>
      <c r="I229" s="87"/>
      <c r="J229" s="87"/>
      <c r="K229" s="88"/>
      <c r="L229" s="72"/>
      <c r="M229" s="3"/>
      <c r="N229" s="30"/>
      <c r="O229" s="93" t="s">
        <v>85</v>
      </c>
      <c r="P229" s="94">
        <f>IF(P228/B214=0,"",P228/B214)</f>
        <v>0.35</v>
      </c>
      <c r="Q229" s="121">
        <f>IF(P228/Q228=0,"",P228/Q228)</f>
        <v>1</v>
      </c>
      <c r="R229" s="96" t="s">
        <v>86</v>
      </c>
      <c r="T229" s="112"/>
    </row>
    <row r="230" spans="1:20" ht="15.75" customHeight="1">
      <c r="A230" s="64">
        <v>1902</v>
      </c>
      <c r="B230" s="87"/>
      <c r="C230" s="87"/>
      <c r="D230" s="87"/>
      <c r="E230" s="87"/>
      <c r="F230" s="87"/>
      <c r="G230" s="87"/>
      <c r="H230" s="87"/>
      <c r="I230" s="87"/>
      <c r="J230" s="87"/>
      <c r="K230" s="88"/>
      <c r="L230" s="97"/>
      <c r="M230" s="98"/>
      <c r="N230" s="99"/>
      <c r="O230" s="98"/>
      <c r="P230" s="99"/>
      <c r="Q230" s="99"/>
      <c r="R230" s="122"/>
      <c r="T230" s="112"/>
    </row>
    <row r="231" spans="1:20" ht="18" customHeight="1">
      <c r="A231" s="29"/>
      <c r="B231" s="30"/>
      <c r="C231" s="30"/>
      <c r="D231" s="288" t="s">
        <v>111</v>
      </c>
      <c r="E231" s="289"/>
      <c r="F231" s="289"/>
      <c r="G231" s="289"/>
      <c r="H231" s="289"/>
      <c r="I231" s="289"/>
      <c r="J231" s="290"/>
      <c r="K231" s="101">
        <f>SUM(K214:K228)</f>
        <v>14</v>
      </c>
      <c r="L231" s="102">
        <f>IF(SUM(K221:K222)=0,"",SUM(K221:K222)/B214)</f>
        <v>0.05</v>
      </c>
      <c r="M231" s="102">
        <f>IF(K231=0,"",K231/B214)</f>
        <v>0.35</v>
      </c>
      <c r="N231" s="102">
        <f>IF(K222=0,"",M231-L231)</f>
        <v>0.3</v>
      </c>
      <c r="O231" s="3"/>
      <c r="P231" s="30"/>
      <c r="Q231" s="23"/>
      <c r="R231" s="3"/>
      <c r="T231" s="112"/>
    </row>
    <row r="232" spans="1:20" ht="12.75" customHeight="1">
      <c r="L232" s="3"/>
      <c r="M232" s="3"/>
      <c r="O232" s="3"/>
    </row>
    <row r="233" spans="1:20" ht="12.75" customHeight="1">
      <c r="L233" s="3"/>
      <c r="M233" s="3"/>
      <c r="N233" s="3"/>
      <c r="O233" s="3"/>
    </row>
    <row r="234" spans="1:20" ht="26.25" customHeight="1">
      <c r="A234" s="309" t="s">
        <v>99</v>
      </c>
      <c r="B234" s="292"/>
      <c r="C234" s="292"/>
      <c r="D234" s="292"/>
      <c r="E234" s="292"/>
      <c r="F234" s="292"/>
      <c r="G234" s="292"/>
      <c r="H234" s="298" t="s">
        <v>84</v>
      </c>
      <c r="I234" s="292"/>
      <c r="J234" s="292"/>
      <c r="K234" s="30"/>
      <c r="L234" s="3"/>
      <c r="M234" s="3"/>
      <c r="N234" s="30"/>
      <c r="O234" s="3"/>
      <c r="P234" s="30"/>
      <c r="Q234" s="30"/>
      <c r="R234" s="30"/>
    </row>
    <row r="235" spans="1:20" ht="20.25" customHeight="1">
      <c r="A235" s="293" t="s">
        <v>10</v>
      </c>
      <c r="B235" s="294" t="s">
        <v>100</v>
      </c>
      <c r="C235" s="289"/>
      <c r="D235" s="289"/>
      <c r="E235" s="289"/>
      <c r="F235" s="289"/>
      <c r="G235" s="289"/>
      <c r="H235" s="289"/>
      <c r="I235" s="289"/>
      <c r="J235" s="290"/>
      <c r="K235" s="310" t="s">
        <v>11</v>
      </c>
      <c r="L235" s="286" t="s">
        <v>3</v>
      </c>
      <c r="M235" s="286" t="s">
        <v>4</v>
      </c>
      <c r="N235" s="284" t="s">
        <v>5</v>
      </c>
      <c r="O235" s="286" t="s">
        <v>6</v>
      </c>
      <c r="P235" s="287" t="s">
        <v>7</v>
      </c>
      <c r="Q235" s="287" t="s">
        <v>8</v>
      </c>
      <c r="R235" s="286" t="s">
        <v>101</v>
      </c>
    </row>
    <row r="236" spans="1:20" ht="15.75" customHeight="1">
      <c r="A236" s="285"/>
      <c r="B236" s="64" t="s">
        <v>102</v>
      </c>
      <c r="C236" s="64" t="s">
        <v>103</v>
      </c>
      <c r="D236" s="64" t="s">
        <v>104</v>
      </c>
      <c r="E236" s="64" t="s">
        <v>105</v>
      </c>
      <c r="F236" s="64" t="s">
        <v>106</v>
      </c>
      <c r="G236" s="64" t="s">
        <v>107</v>
      </c>
      <c r="H236" s="64" t="s">
        <v>108</v>
      </c>
      <c r="I236" s="64" t="s">
        <v>109</v>
      </c>
      <c r="J236" s="64" t="s">
        <v>110</v>
      </c>
      <c r="K236" s="311"/>
      <c r="L236" s="285"/>
      <c r="M236" s="285"/>
      <c r="N236" s="285"/>
      <c r="O236" s="285"/>
      <c r="P236" s="285"/>
      <c r="Q236" s="285"/>
      <c r="R236" s="285"/>
      <c r="T236" s="112"/>
    </row>
    <row r="237" spans="1:20" ht="15.75" customHeight="1">
      <c r="A237" s="64">
        <v>1202</v>
      </c>
      <c r="B237" s="65">
        <v>39</v>
      </c>
      <c r="C237" s="87"/>
      <c r="D237" s="87"/>
      <c r="E237" s="87"/>
      <c r="F237" s="87"/>
      <c r="G237" s="87"/>
      <c r="H237" s="87"/>
      <c r="I237" s="87"/>
      <c r="J237" s="87"/>
      <c r="K237" s="88"/>
      <c r="L237" s="67"/>
      <c r="M237" s="49"/>
      <c r="N237" s="68"/>
      <c r="O237" s="107"/>
      <c r="P237" s="70">
        <f>B237</f>
        <v>39</v>
      </c>
      <c r="Q237" s="108"/>
      <c r="R237" s="107"/>
      <c r="T237" s="112"/>
    </row>
    <row r="238" spans="1:20" ht="15.75" customHeight="1">
      <c r="A238" s="64">
        <v>1301</v>
      </c>
      <c r="B238" s="87"/>
      <c r="C238" s="87">
        <v>27</v>
      </c>
      <c r="D238" s="87"/>
      <c r="E238" s="87"/>
      <c r="F238" s="87"/>
      <c r="G238" s="87"/>
      <c r="H238" s="87"/>
      <c r="I238" s="87"/>
      <c r="J238" s="87"/>
      <c r="K238" s="88"/>
      <c r="L238" s="72"/>
      <c r="M238" s="3"/>
      <c r="N238" s="73"/>
      <c r="O238" s="74">
        <f>IF(C238=0,"",C238/B237)</f>
        <v>0.69230769230769229</v>
      </c>
      <c r="P238" s="75">
        <v>27</v>
      </c>
      <c r="Q238" s="76">
        <f t="shared" ref="Q238:Q245" si="34">IF(P238=0,"",P238/P237)</f>
        <v>0.69230769230769229</v>
      </c>
      <c r="R238" s="76">
        <f t="shared" ref="R238:R245" si="35">IF(P238=0,"",100%-Q238)</f>
        <v>0.30769230769230771</v>
      </c>
      <c r="T238" s="112"/>
    </row>
    <row r="239" spans="1:20" ht="15.75" customHeight="1">
      <c r="A239" s="64">
        <v>1302</v>
      </c>
      <c r="B239" s="87"/>
      <c r="C239" s="87"/>
      <c r="D239" s="87">
        <v>23</v>
      </c>
      <c r="E239" s="87"/>
      <c r="F239" s="87"/>
      <c r="G239" s="87"/>
      <c r="H239" s="87"/>
      <c r="I239" s="87"/>
      <c r="J239" s="87"/>
      <c r="K239" s="88"/>
      <c r="L239" s="72"/>
      <c r="M239" s="3"/>
      <c r="N239" s="73"/>
      <c r="O239" s="74">
        <f>IF(D239=0,"",D239/C238)</f>
        <v>0.85185185185185186</v>
      </c>
      <c r="P239" s="75">
        <v>25</v>
      </c>
      <c r="Q239" s="76">
        <f t="shared" si="34"/>
        <v>0.92592592592592593</v>
      </c>
      <c r="R239" s="76">
        <f t="shared" si="35"/>
        <v>7.407407407407407E-2</v>
      </c>
      <c r="T239" s="77">
        <f>P239/P237</f>
        <v>0.64102564102564108</v>
      </c>
    </row>
    <row r="240" spans="1:20" ht="15.75" customHeight="1">
      <c r="A240" s="64">
        <v>1401</v>
      </c>
      <c r="B240" s="87"/>
      <c r="C240" s="87"/>
      <c r="D240" s="87"/>
      <c r="E240" s="87">
        <v>16</v>
      </c>
      <c r="F240" s="87"/>
      <c r="G240" s="87"/>
      <c r="H240" s="87"/>
      <c r="I240" s="87"/>
      <c r="J240" s="87"/>
      <c r="K240" s="88"/>
      <c r="L240" s="72"/>
      <c r="M240" s="3"/>
      <c r="N240" s="73"/>
      <c r="O240" s="74">
        <f>IF(E240=0,"",E240/D239)</f>
        <v>0.69565217391304346</v>
      </c>
      <c r="P240" s="75">
        <v>19</v>
      </c>
      <c r="Q240" s="76">
        <f t="shared" si="34"/>
        <v>0.76</v>
      </c>
      <c r="R240" s="76">
        <f t="shared" si="35"/>
        <v>0.24</v>
      </c>
      <c r="T240" s="112"/>
    </row>
    <row r="241" spans="1:20" ht="15.75" customHeight="1">
      <c r="A241" s="64">
        <v>1402</v>
      </c>
      <c r="B241" s="87"/>
      <c r="C241" s="87"/>
      <c r="D241" s="87"/>
      <c r="E241" s="87"/>
      <c r="F241" s="87">
        <v>14</v>
      </c>
      <c r="G241" s="87"/>
      <c r="H241" s="87"/>
      <c r="I241" s="87"/>
      <c r="J241" s="87"/>
      <c r="K241" s="88"/>
      <c r="L241" s="72"/>
      <c r="M241" s="3"/>
      <c r="N241" s="73"/>
      <c r="O241" s="74">
        <f>IF(F241=0,"",F241/E240)</f>
        <v>0.875</v>
      </c>
      <c r="P241" s="75">
        <v>17</v>
      </c>
      <c r="Q241" s="76">
        <f t="shared" si="34"/>
        <v>0.89473684210526316</v>
      </c>
      <c r="R241" s="76">
        <f t="shared" si="35"/>
        <v>0.10526315789473684</v>
      </c>
      <c r="T241" s="112"/>
    </row>
    <row r="242" spans="1:20" ht="15.75" customHeight="1">
      <c r="A242" s="64">
        <v>1501</v>
      </c>
      <c r="B242" s="87"/>
      <c r="C242" s="87"/>
      <c r="D242" s="87"/>
      <c r="E242" s="87"/>
      <c r="F242" s="87"/>
      <c r="G242" s="87">
        <v>12</v>
      </c>
      <c r="H242" s="87"/>
      <c r="I242" s="87"/>
      <c r="J242" s="87"/>
      <c r="K242" s="88"/>
      <c r="L242" s="72"/>
      <c r="M242" s="3"/>
      <c r="N242" s="73"/>
      <c r="O242" s="74">
        <f>IF(G242=0,"",G242/F241)</f>
        <v>0.8571428571428571</v>
      </c>
      <c r="P242" s="75">
        <v>14</v>
      </c>
      <c r="Q242" s="76">
        <f t="shared" si="34"/>
        <v>0.82352941176470584</v>
      </c>
      <c r="R242" s="76">
        <f t="shared" si="35"/>
        <v>0.17647058823529416</v>
      </c>
      <c r="T242" s="112"/>
    </row>
    <row r="243" spans="1:20" ht="15.75" customHeight="1">
      <c r="A243" s="64">
        <v>1502</v>
      </c>
      <c r="B243" s="87"/>
      <c r="C243" s="87"/>
      <c r="D243" s="87"/>
      <c r="E243" s="87"/>
      <c r="F243" s="87"/>
      <c r="G243" s="87"/>
      <c r="H243" s="87">
        <v>11</v>
      </c>
      <c r="I243" s="87"/>
      <c r="J243" s="87"/>
      <c r="K243" s="88"/>
      <c r="L243" s="72"/>
      <c r="M243" s="3"/>
      <c r="N243" s="73"/>
      <c r="O243" s="74">
        <f>IF(H243=0,"",H243/G242)</f>
        <v>0.91666666666666663</v>
      </c>
      <c r="P243" s="75">
        <v>13</v>
      </c>
      <c r="Q243" s="76">
        <f t="shared" si="34"/>
        <v>0.9285714285714286</v>
      </c>
      <c r="R243" s="76">
        <f t="shared" si="35"/>
        <v>7.1428571428571397E-2</v>
      </c>
      <c r="T243" s="112"/>
    </row>
    <row r="244" spans="1:20" ht="15.75" customHeight="1">
      <c r="A244" s="64">
        <v>1601</v>
      </c>
      <c r="B244" s="87"/>
      <c r="C244" s="87"/>
      <c r="D244" s="87"/>
      <c r="E244" s="87"/>
      <c r="F244" s="87"/>
      <c r="G244" s="87"/>
      <c r="H244" s="87"/>
      <c r="I244" s="87">
        <v>11</v>
      </c>
      <c r="J244" s="87"/>
      <c r="K244" s="88"/>
      <c r="L244" s="72"/>
      <c r="M244" s="3"/>
      <c r="N244" s="73"/>
      <c r="O244" s="74">
        <f>IF(I244=0,"",I244/H243)</f>
        <v>1</v>
      </c>
      <c r="P244" s="75">
        <v>13</v>
      </c>
      <c r="Q244" s="76">
        <f t="shared" si="34"/>
        <v>1</v>
      </c>
      <c r="R244" s="76">
        <f t="shared" si="35"/>
        <v>0</v>
      </c>
      <c r="T244" s="112"/>
    </row>
    <row r="245" spans="1:20" ht="15.75" customHeight="1">
      <c r="A245" s="64">
        <v>1602</v>
      </c>
      <c r="B245" s="87"/>
      <c r="C245" s="87"/>
      <c r="D245" s="87"/>
      <c r="E245" s="87"/>
      <c r="F245" s="87"/>
      <c r="G245" s="87"/>
      <c r="H245" s="87"/>
      <c r="I245" s="87"/>
      <c r="J245" s="87">
        <v>7</v>
      </c>
      <c r="K245" s="88">
        <v>2</v>
      </c>
      <c r="L245" s="72"/>
      <c r="M245" s="3"/>
      <c r="N245" s="73"/>
      <c r="O245" s="78">
        <f>IF(J245=0,"",J245/I244)</f>
        <v>0.63636363636363635</v>
      </c>
      <c r="P245" s="75">
        <v>13</v>
      </c>
      <c r="Q245" s="79">
        <f t="shared" si="34"/>
        <v>1</v>
      </c>
      <c r="R245" s="79">
        <f t="shared" si="35"/>
        <v>0</v>
      </c>
      <c r="T245" s="112"/>
    </row>
    <row r="246" spans="1:20" ht="15.75" customHeight="1">
      <c r="A246" s="64">
        <v>1701</v>
      </c>
      <c r="B246" s="87"/>
      <c r="C246" s="87"/>
      <c r="D246" s="87"/>
      <c r="E246" s="87"/>
      <c r="F246" s="87"/>
      <c r="G246" s="87"/>
      <c r="H246" s="87"/>
      <c r="I246" s="87"/>
      <c r="J246" s="87">
        <v>3</v>
      </c>
      <c r="K246" s="88">
        <v>2</v>
      </c>
      <c r="L246" s="72"/>
      <c r="M246" s="3"/>
      <c r="N246" s="30"/>
      <c r="O246" s="124"/>
      <c r="P246" s="81">
        <v>11</v>
      </c>
      <c r="Q246" s="125"/>
      <c r="R246" s="92"/>
      <c r="T246" s="112"/>
    </row>
    <row r="247" spans="1:20" ht="15.75" customHeight="1">
      <c r="A247" s="64">
        <v>1702</v>
      </c>
      <c r="B247" s="87"/>
      <c r="C247" s="87"/>
      <c r="D247" s="87"/>
      <c r="E247" s="87"/>
      <c r="F247" s="87"/>
      <c r="G247" s="87"/>
      <c r="H247" s="87"/>
      <c r="I247" s="87"/>
      <c r="J247" s="87">
        <v>7</v>
      </c>
      <c r="K247" s="88">
        <v>1</v>
      </c>
      <c r="L247" s="72"/>
      <c r="M247" s="3"/>
      <c r="N247" s="30"/>
      <c r="O247" s="84"/>
      <c r="P247" s="81">
        <v>11</v>
      </c>
      <c r="Q247" s="86"/>
      <c r="R247" s="84"/>
      <c r="T247" s="112"/>
    </row>
    <row r="248" spans="1:20" ht="15.75" customHeight="1">
      <c r="A248" s="64">
        <v>1801</v>
      </c>
      <c r="B248" s="87"/>
      <c r="C248" s="87"/>
      <c r="D248" s="87"/>
      <c r="E248" s="87"/>
      <c r="F248" s="87"/>
      <c r="G248" s="87"/>
      <c r="H248" s="87"/>
      <c r="I248" s="87"/>
      <c r="J248" s="87">
        <v>5</v>
      </c>
      <c r="K248" s="88">
        <v>1</v>
      </c>
      <c r="L248" s="72"/>
      <c r="M248" s="3"/>
      <c r="N248" s="30"/>
      <c r="O248" s="84"/>
      <c r="P248" s="85">
        <v>10</v>
      </c>
      <c r="Q248" s="86"/>
      <c r="R248" s="84"/>
      <c r="T248" s="112"/>
    </row>
    <row r="249" spans="1:20" ht="15.75" customHeight="1">
      <c r="A249" s="64">
        <v>1802</v>
      </c>
      <c r="B249" s="87"/>
      <c r="C249" s="87"/>
      <c r="D249" s="87"/>
      <c r="E249" s="87"/>
      <c r="F249" s="87"/>
      <c r="G249" s="87"/>
      <c r="H249" s="87"/>
      <c r="I249" s="87"/>
      <c r="J249" s="87">
        <v>9</v>
      </c>
      <c r="K249" s="88">
        <v>3</v>
      </c>
      <c r="L249" s="72"/>
      <c r="M249" s="3"/>
      <c r="N249" s="30"/>
      <c r="O249" s="84"/>
      <c r="P249" s="85">
        <v>9</v>
      </c>
      <c r="Q249" s="86"/>
      <c r="R249" s="84"/>
      <c r="T249" s="112"/>
    </row>
    <row r="250" spans="1:20" ht="15.75" customHeight="1">
      <c r="A250" s="64">
        <v>1901</v>
      </c>
      <c r="B250" s="87"/>
      <c r="C250" s="87"/>
      <c r="D250" s="87"/>
      <c r="E250" s="87"/>
      <c r="F250" s="87"/>
      <c r="G250" s="87"/>
      <c r="H250" s="87"/>
      <c r="I250" s="87"/>
      <c r="J250" s="87">
        <v>3</v>
      </c>
      <c r="K250" s="88">
        <v>4</v>
      </c>
      <c r="L250" s="72"/>
      <c r="M250" s="3"/>
      <c r="N250" s="30"/>
      <c r="O250" s="3"/>
      <c r="P250" s="142">
        <v>3</v>
      </c>
      <c r="Q250" s="23"/>
      <c r="R250" s="84"/>
      <c r="T250" s="112"/>
    </row>
    <row r="251" spans="1:20" ht="15.75" customHeight="1">
      <c r="A251" s="64">
        <v>1902</v>
      </c>
      <c r="B251" s="87"/>
      <c r="C251" s="87"/>
      <c r="D251" s="87"/>
      <c r="E251" s="87"/>
      <c r="F251" s="87"/>
      <c r="G251" s="87"/>
      <c r="H251" s="87"/>
      <c r="I251" s="87"/>
      <c r="J251" s="87"/>
      <c r="K251" s="88"/>
      <c r="L251" s="72"/>
      <c r="M251" s="3"/>
      <c r="N251" s="30"/>
      <c r="O251" s="89" t="s">
        <v>83</v>
      </c>
      <c r="P251" s="90">
        <v>12</v>
      </c>
      <c r="Q251" s="120">
        <f>K254</f>
        <v>13</v>
      </c>
      <c r="R251" s="92" t="s">
        <v>11</v>
      </c>
      <c r="T251" s="112"/>
    </row>
    <row r="252" spans="1:20" ht="15.75" customHeight="1">
      <c r="A252" s="64">
        <v>2001</v>
      </c>
      <c r="B252" s="87"/>
      <c r="C252" s="87"/>
      <c r="D252" s="87"/>
      <c r="E252" s="87"/>
      <c r="F252" s="87"/>
      <c r="G252" s="87"/>
      <c r="H252" s="87"/>
      <c r="I252" s="87"/>
      <c r="J252" s="87"/>
      <c r="K252" s="88"/>
      <c r="L252" s="72"/>
      <c r="M252" s="3"/>
      <c r="N252" s="30"/>
      <c r="O252" s="93" t="s">
        <v>85</v>
      </c>
      <c r="P252" s="94">
        <f>IF(P251/B237=0,"",P251/B237)</f>
        <v>0.30769230769230771</v>
      </c>
      <c r="Q252" s="121">
        <f>IF(P251/Q251=0,"",P251/Q251)</f>
        <v>0.92307692307692313</v>
      </c>
      <c r="R252" s="96" t="s">
        <v>86</v>
      </c>
      <c r="T252" s="112"/>
    </row>
    <row r="253" spans="1:20" ht="15.75" customHeight="1">
      <c r="A253" s="64">
        <v>2002</v>
      </c>
      <c r="B253" s="87"/>
      <c r="C253" s="87"/>
      <c r="D253" s="87"/>
      <c r="E253" s="87"/>
      <c r="F253" s="87"/>
      <c r="G253" s="87"/>
      <c r="H253" s="87"/>
      <c r="I253" s="87"/>
      <c r="J253" s="87"/>
      <c r="K253" s="88"/>
      <c r="L253" s="97"/>
      <c r="M253" s="98"/>
      <c r="N253" s="99"/>
      <c r="O253" s="98"/>
      <c r="P253" s="99"/>
      <c r="Q253" s="99"/>
      <c r="R253" s="122"/>
      <c r="T253" s="112"/>
    </row>
    <row r="254" spans="1:20" ht="18" customHeight="1">
      <c r="A254" s="29"/>
      <c r="B254" s="30"/>
      <c r="C254" s="30"/>
      <c r="D254" s="288" t="s">
        <v>111</v>
      </c>
      <c r="E254" s="289"/>
      <c r="F254" s="289"/>
      <c r="G254" s="289"/>
      <c r="H254" s="289"/>
      <c r="I254" s="289"/>
      <c r="J254" s="290"/>
      <c r="K254" s="101">
        <f>SUM(K237:K250)</f>
        <v>13</v>
      </c>
      <c r="L254" s="102">
        <f>IF(SUM(K244:K245)=0,"",SUM(K244:K245)/B237)</f>
        <v>5.128205128205128E-2</v>
      </c>
      <c r="M254" s="102">
        <f>IF(K254=0,"",K254/B237)</f>
        <v>0.33333333333333331</v>
      </c>
      <c r="N254" s="102">
        <f>IF(K245=0,"",M254-L254)</f>
        <v>0.28205128205128205</v>
      </c>
      <c r="O254" s="3"/>
      <c r="P254" s="30"/>
      <c r="Q254" s="23"/>
      <c r="R254" s="3"/>
      <c r="T254" s="112"/>
    </row>
    <row r="255" spans="1:20" ht="12.75" customHeight="1">
      <c r="L255" s="3"/>
      <c r="M255" s="3"/>
      <c r="O255" s="3"/>
    </row>
    <row r="256" spans="1:20" ht="12.75" customHeight="1">
      <c r="L256" s="3"/>
      <c r="M256" s="3"/>
      <c r="O256" s="3"/>
    </row>
    <row r="257" spans="1:20" ht="26.25" customHeight="1">
      <c r="A257" s="309" t="s">
        <v>99</v>
      </c>
      <c r="B257" s="292"/>
      <c r="C257" s="292"/>
      <c r="D257" s="292"/>
      <c r="E257" s="292"/>
      <c r="F257" s="292"/>
      <c r="G257" s="292"/>
      <c r="H257" s="298" t="s">
        <v>88</v>
      </c>
      <c r="I257" s="292"/>
      <c r="J257" s="292"/>
      <c r="K257" s="30"/>
      <c r="L257" s="3"/>
      <c r="M257" s="3"/>
      <c r="N257" s="30"/>
      <c r="O257" s="3"/>
      <c r="P257" s="30"/>
      <c r="Q257" s="30"/>
      <c r="R257" s="30"/>
    </row>
    <row r="258" spans="1:20" ht="20.25" customHeight="1">
      <c r="A258" s="293" t="s">
        <v>10</v>
      </c>
      <c r="B258" s="294" t="s">
        <v>100</v>
      </c>
      <c r="C258" s="289"/>
      <c r="D258" s="289"/>
      <c r="E258" s="289"/>
      <c r="F258" s="289"/>
      <c r="G258" s="289"/>
      <c r="H258" s="289"/>
      <c r="I258" s="289"/>
      <c r="J258" s="290"/>
      <c r="K258" s="310" t="s">
        <v>11</v>
      </c>
      <c r="L258" s="286" t="s">
        <v>3</v>
      </c>
      <c r="M258" s="286" t="s">
        <v>4</v>
      </c>
      <c r="N258" s="284" t="s">
        <v>5</v>
      </c>
      <c r="O258" s="286" t="s">
        <v>6</v>
      </c>
      <c r="P258" s="287" t="s">
        <v>7</v>
      </c>
      <c r="Q258" s="287" t="s">
        <v>8</v>
      </c>
      <c r="R258" s="286" t="s">
        <v>101</v>
      </c>
    </row>
    <row r="259" spans="1:20" ht="15.75" customHeight="1">
      <c r="A259" s="285"/>
      <c r="B259" s="64" t="s">
        <v>102</v>
      </c>
      <c r="C259" s="64" t="s">
        <v>103</v>
      </c>
      <c r="D259" s="64" t="s">
        <v>104</v>
      </c>
      <c r="E259" s="64" t="s">
        <v>105</v>
      </c>
      <c r="F259" s="64" t="s">
        <v>106</v>
      </c>
      <c r="G259" s="64" t="s">
        <v>107</v>
      </c>
      <c r="H259" s="64" t="s">
        <v>108</v>
      </c>
      <c r="I259" s="64" t="s">
        <v>109</v>
      </c>
      <c r="J259" s="64" t="s">
        <v>110</v>
      </c>
      <c r="K259" s="311"/>
      <c r="L259" s="285"/>
      <c r="M259" s="285"/>
      <c r="N259" s="285"/>
      <c r="O259" s="285"/>
      <c r="P259" s="285"/>
      <c r="Q259" s="285"/>
      <c r="R259" s="285"/>
      <c r="T259" s="112"/>
    </row>
    <row r="260" spans="1:20" ht="15.75" customHeight="1">
      <c r="A260" s="64">
        <v>1302</v>
      </c>
      <c r="B260" s="65">
        <v>48</v>
      </c>
      <c r="C260" s="87"/>
      <c r="D260" s="87"/>
      <c r="E260" s="87"/>
      <c r="F260" s="87"/>
      <c r="G260" s="87"/>
      <c r="H260" s="87"/>
      <c r="I260" s="87"/>
      <c r="J260" s="87"/>
      <c r="K260" s="88"/>
      <c r="L260" s="67"/>
      <c r="M260" s="49"/>
      <c r="N260" s="68"/>
      <c r="O260" s="107"/>
      <c r="P260" s="70">
        <f>B260</f>
        <v>48</v>
      </c>
      <c r="Q260" s="108"/>
      <c r="R260" s="107"/>
      <c r="T260" s="112"/>
    </row>
    <row r="261" spans="1:20" ht="15.75" customHeight="1">
      <c r="A261" s="64">
        <v>1401</v>
      </c>
      <c r="B261" s="87"/>
      <c r="C261" s="87">
        <v>31</v>
      </c>
      <c r="D261" s="87"/>
      <c r="E261" s="87"/>
      <c r="F261" s="87"/>
      <c r="G261" s="87"/>
      <c r="H261" s="87"/>
      <c r="I261" s="87"/>
      <c r="J261" s="87"/>
      <c r="K261" s="88"/>
      <c r="L261" s="72"/>
      <c r="M261" s="3"/>
      <c r="N261" s="73"/>
      <c r="O261" s="74">
        <f>IF(C261=0,"",C261/B260)</f>
        <v>0.64583333333333337</v>
      </c>
      <c r="P261" s="75">
        <v>31</v>
      </c>
      <c r="Q261" s="76">
        <f t="shared" ref="Q261:Q268" si="36">IF(P261=0,"",P261/P260)</f>
        <v>0.64583333333333337</v>
      </c>
      <c r="R261" s="76">
        <f t="shared" ref="R261:R268" si="37">IF(P261=0,"",100%-Q261)</f>
        <v>0.35416666666666663</v>
      </c>
      <c r="T261" s="112"/>
    </row>
    <row r="262" spans="1:20" ht="15.75" customHeight="1">
      <c r="A262" s="64">
        <v>1402</v>
      </c>
      <c r="B262" s="87"/>
      <c r="C262" s="87"/>
      <c r="D262" s="87">
        <v>29</v>
      </c>
      <c r="E262" s="87"/>
      <c r="F262" s="87"/>
      <c r="G262" s="87"/>
      <c r="H262" s="87"/>
      <c r="I262" s="87"/>
      <c r="J262" s="87"/>
      <c r="K262" s="88"/>
      <c r="L262" s="72"/>
      <c r="M262" s="3"/>
      <c r="N262" s="73"/>
      <c r="O262" s="74">
        <f>IF(D262=0,"",D262/C261)</f>
        <v>0.93548387096774188</v>
      </c>
      <c r="P262" s="75">
        <v>29</v>
      </c>
      <c r="Q262" s="76">
        <f t="shared" si="36"/>
        <v>0.93548387096774188</v>
      </c>
      <c r="R262" s="76">
        <f t="shared" si="37"/>
        <v>6.4516129032258118E-2</v>
      </c>
      <c r="T262" s="77">
        <f>P262/P260</f>
        <v>0.60416666666666663</v>
      </c>
    </row>
    <row r="263" spans="1:20" ht="15.75" customHeight="1">
      <c r="A263" s="64">
        <v>1501</v>
      </c>
      <c r="B263" s="87"/>
      <c r="C263" s="87"/>
      <c r="D263" s="87"/>
      <c r="E263" s="87">
        <v>29</v>
      </c>
      <c r="F263" s="87"/>
      <c r="G263" s="87"/>
      <c r="H263" s="87"/>
      <c r="I263" s="87"/>
      <c r="J263" s="87"/>
      <c r="K263" s="88"/>
      <c r="L263" s="72"/>
      <c r="M263" s="3"/>
      <c r="N263" s="73"/>
      <c r="O263" s="74">
        <f>IF(E263=0,"",E263/D262)</f>
        <v>1</v>
      </c>
      <c r="P263" s="75">
        <v>29</v>
      </c>
      <c r="Q263" s="76">
        <f t="shared" si="36"/>
        <v>1</v>
      </c>
      <c r="R263" s="76">
        <f t="shared" si="37"/>
        <v>0</v>
      </c>
      <c r="T263" s="112"/>
    </row>
    <row r="264" spans="1:20" ht="15.75" customHeight="1">
      <c r="A264" s="64">
        <v>1502</v>
      </c>
      <c r="B264" s="87"/>
      <c r="C264" s="87"/>
      <c r="D264" s="87"/>
      <c r="E264" s="87"/>
      <c r="F264" s="87">
        <v>18</v>
      </c>
      <c r="G264" s="87"/>
      <c r="H264" s="87"/>
      <c r="I264" s="87"/>
      <c r="J264" s="87"/>
      <c r="K264" s="88"/>
      <c r="L264" s="72"/>
      <c r="M264" s="3"/>
      <c r="N264" s="73"/>
      <c r="O264" s="74">
        <f>IF(F264=0,"",F264/E263)</f>
        <v>0.62068965517241381</v>
      </c>
      <c r="P264" s="75">
        <v>18</v>
      </c>
      <c r="Q264" s="76">
        <f t="shared" si="36"/>
        <v>0.62068965517241381</v>
      </c>
      <c r="R264" s="76">
        <f t="shared" si="37"/>
        <v>0.37931034482758619</v>
      </c>
      <c r="T264" s="112"/>
    </row>
    <row r="265" spans="1:20" ht="15.75" customHeight="1">
      <c r="A265" s="64">
        <v>1601</v>
      </c>
      <c r="B265" s="87"/>
      <c r="C265" s="87"/>
      <c r="D265" s="87"/>
      <c r="E265" s="87"/>
      <c r="F265" s="87"/>
      <c r="G265" s="87">
        <v>16</v>
      </c>
      <c r="H265" s="87"/>
      <c r="I265" s="87"/>
      <c r="J265" s="87"/>
      <c r="K265" s="88"/>
      <c r="L265" s="72"/>
      <c r="M265" s="3"/>
      <c r="N265" s="73"/>
      <c r="O265" s="74">
        <f>IF(G265=0,"",G265/F264)</f>
        <v>0.88888888888888884</v>
      </c>
      <c r="P265" s="75">
        <v>16</v>
      </c>
      <c r="Q265" s="76">
        <f t="shared" si="36"/>
        <v>0.88888888888888884</v>
      </c>
      <c r="R265" s="76">
        <f t="shared" si="37"/>
        <v>0.11111111111111116</v>
      </c>
      <c r="T265" s="112"/>
    </row>
    <row r="266" spans="1:20" ht="15.75" customHeight="1">
      <c r="A266" s="64">
        <v>1602</v>
      </c>
      <c r="B266" s="87"/>
      <c r="C266" s="87"/>
      <c r="D266" s="87"/>
      <c r="E266" s="87"/>
      <c r="F266" s="87"/>
      <c r="G266" s="87"/>
      <c r="H266" s="87">
        <v>14</v>
      </c>
      <c r="I266" s="87"/>
      <c r="J266" s="87"/>
      <c r="K266" s="88"/>
      <c r="L266" s="72"/>
      <c r="M266" s="3"/>
      <c r="N266" s="73"/>
      <c r="O266" s="74">
        <f>IF(H266=0,"",H266/G265)</f>
        <v>0.875</v>
      </c>
      <c r="P266" s="75">
        <v>15</v>
      </c>
      <c r="Q266" s="76">
        <f t="shared" si="36"/>
        <v>0.9375</v>
      </c>
      <c r="R266" s="76">
        <f t="shared" si="37"/>
        <v>6.25E-2</v>
      </c>
      <c r="T266" s="112"/>
    </row>
    <row r="267" spans="1:20" ht="15.75" customHeight="1">
      <c r="A267" s="64">
        <v>1701</v>
      </c>
      <c r="B267" s="87"/>
      <c r="C267" s="87"/>
      <c r="D267" s="87"/>
      <c r="E267" s="87"/>
      <c r="F267" s="87"/>
      <c r="G267" s="87"/>
      <c r="H267" s="87"/>
      <c r="I267" s="87">
        <v>15</v>
      </c>
      <c r="J267" s="87"/>
      <c r="K267" s="88"/>
      <c r="L267" s="72"/>
      <c r="M267" s="3"/>
      <c r="N267" s="73"/>
      <c r="O267" s="74">
        <f>IF(I267=0,"",I267/H266)</f>
        <v>1.0714285714285714</v>
      </c>
      <c r="P267" s="75">
        <v>15</v>
      </c>
      <c r="Q267" s="76">
        <f t="shared" si="36"/>
        <v>1</v>
      </c>
      <c r="R267" s="76">
        <f t="shared" si="37"/>
        <v>0</v>
      </c>
      <c r="T267" s="112"/>
    </row>
    <row r="268" spans="1:20" ht="15.75" customHeight="1">
      <c r="A268" s="64">
        <v>1702</v>
      </c>
      <c r="B268" s="87"/>
      <c r="C268" s="87"/>
      <c r="D268" s="87"/>
      <c r="E268" s="87"/>
      <c r="F268" s="87"/>
      <c r="G268" s="87"/>
      <c r="H268" s="87"/>
      <c r="I268" s="87"/>
      <c r="J268" s="87">
        <v>9</v>
      </c>
      <c r="K268" s="88">
        <v>3</v>
      </c>
      <c r="L268" s="72"/>
      <c r="M268" s="3"/>
      <c r="N268" s="73"/>
      <c r="O268" s="78">
        <f>IF(J268=0,"",J268/I267)</f>
        <v>0.6</v>
      </c>
      <c r="P268" s="75">
        <v>15</v>
      </c>
      <c r="Q268" s="79">
        <f t="shared" si="36"/>
        <v>1</v>
      </c>
      <c r="R268" s="79">
        <f t="shared" si="37"/>
        <v>0</v>
      </c>
      <c r="T268" s="112"/>
    </row>
    <row r="269" spans="1:20" ht="15.75" customHeight="1">
      <c r="A269" s="64">
        <v>1801</v>
      </c>
      <c r="B269" s="87"/>
      <c r="C269" s="87"/>
      <c r="D269" s="87"/>
      <c r="E269" s="87"/>
      <c r="F269" s="87"/>
      <c r="G269" s="87"/>
      <c r="H269" s="87"/>
      <c r="I269" s="87"/>
      <c r="J269" s="87">
        <v>9</v>
      </c>
      <c r="K269" s="88">
        <v>3</v>
      </c>
      <c r="L269" s="72"/>
      <c r="M269" s="3"/>
      <c r="N269" s="30"/>
      <c r="O269" s="124"/>
      <c r="P269" s="81"/>
      <c r="Q269" s="125"/>
      <c r="R269" s="92"/>
      <c r="T269" s="112"/>
    </row>
    <row r="270" spans="1:20" ht="15.75" customHeight="1">
      <c r="A270" s="64">
        <v>1802</v>
      </c>
      <c r="B270" s="87"/>
      <c r="C270" s="87"/>
      <c r="D270" s="87"/>
      <c r="E270" s="87"/>
      <c r="F270" s="87"/>
      <c r="G270" s="87"/>
      <c r="H270" s="87"/>
      <c r="I270" s="87"/>
      <c r="J270" s="87">
        <v>12</v>
      </c>
      <c r="K270" s="88">
        <v>3</v>
      </c>
      <c r="L270" s="72"/>
      <c r="M270" s="3"/>
      <c r="N270" s="30"/>
      <c r="O270" s="84"/>
      <c r="P270" s="85"/>
      <c r="Q270" s="86"/>
      <c r="R270" s="84"/>
      <c r="T270" s="112"/>
    </row>
    <row r="271" spans="1:20" ht="15.75" customHeight="1">
      <c r="A271" s="64">
        <v>1901</v>
      </c>
      <c r="B271" s="87"/>
      <c r="C271" s="87"/>
      <c r="D271" s="87"/>
      <c r="E271" s="87"/>
      <c r="F271" s="87"/>
      <c r="G271" s="87"/>
      <c r="H271" s="87"/>
      <c r="I271" s="87"/>
      <c r="J271" s="87">
        <v>3</v>
      </c>
      <c r="K271" s="88">
        <v>3</v>
      </c>
      <c r="L271" s="72"/>
      <c r="M271" s="3"/>
      <c r="N271" s="30"/>
      <c r="O271" s="84"/>
      <c r="P271" s="85">
        <v>5</v>
      </c>
      <c r="Q271" s="86"/>
      <c r="R271" s="84"/>
      <c r="T271" s="112"/>
    </row>
    <row r="272" spans="1:20" ht="15.75" customHeight="1">
      <c r="A272" s="64">
        <v>1902</v>
      </c>
      <c r="B272" s="87"/>
      <c r="C272" s="87"/>
      <c r="D272" s="87"/>
      <c r="E272" s="87"/>
      <c r="F272" s="87"/>
      <c r="G272" s="87"/>
      <c r="H272" s="87"/>
      <c r="I272" s="87"/>
      <c r="J272" s="87">
        <v>3</v>
      </c>
      <c r="K272" s="88">
        <v>3</v>
      </c>
      <c r="L272" s="72"/>
      <c r="M272" s="3"/>
      <c r="N272" s="30"/>
      <c r="O272" s="84"/>
      <c r="P272" s="85">
        <v>3</v>
      </c>
      <c r="Q272" s="86"/>
      <c r="R272" s="84"/>
      <c r="T272" s="112"/>
    </row>
    <row r="273" spans="1:21" ht="15.75" customHeight="1">
      <c r="A273" s="64">
        <v>2001</v>
      </c>
      <c r="B273" s="87"/>
      <c r="C273" s="87"/>
      <c r="D273" s="87"/>
      <c r="E273" s="87"/>
      <c r="F273" s="87"/>
      <c r="G273" s="87"/>
      <c r="H273" s="87"/>
      <c r="I273" s="87"/>
      <c r="J273" s="87"/>
      <c r="K273" s="88"/>
      <c r="L273" s="72"/>
      <c r="M273" s="3"/>
      <c r="N273" s="30"/>
      <c r="O273" s="3"/>
      <c r="P273" s="30"/>
      <c r="Q273" s="23"/>
      <c r="R273" s="84"/>
      <c r="T273" s="112"/>
    </row>
    <row r="274" spans="1:21" ht="15.75" customHeight="1">
      <c r="A274" s="64">
        <v>2002</v>
      </c>
      <c r="B274" s="87"/>
      <c r="C274" s="87"/>
      <c r="D274" s="87"/>
      <c r="E274" s="87"/>
      <c r="F274" s="87"/>
      <c r="G274" s="87"/>
      <c r="H274" s="87"/>
      <c r="I274" s="87"/>
      <c r="J274" s="87"/>
      <c r="K274" s="88"/>
      <c r="L274" s="72"/>
      <c r="M274" s="3"/>
      <c r="N274" s="30"/>
      <c r="O274" s="89" t="s">
        <v>83</v>
      </c>
      <c r="P274" s="90">
        <v>12</v>
      </c>
      <c r="Q274" s="120">
        <f>K277</f>
        <v>15</v>
      </c>
      <c r="R274" s="92" t="s">
        <v>11</v>
      </c>
      <c r="T274" s="112"/>
    </row>
    <row r="275" spans="1:21" ht="15.75" customHeight="1">
      <c r="A275" s="64">
        <v>2101</v>
      </c>
      <c r="B275" s="87"/>
      <c r="C275" s="87"/>
      <c r="D275" s="87"/>
      <c r="E275" s="87"/>
      <c r="F275" s="87"/>
      <c r="G275" s="87"/>
      <c r="H275" s="87"/>
      <c r="I275" s="87"/>
      <c r="J275" s="87"/>
      <c r="K275" s="88"/>
      <c r="L275" s="72"/>
      <c r="M275" s="3"/>
      <c r="N275" s="30"/>
      <c r="O275" s="93" t="s">
        <v>85</v>
      </c>
      <c r="P275" s="94">
        <f>IF(P274/B260=0,"",P274/B260)</f>
        <v>0.25</v>
      </c>
      <c r="Q275" s="121">
        <f>IF(P274/Q274=0,"",P274/Q274)</f>
        <v>0.8</v>
      </c>
      <c r="R275" s="96" t="s">
        <v>86</v>
      </c>
      <c r="T275" s="112"/>
    </row>
    <row r="276" spans="1:21" ht="15.75" customHeight="1">
      <c r="A276" s="64">
        <v>2102</v>
      </c>
      <c r="B276" s="87"/>
      <c r="C276" s="87"/>
      <c r="D276" s="87"/>
      <c r="E276" s="87"/>
      <c r="F276" s="87"/>
      <c r="G276" s="87"/>
      <c r="H276" s="87"/>
      <c r="I276" s="87"/>
      <c r="J276" s="87"/>
      <c r="K276" s="88"/>
      <c r="L276" s="97"/>
      <c r="M276" s="98"/>
      <c r="N276" s="99"/>
      <c r="O276" s="98"/>
      <c r="P276" s="99"/>
      <c r="Q276" s="99"/>
      <c r="R276" s="122"/>
      <c r="T276" s="112"/>
    </row>
    <row r="277" spans="1:21" ht="18" customHeight="1">
      <c r="A277" s="29"/>
      <c r="B277" s="30"/>
      <c r="C277" s="30"/>
      <c r="D277" s="288" t="s">
        <v>111</v>
      </c>
      <c r="E277" s="289"/>
      <c r="F277" s="289"/>
      <c r="G277" s="289"/>
      <c r="H277" s="289"/>
      <c r="I277" s="289"/>
      <c r="J277" s="290"/>
      <c r="K277" s="101">
        <f>SUM(K260:K273)</f>
        <v>15</v>
      </c>
      <c r="L277" s="102">
        <f>IF(K268=0,"",K268/B260)</f>
        <v>6.25E-2</v>
      </c>
      <c r="M277" s="102">
        <f>IF(K277=0,"",K277/B260)</f>
        <v>0.3125</v>
      </c>
      <c r="N277" s="102">
        <f>IF(K268=0,"",M277-L277)</f>
        <v>0.25</v>
      </c>
      <c r="O277" s="3"/>
      <c r="P277" s="30"/>
      <c r="Q277" s="23"/>
      <c r="R277" s="3"/>
      <c r="T277" s="112"/>
    </row>
    <row r="278" spans="1:21" ht="12.75" customHeight="1">
      <c r="L278" s="3"/>
      <c r="M278" s="3"/>
      <c r="O278" s="3"/>
    </row>
    <row r="279" spans="1:21" ht="12.75" customHeight="1">
      <c r="L279" s="3"/>
      <c r="M279" s="3"/>
      <c r="O279" s="3"/>
    </row>
    <row r="280" spans="1:21" ht="12.75" customHeight="1">
      <c r="L280" s="3"/>
      <c r="M280" s="3"/>
      <c r="O280" s="3"/>
    </row>
    <row r="281" spans="1:21" ht="26.25" customHeight="1">
      <c r="A281" s="2"/>
      <c r="B281" s="296" t="s">
        <v>99</v>
      </c>
      <c r="C281" s="297"/>
      <c r="D281" s="297"/>
      <c r="E281" s="297"/>
      <c r="F281" s="297"/>
      <c r="G281" s="297"/>
      <c r="H281" s="298" t="s">
        <v>93</v>
      </c>
      <c r="I281" s="292"/>
      <c r="J281" s="292"/>
      <c r="K281" s="30"/>
      <c r="L281" s="3"/>
      <c r="M281" s="3"/>
      <c r="N281" s="30"/>
      <c r="O281" s="3"/>
      <c r="P281" s="30"/>
      <c r="Q281" s="30"/>
      <c r="R281" s="30"/>
    </row>
    <row r="282" spans="1:21" ht="20.25" customHeight="1">
      <c r="A282" s="293" t="s">
        <v>10</v>
      </c>
      <c r="B282" s="294" t="s">
        <v>100</v>
      </c>
      <c r="C282" s="289"/>
      <c r="D282" s="289"/>
      <c r="E282" s="289"/>
      <c r="F282" s="289"/>
      <c r="G282" s="289"/>
      <c r="H282" s="289"/>
      <c r="I282" s="289"/>
      <c r="J282" s="289"/>
      <c r="K282" s="290"/>
      <c r="L282" s="310" t="s">
        <v>11</v>
      </c>
      <c r="M282" s="163" t="s">
        <v>3</v>
      </c>
      <c r="N282" s="163" t="s">
        <v>4</v>
      </c>
      <c r="O282" s="164" t="s">
        <v>5</v>
      </c>
      <c r="P282" s="163" t="s">
        <v>6</v>
      </c>
      <c r="Q282" s="165" t="s">
        <v>7</v>
      </c>
      <c r="R282" s="165" t="s">
        <v>8</v>
      </c>
      <c r="S282" s="286" t="s">
        <v>101</v>
      </c>
    </row>
    <row r="283" spans="1:21" ht="15.75" customHeight="1">
      <c r="A283" s="285"/>
      <c r="B283" s="64" t="s">
        <v>102</v>
      </c>
      <c r="C283" s="64" t="s">
        <v>103</v>
      </c>
      <c r="D283" s="64" t="s">
        <v>104</v>
      </c>
      <c r="E283" s="64" t="s">
        <v>105</v>
      </c>
      <c r="F283" s="64" t="s">
        <v>106</v>
      </c>
      <c r="G283" s="64" t="s">
        <v>107</v>
      </c>
      <c r="H283" s="64" t="s">
        <v>108</v>
      </c>
      <c r="I283" s="64" t="s">
        <v>109</v>
      </c>
      <c r="J283" s="64" t="s">
        <v>110</v>
      </c>
      <c r="K283" s="64" t="s">
        <v>136</v>
      </c>
      <c r="L283" s="311"/>
      <c r="M283" s="61"/>
      <c r="N283" s="61"/>
      <c r="O283" s="62"/>
      <c r="P283" s="61"/>
      <c r="Q283" s="165"/>
      <c r="R283" s="63"/>
      <c r="S283" s="285"/>
      <c r="U283" s="112"/>
    </row>
    <row r="284" spans="1:21" ht="15.75" customHeight="1">
      <c r="A284" s="64">
        <v>1402</v>
      </c>
      <c r="B284" s="65">
        <v>41</v>
      </c>
      <c r="C284" s="87"/>
      <c r="D284" s="87"/>
      <c r="E284" s="87"/>
      <c r="F284" s="87"/>
      <c r="G284" s="87"/>
      <c r="H284" s="87"/>
      <c r="I284" s="87"/>
      <c r="J284" s="87"/>
      <c r="K284" s="87"/>
      <c r="L284" s="88"/>
      <c r="M284" s="67"/>
      <c r="N284" s="49"/>
      <c r="O284" s="68"/>
      <c r="P284" s="107"/>
      <c r="Q284" s="70">
        <f>B284</f>
        <v>41</v>
      </c>
      <c r="R284" s="108"/>
      <c r="S284" s="107"/>
      <c r="U284" s="112"/>
    </row>
    <row r="285" spans="1:21" ht="15.75" customHeight="1">
      <c r="A285" s="64">
        <v>1501</v>
      </c>
      <c r="B285" s="87"/>
      <c r="C285" s="87">
        <v>25</v>
      </c>
      <c r="D285" s="87"/>
      <c r="E285" s="87"/>
      <c r="F285" s="87"/>
      <c r="G285" s="87"/>
      <c r="H285" s="87"/>
      <c r="I285" s="87"/>
      <c r="J285" s="87"/>
      <c r="K285" s="87"/>
      <c r="L285" s="88"/>
      <c r="M285" s="72"/>
      <c r="N285" s="3"/>
      <c r="O285" s="73"/>
      <c r="P285" s="74">
        <f>IF(C285=0,"",C285/B284)</f>
        <v>0.6097560975609756</v>
      </c>
      <c r="Q285" s="75">
        <v>25</v>
      </c>
      <c r="R285" s="76">
        <f t="shared" ref="R285:R292" si="38">IF(Q285=0,"",Q285/Q284)</f>
        <v>0.6097560975609756</v>
      </c>
      <c r="S285" s="76">
        <f t="shared" ref="S285:S292" si="39">IF(Q285=0,"",100%-R285)</f>
        <v>0.3902439024390244</v>
      </c>
      <c r="U285" s="112"/>
    </row>
    <row r="286" spans="1:21" ht="15.75" customHeight="1">
      <c r="A286" s="64">
        <v>1502</v>
      </c>
      <c r="B286" s="87"/>
      <c r="C286" s="87"/>
      <c r="D286" s="87">
        <v>17</v>
      </c>
      <c r="E286" s="87"/>
      <c r="F286" s="87"/>
      <c r="G286" s="87"/>
      <c r="H286" s="87"/>
      <c r="I286" s="87"/>
      <c r="J286" s="87"/>
      <c r="K286" s="87"/>
      <c r="L286" s="88"/>
      <c r="M286" s="72"/>
      <c r="N286" s="3"/>
      <c r="O286" s="73"/>
      <c r="P286" s="74">
        <f>IF(D286=0,"",D286/C285)</f>
        <v>0.68</v>
      </c>
      <c r="Q286" s="75">
        <v>19</v>
      </c>
      <c r="R286" s="76">
        <f t="shared" si="38"/>
        <v>0.76</v>
      </c>
      <c r="S286" s="76">
        <f t="shared" si="39"/>
        <v>0.24</v>
      </c>
      <c r="U286" s="77">
        <f>Q286/Q284</f>
        <v>0.46341463414634149</v>
      </c>
    </row>
    <row r="287" spans="1:21" ht="15.75" customHeight="1">
      <c r="A287" s="64">
        <v>1601</v>
      </c>
      <c r="B287" s="87"/>
      <c r="C287" s="87"/>
      <c r="D287" s="87"/>
      <c r="E287" s="87">
        <v>12</v>
      </c>
      <c r="F287" s="87"/>
      <c r="G287" s="87"/>
      <c r="H287" s="87"/>
      <c r="I287" s="87"/>
      <c r="J287" s="87"/>
      <c r="K287" s="87"/>
      <c r="L287" s="88"/>
      <c r="M287" s="72"/>
      <c r="N287" s="3"/>
      <c r="O287" s="73"/>
      <c r="P287" s="74">
        <f>IF(E287=0,"",E287/D286)</f>
        <v>0.70588235294117652</v>
      </c>
      <c r="Q287" s="75">
        <v>16</v>
      </c>
      <c r="R287" s="76">
        <f t="shared" si="38"/>
        <v>0.84210526315789469</v>
      </c>
      <c r="S287" s="76">
        <f t="shared" si="39"/>
        <v>0.15789473684210531</v>
      </c>
      <c r="U287" s="112"/>
    </row>
    <row r="288" spans="1:21" ht="15.75" customHeight="1">
      <c r="A288" s="64">
        <v>1602</v>
      </c>
      <c r="B288" s="87"/>
      <c r="C288" s="87"/>
      <c r="D288" s="87"/>
      <c r="E288" s="87"/>
      <c r="F288" s="87">
        <v>8</v>
      </c>
      <c r="G288" s="87"/>
      <c r="H288" s="87"/>
      <c r="I288" s="87"/>
      <c r="J288" s="87"/>
      <c r="K288" s="87"/>
      <c r="L288" s="88"/>
      <c r="M288" s="72"/>
      <c r="N288" s="3"/>
      <c r="O288" s="73"/>
      <c r="P288" s="74">
        <f>IF(F288=0,"",F288/E287)</f>
        <v>0.66666666666666663</v>
      </c>
      <c r="Q288" s="75">
        <v>13</v>
      </c>
      <c r="R288" s="76">
        <f t="shared" si="38"/>
        <v>0.8125</v>
      </c>
      <c r="S288" s="76">
        <f t="shared" si="39"/>
        <v>0.1875</v>
      </c>
      <c r="U288" s="112"/>
    </row>
    <row r="289" spans="1:21" ht="15.75" customHeight="1">
      <c r="A289" s="64">
        <v>1701</v>
      </c>
      <c r="B289" s="87"/>
      <c r="C289" s="87"/>
      <c r="D289" s="87"/>
      <c r="E289" s="87"/>
      <c r="F289" s="87"/>
      <c r="G289" s="87">
        <v>7</v>
      </c>
      <c r="H289" s="87"/>
      <c r="I289" s="87"/>
      <c r="J289" s="87"/>
      <c r="K289" s="87"/>
      <c r="L289" s="88"/>
      <c r="M289" s="72"/>
      <c r="N289" s="3"/>
      <c r="O289" s="73"/>
      <c r="P289" s="74">
        <f>IF(G289=0,"",G289/F288)</f>
        <v>0.875</v>
      </c>
      <c r="Q289" s="75">
        <v>13</v>
      </c>
      <c r="R289" s="76">
        <f t="shared" si="38"/>
        <v>1</v>
      </c>
      <c r="S289" s="76">
        <f t="shared" si="39"/>
        <v>0</v>
      </c>
      <c r="U289" s="112"/>
    </row>
    <row r="290" spans="1:21" ht="15.75" customHeight="1">
      <c r="A290" s="64">
        <v>1702</v>
      </c>
      <c r="B290" s="87"/>
      <c r="C290" s="87"/>
      <c r="D290" s="87"/>
      <c r="E290" s="87"/>
      <c r="F290" s="87"/>
      <c r="G290" s="87"/>
      <c r="H290" s="87">
        <v>7</v>
      </c>
      <c r="I290" s="87"/>
      <c r="J290" s="87"/>
      <c r="K290" s="87"/>
      <c r="L290" s="88"/>
      <c r="M290" s="72"/>
      <c r="N290" s="3"/>
      <c r="O290" s="73"/>
      <c r="P290" s="74">
        <f>IF(H290=0,"",H290/G289)</f>
        <v>1</v>
      </c>
      <c r="Q290" s="75">
        <v>11</v>
      </c>
      <c r="R290" s="76">
        <f t="shared" si="38"/>
        <v>0.84615384615384615</v>
      </c>
      <c r="S290" s="76">
        <f t="shared" si="39"/>
        <v>0.15384615384615385</v>
      </c>
      <c r="U290" s="112"/>
    </row>
    <row r="291" spans="1:21" ht="15.75" customHeight="1">
      <c r="A291" s="64">
        <v>1801</v>
      </c>
      <c r="B291" s="87"/>
      <c r="C291" s="87"/>
      <c r="D291" s="87"/>
      <c r="E291" s="87"/>
      <c r="F291" s="87"/>
      <c r="G291" s="87"/>
      <c r="H291" s="87"/>
      <c r="I291" s="87">
        <v>6</v>
      </c>
      <c r="J291" s="87"/>
      <c r="K291" s="87"/>
      <c r="L291" s="88"/>
      <c r="M291" s="72"/>
      <c r="N291" s="3"/>
      <c r="O291" s="73"/>
      <c r="P291" s="74">
        <f>IF(I291=0,"",I291/H290)</f>
        <v>0.8571428571428571</v>
      </c>
      <c r="Q291" s="75">
        <v>9</v>
      </c>
      <c r="R291" s="76">
        <f t="shared" si="38"/>
        <v>0.81818181818181823</v>
      </c>
      <c r="S291" s="76">
        <f t="shared" si="39"/>
        <v>0.18181818181818177</v>
      </c>
      <c r="U291" s="112"/>
    </row>
    <row r="292" spans="1:21" ht="15.75" customHeight="1">
      <c r="A292" s="64">
        <v>1802</v>
      </c>
      <c r="B292" s="87"/>
      <c r="C292" s="87"/>
      <c r="D292" s="87"/>
      <c r="E292" s="87"/>
      <c r="F292" s="87"/>
      <c r="G292" s="87"/>
      <c r="H292" s="87"/>
      <c r="I292" s="87"/>
      <c r="J292" s="87">
        <v>5</v>
      </c>
      <c r="K292" s="87"/>
      <c r="L292" s="88"/>
      <c r="M292" s="72"/>
      <c r="N292" s="3"/>
      <c r="O292" s="73"/>
      <c r="P292" s="78" t="str">
        <f>IF(K292=0,"",K292/J291)</f>
        <v/>
      </c>
      <c r="Q292" s="75">
        <v>8</v>
      </c>
      <c r="R292" s="79">
        <f t="shared" si="38"/>
        <v>0.88888888888888884</v>
      </c>
      <c r="S292" s="79">
        <f t="shared" si="39"/>
        <v>0.11111111111111116</v>
      </c>
      <c r="U292" s="112"/>
    </row>
    <row r="293" spans="1:21" ht="15.75" customHeight="1">
      <c r="A293" s="64">
        <v>1901</v>
      </c>
      <c r="B293" s="87"/>
      <c r="C293" s="87"/>
      <c r="D293" s="87"/>
      <c r="E293" s="87"/>
      <c r="F293" s="87"/>
      <c r="G293" s="87"/>
      <c r="H293" s="87"/>
      <c r="I293" s="87"/>
      <c r="J293" s="87"/>
      <c r="K293" s="87">
        <v>5</v>
      </c>
      <c r="L293" s="88">
        <v>5</v>
      </c>
      <c r="M293" s="72"/>
      <c r="N293" s="3"/>
      <c r="O293" s="30"/>
      <c r="P293" s="80"/>
      <c r="Q293" s="81">
        <v>8</v>
      </c>
      <c r="R293" s="82"/>
      <c r="S293" s="83"/>
      <c r="U293" s="112"/>
    </row>
    <row r="294" spans="1:21" ht="15.75" customHeight="1">
      <c r="A294" s="64">
        <v>1902</v>
      </c>
      <c r="B294" s="87"/>
      <c r="C294" s="87"/>
      <c r="D294" s="87"/>
      <c r="E294" s="87"/>
      <c r="F294" s="87"/>
      <c r="G294" s="87"/>
      <c r="H294" s="87"/>
      <c r="I294" s="87"/>
      <c r="J294" s="87"/>
      <c r="K294" s="87">
        <v>2</v>
      </c>
      <c r="L294" s="88"/>
      <c r="M294" s="72"/>
      <c r="N294" s="3"/>
      <c r="O294" s="30"/>
      <c r="P294" s="84"/>
      <c r="Q294" s="85">
        <v>3</v>
      </c>
      <c r="R294" s="86"/>
      <c r="S294" s="84"/>
      <c r="U294" s="112"/>
    </row>
    <row r="295" spans="1:21" ht="15.75" customHeight="1">
      <c r="A295" s="64">
        <v>2001</v>
      </c>
      <c r="B295" s="87"/>
      <c r="C295" s="87"/>
      <c r="D295" s="87"/>
      <c r="E295" s="87"/>
      <c r="F295" s="87"/>
      <c r="G295" s="87"/>
      <c r="H295" s="87"/>
      <c r="I295" s="87"/>
      <c r="J295" s="87"/>
      <c r="K295" s="87">
        <v>2</v>
      </c>
      <c r="L295" s="88">
        <v>1</v>
      </c>
      <c r="M295" s="72"/>
      <c r="N295" s="3"/>
      <c r="O295" s="30"/>
      <c r="P295" s="84"/>
      <c r="Q295" s="85">
        <v>3</v>
      </c>
      <c r="R295" s="86"/>
      <c r="S295" s="84"/>
      <c r="U295" s="112"/>
    </row>
    <row r="296" spans="1:21" ht="15.75" customHeight="1">
      <c r="A296" s="64">
        <v>2002</v>
      </c>
      <c r="B296" s="87"/>
      <c r="C296" s="87"/>
      <c r="D296" s="87"/>
      <c r="E296" s="87"/>
      <c r="F296" s="87"/>
      <c r="G296" s="87"/>
      <c r="H296" s="87"/>
      <c r="I296" s="87"/>
      <c r="J296" s="87"/>
      <c r="K296" s="87">
        <v>2</v>
      </c>
      <c r="L296" s="88"/>
      <c r="M296" s="72"/>
      <c r="N296" s="3"/>
      <c r="O296" s="30"/>
      <c r="P296" s="84"/>
      <c r="Q296" s="85">
        <v>2</v>
      </c>
      <c r="R296" s="86"/>
      <c r="S296" s="84"/>
      <c r="U296" s="112"/>
    </row>
    <row r="297" spans="1:21" ht="15.75" customHeight="1">
      <c r="A297" s="64">
        <v>2101</v>
      </c>
      <c r="B297" s="87"/>
      <c r="C297" s="87"/>
      <c r="D297" s="87"/>
      <c r="E297" s="87"/>
      <c r="F297" s="87"/>
      <c r="G297" s="87"/>
      <c r="H297" s="87"/>
      <c r="I297" s="87"/>
      <c r="J297" s="87"/>
      <c r="K297" s="87">
        <v>2</v>
      </c>
      <c r="L297" s="88">
        <v>2</v>
      </c>
      <c r="M297" s="72"/>
      <c r="N297" s="3"/>
      <c r="O297" s="30"/>
      <c r="P297" s="3"/>
      <c r="Q297" s="30">
        <v>2</v>
      </c>
      <c r="R297" s="23"/>
      <c r="S297" s="84"/>
      <c r="U297" s="112"/>
    </row>
    <row r="298" spans="1:21" ht="15.75" customHeight="1">
      <c r="A298" s="64">
        <v>2102</v>
      </c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8"/>
      <c r="M298" s="72"/>
      <c r="N298" s="3"/>
      <c r="O298" s="30"/>
      <c r="P298" s="89" t="s">
        <v>83</v>
      </c>
      <c r="Q298" s="90">
        <v>7</v>
      </c>
      <c r="R298" s="120">
        <f>L301</f>
        <v>8</v>
      </c>
      <c r="S298" s="92" t="s">
        <v>11</v>
      </c>
      <c r="U298" s="112"/>
    </row>
    <row r="299" spans="1:21" ht="15.75" customHeight="1">
      <c r="A299" s="64">
        <v>2201</v>
      </c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8"/>
      <c r="M299" s="72"/>
      <c r="N299" s="3"/>
      <c r="O299" s="30"/>
      <c r="P299" s="93" t="s">
        <v>85</v>
      </c>
      <c r="Q299" s="94">
        <f>IF(Q298/B284=0,"",Q298/B284)</f>
        <v>0.17073170731707318</v>
      </c>
      <c r="R299" s="121">
        <f>IF(Q298/R298=0,"",Q298/R298)</f>
        <v>0.875</v>
      </c>
      <c r="S299" s="96" t="s">
        <v>86</v>
      </c>
      <c r="U299" s="112"/>
    </row>
    <row r="300" spans="1:21" ht="15.75" customHeight="1">
      <c r="A300" s="64">
        <v>2202</v>
      </c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8"/>
      <c r="M300" s="97"/>
      <c r="N300" s="98"/>
      <c r="O300" s="99"/>
      <c r="P300" s="98"/>
      <c r="Q300" s="99"/>
      <c r="R300" s="99"/>
      <c r="S300" s="122"/>
      <c r="U300" s="112"/>
    </row>
    <row r="301" spans="1:21" ht="18" customHeight="1">
      <c r="A301" s="29"/>
      <c r="B301" s="30"/>
      <c r="C301" s="30"/>
      <c r="D301" s="288" t="s">
        <v>111</v>
      </c>
      <c r="E301" s="289"/>
      <c r="F301" s="289"/>
      <c r="G301" s="289"/>
      <c r="H301" s="289"/>
      <c r="I301" s="289"/>
      <c r="J301" s="289"/>
      <c r="K301" s="290"/>
      <c r="L301" s="101">
        <f>SUM(L284:L297)</f>
        <v>8</v>
      </c>
      <c r="M301" s="102">
        <f>IF(L293=0,"",L293/B284)</f>
        <v>0.12195121951219512</v>
      </c>
      <c r="N301" s="102">
        <f>IF(L301=0,"",L301/B284)</f>
        <v>0.1951219512195122</v>
      </c>
      <c r="O301" s="102">
        <f>N301-M301</f>
        <v>7.3170731707317083E-2</v>
      </c>
      <c r="P301" s="3"/>
      <c r="Q301" s="30"/>
      <c r="R301" s="23"/>
      <c r="S301" s="3"/>
      <c r="U301" s="112"/>
    </row>
    <row r="302" spans="1:21" ht="12.75" customHeight="1">
      <c r="L302" s="3"/>
      <c r="M302" s="3"/>
      <c r="O302" s="3"/>
    </row>
    <row r="303" spans="1:21" ht="14.25" customHeight="1">
      <c r="L303" s="3"/>
      <c r="M303" s="3"/>
      <c r="O303" s="3"/>
      <c r="T303" s="112"/>
    </row>
    <row r="304" spans="1:21" ht="26.25" customHeight="1">
      <c r="A304" s="2"/>
      <c r="B304" s="296" t="s">
        <v>99</v>
      </c>
      <c r="C304" s="297"/>
      <c r="D304" s="297"/>
      <c r="E304" s="297"/>
      <c r="F304" s="297"/>
      <c r="G304" s="297"/>
      <c r="H304" s="298" t="s">
        <v>97</v>
      </c>
      <c r="I304" s="292"/>
      <c r="J304" s="292"/>
      <c r="K304" s="30"/>
      <c r="L304" s="3"/>
      <c r="M304" s="3"/>
      <c r="N304" s="30"/>
      <c r="O304" s="3"/>
      <c r="P304" s="30"/>
      <c r="Q304" s="30"/>
      <c r="R304" s="30"/>
      <c r="T304" s="112"/>
    </row>
    <row r="305" spans="1:21" ht="20.25" customHeight="1">
      <c r="A305" s="293" t="s">
        <v>10</v>
      </c>
      <c r="B305" s="294" t="s">
        <v>100</v>
      </c>
      <c r="C305" s="289"/>
      <c r="D305" s="289"/>
      <c r="E305" s="289"/>
      <c r="F305" s="289"/>
      <c r="G305" s="289"/>
      <c r="H305" s="289"/>
      <c r="I305" s="289"/>
      <c r="J305" s="289"/>
      <c r="K305" s="290"/>
      <c r="L305" s="310" t="s">
        <v>11</v>
      </c>
      <c r="M305" s="163" t="s">
        <v>3</v>
      </c>
      <c r="N305" s="163" t="s">
        <v>4</v>
      </c>
      <c r="O305" s="164" t="s">
        <v>5</v>
      </c>
      <c r="P305" s="163" t="s">
        <v>6</v>
      </c>
      <c r="Q305" s="165" t="s">
        <v>7</v>
      </c>
      <c r="R305" s="165" t="s">
        <v>8</v>
      </c>
      <c r="S305" s="286" t="s">
        <v>101</v>
      </c>
      <c r="U305" s="112"/>
    </row>
    <row r="306" spans="1:21" ht="15.75" customHeight="1">
      <c r="A306" s="285"/>
      <c r="B306" s="64" t="s">
        <v>102</v>
      </c>
      <c r="C306" s="64" t="s">
        <v>103</v>
      </c>
      <c r="D306" s="64" t="s">
        <v>104</v>
      </c>
      <c r="E306" s="64" t="s">
        <v>105</v>
      </c>
      <c r="F306" s="64" t="s">
        <v>106</v>
      </c>
      <c r="G306" s="64" t="s">
        <v>107</v>
      </c>
      <c r="H306" s="64" t="s">
        <v>108</v>
      </c>
      <c r="I306" s="64" t="s">
        <v>109</v>
      </c>
      <c r="J306" s="64" t="s">
        <v>110</v>
      </c>
      <c r="K306" s="64" t="s">
        <v>136</v>
      </c>
      <c r="L306" s="311"/>
      <c r="M306" s="61"/>
      <c r="N306" s="61"/>
      <c r="O306" s="62"/>
      <c r="P306" s="61"/>
      <c r="Q306" s="165"/>
      <c r="R306" s="63"/>
      <c r="S306" s="285"/>
      <c r="U306" s="112"/>
    </row>
    <row r="307" spans="1:21" ht="15.75" customHeight="1">
      <c r="A307" s="64">
        <v>1502</v>
      </c>
      <c r="B307" s="65">
        <v>43</v>
      </c>
      <c r="C307" s="87"/>
      <c r="D307" s="87"/>
      <c r="E307" s="87"/>
      <c r="F307" s="87"/>
      <c r="G307" s="87"/>
      <c r="H307" s="87"/>
      <c r="I307" s="87"/>
      <c r="J307" s="87"/>
      <c r="K307" s="87"/>
      <c r="L307" s="88"/>
      <c r="M307" s="67"/>
      <c r="N307" s="49"/>
      <c r="O307" s="68"/>
      <c r="P307" s="107"/>
      <c r="Q307" s="70">
        <f>B307</f>
        <v>43</v>
      </c>
      <c r="R307" s="108"/>
      <c r="S307" s="107"/>
      <c r="U307" s="112"/>
    </row>
    <row r="308" spans="1:21" ht="15.75" customHeight="1">
      <c r="A308" s="64">
        <v>1601</v>
      </c>
      <c r="B308" s="87"/>
      <c r="C308" s="87">
        <v>20</v>
      </c>
      <c r="D308" s="87"/>
      <c r="E308" s="87"/>
      <c r="F308" s="87"/>
      <c r="G308" s="87"/>
      <c r="H308" s="87"/>
      <c r="I308" s="87"/>
      <c r="J308" s="87"/>
      <c r="K308" s="87"/>
      <c r="L308" s="88"/>
      <c r="M308" s="72"/>
      <c r="N308" s="3"/>
      <c r="O308" s="73"/>
      <c r="P308" s="74">
        <f>IF(C308=0,"",C308/B307)</f>
        <v>0.46511627906976744</v>
      </c>
      <c r="Q308" s="75">
        <v>20</v>
      </c>
      <c r="R308" s="76">
        <f t="shared" ref="R308:R315" si="40">IF(Q308=0,"",Q308/Q307)</f>
        <v>0.46511627906976744</v>
      </c>
      <c r="S308" s="76">
        <f t="shared" ref="S308:S315" si="41">IF(Q308=0,"",100%-R308)</f>
        <v>0.53488372093023262</v>
      </c>
      <c r="U308" s="112"/>
    </row>
    <row r="309" spans="1:21" ht="15.75" customHeight="1">
      <c r="A309" s="64">
        <v>1602</v>
      </c>
      <c r="B309" s="87"/>
      <c r="C309" s="87"/>
      <c r="D309" s="87">
        <v>12</v>
      </c>
      <c r="E309" s="87"/>
      <c r="F309" s="87"/>
      <c r="G309" s="87"/>
      <c r="H309" s="87"/>
      <c r="I309" s="87"/>
      <c r="J309" s="87"/>
      <c r="K309" s="87"/>
      <c r="L309" s="88"/>
      <c r="M309" s="72"/>
      <c r="N309" s="3"/>
      <c r="O309" s="73"/>
      <c r="P309" s="74">
        <f>IF(D309=0,"",D309/C308)</f>
        <v>0.6</v>
      </c>
      <c r="Q309" s="75">
        <v>14</v>
      </c>
      <c r="R309" s="76">
        <f t="shared" si="40"/>
        <v>0.7</v>
      </c>
      <c r="S309" s="76">
        <f t="shared" si="41"/>
        <v>0.30000000000000004</v>
      </c>
      <c r="U309" s="77">
        <f>Q309/Q307</f>
        <v>0.32558139534883723</v>
      </c>
    </row>
    <row r="310" spans="1:21" ht="15.75" customHeight="1">
      <c r="A310" s="64">
        <v>1701</v>
      </c>
      <c r="B310" s="87"/>
      <c r="C310" s="87"/>
      <c r="D310" s="87"/>
      <c r="E310" s="87">
        <v>12</v>
      </c>
      <c r="F310" s="87"/>
      <c r="G310" s="87"/>
      <c r="H310" s="87"/>
      <c r="I310" s="87"/>
      <c r="J310" s="87"/>
      <c r="K310" s="87"/>
      <c r="L310" s="88"/>
      <c r="M310" s="72"/>
      <c r="N310" s="3"/>
      <c r="O310" s="73"/>
      <c r="P310" s="74">
        <f>IF(E310=0,"",E310/D309)</f>
        <v>1</v>
      </c>
      <c r="Q310" s="75">
        <v>12</v>
      </c>
      <c r="R310" s="76">
        <f t="shared" si="40"/>
        <v>0.8571428571428571</v>
      </c>
      <c r="S310" s="76">
        <f t="shared" si="41"/>
        <v>0.1428571428571429</v>
      </c>
      <c r="U310" s="112"/>
    </row>
    <row r="311" spans="1:21" ht="15.75" customHeight="1">
      <c r="A311" s="64">
        <v>1702</v>
      </c>
      <c r="B311" s="87"/>
      <c r="C311" s="87"/>
      <c r="D311" s="87"/>
      <c r="E311" s="87"/>
      <c r="F311" s="87">
        <v>9</v>
      </c>
      <c r="G311" s="87"/>
      <c r="H311" s="87"/>
      <c r="I311" s="87"/>
      <c r="J311" s="87"/>
      <c r="K311" s="87"/>
      <c r="L311" s="88"/>
      <c r="M311" s="72"/>
      <c r="N311" s="3"/>
      <c r="O311" s="73"/>
      <c r="P311" s="74">
        <f>IF(F311=0,"",F311/E310)</f>
        <v>0.75</v>
      </c>
      <c r="Q311" s="75">
        <v>11</v>
      </c>
      <c r="R311" s="76">
        <f t="shared" si="40"/>
        <v>0.91666666666666663</v>
      </c>
      <c r="S311" s="76">
        <f t="shared" si="41"/>
        <v>8.333333333333337E-2</v>
      </c>
      <c r="U311" s="112"/>
    </row>
    <row r="312" spans="1:21" ht="15.75" customHeight="1">
      <c r="A312" s="64">
        <v>1801</v>
      </c>
      <c r="B312" s="87"/>
      <c r="C312" s="87"/>
      <c r="D312" s="87"/>
      <c r="E312" s="87"/>
      <c r="F312" s="87"/>
      <c r="G312" s="87">
        <v>9</v>
      </c>
      <c r="H312" s="87"/>
      <c r="I312" s="87"/>
      <c r="J312" s="87"/>
      <c r="K312" s="87"/>
      <c r="L312" s="88"/>
      <c r="M312" s="72"/>
      <c r="N312" s="3"/>
      <c r="O312" s="73"/>
      <c r="P312" s="74">
        <f>IF(G312=0,"",G312/F311)</f>
        <v>1</v>
      </c>
      <c r="Q312" s="75">
        <v>11</v>
      </c>
      <c r="R312" s="76">
        <f t="shared" si="40"/>
        <v>1</v>
      </c>
      <c r="S312" s="76">
        <f t="shared" si="41"/>
        <v>0</v>
      </c>
      <c r="U312" s="112"/>
    </row>
    <row r="313" spans="1:21" ht="15.75" customHeight="1">
      <c r="A313" s="64">
        <v>1802</v>
      </c>
      <c r="B313" s="87"/>
      <c r="C313" s="87"/>
      <c r="D313" s="87"/>
      <c r="E313" s="87"/>
      <c r="F313" s="87"/>
      <c r="G313" s="87"/>
      <c r="H313" s="87">
        <v>8</v>
      </c>
      <c r="I313" s="87"/>
      <c r="J313" s="87"/>
      <c r="K313" s="87"/>
      <c r="L313" s="88"/>
      <c r="M313" s="72"/>
      <c r="N313" s="3"/>
      <c r="O313" s="73"/>
      <c r="P313" s="74">
        <f>IF(H313=0,"",H313/G312)</f>
        <v>0.88888888888888884</v>
      </c>
      <c r="Q313" s="75">
        <v>11</v>
      </c>
      <c r="R313" s="76">
        <f t="shared" si="40"/>
        <v>1</v>
      </c>
      <c r="S313" s="76">
        <f t="shared" si="41"/>
        <v>0</v>
      </c>
      <c r="U313" s="112"/>
    </row>
    <row r="314" spans="1:21" ht="15.75" customHeight="1">
      <c r="A314" s="64">
        <v>1901</v>
      </c>
      <c r="B314" s="87"/>
      <c r="C314" s="87"/>
      <c r="D314" s="87"/>
      <c r="E314" s="87"/>
      <c r="F314" s="87"/>
      <c r="G314" s="87"/>
      <c r="H314" s="87"/>
      <c r="I314" s="87">
        <v>8</v>
      </c>
      <c r="J314" s="87"/>
      <c r="K314" s="87"/>
      <c r="L314" s="88"/>
      <c r="M314" s="72"/>
      <c r="N314" s="3"/>
      <c r="O314" s="73"/>
      <c r="P314" s="74">
        <f>IF(I314=0,"",I314/H313)</f>
        <v>1</v>
      </c>
      <c r="Q314" s="75">
        <v>9</v>
      </c>
      <c r="R314" s="76">
        <f t="shared" si="40"/>
        <v>0.81818181818181823</v>
      </c>
      <c r="S314" s="76">
        <f t="shared" si="41"/>
        <v>0.18181818181818177</v>
      </c>
      <c r="U314" s="112"/>
    </row>
    <row r="315" spans="1:21" ht="15.75" customHeight="1">
      <c r="A315" s="64">
        <v>1902</v>
      </c>
      <c r="B315" s="87"/>
      <c r="C315" s="87"/>
      <c r="D315" s="87"/>
      <c r="E315" s="87"/>
      <c r="F315" s="87"/>
      <c r="G315" s="87"/>
      <c r="H315" s="87"/>
      <c r="I315" s="87"/>
      <c r="J315" s="87">
        <v>8</v>
      </c>
      <c r="K315" s="87"/>
      <c r="L315" s="88"/>
      <c r="M315" s="72"/>
      <c r="N315" s="3"/>
      <c r="O315" s="73"/>
      <c r="P315" s="78" t="str">
        <f>IF(K315=0,"",K315/J314)</f>
        <v/>
      </c>
      <c r="Q315" s="75">
        <v>9</v>
      </c>
      <c r="R315" s="79">
        <f t="shared" si="40"/>
        <v>1</v>
      </c>
      <c r="S315" s="79">
        <f t="shared" si="41"/>
        <v>0</v>
      </c>
      <c r="U315" s="112"/>
    </row>
    <row r="316" spans="1:21" ht="15.75" customHeight="1">
      <c r="A316" s="64">
        <v>2001</v>
      </c>
      <c r="B316" s="87"/>
      <c r="C316" s="87"/>
      <c r="D316" s="87"/>
      <c r="E316" s="87"/>
      <c r="F316" s="87"/>
      <c r="G316" s="87"/>
      <c r="H316" s="87"/>
      <c r="I316" s="87"/>
      <c r="J316" s="87"/>
      <c r="K316" s="87">
        <v>8</v>
      </c>
      <c r="L316" s="88">
        <v>6</v>
      </c>
      <c r="M316" s="72"/>
      <c r="N316" s="3"/>
      <c r="O316" s="30"/>
      <c r="P316" s="80"/>
      <c r="Q316" s="81">
        <v>9</v>
      </c>
      <c r="R316" s="82"/>
      <c r="S316" s="83"/>
      <c r="U316" s="112"/>
    </row>
    <row r="317" spans="1:21" ht="15.75" customHeight="1">
      <c r="A317" s="64">
        <v>2002</v>
      </c>
      <c r="B317" s="87"/>
      <c r="C317" s="87"/>
      <c r="D317" s="87"/>
      <c r="E317" s="87"/>
      <c r="F317" s="87"/>
      <c r="G317" s="87"/>
      <c r="H317" s="87"/>
      <c r="I317" s="87"/>
      <c r="J317" s="87"/>
      <c r="K317" s="87">
        <v>3</v>
      </c>
      <c r="L317" s="88"/>
      <c r="M317" s="72"/>
      <c r="N317" s="3"/>
      <c r="O317" s="30"/>
      <c r="P317" s="84"/>
      <c r="Q317" s="85">
        <v>3</v>
      </c>
      <c r="R317" s="86"/>
      <c r="S317" s="84"/>
      <c r="U317" s="112"/>
    </row>
    <row r="318" spans="1:21" ht="15.75" customHeight="1">
      <c r="A318" s="64">
        <v>2101</v>
      </c>
      <c r="B318" s="87"/>
      <c r="C318" s="87"/>
      <c r="D318" s="87"/>
      <c r="E318" s="87"/>
      <c r="F318" s="87"/>
      <c r="G318" s="87"/>
      <c r="H318" s="87"/>
      <c r="I318" s="87"/>
      <c r="J318" s="87"/>
      <c r="K318" s="87">
        <v>2</v>
      </c>
      <c r="L318" s="88">
        <v>1</v>
      </c>
      <c r="M318" s="72"/>
      <c r="N318" s="3"/>
      <c r="O318" s="30"/>
      <c r="P318" s="84"/>
      <c r="Q318" s="85">
        <v>3</v>
      </c>
      <c r="R318" s="86"/>
      <c r="S318" s="84"/>
      <c r="U318" s="112"/>
    </row>
    <row r="319" spans="1:21" ht="15.75" customHeight="1">
      <c r="A319" s="64">
        <v>2102</v>
      </c>
      <c r="B319" s="87"/>
      <c r="C319" s="87"/>
      <c r="D319" s="87"/>
      <c r="E319" s="87"/>
      <c r="F319" s="87"/>
      <c r="G319" s="87"/>
      <c r="H319" s="87"/>
      <c r="I319" s="87"/>
      <c r="J319" s="87"/>
      <c r="K319" s="87">
        <v>1</v>
      </c>
      <c r="L319" s="88">
        <v>1</v>
      </c>
      <c r="M319" s="72"/>
      <c r="N319" s="3"/>
      <c r="O319" s="30"/>
      <c r="P319" s="84"/>
      <c r="Q319" s="85">
        <v>2</v>
      </c>
      <c r="R319" s="86"/>
      <c r="S319" s="84"/>
      <c r="U319" s="112"/>
    </row>
    <row r="320" spans="1:21" ht="15.75" customHeight="1">
      <c r="A320" s="64">
        <v>2201</v>
      </c>
      <c r="B320" s="87"/>
      <c r="C320" s="87"/>
      <c r="D320" s="87"/>
      <c r="E320" s="87"/>
      <c r="F320" s="87"/>
      <c r="G320" s="87"/>
      <c r="H320" s="87"/>
      <c r="I320" s="87"/>
      <c r="J320" s="87"/>
      <c r="K320" s="87">
        <v>1</v>
      </c>
      <c r="L320" s="88">
        <v>1</v>
      </c>
      <c r="M320" s="72"/>
      <c r="N320" s="3"/>
      <c r="O320" s="30"/>
      <c r="P320" s="3"/>
      <c r="Q320" s="30">
        <v>1</v>
      </c>
      <c r="R320" s="23"/>
      <c r="S320" s="84"/>
      <c r="U320" s="112"/>
    </row>
    <row r="321" spans="1:21" ht="15.75" customHeight="1">
      <c r="A321" s="64">
        <v>2202</v>
      </c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8"/>
      <c r="M321" s="72"/>
      <c r="N321" s="3"/>
      <c r="O321" s="30"/>
      <c r="P321" s="89" t="s">
        <v>83</v>
      </c>
      <c r="Q321" s="90">
        <v>9</v>
      </c>
      <c r="R321" s="120">
        <f>L324</f>
        <v>9</v>
      </c>
      <c r="S321" s="92" t="s">
        <v>11</v>
      </c>
      <c r="U321" s="112"/>
    </row>
    <row r="322" spans="1:21" ht="15.75" customHeight="1">
      <c r="A322" s="64">
        <v>2301</v>
      </c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8"/>
      <c r="M322" s="72"/>
      <c r="N322" s="3"/>
      <c r="O322" s="30"/>
      <c r="P322" s="93" t="s">
        <v>85</v>
      </c>
      <c r="Q322" s="94">
        <f>IF(Q321/B307=0,"",Q321/B307)</f>
        <v>0.20930232558139536</v>
      </c>
      <c r="R322" s="121">
        <f>IF(Q321/R321=0,"",Q321/R321)</f>
        <v>1</v>
      </c>
      <c r="S322" s="96" t="s">
        <v>86</v>
      </c>
      <c r="U322" s="112"/>
    </row>
    <row r="323" spans="1:21" ht="15.75" customHeight="1">
      <c r="A323" s="64">
        <v>2302</v>
      </c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8"/>
      <c r="M323" s="97"/>
      <c r="N323" s="98"/>
      <c r="O323" s="99"/>
      <c r="P323" s="98"/>
      <c r="Q323" s="99"/>
      <c r="R323" s="99"/>
      <c r="S323" s="122"/>
      <c r="U323" s="112"/>
    </row>
    <row r="324" spans="1:21" ht="18" customHeight="1">
      <c r="A324" s="29"/>
      <c r="B324" s="30"/>
      <c r="C324" s="30"/>
      <c r="D324" s="288" t="s">
        <v>111</v>
      </c>
      <c r="E324" s="289"/>
      <c r="F324" s="289"/>
      <c r="G324" s="289"/>
      <c r="H324" s="289"/>
      <c r="I324" s="289"/>
      <c r="J324" s="289"/>
      <c r="K324" s="290"/>
      <c r="L324" s="101">
        <f>SUM(L307:L320)</f>
        <v>9</v>
      </c>
      <c r="M324" s="102">
        <f>IF(L316=0,"",L316/B307)</f>
        <v>0.13953488372093023</v>
      </c>
      <c r="N324" s="102">
        <f>IF(L324=0,"",L324/B307)</f>
        <v>0.20930232558139536</v>
      </c>
      <c r="O324" s="102">
        <f>N324-M324</f>
        <v>6.9767441860465129E-2</v>
      </c>
      <c r="P324" s="3"/>
      <c r="Q324" s="30"/>
      <c r="R324" s="23"/>
      <c r="S324" s="3"/>
      <c r="U324" s="112"/>
    </row>
    <row r="325" spans="1:21" ht="14.25" customHeight="1">
      <c r="L325" s="3"/>
      <c r="M325" s="3"/>
      <c r="O325" s="3"/>
      <c r="T325" s="112"/>
    </row>
    <row r="326" spans="1:21" ht="14.25" customHeight="1">
      <c r="L326" s="3"/>
      <c r="M326" s="3"/>
      <c r="O326" s="3"/>
      <c r="T326" s="112"/>
    </row>
    <row r="327" spans="1:21" ht="26.25" customHeight="1">
      <c r="A327" s="2"/>
      <c r="B327" s="296" t="s">
        <v>99</v>
      </c>
      <c r="C327" s="297"/>
      <c r="D327" s="297"/>
      <c r="E327" s="297"/>
      <c r="F327" s="297"/>
      <c r="G327" s="297"/>
      <c r="H327" s="298" t="s">
        <v>98</v>
      </c>
      <c r="I327" s="292"/>
      <c r="J327" s="292"/>
      <c r="K327" s="30"/>
      <c r="L327" s="3"/>
      <c r="M327" s="3"/>
      <c r="N327" s="30"/>
      <c r="O327" s="3"/>
      <c r="P327" s="30"/>
      <c r="Q327" s="30"/>
      <c r="R327" s="30"/>
      <c r="T327" s="112"/>
    </row>
    <row r="328" spans="1:21" ht="20.25" customHeight="1">
      <c r="A328" s="293" t="s">
        <v>10</v>
      </c>
      <c r="B328" s="294" t="s">
        <v>100</v>
      </c>
      <c r="C328" s="289"/>
      <c r="D328" s="289"/>
      <c r="E328" s="289"/>
      <c r="F328" s="289"/>
      <c r="G328" s="289"/>
      <c r="H328" s="289"/>
      <c r="I328" s="289"/>
      <c r="J328" s="289"/>
      <c r="K328" s="290"/>
      <c r="L328" s="310" t="s">
        <v>11</v>
      </c>
      <c r="M328" s="163" t="s">
        <v>3</v>
      </c>
      <c r="N328" s="163" t="s">
        <v>4</v>
      </c>
      <c r="O328" s="164" t="s">
        <v>5</v>
      </c>
      <c r="P328" s="163" t="s">
        <v>6</v>
      </c>
      <c r="Q328" s="165" t="s">
        <v>7</v>
      </c>
      <c r="R328" s="165" t="s">
        <v>8</v>
      </c>
      <c r="S328" s="286" t="s">
        <v>101</v>
      </c>
      <c r="U328" s="112"/>
    </row>
    <row r="329" spans="1:21" ht="15.75" customHeight="1">
      <c r="A329" s="285"/>
      <c r="B329" s="64" t="s">
        <v>102</v>
      </c>
      <c r="C329" s="64" t="s">
        <v>103</v>
      </c>
      <c r="D329" s="64" t="s">
        <v>104</v>
      </c>
      <c r="E329" s="64" t="s">
        <v>105</v>
      </c>
      <c r="F329" s="64" t="s">
        <v>106</v>
      </c>
      <c r="G329" s="64" t="s">
        <v>107</v>
      </c>
      <c r="H329" s="64" t="s">
        <v>108</v>
      </c>
      <c r="I329" s="64" t="s">
        <v>109</v>
      </c>
      <c r="J329" s="64" t="s">
        <v>110</v>
      </c>
      <c r="K329" s="64" t="s">
        <v>136</v>
      </c>
      <c r="L329" s="311"/>
      <c r="M329" s="61"/>
      <c r="N329" s="61"/>
      <c r="O329" s="62"/>
      <c r="P329" s="61"/>
      <c r="Q329" s="165"/>
      <c r="R329" s="63"/>
      <c r="S329" s="285"/>
      <c r="U329" s="112"/>
    </row>
    <row r="330" spans="1:21" ht="15.75" customHeight="1">
      <c r="A330" s="64">
        <v>1601</v>
      </c>
      <c r="B330" s="65">
        <v>6</v>
      </c>
      <c r="C330" s="87"/>
      <c r="D330" s="87"/>
      <c r="E330" s="87"/>
      <c r="F330" s="87"/>
      <c r="G330" s="87"/>
      <c r="H330" s="87"/>
      <c r="I330" s="87"/>
      <c r="J330" s="87"/>
      <c r="K330" s="87"/>
      <c r="L330" s="88"/>
      <c r="M330" s="67"/>
      <c r="N330" s="49"/>
      <c r="O330" s="68"/>
      <c r="P330" s="107"/>
      <c r="Q330" s="70">
        <f>B330</f>
        <v>6</v>
      </c>
      <c r="R330" s="108"/>
      <c r="S330" s="107"/>
      <c r="U330" s="112"/>
    </row>
    <row r="331" spans="1:21" ht="15.75" customHeight="1">
      <c r="A331" s="64">
        <v>1602</v>
      </c>
      <c r="B331" s="87"/>
      <c r="C331" s="87">
        <v>4</v>
      </c>
      <c r="D331" s="87"/>
      <c r="E331" s="87"/>
      <c r="F331" s="87"/>
      <c r="G331" s="87"/>
      <c r="H331" s="87"/>
      <c r="I331" s="87"/>
      <c r="J331" s="87"/>
      <c r="K331" s="87"/>
      <c r="L331" s="88"/>
      <c r="M331" s="72"/>
      <c r="N331" s="3"/>
      <c r="O331" s="73"/>
      <c r="P331" s="74">
        <f>IF(C331=0,"",C331/B330)</f>
        <v>0.66666666666666663</v>
      </c>
      <c r="Q331" s="75">
        <v>4</v>
      </c>
      <c r="R331" s="76">
        <f t="shared" ref="R331:R338" si="42">IF(Q331=0,"",Q331/Q330)</f>
        <v>0.66666666666666663</v>
      </c>
      <c r="S331" s="76">
        <f t="shared" ref="S331:S338" si="43">IF(Q331=0,"",100%-R331)</f>
        <v>0.33333333333333337</v>
      </c>
      <c r="U331" s="112"/>
    </row>
    <row r="332" spans="1:21" ht="15.75" customHeight="1">
      <c r="A332" s="64">
        <v>1701</v>
      </c>
      <c r="B332" s="87"/>
      <c r="C332" s="87"/>
      <c r="D332" s="87">
        <v>4</v>
      </c>
      <c r="E332" s="87"/>
      <c r="F332" s="87"/>
      <c r="G332" s="87"/>
      <c r="H332" s="87"/>
      <c r="I332" s="87"/>
      <c r="J332" s="87"/>
      <c r="K332" s="87"/>
      <c r="L332" s="88"/>
      <c r="M332" s="72"/>
      <c r="N332" s="3"/>
      <c r="O332" s="73"/>
      <c r="P332" s="74">
        <f>IF(D332=0,"",D332/C331)</f>
        <v>1</v>
      </c>
      <c r="Q332" s="75">
        <v>4</v>
      </c>
      <c r="R332" s="76">
        <f t="shared" si="42"/>
        <v>1</v>
      </c>
      <c r="S332" s="76">
        <f t="shared" si="43"/>
        <v>0</v>
      </c>
      <c r="U332" s="77">
        <f>Q332/Q330</f>
        <v>0.66666666666666663</v>
      </c>
    </row>
    <row r="333" spans="1:21" ht="15.75" customHeight="1">
      <c r="A333" s="64">
        <v>1702</v>
      </c>
      <c r="B333" s="87"/>
      <c r="C333" s="87"/>
      <c r="D333" s="87"/>
      <c r="E333" s="87">
        <v>4</v>
      </c>
      <c r="F333" s="87"/>
      <c r="G333" s="87"/>
      <c r="H333" s="87"/>
      <c r="I333" s="87"/>
      <c r="J333" s="87"/>
      <c r="K333" s="87"/>
      <c r="L333" s="88"/>
      <c r="M333" s="72"/>
      <c r="N333" s="3"/>
      <c r="O333" s="73"/>
      <c r="P333" s="74">
        <f>IF(E333=0,"",E333/D332)</f>
        <v>1</v>
      </c>
      <c r="Q333" s="75">
        <v>4</v>
      </c>
      <c r="R333" s="76">
        <f t="shared" si="42"/>
        <v>1</v>
      </c>
      <c r="S333" s="76">
        <f t="shared" si="43"/>
        <v>0</v>
      </c>
      <c r="U333" s="112"/>
    </row>
    <row r="334" spans="1:21" ht="15.75" customHeight="1">
      <c r="A334" s="64">
        <v>1801</v>
      </c>
      <c r="B334" s="87"/>
      <c r="C334" s="87"/>
      <c r="D334" s="87"/>
      <c r="E334" s="87"/>
      <c r="F334" s="87">
        <v>2</v>
      </c>
      <c r="G334" s="87"/>
      <c r="H334" s="87"/>
      <c r="I334" s="87"/>
      <c r="J334" s="87"/>
      <c r="K334" s="87"/>
      <c r="L334" s="88"/>
      <c r="M334" s="72"/>
      <c r="N334" s="3"/>
      <c r="O334" s="73"/>
      <c r="P334" s="74">
        <f>IF(F334=0,"",F334/E333)</f>
        <v>0.5</v>
      </c>
      <c r="Q334" s="75">
        <v>3</v>
      </c>
      <c r="R334" s="76">
        <f t="shared" si="42"/>
        <v>0.75</v>
      </c>
      <c r="S334" s="76">
        <f t="shared" si="43"/>
        <v>0.25</v>
      </c>
      <c r="U334" s="112"/>
    </row>
    <row r="335" spans="1:21" ht="15.75" customHeight="1">
      <c r="A335" s="64">
        <v>1802</v>
      </c>
      <c r="B335" s="87"/>
      <c r="C335" s="87"/>
      <c r="D335" s="87"/>
      <c r="E335" s="87"/>
      <c r="F335" s="87"/>
      <c r="G335" s="87">
        <v>2</v>
      </c>
      <c r="H335" s="87"/>
      <c r="I335" s="87"/>
      <c r="J335" s="87"/>
      <c r="K335" s="87"/>
      <c r="L335" s="88"/>
      <c r="M335" s="72"/>
      <c r="N335" s="3"/>
      <c r="O335" s="73"/>
      <c r="P335" s="74">
        <f>IF(G335=0,"",G335/F334)</f>
        <v>1</v>
      </c>
      <c r="Q335" s="75">
        <v>2</v>
      </c>
      <c r="R335" s="76">
        <f t="shared" si="42"/>
        <v>0.66666666666666663</v>
      </c>
      <c r="S335" s="76">
        <f t="shared" si="43"/>
        <v>0.33333333333333337</v>
      </c>
      <c r="U335" s="112"/>
    </row>
    <row r="336" spans="1:21" ht="15.75" customHeight="1">
      <c r="A336" s="64">
        <v>1901</v>
      </c>
      <c r="B336" s="87"/>
      <c r="C336" s="87"/>
      <c r="D336" s="87"/>
      <c r="E336" s="87"/>
      <c r="F336" s="87"/>
      <c r="G336" s="87"/>
      <c r="H336" s="87">
        <v>2</v>
      </c>
      <c r="I336" s="87"/>
      <c r="J336" s="87"/>
      <c r="K336" s="87"/>
      <c r="L336" s="88"/>
      <c r="M336" s="72"/>
      <c r="N336" s="3"/>
      <c r="O336" s="73"/>
      <c r="P336" s="74">
        <f>IF(H336=0,"",H336/G335)</f>
        <v>1</v>
      </c>
      <c r="Q336" s="75">
        <v>2</v>
      </c>
      <c r="R336" s="76">
        <f t="shared" si="42"/>
        <v>1</v>
      </c>
      <c r="S336" s="76">
        <f t="shared" si="43"/>
        <v>0</v>
      </c>
      <c r="U336" s="112"/>
    </row>
    <row r="337" spans="1:21" ht="15.75" customHeight="1">
      <c r="A337" s="64">
        <v>1902</v>
      </c>
      <c r="B337" s="87"/>
      <c r="C337" s="87"/>
      <c r="D337" s="87"/>
      <c r="E337" s="87"/>
      <c r="F337" s="87"/>
      <c r="G337" s="87"/>
      <c r="H337" s="87"/>
      <c r="I337" s="87">
        <v>1</v>
      </c>
      <c r="J337" s="87"/>
      <c r="K337" s="87"/>
      <c r="L337" s="88"/>
      <c r="M337" s="72"/>
      <c r="N337" s="3"/>
      <c r="O337" s="73"/>
      <c r="P337" s="74">
        <f>IF(I337=0,"",I337/H336)</f>
        <v>0.5</v>
      </c>
      <c r="Q337" s="75">
        <v>1</v>
      </c>
      <c r="R337" s="76">
        <f t="shared" si="42"/>
        <v>0.5</v>
      </c>
      <c r="S337" s="76">
        <f t="shared" si="43"/>
        <v>0.5</v>
      </c>
      <c r="U337" s="112"/>
    </row>
    <row r="338" spans="1:21" ht="15.75" customHeight="1">
      <c r="A338" s="64">
        <v>2001</v>
      </c>
      <c r="B338" s="87"/>
      <c r="C338" s="87"/>
      <c r="D338" s="87"/>
      <c r="E338" s="87"/>
      <c r="F338" s="87"/>
      <c r="G338" s="87"/>
      <c r="H338" s="87"/>
      <c r="I338" s="87"/>
      <c r="J338" s="87">
        <v>1</v>
      </c>
      <c r="K338" s="87"/>
      <c r="L338" s="88"/>
      <c r="M338" s="72"/>
      <c r="N338" s="3"/>
      <c r="O338" s="73"/>
      <c r="P338" s="78" t="str">
        <f>IF(K338=0,"",K338/J337)</f>
        <v/>
      </c>
      <c r="Q338" s="75">
        <v>1</v>
      </c>
      <c r="R338" s="79">
        <f t="shared" si="42"/>
        <v>1</v>
      </c>
      <c r="S338" s="79">
        <f t="shared" si="43"/>
        <v>0</v>
      </c>
    </row>
    <row r="339" spans="1:21" ht="15.75" customHeight="1">
      <c r="A339" s="64">
        <v>2002</v>
      </c>
      <c r="B339" s="87"/>
      <c r="C339" s="87"/>
      <c r="D339" s="87"/>
      <c r="E339" s="87"/>
      <c r="F339" s="87"/>
      <c r="G339" s="87"/>
      <c r="H339" s="87"/>
      <c r="I339" s="87"/>
      <c r="J339" s="87"/>
      <c r="K339" s="87">
        <v>1</v>
      </c>
      <c r="L339" s="88">
        <v>0</v>
      </c>
      <c r="M339" s="72"/>
      <c r="N339" s="3"/>
      <c r="O339" s="30"/>
      <c r="P339" s="80"/>
      <c r="Q339" s="81">
        <v>1</v>
      </c>
      <c r="R339" s="82"/>
      <c r="S339" s="83"/>
    </row>
    <row r="340" spans="1:21" ht="15.75" customHeight="1">
      <c r="A340" s="64">
        <v>2101</v>
      </c>
      <c r="B340" s="87"/>
      <c r="C340" s="87"/>
      <c r="D340" s="87"/>
      <c r="E340" s="87"/>
      <c r="F340" s="87"/>
      <c r="G340" s="87"/>
      <c r="H340" s="87"/>
      <c r="I340" s="87"/>
      <c r="J340" s="87"/>
      <c r="K340" s="87">
        <v>1</v>
      </c>
      <c r="L340" s="88"/>
      <c r="M340" s="72"/>
      <c r="N340" s="3"/>
      <c r="O340" s="30"/>
      <c r="P340" s="84"/>
      <c r="Q340" s="85">
        <v>1</v>
      </c>
      <c r="R340" s="86"/>
      <c r="S340" s="84"/>
    </row>
    <row r="341" spans="1:21" ht="15.75" customHeight="1">
      <c r="A341" s="64">
        <v>2102</v>
      </c>
      <c r="B341" s="87"/>
      <c r="C341" s="87"/>
      <c r="D341" s="87"/>
      <c r="E341" s="87"/>
      <c r="F341" s="87"/>
      <c r="G341" s="87"/>
      <c r="H341" s="87"/>
      <c r="I341" s="87"/>
      <c r="J341" s="87"/>
      <c r="K341" s="87">
        <v>1</v>
      </c>
      <c r="L341" s="88"/>
      <c r="M341" s="72"/>
      <c r="N341" s="3"/>
      <c r="O341" s="30"/>
      <c r="P341" s="84"/>
      <c r="Q341" s="85">
        <v>1</v>
      </c>
      <c r="R341" s="86"/>
      <c r="S341" s="84"/>
    </row>
    <row r="342" spans="1:21" ht="15.75" customHeight="1">
      <c r="A342" s="64">
        <v>2201</v>
      </c>
      <c r="B342" s="87"/>
      <c r="C342" s="87"/>
      <c r="D342" s="87"/>
      <c r="E342" s="87"/>
      <c r="F342" s="87"/>
      <c r="G342" s="87"/>
      <c r="H342" s="87"/>
      <c r="I342" s="87"/>
      <c r="J342" s="87"/>
      <c r="K342" s="87">
        <v>1</v>
      </c>
      <c r="L342" s="88">
        <v>1</v>
      </c>
      <c r="M342" s="72"/>
      <c r="N342" s="3"/>
      <c r="O342" s="30"/>
      <c r="P342" s="84"/>
      <c r="Q342" s="85">
        <v>1</v>
      </c>
      <c r="R342" s="86"/>
      <c r="S342" s="84"/>
    </row>
    <row r="343" spans="1:21" ht="15.75" customHeight="1">
      <c r="A343" s="64">
        <v>2202</v>
      </c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8"/>
      <c r="M343" s="72"/>
      <c r="N343" s="3"/>
      <c r="O343" s="30"/>
      <c r="P343" s="3"/>
      <c r="Q343" s="30"/>
      <c r="R343" s="23"/>
      <c r="S343" s="84"/>
    </row>
    <row r="344" spans="1:21" ht="15.75" customHeight="1">
      <c r="A344" s="64">
        <v>2301</v>
      </c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8"/>
      <c r="M344" s="72"/>
      <c r="N344" s="3"/>
      <c r="O344" s="30"/>
      <c r="P344" s="89" t="s">
        <v>83</v>
      </c>
      <c r="Q344" s="90">
        <v>1</v>
      </c>
      <c r="R344" s="120">
        <f>L347</f>
        <v>1</v>
      </c>
      <c r="S344" s="92" t="s">
        <v>11</v>
      </c>
    </row>
    <row r="345" spans="1:21" ht="15.75" customHeight="1">
      <c r="A345" s="64">
        <v>2302</v>
      </c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8"/>
      <c r="M345" s="72"/>
      <c r="N345" s="3"/>
      <c r="O345" s="30"/>
      <c r="P345" s="93" t="s">
        <v>85</v>
      </c>
      <c r="Q345" s="94">
        <f>IF(Q344/B330=0,"",Q344/B330)</f>
        <v>0.16666666666666666</v>
      </c>
      <c r="R345" s="121">
        <f>IF(Q344/R344=0,"",Q344/R344)</f>
        <v>1</v>
      </c>
      <c r="S345" s="96" t="s">
        <v>86</v>
      </c>
    </row>
    <row r="346" spans="1:21" ht="15.75" customHeight="1">
      <c r="A346" s="64">
        <v>2401</v>
      </c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8"/>
      <c r="M346" s="97"/>
      <c r="N346" s="98"/>
      <c r="O346" s="99"/>
      <c r="P346" s="98"/>
      <c r="Q346" s="99"/>
      <c r="R346" s="99"/>
      <c r="S346" s="122"/>
    </row>
    <row r="347" spans="1:21" ht="18" customHeight="1">
      <c r="A347" s="29"/>
      <c r="B347" s="30"/>
      <c r="C347" s="30"/>
      <c r="D347" s="288" t="s">
        <v>111</v>
      </c>
      <c r="E347" s="289"/>
      <c r="F347" s="289"/>
      <c r="G347" s="289"/>
      <c r="H347" s="289"/>
      <c r="I347" s="289"/>
      <c r="J347" s="289"/>
      <c r="K347" s="290"/>
      <c r="L347" s="101">
        <f>SUM(L330:L343)</f>
        <v>1</v>
      </c>
      <c r="M347" s="102">
        <v>0</v>
      </c>
      <c r="N347" s="102">
        <f>IF(L347=0,"",L347/B330)</f>
        <v>0.16666666666666666</v>
      </c>
      <c r="O347" s="102">
        <f>N347-M347</f>
        <v>0.16666666666666666</v>
      </c>
      <c r="P347" s="3"/>
      <c r="Q347" s="30"/>
      <c r="R347" s="23"/>
      <c r="S347" s="3"/>
    </row>
    <row r="348" spans="1:21" ht="12.75" customHeight="1">
      <c r="L348" s="3"/>
      <c r="M348" s="3"/>
      <c r="O348" s="3"/>
    </row>
    <row r="349" spans="1:21" ht="12.75" customHeight="1">
      <c r="L349" s="3"/>
      <c r="M349" s="3"/>
      <c r="O349" s="3"/>
    </row>
    <row r="350" spans="1:21" ht="26.25" customHeight="1">
      <c r="A350" s="2"/>
      <c r="B350" s="296" t="s">
        <v>99</v>
      </c>
      <c r="C350" s="297"/>
      <c r="D350" s="297"/>
      <c r="E350" s="297"/>
      <c r="F350" s="297"/>
      <c r="G350" s="297"/>
      <c r="H350" s="298" t="s">
        <v>112</v>
      </c>
      <c r="I350" s="292"/>
      <c r="J350" s="292"/>
      <c r="K350" s="30"/>
      <c r="L350" s="3"/>
      <c r="M350" s="3"/>
      <c r="N350" s="30"/>
      <c r="O350" s="3"/>
      <c r="P350" s="30"/>
      <c r="Q350" s="30"/>
      <c r="R350" s="30"/>
    </row>
    <row r="351" spans="1:21" ht="20.25" customHeight="1">
      <c r="A351" s="293" t="s">
        <v>10</v>
      </c>
      <c r="B351" s="294" t="s">
        <v>100</v>
      </c>
      <c r="C351" s="289"/>
      <c r="D351" s="289"/>
      <c r="E351" s="289"/>
      <c r="F351" s="289"/>
      <c r="G351" s="289"/>
      <c r="H351" s="289"/>
      <c r="I351" s="289"/>
      <c r="J351" s="289"/>
      <c r="K351" s="290"/>
      <c r="L351" s="310" t="s">
        <v>11</v>
      </c>
      <c r="M351" s="163" t="s">
        <v>3</v>
      </c>
      <c r="N351" s="163" t="s">
        <v>4</v>
      </c>
      <c r="O351" s="164" t="s">
        <v>5</v>
      </c>
      <c r="P351" s="163" t="s">
        <v>6</v>
      </c>
      <c r="Q351" s="165" t="s">
        <v>7</v>
      </c>
      <c r="R351" s="165" t="s">
        <v>8</v>
      </c>
      <c r="S351" s="286" t="s">
        <v>101</v>
      </c>
    </row>
    <row r="352" spans="1:21" ht="15.75" customHeight="1">
      <c r="A352" s="285"/>
      <c r="B352" s="64" t="s">
        <v>102</v>
      </c>
      <c r="C352" s="64" t="s">
        <v>103</v>
      </c>
      <c r="D352" s="64" t="s">
        <v>104</v>
      </c>
      <c r="E352" s="64" t="s">
        <v>105</v>
      </c>
      <c r="F352" s="64" t="s">
        <v>106</v>
      </c>
      <c r="G352" s="64" t="s">
        <v>107</v>
      </c>
      <c r="H352" s="64" t="s">
        <v>108</v>
      </c>
      <c r="I352" s="64" t="s">
        <v>109</v>
      </c>
      <c r="J352" s="64" t="s">
        <v>110</v>
      </c>
      <c r="K352" s="64" t="s">
        <v>136</v>
      </c>
      <c r="L352" s="311"/>
      <c r="M352" s="61"/>
      <c r="N352" s="61"/>
      <c r="O352" s="62"/>
      <c r="P352" s="61"/>
      <c r="Q352" s="165"/>
      <c r="R352" s="63"/>
      <c r="S352" s="285"/>
    </row>
    <row r="353" spans="1:21" ht="15.75" customHeight="1">
      <c r="A353" s="64">
        <v>1602</v>
      </c>
      <c r="B353" s="65">
        <v>59</v>
      </c>
      <c r="C353" s="87"/>
      <c r="D353" s="87"/>
      <c r="E353" s="87"/>
      <c r="F353" s="87"/>
      <c r="G353" s="87"/>
      <c r="H353" s="87"/>
      <c r="I353" s="87"/>
      <c r="J353" s="87"/>
      <c r="K353" s="87"/>
      <c r="L353" s="88"/>
      <c r="M353" s="67"/>
      <c r="N353" s="49"/>
      <c r="O353" s="68"/>
      <c r="P353" s="107"/>
      <c r="Q353" s="70">
        <f>B353</f>
        <v>59</v>
      </c>
      <c r="R353" s="108"/>
      <c r="S353" s="107"/>
    </row>
    <row r="354" spans="1:21" ht="15.75" customHeight="1">
      <c r="A354" s="64">
        <v>1701</v>
      </c>
      <c r="B354" s="87"/>
      <c r="C354" s="87">
        <v>40</v>
      </c>
      <c r="D354" s="87"/>
      <c r="E354" s="87"/>
      <c r="F354" s="87"/>
      <c r="G354" s="87"/>
      <c r="H354" s="87"/>
      <c r="I354" s="87"/>
      <c r="J354" s="87"/>
      <c r="K354" s="87"/>
      <c r="L354" s="88"/>
      <c r="M354" s="72"/>
      <c r="N354" s="3"/>
      <c r="O354" s="73"/>
      <c r="P354" s="74">
        <f>IF(C354=0,"",C354/B353)</f>
        <v>0.67796610169491522</v>
      </c>
      <c r="Q354" s="75">
        <v>40</v>
      </c>
      <c r="R354" s="76">
        <f t="shared" ref="R354:R361" si="44">IF(Q354=0,"",Q354/Q353)</f>
        <v>0.67796610169491522</v>
      </c>
      <c r="S354" s="76">
        <f t="shared" ref="S354:S361" si="45">IF(Q354=0,"",100%-R354)</f>
        <v>0.32203389830508478</v>
      </c>
    </row>
    <row r="355" spans="1:21" ht="15.75" customHeight="1">
      <c r="A355" s="64">
        <v>1702</v>
      </c>
      <c r="B355" s="87"/>
      <c r="C355" s="87"/>
      <c r="D355" s="87">
        <v>32</v>
      </c>
      <c r="E355" s="87"/>
      <c r="F355" s="87"/>
      <c r="G355" s="87"/>
      <c r="H355" s="87"/>
      <c r="I355" s="87"/>
      <c r="J355" s="87"/>
      <c r="K355" s="87"/>
      <c r="L355" s="88"/>
      <c r="M355" s="72"/>
      <c r="N355" s="3"/>
      <c r="O355" s="73"/>
      <c r="P355" s="74">
        <f>IF(D355=0,"",D355/C354)</f>
        <v>0.8</v>
      </c>
      <c r="Q355" s="75">
        <v>32</v>
      </c>
      <c r="R355" s="76">
        <f t="shared" si="44"/>
        <v>0.8</v>
      </c>
      <c r="S355" s="76">
        <f t="shared" si="45"/>
        <v>0.19999999999999996</v>
      </c>
      <c r="U355" s="77">
        <f>Q355/Q353</f>
        <v>0.5423728813559322</v>
      </c>
    </row>
    <row r="356" spans="1:21" ht="15.75" customHeight="1">
      <c r="A356" s="64">
        <v>1801</v>
      </c>
      <c r="B356" s="87"/>
      <c r="C356" s="87"/>
      <c r="D356" s="87"/>
      <c r="E356" s="87">
        <v>28</v>
      </c>
      <c r="F356" s="87"/>
      <c r="G356" s="87"/>
      <c r="H356" s="87"/>
      <c r="I356" s="87"/>
      <c r="J356" s="87"/>
      <c r="K356" s="87"/>
      <c r="L356" s="88"/>
      <c r="M356" s="72"/>
      <c r="N356" s="3"/>
      <c r="O356" s="73"/>
      <c r="P356" s="74">
        <f>IF(E356=0,"",E356/D355)</f>
        <v>0.875</v>
      </c>
      <c r="Q356" s="75">
        <v>28</v>
      </c>
      <c r="R356" s="76">
        <f t="shared" si="44"/>
        <v>0.875</v>
      </c>
      <c r="S356" s="76">
        <f t="shared" si="45"/>
        <v>0.125</v>
      </c>
      <c r="U356" s="112"/>
    </row>
    <row r="357" spans="1:21" ht="15.75" customHeight="1">
      <c r="A357" s="64">
        <v>1802</v>
      </c>
      <c r="B357" s="87"/>
      <c r="C357" s="87"/>
      <c r="D357" s="87"/>
      <c r="E357" s="87"/>
      <c r="F357" s="87">
        <v>25</v>
      </c>
      <c r="G357" s="87"/>
      <c r="H357" s="87"/>
      <c r="I357" s="87"/>
      <c r="J357" s="87"/>
      <c r="K357" s="87"/>
      <c r="L357" s="88"/>
      <c r="M357" s="72"/>
      <c r="N357" s="3"/>
      <c r="O357" s="73"/>
      <c r="P357" s="74">
        <f>IF(F357=0,"",F357/E356)</f>
        <v>0.8928571428571429</v>
      </c>
      <c r="Q357" s="75">
        <v>26</v>
      </c>
      <c r="R357" s="76">
        <f t="shared" si="44"/>
        <v>0.9285714285714286</v>
      </c>
      <c r="S357" s="76">
        <f t="shared" si="45"/>
        <v>7.1428571428571397E-2</v>
      </c>
      <c r="U357" s="112"/>
    </row>
    <row r="358" spans="1:21" ht="15.75" customHeight="1">
      <c r="A358" s="64">
        <v>1901</v>
      </c>
      <c r="B358" s="87"/>
      <c r="C358" s="87"/>
      <c r="D358" s="87"/>
      <c r="E358" s="87"/>
      <c r="F358" s="87"/>
      <c r="G358" s="87">
        <v>21</v>
      </c>
      <c r="H358" s="87"/>
      <c r="I358" s="87"/>
      <c r="J358" s="87"/>
      <c r="K358" s="87"/>
      <c r="L358" s="88"/>
      <c r="M358" s="72"/>
      <c r="N358" s="3"/>
      <c r="O358" s="73"/>
      <c r="P358" s="74">
        <f>IF(G358=0,"",G358/F357)</f>
        <v>0.84</v>
      </c>
      <c r="Q358" s="75">
        <v>22</v>
      </c>
      <c r="R358" s="76">
        <f t="shared" si="44"/>
        <v>0.84615384615384615</v>
      </c>
      <c r="S358" s="76">
        <f t="shared" si="45"/>
        <v>0.15384615384615385</v>
      </c>
      <c r="U358" s="112"/>
    </row>
    <row r="359" spans="1:21" ht="15.75" customHeight="1">
      <c r="A359" s="64">
        <v>1902</v>
      </c>
      <c r="B359" s="87"/>
      <c r="C359" s="87"/>
      <c r="D359" s="87"/>
      <c r="E359" s="87"/>
      <c r="F359" s="87"/>
      <c r="G359" s="87"/>
      <c r="H359" s="87">
        <v>19</v>
      </c>
      <c r="I359" s="87"/>
      <c r="J359" s="87"/>
      <c r="K359" s="87"/>
      <c r="L359" s="88"/>
      <c r="M359" s="72"/>
      <c r="N359" s="3"/>
      <c r="O359" s="73"/>
      <c r="P359" s="74">
        <f>IF(H359=0,"",H359/G358)</f>
        <v>0.90476190476190477</v>
      </c>
      <c r="Q359" s="75">
        <v>21</v>
      </c>
      <c r="R359" s="76">
        <f t="shared" si="44"/>
        <v>0.95454545454545459</v>
      </c>
      <c r="S359" s="76">
        <f t="shared" si="45"/>
        <v>4.5454545454545414E-2</v>
      </c>
      <c r="U359" s="112"/>
    </row>
    <row r="360" spans="1:21" ht="15.75" customHeight="1">
      <c r="A360" s="64">
        <v>2001</v>
      </c>
      <c r="B360" s="87"/>
      <c r="C360" s="87"/>
      <c r="D360" s="87"/>
      <c r="E360" s="87"/>
      <c r="F360" s="87"/>
      <c r="G360" s="87"/>
      <c r="H360" s="87"/>
      <c r="I360" s="87">
        <v>18</v>
      </c>
      <c r="J360" s="87"/>
      <c r="K360" s="87"/>
      <c r="L360" s="88"/>
      <c r="M360" s="72"/>
      <c r="N360" s="3"/>
      <c r="O360" s="73"/>
      <c r="P360" s="74">
        <f>IF(I360=0,"",I360/H359)</f>
        <v>0.94736842105263153</v>
      </c>
      <c r="Q360" s="75">
        <v>21</v>
      </c>
      <c r="R360" s="76">
        <f t="shared" si="44"/>
        <v>1</v>
      </c>
      <c r="S360" s="76">
        <f t="shared" si="45"/>
        <v>0</v>
      </c>
      <c r="U360" s="112"/>
    </row>
    <row r="361" spans="1:21" ht="15.75" customHeight="1">
      <c r="A361" s="64">
        <v>2002</v>
      </c>
      <c r="B361" s="87"/>
      <c r="C361" s="87"/>
      <c r="D361" s="87"/>
      <c r="E361" s="87"/>
      <c r="F361" s="87"/>
      <c r="G361" s="87"/>
      <c r="H361" s="87"/>
      <c r="I361" s="87"/>
      <c r="J361" s="87">
        <v>18</v>
      </c>
      <c r="K361" s="87"/>
      <c r="L361" s="88"/>
      <c r="M361" s="72"/>
      <c r="N361" s="3"/>
      <c r="O361" s="73"/>
      <c r="P361" s="74">
        <f>IF(J361=0,"",J361/I360)</f>
        <v>1</v>
      </c>
      <c r="Q361" s="75">
        <v>20</v>
      </c>
      <c r="R361" s="79">
        <f t="shared" si="44"/>
        <v>0.95238095238095233</v>
      </c>
      <c r="S361" s="79">
        <f t="shared" si="45"/>
        <v>4.7619047619047672E-2</v>
      </c>
      <c r="U361" s="112"/>
    </row>
    <row r="362" spans="1:21" ht="15.75" customHeight="1">
      <c r="A362" s="64">
        <v>2101</v>
      </c>
      <c r="B362" s="87"/>
      <c r="C362" s="87"/>
      <c r="D362" s="87"/>
      <c r="E362" s="87"/>
      <c r="F362" s="87"/>
      <c r="G362" s="87"/>
      <c r="H362" s="87"/>
      <c r="I362" s="87"/>
      <c r="J362" s="87"/>
      <c r="K362" s="87">
        <v>14</v>
      </c>
      <c r="L362" s="88">
        <v>8</v>
      </c>
      <c r="M362" s="72"/>
      <c r="N362" s="3"/>
      <c r="O362" s="30"/>
      <c r="P362" s="80"/>
      <c r="Q362" s="81">
        <v>20</v>
      </c>
      <c r="R362" s="82"/>
      <c r="S362" s="83"/>
      <c r="U362" s="112"/>
    </row>
    <row r="363" spans="1:21" ht="15.75" customHeight="1">
      <c r="A363" s="64">
        <v>2102</v>
      </c>
      <c r="B363" s="87"/>
      <c r="C363" s="87"/>
      <c r="D363" s="87"/>
      <c r="E363" s="87"/>
      <c r="F363" s="87"/>
      <c r="G363" s="87"/>
      <c r="H363" s="87"/>
      <c r="I363" s="87"/>
      <c r="J363" s="87"/>
      <c r="K363" s="87">
        <v>10</v>
      </c>
      <c r="L363" s="88">
        <v>2</v>
      </c>
      <c r="M363" s="72"/>
      <c r="N363" s="3"/>
      <c r="O363" s="30"/>
      <c r="P363" s="84"/>
      <c r="Q363" s="85">
        <v>11</v>
      </c>
      <c r="R363" s="86"/>
      <c r="S363" s="84"/>
      <c r="U363" s="112"/>
    </row>
    <row r="364" spans="1:21" ht="15.75" customHeight="1">
      <c r="A364" s="64">
        <v>2201</v>
      </c>
      <c r="B364" s="87"/>
      <c r="C364" s="87"/>
      <c r="D364" s="87"/>
      <c r="E364" s="87"/>
      <c r="F364" s="87"/>
      <c r="G364" s="87"/>
      <c r="H364" s="87"/>
      <c r="I364" s="87"/>
      <c r="J364" s="87"/>
      <c r="K364" s="87">
        <v>10</v>
      </c>
      <c r="L364" s="88">
        <v>10</v>
      </c>
      <c r="M364" s="72"/>
      <c r="N364" s="3"/>
      <c r="O364" s="30"/>
      <c r="P364" s="84"/>
      <c r="Q364" s="85">
        <v>10</v>
      </c>
      <c r="R364" s="86"/>
      <c r="S364" s="84"/>
      <c r="U364" s="112"/>
    </row>
    <row r="365" spans="1:21" ht="15.75" customHeight="1">
      <c r="A365" s="64">
        <v>2202</v>
      </c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8"/>
      <c r="M365" s="72"/>
      <c r="N365" s="3"/>
      <c r="O365" s="30"/>
      <c r="P365" s="84"/>
      <c r="Q365" s="85"/>
      <c r="R365" s="86"/>
      <c r="S365" s="84"/>
      <c r="U365" s="112"/>
    </row>
    <row r="366" spans="1:21" ht="15.75" customHeight="1">
      <c r="A366" s="64">
        <v>2301</v>
      </c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8"/>
      <c r="M366" s="72"/>
      <c r="N366" s="3"/>
      <c r="O366" s="30"/>
      <c r="P366" s="3"/>
      <c r="Q366" s="30"/>
      <c r="R366" s="23"/>
      <c r="S366" s="84"/>
      <c r="U366" s="112"/>
    </row>
    <row r="367" spans="1:21" ht="15.75" customHeight="1">
      <c r="A367" s="64">
        <v>2302</v>
      </c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8"/>
      <c r="M367" s="72"/>
      <c r="N367" s="3"/>
      <c r="O367" s="30"/>
      <c r="P367" s="89" t="s">
        <v>83</v>
      </c>
      <c r="Q367" s="90">
        <v>20</v>
      </c>
      <c r="R367" s="120">
        <f>L370</f>
        <v>20</v>
      </c>
      <c r="S367" s="92" t="s">
        <v>11</v>
      </c>
      <c r="U367" s="112"/>
    </row>
    <row r="368" spans="1:21" ht="15.75" customHeight="1">
      <c r="A368" s="64">
        <v>2401</v>
      </c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8"/>
      <c r="M368" s="72"/>
      <c r="N368" s="3"/>
      <c r="O368" s="30"/>
      <c r="P368" s="93" t="s">
        <v>85</v>
      </c>
      <c r="Q368" s="94">
        <f>IF(Q367/B353=0,"",Q367/B353)</f>
        <v>0.33898305084745761</v>
      </c>
      <c r="R368" s="121">
        <f>IF(Q367/R367=0,"",Q367/R367)</f>
        <v>1</v>
      </c>
      <c r="S368" s="96" t="s">
        <v>86</v>
      </c>
      <c r="U368" s="112"/>
    </row>
    <row r="369" spans="1:21" ht="15.75" customHeight="1">
      <c r="A369" s="64">
        <v>2402</v>
      </c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8"/>
      <c r="M369" s="97"/>
      <c r="N369" s="98"/>
      <c r="O369" s="99"/>
      <c r="P369" s="98"/>
      <c r="Q369" s="99"/>
      <c r="R369" s="99"/>
      <c r="S369" s="122"/>
      <c r="U369" s="112"/>
    </row>
    <row r="370" spans="1:21" ht="18" customHeight="1">
      <c r="A370" s="29"/>
      <c r="B370" s="30"/>
      <c r="C370" s="30"/>
      <c r="D370" s="288" t="s">
        <v>111</v>
      </c>
      <c r="E370" s="289"/>
      <c r="F370" s="289"/>
      <c r="G370" s="289"/>
      <c r="H370" s="289"/>
      <c r="I370" s="289"/>
      <c r="J370" s="289"/>
      <c r="K370" s="290"/>
      <c r="L370" s="101">
        <f>SUM(L353:L366)</f>
        <v>20</v>
      </c>
      <c r="M370" s="102">
        <f>IF(L362=0,"",L362/B353)</f>
        <v>0.13559322033898305</v>
      </c>
      <c r="N370" s="102">
        <f>IF(L370=0,"",L370/B353)</f>
        <v>0.33898305084745761</v>
      </c>
      <c r="O370" s="102">
        <f>N370-M370</f>
        <v>0.20338983050847456</v>
      </c>
      <c r="P370" s="3"/>
      <c r="Q370" s="30"/>
      <c r="R370" s="23"/>
      <c r="S370" s="3"/>
      <c r="U370" s="112"/>
    </row>
    <row r="371" spans="1:21" ht="14.25" customHeight="1">
      <c r="T371" s="112"/>
    </row>
    <row r="372" spans="1:21" ht="14.25" customHeight="1">
      <c r="T372" s="112"/>
    </row>
    <row r="373" spans="1:21" ht="26.25" customHeight="1">
      <c r="A373" s="2"/>
      <c r="B373" s="291" t="s">
        <v>99</v>
      </c>
      <c r="C373" s="292"/>
      <c r="D373" s="292"/>
      <c r="E373" s="292"/>
      <c r="F373" s="292"/>
      <c r="G373" s="292"/>
      <c r="H373" s="292"/>
      <c r="I373" s="292"/>
      <c r="J373" s="292"/>
      <c r="K373" s="60" t="s">
        <v>114</v>
      </c>
      <c r="L373" s="60"/>
      <c r="M373" s="60"/>
      <c r="N373" s="30"/>
      <c r="O373" s="3"/>
      <c r="P373" s="30"/>
      <c r="Q373" s="30"/>
      <c r="R373" s="30"/>
    </row>
    <row r="374" spans="1:21" ht="20.25" customHeight="1">
      <c r="A374" s="293" t="s">
        <v>10</v>
      </c>
      <c r="B374" s="294" t="s">
        <v>100</v>
      </c>
      <c r="C374" s="289"/>
      <c r="D374" s="289"/>
      <c r="E374" s="289"/>
      <c r="F374" s="289"/>
      <c r="G374" s="289"/>
      <c r="H374" s="289"/>
      <c r="I374" s="289"/>
      <c r="J374" s="290"/>
      <c r="K374" s="166"/>
      <c r="L374" s="310" t="s">
        <v>11</v>
      </c>
      <c r="M374" s="163" t="s">
        <v>3</v>
      </c>
      <c r="N374" s="163" t="s">
        <v>4</v>
      </c>
      <c r="O374" s="164" t="s">
        <v>5</v>
      </c>
      <c r="P374" s="163" t="s">
        <v>6</v>
      </c>
      <c r="Q374" s="165" t="s">
        <v>7</v>
      </c>
      <c r="R374" s="165" t="s">
        <v>8</v>
      </c>
      <c r="S374" s="286" t="s">
        <v>101</v>
      </c>
    </row>
    <row r="375" spans="1:21" ht="15.75" customHeight="1">
      <c r="A375" s="285"/>
      <c r="B375" s="64" t="s">
        <v>102</v>
      </c>
      <c r="C375" s="64" t="s">
        <v>103</v>
      </c>
      <c r="D375" s="64" t="s">
        <v>104</v>
      </c>
      <c r="E375" s="64" t="s">
        <v>105</v>
      </c>
      <c r="F375" s="64" t="s">
        <v>106</v>
      </c>
      <c r="G375" s="64" t="s">
        <v>107</v>
      </c>
      <c r="H375" s="64" t="s">
        <v>108</v>
      </c>
      <c r="I375" s="64" t="s">
        <v>109</v>
      </c>
      <c r="J375" s="64" t="s">
        <v>110</v>
      </c>
      <c r="K375" s="64" t="s">
        <v>136</v>
      </c>
      <c r="L375" s="311"/>
      <c r="M375" s="61"/>
      <c r="N375" s="61"/>
      <c r="O375" s="62"/>
      <c r="P375" s="61"/>
      <c r="Q375" s="165"/>
      <c r="R375" s="63"/>
      <c r="S375" s="285"/>
    </row>
    <row r="376" spans="1:21" ht="15.75" customHeight="1">
      <c r="A376" s="64">
        <v>1702</v>
      </c>
      <c r="B376" s="65">
        <v>60</v>
      </c>
      <c r="C376" s="87"/>
      <c r="D376" s="87"/>
      <c r="E376" s="87"/>
      <c r="F376" s="87"/>
      <c r="G376" s="87"/>
      <c r="H376" s="87"/>
      <c r="I376" s="87"/>
      <c r="J376" s="87"/>
      <c r="K376" s="87"/>
      <c r="L376" s="88"/>
      <c r="M376" s="67"/>
      <c r="N376" s="49"/>
      <c r="O376" s="68"/>
      <c r="P376" s="107"/>
      <c r="Q376" s="70">
        <f>B376</f>
        <v>60</v>
      </c>
      <c r="R376" s="108"/>
      <c r="S376" s="107"/>
    </row>
    <row r="377" spans="1:21" ht="15.75" customHeight="1">
      <c r="A377" s="64">
        <v>1801</v>
      </c>
      <c r="B377" s="87"/>
      <c r="C377" s="87">
        <v>44</v>
      </c>
      <c r="D377" s="87"/>
      <c r="E377" s="87"/>
      <c r="F377" s="87"/>
      <c r="G377" s="87"/>
      <c r="H377" s="87"/>
      <c r="I377" s="87"/>
      <c r="J377" s="87"/>
      <c r="K377" s="87"/>
      <c r="L377" s="88"/>
      <c r="M377" s="72"/>
      <c r="N377" s="3"/>
      <c r="O377" s="73"/>
      <c r="P377" s="74">
        <f>IF(C377=0,"",C377/B376)</f>
        <v>0.73333333333333328</v>
      </c>
      <c r="Q377" s="75">
        <v>44</v>
      </c>
      <c r="R377" s="76">
        <f t="shared" ref="R377:R384" si="46">IF(Q377=0,"",Q377/Q376)</f>
        <v>0.73333333333333328</v>
      </c>
      <c r="S377" s="76">
        <f t="shared" ref="S377:S384" si="47">IF(Q377=0,"",100%-R377)</f>
        <v>0.26666666666666672</v>
      </c>
    </row>
    <row r="378" spans="1:21" ht="15.75" customHeight="1">
      <c r="A378" s="64">
        <v>1802</v>
      </c>
      <c r="B378" s="87"/>
      <c r="C378" s="87"/>
      <c r="D378" s="87">
        <v>39</v>
      </c>
      <c r="E378" s="87"/>
      <c r="F378" s="87"/>
      <c r="G378" s="87"/>
      <c r="H378" s="87"/>
      <c r="I378" s="87"/>
      <c r="J378" s="87"/>
      <c r="K378" s="87"/>
      <c r="L378" s="88"/>
      <c r="M378" s="72"/>
      <c r="N378" s="3"/>
      <c r="O378" s="73"/>
      <c r="P378" s="74">
        <f>IF(D378=0,"",D378/C377)</f>
        <v>0.88636363636363635</v>
      </c>
      <c r="Q378" s="75">
        <v>41</v>
      </c>
      <c r="R378" s="76">
        <f t="shared" si="46"/>
        <v>0.93181818181818177</v>
      </c>
      <c r="S378" s="76">
        <f t="shared" si="47"/>
        <v>6.8181818181818232E-2</v>
      </c>
      <c r="T378" s="8">
        <f>Q378/Q376</f>
        <v>0.68333333333333335</v>
      </c>
    </row>
    <row r="379" spans="1:21" ht="15.75" customHeight="1">
      <c r="A379" s="64">
        <v>1901</v>
      </c>
      <c r="B379" s="87"/>
      <c r="C379" s="87"/>
      <c r="D379" s="87"/>
      <c r="E379" s="87">
        <v>31</v>
      </c>
      <c r="F379" s="87"/>
      <c r="G379" s="87"/>
      <c r="H379" s="87"/>
      <c r="I379" s="87"/>
      <c r="J379" s="87"/>
      <c r="K379" s="87"/>
      <c r="L379" s="88"/>
      <c r="M379" s="72"/>
      <c r="N379" s="3"/>
      <c r="O379" s="73"/>
      <c r="P379" s="74">
        <f>IF(E379=0,"",E379/D378)</f>
        <v>0.79487179487179482</v>
      </c>
      <c r="Q379" s="75">
        <v>38</v>
      </c>
      <c r="R379" s="76">
        <f t="shared" si="46"/>
        <v>0.92682926829268297</v>
      </c>
      <c r="S379" s="76">
        <f t="shared" si="47"/>
        <v>7.3170731707317027E-2</v>
      </c>
    </row>
    <row r="380" spans="1:21" ht="15.75" customHeight="1">
      <c r="A380" s="64">
        <v>1902</v>
      </c>
      <c r="B380" s="87"/>
      <c r="C380" s="87"/>
      <c r="D380" s="87"/>
      <c r="E380" s="87"/>
      <c r="F380" s="87">
        <v>19</v>
      </c>
      <c r="G380" s="87"/>
      <c r="H380" s="87"/>
      <c r="I380" s="87"/>
      <c r="J380" s="87"/>
      <c r="K380" s="87"/>
      <c r="L380" s="88"/>
      <c r="M380" s="72"/>
      <c r="N380" s="3"/>
      <c r="O380" s="73"/>
      <c r="P380" s="74">
        <f>IF(F380=0,"",F380/E379)</f>
        <v>0.61290322580645162</v>
      </c>
      <c r="Q380" s="75">
        <v>35</v>
      </c>
      <c r="R380" s="76">
        <f t="shared" si="46"/>
        <v>0.92105263157894735</v>
      </c>
      <c r="S380" s="76">
        <f t="shared" si="47"/>
        <v>7.8947368421052655E-2</v>
      </c>
    </row>
    <row r="381" spans="1:21" ht="15.75" customHeight="1">
      <c r="A381" s="64">
        <v>2001</v>
      </c>
      <c r="B381" s="87"/>
      <c r="C381" s="87"/>
      <c r="D381" s="87"/>
      <c r="E381" s="87"/>
      <c r="F381" s="87"/>
      <c r="G381" s="87">
        <v>16</v>
      </c>
      <c r="H381" s="87"/>
      <c r="I381" s="87"/>
      <c r="J381" s="87"/>
      <c r="K381" s="87"/>
      <c r="L381" s="88"/>
      <c r="M381" s="72"/>
      <c r="N381" s="3"/>
      <c r="O381" s="73"/>
      <c r="P381" s="74">
        <f>IF(G381=0,"",G381/F380)</f>
        <v>0.84210526315789469</v>
      </c>
      <c r="Q381" s="75">
        <v>30</v>
      </c>
      <c r="R381" s="76">
        <f t="shared" si="46"/>
        <v>0.8571428571428571</v>
      </c>
      <c r="S381" s="76">
        <f t="shared" si="47"/>
        <v>0.1428571428571429</v>
      </c>
    </row>
    <row r="382" spans="1:21" ht="15.75" customHeight="1">
      <c r="A382" s="64">
        <v>2002</v>
      </c>
      <c r="B382" s="87"/>
      <c r="C382" s="87"/>
      <c r="D382" s="87"/>
      <c r="E382" s="87"/>
      <c r="F382" s="87"/>
      <c r="G382" s="87"/>
      <c r="H382" s="87">
        <v>16</v>
      </c>
      <c r="I382" s="87"/>
      <c r="J382" s="87"/>
      <c r="K382" s="87"/>
      <c r="L382" s="88"/>
      <c r="M382" s="72"/>
      <c r="N382" s="3"/>
      <c r="O382" s="73"/>
      <c r="P382" s="74">
        <f>IF(H382=0,"",H382/G381)</f>
        <v>1</v>
      </c>
      <c r="Q382" s="75">
        <v>27</v>
      </c>
      <c r="R382" s="76">
        <f t="shared" si="46"/>
        <v>0.9</v>
      </c>
      <c r="S382" s="76">
        <f t="shared" si="47"/>
        <v>9.9999999999999978E-2</v>
      </c>
    </row>
    <row r="383" spans="1:21" ht="15.75" customHeight="1">
      <c r="A383" s="64">
        <v>2101</v>
      </c>
      <c r="B383" s="87"/>
      <c r="C383" s="87"/>
      <c r="D383" s="87"/>
      <c r="E383" s="87"/>
      <c r="F383" s="87"/>
      <c r="G383" s="87"/>
      <c r="H383" s="87"/>
      <c r="I383" s="87">
        <v>15</v>
      </c>
      <c r="J383" s="87"/>
      <c r="K383" s="87"/>
      <c r="L383" s="88"/>
      <c r="M383" s="72"/>
      <c r="N383" s="3"/>
      <c r="O383" s="73"/>
      <c r="P383" s="74">
        <f>IF(I383=0,"",I383/H382)</f>
        <v>0.9375</v>
      </c>
      <c r="Q383" s="75">
        <v>27</v>
      </c>
      <c r="R383" s="76">
        <f t="shared" si="46"/>
        <v>1</v>
      </c>
      <c r="S383" s="76">
        <f t="shared" si="47"/>
        <v>0</v>
      </c>
    </row>
    <row r="384" spans="1:21" ht="15.75" customHeight="1">
      <c r="A384" s="64">
        <v>2102</v>
      </c>
      <c r="B384" s="87"/>
      <c r="C384" s="87"/>
      <c r="D384" s="87"/>
      <c r="E384" s="87"/>
      <c r="F384" s="87"/>
      <c r="G384" s="87"/>
      <c r="H384" s="87"/>
      <c r="I384" s="87"/>
      <c r="J384" s="87">
        <v>15</v>
      </c>
      <c r="K384" s="87"/>
      <c r="L384" s="88"/>
      <c r="M384" s="72"/>
      <c r="N384" s="3"/>
      <c r="O384" s="73"/>
      <c r="P384" s="78">
        <f>IF(J384=0,"",J384/I383)</f>
        <v>1</v>
      </c>
      <c r="Q384" s="75">
        <v>26</v>
      </c>
      <c r="R384" s="79">
        <f t="shared" si="46"/>
        <v>0.96296296296296291</v>
      </c>
      <c r="S384" s="79">
        <f t="shared" si="47"/>
        <v>3.703703703703709E-2</v>
      </c>
    </row>
    <row r="385" spans="1:19" ht="15.75" customHeight="1">
      <c r="A385" s="64">
        <v>2201</v>
      </c>
      <c r="B385" s="87"/>
      <c r="C385" s="87"/>
      <c r="D385" s="87"/>
      <c r="E385" s="87"/>
      <c r="F385" s="87"/>
      <c r="G385" s="87"/>
      <c r="H385" s="87"/>
      <c r="I385" s="87"/>
      <c r="J385" s="87"/>
      <c r="K385" s="87">
        <v>11</v>
      </c>
      <c r="L385" s="88">
        <v>10</v>
      </c>
      <c r="M385" s="72"/>
      <c r="N385" s="3"/>
      <c r="O385" s="30"/>
      <c r="P385" s="80"/>
      <c r="Q385" s="81">
        <v>22</v>
      </c>
      <c r="R385" s="82"/>
      <c r="S385" s="83"/>
    </row>
    <row r="386" spans="1:19" ht="15.75" customHeight="1">
      <c r="A386" s="64">
        <v>2202</v>
      </c>
      <c r="B386" s="87"/>
      <c r="C386" s="87"/>
      <c r="D386" s="87"/>
      <c r="E386" s="87"/>
      <c r="F386" s="87"/>
      <c r="G386" s="87"/>
      <c r="H386" s="87"/>
      <c r="I386" s="87"/>
      <c r="J386" s="87"/>
      <c r="K386" s="87">
        <v>1</v>
      </c>
      <c r="L386" s="126">
        <v>2</v>
      </c>
      <c r="M386" s="72"/>
      <c r="N386" s="3"/>
      <c r="O386" s="30"/>
      <c r="P386" s="84"/>
      <c r="Q386" s="85">
        <v>9</v>
      </c>
      <c r="R386" s="86"/>
      <c r="S386" s="84"/>
    </row>
    <row r="387" spans="1:19" ht="15.75" customHeight="1">
      <c r="A387" s="64">
        <v>2301</v>
      </c>
      <c r="B387" s="87"/>
      <c r="C387" s="87"/>
      <c r="D387" s="87"/>
      <c r="E387" s="87"/>
      <c r="F387" s="87"/>
      <c r="G387" s="87"/>
      <c r="H387" s="87"/>
      <c r="I387" s="87"/>
      <c r="J387" s="87"/>
      <c r="K387" s="87">
        <v>2</v>
      </c>
      <c r="L387" s="88">
        <v>2</v>
      </c>
      <c r="M387" s="72"/>
      <c r="N387" s="3"/>
      <c r="O387" s="30"/>
      <c r="P387" s="84"/>
      <c r="Q387" s="85">
        <v>6</v>
      </c>
      <c r="R387" s="86"/>
      <c r="S387" s="84"/>
    </row>
    <row r="388" spans="1:19" ht="15.75" customHeight="1">
      <c r="A388" s="64">
        <v>2302</v>
      </c>
      <c r="B388" s="87"/>
      <c r="C388" s="87"/>
      <c r="D388" s="87"/>
      <c r="E388" s="87"/>
      <c r="F388" s="87"/>
      <c r="G388" s="87"/>
      <c r="H388" s="87"/>
      <c r="I388" s="87"/>
      <c r="J388" s="87"/>
      <c r="K388" s="87">
        <v>4</v>
      </c>
      <c r="L388" s="88"/>
      <c r="M388" s="72"/>
      <c r="N388" s="3"/>
      <c r="O388" s="30"/>
      <c r="P388" s="84"/>
      <c r="Q388" s="85">
        <v>4</v>
      </c>
      <c r="R388" s="86"/>
      <c r="S388" s="84"/>
    </row>
    <row r="389" spans="1:19" ht="15.75" customHeight="1">
      <c r="A389" s="64">
        <v>2401</v>
      </c>
      <c r="B389" s="87"/>
      <c r="C389" s="87"/>
      <c r="D389" s="87"/>
      <c r="E389" s="87"/>
      <c r="F389" s="87"/>
      <c r="G389" s="87"/>
      <c r="H389" s="87"/>
      <c r="I389" s="87"/>
      <c r="J389" s="87"/>
      <c r="K389" s="87">
        <v>4</v>
      </c>
      <c r="L389" s="88">
        <v>3</v>
      </c>
      <c r="M389" s="72"/>
      <c r="N389" s="3"/>
      <c r="O389" s="30"/>
      <c r="P389" s="3"/>
      <c r="Q389" s="30">
        <v>4</v>
      </c>
      <c r="R389" s="23"/>
      <c r="S389" s="84"/>
    </row>
    <row r="390" spans="1:19" ht="15.75" customHeight="1">
      <c r="A390" s="64">
        <v>2402</v>
      </c>
      <c r="B390" s="87"/>
      <c r="C390" s="87"/>
      <c r="D390" s="87"/>
      <c r="E390" s="87"/>
      <c r="F390" s="87"/>
      <c r="G390" s="87"/>
      <c r="H390" s="87"/>
      <c r="I390" s="87"/>
      <c r="J390" s="87"/>
      <c r="K390" s="87">
        <v>1</v>
      </c>
      <c r="L390" s="88">
        <v>1</v>
      </c>
      <c r="M390" s="72"/>
      <c r="N390" s="3"/>
      <c r="O390" s="30"/>
      <c r="P390" s="89" t="s">
        <v>83</v>
      </c>
      <c r="Q390" s="90">
        <v>12</v>
      </c>
      <c r="R390" s="120">
        <f>L393</f>
        <v>18</v>
      </c>
      <c r="S390" s="92" t="s">
        <v>11</v>
      </c>
    </row>
    <row r="391" spans="1:19" ht="15.75" customHeight="1">
      <c r="A391" s="64">
        <v>2501</v>
      </c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8"/>
      <c r="M391" s="72"/>
      <c r="N391" s="3"/>
      <c r="O391" s="30"/>
      <c r="P391" s="93" t="s">
        <v>85</v>
      </c>
      <c r="Q391" s="94">
        <f>IF(Q390/B376=0,"",Q390/B376)</f>
        <v>0.2</v>
      </c>
      <c r="R391" s="121">
        <f>IF(Q390/R390=0,"",Q390/R390)</f>
        <v>0.66666666666666663</v>
      </c>
      <c r="S391" s="96" t="s">
        <v>86</v>
      </c>
    </row>
    <row r="392" spans="1:19" ht="15.75" customHeight="1">
      <c r="A392" s="64">
        <v>2502</v>
      </c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8"/>
      <c r="M392" s="97"/>
      <c r="N392" s="98"/>
      <c r="O392" s="99"/>
      <c r="P392" s="98"/>
      <c r="Q392" s="99"/>
      <c r="R392" s="99"/>
      <c r="S392" s="122"/>
    </row>
    <row r="393" spans="1:19" ht="18" customHeight="1">
      <c r="A393" s="29"/>
      <c r="B393" s="30"/>
      <c r="C393" s="30"/>
      <c r="D393" s="288" t="s">
        <v>111</v>
      </c>
      <c r="E393" s="289"/>
      <c r="F393" s="289"/>
      <c r="G393" s="289"/>
      <c r="H393" s="289"/>
      <c r="I393" s="289"/>
      <c r="J393" s="290"/>
      <c r="K393" s="167"/>
      <c r="L393" s="101">
        <f>SUM(L376:L390)</f>
        <v>18</v>
      </c>
      <c r="M393" s="102">
        <f>IF(L385=0,"",L385/B376)</f>
        <v>0.16666666666666666</v>
      </c>
      <c r="N393" s="102">
        <f>IF(L393=0,"",L393/B376)</f>
        <v>0.3</v>
      </c>
      <c r="O393" s="102">
        <f>N393-M393</f>
        <v>0.13333333333333333</v>
      </c>
      <c r="P393" s="3"/>
      <c r="Q393" s="30"/>
      <c r="R393" s="23"/>
      <c r="S393" s="3"/>
    </row>
    <row r="394" spans="1:19" ht="12.75" customHeight="1">
      <c r="L394" s="3"/>
      <c r="M394" s="3"/>
      <c r="O394" s="3"/>
    </row>
    <row r="395" spans="1:19" ht="12.75" customHeight="1">
      <c r="L395" s="3"/>
      <c r="M395" s="3"/>
      <c r="O395" s="3"/>
    </row>
    <row r="396" spans="1:19" ht="26.25" customHeight="1">
      <c r="A396" s="2"/>
      <c r="B396" s="291" t="s">
        <v>99</v>
      </c>
      <c r="C396" s="292"/>
      <c r="D396" s="292"/>
      <c r="E396" s="292"/>
      <c r="F396" s="292"/>
      <c r="G396" s="292"/>
      <c r="H396" s="292"/>
      <c r="I396" s="292"/>
      <c r="J396" s="292"/>
      <c r="K396" s="60" t="s">
        <v>116</v>
      </c>
      <c r="L396" s="60"/>
      <c r="M396" s="60"/>
      <c r="N396" s="30"/>
      <c r="O396" s="3"/>
      <c r="P396" s="30"/>
      <c r="Q396" s="30"/>
      <c r="R396" s="30"/>
    </row>
    <row r="397" spans="1:19" ht="20.25" customHeight="1">
      <c r="A397" s="293" t="s">
        <v>10</v>
      </c>
      <c r="B397" s="294" t="s">
        <v>100</v>
      </c>
      <c r="C397" s="289"/>
      <c r="D397" s="289"/>
      <c r="E397" s="289"/>
      <c r="F397" s="289"/>
      <c r="G397" s="289"/>
      <c r="H397" s="289"/>
      <c r="I397" s="289"/>
      <c r="J397" s="289"/>
      <c r="K397" s="290"/>
      <c r="L397" s="310" t="s">
        <v>11</v>
      </c>
      <c r="M397" s="163" t="s">
        <v>3</v>
      </c>
      <c r="N397" s="163" t="s">
        <v>4</v>
      </c>
      <c r="O397" s="164" t="s">
        <v>5</v>
      </c>
      <c r="P397" s="163" t="s">
        <v>6</v>
      </c>
      <c r="Q397" s="165" t="s">
        <v>7</v>
      </c>
      <c r="R397" s="165" t="s">
        <v>8</v>
      </c>
      <c r="S397" s="286" t="s">
        <v>101</v>
      </c>
    </row>
    <row r="398" spans="1:19" ht="15.75" customHeight="1">
      <c r="A398" s="285"/>
      <c r="B398" s="64" t="s">
        <v>102</v>
      </c>
      <c r="C398" s="64" t="s">
        <v>103</v>
      </c>
      <c r="D398" s="64" t="s">
        <v>104</v>
      </c>
      <c r="E398" s="64" t="s">
        <v>105</v>
      </c>
      <c r="F398" s="64" t="s">
        <v>106</v>
      </c>
      <c r="G398" s="64" t="s">
        <v>107</v>
      </c>
      <c r="H398" s="64" t="s">
        <v>108</v>
      </c>
      <c r="I398" s="64" t="s">
        <v>109</v>
      </c>
      <c r="J398" s="64" t="s">
        <v>110</v>
      </c>
      <c r="K398" s="64" t="s">
        <v>136</v>
      </c>
      <c r="L398" s="311"/>
      <c r="M398" s="61"/>
      <c r="N398" s="61"/>
      <c r="O398" s="62"/>
      <c r="P398" s="61"/>
      <c r="Q398" s="165"/>
      <c r="R398" s="63"/>
      <c r="S398" s="285"/>
    </row>
    <row r="399" spans="1:19" ht="15.75" customHeight="1">
      <c r="A399" s="64">
        <v>1802</v>
      </c>
      <c r="B399" s="65">
        <v>61</v>
      </c>
      <c r="C399" s="87"/>
      <c r="D399" s="87"/>
      <c r="E399" s="87"/>
      <c r="F399" s="87"/>
      <c r="G399" s="87"/>
      <c r="H399" s="87"/>
      <c r="I399" s="87"/>
      <c r="J399" s="87"/>
      <c r="K399" s="87"/>
      <c r="L399" s="88"/>
      <c r="M399" s="67"/>
      <c r="N399" s="49"/>
      <c r="O399" s="68"/>
      <c r="P399" s="107"/>
      <c r="Q399" s="70">
        <f>B399</f>
        <v>61</v>
      </c>
      <c r="R399" s="108"/>
      <c r="S399" s="107"/>
    </row>
    <row r="400" spans="1:19" ht="15.75" customHeight="1">
      <c r="A400" s="64">
        <v>1901</v>
      </c>
      <c r="B400" s="87"/>
      <c r="C400" s="87">
        <v>41</v>
      </c>
      <c r="D400" s="87"/>
      <c r="E400" s="87"/>
      <c r="F400" s="87"/>
      <c r="G400" s="87"/>
      <c r="H400" s="87"/>
      <c r="I400" s="87"/>
      <c r="J400" s="87"/>
      <c r="K400" s="87"/>
      <c r="L400" s="88"/>
      <c r="M400" s="72"/>
      <c r="N400" s="3"/>
      <c r="O400" s="73"/>
      <c r="P400" s="74">
        <f>IF(C400=0,"",C400/B399)</f>
        <v>0.67213114754098358</v>
      </c>
      <c r="Q400" s="75">
        <v>41</v>
      </c>
      <c r="R400" s="76">
        <f t="shared" ref="R400:R408" si="48">IF(Q400=0,"",Q400/Q399)</f>
        <v>0.67213114754098358</v>
      </c>
      <c r="S400" s="76">
        <f t="shared" ref="S400:S408" si="49">IF(Q400=0,"",100%-R400)</f>
        <v>0.32786885245901642</v>
      </c>
    </row>
    <row r="401" spans="1:20" ht="15.75" customHeight="1">
      <c r="A401" s="64">
        <v>1902</v>
      </c>
      <c r="B401" s="87"/>
      <c r="C401" s="87"/>
      <c r="D401" s="87">
        <v>35</v>
      </c>
      <c r="E401" s="87"/>
      <c r="F401" s="87"/>
      <c r="G401" s="87"/>
      <c r="H401" s="87"/>
      <c r="I401" s="87"/>
      <c r="J401" s="87"/>
      <c r="K401" s="87"/>
      <c r="L401" s="88"/>
      <c r="M401" s="72"/>
      <c r="N401" s="3"/>
      <c r="O401" s="73"/>
      <c r="P401" s="74">
        <f>IF(D401=0,"",D401/C400)</f>
        <v>0.85365853658536583</v>
      </c>
      <c r="Q401" s="75">
        <v>37</v>
      </c>
      <c r="R401" s="76">
        <f t="shared" si="48"/>
        <v>0.90243902439024393</v>
      </c>
      <c r="S401" s="76">
        <f t="shared" si="49"/>
        <v>9.7560975609756073E-2</v>
      </c>
      <c r="T401" s="8">
        <f>Q401/Q399</f>
        <v>0.60655737704918034</v>
      </c>
    </row>
    <row r="402" spans="1:20" ht="15.75" customHeight="1">
      <c r="A402" s="64">
        <v>2001</v>
      </c>
      <c r="B402" s="87"/>
      <c r="C402" s="87"/>
      <c r="D402" s="87"/>
      <c r="E402" s="87">
        <v>34</v>
      </c>
      <c r="F402" s="87"/>
      <c r="G402" s="87"/>
      <c r="H402" s="87"/>
      <c r="I402" s="87"/>
      <c r="J402" s="87"/>
      <c r="K402" s="87"/>
      <c r="L402" s="88"/>
      <c r="M402" s="72"/>
      <c r="N402" s="3"/>
      <c r="O402" s="73"/>
      <c r="P402" s="74">
        <f>IF(E402=0,"",E402/D401)</f>
        <v>0.97142857142857142</v>
      </c>
      <c r="Q402" s="75">
        <v>34</v>
      </c>
      <c r="R402" s="76">
        <f t="shared" si="48"/>
        <v>0.91891891891891897</v>
      </c>
      <c r="S402" s="76">
        <f t="shared" si="49"/>
        <v>8.108108108108103E-2</v>
      </c>
    </row>
    <row r="403" spans="1:20" ht="15.75" customHeight="1">
      <c r="A403" s="64">
        <v>2002</v>
      </c>
      <c r="B403" s="87"/>
      <c r="C403" s="87"/>
      <c r="D403" s="87"/>
      <c r="E403" s="87"/>
      <c r="F403" s="87">
        <v>27</v>
      </c>
      <c r="G403" s="87"/>
      <c r="H403" s="87"/>
      <c r="I403" s="87"/>
      <c r="J403" s="87"/>
      <c r="K403" s="87"/>
      <c r="L403" s="88"/>
      <c r="M403" s="72"/>
      <c r="N403" s="3"/>
      <c r="O403" s="73"/>
      <c r="P403" s="74">
        <f>IF(F403=0,"",F403/E402)</f>
        <v>0.79411764705882348</v>
      </c>
      <c r="Q403" s="75">
        <v>34</v>
      </c>
      <c r="R403" s="76">
        <f t="shared" si="48"/>
        <v>1</v>
      </c>
      <c r="S403" s="76">
        <f t="shared" si="49"/>
        <v>0</v>
      </c>
    </row>
    <row r="404" spans="1:20" ht="15.75" customHeight="1">
      <c r="A404" s="64">
        <v>2101</v>
      </c>
      <c r="B404" s="87"/>
      <c r="C404" s="87"/>
      <c r="D404" s="87"/>
      <c r="E404" s="87"/>
      <c r="F404" s="87"/>
      <c r="G404" s="87">
        <v>24</v>
      </c>
      <c r="H404" s="87"/>
      <c r="I404" s="87"/>
      <c r="J404" s="87"/>
      <c r="K404" s="87"/>
      <c r="L404" s="88"/>
      <c r="M404" s="72"/>
      <c r="N404" s="3"/>
      <c r="O404" s="73"/>
      <c r="P404" s="74">
        <f>IF(G404=0,"",G404/F403)</f>
        <v>0.88888888888888884</v>
      </c>
      <c r="Q404" s="75">
        <v>33</v>
      </c>
      <c r="R404" s="76">
        <f t="shared" si="48"/>
        <v>0.97058823529411764</v>
      </c>
      <c r="S404" s="76">
        <f t="shared" si="49"/>
        <v>2.9411764705882359E-2</v>
      </c>
    </row>
    <row r="405" spans="1:20" ht="15.75" customHeight="1">
      <c r="A405" s="64">
        <v>2102</v>
      </c>
      <c r="B405" s="87"/>
      <c r="C405" s="87"/>
      <c r="D405" s="87"/>
      <c r="E405" s="87"/>
      <c r="F405" s="87"/>
      <c r="G405" s="87"/>
      <c r="H405" s="87">
        <v>17</v>
      </c>
      <c r="I405" s="87"/>
      <c r="J405" s="87"/>
      <c r="K405" s="87"/>
      <c r="L405" s="88"/>
      <c r="M405" s="72"/>
      <c r="N405" s="3"/>
      <c r="O405" s="73"/>
      <c r="P405" s="74">
        <f>IF(H405=0,"",H405/G404)</f>
        <v>0.70833333333333337</v>
      </c>
      <c r="Q405" s="75">
        <v>31</v>
      </c>
      <c r="R405" s="76">
        <f t="shared" si="48"/>
        <v>0.93939393939393945</v>
      </c>
      <c r="S405" s="76">
        <f t="shared" si="49"/>
        <v>6.0606060606060552E-2</v>
      </c>
    </row>
    <row r="406" spans="1:20" ht="15.75" customHeight="1">
      <c r="A406" s="64">
        <v>2201</v>
      </c>
      <c r="B406" s="87"/>
      <c r="C406" s="87"/>
      <c r="D406" s="87"/>
      <c r="E406" s="87"/>
      <c r="F406" s="87"/>
      <c r="G406" s="87"/>
      <c r="H406" s="87"/>
      <c r="I406" s="87">
        <v>16</v>
      </c>
      <c r="J406" s="87"/>
      <c r="K406" s="87"/>
      <c r="L406" s="88"/>
      <c r="M406" s="72"/>
      <c r="N406" s="3"/>
      <c r="O406" s="73"/>
      <c r="P406" s="74">
        <f>IF(I406=0,"",I406/H405)</f>
        <v>0.94117647058823528</v>
      </c>
      <c r="Q406" s="75">
        <v>29</v>
      </c>
      <c r="R406" s="76">
        <f t="shared" si="48"/>
        <v>0.93548387096774188</v>
      </c>
      <c r="S406" s="76">
        <f t="shared" si="49"/>
        <v>6.4516129032258118E-2</v>
      </c>
    </row>
    <row r="407" spans="1:20" ht="15.75" customHeight="1">
      <c r="A407" s="64">
        <v>2202</v>
      </c>
      <c r="B407" s="87"/>
      <c r="C407" s="87"/>
      <c r="D407" s="87"/>
      <c r="E407" s="87"/>
      <c r="F407" s="87"/>
      <c r="G407" s="87"/>
      <c r="H407" s="87"/>
      <c r="I407" s="87"/>
      <c r="J407" s="87">
        <v>9</v>
      </c>
      <c r="K407" s="87"/>
      <c r="L407" s="88"/>
      <c r="M407" s="72"/>
      <c r="N407" s="3"/>
      <c r="O407" s="73"/>
      <c r="P407" s="74">
        <f>IF(J407=0,"",J407/I406)</f>
        <v>0.5625</v>
      </c>
      <c r="Q407" s="75">
        <v>29</v>
      </c>
      <c r="R407" s="79">
        <f t="shared" si="48"/>
        <v>1</v>
      </c>
      <c r="S407" s="79">
        <f t="shared" si="49"/>
        <v>0</v>
      </c>
    </row>
    <row r="408" spans="1:20" ht="15.75" customHeight="1">
      <c r="A408" s="64">
        <v>2301</v>
      </c>
      <c r="B408" s="87"/>
      <c r="C408" s="87"/>
      <c r="D408" s="87"/>
      <c r="E408" s="87"/>
      <c r="F408" s="87"/>
      <c r="G408" s="87"/>
      <c r="H408" s="87"/>
      <c r="I408" s="87"/>
      <c r="J408" s="87"/>
      <c r="K408" s="87">
        <v>8</v>
      </c>
      <c r="L408" s="88">
        <v>6</v>
      </c>
      <c r="M408" s="72"/>
      <c r="N408" s="3"/>
      <c r="O408" s="30"/>
      <c r="P408" s="74">
        <f>IF(K408=0,"",K408/J407)</f>
        <v>0.88888888888888884</v>
      </c>
      <c r="Q408" s="81">
        <v>26</v>
      </c>
      <c r="R408" s="79">
        <f t="shared" si="48"/>
        <v>0.89655172413793105</v>
      </c>
      <c r="S408" s="79">
        <f t="shared" si="49"/>
        <v>0.10344827586206895</v>
      </c>
    </row>
    <row r="409" spans="1:20" ht="15.75" customHeight="1">
      <c r="A409" s="64">
        <v>2302</v>
      </c>
      <c r="B409" s="87"/>
      <c r="C409" s="87"/>
      <c r="D409" s="87"/>
      <c r="E409" s="87"/>
      <c r="F409" s="87"/>
      <c r="G409" s="87"/>
      <c r="H409" s="87"/>
      <c r="I409" s="87"/>
      <c r="J409" s="87"/>
      <c r="K409" s="87">
        <v>3</v>
      </c>
      <c r="L409" s="88">
        <v>2</v>
      </c>
      <c r="M409" s="72"/>
      <c r="N409" s="3"/>
      <c r="O409" s="30"/>
      <c r="P409" s="84"/>
      <c r="Q409" s="85">
        <v>19</v>
      </c>
      <c r="R409" s="86"/>
      <c r="S409" s="84"/>
    </row>
    <row r="410" spans="1:20" ht="15.75" customHeight="1">
      <c r="A410" s="64">
        <v>2401</v>
      </c>
      <c r="B410" s="87"/>
      <c r="C410" s="87"/>
      <c r="D410" s="87"/>
      <c r="E410" s="87"/>
      <c r="F410" s="87"/>
      <c r="G410" s="87"/>
      <c r="H410" s="87"/>
      <c r="I410" s="87"/>
      <c r="J410" s="87"/>
      <c r="K410" s="87">
        <v>14</v>
      </c>
      <c r="L410" s="88">
        <v>9</v>
      </c>
      <c r="M410" s="72"/>
      <c r="N410" s="3"/>
      <c r="O410" s="30"/>
      <c r="P410" s="84"/>
      <c r="Q410" s="85">
        <v>17</v>
      </c>
      <c r="R410" s="86"/>
      <c r="S410" s="84"/>
    </row>
    <row r="411" spans="1:20" ht="15.75" customHeight="1">
      <c r="A411" s="64">
        <v>2402</v>
      </c>
      <c r="B411" s="87"/>
      <c r="C411" s="87"/>
      <c r="D411" s="87"/>
      <c r="E411" s="87"/>
      <c r="F411" s="87"/>
      <c r="G411" s="87"/>
      <c r="H411" s="87"/>
      <c r="I411" s="87"/>
      <c r="J411" s="87"/>
      <c r="K411" s="87">
        <v>3</v>
      </c>
      <c r="L411" s="88">
        <v>3</v>
      </c>
      <c r="M411" s="72"/>
      <c r="N411" s="3"/>
      <c r="O411" s="30"/>
      <c r="P411" s="3"/>
      <c r="Q411" s="30">
        <v>7</v>
      </c>
      <c r="R411" s="23"/>
      <c r="S411" s="84"/>
    </row>
    <row r="412" spans="1:20" ht="15.75" customHeight="1">
      <c r="A412" s="64">
        <v>2501</v>
      </c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8"/>
      <c r="M412" s="72"/>
      <c r="N412" s="3"/>
      <c r="O412" s="30"/>
      <c r="P412" s="89" t="s">
        <v>83</v>
      </c>
      <c r="Q412" s="90">
        <v>7</v>
      </c>
      <c r="R412" s="120">
        <f>L415</f>
        <v>20</v>
      </c>
      <c r="S412" s="92" t="s">
        <v>11</v>
      </c>
    </row>
    <row r="413" spans="1:20" ht="15.75" customHeight="1">
      <c r="A413" s="64">
        <v>2502</v>
      </c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8"/>
      <c r="M413" s="72"/>
      <c r="N413" s="3"/>
      <c r="O413" s="30"/>
      <c r="P413" s="93" t="s">
        <v>85</v>
      </c>
      <c r="Q413" s="94">
        <f>IF(Q412/B399=0,"",Q412/B399)</f>
        <v>0.11475409836065574</v>
      </c>
      <c r="R413" s="121">
        <f>IF(Q412/R412=0,"",Q412/R412)</f>
        <v>0.35</v>
      </c>
      <c r="S413" s="96" t="s">
        <v>86</v>
      </c>
    </row>
    <row r="414" spans="1:20" ht="15.75" customHeight="1">
      <c r="A414" s="64">
        <v>2601</v>
      </c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8"/>
      <c r="M414" s="97"/>
      <c r="N414" s="98"/>
      <c r="O414" s="99"/>
      <c r="P414" s="98"/>
      <c r="Q414" s="99"/>
      <c r="R414" s="99"/>
      <c r="S414" s="122"/>
    </row>
    <row r="415" spans="1:20" ht="18" customHeight="1">
      <c r="A415" s="29"/>
      <c r="B415" s="30"/>
      <c r="C415" s="30"/>
      <c r="D415" s="288" t="s">
        <v>111</v>
      </c>
      <c r="E415" s="289"/>
      <c r="F415" s="289"/>
      <c r="G415" s="289"/>
      <c r="H415" s="289"/>
      <c r="I415" s="289"/>
      <c r="J415" s="289"/>
      <c r="K415" s="290"/>
      <c r="L415" s="101">
        <f>SUM(L399:L411)</f>
        <v>20</v>
      </c>
      <c r="M415" s="102">
        <f>IF(L408=0,"",L408/B399)</f>
        <v>9.8360655737704916E-2</v>
      </c>
      <c r="N415" s="102">
        <f>IF(L415=0,"",L415/B399)</f>
        <v>0.32786885245901637</v>
      </c>
      <c r="O415" s="102">
        <f>N415-M415</f>
        <v>0.22950819672131145</v>
      </c>
      <c r="P415" s="3"/>
      <c r="Q415" s="30"/>
      <c r="R415" s="23"/>
      <c r="S415" s="3"/>
    </row>
    <row r="416" spans="1:20" ht="12.75" customHeight="1">
      <c r="L416" s="3"/>
      <c r="M416" s="3"/>
      <c r="O416" s="3"/>
    </row>
    <row r="417" spans="1:20" ht="12.75" customHeight="1">
      <c r="L417" s="3"/>
      <c r="M417" s="3"/>
      <c r="O417" s="3"/>
    </row>
    <row r="418" spans="1:20" ht="12.75" customHeight="1">
      <c r="A418" s="134" t="s">
        <v>137</v>
      </c>
      <c r="L418" s="3"/>
      <c r="M418" s="3"/>
      <c r="O418" s="3"/>
    </row>
    <row r="419" spans="1:20" ht="26.25" customHeight="1">
      <c r="A419" s="2"/>
      <c r="B419" s="291" t="s">
        <v>99</v>
      </c>
      <c r="C419" s="292"/>
      <c r="D419" s="292"/>
      <c r="E419" s="292"/>
      <c r="F419" s="292"/>
      <c r="G419" s="292"/>
      <c r="H419" s="292"/>
      <c r="I419" s="292"/>
      <c r="J419" s="292"/>
      <c r="K419" s="60" t="s">
        <v>117</v>
      </c>
      <c r="L419" s="60"/>
      <c r="M419" s="60"/>
      <c r="N419" s="30"/>
      <c r="O419" s="3"/>
      <c r="P419" s="30"/>
      <c r="Q419" s="30"/>
      <c r="R419" s="30"/>
    </row>
    <row r="420" spans="1:20" ht="20.25" customHeight="1">
      <c r="A420" s="293" t="s">
        <v>10</v>
      </c>
      <c r="B420" s="294" t="s">
        <v>100</v>
      </c>
      <c r="C420" s="289"/>
      <c r="D420" s="289"/>
      <c r="E420" s="289"/>
      <c r="F420" s="289"/>
      <c r="G420" s="289"/>
      <c r="H420" s="289"/>
      <c r="I420" s="289"/>
      <c r="J420" s="289"/>
      <c r="K420" s="290"/>
      <c r="L420" s="310" t="s">
        <v>11</v>
      </c>
      <c r="M420" s="163" t="s">
        <v>3</v>
      </c>
      <c r="N420" s="163" t="s">
        <v>4</v>
      </c>
      <c r="O420" s="164" t="s">
        <v>5</v>
      </c>
      <c r="P420" s="163" t="s">
        <v>6</v>
      </c>
      <c r="Q420" s="165" t="s">
        <v>7</v>
      </c>
      <c r="R420" s="165" t="s">
        <v>8</v>
      </c>
      <c r="S420" s="286" t="s">
        <v>101</v>
      </c>
    </row>
    <row r="421" spans="1:20" ht="15.75" customHeight="1">
      <c r="A421" s="285"/>
      <c r="B421" s="64" t="s">
        <v>102</v>
      </c>
      <c r="C421" s="64" t="s">
        <v>103</v>
      </c>
      <c r="D421" s="64" t="s">
        <v>104</v>
      </c>
      <c r="E421" s="64" t="s">
        <v>105</v>
      </c>
      <c r="F421" s="64" t="s">
        <v>106</v>
      </c>
      <c r="G421" s="64" t="s">
        <v>107</v>
      </c>
      <c r="H421" s="64" t="s">
        <v>108</v>
      </c>
      <c r="I421" s="64" t="s">
        <v>109</v>
      </c>
      <c r="J421" s="64" t="s">
        <v>110</v>
      </c>
      <c r="K421" s="64" t="s">
        <v>136</v>
      </c>
      <c r="L421" s="311"/>
      <c r="M421" s="61"/>
      <c r="N421" s="61"/>
      <c r="O421" s="62"/>
      <c r="P421" s="61"/>
      <c r="Q421" s="165"/>
      <c r="R421" s="63"/>
      <c r="S421" s="285"/>
    </row>
    <row r="422" spans="1:20" ht="15.75" customHeight="1">
      <c r="A422" s="64">
        <v>1901</v>
      </c>
      <c r="B422" s="65"/>
      <c r="C422" s="87"/>
      <c r="D422" s="87"/>
      <c r="E422" s="87"/>
      <c r="F422" s="87"/>
      <c r="G422" s="87"/>
      <c r="H422" s="87"/>
      <c r="I422" s="87"/>
      <c r="J422" s="87"/>
      <c r="K422" s="87"/>
      <c r="L422" s="88"/>
      <c r="M422" s="67"/>
      <c r="N422" s="49"/>
      <c r="O422" s="68"/>
      <c r="P422" s="107"/>
      <c r="Q422" s="70">
        <f>B422</f>
        <v>0</v>
      </c>
      <c r="R422" s="108"/>
      <c r="S422" s="107"/>
    </row>
    <row r="423" spans="1:20" ht="15.75" customHeight="1">
      <c r="A423" s="64">
        <v>1902</v>
      </c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8"/>
      <c r="M423" s="72"/>
      <c r="N423" s="3"/>
      <c r="O423" s="73"/>
      <c r="P423" s="74" t="str">
        <f>IF(C423=0,"",C423/B422)</f>
        <v/>
      </c>
      <c r="Q423" s="75"/>
      <c r="R423" s="76" t="str">
        <f t="shared" ref="R423:R430" si="50">IF(Q423=0,"",Q423/Q422)</f>
        <v/>
      </c>
      <c r="S423" s="76" t="str">
        <f t="shared" ref="S423:S430" si="51">IF(Q423=0,"",100%-R423)</f>
        <v/>
      </c>
    </row>
    <row r="424" spans="1:20" ht="15.75" customHeight="1">
      <c r="A424" s="64">
        <v>2001</v>
      </c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8"/>
      <c r="M424" s="72"/>
      <c r="N424" s="3"/>
      <c r="O424" s="73"/>
      <c r="P424" s="74" t="str">
        <f>IF(D424=0,"",D424/C423)</f>
        <v/>
      </c>
      <c r="Q424" s="75"/>
      <c r="R424" s="76" t="str">
        <f t="shared" si="50"/>
        <v/>
      </c>
      <c r="S424" s="76" t="str">
        <f t="shared" si="51"/>
        <v/>
      </c>
      <c r="T424" s="8" t="e">
        <f>Q424/Q422</f>
        <v>#DIV/0!</v>
      </c>
    </row>
    <row r="425" spans="1:20" ht="15.75" customHeight="1">
      <c r="A425" s="64">
        <v>2002</v>
      </c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8"/>
      <c r="M425" s="72"/>
      <c r="N425" s="3"/>
      <c r="O425" s="73"/>
      <c r="P425" s="74" t="str">
        <f>IF(E425=0,"",E425/D424)</f>
        <v/>
      </c>
      <c r="Q425" s="75"/>
      <c r="R425" s="76" t="str">
        <f t="shared" si="50"/>
        <v/>
      </c>
      <c r="S425" s="76" t="str">
        <f t="shared" si="51"/>
        <v/>
      </c>
    </row>
    <row r="426" spans="1:20" ht="15.75" customHeight="1">
      <c r="A426" s="64">
        <v>2101</v>
      </c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8"/>
      <c r="M426" s="72"/>
      <c r="N426" s="3"/>
      <c r="O426" s="73"/>
      <c r="P426" s="74" t="str">
        <f>IF(F426=0,"",F426/E425)</f>
        <v/>
      </c>
      <c r="Q426" s="75"/>
      <c r="R426" s="76" t="str">
        <f t="shared" si="50"/>
        <v/>
      </c>
      <c r="S426" s="76" t="str">
        <f t="shared" si="51"/>
        <v/>
      </c>
    </row>
    <row r="427" spans="1:20" ht="15.75" customHeight="1">
      <c r="A427" s="64">
        <v>2102</v>
      </c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8"/>
      <c r="M427" s="72"/>
      <c r="N427" s="3"/>
      <c r="O427" s="73"/>
      <c r="P427" s="74" t="str">
        <f>IF(G427=0,"",G427/F426)</f>
        <v/>
      </c>
      <c r="Q427" s="75"/>
      <c r="R427" s="76" t="str">
        <f t="shared" si="50"/>
        <v/>
      </c>
      <c r="S427" s="76" t="str">
        <f t="shared" si="51"/>
        <v/>
      </c>
    </row>
    <row r="428" spans="1:20" ht="15.75" customHeight="1">
      <c r="A428" s="64">
        <v>2201</v>
      </c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8"/>
      <c r="M428" s="72"/>
      <c r="N428" s="3"/>
      <c r="O428" s="73"/>
      <c r="P428" s="74" t="str">
        <f>IF(H428=0,"",H428/G427)</f>
        <v/>
      </c>
      <c r="Q428" s="75"/>
      <c r="R428" s="76" t="str">
        <f t="shared" si="50"/>
        <v/>
      </c>
      <c r="S428" s="76" t="str">
        <f t="shared" si="51"/>
        <v/>
      </c>
    </row>
    <row r="429" spans="1:20" ht="15.75" customHeight="1">
      <c r="A429" s="64">
        <v>2202</v>
      </c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8"/>
      <c r="M429" s="72"/>
      <c r="N429" s="3"/>
      <c r="O429" s="73"/>
      <c r="P429" s="74" t="str">
        <f>IF(I429=0,"",I429/H428)</f>
        <v/>
      </c>
      <c r="Q429" s="75"/>
      <c r="R429" s="76" t="str">
        <f t="shared" si="50"/>
        <v/>
      </c>
      <c r="S429" s="76" t="str">
        <f t="shared" si="51"/>
        <v/>
      </c>
    </row>
    <row r="430" spans="1:20" ht="15.75" customHeight="1">
      <c r="A430" s="64">
        <v>2301</v>
      </c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8"/>
      <c r="M430" s="72"/>
      <c r="N430" s="3"/>
      <c r="O430" s="73"/>
      <c r="P430" s="78" t="str">
        <f>IF(K430=0,"",K430/J429)</f>
        <v/>
      </c>
      <c r="Q430" s="75"/>
      <c r="R430" s="79" t="str">
        <f t="shared" si="50"/>
        <v/>
      </c>
      <c r="S430" s="79" t="str">
        <f t="shared" si="51"/>
        <v/>
      </c>
    </row>
    <row r="431" spans="1:20" ht="15.75" customHeight="1">
      <c r="A431" s="64">
        <v>2302</v>
      </c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8"/>
      <c r="M431" s="72"/>
      <c r="N431" s="3"/>
      <c r="O431" s="30"/>
      <c r="P431" s="80"/>
      <c r="Q431" s="81"/>
      <c r="R431" s="82"/>
      <c r="S431" s="83"/>
    </row>
    <row r="432" spans="1:20" ht="15.75" customHeight="1">
      <c r="A432" s="64">
        <v>2401</v>
      </c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8"/>
      <c r="M432" s="72"/>
      <c r="N432" s="3"/>
      <c r="O432" s="30"/>
      <c r="P432" s="84"/>
      <c r="Q432" s="85"/>
      <c r="R432" s="86"/>
      <c r="S432" s="84"/>
    </row>
    <row r="433" spans="1:20" ht="15.75" customHeight="1">
      <c r="A433" s="64">
        <v>2402</v>
      </c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8"/>
      <c r="M433" s="72"/>
      <c r="N433" s="3"/>
      <c r="O433" s="30"/>
      <c r="P433" s="84"/>
      <c r="Q433" s="85"/>
      <c r="R433" s="86"/>
      <c r="S433" s="84"/>
    </row>
    <row r="434" spans="1:20" ht="15.75" customHeight="1">
      <c r="A434" s="64">
        <v>2501</v>
      </c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8"/>
      <c r="M434" s="72"/>
      <c r="N434" s="3"/>
      <c r="O434" s="30"/>
      <c r="P434" s="3"/>
      <c r="Q434" s="30"/>
      <c r="R434" s="23"/>
      <c r="S434" s="84"/>
    </row>
    <row r="435" spans="1:20" ht="15.75" customHeight="1">
      <c r="A435" s="64">
        <v>2502</v>
      </c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8"/>
      <c r="M435" s="72"/>
      <c r="N435" s="3"/>
      <c r="O435" s="30"/>
      <c r="P435" s="89" t="s">
        <v>83</v>
      </c>
      <c r="Q435" s="90"/>
      <c r="R435" s="120" t="str">
        <f>IF(SUM(L428:L431)=0,"",SUM(L428:L431))</f>
        <v/>
      </c>
      <c r="S435" s="92" t="s">
        <v>11</v>
      </c>
    </row>
    <row r="436" spans="1:20" ht="15.75" customHeight="1">
      <c r="A436" s="64">
        <v>2601</v>
      </c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8"/>
      <c r="M436" s="72"/>
      <c r="N436" s="3"/>
      <c r="O436" s="30"/>
      <c r="P436" s="93" t="s">
        <v>85</v>
      </c>
      <c r="Q436" s="94" t="e">
        <f>IF(Q435/B422=0,"",Q435/B422)</f>
        <v>#DIV/0!</v>
      </c>
      <c r="R436" s="121" t="e">
        <f>IF(Q435/R435=0,"",Q435/R435)</f>
        <v>#VALUE!</v>
      </c>
      <c r="S436" s="96" t="s">
        <v>86</v>
      </c>
    </row>
    <row r="437" spans="1:20" ht="15.75" customHeight="1">
      <c r="A437" s="64">
        <v>2602</v>
      </c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8"/>
      <c r="M437" s="97"/>
      <c r="N437" s="98"/>
      <c r="O437" s="99"/>
      <c r="P437" s="98"/>
      <c r="Q437" s="99"/>
      <c r="R437" s="99"/>
      <c r="S437" s="122"/>
    </row>
    <row r="438" spans="1:20" ht="18" customHeight="1">
      <c r="A438" s="29"/>
      <c r="B438" s="30"/>
      <c r="C438" s="30"/>
      <c r="D438" s="288" t="s">
        <v>111</v>
      </c>
      <c r="E438" s="289"/>
      <c r="F438" s="289"/>
      <c r="G438" s="289"/>
      <c r="H438" s="289"/>
      <c r="I438" s="289"/>
      <c r="J438" s="289"/>
      <c r="K438" s="290"/>
      <c r="L438" s="101">
        <f>SUM(L422:L434)</f>
        <v>0</v>
      </c>
      <c r="M438" s="102" t="str">
        <f>IF(L430=0,"",L430/B422)</f>
        <v/>
      </c>
      <c r="N438" s="102" t="str">
        <f>IF(L438=0,"",L438/B422)</f>
        <v/>
      </c>
      <c r="O438" s="102" t="str">
        <f>IF(L430=0,"",N438-M438)</f>
        <v/>
      </c>
      <c r="P438" s="3"/>
      <c r="Q438" s="30"/>
      <c r="R438" s="23"/>
      <c r="S438" s="3"/>
    </row>
    <row r="439" spans="1:20" ht="12.75" customHeight="1">
      <c r="L439" s="3"/>
      <c r="M439" s="3"/>
      <c r="O439" s="3"/>
    </row>
    <row r="440" spans="1:20" ht="12.75" customHeight="1">
      <c r="L440" s="3"/>
      <c r="M440" s="3"/>
      <c r="O440" s="3"/>
    </row>
    <row r="441" spans="1:20" ht="26.25" customHeight="1">
      <c r="A441" s="2"/>
      <c r="B441" s="291" t="s">
        <v>99</v>
      </c>
      <c r="C441" s="292"/>
      <c r="D441" s="292"/>
      <c r="E441" s="292"/>
      <c r="F441" s="292"/>
      <c r="G441" s="292"/>
      <c r="H441" s="292"/>
      <c r="I441" s="292"/>
      <c r="J441" s="292"/>
      <c r="K441" s="60" t="s">
        <v>118</v>
      </c>
      <c r="L441" s="60"/>
      <c r="M441" s="60"/>
      <c r="N441" s="30"/>
      <c r="O441" s="3"/>
      <c r="P441" s="30"/>
      <c r="Q441" s="30"/>
      <c r="R441" s="30"/>
    </row>
    <row r="442" spans="1:20" ht="20.25" customHeight="1">
      <c r="A442" s="293" t="s">
        <v>10</v>
      </c>
      <c r="B442" s="294" t="s">
        <v>100</v>
      </c>
      <c r="C442" s="289"/>
      <c r="D442" s="289"/>
      <c r="E442" s="289"/>
      <c r="F442" s="289"/>
      <c r="G442" s="289"/>
      <c r="H442" s="289"/>
      <c r="I442" s="289"/>
      <c r="J442" s="289"/>
      <c r="K442" s="290"/>
      <c r="L442" s="310" t="s">
        <v>11</v>
      </c>
      <c r="M442" s="163" t="s">
        <v>3</v>
      </c>
      <c r="N442" s="163" t="s">
        <v>4</v>
      </c>
      <c r="O442" s="164" t="s">
        <v>5</v>
      </c>
      <c r="P442" s="163" t="s">
        <v>6</v>
      </c>
      <c r="Q442" s="165" t="s">
        <v>7</v>
      </c>
      <c r="R442" s="165" t="s">
        <v>8</v>
      </c>
      <c r="S442" s="286" t="s">
        <v>101</v>
      </c>
    </row>
    <row r="443" spans="1:20" ht="15.75" customHeight="1">
      <c r="A443" s="285"/>
      <c r="B443" s="64" t="s">
        <v>102</v>
      </c>
      <c r="C443" s="64" t="s">
        <v>103</v>
      </c>
      <c r="D443" s="64" t="s">
        <v>104</v>
      </c>
      <c r="E443" s="64" t="s">
        <v>105</v>
      </c>
      <c r="F443" s="64" t="s">
        <v>106</v>
      </c>
      <c r="G443" s="64" t="s">
        <v>107</v>
      </c>
      <c r="H443" s="64" t="s">
        <v>108</v>
      </c>
      <c r="I443" s="64" t="s">
        <v>109</v>
      </c>
      <c r="J443" s="64" t="s">
        <v>110</v>
      </c>
      <c r="K443" s="64" t="s">
        <v>136</v>
      </c>
      <c r="L443" s="311"/>
      <c r="M443" s="61"/>
      <c r="N443" s="61"/>
      <c r="O443" s="62"/>
      <c r="P443" s="61"/>
      <c r="Q443" s="165"/>
      <c r="R443" s="63"/>
      <c r="S443" s="285"/>
    </row>
    <row r="444" spans="1:20" ht="15.75" customHeight="1">
      <c r="A444" s="64">
        <v>1902</v>
      </c>
      <c r="B444" s="65">
        <v>47</v>
      </c>
      <c r="C444" s="87"/>
      <c r="D444" s="87"/>
      <c r="E444" s="87"/>
      <c r="F444" s="87"/>
      <c r="G444" s="87"/>
      <c r="H444" s="87"/>
      <c r="I444" s="87"/>
      <c r="J444" s="87"/>
      <c r="K444" s="87"/>
      <c r="L444" s="88"/>
      <c r="M444" s="67"/>
      <c r="N444" s="49"/>
      <c r="O444" s="68"/>
      <c r="P444" s="107"/>
      <c r="Q444" s="70">
        <f>B444</f>
        <v>47</v>
      </c>
      <c r="R444" s="108"/>
      <c r="S444" s="107"/>
    </row>
    <row r="445" spans="1:20" ht="15.75" customHeight="1">
      <c r="A445" s="64">
        <v>2001</v>
      </c>
      <c r="B445" s="87"/>
      <c r="C445" s="87">
        <v>32</v>
      </c>
      <c r="D445" s="87"/>
      <c r="E445" s="87"/>
      <c r="F445" s="87"/>
      <c r="G445" s="87"/>
      <c r="H445" s="87"/>
      <c r="I445" s="87"/>
      <c r="J445" s="87"/>
      <c r="K445" s="87"/>
      <c r="L445" s="88"/>
      <c r="M445" s="72"/>
      <c r="N445" s="3"/>
      <c r="O445" s="73"/>
      <c r="P445" s="74">
        <f>IF(C445=0,"",C445/B444)</f>
        <v>0.68085106382978722</v>
      </c>
      <c r="Q445" s="75">
        <v>32</v>
      </c>
      <c r="R445" s="76">
        <f t="shared" ref="R445:R453" si="52">IF(Q445=0,"",Q445/Q444)</f>
        <v>0.68085106382978722</v>
      </c>
      <c r="S445" s="76">
        <f t="shared" ref="S445:S453" si="53">IF(Q445=0,"",100%-R445)</f>
        <v>0.31914893617021278</v>
      </c>
    </row>
    <row r="446" spans="1:20" ht="15.75" customHeight="1">
      <c r="A446" s="64">
        <v>2002</v>
      </c>
      <c r="B446" s="87"/>
      <c r="C446" s="87"/>
      <c r="D446" s="87">
        <v>27</v>
      </c>
      <c r="E446" s="87"/>
      <c r="F446" s="87"/>
      <c r="G446" s="87"/>
      <c r="H446" s="87"/>
      <c r="I446" s="87"/>
      <c r="J446" s="87"/>
      <c r="K446" s="87"/>
      <c r="L446" s="88"/>
      <c r="M446" s="72"/>
      <c r="N446" s="3"/>
      <c r="O446" s="73"/>
      <c r="P446" s="74">
        <f>IF(D446=0,"",D446/C445)</f>
        <v>0.84375</v>
      </c>
      <c r="Q446" s="75">
        <v>28</v>
      </c>
      <c r="R446" s="76">
        <f t="shared" si="52"/>
        <v>0.875</v>
      </c>
      <c r="S446" s="76">
        <f t="shared" si="53"/>
        <v>0.125</v>
      </c>
      <c r="T446" s="8">
        <f>Q446/Q444</f>
        <v>0.5957446808510638</v>
      </c>
    </row>
    <row r="447" spans="1:20" ht="15.75" customHeight="1">
      <c r="A447" s="64">
        <v>2101</v>
      </c>
      <c r="B447" s="87"/>
      <c r="C447" s="87"/>
      <c r="D447" s="87"/>
      <c r="E447" s="87">
        <v>23</v>
      </c>
      <c r="F447" s="87"/>
      <c r="G447" s="87"/>
      <c r="H447" s="87"/>
      <c r="I447" s="87"/>
      <c r="J447" s="87"/>
      <c r="K447" s="87"/>
      <c r="L447" s="88"/>
      <c r="M447" s="72"/>
      <c r="N447" s="3"/>
      <c r="O447" s="73"/>
      <c r="P447" s="74">
        <f>IF(E447=0,"",E447/D446)</f>
        <v>0.85185185185185186</v>
      </c>
      <c r="Q447" s="75">
        <v>26</v>
      </c>
      <c r="R447" s="76">
        <f t="shared" si="52"/>
        <v>0.9285714285714286</v>
      </c>
      <c r="S447" s="76">
        <f t="shared" si="53"/>
        <v>7.1428571428571397E-2</v>
      </c>
    </row>
    <row r="448" spans="1:20" ht="15.75" customHeight="1">
      <c r="A448" s="64">
        <v>2102</v>
      </c>
      <c r="B448" s="87"/>
      <c r="C448" s="87"/>
      <c r="D448" s="87"/>
      <c r="E448" s="87"/>
      <c r="F448" s="87">
        <v>16</v>
      </c>
      <c r="G448" s="87"/>
      <c r="H448" s="87"/>
      <c r="I448" s="87"/>
      <c r="J448" s="87"/>
      <c r="K448" s="87"/>
      <c r="L448" s="88"/>
      <c r="M448" s="72"/>
      <c r="N448" s="3"/>
      <c r="O448" s="73"/>
      <c r="P448" s="74">
        <f>IF(F448=0,"",F448/E447)</f>
        <v>0.69565217391304346</v>
      </c>
      <c r="Q448" s="75">
        <v>24</v>
      </c>
      <c r="R448" s="76">
        <f t="shared" si="52"/>
        <v>0.92307692307692313</v>
      </c>
      <c r="S448" s="76">
        <f t="shared" si="53"/>
        <v>7.6923076923076872E-2</v>
      </c>
    </row>
    <row r="449" spans="1:19" ht="15.75" customHeight="1">
      <c r="A449" s="64">
        <v>2201</v>
      </c>
      <c r="B449" s="87"/>
      <c r="C449" s="87"/>
      <c r="D449" s="87"/>
      <c r="E449" s="87"/>
      <c r="F449" s="87"/>
      <c r="G449" s="87">
        <v>13</v>
      </c>
      <c r="H449" s="87"/>
      <c r="I449" s="87"/>
      <c r="J449" s="87"/>
      <c r="K449" s="87"/>
      <c r="L449" s="88"/>
      <c r="M449" s="72"/>
      <c r="N449" s="3"/>
      <c r="O449" s="73"/>
      <c r="P449" s="74">
        <f>IF(G449=0,"",G449/F448)</f>
        <v>0.8125</v>
      </c>
      <c r="Q449" s="75">
        <v>22</v>
      </c>
      <c r="R449" s="76">
        <f t="shared" si="52"/>
        <v>0.91666666666666663</v>
      </c>
      <c r="S449" s="76">
        <f t="shared" si="53"/>
        <v>8.333333333333337E-2</v>
      </c>
    </row>
    <row r="450" spans="1:19" ht="15.75" customHeight="1">
      <c r="A450" s="64">
        <v>2202</v>
      </c>
      <c r="B450" s="87"/>
      <c r="C450" s="87"/>
      <c r="D450" s="87"/>
      <c r="E450" s="87"/>
      <c r="F450" s="87"/>
      <c r="G450" s="87"/>
      <c r="H450" s="87">
        <v>13</v>
      </c>
      <c r="I450" s="87"/>
      <c r="J450" s="87"/>
      <c r="K450" s="87"/>
      <c r="L450" s="88"/>
      <c r="M450" s="72"/>
      <c r="N450" s="3"/>
      <c r="O450" s="73"/>
      <c r="P450" s="74">
        <f>IF(H450=0,"",H450/G449)</f>
        <v>1</v>
      </c>
      <c r="Q450" s="75">
        <v>22</v>
      </c>
      <c r="R450" s="76">
        <f t="shared" si="52"/>
        <v>1</v>
      </c>
      <c r="S450" s="76">
        <f t="shared" si="53"/>
        <v>0</v>
      </c>
    </row>
    <row r="451" spans="1:19" ht="15.75" customHeight="1">
      <c r="A451" s="64">
        <v>2301</v>
      </c>
      <c r="B451" s="87"/>
      <c r="C451" s="87"/>
      <c r="D451" s="87"/>
      <c r="E451" s="87"/>
      <c r="F451" s="87"/>
      <c r="G451" s="87"/>
      <c r="H451" s="87"/>
      <c r="I451" s="87">
        <v>13</v>
      </c>
      <c r="J451" s="87"/>
      <c r="K451" s="87"/>
      <c r="L451" s="88"/>
      <c r="M451" s="72"/>
      <c r="N451" s="3"/>
      <c r="O451" s="73"/>
      <c r="P451" s="74">
        <f>IF(I451=0,"",I451/H450)</f>
        <v>1</v>
      </c>
      <c r="Q451" s="75">
        <v>22</v>
      </c>
      <c r="R451" s="76">
        <f t="shared" si="52"/>
        <v>1</v>
      </c>
      <c r="S451" s="76">
        <f t="shared" si="53"/>
        <v>0</v>
      </c>
    </row>
    <row r="452" spans="1:19" ht="15.75" customHeight="1">
      <c r="A452" s="64">
        <v>2302</v>
      </c>
      <c r="B452" s="87"/>
      <c r="C452" s="87"/>
      <c r="D452" s="87"/>
      <c r="E452" s="87"/>
      <c r="F452" s="87"/>
      <c r="G452" s="87"/>
      <c r="H452" s="87"/>
      <c r="I452" s="87"/>
      <c r="J452" s="87">
        <v>13</v>
      </c>
      <c r="K452" s="87"/>
      <c r="L452" s="88"/>
      <c r="M452" s="72"/>
      <c r="N452" s="3"/>
      <c r="O452" s="73"/>
      <c r="P452" s="74">
        <f>IF(J452=0,"",J452/I451)</f>
        <v>1</v>
      </c>
      <c r="Q452" s="75">
        <v>21</v>
      </c>
      <c r="R452" s="79">
        <f t="shared" si="52"/>
        <v>0.95454545454545459</v>
      </c>
      <c r="S452" s="79">
        <f t="shared" si="53"/>
        <v>4.5454545454545414E-2</v>
      </c>
    </row>
    <row r="453" spans="1:19" ht="15.75" customHeight="1">
      <c r="A453" s="64">
        <v>2401</v>
      </c>
      <c r="B453" s="87"/>
      <c r="C453" s="87"/>
      <c r="D453" s="87"/>
      <c r="E453" s="87"/>
      <c r="F453" s="87"/>
      <c r="G453" s="87"/>
      <c r="H453" s="87"/>
      <c r="I453" s="87"/>
      <c r="J453" s="87"/>
      <c r="K453" s="87">
        <v>9</v>
      </c>
      <c r="L453" s="88">
        <v>6</v>
      </c>
      <c r="M453" s="72"/>
      <c r="N453" s="3"/>
      <c r="O453" s="30"/>
      <c r="P453" s="74">
        <f>IF(K453=0,"",K453/J452)</f>
        <v>0.69230769230769229</v>
      </c>
      <c r="Q453" s="81">
        <v>21</v>
      </c>
      <c r="R453" s="79">
        <f t="shared" si="52"/>
        <v>1</v>
      </c>
      <c r="S453" s="79">
        <f t="shared" si="53"/>
        <v>0</v>
      </c>
    </row>
    <row r="454" spans="1:19" ht="15.75" customHeight="1">
      <c r="A454" s="64">
        <v>2402</v>
      </c>
      <c r="B454" s="87"/>
      <c r="C454" s="87"/>
      <c r="D454" s="87"/>
      <c r="E454" s="87"/>
      <c r="F454" s="87"/>
      <c r="G454" s="87"/>
      <c r="H454" s="87"/>
      <c r="I454" s="87"/>
      <c r="J454" s="87"/>
      <c r="K454" s="87">
        <v>3</v>
      </c>
      <c r="L454" s="88">
        <v>3</v>
      </c>
      <c r="M454" s="72"/>
      <c r="N454" s="3"/>
      <c r="O454" s="30"/>
      <c r="P454" s="84"/>
      <c r="Q454" s="85">
        <v>14</v>
      </c>
      <c r="R454" s="86"/>
      <c r="S454" s="84"/>
    </row>
    <row r="455" spans="1:19" ht="15.75" customHeight="1">
      <c r="A455" s="64">
        <v>2501</v>
      </c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8"/>
      <c r="M455" s="72"/>
      <c r="N455" s="3"/>
      <c r="O455" s="30"/>
      <c r="P455" s="84"/>
      <c r="Q455" s="85"/>
      <c r="R455" s="86"/>
      <c r="S455" s="84"/>
    </row>
    <row r="456" spans="1:19" ht="15.75" customHeight="1">
      <c r="A456" s="64">
        <v>2502</v>
      </c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8"/>
      <c r="M456" s="72"/>
      <c r="N456" s="3"/>
      <c r="O456" s="30"/>
      <c r="P456" s="3"/>
      <c r="Q456" s="30"/>
      <c r="R456" s="23"/>
      <c r="S456" s="84"/>
    </row>
    <row r="457" spans="1:19" ht="15.75" customHeight="1">
      <c r="A457" s="64">
        <v>2601</v>
      </c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8"/>
      <c r="M457" s="72"/>
      <c r="N457" s="3"/>
      <c r="O457" s="30"/>
      <c r="P457" s="89" t="s">
        <v>83</v>
      </c>
      <c r="Q457" s="90">
        <v>3</v>
      </c>
      <c r="R457" s="120">
        <f>L460</f>
        <v>9</v>
      </c>
      <c r="S457" s="92" t="s">
        <v>11</v>
      </c>
    </row>
    <row r="458" spans="1:19" ht="15.75" customHeight="1">
      <c r="A458" s="64">
        <v>2602</v>
      </c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8"/>
      <c r="M458" s="72"/>
      <c r="N458" s="3"/>
      <c r="O458" s="30"/>
      <c r="P458" s="93" t="s">
        <v>85</v>
      </c>
      <c r="Q458" s="94">
        <f>IF(Q457/B444=0,"",Q457/B444)</f>
        <v>6.3829787234042548E-2</v>
      </c>
      <c r="R458" s="121">
        <f>IF(Q457/R457=0,"",Q457/R457)</f>
        <v>0.33333333333333331</v>
      </c>
      <c r="S458" s="96" t="s">
        <v>86</v>
      </c>
    </row>
    <row r="459" spans="1:19" ht="15.75" customHeight="1">
      <c r="A459" s="64">
        <v>2701</v>
      </c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8"/>
      <c r="M459" s="97"/>
      <c r="N459" s="98"/>
      <c r="O459" s="99"/>
      <c r="P459" s="98"/>
      <c r="Q459" s="99"/>
      <c r="R459" s="99"/>
      <c r="S459" s="122"/>
    </row>
    <row r="460" spans="1:19" ht="18" customHeight="1">
      <c r="A460" s="29"/>
      <c r="B460" s="30"/>
      <c r="C460" s="30"/>
      <c r="D460" s="288" t="s">
        <v>111</v>
      </c>
      <c r="E460" s="289"/>
      <c r="F460" s="289"/>
      <c r="G460" s="289"/>
      <c r="H460" s="289"/>
      <c r="I460" s="289"/>
      <c r="J460" s="289"/>
      <c r="K460" s="290"/>
      <c r="L460" s="101">
        <f>SUM(L444:L456)</f>
        <v>9</v>
      </c>
      <c r="M460" s="102">
        <f>IF(L453=0,"",L453/B444)</f>
        <v>0.1276595744680851</v>
      </c>
      <c r="N460" s="102">
        <f>IF(L460=0,"",L460/B444)</f>
        <v>0.19148936170212766</v>
      </c>
      <c r="O460" s="102">
        <f>N460-M460</f>
        <v>6.3829787234042562E-2</v>
      </c>
      <c r="P460" s="3"/>
      <c r="Q460" s="30"/>
      <c r="R460" s="23"/>
      <c r="S460" s="3"/>
    </row>
    <row r="461" spans="1:19" ht="12.75" customHeight="1">
      <c r="L461" s="3"/>
      <c r="M461" s="3"/>
      <c r="O461" s="3"/>
    </row>
    <row r="462" spans="1:19" ht="12.75" customHeight="1">
      <c r="L462" s="3"/>
      <c r="M462" s="3"/>
      <c r="O462" s="3"/>
    </row>
    <row r="463" spans="1:19" ht="26.25" customHeight="1">
      <c r="A463" s="2"/>
      <c r="B463" s="291" t="s">
        <v>99</v>
      </c>
      <c r="C463" s="292"/>
      <c r="D463" s="292"/>
      <c r="E463" s="292"/>
      <c r="F463" s="292"/>
      <c r="G463" s="292"/>
      <c r="H463" s="292"/>
      <c r="I463" s="292"/>
      <c r="J463" s="292"/>
      <c r="K463" s="60" t="s">
        <v>120</v>
      </c>
      <c r="L463" s="60"/>
      <c r="M463" s="60"/>
      <c r="N463" s="30"/>
      <c r="O463" s="3"/>
      <c r="P463" s="30"/>
      <c r="Q463" s="30"/>
      <c r="R463" s="30"/>
    </row>
    <row r="464" spans="1:19" ht="36" customHeight="1">
      <c r="A464" s="293" t="s">
        <v>10</v>
      </c>
      <c r="B464" s="294" t="s">
        <v>100</v>
      </c>
      <c r="C464" s="289"/>
      <c r="D464" s="289"/>
      <c r="E464" s="289"/>
      <c r="F464" s="289"/>
      <c r="G464" s="289"/>
      <c r="H464" s="289"/>
      <c r="I464" s="289"/>
      <c r="J464" s="289"/>
      <c r="K464" s="290"/>
      <c r="L464" s="310" t="s">
        <v>11</v>
      </c>
      <c r="M464" s="163" t="s">
        <v>3</v>
      </c>
      <c r="N464" s="163" t="s">
        <v>4</v>
      </c>
      <c r="O464" s="164" t="s">
        <v>5</v>
      </c>
      <c r="P464" s="163" t="s">
        <v>6</v>
      </c>
      <c r="Q464" s="165" t="s">
        <v>7</v>
      </c>
      <c r="R464" s="165" t="s">
        <v>8</v>
      </c>
      <c r="S464" s="286" t="s">
        <v>101</v>
      </c>
    </row>
    <row r="465" spans="1:20" ht="18" customHeight="1">
      <c r="A465" s="285"/>
      <c r="B465" s="64" t="s">
        <v>102</v>
      </c>
      <c r="C465" s="64" t="s">
        <v>103</v>
      </c>
      <c r="D465" s="64" t="s">
        <v>104</v>
      </c>
      <c r="E465" s="64" t="s">
        <v>105</v>
      </c>
      <c r="F465" s="64" t="s">
        <v>106</v>
      </c>
      <c r="G465" s="64" t="s">
        <v>107</v>
      </c>
      <c r="H465" s="64" t="s">
        <v>108</v>
      </c>
      <c r="I465" s="64" t="s">
        <v>109</v>
      </c>
      <c r="J465" s="64" t="s">
        <v>110</v>
      </c>
      <c r="K465" s="64" t="s">
        <v>136</v>
      </c>
      <c r="L465" s="311"/>
      <c r="M465" s="61"/>
      <c r="N465" s="61"/>
      <c r="O465" s="62"/>
      <c r="P465" s="61"/>
      <c r="Q465" s="165"/>
      <c r="R465" s="63"/>
      <c r="S465" s="285"/>
    </row>
    <row r="466" spans="1:20" ht="15.75" customHeight="1">
      <c r="A466" s="64">
        <v>2002</v>
      </c>
      <c r="B466" s="65">
        <v>58</v>
      </c>
      <c r="C466" s="87"/>
      <c r="D466" s="87"/>
      <c r="E466" s="87"/>
      <c r="F466" s="87"/>
      <c r="G466" s="87"/>
      <c r="H466" s="87"/>
      <c r="I466" s="87"/>
      <c r="J466" s="87"/>
      <c r="K466" s="87"/>
      <c r="L466" s="88"/>
      <c r="M466" s="67"/>
      <c r="N466" s="49"/>
      <c r="O466" s="68"/>
      <c r="P466" s="107"/>
      <c r="Q466" s="70">
        <f>B466</f>
        <v>58</v>
      </c>
      <c r="R466" s="108"/>
      <c r="S466" s="107"/>
    </row>
    <row r="467" spans="1:20" ht="15.75" customHeight="1">
      <c r="A467" s="64">
        <v>2101</v>
      </c>
      <c r="B467" s="87"/>
      <c r="C467" s="87">
        <v>36</v>
      </c>
      <c r="D467" s="87"/>
      <c r="E467" s="87"/>
      <c r="F467" s="87"/>
      <c r="G467" s="87"/>
      <c r="H467" s="87"/>
      <c r="I467" s="87"/>
      <c r="J467" s="87"/>
      <c r="K467" s="87"/>
      <c r="L467" s="88"/>
      <c r="M467" s="72"/>
      <c r="N467" s="3"/>
      <c r="O467" s="73"/>
      <c r="P467" s="74">
        <f>IF(C467=0,"",C467/B466)</f>
        <v>0.62068965517241381</v>
      </c>
      <c r="Q467" s="75">
        <v>36</v>
      </c>
      <c r="R467" s="76">
        <f t="shared" ref="R467:R474" si="54">IF(Q467=0,"",Q467/Q466)</f>
        <v>0.62068965517241381</v>
      </c>
      <c r="S467" s="76">
        <f t="shared" ref="S467:S474" si="55">IF(Q467=0,"",100%-R467)</f>
        <v>0.37931034482758619</v>
      </c>
    </row>
    <row r="468" spans="1:20" ht="15.75" customHeight="1">
      <c r="A468" s="64">
        <v>2102</v>
      </c>
      <c r="B468" s="87"/>
      <c r="C468" s="87"/>
      <c r="D468" s="87">
        <v>21</v>
      </c>
      <c r="E468" s="87"/>
      <c r="F468" s="87"/>
      <c r="G468" s="87"/>
      <c r="H468" s="87"/>
      <c r="I468" s="87"/>
      <c r="J468" s="87"/>
      <c r="K468" s="87"/>
      <c r="L468" s="88"/>
      <c r="M468" s="72"/>
      <c r="N468" s="3"/>
      <c r="O468" s="73"/>
      <c r="P468" s="74">
        <f>IF(D468=0,"",D468/C467)</f>
        <v>0.58333333333333337</v>
      </c>
      <c r="Q468" s="75">
        <v>24</v>
      </c>
      <c r="R468" s="76">
        <f t="shared" si="54"/>
        <v>0.66666666666666663</v>
      </c>
      <c r="S468" s="76">
        <f t="shared" si="55"/>
        <v>0.33333333333333337</v>
      </c>
      <c r="T468" s="8">
        <f>Q468/Q466</f>
        <v>0.41379310344827586</v>
      </c>
    </row>
    <row r="469" spans="1:20" ht="15.75" customHeight="1">
      <c r="A469" s="64">
        <v>2201</v>
      </c>
      <c r="B469" s="87"/>
      <c r="C469" s="87"/>
      <c r="D469" s="87"/>
      <c r="E469" s="87">
        <v>17</v>
      </c>
      <c r="F469" s="87"/>
      <c r="G469" s="87"/>
      <c r="H469" s="87"/>
      <c r="I469" s="87"/>
      <c r="J469" s="87"/>
      <c r="K469" s="87"/>
      <c r="L469" s="88"/>
      <c r="M469" s="72"/>
      <c r="N469" s="3"/>
      <c r="O469" s="73"/>
      <c r="P469" s="74">
        <f>IF(E469=0,"",E469/D468)</f>
        <v>0.80952380952380953</v>
      </c>
      <c r="Q469" s="75">
        <v>21</v>
      </c>
      <c r="R469" s="76">
        <f t="shared" si="54"/>
        <v>0.875</v>
      </c>
      <c r="S469" s="76">
        <f t="shared" si="55"/>
        <v>0.125</v>
      </c>
    </row>
    <row r="470" spans="1:20" ht="15.75" customHeight="1">
      <c r="A470" s="64">
        <v>2202</v>
      </c>
      <c r="B470" s="87"/>
      <c r="C470" s="87"/>
      <c r="D470" s="87"/>
      <c r="E470" s="87"/>
      <c r="F470" s="87">
        <v>17</v>
      </c>
      <c r="G470" s="87"/>
      <c r="H470" s="87"/>
      <c r="I470" s="87"/>
      <c r="J470" s="87"/>
      <c r="K470" s="87"/>
      <c r="L470" s="88"/>
      <c r="M470" s="72"/>
      <c r="N470" s="3"/>
      <c r="O470" s="73"/>
      <c r="P470" s="74">
        <f>IF(F470=0,"",F470/E469)</f>
        <v>1</v>
      </c>
      <c r="Q470" s="75">
        <v>20</v>
      </c>
      <c r="R470" s="76">
        <f t="shared" si="54"/>
        <v>0.95238095238095233</v>
      </c>
      <c r="S470" s="76">
        <f t="shared" si="55"/>
        <v>4.7619047619047672E-2</v>
      </c>
    </row>
    <row r="471" spans="1:20" ht="15.75" customHeight="1">
      <c r="A471" s="64">
        <v>2301</v>
      </c>
      <c r="B471" s="87"/>
      <c r="C471" s="87"/>
      <c r="D471" s="87"/>
      <c r="E471" s="87"/>
      <c r="F471" s="87"/>
      <c r="G471" s="87">
        <v>15</v>
      </c>
      <c r="H471" s="87"/>
      <c r="I471" s="87"/>
      <c r="J471" s="87"/>
      <c r="K471" s="87"/>
      <c r="L471" s="88"/>
      <c r="M471" s="72"/>
      <c r="N471" s="3"/>
      <c r="O471" s="73"/>
      <c r="P471" s="74">
        <f>IF(G471=0,"",G471/F470)</f>
        <v>0.88235294117647056</v>
      </c>
      <c r="Q471" s="75">
        <v>18</v>
      </c>
      <c r="R471" s="76">
        <f t="shared" si="54"/>
        <v>0.9</v>
      </c>
      <c r="S471" s="76">
        <f t="shared" si="55"/>
        <v>9.9999999999999978E-2</v>
      </c>
    </row>
    <row r="472" spans="1:20" ht="15.75" customHeight="1">
      <c r="A472" s="64">
        <v>2302</v>
      </c>
      <c r="B472" s="87"/>
      <c r="C472" s="87"/>
      <c r="D472" s="87"/>
      <c r="E472" s="87"/>
      <c r="F472" s="87"/>
      <c r="G472" s="87"/>
      <c r="H472" s="87">
        <v>12</v>
      </c>
      <c r="I472" s="87"/>
      <c r="J472" s="87"/>
      <c r="K472" s="87"/>
      <c r="L472" s="88"/>
      <c r="M472" s="72"/>
      <c r="N472" s="3"/>
      <c r="O472" s="73"/>
      <c r="P472" s="74">
        <f>IF(H472=0,"",H472/G471)</f>
        <v>0.8</v>
      </c>
      <c r="Q472" s="75">
        <v>16</v>
      </c>
      <c r="R472" s="76">
        <f t="shared" si="54"/>
        <v>0.88888888888888884</v>
      </c>
      <c r="S472" s="76">
        <f t="shared" si="55"/>
        <v>0.11111111111111116</v>
      </c>
    </row>
    <row r="473" spans="1:20" ht="15.75" customHeight="1">
      <c r="A473" s="64">
        <v>2401</v>
      </c>
      <c r="B473" s="87"/>
      <c r="C473" s="87"/>
      <c r="D473" s="87"/>
      <c r="E473" s="87"/>
      <c r="F473" s="87"/>
      <c r="G473" s="87"/>
      <c r="H473" s="87"/>
      <c r="I473" s="87">
        <v>11</v>
      </c>
      <c r="J473" s="87"/>
      <c r="K473" s="87"/>
      <c r="L473" s="88"/>
      <c r="M473" s="72"/>
      <c r="N473" s="3"/>
      <c r="O473" s="73"/>
      <c r="P473" s="74">
        <f>IF(I473=0,"",I473/H472)</f>
        <v>0.91666666666666663</v>
      </c>
      <c r="Q473" s="75">
        <v>16</v>
      </c>
      <c r="R473" s="76">
        <f t="shared" si="54"/>
        <v>1</v>
      </c>
      <c r="S473" s="76">
        <f t="shared" si="55"/>
        <v>0</v>
      </c>
    </row>
    <row r="474" spans="1:20" ht="15.75" customHeight="1">
      <c r="A474" s="64">
        <v>2402</v>
      </c>
      <c r="B474" s="87"/>
      <c r="C474" s="87"/>
      <c r="D474" s="87"/>
      <c r="E474" s="87"/>
      <c r="F474" s="87"/>
      <c r="G474" s="87"/>
      <c r="H474" s="87"/>
      <c r="I474" s="87"/>
      <c r="J474" s="87">
        <v>10</v>
      </c>
      <c r="K474" s="87"/>
      <c r="L474" s="88"/>
      <c r="M474" s="72"/>
      <c r="N474" s="3"/>
      <c r="O474" s="73"/>
      <c r="P474" s="78">
        <f>IF(J474=0,"",J474/I473)</f>
        <v>0.90909090909090906</v>
      </c>
      <c r="Q474" s="75">
        <v>16</v>
      </c>
      <c r="R474" s="79">
        <f t="shared" si="54"/>
        <v>1</v>
      </c>
      <c r="S474" s="79">
        <f t="shared" si="55"/>
        <v>0</v>
      </c>
    </row>
    <row r="475" spans="1:20" ht="15.75" customHeight="1">
      <c r="A475" s="64">
        <v>2501</v>
      </c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8"/>
      <c r="M475" s="72"/>
      <c r="N475" s="3"/>
      <c r="O475" s="30"/>
      <c r="P475" s="80"/>
      <c r="Q475" s="81"/>
      <c r="R475" s="82"/>
      <c r="S475" s="83"/>
    </row>
    <row r="476" spans="1:20" ht="15.75" customHeight="1">
      <c r="A476" s="64">
        <v>2502</v>
      </c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8"/>
      <c r="M476" s="72"/>
      <c r="N476" s="3"/>
      <c r="O476" s="30"/>
      <c r="P476" s="84"/>
      <c r="Q476" s="85"/>
      <c r="R476" s="86"/>
      <c r="S476" s="84"/>
    </row>
    <row r="477" spans="1:20" ht="15.75" customHeight="1">
      <c r="A477" s="64">
        <v>2601</v>
      </c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8"/>
      <c r="M477" s="72"/>
      <c r="N477" s="3"/>
      <c r="O477" s="30"/>
      <c r="P477" s="84"/>
      <c r="Q477" s="85"/>
      <c r="R477" s="86"/>
      <c r="S477" s="84"/>
    </row>
    <row r="478" spans="1:20" ht="15.75" customHeight="1">
      <c r="A478" s="64">
        <v>2602</v>
      </c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8"/>
      <c r="M478" s="72"/>
      <c r="N478" s="3"/>
      <c r="O478" s="30"/>
      <c r="P478" s="3"/>
      <c r="Q478" s="30"/>
      <c r="R478" s="23"/>
      <c r="S478" s="84"/>
    </row>
    <row r="479" spans="1:20" ht="15.75" customHeight="1">
      <c r="A479" s="64">
        <v>2701</v>
      </c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8"/>
      <c r="M479" s="72"/>
      <c r="N479" s="3"/>
      <c r="O479" s="30"/>
      <c r="P479" s="89" t="s">
        <v>83</v>
      </c>
      <c r="Q479" s="90"/>
      <c r="R479" s="120" t="str">
        <f>IF(SUM(L472:L475)=0,"",SUM(L472:L475))</f>
        <v/>
      </c>
      <c r="S479" s="92" t="s">
        <v>11</v>
      </c>
    </row>
    <row r="480" spans="1:20" ht="15.75" customHeight="1">
      <c r="A480" s="64">
        <v>2702</v>
      </c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8"/>
      <c r="M480" s="72"/>
      <c r="N480" s="3"/>
      <c r="O480" s="30"/>
      <c r="P480" s="93" t="s">
        <v>85</v>
      </c>
      <c r="Q480" s="94" t="str">
        <f>IF(Q479/B466=0,"",Q479/B466)</f>
        <v/>
      </c>
      <c r="R480" s="121" t="e">
        <f>IF(Q479/R479=0,"",Q479/R479)</f>
        <v>#VALUE!</v>
      </c>
      <c r="S480" s="96" t="s">
        <v>86</v>
      </c>
    </row>
    <row r="481" spans="1:20" ht="15.75" customHeight="1">
      <c r="A481" s="64">
        <v>2801</v>
      </c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8"/>
      <c r="M481" s="97"/>
      <c r="N481" s="98"/>
      <c r="O481" s="99"/>
      <c r="P481" s="98"/>
      <c r="Q481" s="99"/>
      <c r="R481" s="99"/>
      <c r="S481" s="122"/>
    </row>
    <row r="482" spans="1:20" ht="18" customHeight="1">
      <c r="A482" s="29"/>
      <c r="B482" s="30"/>
      <c r="C482" s="30"/>
      <c r="D482" s="288" t="s">
        <v>111</v>
      </c>
      <c r="E482" s="289"/>
      <c r="F482" s="289"/>
      <c r="G482" s="289"/>
      <c r="H482" s="289"/>
      <c r="I482" s="289"/>
      <c r="J482" s="289"/>
      <c r="K482" s="290"/>
      <c r="L482" s="101">
        <f>SUM(L466:L478)</f>
        <v>0</v>
      </c>
      <c r="M482" s="102" t="str">
        <f>IF(L474=0,"",L474/B466)</f>
        <v/>
      </c>
      <c r="N482" s="102" t="str">
        <f>IF(L482=0,"",L482/B466)</f>
        <v/>
      </c>
      <c r="O482" s="102" t="str">
        <f>IF(L474=0,"",N482-M482)</f>
        <v/>
      </c>
      <c r="P482" s="3"/>
      <c r="Q482" s="30"/>
      <c r="R482" s="23"/>
      <c r="S482" s="3"/>
    </row>
    <row r="483" spans="1:20" ht="12.75" customHeight="1">
      <c r="L483" s="3"/>
      <c r="M483" s="3"/>
      <c r="O483" s="3"/>
    </row>
    <row r="484" spans="1:20" ht="12.75" customHeight="1">
      <c r="L484" s="3"/>
      <c r="M484" s="3"/>
      <c r="O484" s="3"/>
    </row>
    <row r="485" spans="1:20" ht="26.25">
      <c r="A485" s="247" t="s">
        <v>99</v>
      </c>
      <c r="C485" s="247"/>
      <c r="D485" s="247"/>
      <c r="E485" s="247"/>
      <c r="F485" s="247"/>
      <c r="G485" s="247"/>
      <c r="H485" s="247"/>
      <c r="I485" s="247"/>
      <c r="J485" s="247"/>
      <c r="L485" s="60" t="s">
        <v>122</v>
      </c>
      <c r="M485" s="60"/>
      <c r="N485" s="30"/>
      <c r="O485" s="3"/>
      <c r="P485" s="30"/>
      <c r="Q485" s="30"/>
      <c r="R485" s="30"/>
      <c r="S485" s="131"/>
      <c r="T485" s="131"/>
    </row>
    <row r="486" spans="1:20" ht="25.5">
      <c r="A486" s="293" t="s">
        <v>10</v>
      </c>
      <c r="B486" s="294" t="s">
        <v>100</v>
      </c>
      <c r="C486" s="289"/>
      <c r="D486" s="289"/>
      <c r="E486" s="289"/>
      <c r="F486" s="289"/>
      <c r="G486" s="289"/>
      <c r="H486" s="289"/>
      <c r="I486" s="289"/>
      <c r="J486" s="289"/>
      <c r="K486" s="290"/>
      <c r="L486" s="310" t="s">
        <v>11</v>
      </c>
      <c r="M486" s="163" t="s">
        <v>3</v>
      </c>
      <c r="N486" s="163" t="s">
        <v>4</v>
      </c>
      <c r="O486" s="164" t="s">
        <v>5</v>
      </c>
      <c r="P486" s="163" t="s">
        <v>6</v>
      </c>
      <c r="Q486" s="165" t="s">
        <v>7</v>
      </c>
      <c r="R486" s="165" t="s">
        <v>8</v>
      </c>
      <c r="S486" s="286" t="s">
        <v>101</v>
      </c>
      <c r="T486" s="131"/>
    </row>
    <row r="487" spans="1:20" ht="15.75">
      <c r="A487" s="285"/>
      <c r="B487" s="64" t="s">
        <v>102</v>
      </c>
      <c r="C487" s="64" t="s">
        <v>103</v>
      </c>
      <c r="D487" s="64" t="s">
        <v>104</v>
      </c>
      <c r="E487" s="64" t="s">
        <v>105</v>
      </c>
      <c r="F487" s="64" t="s">
        <v>106</v>
      </c>
      <c r="G487" s="64" t="s">
        <v>107</v>
      </c>
      <c r="H487" s="64" t="s">
        <v>108</v>
      </c>
      <c r="I487" s="64" t="s">
        <v>109</v>
      </c>
      <c r="J487" s="64" t="s">
        <v>110</v>
      </c>
      <c r="K487" s="64" t="s">
        <v>136</v>
      </c>
      <c r="L487" s="311"/>
      <c r="M487" s="61"/>
      <c r="N487" s="61"/>
      <c r="O487" s="62"/>
      <c r="P487" s="61"/>
      <c r="Q487" s="165"/>
      <c r="R487" s="63"/>
      <c r="S487" s="285"/>
      <c r="T487" s="131"/>
    </row>
    <row r="488" spans="1:20" ht="15.75">
      <c r="A488" s="64">
        <v>2102</v>
      </c>
      <c r="B488" s="65">
        <v>53</v>
      </c>
      <c r="C488" s="87"/>
      <c r="D488" s="87"/>
      <c r="E488" s="87"/>
      <c r="F488" s="87"/>
      <c r="G488" s="87"/>
      <c r="H488" s="87"/>
      <c r="I488" s="87"/>
      <c r="J488" s="87"/>
      <c r="K488" s="87"/>
      <c r="L488" s="88"/>
      <c r="M488" s="67"/>
      <c r="N488" s="49"/>
      <c r="O488" s="68"/>
      <c r="P488" s="107"/>
      <c r="Q488" s="70">
        <f>B488</f>
        <v>53</v>
      </c>
      <c r="R488" s="108"/>
      <c r="S488" s="107"/>
      <c r="T488" s="131"/>
    </row>
    <row r="489" spans="1:20" ht="15.75">
      <c r="A489" s="64">
        <v>2201</v>
      </c>
      <c r="B489" s="87"/>
      <c r="C489" s="87">
        <v>28</v>
      </c>
      <c r="D489" s="87"/>
      <c r="E489" s="87"/>
      <c r="F489" s="87"/>
      <c r="G489" s="87"/>
      <c r="H489" s="87"/>
      <c r="I489" s="87"/>
      <c r="J489" s="87"/>
      <c r="K489" s="87"/>
      <c r="L489" s="88"/>
      <c r="M489" s="72"/>
      <c r="N489" s="3"/>
      <c r="O489" s="73"/>
      <c r="P489" s="74">
        <f>IF(C489=0,"",C489/B488)</f>
        <v>0.52830188679245282</v>
      </c>
      <c r="Q489" s="75">
        <v>29</v>
      </c>
      <c r="R489" s="76">
        <f t="shared" ref="R489:R496" si="56">IF(Q489=0,"",Q489/Q488)</f>
        <v>0.54716981132075471</v>
      </c>
      <c r="S489" s="76">
        <f t="shared" ref="S489:S496" si="57">IF(Q489=0,"",100%-R489)</f>
        <v>0.45283018867924529</v>
      </c>
      <c r="T489" s="131"/>
    </row>
    <row r="490" spans="1:20" ht="15.75">
      <c r="A490" s="64">
        <v>2202</v>
      </c>
      <c r="B490" s="87"/>
      <c r="C490" s="87"/>
      <c r="D490" s="87">
        <v>23</v>
      </c>
      <c r="E490" s="87"/>
      <c r="F490" s="87"/>
      <c r="G490" s="87"/>
      <c r="H490" s="87"/>
      <c r="I490" s="87"/>
      <c r="J490" s="87"/>
      <c r="K490" s="87"/>
      <c r="L490" s="88"/>
      <c r="M490" s="72"/>
      <c r="N490" s="3"/>
      <c r="O490" s="73"/>
      <c r="P490" s="74">
        <f>IF(D490=0,"",D490/C489)</f>
        <v>0.8214285714285714</v>
      </c>
      <c r="Q490" s="75">
        <v>29</v>
      </c>
      <c r="R490" s="76">
        <f t="shared" si="56"/>
        <v>1</v>
      </c>
      <c r="S490" s="76">
        <f t="shared" si="57"/>
        <v>0</v>
      </c>
      <c r="T490" s="8">
        <f>Q490/Q488</f>
        <v>0.54716981132075471</v>
      </c>
    </row>
    <row r="491" spans="1:20" ht="15.75">
      <c r="A491" s="64">
        <v>2301</v>
      </c>
      <c r="B491" s="87"/>
      <c r="C491" s="87"/>
      <c r="D491" s="87"/>
      <c r="E491" s="87">
        <v>20</v>
      </c>
      <c r="F491" s="87"/>
      <c r="G491" s="87"/>
      <c r="H491" s="87"/>
      <c r="I491" s="87"/>
      <c r="J491" s="87"/>
      <c r="K491" s="87"/>
      <c r="L491" s="88"/>
      <c r="M491" s="72"/>
      <c r="N491" s="3"/>
      <c r="O491" s="73"/>
      <c r="P491" s="74">
        <f>IF(E491=0,"",E491/D490)</f>
        <v>0.86956521739130432</v>
      </c>
      <c r="Q491" s="75">
        <v>27</v>
      </c>
      <c r="R491" s="76">
        <f t="shared" si="56"/>
        <v>0.93103448275862066</v>
      </c>
      <c r="S491" s="76">
        <f t="shared" si="57"/>
        <v>6.8965517241379337E-2</v>
      </c>
      <c r="T491" s="131"/>
    </row>
    <row r="492" spans="1:20" ht="15.75">
      <c r="A492" s="64">
        <v>2302</v>
      </c>
      <c r="B492" s="87"/>
      <c r="C492" s="87"/>
      <c r="D492" s="87"/>
      <c r="E492" s="87"/>
      <c r="F492" s="87">
        <v>19</v>
      </c>
      <c r="G492" s="87"/>
      <c r="H492" s="87"/>
      <c r="I492" s="87"/>
      <c r="J492" s="87"/>
      <c r="K492" s="87"/>
      <c r="L492" s="88"/>
      <c r="M492" s="72"/>
      <c r="N492" s="3"/>
      <c r="O492" s="73"/>
      <c r="P492" s="74">
        <f>IF(F492=0,"",F492/E491)</f>
        <v>0.95</v>
      </c>
      <c r="Q492" s="75">
        <v>26</v>
      </c>
      <c r="R492" s="76">
        <f t="shared" si="56"/>
        <v>0.96296296296296291</v>
      </c>
      <c r="S492" s="76">
        <f t="shared" si="57"/>
        <v>3.703703703703709E-2</v>
      </c>
      <c r="T492" s="131"/>
    </row>
    <row r="493" spans="1:20" ht="15.75">
      <c r="A493" s="64">
        <v>2401</v>
      </c>
      <c r="B493" s="87"/>
      <c r="C493" s="87"/>
      <c r="D493" s="87"/>
      <c r="E493" s="87"/>
      <c r="F493" s="87"/>
      <c r="G493" s="87">
        <v>14</v>
      </c>
      <c r="H493" s="87"/>
      <c r="I493" s="87"/>
      <c r="J493" s="87"/>
      <c r="K493" s="87"/>
      <c r="L493" s="88"/>
      <c r="M493" s="72"/>
      <c r="N493" s="3"/>
      <c r="O493" s="73"/>
      <c r="P493" s="74">
        <f>IF(G493=0,"",G493/F492)</f>
        <v>0.73684210526315785</v>
      </c>
      <c r="Q493" s="75">
        <v>21</v>
      </c>
      <c r="R493" s="76">
        <f t="shared" si="56"/>
        <v>0.80769230769230771</v>
      </c>
      <c r="S493" s="76">
        <f t="shared" si="57"/>
        <v>0.19230769230769229</v>
      </c>
      <c r="T493" s="131"/>
    </row>
    <row r="494" spans="1:20" ht="15.75">
      <c r="A494" s="64">
        <v>2402</v>
      </c>
      <c r="B494" s="87"/>
      <c r="C494" s="87"/>
      <c r="D494" s="87"/>
      <c r="E494" s="87"/>
      <c r="F494" s="87"/>
      <c r="G494" s="87"/>
      <c r="H494" s="87">
        <v>14</v>
      </c>
      <c r="I494" s="87"/>
      <c r="J494" s="87"/>
      <c r="K494" s="87"/>
      <c r="L494" s="88"/>
      <c r="M494" s="72"/>
      <c r="N494" s="3"/>
      <c r="O494" s="73"/>
      <c r="P494" s="74">
        <f>IF(H494=0,"",H494/G493)</f>
        <v>1</v>
      </c>
      <c r="Q494" s="75">
        <v>18</v>
      </c>
      <c r="R494" s="76">
        <f t="shared" si="56"/>
        <v>0.8571428571428571</v>
      </c>
      <c r="S494" s="76">
        <f t="shared" si="57"/>
        <v>0.1428571428571429</v>
      </c>
      <c r="T494" s="131"/>
    </row>
    <row r="495" spans="1:20" ht="15.75">
      <c r="A495" s="64">
        <v>2501</v>
      </c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8"/>
      <c r="M495" s="72"/>
      <c r="N495" s="3"/>
      <c r="O495" s="73"/>
      <c r="P495" s="74" t="str">
        <f>IF(I495=0,"",I495/H494)</f>
        <v/>
      </c>
      <c r="Q495" s="75"/>
      <c r="R495" s="76" t="str">
        <f t="shared" si="56"/>
        <v/>
      </c>
      <c r="S495" s="76" t="str">
        <f t="shared" si="57"/>
        <v/>
      </c>
      <c r="T495" s="131"/>
    </row>
    <row r="496" spans="1:20" ht="15.75">
      <c r="A496" s="64">
        <v>2502</v>
      </c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8"/>
      <c r="M496" s="72"/>
      <c r="N496" s="3"/>
      <c r="O496" s="73"/>
      <c r="P496" s="78" t="str">
        <f>IF(K496=0,"",K496/J495)</f>
        <v/>
      </c>
      <c r="Q496" s="75"/>
      <c r="R496" s="79" t="str">
        <f t="shared" si="56"/>
        <v/>
      </c>
      <c r="S496" s="79" t="str">
        <f t="shared" si="57"/>
        <v/>
      </c>
      <c r="T496" s="131"/>
    </row>
    <row r="497" spans="1:20" ht="15.75">
      <c r="A497" s="64">
        <v>2601</v>
      </c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8"/>
      <c r="M497" s="72"/>
      <c r="N497" s="3"/>
      <c r="O497" s="30"/>
      <c r="P497" s="80"/>
      <c r="Q497" s="81"/>
      <c r="R497" s="82"/>
      <c r="S497" s="83"/>
      <c r="T497" s="131"/>
    </row>
    <row r="498" spans="1:20" ht="15.75">
      <c r="A498" s="64">
        <v>2602</v>
      </c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8"/>
      <c r="M498" s="72"/>
      <c r="N498" s="3"/>
      <c r="O498" s="30"/>
      <c r="P498" s="84"/>
      <c r="Q498" s="85"/>
      <c r="R498" s="86"/>
      <c r="S498" s="84"/>
      <c r="T498" s="131"/>
    </row>
    <row r="499" spans="1:20" ht="15.75">
      <c r="A499" s="64">
        <v>2701</v>
      </c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8"/>
      <c r="M499" s="72"/>
      <c r="N499" s="3"/>
      <c r="O499" s="30"/>
      <c r="P499" s="84"/>
      <c r="Q499" s="85"/>
      <c r="R499" s="86"/>
      <c r="S499" s="84"/>
      <c r="T499" s="131"/>
    </row>
    <row r="500" spans="1:20" ht="15.75">
      <c r="A500" s="64">
        <v>2702</v>
      </c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8"/>
      <c r="M500" s="72"/>
      <c r="N500" s="3"/>
      <c r="O500" s="30"/>
      <c r="P500" s="3"/>
      <c r="Q500" s="30"/>
      <c r="R500" s="23"/>
      <c r="S500" s="84"/>
      <c r="T500" s="131"/>
    </row>
    <row r="501" spans="1:20" ht="15.75">
      <c r="A501" s="64">
        <v>2801</v>
      </c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8"/>
      <c r="M501" s="72"/>
      <c r="N501" s="3"/>
      <c r="O501" s="30"/>
      <c r="P501" s="89" t="s">
        <v>83</v>
      </c>
      <c r="Q501" s="90"/>
      <c r="R501" s="120" t="str">
        <f>IF(SUM(L494:L497)=0,"",SUM(L494:L497))</f>
        <v/>
      </c>
      <c r="S501" s="92" t="s">
        <v>11</v>
      </c>
      <c r="T501" s="131"/>
    </row>
    <row r="502" spans="1:20" ht="15.75">
      <c r="A502" s="64">
        <v>2802</v>
      </c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8"/>
      <c r="M502" s="72"/>
      <c r="N502" s="3"/>
      <c r="O502" s="30"/>
      <c r="P502" s="93" t="s">
        <v>85</v>
      </c>
      <c r="Q502" s="94" t="str">
        <f>IF(Q501/B488=0,"",Q501/B488)</f>
        <v/>
      </c>
      <c r="R502" s="121" t="e">
        <f>IF(Q501/R501=0,"",Q501/R501)</f>
        <v>#VALUE!</v>
      </c>
      <c r="S502" s="96" t="s">
        <v>86</v>
      </c>
      <c r="T502" s="131"/>
    </row>
    <row r="503" spans="1:20" ht="15.75">
      <c r="A503" s="64">
        <v>2901</v>
      </c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8"/>
      <c r="M503" s="97"/>
      <c r="N503" s="98"/>
      <c r="O503" s="99"/>
      <c r="P503" s="98"/>
      <c r="Q503" s="99"/>
      <c r="R503" s="99"/>
      <c r="S503" s="122"/>
      <c r="T503" s="131"/>
    </row>
    <row r="504" spans="1:20" ht="19.5" customHeight="1">
      <c r="A504" s="29"/>
      <c r="B504" s="30"/>
      <c r="C504" s="30"/>
      <c r="D504" s="288" t="s">
        <v>111</v>
      </c>
      <c r="E504" s="289"/>
      <c r="F504" s="289"/>
      <c r="G504" s="289"/>
      <c r="H504" s="289"/>
      <c r="I504" s="289"/>
      <c r="J504" s="289"/>
      <c r="K504" s="290"/>
      <c r="L504" s="101">
        <f>SUM(L488:L500)</f>
        <v>0</v>
      </c>
      <c r="M504" s="102" t="str">
        <f>IF(L496=0,"",L496/B488)</f>
        <v/>
      </c>
      <c r="N504" s="102" t="str">
        <f>IF(L504=0,"",L504/B488)</f>
        <v/>
      </c>
      <c r="O504" s="102" t="str">
        <f>IF(L496=0,"",N504-M504)</f>
        <v/>
      </c>
      <c r="P504" s="3"/>
      <c r="Q504" s="30"/>
      <c r="R504" s="23"/>
      <c r="S504" s="3"/>
      <c r="T504" s="131"/>
    </row>
    <row r="505" spans="1:20" ht="12.75" customHeight="1">
      <c r="L505" s="3"/>
      <c r="M505" s="3"/>
      <c r="O505" s="3"/>
    </row>
    <row r="506" spans="1:20" ht="12.75" customHeight="1">
      <c r="L506" s="3"/>
      <c r="M506" s="3"/>
      <c r="O506" s="3"/>
    </row>
    <row r="507" spans="1:20" ht="26.25">
      <c r="A507" s="249" t="s">
        <v>99</v>
      </c>
      <c r="C507" s="246"/>
      <c r="D507" s="246"/>
      <c r="E507" s="246"/>
      <c r="F507" s="246"/>
      <c r="G507" s="246"/>
      <c r="H507" s="246"/>
      <c r="I507" s="246"/>
      <c r="J507" s="246"/>
      <c r="L507" s="60" t="s">
        <v>124</v>
      </c>
      <c r="M507" s="60"/>
      <c r="N507" s="30"/>
      <c r="O507" s="3"/>
      <c r="P507" s="30"/>
      <c r="Q507" s="30"/>
      <c r="R507" s="30"/>
      <c r="S507" s="131"/>
      <c r="T507" s="131"/>
    </row>
    <row r="508" spans="1:20" ht="25.5">
      <c r="A508" s="293" t="s">
        <v>10</v>
      </c>
      <c r="B508" s="294" t="s">
        <v>100</v>
      </c>
      <c r="C508" s="289"/>
      <c r="D508" s="289"/>
      <c r="E508" s="289"/>
      <c r="F508" s="289"/>
      <c r="G508" s="289"/>
      <c r="H508" s="289"/>
      <c r="I508" s="289"/>
      <c r="J508" s="289"/>
      <c r="K508" s="290"/>
      <c r="L508" s="310" t="s">
        <v>11</v>
      </c>
      <c r="M508" s="163" t="s">
        <v>3</v>
      </c>
      <c r="N508" s="163" t="s">
        <v>4</v>
      </c>
      <c r="O508" s="164" t="s">
        <v>5</v>
      </c>
      <c r="P508" s="163" t="s">
        <v>6</v>
      </c>
      <c r="Q508" s="165" t="s">
        <v>7</v>
      </c>
      <c r="R508" s="165" t="s">
        <v>8</v>
      </c>
      <c r="S508" s="286" t="s">
        <v>101</v>
      </c>
      <c r="T508" s="131"/>
    </row>
    <row r="509" spans="1:20" ht="15.75">
      <c r="A509" s="285"/>
      <c r="B509" s="64" t="s">
        <v>102</v>
      </c>
      <c r="C509" s="64" t="s">
        <v>103</v>
      </c>
      <c r="D509" s="64" t="s">
        <v>104</v>
      </c>
      <c r="E509" s="64" t="s">
        <v>105</v>
      </c>
      <c r="F509" s="64" t="s">
        <v>106</v>
      </c>
      <c r="G509" s="64" t="s">
        <v>107</v>
      </c>
      <c r="H509" s="64" t="s">
        <v>108</v>
      </c>
      <c r="I509" s="64" t="s">
        <v>109</v>
      </c>
      <c r="J509" s="64" t="s">
        <v>110</v>
      </c>
      <c r="K509" s="64" t="s">
        <v>136</v>
      </c>
      <c r="L509" s="311"/>
      <c r="M509" s="61"/>
      <c r="N509" s="61"/>
      <c r="O509" s="62"/>
      <c r="P509" s="61"/>
      <c r="Q509" s="165"/>
      <c r="R509" s="63"/>
      <c r="S509" s="285"/>
      <c r="T509" s="131"/>
    </row>
    <row r="510" spans="1:20" ht="15.75">
      <c r="A510" s="64">
        <v>2202</v>
      </c>
      <c r="B510" s="65">
        <v>75</v>
      </c>
      <c r="C510" s="87"/>
      <c r="D510" s="87"/>
      <c r="E510" s="87"/>
      <c r="F510" s="87"/>
      <c r="G510" s="87"/>
      <c r="H510" s="87"/>
      <c r="I510" s="87"/>
      <c r="J510" s="87"/>
      <c r="K510" s="87"/>
      <c r="L510" s="88"/>
      <c r="M510" s="67"/>
      <c r="N510" s="49"/>
      <c r="O510" s="68"/>
      <c r="P510" s="107"/>
      <c r="Q510" s="70">
        <f>B510</f>
        <v>75</v>
      </c>
      <c r="R510" s="108"/>
      <c r="S510" s="107"/>
      <c r="T510" s="131"/>
    </row>
    <row r="511" spans="1:20" ht="15.75">
      <c r="A511" s="64">
        <v>2301</v>
      </c>
      <c r="B511" s="87"/>
      <c r="C511" s="87">
        <v>31</v>
      </c>
      <c r="D511" s="87"/>
      <c r="E511" s="87"/>
      <c r="F511" s="87"/>
      <c r="G511" s="87"/>
      <c r="H511" s="87"/>
      <c r="I511" s="87"/>
      <c r="J511" s="87"/>
      <c r="K511" s="87"/>
      <c r="L511" s="88"/>
      <c r="M511" s="72"/>
      <c r="N511" s="3"/>
      <c r="O511" s="73"/>
      <c r="P511" s="74">
        <f>IF(C511=0,"",C511/B510)</f>
        <v>0.41333333333333333</v>
      </c>
      <c r="Q511" s="75">
        <v>31</v>
      </c>
      <c r="R511" s="76">
        <f t="shared" ref="R511:R518" si="58">IF(Q511=0,"",Q511/Q510)</f>
        <v>0.41333333333333333</v>
      </c>
      <c r="S511" s="76">
        <f t="shared" ref="S511:S518" si="59">IF(Q511=0,"",100%-R511)</f>
        <v>0.58666666666666667</v>
      </c>
      <c r="T511" s="131"/>
    </row>
    <row r="512" spans="1:20" ht="15.75">
      <c r="A512" s="64">
        <v>2302</v>
      </c>
      <c r="B512" s="87"/>
      <c r="C512" s="87"/>
      <c r="D512" s="87">
        <v>26</v>
      </c>
      <c r="E512" s="87"/>
      <c r="F512" s="87"/>
      <c r="G512" s="87"/>
      <c r="H512" s="87"/>
      <c r="I512" s="87"/>
      <c r="J512" s="87"/>
      <c r="K512" s="87"/>
      <c r="L512" s="88"/>
      <c r="M512" s="72"/>
      <c r="N512" s="3"/>
      <c r="O512" s="73"/>
      <c r="P512" s="74">
        <f>IF(D512=0,"",D512/C511)</f>
        <v>0.83870967741935487</v>
      </c>
      <c r="Q512" s="75">
        <v>27</v>
      </c>
      <c r="R512" s="76">
        <f t="shared" si="58"/>
        <v>0.87096774193548387</v>
      </c>
      <c r="S512" s="76">
        <f t="shared" si="59"/>
        <v>0.12903225806451613</v>
      </c>
      <c r="T512" s="8">
        <f>Q512/Q510</f>
        <v>0.36</v>
      </c>
    </row>
    <row r="513" spans="1:20" ht="15.75">
      <c r="A513" s="64">
        <v>2401</v>
      </c>
      <c r="B513" s="87"/>
      <c r="C513" s="87"/>
      <c r="D513" s="87"/>
      <c r="E513" s="87">
        <v>23</v>
      </c>
      <c r="F513" s="87"/>
      <c r="G513" s="87"/>
      <c r="H513" s="87"/>
      <c r="I513" s="87"/>
      <c r="J513" s="87"/>
      <c r="K513" s="87"/>
      <c r="L513" s="88"/>
      <c r="M513" s="72"/>
      <c r="N513" s="3"/>
      <c r="O513" s="73"/>
      <c r="P513" s="74">
        <f>IF(E513=0,"",E513/D512)</f>
        <v>0.88461538461538458</v>
      </c>
      <c r="Q513" s="75">
        <v>27</v>
      </c>
      <c r="R513" s="76">
        <f t="shared" si="58"/>
        <v>1</v>
      </c>
      <c r="S513" s="76">
        <f t="shared" si="59"/>
        <v>0</v>
      </c>
      <c r="T513" s="131"/>
    </row>
    <row r="514" spans="1:20" ht="15.75">
      <c r="A514" s="64">
        <v>2402</v>
      </c>
      <c r="B514" s="87"/>
      <c r="C514" s="87"/>
      <c r="D514" s="87"/>
      <c r="E514" s="87"/>
      <c r="F514" s="87">
        <v>20</v>
      </c>
      <c r="G514" s="87"/>
      <c r="H514" s="87"/>
      <c r="I514" s="87"/>
      <c r="J514" s="87"/>
      <c r="K514" s="87"/>
      <c r="L514" s="88"/>
      <c r="M514" s="72"/>
      <c r="N514" s="3"/>
      <c r="O514" s="73"/>
      <c r="P514" s="74">
        <f>IF(F514=0,"",F514/E513)</f>
        <v>0.86956521739130432</v>
      </c>
      <c r="Q514" s="75">
        <v>27</v>
      </c>
      <c r="R514" s="76">
        <f t="shared" si="58"/>
        <v>1</v>
      </c>
      <c r="S514" s="76">
        <f t="shared" si="59"/>
        <v>0</v>
      </c>
      <c r="T514" s="131"/>
    </row>
    <row r="515" spans="1:20" ht="15.75">
      <c r="A515" s="64">
        <v>2501</v>
      </c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8"/>
      <c r="M515" s="72"/>
      <c r="N515" s="3"/>
      <c r="O515" s="73"/>
      <c r="P515" s="74" t="str">
        <f>IF(G515=0,"",G515/F514)</f>
        <v/>
      </c>
      <c r="Q515" s="75"/>
      <c r="R515" s="76" t="str">
        <f t="shared" si="58"/>
        <v/>
      </c>
      <c r="S515" s="76" t="str">
        <f t="shared" si="59"/>
        <v/>
      </c>
      <c r="T515" s="131"/>
    </row>
    <row r="516" spans="1:20" ht="15.75">
      <c r="A516" s="64">
        <v>2502</v>
      </c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8"/>
      <c r="M516" s="72"/>
      <c r="N516" s="3"/>
      <c r="O516" s="73"/>
      <c r="P516" s="74" t="str">
        <f>IF(H516=0,"",H516/G515)</f>
        <v/>
      </c>
      <c r="Q516" s="75"/>
      <c r="R516" s="76" t="str">
        <f t="shared" si="58"/>
        <v/>
      </c>
      <c r="S516" s="76" t="str">
        <f t="shared" si="59"/>
        <v/>
      </c>
      <c r="T516" s="131"/>
    </row>
    <row r="517" spans="1:20" ht="15.75">
      <c r="A517" s="64">
        <v>2601</v>
      </c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8"/>
      <c r="M517" s="72"/>
      <c r="N517" s="3"/>
      <c r="O517" s="73"/>
      <c r="P517" s="74" t="str">
        <f>IF(I517=0,"",I517/H516)</f>
        <v/>
      </c>
      <c r="Q517" s="75"/>
      <c r="R517" s="76" t="str">
        <f t="shared" si="58"/>
        <v/>
      </c>
      <c r="S517" s="76" t="str">
        <f t="shared" si="59"/>
        <v/>
      </c>
      <c r="T517" s="131"/>
    </row>
    <row r="518" spans="1:20" ht="15.75">
      <c r="A518" s="64">
        <v>2602</v>
      </c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8"/>
      <c r="M518" s="72"/>
      <c r="N518" s="3"/>
      <c r="O518" s="73"/>
      <c r="P518" s="78" t="str">
        <f>IF(K518=0,"",K518/J517)</f>
        <v/>
      </c>
      <c r="Q518" s="75"/>
      <c r="R518" s="79" t="str">
        <f t="shared" si="58"/>
        <v/>
      </c>
      <c r="S518" s="79" t="str">
        <f t="shared" si="59"/>
        <v/>
      </c>
      <c r="T518" s="131"/>
    </row>
    <row r="519" spans="1:20" ht="15.75">
      <c r="A519" s="64">
        <v>2701</v>
      </c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8"/>
      <c r="M519" s="72"/>
      <c r="N519" s="3"/>
      <c r="O519" s="30"/>
      <c r="P519" s="80"/>
      <c r="Q519" s="81"/>
      <c r="R519" s="82"/>
      <c r="S519" s="83"/>
      <c r="T519" s="131"/>
    </row>
    <row r="520" spans="1:20" ht="15.75">
      <c r="A520" s="64">
        <v>2702</v>
      </c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8"/>
      <c r="M520" s="72"/>
      <c r="N520" s="3"/>
      <c r="O520" s="30"/>
      <c r="P520" s="84"/>
      <c r="Q520" s="85"/>
      <c r="R520" s="86"/>
      <c r="S520" s="84"/>
      <c r="T520" s="131"/>
    </row>
    <row r="521" spans="1:20" ht="15.75">
      <c r="A521" s="64">
        <v>2801</v>
      </c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8"/>
      <c r="M521" s="72"/>
      <c r="N521" s="3"/>
      <c r="O521" s="30"/>
      <c r="P521" s="84"/>
      <c r="Q521" s="85"/>
      <c r="R521" s="86"/>
      <c r="S521" s="84"/>
      <c r="T521" s="131"/>
    </row>
    <row r="522" spans="1:20" ht="15.75">
      <c r="A522" s="64">
        <v>2802</v>
      </c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8"/>
      <c r="M522" s="72"/>
      <c r="N522" s="3"/>
      <c r="O522" s="30"/>
      <c r="P522" s="3"/>
      <c r="Q522" s="30"/>
      <c r="R522" s="23"/>
      <c r="S522" s="84"/>
      <c r="T522" s="131"/>
    </row>
    <row r="523" spans="1:20" ht="15.75">
      <c r="A523" s="64">
        <v>2901</v>
      </c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8"/>
      <c r="M523" s="72"/>
      <c r="N523" s="3"/>
      <c r="O523" s="30"/>
      <c r="P523" s="89" t="s">
        <v>83</v>
      </c>
      <c r="Q523" s="90"/>
      <c r="R523" s="120" t="str">
        <f>IF(SUM(L516:L519)=0,"",SUM(L516:L519))</f>
        <v/>
      </c>
      <c r="S523" s="92" t="s">
        <v>11</v>
      </c>
      <c r="T523" s="131"/>
    </row>
    <row r="524" spans="1:20" ht="14.25"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8"/>
      <c r="M524" s="72"/>
      <c r="N524" s="3"/>
      <c r="O524" s="30"/>
      <c r="P524" s="93" t="s">
        <v>85</v>
      </c>
      <c r="Q524" s="94" t="str">
        <f>IF(Q523/B510=0,"",Q523/B510)</f>
        <v/>
      </c>
      <c r="R524" s="121" t="e">
        <f>IF(Q523/R523=0,"",Q523/R523)</f>
        <v>#VALUE!</v>
      </c>
      <c r="S524" s="96" t="s">
        <v>86</v>
      </c>
      <c r="T524" s="131"/>
    </row>
    <row r="525" spans="1:20" ht="12.75"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8"/>
      <c r="M525" s="97"/>
      <c r="N525" s="98"/>
      <c r="O525" s="99"/>
      <c r="P525" s="98"/>
      <c r="Q525" s="99"/>
      <c r="R525" s="99"/>
      <c r="S525" s="122"/>
      <c r="T525" s="131"/>
    </row>
    <row r="526" spans="1:20" ht="18">
      <c r="A526" s="29"/>
      <c r="B526" s="30"/>
      <c r="C526" s="30"/>
      <c r="D526" s="288" t="s">
        <v>111</v>
      </c>
      <c r="E526" s="289"/>
      <c r="F526" s="289"/>
      <c r="G526" s="289"/>
      <c r="H526" s="289"/>
      <c r="I526" s="289"/>
      <c r="J526" s="289"/>
      <c r="K526" s="290"/>
      <c r="L526" s="101">
        <f>SUM(L510:L522)</f>
        <v>0</v>
      </c>
      <c r="M526" s="102" t="str">
        <f>IF(L518=0,"",L518/B510)</f>
        <v/>
      </c>
      <c r="N526" s="102" t="str">
        <f>IF(L526=0,"",L526/B510)</f>
        <v/>
      </c>
      <c r="O526" s="102" t="str">
        <f>IF(L518=0,"",N526-M526)</f>
        <v/>
      </c>
      <c r="P526" s="3"/>
      <c r="Q526" s="30"/>
      <c r="R526" s="23"/>
      <c r="S526" s="3"/>
      <c r="T526" s="131"/>
    </row>
    <row r="527" spans="1:20" ht="12.75" customHeight="1">
      <c r="L527" s="3"/>
      <c r="M527" s="3"/>
      <c r="O527" s="3"/>
    </row>
    <row r="528" spans="1:20" ht="12.75" customHeight="1">
      <c r="L528" s="3"/>
      <c r="M528" s="3"/>
      <c r="O528" s="3"/>
    </row>
    <row r="529" spans="1:20" ht="26.25">
      <c r="A529" s="249" t="s">
        <v>99</v>
      </c>
      <c r="B529" s="261"/>
      <c r="C529" s="246"/>
      <c r="D529" s="246"/>
      <c r="E529" s="246"/>
      <c r="F529" s="246"/>
      <c r="G529" s="246"/>
      <c r="H529" s="246"/>
      <c r="I529" s="246"/>
      <c r="J529" s="246"/>
      <c r="K529" s="261"/>
      <c r="L529" s="60" t="s">
        <v>144</v>
      </c>
      <c r="M529" s="60"/>
      <c r="N529" s="30"/>
      <c r="O529" s="3"/>
      <c r="P529" s="30"/>
      <c r="Q529" s="30"/>
      <c r="R529" s="30"/>
      <c r="S529" s="131"/>
      <c r="T529" s="131"/>
    </row>
    <row r="530" spans="1:20" ht="25.5">
      <c r="A530" s="293" t="s">
        <v>10</v>
      </c>
      <c r="B530" s="294" t="s">
        <v>100</v>
      </c>
      <c r="C530" s="289"/>
      <c r="D530" s="289"/>
      <c r="E530" s="289"/>
      <c r="F530" s="289"/>
      <c r="G530" s="289"/>
      <c r="H530" s="289"/>
      <c r="I530" s="289"/>
      <c r="J530" s="289"/>
      <c r="K530" s="290"/>
      <c r="L530" s="310" t="s">
        <v>11</v>
      </c>
      <c r="M530" s="163" t="s">
        <v>3</v>
      </c>
      <c r="N530" s="163" t="s">
        <v>4</v>
      </c>
      <c r="O530" s="164" t="s">
        <v>5</v>
      </c>
      <c r="P530" s="163" t="s">
        <v>6</v>
      </c>
      <c r="Q530" s="165" t="s">
        <v>7</v>
      </c>
      <c r="R530" s="165" t="s">
        <v>8</v>
      </c>
      <c r="S530" s="286" t="s">
        <v>101</v>
      </c>
      <c r="T530" s="131"/>
    </row>
    <row r="531" spans="1:20" ht="15.75">
      <c r="A531" s="285"/>
      <c r="B531" s="64" t="s">
        <v>102</v>
      </c>
      <c r="C531" s="64" t="s">
        <v>103</v>
      </c>
      <c r="D531" s="64" t="s">
        <v>104</v>
      </c>
      <c r="E531" s="64" t="s">
        <v>105</v>
      </c>
      <c r="F531" s="64" t="s">
        <v>106</v>
      </c>
      <c r="G531" s="64" t="s">
        <v>107</v>
      </c>
      <c r="H531" s="64" t="s">
        <v>108</v>
      </c>
      <c r="I531" s="64" t="s">
        <v>109</v>
      </c>
      <c r="J531" s="64" t="s">
        <v>110</v>
      </c>
      <c r="K531" s="64" t="s">
        <v>136</v>
      </c>
      <c r="L531" s="311"/>
      <c r="M531" s="259"/>
      <c r="N531" s="259"/>
      <c r="O531" s="260"/>
      <c r="P531" s="259"/>
      <c r="Q531" s="165"/>
      <c r="R531" s="258"/>
      <c r="S531" s="285"/>
      <c r="T531" s="131"/>
    </row>
    <row r="532" spans="1:20" ht="15.75">
      <c r="A532" s="64">
        <v>2302</v>
      </c>
      <c r="B532" s="181">
        <v>54</v>
      </c>
      <c r="C532" s="87"/>
      <c r="D532" s="87"/>
      <c r="E532" s="87"/>
      <c r="F532" s="87"/>
      <c r="G532" s="87"/>
      <c r="H532" s="87"/>
      <c r="I532" s="87"/>
      <c r="J532" s="87"/>
      <c r="K532" s="87"/>
      <c r="L532" s="126"/>
      <c r="M532" s="67"/>
      <c r="N532" s="49"/>
      <c r="O532" s="68"/>
      <c r="P532" s="107"/>
      <c r="Q532" s="70">
        <f>B532</f>
        <v>54</v>
      </c>
      <c r="R532" s="108"/>
      <c r="S532" s="107"/>
      <c r="T532" s="131"/>
    </row>
    <row r="533" spans="1:20" ht="15.75">
      <c r="A533" s="64">
        <v>2401</v>
      </c>
      <c r="B533" s="87"/>
      <c r="C533" s="87">
        <v>35</v>
      </c>
      <c r="D533" s="87"/>
      <c r="E533" s="87"/>
      <c r="F533" s="87"/>
      <c r="G533" s="87"/>
      <c r="H533" s="87"/>
      <c r="I533" s="87"/>
      <c r="J533" s="87"/>
      <c r="K533" s="87"/>
      <c r="L533" s="126"/>
      <c r="M533" s="72"/>
      <c r="N533" s="3"/>
      <c r="O533" s="73"/>
      <c r="P533" s="74">
        <f>IF(C533=0,"",C533/B532)</f>
        <v>0.64814814814814814</v>
      </c>
      <c r="Q533" s="75">
        <v>35</v>
      </c>
      <c r="R533" s="76">
        <f t="shared" ref="R533:R540" si="60">IF(Q533=0,"",Q533/Q532)</f>
        <v>0.64814814814814814</v>
      </c>
      <c r="S533" s="76">
        <f t="shared" ref="S533:S540" si="61">IF(Q533=0,"",100%-R533)</f>
        <v>0.35185185185185186</v>
      </c>
      <c r="T533" s="131"/>
    </row>
    <row r="534" spans="1:20" ht="15.75">
      <c r="A534" s="64">
        <v>2402</v>
      </c>
      <c r="B534" s="87"/>
      <c r="C534" s="87"/>
      <c r="D534" s="87">
        <v>25</v>
      </c>
      <c r="E534" s="87"/>
      <c r="F534" s="87"/>
      <c r="G534" s="87"/>
      <c r="H534" s="87"/>
      <c r="I534" s="87"/>
      <c r="J534" s="87"/>
      <c r="K534" s="87"/>
      <c r="L534" s="126"/>
      <c r="M534" s="72"/>
      <c r="N534" s="3"/>
      <c r="O534" s="73"/>
      <c r="P534" s="74">
        <f>IF(D534=0,"",D534/C533)</f>
        <v>0.7142857142857143</v>
      </c>
      <c r="Q534" s="75">
        <v>27</v>
      </c>
      <c r="R534" s="76">
        <f t="shared" si="60"/>
        <v>0.77142857142857146</v>
      </c>
      <c r="S534" s="76">
        <f t="shared" si="61"/>
        <v>0.22857142857142854</v>
      </c>
      <c r="T534" s="8">
        <f>Q534/Q532</f>
        <v>0.5</v>
      </c>
    </row>
    <row r="535" spans="1:20" ht="15.75">
      <c r="A535" s="64">
        <v>2501</v>
      </c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126"/>
      <c r="M535" s="72"/>
      <c r="N535" s="3"/>
      <c r="O535" s="73"/>
      <c r="P535" s="74" t="str">
        <f>IF(E535=0,"",E535/D534)</f>
        <v/>
      </c>
      <c r="Q535" s="75"/>
      <c r="R535" s="76" t="str">
        <f t="shared" si="60"/>
        <v/>
      </c>
      <c r="S535" s="76" t="str">
        <f t="shared" si="61"/>
        <v/>
      </c>
      <c r="T535" s="131"/>
    </row>
    <row r="536" spans="1:20" ht="15.75">
      <c r="A536" s="64">
        <v>2502</v>
      </c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126"/>
      <c r="M536" s="72"/>
      <c r="N536" s="3"/>
      <c r="O536" s="73"/>
      <c r="P536" s="74" t="str">
        <f>IF(F536=0,"",F536/E535)</f>
        <v/>
      </c>
      <c r="Q536" s="75"/>
      <c r="R536" s="76" t="str">
        <f t="shared" si="60"/>
        <v/>
      </c>
      <c r="S536" s="76" t="str">
        <f t="shared" si="61"/>
        <v/>
      </c>
      <c r="T536" s="131"/>
    </row>
    <row r="537" spans="1:20" ht="15.75">
      <c r="A537" s="64">
        <v>2601</v>
      </c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126"/>
      <c r="M537" s="72"/>
      <c r="N537" s="3"/>
      <c r="O537" s="73"/>
      <c r="P537" s="74" t="str">
        <f>IF(G537=0,"",G537/F536)</f>
        <v/>
      </c>
      <c r="Q537" s="75"/>
      <c r="R537" s="76" t="str">
        <f t="shared" si="60"/>
        <v/>
      </c>
      <c r="S537" s="76" t="str">
        <f t="shared" si="61"/>
        <v/>
      </c>
      <c r="T537" s="131"/>
    </row>
    <row r="538" spans="1:20" ht="15.75">
      <c r="A538" s="64">
        <v>2602</v>
      </c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126"/>
      <c r="M538" s="72"/>
      <c r="N538" s="3"/>
      <c r="O538" s="73"/>
      <c r="P538" s="74" t="str">
        <f>IF(H538=0,"",H538/G537)</f>
        <v/>
      </c>
      <c r="Q538" s="75"/>
      <c r="R538" s="76" t="str">
        <f t="shared" si="60"/>
        <v/>
      </c>
      <c r="S538" s="76" t="str">
        <f t="shared" si="61"/>
        <v/>
      </c>
      <c r="T538" s="131"/>
    </row>
    <row r="539" spans="1:20" ht="15.75">
      <c r="A539" s="64">
        <v>2701</v>
      </c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126"/>
      <c r="M539" s="72"/>
      <c r="N539" s="3"/>
      <c r="O539" s="73"/>
      <c r="P539" s="74" t="str">
        <f>IF(I539=0,"",I539/H538)</f>
        <v/>
      </c>
      <c r="Q539" s="75"/>
      <c r="R539" s="76" t="str">
        <f t="shared" si="60"/>
        <v/>
      </c>
      <c r="S539" s="76" t="str">
        <f t="shared" si="61"/>
        <v/>
      </c>
      <c r="T539" s="131"/>
    </row>
    <row r="540" spans="1:20" ht="15.75">
      <c r="A540" s="64">
        <v>2702</v>
      </c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126"/>
      <c r="M540" s="72"/>
      <c r="N540" s="3"/>
      <c r="O540" s="73"/>
      <c r="P540" s="78" t="str">
        <f>IF(K540=0,"",K540/J539)</f>
        <v/>
      </c>
      <c r="Q540" s="75"/>
      <c r="R540" s="79" t="str">
        <f t="shared" si="60"/>
        <v/>
      </c>
      <c r="S540" s="79" t="str">
        <f t="shared" si="61"/>
        <v/>
      </c>
      <c r="T540" s="131"/>
    </row>
    <row r="541" spans="1:20" ht="15.75">
      <c r="A541" s="64">
        <v>2801</v>
      </c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126"/>
      <c r="M541" s="72"/>
      <c r="N541" s="3"/>
      <c r="O541" s="30"/>
      <c r="P541" s="80"/>
      <c r="Q541" s="81"/>
      <c r="R541" s="82"/>
      <c r="S541" s="83"/>
      <c r="T541" s="131"/>
    </row>
    <row r="542" spans="1:20" ht="15.75">
      <c r="A542" s="64">
        <v>2802</v>
      </c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126"/>
      <c r="M542" s="72"/>
      <c r="N542" s="3"/>
      <c r="O542" s="30"/>
      <c r="P542" s="84"/>
      <c r="Q542" s="241"/>
      <c r="R542" s="86"/>
      <c r="S542" s="84"/>
      <c r="T542" s="131"/>
    </row>
    <row r="543" spans="1:20" ht="15.75">
      <c r="A543" s="64">
        <v>2901</v>
      </c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126"/>
      <c r="M543" s="72"/>
      <c r="N543" s="3"/>
      <c r="O543" s="30"/>
      <c r="P543" s="84"/>
      <c r="Q543" s="241"/>
      <c r="R543" s="86"/>
      <c r="S543" s="84"/>
      <c r="T543" s="131"/>
    </row>
    <row r="544" spans="1:20" ht="15.75">
      <c r="A544" s="64">
        <v>2902</v>
      </c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126"/>
      <c r="M544" s="72"/>
      <c r="N544" s="3"/>
      <c r="O544" s="30"/>
      <c r="P544" s="3"/>
      <c r="Q544" s="30"/>
      <c r="R544" s="23"/>
      <c r="S544" s="84"/>
      <c r="T544" s="131"/>
    </row>
    <row r="545" spans="1:20" ht="15.75">
      <c r="A545" s="64">
        <v>3001</v>
      </c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126"/>
      <c r="M545" s="72"/>
      <c r="N545" s="3"/>
      <c r="O545" s="30"/>
      <c r="P545" s="89" t="s">
        <v>83</v>
      </c>
      <c r="Q545" s="90"/>
      <c r="R545" s="120" t="str">
        <f>IF(SUM(L538:L541)=0,"",SUM(L538:L541))</f>
        <v/>
      </c>
      <c r="S545" s="92" t="s">
        <v>11</v>
      </c>
      <c r="T545" s="131"/>
    </row>
    <row r="546" spans="1:20" ht="14.25">
      <c r="A546" s="261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126"/>
      <c r="M546" s="72"/>
      <c r="N546" s="3"/>
      <c r="O546" s="30"/>
      <c r="P546" s="93" t="s">
        <v>85</v>
      </c>
      <c r="Q546" s="94" t="str">
        <f>IF(Q545/B532=0,"",Q545/B532)</f>
        <v/>
      </c>
      <c r="R546" s="121" t="e">
        <f>IF(Q545/R545=0,"",Q545/R545)</f>
        <v>#VALUE!</v>
      </c>
      <c r="S546" s="96" t="s">
        <v>86</v>
      </c>
      <c r="T546" s="131"/>
    </row>
    <row r="547" spans="1:20" ht="12.75">
      <c r="A547" s="261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126"/>
      <c r="M547" s="97"/>
      <c r="N547" s="98"/>
      <c r="O547" s="99"/>
      <c r="P547" s="98"/>
      <c r="Q547" s="99"/>
      <c r="R547" s="99"/>
      <c r="S547" s="122"/>
      <c r="T547" s="131"/>
    </row>
    <row r="548" spans="1:20" ht="18">
      <c r="A548" s="29"/>
      <c r="B548" s="30"/>
      <c r="C548" s="30"/>
      <c r="D548" s="288" t="s">
        <v>111</v>
      </c>
      <c r="E548" s="289"/>
      <c r="F548" s="289"/>
      <c r="G548" s="289"/>
      <c r="H548" s="289"/>
      <c r="I548" s="289"/>
      <c r="J548" s="289"/>
      <c r="K548" s="290"/>
      <c r="L548" s="101">
        <f>SUM(L532:L544)</f>
        <v>0</v>
      </c>
      <c r="M548" s="102" t="str">
        <f>IF(L540=0,"",L540/B532)</f>
        <v/>
      </c>
      <c r="N548" s="102" t="str">
        <f>IF(L548=0,"",L548/B532)</f>
        <v/>
      </c>
      <c r="O548" s="102" t="str">
        <f>IF(L540=0,"",N548-M548)</f>
        <v/>
      </c>
      <c r="P548" s="3"/>
      <c r="Q548" s="30"/>
      <c r="R548" s="23"/>
      <c r="S548" s="3"/>
      <c r="T548" s="131"/>
    </row>
    <row r="549" spans="1:20" ht="12.75" customHeight="1">
      <c r="L549" s="3"/>
      <c r="M549" s="3"/>
      <c r="O549" s="3"/>
    </row>
    <row r="550" spans="1:20" ht="12.75" customHeight="1">
      <c r="L550" s="3"/>
      <c r="M550" s="3"/>
      <c r="O550" s="3"/>
    </row>
    <row r="551" spans="1:20" ht="12.75" customHeight="1">
      <c r="A551" s="249" t="s">
        <v>99</v>
      </c>
      <c r="B551" s="280"/>
      <c r="C551" s="246"/>
      <c r="D551" s="246"/>
      <c r="E551" s="246"/>
      <c r="F551" s="246"/>
      <c r="G551" s="246"/>
      <c r="H551" s="246"/>
      <c r="I551" s="246"/>
      <c r="J551" s="246"/>
      <c r="K551" s="280"/>
      <c r="L551" s="60" t="s">
        <v>146</v>
      </c>
      <c r="M551" s="60"/>
      <c r="N551" s="30"/>
      <c r="O551" s="3"/>
      <c r="P551" s="30"/>
      <c r="Q551" s="30"/>
      <c r="R551" s="30"/>
      <c r="S551" s="131"/>
      <c r="T551" s="131"/>
    </row>
    <row r="552" spans="1:20" ht="12.75" customHeight="1">
      <c r="A552" s="293" t="s">
        <v>10</v>
      </c>
      <c r="B552" s="294" t="s">
        <v>100</v>
      </c>
      <c r="C552" s="289"/>
      <c r="D552" s="289"/>
      <c r="E552" s="289"/>
      <c r="F552" s="289"/>
      <c r="G552" s="289"/>
      <c r="H552" s="289"/>
      <c r="I552" s="289"/>
      <c r="J552" s="289"/>
      <c r="K552" s="290"/>
      <c r="L552" s="310" t="s">
        <v>11</v>
      </c>
      <c r="M552" s="163" t="s">
        <v>3</v>
      </c>
      <c r="N552" s="163" t="s">
        <v>4</v>
      </c>
      <c r="O552" s="164" t="s">
        <v>5</v>
      </c>
      <c r="P552" s="163" t="s">
        <v>6</v>
      </c>
      <c r="Q552" s="165" t="s">
        <v>7</v>
      </c>
      <c r="R552" s="165" t="s">
        <v>8</v>
      </c>
      <c r="S552" s="286" t="s">
        <v>101</v>
      </c>
      <c r="T552" s="131"/>
    </row>
    <row r="553" spans="1:20" ht="12.75" customHeight="1">
      <c r="A553" s="285"/>
      <c r="B553" s="64" t="s">
        <v>102</v>
      </c>
      <c r="C553" s="64" t="s">
        <v>103</v>
      </c>
      <c r="D553" s="64" t="s">
        <v>104</v>
      </c>
      <c r="E553" s="64" t="s">
        <v>105</v>
      </c>
      <c r="F553" s="64" t="s">
        <v>106</v>
      </c>
      <c r="G553" s="64" t="s">
        <v>107</v>
      </c>
      <c r="H553" s="64" t="s">
        <v>108</v>
      </c>
      <c r="I553" s="64" t="s">
        <v>109</v>
      </c>
      <c r="J553" s="64" t="s">
        <v>110</v>
      </c>
      <c r="K553" s="64" t="s">
        <v>136</v>
      </c>
      <c r="L553" s="311"/>
      <c r="M553" s="278"/>
      <c r="N553" s="278"/>
      <c r="O553" s="279"/>
      <c r="P553" s="278"/>
      <c r="Q553" s="165"/>
      <c r="R553" s="277"/>
      <c r="S553" s="285"/>
      <c r="T553" s="131"/>
    </row>
    <row r="554" spans="1:20" ht="12.75" customHeight="1">
      <c r="A554" s="64">
        <v>2402</v>
      </c>
      <c r="B554" s="181">
        <v>47</v>
      </c>
      <c r="C554" s="87"/>
      <c r="D554" s="87"/>
      <c r="E554" s="87"/>
      <c r="F554" s="87"/>
      <c r="G554" s="87"/>
      <c r="H554" s="87"/>
      <c r="I554" s="87"/>
      <c r="J554" s="87"/>
      <c r="K554" s="87"/>
      <c r="L554" s="126"/>
      <c r="M554" s="67"/>
      <c r="N554" s="49"/>
      <c r="O554" s="68"/>
      <c r="P554" s="107"/>
      <c r="Q554" s="70">
        <f>B554</f>
        <v>47</v>
      </c>
      <c r="R554" s="108"/>
      <c r="S554" s="107"/>
      <c r="T554" s="131"/>
    </row>
    <row r="555" spans="1:20" ht="12.75" customHeight="1">
      <c r="A555" s="64">
        <v>2501</v>
      </c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126"/>
      <c r="M555" s="72"/>
      <c r="N555" s="3"/>
      <c r="O555" s="73"/>
      <c r="P555" s="74" t="str">
        <f>IF(C555=0,"",C555/B554)</f>
        <v/>
      </c>
      <c r="Q555" s="75"/>
      <c r="R555" s="76" t="str">
        <f t="shared" ref="R555:R562" si="62">IF(Q555=0,"",Q555/Q554)</f>
        <v/>
      </c>
      <c r="S555" s="76" t="str">
        <f t="shared" ref="S555:S562" si="63">IF(Q555=0,"",100%-R555)</f>
        <v/>
      </c>
      <c r="T555" s="131"/>
    </row>
    <row r="556" spans="1:20" ht="12.75" customHeight="1">
      <c r="A556" s="64">
        <v>2502</v>
      </c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126"/>
      <c r="M556" s="72"/>
      <c r="N556" s="3"/>
      <c r="O556" s="73"/>
      <c r="P556" s="74" t="str">
        <f>IF(D556=0,"",D556/C555)</f>
        <v/>
      </c>
      <c r="Q556" s="75"/>
      <c r="R556" s="76" t="str">
        <f t="shared" si="62"/>
        <v/>
      </c>
      <c r="S556" s="76" t="str">
        <f t="shared" si="63"/>
        <v/>
      </c>
      <c r="T556" s="8">
        <f>Q556/Q554</f>
        <v>0</v>
      </c>
    </row>
    <row r="557" spans="1:20" ht="12.75" customHeight="1">
      <c r="A557" s="64">
        <v>2601</v>
      </c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126"/>
      <c r="M557" s="72"/>
      <c r="N557" s="3"/>
      <c r="O557" s="73"/>
      <c r="P557" s="74" t="str">
        <f>IF(E557=0,"",E557/D556)</f>
        <v/>
      </c>
      <c r="Q557" s="75"/>
      <c r="R557" s="76" t="str">
        <f t="shared" si="62"/>
        <v/>
      </c>
      <c r="S557" s="76" t="str">
        <f t="shared" si="63"/>
        <v/>
      </c>
      <c r="T557" s="131"/>
    </row>
    <row r="558" spans="1:20" ht="12.75" customHeight="1">
      <c r="A558" s="64">
        <v>2602</v>
      </c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126"/>
      <c r="M558" s="72"/>
      <c r="N558" s="3"/>
      <c r="O558" s="73"/>
      <c r="P558" s="74" t="str">
        <f>IF(F558=0,"",F558/E557)</f>
        <v/>
      </c>
      <c r="Q558" s="75"/>
      <c r="R558" s="76" t="str">
        <f t="shared" si="62"/>
        <v/>
      </c>
      <c r="S558" s="76" t="str">
        <f t="shared" si="63"/>
        <v/>
      </c>
      <c r="T558" s="131"/>
    </row>
    <row r="559" spans="1:20" ht="12.75" customHeight="1">
      <c r="A559" s="64">
        <v>2701</v>
      </c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126"/>
      <c r="M559" s="72"/>
      <c r="N559" s="3"/>
      <c r="O559" s="73"/>
      <c r="P559" s="74" t="str">
        <f>IF(G559=0,"",G559/F558)</f>
        <v/>
      </c>
      <c r="Q559" s="75"/>
      <c r="R559" s="76" t="str">
        <f t="shared" si="62"/>
        <v/>
      </c>
      <c r="S559" s="76" t="str">
        <f t="shared" si="63"/>
        <v/>
      </c>
      <c r="T559" s="131"/>
    </row>
    <row r="560" spans="1:20" ht="12.75" customHeight="1">
      <c r="A560" s="64">
        <v>2702</v>
      </c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126"/>
      <c r="M560" s="72"/>
      <c r="N560" s="3"/>
      <c r="O560" s="73"/>
      <c r="P560" s="74" t="str">
        <f>IF(H560=0,"",H560/G559)</f>
        <v/>
      </c>
      <c r="Q560" s="75"/>
      <c r="R560" s="76" t="str">
        <f t="shared" si="62"/>
        <v/>
      </c>
      <c r="S560" s="76" t="str">
        <f t="shared" si="63"/>
        <v/>
      </c>
      <c r="T560" s="131"/>
    </row>
    <row r="561" spans="1:20" ht="12.75" customHeight="1">
      <c r="A561" s="64">
        <v>2801</v>
      </c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126"/>
      <c r="M561" s="72"/>
      <c r="N561" s="3"/>
      <c r="O561" s="73"/>
      <c r="P561" s="74" t="str">
        <f>IF(I561=0,"",I561/H560)</f>
        <v/>
      </c>
      <c r="Q561" s="75"/>
      <c r="R561" s="76" t="str">
        <f t="shared" si="62"/>
        <v/>
      </c>
      <c r="S561" s="76" t="str">
        <f t="shared" si="63"/>
        <v/>
      </c>
      <c r="T561" s="131"/>
    </row>
    <row r="562" spans="1:20" ht="12.75" customHeight="1">
      <c r="A562" s="64">
        <v>2802</v>
      </c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126"/>
      <c r="M562" s="72"/>
      <c r="N562" s="3"/>
      <c r="O562" s="73"/>
      <c r="P562" s="78" t="str">
        <f>IF(K562=0,"",K562/J561)</f>
        <v/>
      </c>
      <c r="Q562" s="75"/>
      <c r="R562" s="79" t="str">
        <f t="shared" si="62"/>
        <v/>
      </c>
      <c r="S562" s="79" t="str">
        <f t="shared" si="63"/>
        <v/>
      </c>
      <c r="T562" s="131"/>
    </row>
    <row r="563" spans="1:20" ht="12.75" customHeight="1">
      <c r="A563" s="64">
        <v>2901</v>
      </c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126"/>
      <c r="M563" s="72"/>
      <c r="N563" s="3"/>
      <c r="O563" s="30"/>
      <c r="P563" s="80"/>
      <c r="Q563" s="81"/>
      <c r="R563" s="82"/>
      <c r="S563" s="83"/>
      <c r="T563" s="131"/>
    </row>
    <row r="564" spans="1:20" ht="12.75" customHeight="1">
      <c r="A564" s="64">
        <v>2902</v>
      </c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126"/>
      <c r="M564" s="72"/>
      <c r="N564" s="3"/>
      <c r="O564" s="30"/>
      <c r="P564" s="84"/>
      <c r="Q564" s="241"/>
      <c r="R564" s="86"/>
      <c r="S564" s="84"/>
      <c r="T564" s="131"/>
    </row>
    <row r="565" spans="1:20" ht="12.75" customHeight="1">
      <c r="A565" s="64">
        <v>3001</v>
      </c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126"/>
      <c r="M565" s="72"/>
      <c r="N565" s="3"/>
      <c r="O565" s="30"/>
      <c r="P565" s="84"/>
      <c r="Q565" s="241"/>
      <c r="R565" s="86"/>
      <c r="S565" s="84"/>
      <c r="T565" s="131"/>
    </row>
    <row r="566" spans="1:20" ht="12.75" customHeight="1">
      <c r="A566" s="64">
        <v>3002</v>
      </c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126"/>
      <c r="M566" s="72"/>
      <c r="N566" s="3"/>
      <c r="O566" s="30"/>
      <c r="P566" s="3"/>
      <c r="Q566" s="30"/>
      <c r="R566" s="23"/>
      <c r="S566" s="84"/>
      <c r="T566" s="131"/>
    </row>
    <row r="567" spans="1:20" ht="12.75" customHeight="1">
      <c r="A567" s="64">
        <v>3101</v>
      </c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126"/>
      <c r="M567" s="72"/>
      <c r="N567" s="3"/>
      <c r="O567" s="30"/>
      <c r="P567" s="89" t="s">
        <v>83</v>
      </c>
      <c r="Q567" s="90"/>
      <c r="R567" s="120" t="str">
        <f>IF(SUM(L560:L563)=0,"",SUM(L560:L563))</f>
        <v/>
      </c>
      <c r="S567" s="92" t="s">
        <v>11</v>
      </c>
      <c r="T567" s="131"/>
    </row>
    <row r="568" spans="1:20" ht="12.75" customHeight="1">
      <c r="A568" s="280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126"/>
      <c r="M568" s="72"/>
      <c r="N568" s="3"/>
      <c r="O568" s="30"/>
      <c r="P568" s="93" t="s">
        <v>85</v>
      </c>
      <c r="Q568" s="94" t="str">
        <f>IF(Q567/B554=0,"",Q567/B554)</f>
        <v/>
      </c>
      <c r="R568" s="121" t="e">
        <f>IF(Q567/R567=0,"",Q567/R567)</f>
        <v>#VALUE!</v>
      </c>
      <c r="S568" s="96" t="s">
        <v>86</v>
      </c>
      <c r="T568" s="131"/>
    </row>
    <row r="569" spans="1:20" ht="12.75" customHeight="1">
      <c r="A569" s="280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126"/>
      <c r="M569" s="97"/>
      <c r="N569" s="98"/>
      <c r="O569" s="99"/>
      <c r="P569" s="98"/>
      <c r="Q569" s="99"/>
      <c r="R569" s="99"/>
      <c r="S569" s="122"/>
      <c r="T569" s="131"/>
    </row>
    <row r="570" spans="1:20" ht="12.75" customHeight="1">
      <c r="A570" s="29"/>
      <c r="B570" s="30"/>
      <c r="C570" s="30"/>
      <c r="D570" s="288" t="s">
        <v>111</v>
      </c>
      <c r="E570" s="289"/>
      <c r="F570" s="289"/>
      <c r="G570" s="289"/>
      <c r="H570" s="289"/>
      <c r="I570" s="289"/>
      <c r="J570" s="289"/>
      <c r="K570" s="290"/>
      <c r="L570" s="101">
        <f>SUM(L554:L566)</f>
        <v>0</v>
      </c>
      <c r="M570" s="102" t="str">
        <f>IF(L562=0,"",L562/B554)</f>
        <v/>
      </c>
      <c r="N570" s="102" t="str">
        <f>IF(L570=0,"",L570/B554)</f>
        <v/>
      </c>
      <c r="O570" s="102" t="str">
        <f>IF(L562=0,"",N570-M570)</f>
        <v/>
      </c>
      <c r="P570" s="3"/>
      <c r="Q570" s="30"/>
      <c r="R570" s="23"/>
      <c r="S570" s="3"/>
      <c r="T570" s="131"/>
    </row>
    <row r="571" spans="1:20" ht="12.75" customHeight="1">
      <c r="L571" s="3"/>
      <c r="M571" s="3"/>
      <c r="O571" s="3"/>
    </row>
    <row r="572" spans="1:20" ht="12.75" customHeight="1">
      <c r="L572" s="3"/>
      <c r="M572" s="3"/>
      <c r="O572" s="3"/>
    </row>
    <row r="573" spans="1:20" ht="12.75" customHeight="1">
      <c r="L573" s="3"/>
      <c r="M573" s="3"/>
      <c r="O573" s="3"/>
    </row>
    <row r="574" spans="1:20" ht="12.75" customHeight="1">
      <c r="L574" s="3"/>
      <c r="M574" s="3"/>
      <c r="O574" s="3"/>
    </row>
    <row r="575" spans="1:20" ht="12.75" customHeight="1">
      <c r="L575" s="3"/>
      <c r="M575" s="3"/>
      <c r="O575" s="3"/>
    </row>
    <row r="576" spans="1:20" ht="12.75" customHeight="1">
      <c r="L576" s="3"/>
      <c r="M576" s="3"/>
      <c r="O576" s="3"/>
    </row>
    <row r="577" spans="12:15" ht="12.75" customHeight="1">
      <c r="L577" s="3"/>
      <c r="M577" s="3"/>
      <c r="O577" s="3"/>
    </row>
    <row r="578" spans="12:15" ht="12.75" customHeight="1">
      <c r="L578" s="3"/>
      <c r="M578" s="3"/>
      <c r="O578" s="3"/>
    </row>
    <row r="579" spans="12:15" ht="12.75" customHeight="1">
      <c r="L579" s="3"/>
      <c r="M579" s="3"/>
      <c r="O579" s="3"/>
    </row>
    <row r="580" spans="12:15" ht="12.75" customHeight="1">
      <c r="L580" s="3"/>
      <c r="M580" s="3"/>
      <c r="O580" s="3"/>
    </row>
    <row r="581" spans="12:15" ht="12.75" customHeight="1">
      <c r="L581" s="3"/>
      <c r="M581" s="3"/>
      <c r="O581" s="3"/>
    </row>
    <row r="582" spans="12:15" ht="12.75" customHeight="1">
      <c r="L582" s="3"/>
      <c r="M582" s="3"/>
      <c r="O582" s="3"/>
    </row>
    <row r="583" spans="12:15" ht="12.75" customHeight="1">
      <c r="L583" s="3"/>
      <c r="M583" s="3"/>
      <c r="O583" s="3"/>
    </row>
    <row r="584" spans="12:15" ht="12.75" customHeight="1">
      <c r="L584" s="3"/>
      <c r="M584" s="3"/>
      <c r="O584" s="3"/>
    </row>
    <row r="585" spans="12:15" ht="12.75" customHeight="1">
      <c r="L585" s="3"/>
      <c r="M585" s="3"/>
      <c r="O585" s="3"/>
    </row>
    <row r="586" spans="12:15" ht="12.75" customHeight="1">
      <c r="L586" s="3"/>
      <c r="M586" s="3"/>
      <c r="O586" s="3"/>
    </row>
    <row r="587" spans="12:15" ht="12.75" customHeight="1">
      <c r="L587" s="3"/>
      <c r="M587" s="3"/>
      <c r="O587" s="3"/>
    </row>
    <row r="588" spans="12:15" ht="12.75" customHeight="1">
      <c r="L588" s="3"/>
      <c r="M588" s="3"/>
      <c r="O588" s="3"/>
    </row>
    <row r="589" spans="12:15" ht="12.75" customHeight="1">
      <c r="L589" s="3"/>
      <c r="M589" s="3"/>
      <c r="O589" s="3"/>
    </row>
    <row r="590" spans="12:15" ht="12.75" customHeight="1">
      <c r="L590" s="3"/>
      <c r="M590" s="3"/>
      <c r="O590" s="3"/>
    </row>
    <row r="591" spans="12:15" ht="12.75" customHeight="1">
      <c r="L591" s="3"/>
      <c r="M591" s="3"/>
      <c r="O591" s="3"/>
    </row>
    <row r="592" spans="12:15" ht="12.75" customHeight="1">
      <c r="L592" s="3"/>
      <c r="M592" s="3"/>
      <c r="O592" s="3"/>
    </row>
    <row r="593" spans="12:15" ht="12.75" customHeight="1">
      <c r="L593" s="3"/>
      <c r="M593" s="3"/>
      <c r="O593" s="3"/>
    </row>
    <row r="594" spans="12:15" ht="12.75" customHeight="1">
      <c r="L594" s="3"/>
      <c r="M594" s="3"/>
      <c r="O594" s="3"/>
    </row>
    <row r="595" spans="12:15" ht="12.75" customHeight="1">
      <c r="L595" s="3"/>
      <c r="M595" s="3"/>
      <c r="O595" s="3"/>
    </row>
    <row r="596" spans="12:15" ht="12.75" customHeight="1">
      <c r="L596" s="3"/>
      <c r="M596" s="3"/>
      <c r="O596" s="3"/>
    </row>
    <row r="597" spans="12:15" ht="12.75" customHeight="1">
      <c r="L597" s="3"/>
      <c r="M597" s="3"/>
      <c r="O597" s="3"/>
    </row>
    <row r="598" spans="12:15" ht="12.75" customHeight="1">
      <c r="L598" s="3"/>
      <c r="M598" s="3"/>
      <c r="O598" s="3"/>
    </row>
    <row r="599" spans="12:15" ht="12.75" customHeight="1">
      <c r="L599" s="3"/>
      <c r="M599" s="3"/>
      <c r="O599" s="3"/>
    </row>
    <row r="600" spans="12:15" ht="12.75" customHeight="1">
      <c r="L600" s="3"/>
      <c r="M600" s="3"/>
      <c r="O600" s="3"/>
    </row>
    <row r="601" spans="12:15" ht="12.75" customHeight="1">
      <c r="L601" s="3"/>
      <c r="M601" s="3"/>
      <c r="O601" s="3"/>
    </row>
    <row r="602" spans="12:15" ht="12.75" customHeight="1">
      <c r="L602" s="3"/>
      <c r="M602" s="3"/>
      <c r="O602" s="3"/>
    </row>
    <row r="603" spans="12:15" ht="12.75" customHeight="1">
      <c r="L603" s="3"/>
      <c r="M603" s="3"/>
      <c r="O603" s="3"/>
    </row>
    <row r="604" spans="12:15" ht="12.75" customHeight="1">
      <c r="L604" s="3"/>
      <c r="M604" s="3"/>
      <c r="O604" s="3"/>
    </row>
    <row r="605" spans="12:15" ht="12.75" customHeight="1">
      <c r="L605" s="3"/>
      <c r="M605" s="3"/>
      <c r="O605" s="3"/>
    </row>
    <row r="606" spans="12:15" ht="12.75" customHeight="1">
      <c r="L606" s="3"/>
      <c r="M606" s="3"/>
      <c r="O606" s="3"/>
    </row>
    <row r="607" spans="12:15" ht="12.75" customHeight="1">
      <c r="L607" s="3"/>
      <c r="M607" s="3"/>
      <c r="O607" s="3"/>
    </row>
    <row r="608" spans="12:15" ht="12.75" customHeight="1">
      <c r="L608" s="3"/>
      <c r="M608" s="3"/>
      <c r="O608" s="3"/>
    </row>
    <row r="609" spans="12:15" ht="12.75" customHeight="1">
      <c r="L609" s="3"/>
      <c r="M609" s="3"/>
      <c r="O609" s="3"/>
    </row>
    <row r="610" spans="12:15" ht="12.75" customHeight="1">
      <c r="L610" s="3"/>
      <c r="M610" s="3"/>
      <c r="O610" s="3"/>
    </row>
    <row r="611" spans="12:15" ht="12.75" customHeight="1">
      <c r="L611" s="3"/>
      <c r="M611" s="3"/>
      <c r="O611" s="3"/>
    </row>
    <row r="612" spans="12:15" ht="12.75" customHeight="1">
      <c r="L612" s="3"/>
      <c r="M612" s="3"/>
      <c r="O612" s="3"/>
    </row>
    <row r="613" spans="12:15" ht="12.75" customHeight="1">
      <c r="L613" s="3"/>
      <c r="M613" s="3"/>
      <c r="O613" s="3"/>
    </row>
    <row r="614" spans="12:15" ht="12.75" customHeight="1">
      <c r="L614" s="3"/>
      <c r="M614" s="3"/>
      <c r="O614" s="3"/>
    </row>
    <row r="615" spans="12:15" ht="12.75" customHeight="1">
      <c r="L615" s="3"/>
      <c r="M615" s="3"/>
      <c r="O615" s="3"/>
    </row>
    <row r="616" spans="12:15" ht="12.75" customHeight="1">
      <c r="L616" s="3"/>
      <c r="M616" s="3"/>
      <c r="O616" s="3"/>
    </row>
    <row r="617" spans="12:15" ht="12.75" customHeight="1">
      <c r="L617" s="3"/>
      <c r="M617" s="3"/>
      <c r="O617" s="3"/>
    </row>
    <row r="618" spans="12:15" ht="12.75" customHeight="1">
      <c r="L618" s="3"/>
      <c r="M618" s="3"/>
      <c r="O618" s="3"/>
    </row>
    <row r="619" spans="12:15" ht="12.75" customHeight="1">
      <c r="L619" s="3"/>
      <c r="M619" s="3"/>
      <c r="O619" s="3"/>
    </row>
    <row r="620" spans="12:15" ht="12.75" customHeight="1">
      <c r="L620" s="3"/>
      <c r="M620" s="3"/>
      <c r="O620" s="3"/>
    </row>
    <row r="621" spans="12:15" ht="12.75" customHeight="1">
      <c r="L621" s="3"/>
      <c r="M621" s="3"/>
      <c r="O621" s="3"/>
    </row>
    <row r="622" spans="12:15" ht="12.75" customHeight="1">
      <c r="L622" s="3"/>
      <c r="M622" s="3"/>
      <c r="O622" s="3"/>
    </row>
    <row r="623" spans="12:15" ht="12.75" customHeight="1">
      <c r="L623" s="3"/>
      <c r="M623" s="3"/>
      <c r="O623" s="3"/>
    </row>
    <row r="624" spans="12:15" ht="12.75" customHeight="1">
      <c r="L624" s="3"/>
      <c r="M624" s="3"/>
      <c r="O624" s="3"/>
    </row>
    <row r="625" spans="12:15" ht="12.75" customHeight="1">
      <c r="L625" s="3"/>
      <c r="M625" s="3"/>
      <c r="O625" s="3"/>
    </row>
    <row r="626" spans="12:15" ht="12.75" customHeight="1">
      <c r="L626" s="3"/>
      <c r="M626" s="3"/>
      <c r="O626" s="3"/>
    </row>
    <row r="627" spans="12:15" ht="12.75" customHeight="1">
      <c r="L627" s="3"/>
      <c r="M627" s="3"/>
      <c r="O627" s="3"/>
    </row>
    <row r="628" spans="12:15" ht="12.75" customHeight="1">
      <c r="L628" s="3"/>
      <c r="M628" s="3"/>
      <c r="O628" s="3"/>
    </row>
    <row r="629" spans="12:15" ht="12.75" customHeight="1">
      <c r="L629" s="3"/>
      <c r="M629" s="3"/>
      <c r="O629" s="3"/>
    </row>
    <row r="630" spans="12:15" ht="12.75" customHeight="1">
      <c r="L630" s="3"/>
      <c r="M630" s="3"/>
      <c r="O630" s="3"/>
    </row>
    <row r="631" spans="12:15" ht="12.75" customHeight="1">
      <c r="L631" s="3"/>
      <c r="M631" s="3"/>
      <c r="O631" s="3"/>
    </row>
    <row r="632" spans="12:15" ht="12.75" customHeight="1">
      <c r="L632" s="3"/>
      <c r="M632" s="3"/>
      <c r="O632" s="3"/>
    </row>
    <row r="633" spans="12:15" ht="12.75" customHeight="1">
      <c r="L633" s="3"/>
      <c r="M633" s="3"/>
      <c r="O633" s="3"/>
    </row>
    <row r="634" spans="12:15" ht="12.75" customHeight="1">
      <c r="L634" s="3"/>
      <c r="M634" s="3"/>
      <c r="O634" s="3"/>
    </row>
    <row r="635" spans="12:15" ht="12.75" customHeight="1">
      <c r="L635" s="3"/>
      <c r="M635" s="3"/>
      <c r="O635" s="3"/>
    </row>
    <row r="636" spans="12:15" ht="12.75" customHeight="1">
      <c r="L636" s="3"/>
      <c r="M636" s="3"/>
      <c r="O636" s="3"/>
    </row>
    <row r="637" spans="12:15" ht="12.75" customHeight="1">
      <c r="L637" s="3"/>
      <c r="M637" s="3"/>
      <c r="O637" s="3"/>
    </row>
    <row r="638" spans="12:15" ht="12.75" customHeight="1">
      <c r="L638" s="3"/>
      <c r="M638" s="3"/>
      <c r="O638" s="3"/>
    </row>
    <row r="639" spans="12:15" ht="12.75" customHeight="1">
      <c r="L639" s="3"/>
      <c r="M639" s="3"/>
      <c r="O639" s="3"/>
    </row>
    <row r="640" spans="12:15" ht="12.75" customHeight="1">
      <c r="L640" s="3"/>
      <c r="M640" s="3"/>
      <c r="O640" s="3"/>
    </row>
    <row r="641" spans="12:15" ht="12.75" customHeight="1">
      <c r="L641" s="3"/>
      <c r="M641" s="3"/>
      <c r="O641" s="3"/>
    </row>
    <row r="642" spans="12:15" ht="12.75" customHeight="1">
      <c r="L642" s="3"/>
      <c r="M642" s="3"/>
      <c r="O642" s="3"/>
    </row>
    <row r="643" spans="12:15" ht="12.75" customHeight="1">
      <c r="L643" s="3"/>
      <c r="M643" s="3"/>
      <c r="O643" s="3"/>
    </row>
    <row r="644" spans="12:15" ht="12.75" customHeight="1">
      <c r="L644" s="3"/>
      <c r="M644" s="3"/>
      <c r="O644" s="3"/>
    </row>
    <row r="645" spans="12:15" ht="12.75" customHeight="1">
      <c r="L645" s="3"/>
      <c r="M645" s="3"/>
      <c r="O645" s="3"/>
    </row>
    <row r="646" spans="12:15" ht="12.75" customHeight="1">
      <c r="L646" s="3"/>
      <c r="M646" s="3"/>
      <c r="O646" s="3"/>
    </row>
    <row r="647" spans="12:15" ht="12.75" customHeight="1">
      <c r="L647" s="3"/>
      <c r="M647" s="3"/>
      <c r="O647" s="3"/>
    </row>
    <row r="648" spans="12:15" ht="12.75" customHeight="1">
      <c r="L648" s="3"/>
      <c r="M648" s="3"/>
      <c r="O648" s="3"/>
    </row>
    <row r="649" spans="12:15" ht="12.75" customHeight="1">
      <c r="L649" s="3"/>
      <c r="M649" s="3"/>
      <c r="O649" s="3"/>
    </row>
    <row r="650" spans="12:15" ht="12.75" customHeight="1">
      <c r="L650" s="3"/>
      <c r="M650" s="3"/>
      <c r="O650" s="3"/>
    </row>
    <row r="651" spans="12:15" ht="12.75" customHeight="1">
      <c r="L651" s="3"/>
      <c r="M651" s="3"/>
      <c r="O651" s="3"/>
    </row>
    <row r="652" spans="12:15" ht="12.75" customHeight="1">
      <c r="L652" s="3"/>
      <c r="M652" s="3"/>
      <c r="O652" s="3"/>
    </row>
    <row r="653" spans="12:15" ht="12.75" customHeight="1">
      <c r="L653" s="3"/>
      <c r="M653" s="3"/>
      <c r="O653" s="3"/>
    </row>
    <row r="654" spans="12:15" ht="12.75" customHeight="1">
      <c r="L654" s="3"/>
      <c r="M654" s="3"/>
      <c r="O654" s="3"/>
    </row>
    <row r="655" spans="12:15" ht="12.75" customHeight="1">
      <c r="L655" s="3"/>
      <c r="M655" s="3"/>
      <c r="O655" s="3"/>
    </row>
    <row r="656" spans="12:15" ht="12.75" customHeight="1">
      <c r="L656" s="3"/>
      <c r="M656" s="3"/>
      <c r="O656" s="3"/>
    </row>
    <row r="657" spans="12:15" ht="12.75" customHeight="1">
      <c r="L657" s="3"/>
      <c r="M657" s="3"/>
      <c r="O657" s="3"/>
    </row>
    <row r="658" spans="12:15" ht="12.75" customHeight="1">
      <c r="L658" s="3"/>
      <c r="M658" s="3"/>
      <c r="O658" s="3"/>
    </row>
    <row r="659" spans="12:15" ht="12.75" customHeight="1">
      <c r="L659" s="3"/>
      <c r="M659" s="3"/>
      <c r="O659" s="3"/>
    </row>
    <row r="660" spans="12:15" ht="12.75" customHeight="1">
      <c r="L660" s="3"/>
      <c r="M660" s="3"/>
      <c r="O660" s="3"/>
    </row>
    <row r="661" spans="12:15" ht="12.75" customHeight="1">
      <c r="L661" s="3"/>
      <c r="M661" s="3"/>
      <c r="O661" s="3"/>
    </row>
    <row r="662" spans="12:15" ht="12.75" customHeight="1">
      <c r="L662" s="3"/>
      <c r="M662" s="3"/>
      <c r="O662" s="3"/>
    </row>
    <row r="663" spans="12:15" ht="12.75" customHeight="1">
      <c r="L663" s="3"/>
      <c r="M663" s="3"/>
      <c r="O663" s="3"/>
    </row>
    <row r="664" spans="12:15" ht="12.75" customHeight="1">
      <c r="L664" s="3"/>
      <c r="M664" s="3"/>
      <c r="O664" s="3"/>
    </row>
    <row r="665" spans="12:15" ht="12.75" customHeight="1">
      <c r="L665" s="3"/>
      <c r="M665" s="3"/>
      <c r="O665" s="3"/>
    </row>
    <row r="666" spans="12:15" ht="12.75" customHeight="1">
      <c r="L666" s="3"/>
      <c r="M666" s="3"/>
      <c r="O666" s="3"/>
    </row>
    <row r="667" spans="12:15" ht="12.75" customHeight="1">
      <c r="L667" s="3"/>
      <c r="M667" s="3"/>
      <c r="O667" s="3"/>
    </row>
    <row r="668" spans="12:15" ht="12.75" customHeight="1">
      <c r="L668" s="3"/>
      <c r="M668" s="3"/>
      <c r="O668" s="3"/>
    </row>
    <row r="669" spans="12:15" ht="12.75" customHeight="1">
      <c r="L669" s="3"/>
      <c r="M669" s="3"/>
      <c r="O669" s="3"/>
    </row>
    <row r="670" spans="12:15" ht="12.75" customHeight="1">
      <c r="L670" s="3"/>
      <c r="M670" s="3"/>
      <c r="O670" s="3"/>
    </row>
    <row r="671" spans="12:15" ht="12.75" customHeight="1">
      <c r="L671" s="3"/>
      <c r="M671" s="3"/>
      <c r="O671" s="3"/>
    </row>
    <row r="672" spans="12:15" ht="12.75" customHeight="1">
      <c r="L672" s="3"/>
      <c r="M672" s="3"/>
      <c r="O672" s="3"/>
    </row>
    <row r="673" spans="12:15" ht="12.75" customHeight="1">
      <c r="L673" s="3"/>
      <c r="M673" s="3"/>
      <c r="O673" s="3"/>
    </row>
    <row r="674" spans="12:15" ht="12.75" customHeight="1">
      <c r="L674" s="3"/>
      <c r="M674" s="3"/>
      <c r="O674" s="3"/>
    </row>
    <row r="675" spans="12:15" ht="12.75" customHeight="1">
      <c r="L675" s="3"/>
      <c r="M675" s="3"/>
      <c r="O675" s="3"/>
    </row>
    <row r="676" spans="12:15" ht="12.75" customHeight="1">
      <c r="L676" s="3"/>
      <c r="M676" s="3"/>
      <c r="O676" s="3"/>
    </row>
    <row r="677" spans="12:15" ht="12.75" customHeight="1">
      <c r="L677" s="3"/>
      <c r="M677" s="3"/>
      <c r="O677" s="3"/>
    </row>
    <row r="678" spans="12:15" ht="12.75" customHeight="1">
      <c r="L678" s="3"/>
      <c r="M678" s="3"/>
      <c r="O678" s="3"/>
    </row>
    <row r="679" spans="12:15" ht="12.75" customHeight="1">
      <c r="L679" s="3"/>
      <c r="M679" s="3"/>
      <c r="O679" s="3"/>
    </row>
    <row r="680" spans="12:15" ht="12.75" customHeight="1">
      <c r="L680" s="3"/>
      <c r="M680" s="3"/>
      <c r="O680" s="3"/>
    </row>
    <row r="681" spans="12:15" ht="12.75" customHeight="1">
      <c r="L681" s="3"/>
      <c r="M681" s="3"/>
      <c r="O681" s="3"/>
    </row>
    <row r="682" spans="12:15" ht="12.75" customHeight="1">
      <c r="L682" s="3"/>
      <c r="M682" s="3"/>
      <c r="O682" s="3"/>
    </row>
    <row r="683" spans="12:15" ht="12.75" customHeight="1">
      <c r="L683" s="3"/>
      <c r="M683" s="3"/>
      <c r="O683" s="3"/>
    </row>
    <row r="684" spans="12:15" ht="12.75" customHeight="1">
      <c r="L684" s="3"/>
      <c r="M684" s="3"/>
      <c r="O684" s="3"/>
    </row>
    <row r="685" spans="12:15" ht="12.75" customHeight="1">
      <c r="L685" s="3"/>
      <c r="M685" s="3"/>
      <c r="O685" s="3"/>
    </row>
    <row r="686" spans="12:15" ht="12.75" customHeight="1">
      <c r="L686" s="3"/>
      <c r="M686" s="3"/>
      <c r="O686" s="3"/>
    </row>
    <row r="687" spans="12:15" ht="12.75" customHeight="1">
      <c r="L687" s="3"/>
      <c r="M687" s="3"/>
      <c r="O687" s="3"/>
    </row>
    <row r="688" spans="12:15" ht="12.75" customHeight="1">
      <c r="L688" s="3"/>
      <c r="M688" s="3"/>
      <c r="O688" s="3"/>
    </row>
    <row r="689" spans="12:15" ht="12.75" customHeight="1">
      <c r="L689" s="3"/>
      <c r="M689" s="3"/>
      <c r="O689" s="3"/>
    </row>
    <row r="690" spans="12:15" ht="12.75" customHeight="1">
      <c r="L690" s="3"/>
      <c r="M690" s="3"/>
      <c r="O690" s="3"/>
    </row>
    <row r="691" spans="12:15" ht="12.75" customHeight="1">
      <c r="L691" s="3"/>
      <c r="M691" s="3"/>
      <c r="O691" s="3"/>
    </row>
    <row r="692" spans="12:15" ht="12.75" customHeight="1">
      <c r="L692" s="3"/>
      <c r="M692" s="3"/>
      <c r="O692" s="3"/>
    </row>
    <row r="693" spans="12:15" ht="12.75" customHeight="1">
      <c r="L693" s="3"/>
      <c r="M693" s="3"/>
      <c r="O693" s="3"/>
    </row>
    <row r="694" spans="12:15" ht="12.75" customHeight="1">
      <c r="L694" s="3"/>
      <c r="M694" s="3"/>
      <c r="O694" s="3"/>
    </row>
    <row r="695" spans="12:15" ht="12.75" customHeight="1">
      <c r="L695" s="3"/>
      <c r="M695" s="3"/>
      <c r="O695" s="3"/>
    </row>
    <row r="696" spans="12:15" ht="12.75" customHeight="1">
      <c r="L696" s="3"/>
      <c r="M696" s="3"/>
      <c r="O696" s="3"/>
    </row>
    <row r="697" spans="12:15" ht="12.75" customHeight="1">
      <c r="L697" s="3"/>
      <c r="M697" s="3"/>
      <c r="O697" s="3"/>
    </row>
    <row r="698" spans="12:15" ht="12.75" customHeight="1">
      <c r="L698" s="3"/>
      <c r="M698" s="3"/>
      <c r="O698" s="3"/>
    </row>
    <row r="699" spans="12:15" ht="12.75" customHeight="1">
      <c r="L699" s="3"/>
      <c r="M699" s="3"/>
      <c r="O699" s="3"/>
    </row>
    <row r="700" spans="12:15" ht="12.75" customHeight="1">
      <c r="L700" s="3"/>
      <c r="M700" s="3"/>
      <c r="O700" s="3"/>
    </row>
    <row r="701" spans="12:15" ht="12.75" customHeight="1">
      <c r="L701" s="3"/>
      <c r="M701" s="3"/>
      <c r="O701" s="3"/>
    </row>
    <row r="702" spans="12:15" ht="12.75" customHeight="1">
      <c r="L702" s="3"/>
      <c r="M702" s="3"/>
      <c r="O702" s="3"/>
    </row>
    <row r="703" spans="12:15" ht="12.75" customHeight="1">
      <c r="L703" s="3"/>
      <c r="M703" s="3"/>
      <c r="O703" s="3"/>
    </row>
    <row r="704" spans="12:15" ht="12.75" customHeight="1">
      <c r="L704" s="3"/>
      <c r="M704" s="3"/>
      <c r="O704" s="3"/>
    </row>
    <row r="705" spans="12:15" ht="12.75" customHeight="1">
      <c r="L705" s="3"/>
      <c r="M705" s="3"/>
      <c r="O705" s="3"/>
    </row>
    <row r="706" spans="12:15" ht="12.75" customHeight="1">
      <c r="L706" s="3"/>
      <c r="M706" s="3"/>
      <c r="O706" s="3"/>
    </row>
    <row r="707" spans="12:15" ht="12.75" customHeight="1">
      <c r="L707" s="3"/>
      <c r="M707" s="3"/>
      <c r="O707" s="3"/>
    </row>
    <row r="708" spans="12:15" ht="12.75" customHeight="1">
      <c r="L708" s="3"/>
      <c r="M708" s="3"/>
      <c r="O708" s="3"/>
    </row>
    <row r="709" spans="12:15" ht="12.75" customHeight="1">
      <c r="L709" s="3"/>
      <c r="M709" s="3"/>
      <c r="O709" s="3"/>
    </row>
    <row r="710" spans="12:15" ht="12.75" customHeight="1">
      <c r="L710" s="3"/>
      <c r="M710" s="3"/>
      <c r="O710" s="3"/>
    </row>
    <row r="711" spans="12:15" ht="12.75" customHeight="1">
      <c r="L711" s="3"/>
      <c r="M711" s="3"/>
      <c r="O711" s="3"/>
    </row>
    <row r="712" spans="12:15" ht="12.75" customHeight="1">
      <c r="L712" s="3"/>
      <c r="M712" s="3"/>
      <c r="O712" s="3"/>
    </row>
    <row r="713" spans="12:15" ht="12.75" customHeight="1">
      <c r="L713" s="3"/>
      <c r="M713" s="3"/>
      <c r="O713" s="3"/>
    </row>
    <row r="714" spans="12:15" ht="12.75" customHeight="1">
      <c r="L714" s="3"/>
      <c r="M714" s="3"/>
      <c r="O714" s="3"/>
    </row>
    <row r="715" spans="12:15" ht="12.75" customHeight="1">
      <c r="L715" s="3"/>
      <c r="M715" s="3"/>
      <c r="O715" s="3"/>
    </row>
    <row r="716" spans="12:15" ht="12.75" customHeight="1">
      <c r="L716" s="3"/>
      <c r="M716" s="3"/>
      <c r="O716" s="3"/>
    </row>
    <row r="717" spans="12:15" ht="12.75" customHeight="1">
      <c r="L717" s="3"/>
      <c r="M717" s="3"/>
      <c r="O717" s="3"/>
    </row>
    <row r="718" spans="12:15" ht="12.75" customHeight="1">
      <c r="L718" s="3"/>
      <c r="M718" s="3"/>
      <c r="O718" s="3"/>
    </row>
    <row r="719" spans="12:15" ht="12.75" customHeight="1">
      <c r="L719" s="3"/>
      <c r="M719" s="3"/>
      <c r="O719" s="3"/>
    </row>
    <row r="720" spans="12:15" ht="12.75" customHeight="1">
      <c r="L720" s="3"/>
      <c r="M720" s="3"/>
      <c r="O720" s="3"/>
    </row>
    <row r="721" spans="12:15" ht="12.75" customHeight="1">
      <c r="L721" s="3"/>
      <c r="M721" s="3"/>
      <c r="O721" s="3"/>
    </row>
    <row r="722" spans="12:15" ht="12.75" customHeight="1">
      <c r="L722" s="3"/>
      <c r="M722" s="3"/>
      <c r="O722" s="3"/>
    </row>
    <row r="723" spans="12:15" ht="12.75" customHeight="1">
      <c r="L723" s="3"/>
      <c r="M723" s="3"/>
      <c r="O723" s="3"/>
    </row>
    <row r="724" spans="12:15" ht="12.75" customHeight="1">
      <c r="L724" s="3"/>
      <c r="M724" s="3"/>
      <c r="O724" s="3"/>
    </row>
    <row r="725" spans="12:15" ht="12.75" customHeight="1">
      <c r="L725" s="3"/>
      <c r="M725" s="3"/>
      <c r="O725" s="3"/>
    </row>
    <row r="726" spans="12:15" ht="12.75" customHeight="1">
      <c r="L726" s="3"/>
      <c r="M726" s="3"/>
      <c r="O726" s="3"/>
    </row>
    <row r="727" spans="12:15" ht="12.75" customHeight="1">
      <c r="L727" s="3"/>
      <c r="M727" s="3"/>
      <c r="O727" s="3"/>
    </row>
    <row r="728" spans="12:15" ht="12.75" customHeight="1">
      <c r="L728" s="3"/>
      <c r="M728" s="3"/>
      <c r="O728" s="3"/>
    </row>
    <row r="729" spans="12:15" ht="12.75" customHeight="1">
      <c r="L729" s="3"/>
      <c r="M729" s="3"/>
      <c r="O729" s="3"/>
    </row>
    <row r="730" spans="12:15" ht="12.75" customHeight="1">
      <c r="L730" s="3"/>
      <c r="M730" s="3"/>
      <c r="O730" s="3"/>
    </row>
    <row r="731" spans="12:15" ht="12.75" customHeight="1">
      <c r="L731" s="3"/>
      <c r="M731" s="3"/>
      <c r="O731" s="3"/>
    </row>
    <row r="732" spans="12:15" ht="12.75" customHeight="1">
      <c r="L732" s="3"/>
      <c r="M732" s="3"/>
      <c r="O732" s="3"/>
    </row>
    <row r="733" spans="12:15" ht="12.75" customHeight="1">
      <c r="L733" s="3"/>
      <c r="M733" s="3"/>
      <c r="O733" s="3"/>
    </row>
    <row r="734" spans="12:15" ht="12.75" customHeight="1">
      <c r="L734" s="3"/>
      <c r="M734" s="3"/>
      <c r="O734" s="3"/>
    </row>
    <row r="735" spans="12:15" ht="12.75" customHeight="1">
      <c r="L735" s="3"/>
      <c r="M735" s="3"/>
      <c r="O735" s="3"/>
    </row>
    <row r="736" spans="12:15" ht="12.75" customHeight="1">
      <c r="L736" s="3"/>
      <c r="M736" s="3"/>
      <c r="O736" s="3"/>
    </row>
    <row r="737" spans="12:15" ht="12.75" customHeight="1">
      <c r="L737" s="3"/>
      <c r="M737" s="3"/>
      <c r="O737" s="3"/>
    </row>
    <row r="738" spans="12:15" ht="12.75" customHeight="1">
      <c r="L738" s="3"/>
      <c r="M738" s="3"/>
      <c r="O738" s="3"/>
    </row>
    <row r="739" spans="12:15" ht="12.75" customHeight="1">
      <c r="L739" s="3"/>
      <c r="M739" s="3"/>
      <c r="O739" s="3"/>
    </row>
    <row r="740" spans="12:15" ht="12.75" customHeight="1">
      <c r="L740" s="3"/>
      <c r="M740" s="3"/>
      <c r="O740" s="3"/>
    </row>
    <row r="741" spans="12:15" ht="12.75" customHeight="1">
      <c r="L741" s="3"/>
      <c r="M741" s="3"/>
      <c r="O741" s="3"/>
    </row>
    <row r="742" spans="12:15" ht="12.75" customHeight="1">
      <c r="L742" s="3"/>
      <c r="M742" s="3"/>
      <c r="O742" s="3"/>
    </row>
    <row r="743" spans="12:15" ht="12.75" customHeight="1">
      <c r="L743" s="3"/>
      <c r="M743" s="3"/>
      <c r="O743" s="3"/>
    </row>
    <row r="744" spans="12:15" ht="12.75" customHeight="1">
      <c r="L744" s="3"/>
      <c r="M744" s="3"/>
      <c r="O744" s="3"/>
    </row>
    <row r="745" spans="12:15" ht="12.75" customHeight="1">
      <c r="L745" s="3"/>
      <c r="M745" s="3"/>
      <c r="O745" s="3"/>
    </row>
    <row r="746" spans="12:15" ht="12.75" customHeight="1">
      <c r="L746" s="3"/>
      <c r="M746" s="3"/>
      <c r="O746" s="3"/>
    </row>
    <row r="747" spans="12:15" ht="12.75" customHeight="1">
      <c r="L747" s="3"/>
      <c r="M747" s="3"/>
      <c r="O747" s="3"/>
    </row>
    <row r="748" spans="12:15" ht="12.75" customHeight="1">
      <c r="L748" s="3"/>
      <c r="M748" s="3"/>
      <c r="O748" s="3"/>
    </row>
    <row r="749" spans="12:15" ht="12.75" customHeight="1">
      <c r="L749" s="3"/>
      <c r="M749" s="3"/>
      <c r="O749" s="3"/>
    </row>
    <row r="750" spans="12:15" ht="12.75" customHeight="1">
      <c r="L750" s="3"/>
      <c r="M750" s="3"/>
      <c r="O750" s="3"/>
    </row>
    <row r="751" spans="12:15" ht="12.75" customHeight="1">
      <c r="L751" s="3"/>
      <c r="M751" s="3"/>
      <c r="O751" s="3"/>
    </row>
    <row r="752" spans="12:15" ht="12.75" customHeight="1">
      <c r="L752" s="3"/>
      <c r="M752" s="3"/>
      <c r="O752" s="3"/>
    </row>
    <row r="753" spans="12:15" ht="12.75" customHeight="1">
      <c r="L753" s="3"/>
      <c r="M753" s="3"/>
      <c r="O753" s="3"/>
    </row>
    <row r="754" spans="12:15" ht="12.75" customHeight="1">
      <c r="L754" s="3"/>
      <c r="M754" s="3"/>
      <c r="O754" s="3"/>
    </row>
    <row r="755" spans="12:15" ht="12.75" customHeight="1">
      <c r="L755" s="3"/>
      <c r="M755" s="3"/>
      <c r="O755" s="3"/>
    </row>
    <row r="756" spans="12:15" ht="12.75" customHeight="1">
      <c r="L756" s="3"/>
      <c r="M756" s="3"/>
      <c r="O756" s="3"/>
    </row>
    <row r="757" spans="12:15" ht="12.75" customHeight="1">
      <c r="L757" s="3"/>
      <c r="M757" s="3"/>
      <c r="O757" s="3"/>
    </row>
    <row r="758" spans="12:15" ht="12.75" customHeight="1">
      <c r="L758" s="3"/>
      <c r="M758" s="3"/>
      <c r="O758" s="3"/>
    </row>
    <row r="759" spans="12:15" ht="12.75" customHeight="1">
      <c r="L759" s="3"/>
      <c r="M759" s="3"/>
      <c r="O759" s="3"/>
    </row>
    <row r="760" spans="12:15" ht="12.75" customHeight="1">
      <c r="L760" s="3"/>
      <c r="M760" s="3"/>
      <c r="O760" s="3"/>
    </row>
    <row r="761" spans="12:15" ht="12.75" customHeight="1">
      <c r="L761" s="3"/>
      <c r="M761" s="3"/>
      <c r="O761" s="3"/>
    </row>
    <row r="762" spans="12:15" ht="12.75" customHeight="1">
      <c r="L762" s="3"/>
      <c r="M762" s="3"/>
      <c r="O762" s="3"/>
    </row>
    <row r="763" spans="12:15" ht="12.75" customHeight="1">
      <c r="L763" s="3"/>
      <c r="M763" s="3"/>
      <c r="O763" s="3"/>
    </row>
    <row r="764" spans="12:15" ht="12.75" customHeight="1">
      <c r="L764" s="3"/>
      <c r="M764" s="3"/>
      <c r="O764" s="3"/>
    </row>
    <row r="765" spans="12:15" ht="12.75" customHeight="1">
      <c r="L765" s="3"/>
      <c r="M765" s="3"/>
      <c r="O765" s="3"/>
    </row>
    <row r="766" spans="12:15" ht="12.75" customHeight="1">
      <c r="L766" s="3"/>
      <c r="M766" s="3"/>
      <c r="O766" s="3"/>
    </row>
    <row r="767" spans="12:15" ht="12.75" customHeight="1">
      <c r="L767" s="3"/>
      <c r="M767" s="3"/>
      <c r="O767" s="3"/>
    </row>
    <row r="768" spans="12:15" ht="12.75" customHeight="1">
      <c r="L768" s="3"/>
      <c r="M768" s="3"/>
      <c r="O768" s="3"/>
    </row>
    <row r="769" spans="12:15" ht="12.75" customHeight="1">
      <c r="L769" s="3"/>
      <c r="M769" s="3"/>
      <c r="O769" s="3"/>
    </row>
    <row r="770" spans="12:15" ht="12.75" customHeight="1">
      <c r="L770" s="3"/>
      <c r="M770" s="3"/>
      <c r="O770" s="3"/>
    </row>
    <row r="771" spans="12:15" ht="12.75" customHeight="1">
      <c r="L771" s="3"/>
      <c r="M771" s="3"/>
      <c r="O771" s="3"/>
    </row>
    <row r="772" spans="12:15" ht="12.75" customHeight="1">
      <c r="L772" s="3"/>
      <c r="M772" s="3"/>
      <c r="O772" s="3"/>
    </row>
    <row r="773" spans="12:15" ht="12.75" customHeight="1">
      <c r="L773" s="3"/>
      <c r="M773" s="3"/>
      <c r="O773" s="3"/>
    </row>
    <row r="774" spans="12:15" ht="12.75" customHeight="1">
      <c r="L774" s="3"/>
      <c r="M774" s="3"/>
      <c r="O774" s="3"/>
    </row>
    <row r="775" spans="12:15" ht="12.75" customHeight="1">
      <c r="L775" s="3"/>
      <c r="M775" s="3"/>
      <c r="O775" s="3"/>
    </row>
    <row r="776" spans="12:15" ht="12.75" customHeight="1">
      <c r="L776" s="3"/>
      <c r="M776" s="3"/>
      <c r="O776" s="3"/>
    </row>
    <row r="777" spans="12:15" ht="12.75" customHeight="1">
      <c r="L777" s="3"/>
      <c r="M777" s="3"/>
      <c r="O777" s="3"/>
    </row>
    <row r="778" spans="12:15" ht="12.75" customHeight="1">
      <c r="L778" s="3"/>
      <c r="M778" s="3"/>
      <c r="O778" s="3"/>
    </row>
    <row r="779" spans="12:15" ht="12.75" customHeight="1">
      <c r="L779" s="3"/>
      <c r="M779" s="3"/>
      <c r="O779" s="3"/>
    </row>
    <row r="780" spans="12:15" ht="12.75" customHeight="1">
      <c r="L780" s="3"/>
      <c r="M780" s="3"/>
      <c r="O780" s="3"/>
    </row>
    <row r="781" spans="12:15" ht="12.75" customHeight="1">
      <c r="L781" s="3"/>
      <c r="M781" s="3"/>
      <c r="O781" s="3"/>
    </row>
    <row r="782" spans="12:15" ht="12.75" customHeight="1">
      <c r="L782" s="3"/>
      <c r="M782" s="3"/>
      <c r="O782" s="3"/>
    </row>
    <row r="783" spans="12:15" ht="12.75" customHeight="1">
      <c r="L783" s="3"/>
      <c r="M783" s="3"/>
      <c r="O783" s="3"/>
    </row>
    <row r="784" spans="12:15" ht="12.75" customHeight="1">
      <c r="L784" s="3"/>
      <c r="M784" s="3"/>
      <c r="O784" s="3"/>
    </row>
    <row r="785" spans="12:15" ht="12.75" customHeight="1">
      <c r="L785" s="3"/>
      <c r="M785" s="3"/>
      <c r="O785" s="3"/>
    </row>
    <row r="786" spans="12:15" ht="12.75" customHeight="1">
      <c r="L786" s="3"/>
      <c r="M786" s="3"/>
      <c r="O786" s="3"/>
    </row>
    <row r="787" spans="12:15" ht="12.75" customHeight="1">
      <c r="L787" s="3"/>
      <c r="M787" s="3"/>
      <c r="O787" s="3"/>
    </row>
    <row r="788" spans="12:15" ht="12.75" customHeight="1">
      <c r="L788" s="3"/>
      <c r="M788" s="3"/>
      <c r="O788" s="3"/>
    </row>
    <row r="789" spans="12:15" ht="12.75" customHeight="1">
      <c r="L789" s="3"/>
      <c r="M789" s="3"/>
      <c r="O789" s="3"/>
    </row>
    <row r="790" spans="12:15" ht="12.75" customHeight="1">
      <c r="L790" s="3"/>
      <c r="M790" s="3"/>
      <c r="O790" s="3"/>
    </row>
    <row r="791" spans="12:15" ht="12.75" customHeight="1">
      <c r="L791" s="3"/>
      <c r="M791" s="3"/>
      <c r="O791" s="3"/>
    </row>
    <row r="792" spans="12:15" ht="12.75" customHeight="1">
      <c r="L792" s="3"/>
      <c r="M792" s="3"/>
      <c r="O792" s="3"/>
    </row>
    <row r="793" spans="12:15" ht="12.75" customHeight="1">
      <c r="L793" s="3"/>
      <c r="M793" s="3"/>
      <c r="O793" s="3"/>
    </row>
    <row r="794" spans="12:15" ht="12.75" customHeight="1">
      <c r="L794" s="3"/>
      <c r="M794" s="3"/>
      <c r="O794" s="3"/>
    </row>
    <row r="795" spans="12:15" ht="12.75" customHeight="1">
      <c r="L795" s="3"/>
      <c r="M795" s="3"/>
      <c r="O795" s="3"/>
    </row>
    <row r="796" spans="12:15" ht="12.75" customHeight="1">
      <c r="L796" s="3"/>
      <c r="M796" s="3"/>
      <c r="O796" s="3"/>
    </row>
    <row r="797" spans="12:15" ht="12.75" customHeight="1">
      <c r="L797" s="3"/>
      <c r="M797" s="3"/>
      <c r="O797" s="3"/>
    </row>
    <row r="798" spans="12:15" ht="12.75" customHeight="1">
      <c r="L798" s="3"/>
      <c r="M798" s="3"/>
      <c r="O798" s="3"/>
    </row>
    <row r="799" spans="12:15" ht="12.75" customHeight="1">
      <c r="L799" s="3"/>
      <c r="M799" s="3"/>
      <c r="O799" s="3"/>
    </row>
    <row r="800" spans="12:15" ht="12.75" customHeight="1">
      <c r="L800" s="3"/>
      <c r="M800" s="3"/>
      <c r="O800" s="3"/>
    </row>
    <row r="801" spans="12:15" ht="12.75" customHeight="1">
      <c r="L801" s="3"/>
      <c r="M801" s="3"/>
      <c r="O801" s="3"/>
    </row>
    <row r="802" spans="12:15" ht="12.75" customHeight="1">
      <c r="L802" s="3"/>
      <c r="M802" s="3"/>
      <c r="O802" s="3"/>
    </row>
    <row r="803" spans="12:15" ht="12.75" customHeight="1">
      <c r="L803" s="3"/>
      <c r="M803" s="3"/>
      <c r="O803" s="3"/>
    </row>
    <row r="804" spans="12:15" ht="12.75" customHeight="1">
      <c r="L804" s="3"/>
      <c r="M804" s="3"/>
      <c r="O804" s="3"/>
    </row>
    <row r="805" spans="12:15" ht="12.75" customHeight="1">
      <c r="L805" s="3"/>
      <c r="M805" s="3"/>
      <c r="O805" s="3"/>
    </row>
    <row r="806" spans="12:15" ht="12.75" customHeight="1">
      <c r="L806" s="3"/>
      <c r="M806" s="3"/>
      <c r="O806" s="3"/>
    </row>
    <row r="807" spans="12:15" ht="12.75" customHeight="1">
      <c r="L807" s="3"/>
      <c r="M807" s="3"/>
      <c r="O807" s="3"/>
    </row>
    <row r="808" spans="12:15" ht="12.75" customHeight="1">
      <c r="L808" s="3"/>
      <c r="M808" s="3"/>
      <c r="O808" s="3"/>
    </row>
    <row r="809" spans="12:15" ht="12.75" customHeight="1">
      <c r="L809" s="3"/>
      <c r="M809" s="3"/>
      <c r="O809" s="3"/>
    </row>
    <row r="810" spans="12:15" ht="12.75" customHeight="1">
      <c r="L810" s="3"/>
      <c r="M810" s="3"/>
      <c r="O810" s="3"/>
    </row>
    <row r="811" spans="12:15" ht="12.75" customHeight="1">
      <c r="L811" s="3"/>
      <c r="M811" s="3"/>
      <c r="O811" s="3"/>
    </row>
    <row r="812" spans="12:15" ht="12.75" customHeight="1">
      <c r="L812" s="3"/>
      <c r="M812" s="3"/>
      <c r="O812" s="3"/>
    </row>
    <row r="813" spans="12:15" ht="12.75" customHeight="1">
      <c r="L813" s="3"/>
      <c r="M813" s="3"/>
      <c r="O813" s="3"/>
    </row>
    <row r="814" spans="12:15" ht="12.75" customHeight="1">
      <c r="L814" s="3"/>
      <c r="M814" s="3"/>
      <c r="O814" s="3"/>
    </row>
    <row r="815" spans="12:15" ht="12.75" customHeight="1">
      <c r="L815" s="3"/>
      <c r="M815" s="3"/>
      <c r="O815" s="3"/>
    </row>
    <row r="816" spans="12:15" ht="12.75" customHeight="1">
      <c r="L816" s="3"/>
      <c r="M816" s="3"/>
      <c r="O816" s="3"/>
    </row>
    <row r="817" spans="12:15" ht="12.75" customHeight="1">
      <c r="L817" s="3"/>
      <c r="M817" s="3"/>
      <c r="O817" s="3"/>
    </row>
    <row r="818" spans="12:15" ht="12.75" customHeight="1">
      <c r="L818" s="3"/>
      <c r="M818" s="3"/>
      <c r="O818" s="3"/>
    </row>
    <row r="819" spans="12:15" ht="12.75" customHeight="1">
      <c r="L819" s="3"/>
      <c r="M819" s="3"/>
      <c r="O819" s="3"/>
    </row>
    <row r="820" spans="12:15" ht="12.75" customHeight="1">
      <c r="L820" s="3"/>
      <c r="M820" s="3"/>
      <c r="O820" s="3"/>
    </row>
    <row r="821" spans="12:15" ht="12.75" customHeight="1">
      <c r="L821" s="3"/>
      <c r="M821" s="3"/>
      <c r="O821" s="3"/>
    </row>
    <row r="822" spans="12:15" ht="12.75" customHeight="1">
      <c r="L822" s="3"/>
      <c r="M822" s="3"/>
      <c r="O822" s="3"/>
    </row>
    <row r="823" spans="12:15" ht="12.75" customHeight="1">
      <c r="L823" s="3"/>
      <c r="M823" s="3"/>
      <c r="O823" s="3"/>
    </row>
    <row r="824" spans="12:15" ht="12.75" customHeight="1">
      <c r="L824" s="3"/>
      <c r="M824" s="3"/>
      <c r="O824" s="3"/>
    </row>
    <row r="825" spans="12:15" ht="12.75" customHeight="1">
      <c r="L825" s="3"/>
      <c r="M825" s="3"/>
      <c r="O825" s="3"/>
    </row>
    <row r="826" spans="12:15" ht="12.75" customHeight="1">
      <c r="L826" s="3"/>
      <c r="M826" s="3"/>
      <c r="O826" s="3"/>
    </row>
    <row r="827" spans="12:15" ht="12.75" customHeight="1">
      <c r="L827" s="3"/>
      <c r="M827" s="3"/>
      <c r="O827" s="3"/>
    </row>
    <row r="828" spans="12:15" ht="12.75" customHeight="1">
      <c r="L828" s="3"/>
      <c r="M828" s="3"/>
      <c r="O828" s="3"/>
    </row>
    <row r="829" spans="12:15" ht="12.75" customHeight="1">
      <c r="L829" s="3"/>
      <c r="M829" s="3"/>
      <c r="O829" s="3"/>
    </row>
    <row r="830" spans="12:15" ht="12.75" customHeight="1">
      <c r="L830" s="3"/>
      <c r="M830" s="3"/>
      <c r="O830" s="3"/>
    </row>
    <row r="831" spans="12:15" ht="12.75" customHeight="1">
      <c r="L831" s="3"/>
      <c r="M831" s="3"/>
      <c r="O831" s="3"/>
    </row>
    <row r="832" spans="12:15" ht="12.75" customHeight="1">
      <c r="L832" s="3"/>
      <c r="M832" s="3"/>
      <c r="O832" s="3"/>
    </row>
    <row r="833" spans="12:15" ht="12.75" customHeight="1">
      <c r="L833" s="3"/>
      <c r="M833" s="3"/>
      <c r="O833" s="3"/>
    </row>
    <row r="834" spans="12:15" ht="12.75" customHeight="1">
      <c r="L834" s="3"/>
      <c r="M834" s="3"/>
      <c r="O834" s="3"/>
    </row>
    <row r="835" spans="12:15" ht="12.75" customHeight="1">
      <c r="L835" s="3"/>
      <c r="M835" s="3"/>
      <c r="O835" s="3"/>
    </row>
    <row r="836" spans="12:15" ht="12.75" customHeight="1">
      <c r="L836" s="3"/>
      <c r="M836" s="3"/>
      <c r="O836" s="3"/>
    </row>
    <row r="837" spans="12:15" ht="12.75" customHeight="1">
      <c r="L837" s="3"/>
      <c r="M837" s="3"/>
      <c r="O837" s="3"/>
    </row>
    <row r="838" spans="12:15" ht="12.75" customHeight="1">
      <c r="L838" s="3"/>
      <c r="M838" s="3"/>
      <c r="O838" s="3"/>
    </row>
    <row r="839" spans="12:15" ht="12.75" customHeight="1">
      <c r="L839" s="3"/>
      <c r="M839" s="3"/>
      <c r="O839" s="3"/>
    </row>
    <row r="840" spans="12:15" ht="12.75" customHeight="1">
      <c r="L840" s="3"/>
      <c r="M840" s="3"/>
      <c r="O840" s="3"/>
    </row>
    <row r="841" spans="12:15" ht="12.75" customHeight="1">
      <c r="L841" s="3"/>
      <c r="M841" s="3"/>
      <c r="O841" s="3"/>
    </row>
    <row r="842" spans="12:15" ht="12.75" customHeight="1">
      <c r="L842" s="3"/>
      <c r="M842" s="3"/>
      <c r="O842" s="3"/>
    </row>
    <row r="843" spans="12:15" ht="12.75" customHeight="1">
      <c r="L843" s="3"/>
      <c r="M843" s="3"/>
      <c r="O843" s="3"/>
    </row>
    <row r="844" spans="12:15" ht="12.75" customHeight="1">
      <c r="L844" s="3"/>
      <c r="M844" s="3"/>
      <c r="O844" s="3"/>
    </row>
    <row r="845" spans="12:15" ht="12.75" customHeight="1">
      <c r="L845" s="3"/>
      <c r="M845" s="3"/>
      <c r="O845" s="3"/>
    </row>
    <row r="846" spans="12:15" ht="12.75" customHeight="1">
      <c r="L846" s="3"/>
      <c r="M846" s="3"/>
      <c r="O846" s="3"/>
    </row>
    <row r="847" spans="12:15" ht="12.75" customHeight="1">
      <c r="L847" s="3"/>
      <c r="M847" s="3"/>
      <c r="O847" s="3"/>
    </row>
    <row r="848" spans="12:15" ht="12.75" customHeight="1">
      <c r="L848" s="3"/>
      <c r="M848" s="3"/>
      <c r="O848" s="3"/>
    </row>
    <row r="849" spans="12:15" ht="12.75" customHeight="1">
      <c r="L849" s="3"/>
      <c r="M849" s="3"/>
      <c r="O849" s="3"/>
    </row>
    <row r="850" spans="12:15" ht="12.75" customHeight="1">
      <c r="L850" s="3"/>
      <c r="M850" s="3"/>
      <c r="O850" s="3"/>
    </row>
    <row r="851" spans="12:15" ht="12.75" customHeight="1">
      <c r="L851" s="3"/>
      <c r="M851" s="3"/>
      <c r="O851" s="3"/>
    </row>
    <row r="852" spans="12:15" ht="12.75" customHeight="1">
      <c r="L852" s="3"/>
      <c r="M852" s="3"/>
      <c r="O852" s="3"/>
    </row>
    <row r="853" spans="12:15" ht="12.75" customHeight="1">
      <c r="L853" s="3"/>
      <c r="M853" s="3"/>
      <c r="O853" s="3"/>
    </row>
    <row r="854" spans="12:15" ht="12.75" customHeight="1">
      <c r="L854" s="3"/>
      <c r="M854" s="3"/>
      <c r="O854" s="3"/>
    </row>
    <row r="855" spans="12:15" ht="12.75" customHeight="1">
      <c r="L855" s="3"/>
      <c r="M855" s="3"/>
      <c r="O855" s="3"/>
    </row>
    <row r="856" spans="12:15" ht="12.75" customHeight="1">
      <c r="L856" s="3"/>
      <c r="M856" s="3"/>
      <c r="O856" s="3"/>
    </row>
    <row r="857" spans="12:15" ht="12.75" customHeight="1">
      <c r="L857" s="3"/>
      <c r="M857" s="3"/>
      <c r="O857" s="3"/>
    </row>
    <row r="858" spans="12:15" ht="12.75" customHeight="1">
      <c r="L858" s="3"/>
      <c r="M858" s="3"/>
      <c r="O858" s="3"/>
    </row>
    <row r="859" spans="12:15" ht="12.75" customHeight="1">
      <c r="L859" s="3"/>
      <c r="M859" s="3"/>
      <c r="O859" s="3"/>
    </row>
    <row r="860" spans="12:15" ht="12.75" customHeight="1">
      <c r="L860" s="3"/>
      <c r="M860" s="3"/>
      <c r="O860" s="3"/>
    </row>
    <row r="861" spans="12:15" ht="12.75" customHeight="1">
      <c r="L861" s="3"/>
      <c r="M861" s="3"/>
      <c r="O861" s="3"/>
    </row>
    <row r="862" spans="12:15" ht="12.75" customHeight="1">
      <c r="L862" s="3"/>
      <c r="M862" s="3"/>
      <c r="O862" s="3"/>
    </row>
    <row r="863" spans="12:15" ht="12.75" customHeight="1">
      <c r="L863" s="3"/>
      <c r="M863" s="3"/>
      <c r="O863" s="3"/>
    </row>
    <row r="864" spans="12:15" ht="12.75" customHeight="1">
      <c r="L864" s="3"/>
      <c r="M864" s="3"/>
      <c r="O864" s="3"/>
    </row>
    <row r="865" spans="12:15" ht="12.75" customHeight="1">
      <c r="L865" s="3"/>
      <c r="M865" s="3"/>
      <c r="O865" s="3"/>
    </row>
    <row r="866" spans="12:15" ht="12.75" customHeight="1">
      <c r="L866" s="3"/>
      <c r="M866" s="3"/>
      <c r="O866" s="3"/>
    </row>
    <row r="867" spans="12:15" ht="12.75" customHeight="1">
      <c r="L867" s="3"/>
      <c r="M867" s="3"/>
      <c r="O867" s="3"/>
    </row>
    <row r="868" spans="12:15" ht="12.75" customHeight="1">
      <c r="L868" s="3"/>
      <c r="M868" s="3"/>
      <c r="O868" s="3"/>
    </row>
    <row r="869" spans="12:15" ht="12.75" customHeight="1">
      <c r="L869" s="3"/>
      <c r="M869" s="3"/>
      <c r="O869" s="3"/>
    </row>
    <row r="870" spans="12:15" ht="12.75" customHeight="1">
      <c r="L870" s="3"/>
      <c r="M870" s="3"/>
      <c r="O870" s="3"/>
    </row>
    <row r="871" spans="12:15" ht="12.75" customHeight="1">
      <c r="L871" s="3"/>
      <c r="M871" s="3"/>
      <c r="O871" s="3"/>
    </row>
    <row r="872" spans="12:15" ht="12.75" customHeight="1">
      <c r="L872" s="3"/>
      <c r="M872" s="3"/>
      <c r="O872" s="3"/>
    </row>
    <row r="873" spans="12:15" ht="12.75" customHeight="1">
      <c r="L873" s="3"/>
      <c r="M873" s="3"/>
      <c r="O873" s="3"/>
    </row>
    <row r="874" spans="12:15" ht="12.75" customHeight="1">
      <c r="L874" s="3"/>
      <c r="M874" s="3"/>
      <c r="O874" s="3"/>
    </row>
    <row r="875" spans="12:15" ht="12.75" customHeight="1">
      <c r="L875" s="3"/>
      <c r="M875" s="3"/>
      <c r="O875" s="3"/>
    </row>
    <row r="876" spans="12:15" ht="12.75" customHeight="1">
      <c r="L876" s="3"/>
      <c r="M876" s="3"/>
      <c r="O876" s="3"/>
    </row>
    <row r="877" spans="12:15" ht="12.75" customHeight="1">
      <c r="L877" s="3"/>
      <c r="M877" s="3"/>
      <c r="O877" s="3"/>
    </row>
    <row r="878" spans="12:15" ht="12.75" customHeight="1">
      <c r="L878" s="3"/>
      <c r="M878" s="3"/>
      <c r="O878" s="3"/>
    </row>
    <row r="879" spans="12:15" ht="12.75" customHeight="1">
      <c r="L879" s="3"/>
      <c r="M879" s="3"/>
      <c r="O879" s="3"/>
    </row>
    <row r="880" spans="12:15" ht="12.75" customHeight="1">
      <c r="L880" s="3"/>
      <c r="M880" s="3"/>
      <c r="O880" s="3"/>
    </row>
    <row r="881" spans="12:15" ht="12.75" customHeight="1">
      <c r="L881" s="3"/>
      <c r="M881" s="3"/>
      <c r="O881" s="3"/>
    </row>
    <row r="882" spans="12:15" ht="12.75" customHeight="1">
      <c r="L882" s="3"/>
      <c r="M882" s="3"/>
      <c r="O882" s="3"/>
    </row>
    <row r="883" spans="12:15" ht="12.75" customHeight="1">
      <c r="L883" s="3"/>
      <c r="M883" s="3"/>
      <c r="O883" s="3"/>
    </row>
    <row r="884" spans="12:15" ht="12.75" customHeight="1">
      <c r="L884" s="3"/>
      <c r="M884" s="3"/>
      <c r="O884" s="3"/>
    </row>
    <row r="885" spans="12:15" ht="12.75" customHeight="1">
      <c r="L885" s="3"/>
      <c r="M885" s="3"/>
      <c r="O885" s="3"/>
    </row>
    <row r="886" spans="12:15" ht="12.75" customHeight="1">
      <c r="L886" s="3"/>
      <c r="M886" s="3"/>
      <c r="O886" s="3"/>
    </row>
    <row r="887" spans="12:15" ht="12.75" customHeight="1">
      <c r="L887" s="3"/>
      <c r="M887" s="3"/>
      <c r="O887" s="3"/>
    </row>
    <row r="888" spans="12:15" ht="12.75" customHeight="1">
      <c r="L888" s="3"/>
      <c r="M888" s="3"/>
      <c r="O888" s="3"/>
    </row>
    <row r="889" spans="12:15" ht="12.75" customHeight="1">
      <c r="L889" s="3"/>
      <c r="M889" s="3"/>
      <c r="O889" s="3"/>
    </row>
    <row r="890" spans="12:15" ht="12.75" customHeight="1">
      <c r="L890" s="3"/>
      <c r="M890" s="3"/>
      <c r="O890" s="3"/>
    </row>
    <row r="891" spans="12:15" ht="12.75" customHeight="1">
      <c r="L891" s="3"/>
      <c r="M891" s="3"/>
      <c r="O891" s="3"/>
    </row>
    <row r="892" spans="12:15" ht="12.75" customHeight="1">
      <c r="L892" s="3"/>
      <c r="M892" s="3"/>
      <c r="O892" s="3"/>
    </row>
    <row r="893" spans="12:15" ht="12.75" customHeight="1">
      <c r="L893" s="3"/>
      <c r="M893" s="3"/>
      <c r="O893" s="3"/>
    </row>
    <row r="894" spans="12:15" ht="12.75" customHeight="1">
      <c r="L894" s="3"/>
      <c r="M894" s="3"/>
      <c r="O894" s="3"/>
    </row>
    <row r="895" spans="12:15" ht="12.75" customHeight="1">
      <c r="L895" s="3"/>
      <c r="M895" s="3"/>
      <c r="O895" s="3"/>
    </row>
    <row r="896" spans="12:15" ht="12.75" customHeight="1">
      <c r="L896" s="3"/>
      <c r="M896" s="3"/>
      <c r="O896" s="3"/>
    </row>
    <row r="897" spans="12:15" ht="12.75" customHeight="1">
      <c r="L897" s="3"/>
      <c r="M897" s="3"/>
      <c r="O897" s="3"/>
    </row>
    <row r="898" spans="12:15" ht="12.75" customHeight="1">
      <c r="L898" s="3"/>
      <c r="M898" s="3"/>
      <c r="O898" s="3"/>
    </row>
    <row r="899" spans="12:15" ht="12.75" customHeight="1">
      <c r="L899" s="3"/>
      <c r="M899" s="3"/>
      <c r="O899" s="3"/>
    </row>
    <row r="900" spans="12:15" ht="12.75" customHeight="1">
      <c r="L900" s="3"/>
      <c r="M900" s="3"/>
      <c r="O900" s="3"/>
    </row>
    <row r="901" spans="12:15" ht="12.75" customHeight="1">
      <c r="L901" s="3"/>
      <c r="M901" s="3"/>
      <c r="O901" s="3"/>
    </row>
    <row r="902" spans="12:15" ht="12.75" customHeight="1">
      <c r="L902" s="3"/>
      <c r="M902" s="3"/>
      <c r="O902" s="3"/>
    </row>
    <row r="903" spans="12:15" ht="12.75" customHeight="1">
      <c r="L903" s="3"/>
      <c r="M903" s="3"/>
      <c r="O903" s="3"/>
    </row>
    <row r="904" spans="12:15" ht="12.75" customHeight="1">
      <c r="L904" s="3"/>
      <c r="M904" s="3"/>
      <c r="O904" s="3"/>
    </row>
    <row r="905" spans="12:15" ht="12.75" customHeight="1">
      <c r="L905" s="3"/>
      <c r="M905" s="3"/>
      <c r="O905" s="3"/>
    </row>
    <row r="906" spans="12:15" ht="12.75" customHeight="1">
      <c r="L906" s="3"/>
      <c r="M906" s="3"/>
      <c r="O906" s="3"/>
    </row>
    <row r="907" spans="12:15" ht="12.75" customHeight="1">
      <c r="L907" s="3"/>
      <c r="M907" s="3"/>
      <c r="O907" s="3"/>
    </row>
    <row r="908" spans="12:15" ht="12.75" customHeight="1">
      <c r="L908" s="3"/>
      <c r="M908" s="3"/>
      <c r="O908" s="3"/>
    </row>
    <row r="909" spans="12:15" ht="12.75" customHeight="1">
      <c r="L909" s="3"/>
      <c r="M909" s="3"/>
      <c r="O909" s="3"/>
    </row>
    <row r="910" spans="12:15" ht="12.75" customHeight="1">
      <c r="L910" s="3"/>
      <c r="M910" s="3"/>
      <c r="O910" s="3"/>
    </row>
    <row r="911" spans="12:15" ht="12.75" customHeight="1">
      <c r="L911" s="3"/>
      <c r="M911" s="3"/>
      <c r="O911" s="3"/>
    </row>
    <row r="912" spans="12:15" ht="12.75" customHeight="1">
      <c r="L912" s="3"/>
      <c r="M912" s="3"/>
      <c r="O912" s="3"/>
    </row>
    <row r="913" spans="12:15" ht="12.75" customHeight="1">
      <c r="L913" s="3"/>
      <c r="M913" s="3"/>
      <c r="O913" s="3"/>
    </row>
    <row r="914" spans="12:15" ht="12.75" customHeight="1">
      <c r="L914" s="3"/>
      <c r="M914" s="3"/>
      <c r="O914" s="3"/>
    </row>
    <row r="915" spans="12:15" ht="12.75" customHeight="1">
      <c r="L915" s="3"/>
      <c r="M915" s="3"/>
      <c r="O915" s="3"/>
    </row>
    <row r="916" spans="12:15" ht="12.75" customHeight="1">
      <c r="L916" s="3"/>
      <c r="M916" s="3"/>
      <c r="O916" s="3"/>
    </row>
    <row r="917" spans="12:15" ht="12.75" customHeight="1">
      <c r="L917" s="3"/>
      <c r="M917" s="3"/>
      <c r="O917" s="3"/>
    </row>
    <row r="918" spans="12:15" ht="12.75" customHeight="1">
      <c r="L918" s="3"/>
      <c r="M918" s="3"/>
      <c r="O918" s="3"/>
    </row>
    <row r="919" spans="12:15" ht="12.75" customHeight="1">
      <c r="L919" s="3"/>
      <c r="M919" s="3"/>
      <c r="O919" s="3"/>
    </row>
    <row r="920" spans="12:15" ht="12.75" customHeight="1">
      <c r="L920" s="3"/>
      <c r="M920" s="3"/>
      <c r="O920" s="3"/>
    </row>
    <row r="921" spans="12:15" ht="12.75" customHeight="1">
      <c r="L921" s="3"/>
      <c r="M921" s="3"/>
      <c r="O921" s="3"/>
    </row>
    <row r="922" spans="12:15" ht="12.75" customHeight="1">
      <c r="L922" s="3"/>
      <c r="M922" s="3"/>
      <c r="O922" s="3"/>
    </row>
    <row r="923" spans="12:15" ht="12.75" customHeight="1">
      <c r="L923" s="3"/>
      <c r="M923" s="3"/>
      <c r="O923" s="3"/>
    </row>
    <row r="924" spans="12:15" ht="12.75" customHeight="1">
      <c r="L924" s="3"/>
      <c r="M924" s="3"/>
      <c r="O924" s="3"/>
    </row>
    <row r="925" spans="12:15" ht="12.75" customHeight="1">
      <c r="L925" s="3"/>
      <c r="M925" s="3"/>
      <c r="O925" s="3"/>
    </row>
    <row r="926" spans="12:15" ht="12.75" customHeight="1">
      <c r="L926" s="3"/>
      <c r="M926" s="3"/>
      <c r="O926" s="3"/>
    </row>
    <row r="927" spans="12:15" ht="12.75" customHeight="1">
      <c r="L927" s="3"/>
      <c r="M927" s="3"/>
      <c r="O927" s="3"/>
    </row>
    <row r="928" spans="12:15" ht="12.75" customHeight="1">
      <c r="L928" s="3"/>
      <c r="M928" s="3"/>
      <c r="O928" s="3"/>
    </row>
    <row r="929" spans="12:15" ht="12.75" customHeight="1">
      <c r="L929" s="3"/>
      <c r="M929" s="3"/>
      <c r="O929" s="3"/>
    </row>
    <row r="930" spans="12:15" ht="12.75" customHeight="1">
      <c r="L930" s="3"/>
      <c r="M930" s="3"/>
      <c r="O930" s="3"/>
    </row>
    <row r="931" spans="12:15" ht="12.75" customHeight="1">
      <c r="L931" s="3"/>
      <c r="M931" s="3"/>
      <c r="O931" s="3"/>
    </row>
    <row r="932" spans="12:15" ht="12.75" customHeight="1">
      <c r="L932" s="3"/>
      <c r="M932" s="3"/>
      <c r="O932" s="3"/>
    </row>
    <row r="933" spans="12:15" ht="12.75" customHeight="1">
      <c r="L933" s="3"/>
      <c r="M933" s="3"/>
      <c r="O933" s="3"/>
    </row>
    <row r="934" spans="12:15" ht="12.75" customHeight="1">
      <c r="L934" s="3"/>
      <c r="M934" s="3"/>
      <c r="O934" s="3"/>
    </row>
    <row r="935" spans="12:15" ht="12.75" customHeight="1">
      <c r="L935" s="3"/>
      <c r="M935" s="3"/>
      <c r="O935" s="3"/>
    </row>
    <row r="936" spans="12:15" ht="12.75" customHeight="1">
      <c r="L936" s="3"/>
      <c r="M936" s="3"/>
      <c r="O936" s="3"/>
    </row>
    <row r="937" spans="12:15" ht="12.75" customHeight="1">
      <c r="L937" s="3"/>
      <c r="M937" s="3"/>
      <c r="O937" s="3"/>
    </row>
    <row r="938" spans="12:15" ht="12.75" customHeight="1">
      <c r="L938" s="3"/>
      <c r="M938" s="3"/>
      <c r="O938" s="3"/>
    </row>
    <row r="939" spans="12:15" ht="12.75" customHeight="1">
      <c r="L939" s="3"/>
      <c r="M939" s="3"/>
      <c r="O939" s="3"/>
    </row>
    <row r="940" spans="12:15" ht="12.75" customHeight="1">
      <c r="L940" s="3"/>
      <c r="M940" s="3"/>
      <c r="O940" s="3"/>
    </row>
    <row r="941" spans="12:15" ht="12.75" customHeight="1">
      <c r="L941" s="3"/>
      <c r="M941" s="3"/>
      <c r="O941" s="3"/>
    </row>
    <row r="942" spans="12:15" ht="12.75" customHeight="1">
      <c r="L942" s="3"/>
      <c r="M942" s="3"/>
      <c r="O942" s="3"/>
    </row>
    <row r="943" spans="12:15" ht="12.75" customHeight="1">
      <c r="L943" s="3"/>
      <c r="M943" s="3"/>
      <c r="O943" s="3"/>
    </row>
    <row r="944" spans="12:15" ht="12.75" customHeight="1">
      <c r="L944" s="3"/>
      <c r="M944" s="3"/>
      <c r="O944" s="3"/>
    </row>
    <row r="945" spans="12:15" ht="12.75" customHeight="1">
      <c r="L945" s="3"/>
      <c r="M945" s="3"/>
      <c r="O945" s="3"/>
    </row>
    <row r="946" spans="12:15" ht="12.75" customHeight="1">
      <c r="L946" s="3"/>
      <c r="M946" s="3"/>
      <c r="O946" s="3"/>
    </row>
    <row r="947" spans="12:15" ht="12.75" customHeight="1">
      <c r="L947" s="3"/>
      <c r="M947" s="3"/>
      <c r="O947" s="3"/>
    </row>
    <row r="948" spans="12:15" ht="12.75" customHeight="1">
      <c r="L948" s="3"/>
      <c r="M948" s="3"/>
      <c r="O948" s="3"/>
    </row>
    <row r="949" spans="12:15" ht="12.75" customHeight="1">
      <c r="L949" s="3"/>
      <c r="M949" s="3"/>
      <c r="O949" s="3"/>
    </row>
    <row r="950" spans="12:15" ht="12.75" customHeight="1">
      <c r="L950" s="3"/>
      <c r="M950" s="3"/>
      <c r="O950" s="3"/>
    </row>
    <row r="951" spans="12:15" ht="12.75" customHeight="1">
      <c r="L951" s="3"/>
      <c r="M951" s="3"/>
      <c r="O951" s="3"/>
    </row>
    <row r="952" spans="12:15" ht="12.75" customHeight="1">
      <c r="L952" s="3"/>
      <c r="M952" s="3"/>
      <c r="O952" s="3"/>
    </row>
    <row r="953" spans="12:15" ht="12.75" customHeight="1">
      <c r="L953" s="3"/>
      <c r="M953" s="3"/>
      <c r="O953" s="3"/>
    </row>
    <row r="954" spans="12:15" ht="12.75" customHeight="1">
      <c r="L954" s="3"/>
      <c r="M954" s="3"/>
      <c r="O954" s="3"/>
    </row>
    <row r="955" spans="12:15" ht="12.75" customHeight="1">
      <c r="L955" s="3"/>
      <c r="M955" s="3"/>
      <c r="O955" s="3"/>
    </row>
    <row r="956" spans="12:15" ht="12.75" customHeight="1">
      <c r="L956" s="3"/>
      <c r="M956" s="3"/>
      <c r="O956" s="3"/>
    </row>
    <row r="957" spans="12:15" ht="12.75" customHeight="1">
      <c r="L957" s="3"/>
      <c r="M957" s="3"/>
      <c r="O957" s="3"/>
    </row>
    <row r="958" spans="12:15" ht="12.75" customHeight="1">
      <c r="L958" s="3"/>
      <c r="M958" s="3"/>
      <c r="O958" s="3"/>
    </row>
    <row r="959" spans="12:15" ht="12.75" customHeight="1">
      <c r="L959" s="3"/>
      <c r="M959" s="3"/>
      <c r="O959" s="3"/>
    </row>
    <row r="960" spans="12:15" ht="12.75" customHeight="1">
      <c r="L960" s="3"/>
      <c r="M960" s="3"/>
      <c r="O960" s="3"/>
    </row>
    <row r="961" spans="12:15" ht="12.75" customHeight="1">
      <c r="L961" s="3"/>
      <c r="M961" s="3"/>
      <c r="O961" s="3"/>
    </row>
    <row r="962" spans="12:15" ht="12.75" customHeight="1">
      <c r="L962" s="3"/>
      <c r="M962" s="3"/>
      <c r="O962" s="3"/>
    </row>
    <row r="963" spans="12:15" ht="12.75" customHeight="1">
      <c r="L963" s="3"/>
      <c r="M963" s="3"/>
      <c r="O963" s="3"/>
    </row>
    <row r="964" spans="12:15" ht="12.75" customHeight="1">
      <c r="L964" s="3"/>
      <c r="M964" s="3"/>
      <c r="O964" s="3"/>
    </row>
    <row r="965" spans="12:15" ht="12.75" customHeight="1">
      <c r="L965" s="3"/>
      <c r="M965" s="3"/>
      <c r="O965" s="3"/>
    </row>
    <row r="966" spans="12:15" ht="12.75" customHeight="1">
      <c r="L966" s="3"/>
      <c r="M966" s="3"/>
      <c r="O966" s="3"/>
    </row>
    <row r="967" spans="12:15" ht="12.75" customHeight="1">
      <c r="L967" s="3"/>
      <c r="M967" s="3"/>
      <c r="O967" s="3"/>
    </row>
    <row r="968" spans="12:15" ht="12.75" customHeight="1">
      <c r="L968" s="3"/>
      <c r="M968" s="3"/>
      <c r="O968" s="3"/>
    </row>
    <row r="969" spans="12:15" ht="12.75" customHeight="1">
      <c r="L969" s="3"/>
      <c r="M969" s="3"/>
      <c r="O969" s="3"/>
    </row>
    <row r="970" spans="12:15" ht="12.75" customHeight="1">
      <c r="L970" s="3"/>
      <c r="M970" s="3"/>
      <c r="O970" s="3"/>
    </row>
    <row r="971" spans="12:15" ht="12.75" customHeight="1">
      <c r="L971" s="3"/>
      <c r="M971" s="3"/>
      <c r="O971" s="3"/>
    </row>
    <row r="972" spans="12:15" ht="12.75" customHeight="1">
      <c r="L972" s="3"/>
      <c r="M972" s="3"/>
      <c r="O972" s="3"/>
    </row>
    <row r="973" spans="12:15" ht="12.75" customHeight="1">
      <c r="L973" s="3"/>
      <c r="M973" s="3"/>
      <c r="O973" s="3"/>
    </row>
    <row r="974" spans="12:15" ht="12.75" customHeight="1">
      <c r="L974" s="3"/>
      <c r="M974" s="3"/>
      <c r="O974" s="3"/>
    </row>
    <row r="975" spans="12:15" ht="12.75" customHeight="1">
      <c r="L975" s="3"/>
      <c r="M975" s="3"/>
      <c r="O975" s="3"/>
    </row>
    <row r="976" spans="12:15" ht="12.75" customHeight="1">
      <c r="L976" s="3"/>
      <c r="M976" s="3"/>
      <c r="O976" s="3"/>
    </row>
    <row r="977" spans="12:15" ht="12.75" customHeight="1">
      <c r="L977" s="3"/>
      <c r="M977" s="3"/>
      <c r="O977" s="3"/>
    </row>
    <row r="978" spans="12:15" ht="12.75" customHeight="1">
      <c r="L978" s="3"/>
      <c r="M978" s="3"/>
      <c r="O978" s="3"/>
    </row>
  </sheetData>
  <mergeCells count="163">
    <mergeCell ref="A552:A553"/>
    <mergeCell ref="B552:K552"/>
    <mergeCell ref="L552:L553"/>
    <mergeCell ref="S552:S553"/>
    <mergeCell ref="D570:K570"/>
    <mergeCell ref="A530:A531"/>
    <mergeCell ref="B530:K530"/>
    <mergeCell ref="L530:L531"/>
    <mergeCell ref="S530:S531"/>
    <mergeCell ref="D548:K548"/>
    <mergeCell ref="D277:J277"/>
    <mergeCell ref="B281:G281"/>
    <mergeCell ref="H281:J281"/>
    <mergeCell ref="A282:A283"/>
    <mergeCell ref="B282:K282"/>
    <mergeCell ref="S282:S283"/>
    <mergeCell ref="D301:K301"/>
    <mergeCell ref="L282:L283"/>
    <mergeCell ref="L305:L306"/>
    <mergeCell ref="B304:G304"/>
    <mergeCell ref="H304:J304"/>
    <mergeCell ref="A305:A306"/>
    <mergeCell ref="B305:K305"/>
    <mergeCell ref="S305:S306"/>
    <mergeCell ref="A508:A509"/>
    <mergeCell ref="B508:K508"/>
    <mergeCell ref="S508:S509"/>
    <mergeCell ref="D526:K526"/>
    <mergeCell ref="D460:K460"/>
    <mergeCell ref="M258:M259"/>
    <mergeCell ref="N258:N259"/>
    <mergeCell ref="O258:O259"/>
    <mergeCell ref="P258:P259"/>
    <mergeCell ref="Q258:Q259"/>
    <mergeCell ref="R258:R259"/>
    <mergeCell ref="L508:L509"/>
    <mergeCell ref="D438:K438"/>
    <mergeCell ref="B441:J441"/>
    <mergeCell ref="A442:A443"/>
    <mergeCell ref="B442:K442"/>
    <mergeCell ref="S442:S443"/>
    <mergeCell ref="B486:K486"/>
    <mergeCell ref="D504:K504"/>
    <mergeCell ref="L442:L443"/>
    <mergeCell ref="B463:J463"/>
    <mergeCell ref="A464:A465"/>
    <mergeCell ref="B464:K464"/>
    <mergeCell ref="S464:S465"/>
    <mergeCell ref="D254:J254"/>
    <mergeCell ref="A257:G257"/>
    <mergeCell ref="H257:J257"/>
    <mergeCell ref="A258:A259"/>
    <mergeCell ref="B258:J258"/>
    <mergeCell ref="K258:K259"/>
    <mergeCell ref="L258:L259"/>
    <mergeCell ref="K212:K213"/>
    <mergeCell ref="L212:L213"/>
    <mergeCell ref="M235:M236"/>
    <mergeCell ref="N235:N236"/>
    <mergeCell ref="O235:O236"/>
    <mergeCell ref="P235:P236"/>
    <mergeCell ref="Q235:Q236"/>
    <mergeCell ref="R235:R236"/>
    <mergeCell ref="D231:J231"/>
    <mergeCell ref="A234:G234"/>
    <mergeCell ref="H234:J234"/>
    <mergeCell ref="A235:A236"/>
    <mergeCell ref="B235:J235"/>
    <mergeCell ref="K235:K236"/>
    <mergeCell ref="L235:L236"/>
    <mergeCell ref="D482:K482"/>
    <mergeCell ref="A486:A487"/>
    <mergeCell ref="S486:S487"/>
    <mergeCell ref="L464:L465"/>
    <mergeCell ref="L486:L487"/>
    <mergeCell ref="D393:J393"/>
    <mergeCell ref="B396:J396"/>
    <mergeCell ref="A397:A398"/>
    <mergeCell ref="B397:K397"/>
    <mergeCell ref="S397:S398"/>
    <mergeCell ref="D415:K415"/>
    <mergeCell ref="A420:A421"/>
    <mergeCell ref="S420:S421"/>
    <mergeCell ref="B419:J419"/>
    <mergeCell ref="B420:K420"/>
    <mergeCell ref="L397:L398"/>
    <mergeCell ref="L420:L421"/>
    <mergeCell ref="D347:K347"/>
    <mergeCell ref="H350:J350"/>
    <mergeCell ref="A351:A352"/>
    <mergeCell ref="S351:S352"/>
    <mergeCell ref="B350:G350"/>
    <mergeCell ref="B351:K351"/>
    <mergeCell ref="D370:K370"/>
    <mergeCell ref="B373:J373"/>
    <mergeCell ref="A374:A375"/>
    <mergeCell ref="B374:J374"/>
    <mergeCell ref="S374:S375"/>
    <mergeCell ref="L351:L352"/>
    <mergeCell ref="L374:L375"/>
    <mergeCell ref="D324:K324"/>
    <mergeCell ref="H327:J327"/>
    <mergeCell ref="B327:G327"/>
    <mergeCell ref="A328:A329"/>
    <mergeCell ref="B328:K328"/>
    <mergeCell ref="S328:S329"/>
    <mergeCell ref="L328:L329"/>
    <mergeCell ref="M189:M190"/>
    <mergeCell ref="N189:N190"/>
    <mergeCell ref="O189:O190"/>
    <mergeCell ref="P189:P190"/>
    <mergeCell ref="Q189:Q190"/>
    <mergeCell ref="R189:R190"/>
    <mergeCell ref="M212:M213"/>
    <mergeCell ref="N212:N213"/>
    <mergeCell ref="O212:O213"/>
    <mergeCell ref="P212:P213"/>
    <mergeCell ref="Q212:Q213"/>
    <mergeCell ref="R212:R213"/>
    <mergeCell ref="D208:J208"/>
    <mergeCell ref="A211:G211"/>
    <mergeCell ref="H211:J211"/>
    <mergeCell ref="A212:A213"/>
    <mergeCell ref="B212:J212"/>
    <mergeCell ref="D185:J185"/>
    <mergeCell ref="A188:G188"/>
    <mergeCell ref="H188:J188"/>
    <mergeCell ref="A189:A190"/>
    <mergeCell ref="B189:J189"/>
    <mergeCell ref="K189:K190"/>
    <mergeCell ref="L189:L190"/>
    <mergeCell ref="M166:M167"/>
    <mergeCell ref="N166:N167"/>
    <mergeCell ref="O166:O167"/>
    <mergeCell ref="P166:P167"/>
    <mergeCell ref="Q166:Q167"/>
    <mergeCell ref="R166:R167"/>
    <mergeCell ref="D162:J162"/>
    <mergeCell ref="A165:G165"/>
    <mergeCell ref="H165:J165"/>
    <mergeCell ref="A166:A167"/>
    <mergeCell ref="B166:J166"/>
    <mergeCell ref="K166:K167"/>
    <mergeCell ref="L166:L167"/>
    <mergeCell ref="P143:P144"/>
    <mergeCell ref="Q143:Q144"/>
    <mergeCell ref="R143:R144"/>
    <mergeCell ref="A142:G142"/>
    <mergeCell ref="H142:J142"/>
    <mergeCell ref="A143:A144"/>
    <mergeCell ref="B143:J143"/>
    <mergeCell ref="K143:K144"/>
    <mergeCell ref="L143:L144"/>
    <mergeCell ref="M143:M144"/>
    <mergeCell ref="B2:J2"/>
    <mergeCell ref="B25:J25"/>
    <mergeCell ref="B45:J45"/>
    <mergeCell ref="B65:J65"/>
    <mergeCell ref="B84:J84"/>
    <mergeCell ref="B106:J106"/>
    <mergeCell ref="B125:J125"/>
    <mergeCell ref="N143:N144"/>
    <mergeCell ref="O143:O144"/>
  </mergeCell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8080"/>
  </sheetPr>
  <dimension ref="A1:AJ950"/>
  <sheetViews>
    <sheetView topLeftCell="A736" workbookViewId="0">
      <selection activeCell="L755" sqref="L755"/>
    </sheetView>
  </sheetViews>
  <sheetFormatPr baseColWidth="10" defaultColWidth="12.5703125" defaultRowHeight="15" customHeight="1"/>
  <cols>
    <col min="1" max="1" width="11.5703125" customWidth="1"/>
    <col min="2" max="3" width="4.140625" customWidth="1"/>
    <col min="4" max="9" width="4" customWidth="1"/>
    <col min="10" max="10" width="5" customWidth="1"/>
    <col min="11" max="11" width="5.7109375" customWidth="1"/>
    <col min="12" max="12" width="15.7109375" customWidth="1"/>
    <col min="13" max="13" width="12.42578125" customWidth="1"/>
    <col min="14" max="14" width="11.42578125" customWidth="1"/>
    <col min="15" max="15" width="11" customWidth="1"/>
    <col min="16" max="16" width="12.42578125" customWidth="1"/>
    <col min="17" max="19" width="11.5703125" customWidth="1"/>
    <col min="20" max="20" width="10" customWidth="1"/>
    <col min="21" max="21" width="7.7109375" customWidth="1"/>
    <col min="22" max="22" width="9.5703125" customWidth="1"/>
    <col min="23" max="36" width="10" customWidth="1"/>
  </cols>
  <sheetData>
    <row r="1" spans="1:31" ht="12.75" customHeight="1">
      <c r="A1" s="40" t="s">
        <v>68</v>
      </c>
      <c r="M1" s="3"/>
      <c r="N1" s="3"/>
      <c r="P1" s="3"/>
    </row>
    <row r="2" spans="1:31" ht="25.5" customHeight="1">
      <c r="B2" s="302" t="s">
        <v>2</v>
      </c>
      <c r="C2" s="303"/>
      <c r="D2" s="303"/>
      <c r="E2" s="303"/>
      <c r="F2" s="303"/>
      <c r="G2" s="303"/>
      <c r="H2" s="303"/>
      <c r="I2" s="303"/>
      <c r="J2" s="303"/>
      <c r="K2" s="1"/>
      <c r="M2" s="4" t="s">
        <v>3</v>
      </c>
      <c r="N2" s="4" t="s">
        <v>4</v>
      </c>
      <c r="O2" s="5" t="s">
        <v>5</v>
      </c>
      <c r="P2" s="4" t="s">
        <v>6</v>
      </c>
      <c r="Q2" s="6" t="s">
        <v>7</v>
      </c>
      <c r="R2" s="6" t="s">
        <v>8</v>
      </c>
      <c r="S2" s="7" t="s">
        <v>9</v>
      </c>
      <c r="V2" s="8" t="s">
        <v>6</v>
      </c>
      <c r="W2" s="8"/>
      <c r="X2" s="8"/>
      <c r="Y2" s="8"/>
      <c r="Z2" s="8"/>
      <c r="AA2" s="8"/>
      <c r="AB2" s="8"/>
      <c r="AC2" s="8"/>
      <c r="AD2" s="8"/>
    </row>
    <row r="3" spans="1:31" ht="12.75" customHeight="1">
      <c r="A3" s="152" t="s">
        <v>10</v>
      </c>
      <c r="B3" s="153">
        <v>1</v>
      </c>
      <c r="C3" s="153">
        <v>2</v>
      </c>
      <c r="D3" s="153">
        <v>3</v>
      </c>
      <c r="E3" s="153">
        <v>4</v>
      </c>
      <c r="F3" s="153">
        <v>5</v>
      </c>
      <c r="G3" s="153">
        <v>6</v>
      </c>
      <c r="H3" s="153">
        <v>7</v>
      </c>
      <c r="I3" s="153">
        <v>8</v>
      </c>
      <c r="J3" s="153">
        <v>9</v>
      </c>
      <c r="K3" s="153">
        <v>10</v>
      </c>
      <c r="L3" s="154" t="s">
        <v>11</v>
      </c>
      <c r="M3" s="12"/>
      <c r="N3" s="12"/>
      <c r="O3" s="13"/>
      <c r="P3" s="14"/>
      <c r="Q3" s="15"/>
      <c r="R3" s="15"/>
      <c r="S3" s="3"/>
      <c r="V3" s="16" t="s">
        <v>12</v>
      </c>
      <c r="W3" s="160"/>
      <c r="X3" s="160"/>
      <c r="Y3" s="160"/>
      <c r="Z3" s="160"/>
      <c r="AA3" s="160"/>
      <c r="AB3" s="160"/>
      <c r="AC3" s="160"/>
      <c r="AD3" s="160"/>
    </row>
    <row r="4" spans="1:31" ht="12.75" customHeight="1">
      <c r="A4" s="27" t="s">
        <v>19</v>
      </c>
      <c r="B4" s="10">
        <v>36</v>
      </c>
      <c r="C4" s="10"/>
      <c r="D4" s="10"/>
      <c r="E4" s="10"/>
      <c r="F4" s="10"/>
      <c r="G4" s="10"/>
      <c r="H4" s="10"/>
      <c r="I4" s="10"/>
      <c r="J4" s="10"/>
      <c r="K4" s="10"/>
      <c r="L4" s="17"/>
      <c r="M4" s="12"/>
      <c r="N4" s="12"/>
      <c r="O4" s="13"/>
      <c r="P4" s="14"/>
      <c r="Q4" s="18">
        <f>B4</f>
        <v>36</v>
      </c>
      <c r="R4" s="15"/>
      <c r="S4" s="3"/>
      <c r="U4" s="19" t="s">
        <v>13</v>
      </c>
      <c r="V4" s="21" t="s">
        <v>19</v>
      </c>
      <c r="W4" s="21" t="s">
        <v>20</v>
      </c>
      <c r="X4" s="21" t="s">
        <v>21</v>
      </c>
      <c r="Y4" s="21" t="s">
        <v>22</v>
      </c>
      <c r="Z4" s="21" t="s">
        <v>23</v>
      </c>
      <c r="AA4" s="21"/>
      <c r="AB4" s="21"/>
      <c r="AC4" s="21"/>
      <c r="AD4" s="21"/>
      <c r="AE4" s="21"/>
    </row>
    <row r="5" spans="1:31" ht="12.75" customHeight="1">
      <c r="A5" s="29" t="s">
        <v>20</v>
      </c>
      <c r="C5" s="26">
        <v>31</v>
      </c>
      <c r="L5" s="17"/>
      <c r="M5" s="3"/>
      <c r="N5" s="3"/>
      <c r="P5" s="3">
        <f>C5/B4</f>
        <v>0.86111111111111116</v>
      </c>
      <c r="Q5" s="22">
        <v>31</v>
      </c>
      <c r="R5" s="23">
        <f t="shared" ref="R5:R13" si="0">Q5/Q4</f>
        <v>0.86111111111111116</v>
      </c>
      <c r="S5" s="3">
        <f t="shared" ref="S5:S13" si="1">100%-R5</f>
        <v>0.13888888888888884</v>
      </c>
      <c r="U5" s="24" t="s">
        <v>37</v>
      </c>
      <c r="V5" s="25">
        <f t="shared" ref="V5:V9" si="2">P5</f>
        <v>0.86111111111111116</v>
      </c>
      <c r="W5" s="3">
        <f t="shared" ref="W5:W8" si="3">P25</f>
        <v>0.90476190476190477</v>
      </c>
      <c r="X5" s="25">
        <f t="shared" ref="X5:X7" si="4">P43</f>
        <v>0.77142857142857146</v>
      </c>
      <c r="Y5" s="25">
        <f t="shared" ref="Y5:Y6" si="5">P60</f>
        <v>0.66666666666666663</v>
      </c>
      <c r="Z5" s="25">
        <f>P77</f>
        <v>0.88888888888888884</v>
      </c>
      <c r="AA5" s="3"/>
      <c r="AB5" s="3"/>
    </row>
    <row r="6" spans="1:31" ht="12.75" customHeight="1">
      <c r="A6" s="29" t="s">
        <v>21</v>
      </c>
      <c r="D6" s="26">
        <v>27</v>
      </c>
      <c r="L6" s="17"/>
      <c r="M6" s="3"/>
      <c r="N6" s="3"/>
      <c r="P6" s="3">
        <f>D6/C5</f>
        <v>0.87096774193548387</v>
      </c>
      <c r="Q6" s="22">
        <v>28</v>
      </c>
      <c r="R6" s="23">
        <f t="shared" si="0"/>
        <v>0.90322580645161288</v>
      </c>
      <c r="S6" s="3">
        <f t="shared" si="1"/>
        <v>9.6774193548387122E-2</v>
      </c>
      <c r="U6" s="24" t="s">
        <v>38</v>
      </c>
      <c r="V6" s="25">
        <f t="shared" si="2"/>
        <v>0.87096774193548387</v>
      </c>
      <c r="W6" s="3">
        <f t="shared" si="3"/>
        <v>0.73684210526315785</v>
      </c>
      <c r="X6" s="25">
        <f t="shared" si="4"/>
        <v>0.7407407407407407</v>
      </c>
      <c r="Y6" s="25">
        <f t="shared" si="5"/>
        <v>1</v>
      </c>
      <c r="Z6" s="25"/>
      <c r="AA6" s="3"/>
    </row>
    <row r="7" spans="1:31" ht="12.75" customHeight="1">
      <c r="A7" s="29" t="s">
        <v>22</v>
      </c>
      <c r="E7" s="26">
        <v>25</v>
      </c>
      <c r="L7" s="17"/>
      <c r="M7" s="3"/>
      <c r="N7" s="3"/>
      <c r="P7" s="3">
        <f>E7/D6</f>
        <v>0.92592592592592593</v>
      </c>
      <c r="Q7" s="22">
        <v>27</v>
      </c>
      <c r="R7" s="23">
        <f t="shared" si="0"/>
        <v>0.9642857142857143</v>
      </c>
      <c r="S7" s="3">
        <f t="shared" si="1"/>
        <v>3.5714285714285698E-2</v>
      </c>
      <c r="U7" s="24" t="s">
        <v>39</v>
      </c>
      <c r="V7" s="25">
        <f t="shared" si="2"/>
        <v>0.92592592592592593</v>
      </c>
      <c r="W7" s="3">
        <f t="shared" si="3"/>
        <v>0.6428571428571429</v>
      </c>
      <c r="X7" s="25">
        <f t="shared" si="4"/>
        <v>0.7</v>
      </c>
      <c r="Y7" s="25"/>
      <c r="Z7" s="25"/>
      <c r="AA7" s="3"/>
    </row>
    <row r="8" spans="1:31" ht="12.75" customHeight="1">
      <c r="A8" s="29" t="s">
        <v>23</v>
      </c>
      <c r="F8" s="26">
        <v>25</v>
      </c>
      <c r="L8" s="17"/>
      <c r="M8" s="3"/>
      <c r="N8" s="3"/>
      <c r="P8" s="3">
        <f>F8/E7</f>
        <v>1</v>
      </c>
      <c r="Q8" s="22">
        <v>26</v>
      </c>
      <c r="R8" s="23">
        <f t="shared" si="0"/>
        <v>0.96296296296296291</v>
      </c>
      <c r="S8" s="3">
        <f t="shared" si="1"/>
        <v>3.703703703703709E-2</v>
      </c>
      <c r="U8" s="24" t="s">
        <v>40</v>
      </c>
      <c r="V8" s="25">
        <f t="shared" si="2"/>
        <v>1</v>
      </c>
      <c r="W8" s="3">
        <f t="shared" si="3"/>
        <v>0.77777777777777779</v>
      </c>
      <c r="X8" s="25" t="s">
        <v>27</v>
      </c>
      <c r="Y8" s="25"/>
      <c r="Z8" s="25"/>
      <c r="AA8" s="3"/>
    </row>
    <row r="9" spans="1:31" ht="12.75" customHeight="1">
      <c r="A9" s="29" t="s">
        <v>48</v>
      </c>
      <c r="G9" s="26">
        <v>17</v>
      </c>
      <c r="L9" s="17"/>
      <c r="M9" s="3"/>
      <c r="N9" s="3"/>
      <c r="P9" s="3">
        <f>G9/F8</f>
        <v>0.68</v>
      </c>
      <c r="Q9" s="22">
        <v>26</v>
      </c>
      <c r="R9" s="23">
        <f t="shared" si="0"/>
        <v>1</v>
      </c>
      <c r="S9" s="3">
        <f t="shared" si="1"/>
        <v>0</v>
      </c>
      <c r="U9" s="24" t="s">
        <v>41</v>
      </c>
      <c r="V9" s="25">
        <f t="shared" si="2"/>
        <v>0.68</v>
      </c>
      <c r="W9" s="3" t="s">
        <v>27</v>
      </c>
      <c r="X9" s="25"/>
      <c r="Y9" s="25"/>
      <c r="Z9" s="3"/>
      <c r="AA9" s="3"/>
    </row>
    <row r="10" spans="1:31" ht="12.75" customHeight="1">
      <c r="A10" s="29" t="s">
        <v>49</v>
      </c>
      <c r="H10" s="26">
        <v>16</v>
      </c>
      <c r="L10" s="17"/>
      <c r="M10" s="3"/>
      <c r="N10" s="3"/>
      <c r="P10" s="3">
        <f>H10/G9</f>
        <v>0.94117647058823528</v>
      </c>
      <c r="Q10" s="22">
        <v>24</v>
      </c>
      <c r="R10" s="23">
        <f t="shared" si="0"/>
        <v>0.92307692307692313</v>
      </c>
      <c r="S10" s="3">
        <f t="shared" si="1"/>
        <v>7.6923076923076872E-2</v>
      </c>
      <c r="U10" s="24"/>
      <c r="V10" s="25"/>
      <c r="W10" s="3"/>
      <c r="X10" s="25"/>
      <c r="Y10" s="25"/>
      <c r="Z10" s="3"/>
      <c r="AA10" s="3"/>
    </row>
    <row r="11" spans="1:31" ht="12.75" customHeight="1">
      <c r="A11" s="29" t="s">
        <v>50</v>
      </c>
      <c r="I11" s="26">
        <v>15</v>
      </c>
      <c r="L11" s="17"/>
      <c r="M11" s="3"/>
      <c r="N11" s="3"/>
      <c r="P11" s="3">
        <f>I11/H10</f>
        <v>0.9375</v>
      </c>
      <c r="Q11" s="22">
        <v>21</v>
      </c>
      <c r="R11" s="23">
        <f t="shared" si="0"/>
        <v>0.875</v>
      </c>
      <c r="S11" s="3">
        <f t="shared" si="1"/>
        <v>0.125</v>
      </c>
      <c r="U11" s="24"/>
      <c r="V11" s="25"/>
      <c r="W11" s="3"/>
      <c r="X11" s="25"/>
      <c r="Y11" s="25"/>
      <c r="Z11" s="3"/>
      <c r="AA11" s="3"/>
    </row>
    <row r="12" spans="1:31" ht="12.75" customHeight="1">
      <c r="A12" s="29" t="s">
        <v>51</v>
      </c>
      <c r="J12" s="26">
        <v>15</v>
      </c>
      <c r="L12" s="17"/>
      <c r="M12" s="3"/>
      <c r="N12" s="3"/>
      <c r="P12" s="3">
        <f>J12/I11</f>
        <v>1</v>
      </c>
      <c r="Q12" s="22">
        <v>21</v>
      </c>
      <c r="R12" s="23">
        <f t="shared" si="0"/>
        <v>1</v>
      </c>
      <c r="S12" s="3">
        <f t="shared" si="1"/>
        <v>0</v>
      </c>
      <c r="U12" s="24"/>
      <c r="V12" s="25"/>
      <c r="W12" s="3"/>
      <c r="X12" s="25"/>
      <c r="Y12" s="25"/>
      <c r="Z12" s="3"/>
      <c r="AA12" s="3"/>
    </row>
    <row r="13" spans="1:31" ht="12.75" customHeight="1">
      <c r="A13" s="29" t="s">
        <v>52</v>
      </c>
      <c r="K13" s="26">
        <v>9</v>
      </c>
      <c r="L13" s="31">
        <v>9</v>
      </c>
      <c r="M13" s="3"/>
      <c r="N13" s="3"/>
      <c r="P13" s="3">
        <f>K13/J12</f>
        <v>0.6</v>
      </c>
      <c r="Q13" s="22">
        <v>20</v>
      </c>
      <c r="R13" s="23">
        <f t="shared" si="0"/>
        <v>0.95238095238095233</v>
      </c>
      <c r="S13" s="3">
        <f t="shared" si="1"/>
        <v>4.7619047619047672E-2</v>
      </c>
      <c r="U13" s="24"/>
      <c r="V13" s="25"/>
      <c r="W13" s="3"/>
      <c r="X13" s="25"/>
      <c r="Y13" s="25"/>
      <c r="Z13" s="3"/>
      <c r="AA13" s="3"/>
    </row>
    <row r="14" spans="1:31" ht="12.75" customHeight="1">
      <c r="A14" s="29" t="s">
        <v>53</v>
      </c>
      <c r="K14" s="26">
        <v>7</v>
      </c>
      <c r="L14" s="31"/>
      <c r="M14" s="3"/>
      <c r="N14" s="3"/>
      <c r="P14" s="3"/>
      <c r="Q14" s="22">
        <v>10</v>
      </c>
      <c r="R14" s="23"/>
      <c r="S14" s="3"/>
      <c r="U14" s="24"/>
      <c r="V14" s="25"/>
      <c r="W14" s="3"/>
      <c r="X14" s="25"/>
      <c r="Y14" s="25"/>
      <c r="Z14" s="3"/>
      <c r="AA14" s="3"/>
    </row>
    <row r="15" spans="1:31" ht="12.75" customHeight="1">
      <c r="A15" s="29" t="s">
        <v>54</v>
      </c>
      <c r="K15" s="26">
        <v>2</v>
      </c>
      <c r="L15" s="31"/>
      <c r="M15" s="3"/>
      <c r="N15" s="3"/>
      <c r="P15" s="3"/>
      <c r="Q15" s="22">
        <v>4</v>
      </c>
      <c r="R15" s="23"/>
      <c r="S15" s="3"/>
      <c r="U15" s="24"/>
      <c r="V15" s="25"/>
      <c r="W15" s="3"/>
      <c r="X15" s="25"/>
      <c r="Y15" s="25"/>
      <c r="Z15" s="3"/>
      <c r="AA15" s="3"/>
    </row>
    <row r="16" spans="1:31" ht="12.75" customHeight="1">
      <c r="A16" s="29" t="s">
        <v>55</v>
      </c>
      <c r="K16" s="26">
        <v>2</v>
      </c>
      <c r="L16" s="31">
        <v>2</v>
      </c>
      <c r="M16" s="3"/>
      <c r="N16" s="3"/>
      <c r="P16" s="3"/>
      <c r="Q16" s="22">
        <v>3</v>
      </c>
      <c r="R16" s="23"/>
      <c r="S16" s="3"/>
      <c r="U16" s="24"/>
      <c r="V16" s="25"/>
      <c r="W16" s="3"/>
      <c r="X16" s="25"/>
      <c r="Y16" s="25"/>
      <c r="Z16" s="3"/>
      <c r="AA16" s="3"/>
    </row>
    <row r="17" spans="1:27" ht="12.75" customHeight="1">
      <c r="A17" s="29" t="s">
        <v>56</v>
      </c>
      <c r="J17" s="26">
        <v>1</v>
      </c>
      <c r="L17" s="31"/>
      <c r="M17" s="3"/>
      <c r="N17" s="3"/>
      <c r="P17" s="3"/>
      <c r="Q17" s="22">
        <v>2</v>
      </c>
      <c r="R17" s="23"/>
      <c r="S17" s="3"/>
      <c r="U17" s="24"/>
      <c r="V17" s="25"/>
      <c r="W17" s="3"/>
      <c r="X17" s="25"/>
      <c r="Y17" s="25"/>
      <c r="Z17" s="3"/>
      <c r="AA17" s="3"/>
    </row>
    <row r="18" spans="1:27" ht="12.75" customHeight="1">
      <c r="A18" s="29" t="s">
        <v>57</v>
      </c>
      <c r="K18" s="26">
        <v>1</v>
      </c>
      <c r="L18" s="31"/>
      <c r="M18" s="3"/>
      <c r="N18" s="3"/>
      <c r="P18" s="3"/>
      <c r="Q18" s="22">
        <v>1</v>
      </c>
      <c r="R18" s="23"/>
      <c r="S18" s="3"/>
      <c r="U18" s="24"/>
      <c r="V18" s="25"/>
      <c r="W18" s="3"/>
      <c r="X18" s="25"/>
      <c r="Y18" s="25"/>
      <c r="Z18" s="3"/>
      <c r="AA18" s="3"/>
    </row>
    <row r="19" spans="1:27" ht="12.75" customHeight="1">
      <c r="A19" s="29" t="s">
        <v>69</v>
      </c>
      <c r="K19" s="26">
        <v>1</v>
      </c>
      <c r="L19" s="31"/>
      <c r="M19" s="3"/>
      <c r="N19" s="3"/>
      <c r="P19" s="3"/>
      <c r="Q19" s="22">
        <v>1</v>
      </c>
      <c r="R19" s="23"/>
      <c r="S19" s="3"/>
      <c r="U19" s="24"/>
      <c r="V19" s="25"/>
      <c r="W19" s="3"/>
      <c r="X19" s="25"/>
      <c r="Y19" s="25"/>
      <c r="Z19" s="3"/>
      <c r="AA19" s="3"/>
    </row>
    <row r="20" spans="1:27" ht="12.75" customHeight="1">
      <c r="L20" s="26">
        <f>SUM(L13:L16)</f>
        <v>11</v>
      </c>
      <c r="M20" s="3">
        <f>L13/B4</f>
        <v>0.25</v>
      </c>
      <c r="N20" s="3">
        <f>L20/B4</f>
        <v>0.30555555555555558</v>
      </c>
      <c r="O20" s="3">
        <f>N20-M20</f>
        <v>5.555555555555558E-2</v>
      </c>
      <c r="P20" s="3"/>
      <c r="U20" s="27" t="s">
        <v>42</v>
      </c>
      <c r="V20" s="25" t="s">
        <v>27</v>
      </c>
      <c r="W20" s="25" t="s">
        <v>27</v>
      </c>
      <c r="X20" s="25"/>
      <c r="Y20" s="25"/>
      <c r="Z20" s="3"/>
      <c r="AA20" s="3"/>
    </row>
    <row r="21" spans="1:27" ht="12.75" customHeight="1">
      <c r="A21" s="40" t="s">
        <v>71</v>
      </c>
      <c r="M21" s="3"/>
      <c r="N21" s="3"/>
      <c r="P21" s="3"/>
      <c r="U21" s="27" t="s">
        <v>43</v>
      </c>
      <c r="V21" s="25" t="s">
        <v>27</v>
      </c>
      <c r="W21" s="25" t="s">
        <v>27</v>
      </c>
      <c r="X21" s="25"/>
      <c r="Y21" s="25"/>
    </row>
    <row r="22" spans="1:27" ht="25.5" customHeight="1">
      <c r="B22" s="302" t="s">
        <v>2</v>
      </c>
      <c r="C22" s="303"/>
      <c r="D22" s="303"/>
      <c r="E22" s="303"/>
      <c r="F22" s="303"/>
      <c r="G22" s="303"/>
      <c r="H22" s="303"/>
      <c r="I22" s="303"/>
      <c r="J22" s="303"/>
      <c r="K22" s="1"/>
      <c r="M22" s="4" t="s">
        <v>3</v>
      </c>
      <c r="N22" s="4" t="s">
        <v>4</v>
      </c>
      <c r="O22" s="5" t="s">
        <v>5</v>
      </c>
      <c r="P22" s="4" t="s">
        <v>6</v>
      </c>
      <c r="Q22" s="6" t="s">
        <v>7</v>
      </c>
      <c r="R22" s="6" t="s">
        <v>8</v>
      </c>
      <c r="S22" s="7" t="s">
        <v>9</v>
      </c>
      <c r="U22" s="27" t="s">
        <v>44</v>
      </c>
      <c r="V22" s="25" t="s">
        <v>27</v>
      </c>
      <c r="W22" s="25" t="s">
        <v>27</v>
      </c>
      <c r="X22" s="25"/>
      <c r="Y22" s="25"/>
    </row>
    <row r="23" spans="1:27" ht="12.75" customHeight="1">
      <c r="A23" s="152" t="s">
        <v>10</v>
      </c>
      <c r="B23" s="153">
        <v>1</v>
      </c>
      <c r="C23" s="153">
        <v>2</v>
      </c>
      <c r="D23" s="153">
        <v>3</v>
      </c>
      <c r="E23" s="153">
        <v>4</v>
      </c>
      <c r="F23" s="153">
        <v>5</v>
      </c>
      <c r="G23" s="153">
        <v>6</v>
      </c>
      <c r="H23" s="153">
        <v>7</v>
      </c>
      <c r="I23" s="153">
        <v>8</v>
      </c>
      <c r="J23" s="153">
        <v>9</v>
      </c>
      <c r="K23" s="153">
        <v>10</v>
      </c>
      <c r="L23" s="154" t="s">
        <v>11</v>
      </c>
      <c r="M23" s="12"/>
      <c r="N23" s="12"/>
      <c r="O23" s="13"/>
      <c r="P23" s="14"/>
      <c r="Q23" s="15"/>
      <c r="R23" s="15"/>
      <c r="S23" s="3"/>
      <c r="V23" s="25"/>
      <c r="W23" s="25"/>
      <c r="X23" s="25"/>
      <c r="Y23" s="25"/>
    </row>
    <row r="24" spans="1:27" ht="12.75" customHeight="1">
      <c r="A24" s="29" t="s">
        <v>20</v>
      </c>
      <c r="B24" s="10">
        <v>21</v>
      </c>
      <c r="C24" s="10"/>
      <c r="D24" s="10"/>
      <c r="E24" s="10"/>
      <c r="F24" s="10"/>
      <c r="G24" s="10"/>
      <c r="H24" s="10"/>
      <c r="I24" s="10"/>
      <c r="J24" s="10"/>
      <c r="K24" s="10"/>
      <c r="L24" s="17"/>
      <c r="M24" s="12"/>
      <c r="N24" s="12"/>
      <c r="O24" s="13"/>
      <c r="P24" s="14"/>
      <c r="Q24" s="18">
        <f>B24</f>
        <v>21</v>
      </c>
      <c r="R24" s="15"/>
      <c r="S24" s="3"/>
      <c r="V24" s="25"/>
      <c r="W24" s="25"/>
      <c r="X24" s="25"/>
      <c r="Y24" s="25"/>
    </row>
    <row r="25" spans="1:27" ht="12.75" customHeight="1">
      <c r="A25" s="29" t="s">
        <v>21</v>
      </c>
      <c r="C25" s="26">
        <v>19</v>
      </c>
      <c r="L25" s="17"/>
      <c r="M25" s="3"/>
      <c r="N25" s="3"/>
      <c r="P25" s="14">
        <f>C25/B24</f>
        <v>0.90476190476190477</v>
      </c>
      <c r="Q25" s="22">
        <v>19</v>
      </c>
      <c r="R25" s="23">
        <f t="shared" ref="R25:R33" si="6">Q25/Q24</f>
        <v>0.90476190476190477</v>
      </c>
      <c r="S25" s="3">
        <f t="shared" ref="S25:S33" si="7">100%-R25</f>
        <v>9.5238095238095233E-2</v>
      </c>
    </row>
    <row r="26" spans="1:27" ht="12.75" customHeight="1">
      <c r="A26" s="56" t="s">
        <v>22</v>
      </c>
      <c r="D26" s="26">
        <v>14</v>
      </c>
      <c r="L26" s="17"/>
      <c r="M26" s="3"/>
      <c r="N26" s="3"/>
      <c r="P26" s="14">
        <f>D26/C25</f>
        <v>0.73684210526315785</v>
      </c>
      <c r="Q26" s="22">
        <v>18</v>
      </c>
      <c r="R26" s="23">
        <f t="shared" si="6"/>
        <v>0.94736842105263153</v>
      </c>
      <c r="S26" s="3">
        <f t="shared" si="7"/>
        <v>5.2631578947368474E-2</v>
      </c>
    </row>
    <row r="27" spans="1:27" ht="12.75" customHeight="1">
      <c r="A27" s="29" t="s">
        <v>23</v>
      </c>
      <c r="E27" s="26">
        <v>9</v>
      </c>
      <c r="L27" s="17"/>
      <c r="M27" s="3"/>
      <c r="N27" s="3"/>
      <c r="P27" s="3">
        <f>E27/D26</f>
        <v>0.6428571428571429</v>
      </c>
      <c r="Q27" s="22">
        <v>16</v>
      </c>
      <c r="R27" s="23">
        <f t="shared" si="6"/>
        <v>0.88888888888888884</v>
      </c>
      <c r="S27" s="3">
        <f t="shared" si="7"/>
        <v>0.11111111111111116</v>
      </c>
    </row>
    <row r="28" spans="1:27" ht="12.75" customHeight="1">
      <c r="A28" s="29" t="s">
        <v>48</v>
      </c>
      <c r="F28" s="26">
        <v>7</v>
      </c>
      <c r="L28" s="17"/>
      <c r="M28" s="3"/>
      <c r="N28" s="3"/>
      <c r="P28" s="3">
        <f>F28/E27</f>
        <v>0.77777777777777779</v>
      </c>
      <c r="Q28" s="22">
        <v>16</v>
      </c>
      <c r="R28" s="23">
        <f t="shared" si="6"/>
        <v>1</v>
      </c>
      <c r="S28" s="3">
        <f t="shared" si="7"/>
        <v>0</v>
      </c>
    </row>
    <row r="29" spans="1:27" ht="12.75" customHeight="1">
      <c r="A29" s="29" t="s">
        <v>49</v>
      </c>
      <c r="G29" s="26">
        <v>4</v>
      </c>
      <c r="L29" s="17"/>
      <c r="M29" s="3"/>
      <c r="N29" s="3"/>
      <c r="P29" s="3">
        <f>G29/F28</f>
        <v>0.5714285714285714</v>
      </c>
      <c r="Q29" s="22">
        <v>12</v>
      </c>
      <c r="R29" s="23">
        <f t="shared" si="6"/>
        <v>0.75</v>
      </c>
      <c r="S29" s="3">
        <f t="shared" si="7"/>
        <v>0.25</v>
      </c>
    </row>
    <row r="30" spans="1:27" ht="12.75" customHeight="1">
      <c r="A30" s="29" t="s">
        <v>50</v>
      </c>
      <c r="H30" s="26">
        <v>2</v>
      </c>
      <c r="L30" s="17"/>
      <c r="M30" s="3"/>
      <c r="N30" s="3"/>
      <c r="P30" s="3">
        <f>H30/G29</f>
        <v>0.5</v>
      </c>
      <c r="Q30" s="22">
        <v>9</v>
      </c>
      <c r="R30" s="23">
        <f t="shared" si="6"/>
        <v>0.75</v>
      </c>
      <c r="S30" s="3">
        <f t="shared" si="7"/>
        <v>0.25</v>
      </c>
    </row>
    <row r="31" spans="1:27" ht="12.75" customHeight="1">
      <c r="A31" s="29" t="s">
        <v>51</v>
      </c>
      <c r="I31" s="26">
        <v>1</v>
      </c>
      <c r="L31" s="17"/>
      <c r="M31" s="3"/>
      <c r="N31" s="3"/>
      <c r="P31" s="3">
        <f>I31/H30</f>
        <v>0.5</v>
      </c>
      <c r="Q31" s="22">
        <v>8</v>
      </c>
      <c r="R31" s="23">
        <f t="shared" si="6"/>
        <v>0.88888888888888884</v>
      </c>
      <c r="S31" s="3">
        <f t="shared" si="7"/>
        <v>0.11111111111111116</v>
      </c>
    </row>
    <row r="32" spans="1:27" ht="12.75" customHeight="1">
      <c r="A32" s="29" t="s">
        <v>52</v>
      </c>
      <c r="J32" s="26">
        <v>1</v>
      </c>
      <c r="L32" s="17"/>
      <c r="M32" s="3"/>
      <c r="N32" s="3"/>
      <c r="P32" s="3">
        <f>J32/I31</f>
        <v>1</v>
      </c>
      <c r="Q32" s="22">
        <v>6</v>
      </c>
      <c r="R32" s="23">
        <f t="shared" si="6"/>
        <v>0.75</v>
      </c>
      <c r="S32" s="3">
        <f t="shared" si="7"/>
        <v>0.25</v>
      </c>
    </row>
    <row r="33" spans="1:30" ht="12.75" customHeight="1">
      <c r="A33" s="29" t="s">
        <v>53</v>
      </c>
      <c r="K33" s="26">
        <v>1</v>
      </c>
      <c r="L33" s="17">
        <v>1</v>
      </c>
      <c r="M33" s="3"/>
      <c r="N33" s="3"/>
      <c r="P33" s="3">
        <f>K33/J32</f>
        <v>1</v>
      </c>
      <c r="Q33" s="22">
        <v>5</v>
      </c>
      <c r="R33" s="23">
        <f t="shared" si="6"/>
        <v>0.83333333333333337</v>
      </c>
      <c r="S33" s="3">
        <f t="shared" si="7"/>
        <v>0.16666666666666663</v>
      </c>
    </row>
    <row r="34" spans="1:30" ht="12.75" customHeight="1">
      <c r="A34" s="29" t="s">
        <v>54</v>
      </c>
      <c r="K34" s="26">
        <v>2</v>
      </c>
      <c r="L34" s="31"/>
      <c r="M34" s="3"/>
      <c r="N34" s="3"/>
      <c r="P34" s="3"/>
      <c r="Q34" s="22">
        <v>4</v>
      </c>
      <c r="R34" s="23"/>
      <c r="S34" s="3"/>
    </row>
    <row r="35" spans="1:30" ht="12.75" customHeight="1">
      <c r="A35" s="29" t="s">
        <v>55</v>
      </c>
      <c r="K35" s="26">
        <v>2</v>
      </c>
      <c r="L35" s="31">
        <v>2</v>
      </c>
      <c r="M35" s="3"/>
      <c r="N35" s="3"/>
      <c r="P35" s="3"/>
      <c r="Q35" s="22">
        <v>2</v>
      </c>
      <c r="R35" s="23"/>
      <c r="S35" s="3"/>
    </row>
    <row r="36" spans="1:30" ht="12.75" customHeight="1">
      <c r="A36" s="29" t="s">
        <v>56</v>
      </c>
      <c r="L36" s="31"/>
      <c r="M36" s="3"/>
      <c r="N36" s="3"/>
      <c r="P36" s="3"/>
      <c r="Q36" s="22"/>
      <c r="R36" s="23"/>
      <c r="S36" s="3"/>
    </row>
    <row r="37" spans="1:30" ht="12.75" customHeight="1">
      <c r="A37" s="29" t="s">
        <v>57</v>
      </c>
      <c r="L37" s="31"/>
      <c r="M37" s="3"/>
      <c r="N37" s="3"/>
      <c r="P37" s="3"/>
      <c r="Q37" s="22"/>
      <c r="R37" s="23"/>
      <c r="S37" s="3"/>
    </row>
    <row r="38" spans="1:30" ht="12.75" customHeight="1">
      <c r="L38" s="26">
        <f>SUM(L33:L35)</f>
        <v>3</v>
      </c>
      <c r="M38" s="3">
        <f>L33/B24</f>
        <v>4.7619047619047616E-2</v>
      </c>
      <c r="N38" s="3">
        <f>L38/B24</f>
        <v>0.14285714285714285</v>
      </c>
      <c r="O38" s="3">
        <f>N38-M38</f>
        <v>9.5238095238095233E-2</v>
      </c>
      <c r="P38" s="3"/>
    </row>
    <row r="39" spans="1:30" ht="12.75" customHeight="1">
      <c r="A39" s="40" t="s">
        <v>72</v>
      </c>
      <c r="M39" s="3"/>
      <c r="N39" s="3"/>
      <c r="P39" s="3"/>
    </row>
    <row r="40" spans="1:30" ht="25.5" customHeight="1">
      <c r="B40" s="302" t="s">
        <v>2</v>
      </c>
      <c r="C40" s="303"/>
      <c r="D40" s="303"/>
      <c r="E40" s="303"/>
      <c r="F40" s="303"/>
      <c r="G40" s="303"/>
      <c r="H40" s="303"/>
      <c r="I40" s="303"/>
      <c r="J40" s="303"/>
      <c r="K40" s="1"/>
      <c r="M40" s="7" t="s">
        <v>3</v>
      </c>
      <c r="N40" s="7" t="s">
        <v>4</v>
      </c>
      <c r="O40" s="52" t="s">
        <v>5</v>
      </c>
      <c r="P40" s="7" t="s">
        <v>6</v>
      </c>
      <c r="Q40" s="6" t="s">
        <v>7</v>
      </c>
      <c r="R40" s="6" t="s">
        <v>8</v>
      </c>
      <c r="S40" s="7" t="s">
        <v>9</v>
      </c>
    </row>
    <row r="41" spans="1:30" ht="12.75" customHeight="1">
      <c r="A41" s="53" t="s">
        <v>10</v>
      </c>
      <c r="B41" s="54">
        <v>1</v>
      </c>
      <c r="C41" s="54">
        <v>2</v>
      </c>
      <c r="D41" s="54">
        <v>3</v>
      </c>
      <c r="E41" s="54">
        <v>4</v>
      </c>
      <c r="F41" s="54">
        <v>5</v>
      </c>
      <c r="G41" s="54">
        <v>6</v>
      </c>
      <c r="H41" s="54">
        <v>7</v>
      </c>
      <c r="I41" s="54">
        <v>8</v>
      </c>
      <c r="J41" s="54">
        <v>9</v>
      </c>
      <c r="K41" s="153">
        <v>10</v>
      </c>
      <c r="L41" s="55" t="s">
        <v>11</v>
      </c>
      <c r="M41" s="3"/>
      <c r="N41" s="3"/>
      <c r="P41" s="3"/>
      <c r="Q41" s="15"/>
      <c r="R41" s="15"/>
      <c r="S41" s="3"/>
    </row>
    <row r="42" spans="1:30" ht="12.75" customHeight="1">
      <c r="A42" s="29" t="s">
        <v>21</v>
      </c>
      <c r="B42" s="26">
        <v>35</v>
      </c>
      <c r="L42" s="31"/>
      <c r="M42" s="3"/>
      <c r="N42" s="3"/>
      <c r="P42" s="3"/>
      <c r="Q42" s="18">
        <f>B42</f>
        <v>35</v>
      </c>
      <c r="R42" s="15"/>
      <c r="S42" s="3"/>
      <c r="U42" s="2"/>
      <c r="V42" s="8" t="s">
        <v>35</v>
      </c>
      <c r="W42" s="8"/>
      <c r="X42" s="8"/>
      <c r="Y42" s="8"/>
      <c r="Z42" s="8"/>
      <c r="AA42" s="8"/>
      <c r="AB42" s="8"/>
      <c r="AC42" s="8"/>
      <c r="AD42" s="8"/>
    </row>
    <row r="43" spans="1:30" ht="12.75" customHeight="1">
      <c r="A43" s="56" t="s">
        <v>22</v>
      </c>
      <c r="C43" s="26">
        <v>27</v>
      </c>
      <c r="L43" s="31"/>
      <c r="M43" s="3"/>
      <c r="N43" s="3"/>
      <c r="O43" s="3"/>
      <c r="P43" s="3">
        <f>C43/B42</f>
        <v>0.77142857142857146</v>
      </c>
      <c r="Q43" s="22">
        <v>28</v>
      </c>
      <c r="R43" s="23">
        <f t="shared" ref="R43:R51" si="8">Q43/Q42</f>
        <v>0.8</v>
      </c>
      <c r="S43" s="3">
        <f t="shared" ref="S43:S51" si="9">100%-R43</f>
        <v>0.19999999999999996</v>
      </c>
      <c r="V43" s="16" t="s">
        <v>12</v>
      </c>
      <c r="W43" s="160"/>
      <c r="X43" s="160"/>
      <c r="Y43" s="160"/>
      <c r="Z43" s="160"/>
      <c r="AA43" s="160"/>
      <c r="AB43" s="160"/>
      <c r="AC43" s="160"/>
      <c r="AD43" s="160"/>
    </row>
    <row r="44" spans="1:30" ht="12.75" customHeight="1">
      <c r="A44" s="29" t="s">
        <v>23</v>
      </c>
      <c r="D44" s="26">
        <v>20</v>
      </c>
      <c r="L44" s="31"/>
      <c r="M44" s="3"/>
      <c r="N44" s="3"/>
      <c r="O44" s="3"/>
      <c r="P44" s="3">
        <f>D44/C43</f>
        <v>0.7407407407407407</v>
      </c>
      <c r="Q44" s="22">
        <v>25</v>
      </c>
      <c r="R44" s="23">
        <f t="shared" si="8"/>
        <v>0.8928571428571429</v>
      </c>
      <c r="S44" s="3">
        <f t="shared" si="9"/>
        <v>0.1071428571428571</v>
      </c>
      <c r="V44" s="160"/>
      <c r="W44" s="160"/>
      <c r="X44" s="160"/>
      <c r="Y44" s="160"/>
      <c r="Z44" s="160"/>
      <c r="AA44" s="160"/>
      <c r="AB44" s="160"/>
      <c r="AC44" s="160"/>
      <c r="AD44" s="160"/>
    </row>
    <row r="45" spans="1:30" ht="12.75" customHeight="1">
      <c r="A45" s="29" t="s">
        <v>48</v>
      </c>
      <c r="E45" s="26">
        <v>14</v>
      </c>
      <c r="L45" s="31"/>
      <c r="M45" s="3"/>
      <c r="N45" s="3"/>
      <c r="O45" s="3"/>
      <c r="P45" s="3">
        <f>E45/D44</f>
        <v>0.7</v>
      </c>
      <c r="Q45" s="22">
        <v>25</v>
      </c>
      <c r="R45" s="23">
        <f t="shared" si="8"/>
        <v>1</v>
      </c>
      <c r="S45" s="3">
        <f t="shared" si="9"/>
        <v>0</v>
      </c>
      <c r="U45" s="19" t="s">
        <v>13</v>
      </c>
      <c r="V45" s="21" t="s">
        <v>19</v>
      </c>
      <c r="W45" s="21" t="s">
        <v>20</v>
      </c>
      <c r="X45" s="21" t="s">
        <v>21</v>
      </c>
      <c r="Y45" s="21" t="s">
        <v>22</v>
      </c>
      <c r="Z45" s="21" t="s">
        <v>23</v>
      </c>
    </row>
    <row r="46" spans="1:30" ht="12.75" customHeight="1">
      <c r="A46" s="29" t="s">
        <v>49</v>
      </c>
      <c r="F46" s="26">
        <v>10</v>
      </c>
      <c r="L46" s="31"/>
      <c r="M46" s="3"/>
      <c r="N46" s="3"/>
      <c r="O46" s="3"/>
      <c r="P46" s="3">
        <f>F46/E45</f>
        <v>0.7142857142857143</v>
      </c>
      <c r="Q46" s="22">
        <v>21</v>
      </c>
      <c r="R46" s="23">
        <f t="shared" si="8"/>
        <v>0.84</v>
      </c>
      <c r="S46" s="3">
        <f t="shared" si="9"/>
        <v>0.16000000000000003</v>
      </c>
      <c r="U46" s="19"/>
      <c r="V46" s="21"/>
      <c r="W46" s="21"/>
      <c r="X46" s="21"/>
      <c r="Y46" s="21"/>
      <c r="Z46" s="21"/>
    </row>
    <row r="47" spans="1:30" ht="12.75" customHeight="1">
      <c r="A47" s="29" t="s">
        <v>50</v>
      </c>
      <c r="G47" s="26">
        <v>9</v>
      </c>
      <c r="L47" s="31"/>
      <c r="M47" s="3"/>
      <c r="N47" s="3"/>
      <c r="O47" s="3"/>
      <c r="P47" s="3">
        <f>G47/F46</f>
        <v>0.9</v>
      </c>
      <c r="Q47" s="22">
        <v>20</v>
      </c>
      <c r="R47" s="23">
        <f t="shared" si="8"/>
        <v>0.95238095238095233</v>
      </c>
      <c r="S47" s="3">
        <f t="shared" si="9"/>
        <v>4.7619047619047672E-2</v>
      </c>
      <c r="U47" s="19"/>
      <c r="V47" s="21"/>
      <c r="W47" s="21"/>
      <c r="X47" s="21"/>
      <c r="Y47" s="21"/>
      <c r="Z47" s="21"/>
    </row>
    <row r="48" spans="1:30" ht="12.75" customHeight="1">
      <c r="A48" s="29" t="s">
        <v>51</v>
      </c>
      <c r="H48" s="26">
        <v>8</v>
      </c>
      <c r="L48" s="31"/>
      <c r="M48" s="3"/>
      <c r="N48" s="3"/>
      <c r="O48" s="3"/>
      <c r="P48" s="3">
        <f>H48/G47</f>
        <v>0.88888888888888884</v>
      </c>
      <c r="Q48" s="22">
        <v>17</v>
      </c>
      <c r="R48" s="23">
        <f t="shared" si="8"/>
        <v>0.85</v>
      </c>
      <c r="S48" s="3">
        <f t="shared" si="9"/>
        <v>0.15000000000000002</v>
      </c>
      <c r="U48" s="19"/>
      <c r="V48" s="21"/>
      <c r="W48" s="21"/>
      <c r="X48" s="21"/>
      <c r="Y48" s="21"/>
      <c r="Z48" s="21"/>
    </row>
    <row r="49" spans="1:28" ht="12.75" customHeight="1">
      <c r="A49" s="29" t="s">
        <v>52</v>
      </c>
      <c r="I49" s="26">
        <v>8</v>
      </c>
      <c r="L49" s="31"/>
      <c r="M49" s="3"/>
      <c r="N49" s="3"/>
      <c r="O49" s="3"/>
      <c r="P49" s="3">
        <f>I49/H48</f>
        <v>1</v>
      </c>
      <c r="Q49" s="22">
        <v>15</v>
      </c>
      <c r="R49" s="23">
        <f t="shared" si="8"/>
        <v>0.88235294117647056</v>
      </c>
      <c r="S49" s="3">
        <f t="shared" si="9"/>
        <v>0.11764705882352944</v>
      </c>
      <c r="U49" s="19"/>
      <c r="V49" s="21"/>
      <c r="W49" s="21"/>
      <c r="X49" s="21"/>
      <c r="Y49" s="21"/>
      <c r="Z49" s="21"/>
    </row>
    <row r="50" spans="1:28" ht="12.75" customHeight="1">
      <c r="A50" s="29" t="s">
        <v>53</v>
      </c>
      <c r="J50" s="26">
        <v>8</v>
      </c>
      <c r="L50" s="31"/>
      <c r="M50" s="3"/>
      <c r="N50" s="3"/>
      <c r="O50" s="3"/>
      <c r="P50" s="3">
        <f>J50/I49</f>
        <v>1</v>
      </c>
      <c r="Q50" s="22">
        <v>15</v>
      </c>
      <c r="R50" s="23">
        <f t="shared" si="8"/>
        <v>1</v>
      </c>
      <c r="S50" s="3">
        <f t="shared" si="9"/>
        <v>0</v>
      </c>
      <c r="U50" s="19"/>
      <c r="V50" s="21"/>
      <c r="W50" s="21"/>
      <c r="X50" s="21"/>
      <c r="Y50" s="21"/>
      <c r="Z50" s="21"/>
    </row>
    <row r="51" spans="1:28" ht="12.75" customHeight="1">
      <c r="A51" s="29" t="s">
        <v>54</v>
      </c>
      <c r="K51" s="26">
        <v>8</v>
      </c>
      <c r="L51" s="31">
        <v>8</v>
      </c>
      <c r="M51" s="3"/>
      <c r="N51" s="3"/>
      <c r="O51" s="3"/>
      <c r="P51" s="3">
        <f>K51/J50</f>
        <v>1</v>
      </c>
      <c r="Q51" s="22">
        <v>15</v>
      </c>
      <c r="R51" s="23">
        <f t="shared" si="8"/>
        <v>1</v>
      </c>
      <c r="S51" s="3">
        <f t="shared" si="9"/>
        <v>0</v>
      </c>
      <c r="U51" s="19"/>
      <c r="V51" s="21"/>
      <c r="W51" s="21"/>
      <c r="X51" s="21"/>
      <c r="Y51" s="21"/>
      <c r="Z51" s="21"/>
    </row>
    <row r="52" spans="1:28" ht="12.75" customHeight="1">
      <c r="A52" s="29" t="s">
        <v>55</v>
      </c>
      <c r="K52" s="26">
        <v>6</v>
      </c>
      <c r="L52" s="31">
        <v>6</v>
      </c>
      <c r="M52" s="3"/>
      <c r="N52" s="3"/>
      <c r="O52" s="3"/>
      <c r="P52" s="3"/>
      <c r="Q52" s="22">
        <v>6</v>
      </c>
      <c r="R52" s="23"/>
      <c r="S52" s="3"/>
      <c r="U52" s="19"/>
      <c r="V52" s="21"/>
      <c r="W52" s="21"/>
      <c r="X52" s="21"/>
      <c r="Y52" s="21"/>
      <c r="Z52" s="21"/>
    </row>
    <row r="53" spans="1:28" ht="12.75" customHeight="1">
      <c r="A53" s="29" t="s">
        <v>56</v>
      </c>
      <c r="L53" s="31"/>
      <c r="M53" s="3"/>
      <c r="N53" s="3"/>
      <c r="O53" s="3"/>
      <c r="P53" s="3"/>
      <c r="Q53" s="22"/>
      <c r="R53" s="23"/>
      <c r="S53" s="3"/>
      <c r="U53" s="19"/>
      <c r="V53" s="21"/>
      <c r="W53" s="21"/>
      <c r="X53" s="21"/>
      <c r="Y53" s="21"/>
      <c r="Z53" s="21"/>
    </row>
    <row r="54" spans="1:28" ht="12.75" customHeight="1">
      <c r="A54" s="29" t="s">
        <v>57</v>
      </c>
      <c r="L54" s="31"/>
      <c r="M54" s="3"/>
      <c r="N54" s="3"/>
      <c r="O54" s="3"/>
      <c r="P54" s="3"/>
      <c r="Q54" s="22"/>
      <c r="R54" s="23"/>
      <c r="S54" s="3"/>
      <c r="U54" s="19"/>
      <c r="V54" s="21"/>
      <c r="W54" s="21"/>
      <c r="X54" s="21"/>
      <c r="Y54" s="21"/>
      <c r="Z54" s="21"/>
    </row>
    <row r="55" spans="1:28" ht="12.75" customHeight="1">
      <c r="L55" s="26">
        <f>SUM(L51:L52)</f>
        <v>14</v>
      </c>
      <c r="M55" s="3">
        <f>L51/B42</f>
        <v>0.22857142857142856</v>
      </c>
      <c r="N55" s="3">
        <f>L55/B42</f>
        <v>0.4</v>
      </c>
      <c r="O55" s="3">
        <f>N55-M55</f>
        <v>0.17142857142857146</v>
      </c>
      <c r="P55" s="3"/>
      <c r="U55" s="24" t="s">
        <v>37</v>
      </c>
      <c r="V55" s="23">
        <f t="shared" ref="V55:V59" si="10">R5</f>
        <v>0.86111111111111116</v>
      </c>
      <c r="W55" s="23">
        <f t="shared" ref="W55:W58" si="11">R25</f>
        <v>0.90476190476190477</v>
      </c>
      <c r="X55" s="23">
        <f t="shared" ref="X55:X57" si="12">R43</f>
        <v>0.8</v>
      </c>
      <c r="Y55" s="23">
        <f t="shared" ref="Y55:Y56" si="13">R60</f>
        <v>0.66666666666666663</v>
      </c>
      <c r="Z55" s="23">
        <f>R77</f>
        <v>0.88888888888888884</v>
      </c>
      <c r="AA55" s="23"/>
      <c r="AB55" s="23"/>
    </row>
    <row r="56" spans="1:28" ht="12.75" customHeight="1">
      <c r="A56" s="40" t="s">
        <v>74</v>
      </c>
      <c r="M56" s="3"/>
      <c r="N56" s="3"/>
      <c r="P56" s="3"/>
      <c r="U56" s="24" t="s">
        <v>38</v>
      </c>
      <c r="V56" s="23">
        <f t="shared" si="10"/>
        <v>0.90322580645161288</v>
      </c>
      <c r="W56" s="23">
        <f t="shared" si="11"/>
        <v>0.94736842105263153</v>
      </c>
      <c r="X56" s="23">
        <f t="shared" si="12"/>
        <v>0.8928571428571429</v>
      </c>
      <c r="Y56" s="23">
        <f t="shared" si="13"/>
        <v>1.1000000000000001</v>
      </c>
      <c r="Z56" s="23" t="s">
        <v>27</v>
      </c>
      <c r="AA56" s="23"/>
    </row>
    <row r="57" spans="1:28" ht="25.5" customHeight="1">
      <c r="B57" s="302" t="s">
        <v>2</v>
      </c>
      <c r="C57" s="303"/>
      <c r="D57" s="303"/>
      <c r="E57" s="303"/>
      <c r="F57" s="303"/>
      <c r="G57" s="303"/>
      <c r="H57" s="303"/>
      <c r="I57" s="303"/>
      <c r="J57" s="303"/>
      <c r="K57" s="1"/>
      <c r="M57" s="7" t="s">
        <v>3</v>
      </c>
      <c r="N57" s="7" t="s">
        <v>4</v>
      </c>
      <c r="O57" s="52" t="s">
        <v>5</v>
      </c>
      <c r="P57" s="7" t="s">
        <v>6</v>
      </c>
      <c r="Q57" s="6" t="s">
        <v>7</v>
      </c>
      <c r="R57" s="6" t="s">
        <v>8</v>
      </c>
      <c r="S57" s="7" t="s">
        <v>9</v>
      </c>
      <c r="U57" s="24" t="s">
        <v>39</v>
      </c>
      <c r="V57" s="23">
        <f t="shared" si="10"/>
        <v>0.9642857142857143</v>
      </c>
      <c r="W57" s="23">
        <f t="shared" si="11"/>
        <v>0.88888888888888884</v>
      </c>
      <c r="X57" s="23">
        <f t="shared" si="12"/>
        <v>1</v>
      </c>
      <c r="Y57" s="23"/>
      <c r="Z57" s="23"/>
      <c r="AA57" s="23"/>
    </row>
    <row r="58" spans="1:28" ht="12.75" customHeight="1">
      <c r="A58" s="53" t="s">
        <v>10</v>
      </c>
      <c r="B58" s="54">
        <v>1</v>
      </c>
      <c r="C58" s="54">
        <v>2</v>
      </c>
      <c r="D58" s="54">
        <v>3</v>
      </c>
      <c r="E58" s="54">
        <v>4</v>
      </c>
      <c r="F58" s="54">
        <v>5</v>
      </c>
      <c r="G58" s="54">
        <v>6</v>
      </c>
      <c r="H58" s="54">
        <v>7</v>
      </c>
      <c r="I58" s="54">
        <v>8</v>
      </c>
      <c r="J58" s="54">
        <v>9</v>
      </c>
      <c r="K58" s="153">
        <v>10</v>
      </c>
      <c r="L58" s="55" t="s">
        <v>11</v>
      </c>
      <c r="M58" s="3"/>
      <c r="N58" s="3"/>
      <c r="P58" s="3"/>
      <c r="Q58" s="15"/>
      <c r="R58" s="15"/>
      <c r="S58" s="3"/>
      <c r="U58" s="24" t="s">
        <v>40</v>
      </c>
      <c r="V58" s="23">
        <f t="shared" si="10"/>
        <v>0.96296296296296291</v>
      </c>
      <c r="W58" s="23">
        <f t="shared" si="11"/>
        <v>1</v>
      </c>
      <c r="X58" s="23"/>
      <c r="Y58" s="23"/>
      <c r="Z58" s="23"/>
      <c r="AA58" s="23"/>
    </row>
    <row r="59" spans="1:28" ht="12.75" customHeight="1">
      <c r="A59" s="29" t="s">
        <v>22</v>
      </c>
      <c r="B59" s="26">
        <v>15</v>
      </c>
      <c r="L59" s="31"/>
      <c r="M59" s="3"/>
      <c r="N59" s="3"/>
      <c r="P59" s="3"/>
      <c r="Q59" s="18">
        <f>B59</f>
        <v>15</v>
      </c>
      <c r="R59" s="15"/>
      <c r="S59" s="3"/>
      <c r="U59" s="24" t="s">
        <v>41</v>
      </c>
      <c r="V59" s="23">
        <f t="shared" si="10"/>
        <v>1</v>
      </c>
      <c r="W59" s="23"/>
      <c r="X59" s="23"/>
      <c r="Y59" s="23"/>
      <c r="Z59" s="23"/>
    </row>
    <row r="60" spans="1:28" ht="12.75" customHeight="1">
      <c r="A60" s="29" t="s">
        <v>23</v>
      </c>
      <c r="C60" s="26">
        <v>10</v>
      </c>
      <c r="L60" s="31"/>
      <c r="M60" s="3"/>
      <c r="N60" s="3"/>
      <c r="O60" s="3"/>
      <c r="P60" s="3">
        <f>C60/B59</f>
        <v>0.66666666666666663</v>
      </c>
      <c r="Q60" s="22">
        <v>10</v>
      </c>
      <c r="R60" s="23">
        <f t="shared" ref="R60:R68" si="14">Q60/Q59</f>
        <v>0.66666666666666663</v>
      </c>
      <c r="S60" s="3">
        <f t="shared" ref="S60:S68" si="15">100%-R60</f>
        <v>0.33333333333333337</v>
      </c>
      <c r="U60" s="27" t="s">
        <v>42</v>
      </c>
      <c r="V60" s="23"/>
      <c r="W60" s="23"/>
      <c r="X60" s="23"/>
      <c r="Y60" s="23"/>
      <c r="Z60" s="23"/>
    </row>
    <row r="61" spans="1:28" ht="12.75" customHeight="1">
      <c r="A61" s="29" t="s">
        <v>48</v>
      </c>
      <c r="D61" s="26">
        <v>10</v>
      </c>
      <c r="L61" s="31"/>
      <c r="M61" s="3"/>
      <c r="N61" s="3"/>
      <c r="P61" s="3">
        <f>D61/C60</f>
        <v>1</v>
      </c>
      <c r="Q61" s="22">
        <v>11</v>
      </c>
      <c r="R61" s="23">
        <f t="shared" si="14"/>
        <v>1.1000000000000001</v>
      </c>
      <c r="S61" s="3">
        <f t="shared" si="15"/>
        <v>-0.10000000000000009</v>
      </c>
      <c r="U61" s="27" t="s">
        <v>43</v>
      </c>
      <c r="V61" s="23"/>
      <c r="W61" s="23"/>
      <c r="X61" s="23"/>
      <c r="Y61" s="23"/>
      <c r="Z61" s="23"/>
    </row>
    <row r="62" spans="1:28" ht="12.75" customHeight="1">
      <c r="A62" s="29" t="s">
        <v>49</v>
      </c>
      <c r="E62" s="26">
        <v>9</v>
      </c>
      <c r="L62" s="31"/>
      <c r="M62" s="3"/>
      <c r="N62" s="3"/>
      <c r="P62" s="3">
        <f>E62/D61</f>
        <v>0.9</v>
      </c>
      <c r="Q62" s="22">
        <v>9</v>
      </c>
      <c r="R62" s="23">
        <f t="shared" si="14"/>
        <v>0.81818181818181823</v>
      </c>
      <c r="S62" s="3">
        <f t="shared" si="15"/>
        <v>0.18181818181818177</v>
      </c>
      <c r="U62" s="27"/>
      <c r="V62" s="23"/>
      <c r="W62" s="23"/>
      <c r="X62" s="23"/>
      <c r="Y62" s="23"/>
      <c r="Z62" s="23"/>
    </row>
    <row r="63" spans="1:28" ht="12.75" customHeight="1">
      <c r="A63" s="29" t="s">
        <v>50</v>
      </c>
      <c r="F63" s="26">
        <v>7</v>
      </c>
      <c r="L63" s="31"/>
      <c r="M63" s="3"/>
      <c r="N63" s="3"/>
      <c r="P63" s="3">
        <f>F63/E62</f>
        <v>0.77777777777777779</v>
      </c>
      <c r="Q63" s="22">
        <v>8</v>
      </c>
      <c r="R63" s="23">
        <f t="shared" si="14"/>
        <v>0.88888888888888884</v>
      </c>
      <c r="S63" s="3">
        <f t="shared" si="15"/>
        <v>0.11111111111111116</v>
      </c>
      <c r="U63" s="27"/>
      <c r="V63" s="23"/>
      <c r="W63" s="23"/>
      <c r="X63" s="23"/>
      <c r="Y63" s="23"/>
      <c r="Z63" s="23"/>
    </row>
    <row r="64" spans="1:28" ht="12.75" customHeight="1">
      <c r="A64" s="29" t="s">
        <v>51</v>
      </c>
      <c r="G64" s="26">
        <v>4</v>
      </c>
      <c r="L64" s="31"/>
      <c r="M64" s="3"/>
      <c r="N64" s="3"/>
      <c r="P64" s="3">
        <f>G64/F63</f>
        <v>0.5714285714285714</v>
      </c>
      <c r="Q64" s="22">
        <v>8</v>
      </c>
      <c r="R64" s="23">
        <f t="shared" si="14"/>
        <v>1</v>
      </c>
      <c r="S64" s="3">
        <f t="shared" si="15"/>
        <v>0</v>
      </c>
      <c r="U64" s="27"/>
      <c r="V64" s="23"/>
      <c r="W64" s="23"/>
      <c r="X64" s="23"/>
      <c r="Y64" s="23"/>
      <c r="Z64" s="23"/>
    </row>
    <row r="65" spans="1:26" ht="12.75" customHeight="1">
      <c r="A65" s="29" t="s">
        <v>52</v>
      </c>
      <c r="H65" s="26">
        <v>4</v>
      </c>
      <c r="L65" s="31"/>
      <c r="M65" s="3"/>
      <c r="N65" s="3"/>
      <c r="P65" s="3">
        <f>H65/G64</f>
        <v>1</v>
      </c>
      <c r="Q65" s="22">
        <v>8</v>
      </c>
      <c r="R65" s="23">
        <f t="shared" si="14"/>
        <v>1</v>
      </c>
      <c r="S65" s="3">
        <f t="shared" si="15"/>
        <v>0</v>
      </c>
      <c r="U65" s="27"/>
      <c r="V65" s="23"/>
      <c r="W65" s="23"/>
      <c r="X65" s="23"/>
      <c r="Y65" s="23"/>
      <c r="Z65" s="23"/>
    </row>
    <row r="66" spans="1:26" ht="12.75" customHeight="1">
      <c r="A66" s="29" t="s">
        <v>53</v>
      </c>
      <c r="I66" s="26">
        <v>4</v>
      </c>
      <c r="L66" s="31"/>
      <c r="M66" s="3"/>
      <c r="N66" s="3"/>
      <c r="P66" s="3">
        <f>I66/H65</f>
        <v>1</v>
      </c>
      <c r="Q66" s="22">
        <v>8</v>
      </c>
      <c r="R66" s="23">
        <f t="shared" si="14"/>
        <v>1</v>
      </c>
      <c r="S66" s="3">
        <f t="shared" si="15"/>
        <v>0</v>
      </c>
      <c r="U66" s="27"/>
      <c r="V66" s="23"/>
      <c r="W66" s="23"/>
      <c r="X66" s="23"/>
      <c r="Y66" s="23"/>
      <c r="Z66" s="23"/>
    </row>
    <row r="67" spans="1:26" ht="12.75" customHeight="1">
      <c r="A67" s="29" t="s">
        <v>54</v>
      </c>
      <c r="J67" s="26">
        <v>4</v>
      </c>
      <c r="L67" s="31"/>
      <c r="M67" s="3"/>
      <c r="N67" s="3"/>
      <c r="P67" s="3">
        <f>J67/I66</f>
        <v>1</v>
      </c>
      <c r="Q67" s="22">
        <v>8</v>
      </c>
      <c r="R67" s="23">
        <f t="shared" si="14"/>
        <v>1</v>
      </c>
      <c r="S67" s="3">
        <f t="shared" si="15"/>
        <v>0</v>
      </c>
      <c r="U67" s="27"/>
      <c r="V67" s="23"/>
      <c r="W67" s="23"/>
      <c r="X67" s="23"/>
      <c r="Y67" s="23"/>
      <c r="Z67" s="23"/>
    </row>
    <row r="68" spans="1:26" ht="12.75" customHeight="1">
      <c r="A68" s="29" t="s">
        <v>55</v>
      </c>
      <c r="K68" s="26">
        <v>3</v>
      </c>
      <c r="L68" s="31">
        <v>2</v>
      </c>
      <c r="M68" s="3"/>
      <c r="N68" s="3"/>
      <c r="P68" s="3">
        <f>K68/J67</f>
        <v>0.75</v>
      </c>
      <c r="Q68" s="22">
        <v>6</v>
      </c>
      <c r="R68" s="23">
        <f t="shared" si="14"/>
        <v>0.75</v>
      </c>
      <c r="S68" s="3">
        <f t="shared" si="15"/>
        <v>0.25</v>
      </c>
      <c r="U68" s="27"/>
      <c r="V68" s="23"/>
      <c r="W68" s="23"/>
      <c r="X68" s="23"/>
      <c r="Y68" s="23"/>
      <c r="Z68" s="23"/>
    </row>
    <row r="69" spans="1:26" ht="12.75" customHeight="1">
      <c r="A69" s="29" t="s">
        <v>56</v>
      </c>
      <c r="K69" s="26">
        <v>3</v>
      </c>
      <c r="L69" s="31">
        <v>3</v>
      </c>
      <c r="M69" s="3"/>
      <c r="N69" s="3"/>
      <c r="P69" s="3"/>
      <c r="Q69" s="22">
        <v>4</v>
      </c>
      <c r="R69" s="23"/>
      <c r="S69" s="3"/>
      <c r="U69" s="27"/>
      <c r="V69" s="23"/>
      <c r="W69" s="23"/>
      <c r="X69" s="23"/>
      <c r="Y69" s="23"/>
      <c r="Z69" s="23"/>
    </row>
    <row r="70" spans="1:26" ht="12.75" customHeight="1">
      <c r="A70" s="29" t="s">
        <v>57</v>
      </c>
      <c r="K70" s="26">
        <v>1</v>
      </c>
      <c r="L70" s="31"/>
      <c r="M70" s="3"/>
      <c r="N70" s="3"/>
      <c r="P70" s="3"/>
      <c r="Q70" s="22">
        <v>1</v>
      </c>
      <c r="R70" s="23"/>
      <c r="S70" s="3"/>
      <c r="U70" s="27"/>
      <c r="V70" s="23"/>
      <c r="W70" s="23"/>
      <c r="X70" s="23"/>
      <c r="Y70" s="23"/>
      <c r="Z70" s="23"/>
    </row>
    <row r="71" spans="1:26" ht="12.75" customHeight="1">
      <c r="A71" s="29" t="s">
        <v>69</v>
      </c>
      <c r="K71" s="26">
        <v>1</v>
      </c>
      <c r="L71" s="31"/>
      <c r="M71" s="3"/>
      <c r="N71" s="3"/>
      <c r="P71" s="3"/>
      <c r="Q71" s="22">
        <v>1</v>
      </c>
      <c r="R71" s="23"/>
      <c r="S71" s="3"/>
      <c r="U71" s="27"/>
      <c r="V71" s="23"/>
      <c r="W71" s="23"/>
      <c r="X71" s="23"/>
      <c r="Y71" s="23"/>
      <c r="Z71" s="23"/>
    </row>
    <row r="72" spans="1:26" ht="12.75" customHeight="1">
      <c r="L72" s="26">
        <f>SUM(L68:L69)</f>
        <v>5</v>
      </c>
      <c r="M72" s="3">
        <f>L68/B59</f>
        <v>0.13333333333333333</v>
      </c>
      <c r="N72" s="3">
        <f>L72/B59</f>
        <v>0.33333333333333331</v>
      </c>
      <c r="O72" s="3">
        <f>N72-M72</f>
        <v>0.19999999999999998</v>
      </c>
      <c r="P72" s="3"/>
      <c r="U72" s="27" t="s">
        <v>44</v>
      </c>
      <c r="V72" s="23"/>
      <c r="W72" s="23"/>
      <c r="X72" s="23"/>
      <c r="Y72" s="23"/>
      <c r="Z72" s="23"/>
    </row>
    <row r="73" spans="1:26" ht="12.75" customHeight="1">
      <c r="A73" s="40" t="s">
        <v>75</v>
      </c>
      <c r="M73" s="3"/>
      <c r="N73" s="3"/>
      <c r="P73" s="3"/>
    </row>
    <row r="74" spans="1:26" ht="25.5" customHeight="1">
      <c r="B74" s="302" t="s">
        <v>2</v>
      </c>
      <c r="C74" s="303"/>
      <c r="D74" s="303"/>
      <c r="E74" s="303"/>
      <c r="F74" s="303"/>
      <c r="G74" s="303"/>
      <c r="H74" s="303"/>
      <c r="I74" s="303"/>
      <c r="J74" s="303"/>
      <c r="K74" s="1"/>
      <c r="M74" s="7" t="s">
        <v>3</v>
      </c>
      <c r="N74" s="7" t="s">
        <v>4</v>
      </c>
      <c r="O74" s="52" t="s">
        <v>5</v>
      </c>
      <c r="P74" s="7" t="s">
        <v>6</v>
      </c>
      <c r="Q74" s="6" t="s">
        <v>7</v>
      </c>
      <c r="R74" s="6" t="s">
        <v>8</v>
      </c>
      <c r="S74" s="7" t="s">
        <v>9</v>
      </c>
    </row>
    <row r="75" spans="1:26" ht="12.75" customHeight="1">
      <c r="A75" s="53" t="s">
        <v>10</v>
      </c>
      <c r="B75" s="54">
        <v>1</v>
      </c>
      <c r="C75" s="54">
        <v>2</v>
      </c>
      <c r="D75" s="54">
        <v>3</v>
      </c>
      <c r="E75" s="54">
        <v>4</v>
      </c>
      <c r="F75" s="54">
        <v>5</v>
      </c>
      <c r="G75" s="54">
        <v>6</v>
      </c>
      <c r="H75" s="54">
        <v>7</v>
      </c>
      <c r="I75" s="54">
        <v>8</v>
      </c>
      <c r="J75" s="54">
        <v>9</v>
      </c>
      <c r="K75" s="153">
        <v>10</v>
      </c>
      <c r="L75" s="55" t="s">
        <v>11</v>
      </c>
      <c r="M75" s="3"/>
      <c r="N75" s="3"/>
      <c r="P75" s="3"/>
      <c r="Q75" s="15"/>
      <c r="R75" s="15"/>
      <c r="S75" s="3"/>
    </row>
    <row r="76" spans="1:26" ht="12.75" customHeight="1">
      <c r="A76" s="29" t="s">
        <v>23</v>
      </c>
      <c r="B76" s="26">
        <v>36</v>
      </c>
      <c r="L76" s="31"/>
      <c r="M76" s="3"/>
      <c r="N76" s="3"/>
      <c r="P76" s="3"/>
      <c r="Q76" s="18">
        <f>B76</f>
        <v>36</v>
      </c>
      <c r="R76" s="15"/>
      <c r="S76" s="3"/>
    </row>
    <row r="77" spans="1:26" ht="12.75" customHeight="1">
      <c r="A77" s="29" t="s">
        <v>48</v>
      </c>
      <c r="C77" s="26">
        <v>32</v>
      </c>
      <c r="L77" s="31"/>
      <c r="M77" s="3"/>
      <c r="N77" s="3"/>
      <c r="O77" s="3"/>
      <c r="P77" s="3">
        <f>C77/B76</f>
        <v>0.88888888888888884</v>
      </c>
      <c r="Q77" s="22">
        <v>32</v>
      </c>
      <c r="R77" s="23">
        <f t="shared" ref="R77:R85" si="16">Q77/Q76</f>
        <v>0.88888888888888884</v>
      </c>
      <c r="S77" s="3">
        <f t="shared" ref="S77:S85" si="17">100%-R77</f>
        <v>0.11111111111111116</v>
      </c>
    </row>
    <row r="78" spans="1:26" ht="12.75" customHeight="1">
      <c r="A78" s="29" t="s">
        <v>49</v>
      </c>
      <c r="D78" s="26">
        <v>28</v>
      </c>
      <c r="L78" s="31"/>
      <c r="M78" s="3"/>
      <c r="N78" s="3"/>
      <c r="O78" s="3"/>
      <c r="P78" s="3">
        <f>D78/C77</f>
        <v>0.875</v>
      </c>
      <c r="Q78" s="22">
        <v>29</v>
      </c>
      <c r="R78" s="23">
        <f t="shared" si="16"/>
        <v>0.90625</v>
      </c>
      <c r="S78" s="3">
        <f t="shared" si="17"/>
        <v>9.375E-2</v>
      </c>
    </row>
    <row r="79" spans="1:26" ht="12.75" customHeight="1">
      <c r="A79" s="29" t="s">
        <v>50</v>
      </c>
      <c r="E79" s="26">
        <v>25</v>
      </c>
      <c r="L79" s="31"/>
      <c r="M79" s="3"/>
      <c r="N79" s="3"/>
      <c r="P79" s="3">
        <f>E79/D78</f>
        <v>0.8928571428571429</v>
      </c>
      <c r="Q79" s="22">
        <v>25</v>
      </c>
      <c r="R79" s="23">
        <f t="shared" si="16"/>
        <v>0.86206896551724133</v>
      </c>
      <c r="S79" s="3">
        <f t="shared" si="17"/>
        <v>0.13793103448275867</v>
      </c>
    </row>
    <row r="80" spans="1:26" ht="12.75" customHeight="1">
      <c r="A80" s="29" t="s">
        <v>51</v>
      </c>
      <c r="F80" s="26">
        <v>17</v>
      </c>
      <c r="L80" s="31"/>
      <c r="M80" s="3"/>
      <c r="N80" s="3"/>
      <c r="P80" s="3">
        <f>F80/E79</f>
        <v>0.68</v>
      </c>
      <c r="Q80" s="22">
        <v>18</v>
      </c>
      <c r="R80" s="23">
        <f t="shared" si="16"/>
        <v>0.72</v>
      </c>
      <c r="S80" s="3">
        <f t="shared" si="17"/>
        <v>0.28000000000000003</v>
      </c>
    </row>
    <row r="81" spans="1:30" ht="12.75" customHeight="1">
      <c r="A81" s="29" t="s">
        <v>52</v>
      </c>
      <c r="G81" s="26">
        <v>14</v>
      </c>
      <c r="L81" s="31"/>
      <c r="M81" s="3"/>
      <c r="N81" s="3"/>
      <c r="P81" s="3">
        <f>G81/F80</f>
        <v>0.82352941176470584</v>
      </c>
      <c r="Q81" s="22">
        <v>17</v>
      </c>
      <c r="R81" s="23">
        <f t="shared" si="16"/>
        <v>0.94444444444444442</v>
      </c>
      <c r="S81" s="3">
        <f t="shared" si="17"/>
        <v>5.555555555555558E-2</v>
      </c>
    </row>
    <row r="82" spans="1:30" ht="12.75" customHeight="1">
      <c r="A82" s="29" t="s">
        <v>53</v>
      </c>
      <c r="H82" s="26">
        <v>14</v>
      </c>
      <c r="L82" s="31"/>
      <c r="M82" s="3"/>
      <c r="N82" s="3"/>
      <c r="P82" s="3">
        <f>H82/G81</f>
        <v>1</v>
      </c>
      <c r="Q82" s="22">
        <v>14</v>
      </c>
      <c r="R82" s="23">
        <f t="shared" si="16"/>
        <v>0.82352941176470584</v>
      </c>
      <c r="S82" s="3">
        <f t="shared" si="17"/>
        <v>0.17647058823529416</v>
      </c>
    </row>
    <row r="83" spans="1:30" ht="12.75" customHeight="1">
      <c r="A83" s="29" t="s">
        <v>54</v>
      </c>
      <c r="I83" s="26">
        <v>14</v>
      </c>
      <c r="L83" s="31"/>
      <c r="M83" s="3"/>
      <c r="N83" s="3"/>
      <c r="P83" s="3">
        <f>I83/H82</f>
        <v>1</v>
      </c>
      <c r="Q83" s="22">
        <v>14</v>
      </c>
      <c r="R83" s="23">
        <f t="shared" si="16"/>
        <v>1</v>
      </c>
      <c r="S83" s="3">
        <f t="shared" si="17"/>
        <v>0</v>
      </c>
    </row>
    <row r="84" spans="1:30" ht="12.75" customHeight="1">
      <c r="A84" s="29" t="s">
        <v>55</v>
      </c>
      <c r="J84" s="26">
        <v>14</v>
      </c>
      <c r="L84" s="31"/>
      <c r="M84" s="3"/>
      <c r="N84" s="3"/>
      <c r="P84" s="3">
        <f>J84/I83</f>
        <v>1</v>
      </c>
      <c r="Q84" s="22">
        <v>14</v>
      </c>
      <c r="R84" s="23">
        <f t="shared" si="16"/>
        <v>1</v>
      </c>
      <c r="S84" s="3">
        <f t="shared" si="17"/>
        <v>0</v>
      </c>
    </row>
    <row r="85" spans="1:30" ht="12.75" customHeight="1">
      <c r="A85" s="29" t="s">
        <v>56</v>
      </c>
      <c r="K85" s="26">
        <v>13</v>
      </c>
      <c r="L85" s="31">
        <v>13</v>
      </c>
      <c r="M85" s="3"/>
      <c r="N85" s="3"/>
      <c r="P85" s="3">
        <f>K85/J84</f>
        <v>0.9285714285714286</v>
      </c>
      <c r="Q85" s="22">
        <v>13</v>
      </c>
      <c r="R85" s="23">
        <f t="shared" si="16"/>
        <v>0.9285714285714286</v>
      </c>
      <c r="S85" s="3">
        <f t="shared" si="17"/>
        <v>7.1428571428571397E-2</v>
      </c>
    </row>
    <row r="86" spans="1:30" ht="12.75" customHeight="1">
      <c r="A86" s="29" t="s">
        <v>57</v>
      </c>
      <c r="K86" s="26">
        <v>1</v>
      </c>
      <c r="L86" s="31">
        <v>1</v>
      </c>
      <c r="M86" s="3"/>
      <c r="N86" s="3"/>
      <c r="P86" s="3"/>
      <c r="Q86" s="22">
        <v>1</v>
      </c>
      <c r="R86" s="23"/>
      <c r="S86" s="3"/>
    </row>
    <row r="87" spans="1:30" ht="12.75" customHeight="1">
      <c r="A87" s="29" t="s">
        <v>69</v>
      </c>
      <c r="L87" s="31"/>
      <c r="M87" s="3"/>
      <c r="N87" s="3"/>
      <c r="P87" s="3"/>
      <c r="Q87" s="22"/>
      <c r="R87" s="23"/>
      <c r="S87" s="3"/>
    </row>
    <row r="88" spans="1:30" ht="12.75" customHeight="1">
      <c r="L88" s="26">
        <f>SUM(L85:L86)</f>
        <v>14</v>
      </c>
      <c r="M88" s="3">
        <f>L85/B76</f>
        <v>0.3611111111111111</v>
      </c>
      <c r="N88" s="3">
        <f>L88/B76</f>
        <v>0.3888888888888889</v>
      </c>
      <c r="O88" s="3">
        <f>N88-M88</f>
        <v>2.777777777777779E-2</v>
      </c>
      <c r="P88" s="3"/>
      <c r="U88" s="2"/>
      <c r="V88" s="8" t="s">
        <v>45</v>
      </c>
      <c r="W88" s="8"/>
      <c r="X88" s="8"/>
      <c r="Y88" s="8"/>
      <c r="Z88" s="8"/>
      <c r="AA88" s="8"/>
      <c r="AB88" s="8"/>
      <c r="AC88" s="8"/>
      <c r="AD88" s="8"/>
    </row>
    <row r="89" spans="1:30" ht="12.75" customHeight="1">
      <c r="A89" s="40" t="s">
        <v>77</v>
      </c>
      <c r="M89" s="3"/>
      <c r="N89" s="3"/>
      <c r="P89" s="3"/>
      <c r="V89" s="16" t="s">
        <v>12</v>
      </c>
      <c r="W89" s="160"/>
      <c r="X89" s="160"/>
      <c r="Y89" s="160"/>
      <c r="Z89" s="160"/>
      <c r="AA89" s="160"/>
      <c r="AB89" s="160"/>
      <c r="AC89" s="160"/>
      <c r="AD89" s="160"/>
    </row>
    <row r="90" spans="1:30" ht="25.5" customHeight="1">
      <c r="B90" s="302" t="s">
        <v>2</v>
      </c>
      <c r="C90" s="303"/>
      <c r="D90" s="303"/>
      <c r="E90" s="303"/>
      <c r="F90" s="303"/>
      <c r="G90" s="303"/>
      <c r="H90" s="303"/>
      <c r="I90" s="303"/>
      <c r="J90" s="303"/>
      <c r="K90" s="1"/>
      <c r="M90" s="7" t="s">
        <v>3</v>
      </c>
      <c r="N90" s="7" t="s">
        <v>4</v>
      </c>
      <c r="O90" s="52" t="s">
        <v>5</v>
      </c>
      <c r="P90" s="7" t="s">
        <v>6</v>
      </c>
      <c r="Q90" s="6" t="s">
        <v>7</v>
      </c>
      <c r="R90" s="6" t="s">
        <v>8</v>
      </c>
      <c r="S90" s="7" t="s">
        <v>9</v>
      </c>
      <c r="U90" s="19" t="s">
        <v>13</v>
      </c>
      <c r="V90" s="21" t="s">
        <v>19</v>
      </c>
      <c r="W90" s="21" t="s">
        <v>20</v>
      </c>
      <c r="X90" s="21" t="s">
        <v>21</v>
      </c>
      <c r="Y90" s="21" t="s">
        <v>22</v>
      </c>
      <c r="Z90" s="21" t="s">
        <v>23</v>
      </c>
    </row>
    <row r="91" spans="1:30" ht="12.75" customHeight="1">
      <c r="A91" s="53" t="s">
        <v>10</v>
      </c>
      <c r="B91" s="54">
        <v>1</v>
      </c>
      <c r="C91" s="54">
        <v>2</v>
      </c>
      <c r="D91" s="54">
        <v>3</v>
      </c>
      <c r="E91" s="54">
        <v>4</v>
      </c>
      <c r="F91" s="54">
        <v>5</v>
      </c>
      <c r="G91" s="54">
        <v>6</v>
      </c>
      <c r="H91" s="54">
        <v>7</v>
      </c>
      <c r="I91" s="54">
        <v>8</v>
      </c>
      <c r="J91" s="54">
        <v>9</v>
      </c>
      <c r="K91" s="153">
        <v>10</v>
      </c>
      <c r="L91" s="55" t="s">
        <v>11</v>
      </c>
      <c r="M91" s="3"/>
      <c r="N91" s="3"/>
      <c r="P91" s="3"/>
      <c r="Q91" s="15"/>
      <c r="R91" s="15"/>
      <c r="S91" s="3"/>
      <c r="U91" s="24" t="s">
        <v>37</v>
      </c>
      <c r="V91" s="23">
        <f t="shared" ref="V91:V95" si="18">S5</f>
        <v>0.13888888888888884</v>
      </c>
      <c r="W91" s="23">
        <f t="shared" ref="W91:W94" si="19">S25</f>
        <v>9.5238095238095233E-2</v>
      </c>
      <c r="X91" s="23">
        <f t="shared" ref="X91:X93" si="20">S43</f>
        <v>0.19999999999999996</v>
      </c>
      <c r="Y91" s="23">
        <f t="shared" ref="Y91:Y92" si="21">S60</f>
        <v>0.33333333333333337</v>
      </c>
      <c r="Z91" s="3">
        <f>S77</f>
        <v>0.11111111111111116</v>
      </c>
      <c r="AA91" s="3"/>
      <c r="AB91" s="3"/>
    </row>
    <row r="92" spans="1:30" ht="12.75" customHeight="1">
      <c r="A92" s="29" t="s">
        <v>48</v>
      </c>
      <c r="B92" s="26">
        <v>29</v>
      </c>
      <c r="L92" s="31"/>
      <c r="M92" s="3"/>
      <c r="N92" s="3"/>
      <c r="P92" s="3"/>
      <c r="Q92" s="18">
        <f>B92</f>
        <v>29</v>
      </c>
      <c r="R92" s="15"/>
      <c r="S92" s="3"/>
      <c r="U92" s="24" t="s">
        <v>38</v>
      </c>
      <c r="V92" s="23">
        <f t="shared" si="18"/>
        <v>9.6774193548387122E-2</v>
      </c>
      <c r="W92" s="23">
        <f t="shared" si="19"/>
        <v>5.2631578947368474E-2</v>
      </c>
      <c r="X92" s="23">
        <f t="shared" si="20"/>
        <v>0.1071428571428571</v>
      </c>
      <c r="Y92" s="23">
        <f t="shared" si="21"/>
        <v>-0.10000000000000009</v>
      </c>
      <c r="Z92" s="3" t="s">
        <v>27</v>
      </c>
      <c r="AA92" s="3"/>
    </row>
    <row r="93" spans="1:30" ht="12.75" customHeight="1">
      <c r="A93" s="29" t="s">
        <v>49</v>
      </c>
      <c r="C93" s="26">
        <v>26</v>
      </c>
      <c r="L93" s="31"/>
      <c r="M93" s="3"/>
      <c r="N93" s="3"/>
      <c r="O93" s="3"/>
      <c r="P93" s="3">
        <f>C93/B92</f>
        <v>0.89655172413793105</v>
      </c>
      <c r="Q93" s="22">
        <v>26</v>
      </c>
      <c r="R93" s="23">
        <f t="shared" ref="R93:R101" si="22">Q93/Q92</f>
        <v>0.89655172413793105</v>
      </c>
      <c r="S93" s="3">
        <f t="shared" ref="S93:S101" si="23">100%-R93</f>
        <v>0.10344827586206895</v>
      </c>
      <c r="U93" s="24" t="s">
        <v>39</v>
      </c>
      <c r="V93" s="23">
        <f t="shared" si="18"/>
        <v>3.5714285714285698E-2</v>
      </c>
      <c r="W93" s="23">
        <f t="shared" si="19"/>
        <v>0.11111111111111116</v>
      </c>
      <c r="X93" s="23">
        <f t="shared" si="20"/>
        <v>0</v>
      </c>
      <c r="Y93" s="23"/>
      <c r="Z93" s="3"/>
      <c r="AA93" s="3"/>
    </row>
    <row r="94" spans="1:30" ht="12.75" customHeight="1">
      <c r="A94" s="29" t="s">
        <v>50</v>
      </c>
      <c r="D94" s="26">
        <v>16</v>
      </c>
      <c r="L94" s="31"/>
      <c r="M94" s="3"/>
      <c r="N94" s="3"/>
      <c r="P94" s="3">
        <f>D94/C93</f>
        <v>0.61538461538461542</v>
      </c>
      <c r="Q94" s="22">
        <v>22</v>
      </c>
      <c r="R94" s="23">
        <f t="shared" si="22"/>
        <v>0.84615384615384615</v>
      </c>
      <c r="S94" s="3">
        <f t="shared" si="23"/>
        <v>0.15384615384615385</v>
      </c>
      <c r="U94" s="24" t="s">
        <v>40</v>
      </c>
      <c r="V94" s="23">
        <f t="shared" si="18"/>
        <v>3.703703703703709E-2</v>
      </c>
      <c r="W94" s="23">
        <f t="shared" si="19"/>
        <v>0</v>
      </c>
      <c r="X94" s="23"/>
      <c r="Y94" s="23"/>
      <c r="Z94" s="3"/>
      <c r="AA94" s="3"/>
    </row>
    <row r="95" spans="1:30" ht="12.75" customHeight="1">
      <c r="A95" s="29" t="s">
        <v>51</v>
      </c>
      <c r="E95" s="26">
        <v>14</v>
      </c>
      <c r="L95" s="31"/>
      <c r="M95" s="3"/>
      <c r="N95" s="3"/>
      <c r="P95" s="3">
        <f>E95/D94</f>
        <v>0.875</v>
      </c>
      <c r="Q95" s="22">
        <v>20</v>
      </c>
      <c r="R95" s="23">
        <f t="shared" si="22"/>
        <v>0.90909090909090906</v>
      </c>
      <c r="S95" s="3">
        <f t="shared" si="23"/>
        <v>9.0909090909090939E-2</v>
      </c>
      <c r="U95" s="24" t="s">
        <v>41</v>
      </c>
      <c r="V95" s="23">
        <f t="shared" si="18"/>
        <v>0</v>
      </c>
      <c r="W95" s="23" t="s">
        <v>27</v>
      </c>
      <c r="X95" s="23" t="s">
        <v>27</v>
      </c>
      <c r="Y95" s="23" t="s">
        <v>27</v>
      </c>
      <c r="Z95" s="3" t="s">
        <v>27</v>
      </c>
      <c r="AA95" s="3"/>
    </row>
    <row r="96" spans="1:30" ht="12.75" customHeight="1">
      <c r="A96" s="29" t="s">
        <v>52</v>
      </c>
      <c r="F96" s="26">
        <v>9</v>
      </c>
      <c r="L96" s="31"/>
      <c r="M96" s="3"/>
      <c r="N96" s="3"/>
      <c r="P96" s="3">
        <f>F96/E95</f>
        <v>0.6428571428571429</v>
      </c>
      <c r="Q96" s="22">
        <v>21</v>
      </c>
      <c r="R96" s="23">
        <f t="shared" si="22"/>
        <v>1.05</v>
      </c>
      <c r="S96" s="3">
        <f t="shared" si="23"/>
        <v>-5.0000000000000044E-2</v>
      </c>
      <c r="U96" s="24"/>
      <c r="V96" s="23"/>
      <c r="W96" s="23"/>
      <c r="X96" s="23"/>
      <c r="Y96" s="23"/>
      <c r="Z96" s="3"/>
      <c r="AA96" s="3"/>
    </row>
    <row r="97" spans="1:30" ht="12.75" customHeight="1">
      <c r="A97" s="29" t="s">
        <v>53</v>
      </c>
      <c r="G97" s="26">
        <v>9</v>
      </c>
      <c r="L97" s="31"/>
      <c r="M97" s="3"/>
      <c r="N97" s="3"/>
      <c r="P97" s="3">
        <f>G97/F96</f>
        <v>1</v>
      </c>
      <c r="Q97" s="22">
        <v>19</v>
      </c>
      <c r="R97" s="23">
        <f t="shared" si="22"/>
        <v>0.90476190476190477</v>
      </c>
      <c r="S97" s="3">
        <f t="shared" si="23"/>
        <v>9.5238095238095233E-2</v>
      </c>
      <c r="U97" s="24"/>
      <c r="V97" s="23"/>
      <c r="W97" s="23"/>
      <c r="X97" s="23"/>
      <c r="Y97" s="23"/>
      <c r="Z97" s="3"/>
      <c r="AA97" s="3"/>
    </row>
    <row r="98" spans="1:30" ht="12.75" customHeight="1">
      <c r="A98" s="29" t="s">
        <v>54</v>
      </c>
      <c r="H98" s="26">
        <v>8</v>
      </c>
      <c r="L98" s="31"/>
      <c r="M98" s="3"/>
      <c r="N98" s="3"/>
      <c r="P98" s="3">
        <f>H98/G97</f>
        <v>0.88888888888888884</v>
      </c>
      <c r="Q98" s="22">
        <v>17</v>
      </c>
      <c r="R98" s="23">
        <f t="shared" si="22"/>
        <v>0.89473684210526316</v>
      </c>
      <c r="S98" s="3">
        <f t="shared" si="23"/>
        <v>0.10526315789473684</v>
      </c>
      <c r="U98" s="24"/>
      <c r="V98" s="23"/>
      <c r="W98" s="23"/>
      <c r="X98" s="23"/>
      <c r="Y98" s="23"/>
      <c r="Z98" s="3"/>
      <c r="AA98" s="3"/>
    </row>
    <row r="99" spans="1:30" ht="12.75" customHeight="1">
      <c r="A99" s="29" t="s">
        <v>55</v>
      </c>
      <c r="I99" s="26">
        <v>8</v>
      </c>
      <c r="L99" s="31"/>
      <c r="M99" s="3"/>
      <c r="N99" s="3"/>
      <c r="P99" s="3">
        <f>I99/H98</f>
        <v>1</v>
      </c>
      <c r="Q99" s="22">
        <v>16</v>
      </c>
      <c r="R99" s="23">
        <f t="shared" si="22"/>
        <v>0.94117647058823528</v>
      </c>
      <c r="S99" s="3">
        <f t="shared" si="23"/>
        <v>5.8823529411764719E-2</v>
      </c>
      <c r="U99" s="24"/>
      <c r="V99" s="23"/>
      <c r="W99" s="23"/>
      <c r="X99" s="23"/>
      <c r="Y99" s="23"/>
      <c r="Z99" s="3"/>
      <c r="AA99" s="3"/>
    </row>
    <row r="100" spans="1:30" ht="12.75" customHeight="1">
      <c r="A100" s="29" t="s">
        <v>56</v>
      </c>
      <c r="J100" s="26">
        <v>8</v>
      </c>
      <c r="L100" s="31"/>
      <c r="M100" s="3"/>
      <c r="N100" s="3"/>
      <c r="P100" s="3">
        <f>J100/I99</f>
        <v>1</v>
      </c>
      <c r="Q100" s="22">
        <v>15</v>
      </c>
      <c r="R100" s="23">
        <f t="shared" si="22"/>
        <v>0.9375</v>
      </c>
      <c r="S100" s="3">
        <f t="shared" si="23"/>
        <v>6.25E-2</v>
      </c>
      <c r="U100" s="24"/>
      <c r="V100" s="23"/>
      <c r="W100" s="23"/>
      <c r="X100" s="23"/>
      <c r="Y100" s="23"/>
      <c r="Z100" s="3"/>
      <c r="AA100" s="3"/>
    </row>
    <row r="101" spans="1:30" ht="12.75" customHeight="1">
      <c r="A101" s="29" t="s">
        <v>57</v>
      </c>
      <c r="K101" s="26">
        <v>8</v>
      </c>
      <c r="L101" s="31">
        <v>8</v>
      </c>
      <c r="M101" s="3"/>
      <c r="N101" s="3"/>
      <c r="P101" s="3">
        <f>K101/J100</f>
        <v>1</v>
      </c>
      <c r="Q101" s="22">
        <v>15</v>
      </c>
      <c r="R101" s="23">
        <f t="shared" si="22"/>
        <v>1</v>
      </c>
      <c r="S101" s="3">
        <f t="shared" si="23"/>
        <v>0</v>
      </c>
      <c r="U101" s="24"/>
      <c r="V101" s="23"/>
      <c r="W101" s="23"/>
      <c r="X101" s="23"/>
      <c r="Y101" s="23"/>
      <c r="Z101" s="3"/>
      <c r="AA101" s="3"/>
    </row>
    <row r="102" spans="1:30" ht="12.75" customHeight="1">
      <c r="A102" s="29" t="s">
        <v>69</v>
      </c>
      <c r="K102" s="26">
        <v>1</v>
      </c>
      <c r="L102" s="31"/>
      <c r="M102" s="3"/>
      <c r="N102" s="3"/>
      <c r="P102" s="3"/>
      <c r="Q102" s="22">
        <v>7</v>
      </c>
      <c r="R102" s="23"/>
      <c r="S102" s="3"/>
      <c r="U102" s="24"/>
      <c r="V102" s="23"/>
      <c r="W102" s="23"/>
      <c r="X102" s="23"/>
      <c r="Y102" s="23"/>
      <c r="Z102" s="3"/>
      <c r="AA102" s="3"/>
    </row>
    <row r="103" spans="1:30" ht="12.75" customHeight="1">
      <c r="A103" s="29" t="s">
        <v>70</v>
      </c>
      <c r="K103" s="26">
        <v>2</v>
      </c>
      <c r="L103" s="31">
        <v>2</v>
      </c>
      <c r="M103" s="3"/>
      <c r="N103" s="3"/>
      <c r="P103" s="3"/>
      <c r="Q103" s="22">
        <v>6</v>
      </c>
      <c r="R103" s="23"/>
      <c r="S103" s="3"/>
      <c r="U103" s="24"/>
      <c r="V103" s="23"/>
      <c r="W103" s="23"/>
      <c r="X103" s="23"/>
      <c r="Y103" s="23"/>
      <c r="Z103" s="3"/>
      <c r="AA103" s="3"/>
    </row>
    <row r="104" spans="1:30" ht="12.75" customHeight="1">
      <c r="A104" s="29" t="s">
        <v>73</v>
      </c>
      <c r="K104" s="26">
        <v>3</v>
      </c>
      <c r="L104" s="31"/>
      <c r="M104" s="3"/>
      <c r="N104" s="3"/>
      <c r="P104" s="3"/>
      <c r="Q104" s="22">
        <v>4</v>
      </c>
      <c r="R104" s="23"/>
      <c r="S104" s="3"/>
      <c r="U104" s="24"/>
      <c r="V104" s="23"/>
      <c r="W104" s="23"/>
      <c r="X104" s="23"/>
      <c r="Y104" s="23"/>
      <c r="Z104" s="3"/>
      <c r="AA104" s="3"/>
    </row>
    <row r="105" spans="1:30" ht="12.75" customHeight="1">
      <c r="A105" s="29" t="s">
        <v>76</v>
      </c>
      <c r="K105" s="26">
        <v>1</v>
      </c>
      <c r="L105" s="31">
        <v>1</v>
      </c>
      <c r="M105" s="3"/>
      <c r="N105" s="3"/>
      <c r="P105" s="3"/>
      <c r="Q105" s="22">
        <v>1</v>
      </c>
      <c r="R105" s="23"/>
      <c r="S105" s="3"/>
      <c r="U105" s="24"/>
      <c r="V105" s="23"/>
      <c r="W105" s="23"/>
      <c r="X105" s="23"/>
      <c r="Y105" s="23"/>
      <c r="Z105" s="3"/>
      <c r="AA105" s="3"/>
    </row>
    <row r="106" spans="1:30" ht="12.75" customHeight="1">
      <c r="L106" s="26">
        <f>SUM(L101:L105)</f>
        <v>11</v>
      </c>
      <c r="M106" s="3">
        <f>L101/B92</f>
        <v>0.27586206896551724</v>
      </c>
      <c r="N106" s="3">
        <f>L106/B92</f>
        <v>0.37931034482758619</v>
      </c>
      <c r="O106" s="3">
        <f>N106-M106</f>
        <v>0.10344827586206895</v>
      </c>
      <c r="P106" s="3"/>
      <c r="U106" s="27" t="s">
        <v>42</v>
      </c>
      <c r="V106" s="23"/>
      <c r="W106" s="23"/>
      <c r="X106" s="23"/>
      <c r="Y106" s="23"/>
      <c r="Z106" s="3"/>
    </row>
    <row r="107" spans="1:30" ht="12.75" customHeight="1">
      <c r="A107" s="40" t="s">
        <v>78</v>
      </c>
      <c r="M107" s="3"/>
      <c r="N107" s="3"/>
      <c r="P107" s="3"/>
      <c r="U107" s="27" t="s">
        <v>43</v>
      </c>
      <c r="V107" s="23"/>
      <c r="W107" s="23"/>
      <c r="X107" s="23"/>
      <c r="Y107" s="23"/>
      <c r="Z107" s="3"/>
    </row>
    <row r="108" spans="1:30" ht="25.5" customHeight="1">
      <c r="B108" s="302" t="s">
        <v>2</v>
      </c>
      <c r="C108" s="303"/>
      <c r="D108" s="303"/>
      <c r="E108" s="303"/>
      <c r="F108" s="303"/>
      <c r="G108" s="303"/>
      <c r="H108" s="303"/>
      <c r="I108" s="303"/>
      <c r="J108" s="303"/>
      <c r="K108" s="1"/>
      <c r="M108" s="7" t="s">
        <v>3</v>
      </c>
      <c r="N108" s="7" t="s">
        <v>4</v>
      </c>
      <c r="O108" s="52" t="s">
        <v>5</v>
      </c>
      <c r="P108" s="7" t="s">
        <v>6</v>
      </c>
      <c r="Q108" s="6" t="s">
        <v>7</v>
      </c>
      <c r="R108" s="6" t="s">
        <v>8</v>
      </c>
      <c r="S108" s="7" t="s">
        <v>9</v>
      </c>
      <c r="U108" s="27" t="s">
        <v>44</v>
      </c>
      <c r="V108" s="23"/>
      <c r="W108" s="23"/>
      <c r="X108" s="23"/>
      <c r="Y108" s="23"/>
      <c r="Z108" s="3"/>
      <c r="AA108" s="25"/>
      <c r="AB108" s="25"/>
      <c r="AC108" s="25"/>
      <c r="AD108" s="25"/>
    </row>
    <row r="109" spans="1:30" ht="12.75" customHeight="1">
      <c r="A109" s="53" t="s">
        <v>10</v>
      </c>
      <c r="B109" s="54">
        <v>1</v>
      </c>
      <c r="C109" s="54">
        <v>2</v>
      </c>
      <c r="D109" s="54">
        <v>3</v>
      </c>
      <c r="E109" s="54">
        <v>4</v>
      </c>
      <c r="F109" s="54">
        <v>5</v>
      </c>
      <c r="G109" s="54">
        <v>6</v>
      </c>
      <c r="H109" s="54">
        <v>7</v>
      </c>
      <c r="I109" s="54">
        <v>8</v>
      </c>
      <c r="J109" s="54">
        <v>9</v>
      </c>
      <c r="K109" s="153">
        <v>10</v>
      </c>
      <c r="L109" s="55" t="s">
        <v>11</v>
      </c>
      <c r="M109" s="3"/>
      <c r="N109" s="3"/>
      <c r="P109" s="3"/>
      <c r="Q109" s="15"/>
      <c r="R109" s="15"/>
      <c r="S109" s="3"/>
      <c r="U109" s="41"/>
      <c r="V109" s="39"/>
      <c r="W109" s="39"/>
      <c r="X109" s="42"/>
      <c r="Y109" s="42"/>
      <c r="Z109" s="42"/>
      <c r="AA109" s="42"/>
      <c r="AB109" s="42"/>
      <c r="AC109" s="42"/>
      <c r="AD109" s="42"/>
    </row>
    <row r="110" spans="1:30" ht="12.75" customHeight="1">
      <c r="A110" s="29" t="s">
        <v>49</v>
      </c>
      <c r="B110" s="26">
        <v>36</v>
      </c>
      <c r="L110" s="31"/>
      <c r="M110" s="3"/>
      <c r="N110" s="3"/>
      <c r="P110" s="3"/>
      <c r="Q110" s="18">
        <f>B110</f>
        <v>36</v>
      </c>
      <c r="R110" s="15"/>
      <c r="S110" s="3"/>
      <c r="U110" s="29"/>
      <c r="V110" s="39"/>
      <c r="W110" s="42"/>
      <c r="X110" s="42"/>
      <c r="Y110" s="42"/>
      <c r="Z110" s="42"/>
      <c r="AA110" s="42"/>
      <c r="AB110" s="42"/>
      <c r="AC110" s="42"/>
      <c r="AD110" s="42"/>
    </row>
    <row r="111" spans="1:30" ht="12.75" customHeight="1">
      <c r="A111" s="29" t="s">
        <v>50</v>
      </c>
      <c r="C111" s="26">
        <v>33</v>
      </c>
      <c r="L111" s="31"/>
      <c r="M111" s="3"/>
      <c r="N111" s="3"/>
      <c r="O111" s="3"/>
      <c r="P111" s="3">
        <f>C111/B110</f>
        <v>0.91666666666666663</v>
      </c>
      <c r="Q111" s="22">
        <v>33</v>
      </c>
      <c r="R111" s="23">
        <f t="shared" ref="R111:R119" si="24">Q111/Q110</f>
        <v>0.91666666666666663</v>
      </c>
      <c r="S111" s="3">
        <f t="shared" ref="S111:S119" si="25">100%-R111</f>
        <v>8.333333333333337E-2</v>
      </c>
      <c r="U111" s="29"/>
      <c r="V111" s="42"/>
      <c r="W111" s="42"/>
      <c r="X111" s="42"/>
      <c r="Y111" s="42"/>
      <c r="Z111" s="42"/>
      <c r="AA111" s="42"/>
      <c r="AB111" s="42"/>
      <c r="AC111" s="42"/>
      <c r="AD111" s="42"/>
    </row>
    <row r="112" spans="1:30" ht="12.75" customHeight="1">
      <c r="A112" s="29" t="s">
        <v>51</v>
      </c>
      <c r="D112" s="26">
        <v>24</v>
      </c>
      <c r="L112" s="31"/>
      <c r="M112" s="3"/>
      <c r="N112" s="3"/>
      <c r="P112" s="3">
        <f>D112/C111</f>
        <v>0.72727272727272729</v>
      </c>
      <c r="Q112" s="22">
        <v>28</v>
      </c>
      <c r="R112" s="23">
        <f t="shared" si="24"/>
        <v>0.84848484848484851</v>
      </c>
      <c r="S112" s="3">
        <f t="shared" si="25"/>
        <v>0.15151515151515149</v>
      </c>
      <c r="U112" s="30"/>
      <c r="V112" s="39"/>
      <c r="W112" s="39"/>
      <c r="X112" s="39"/>
      <c r="Y112" s="39"/>
      <c r="Z112" s="39"/>
      <c r="AA112" s="39"/>
      <c r="AB112" s="39"/>
      <c r="AC112" s="39"/>
      <c r="AD112" s="39"/>
    </row>
    <row r="113" spans="1:36" ht="12.75" customHeight="1">
      <c r="A113" s="29" t="s">
        <v>52</v>
      </c>
      <c r="E113" s="26">
        <v>18</v>
      </c>
      <c r="L113" s="31"/>
      <c r="M113" s="3"/>
      <c r="N113" s="3"/>
      <c r="P113" s="3">
        <f>E113/D112</f>
        <v>0.75</v>
      </c>
      <c r="Q113" s="22">
        <v>27</v>
      </c>
      <c r="R113" s="23">
        <f t="shared" si="24"/>
        <v>0.9642857142857143</v>
      </c>
      <c r="S113" s="3">
        <f t="shared" si="25"/>
        <v>3.5714285714285698E-2</v>
      </c>
      <c r="U113" s="43" t="s">
        <v>13</v>
      </c>
      <c r="V113" s="46" t="s">
        <v>19</v>
      </c>
      <c r="W113" s="46" t="s">
        <v>20</v>
      </c>
      <c r="X113" s="46" t="s">
        <v>21</v>
      </c>
      <c r="Y113" s="46" t="s">
        <v>22</v>
      </c>
      <c r="Z113" s="46" t="s">
        <v>23</v>
      </c>
      <c r="AA113" s="46" t="s">
        <v>48</v>
      </c>
      <c r="AB113" s="46" t="s">
        <v>49</v>
      </c>
      <c r="AC113" s="46" t="s">
        <v>50</v>
      </c>
      <c r="AD113" s="46" t="s">
        <v>51</v>
      </c>
      <c r="AE113" s="46" t="s">
        <v>52</v>
      </c>
      <c r="AF113" s="46" t="s">
        <v>53</v>
      </c>
      <c r="AG113" s="46" t="s">
        <v>54</v>
      </c>
      <c r="AH113" s="46" t="s">
        <v>55</v>
      </c>
      <c r="AI113" s="46" t="s">
        <v>56</v>
      </c>
      <c r="AJ113" s="46" t="s">
        <v>56</v>
      </c>
    </row>
    <row r="114" spans="1:36" ht="12.75" customHeight="1">
      <c r="A114" s="29" t="s">
        <v>53</v>
      </c>
      <c r="F114" s="26">
        <v>16</v>
      </c>
      <c r="L114" s="31"/>
      <c r="M114" s="3"/>
      <c r="N114" s="3"/>
      <c r="P114" s="3">
        <f>F114/E113</f>
        <v>0.88888888888888884</v>
      </c>
      <c r="Q114" s="22">
        <v>25</v>
      </c>
      <c r="R114" s="23">
        <f t="shared" si="24"/>
        <v>0.92592592592592593</v>
      </c>
      <c r="S114" s="3">
        <f t="shared" si="25"/>
        <v>7.407407407407407E-2</v>
      </c>
      <c r="U114" s="47" t="s">
        <v>37</v>
      </c>
      <c r="V114" s="48">
        <f>Q6/Q4</f>
        <v>0.77777777777777779</v>
      </c>
      <c r="W114" s="48">
        <f>Q26/Q24</f>
        <v>0.8571428571428571</v>
      </c>
      <c r="X114" s="48">
        <f>Q44/Q42</f>
        <v>0.7142857142857143</v>
      </c>
      <c r="Y114" s="48">
        <f>Q61/Q59</f>
        <v>0.73333333333333328</v>
      </c>
      <c r="Z114" s="48">
        <f>Q78/Q76</f>
        <v>0.80555555555555558</v>
      </c>
      <c r="AA114" s="48">
        <f>Q94/Q92</f>
        <v>0.75862068965517238</v>
      </c>
      <c r="AB114" s="48">
        <f>Q112/Q110</f>
        <v>0.77777777777777779</v>
      </c>
      <c r="AC114" s="48">
        <f>Q133/Q131</f>
        <v>0.6875</v>
      </c>
      <c r="AD114" s="48">
        <f>Q150/Q148</f>
        <v>0.68965517241379315</v>
      </c>
      <c r="AE114" s="48">
        <f>Q166/Q164</f>
        <v>0.90909090909090906</v>
      </c>
      <c r="AF114" s="48">
        <f>Q182/Q180</f>
        <v>0.78787878787878785</v>
      </c>
      <c r="AG114" s="48" t="e">
        <f t="shared" ref="AG114:AJ114" si="26">#REF!/#REF!</f>
        <v>#REF!</v>
      </c>
      <c r="AH114" s="48" t="e">
        <f t="shared" si="26"/>
        <v>#REF!</v>
      </c>
      <c r="AI114" s="48" t="e">
        <f t="shared" si="26"/>
        <v>#REF!</v>
      </c>
      <c r="AJ114" s="48" t="e">
        <f t="shared" si="26"/>
        <v>#REF!</v>
      </c>
    </row>
    <row r="115" spans="1:36" ht="12.75" customHeight="1">
      <c r="A115" s="29" t="s">
        <v>54</v>
      </c>
      <c r="G115" s="26">
        <v>13</v>
      </c>
      <c r="L115" s="31"/>
      <c r="M115" s="3"/>
      <c r="N115" s="3"/>
      <c r="P115" s="3">
        <f>G115/F114</f>
        <v>0.8125</v>
      </c>
      <c r="Q115" s="22">
        <v>25</v>
      </c>
      <c r="R115" s="23">
        <f t="shared" si="24"/>
        <v>1</v>
      </c>
      <c r="S115" s="3">
        <f t="shared" si="25"/>
        <v>0</v>
      </c>
      <c r="U115" s="44"/>
      <c r="V115" s="46"/>
      <c r="W115" s="46"/>
      <c r="X115" s="46"/>
      <c r="Y115" s="46"/>
      <c r="Z115" s="46"/>
      <c r="AA115" s="46"/>
      <c r="AB115" s="46"/>
      <c r="AC115" s="46"/>
      <c r="AD115" s="46"/>
    </row>
    <row r="116" spans="1:36" ht="12.75" customHeight="1">
      <c r="A116" s="29" t="s">
        <v>55</v>
      </c>
      <c r="H116" s="26">
        <v>10</v>
      </c>
      <c r="L116" s="31"/>
      <c r="M116" s="3"/>
      <c r="N116" s="3"/>
      <c r="P116" s="3">
        <f>H116/G115</f>
        <v>0.76923076923076927</v>
      </c>
      <c r="Q116" s="22">
        <v>23</v>
      </c>
      <c r="R116" s="23">
        <f t="shared" si="24"/>
        <v>0.92</v>
      </c>
      <c r="S116" s="3">
        <f t="shared" si="25"/>
        <v>7.999999999999996E-2</v>
      </c>
      <c r="U116" s="44"/>
      <c r="V116" s="46"/>
      <c r="W116" s="46"/>
      <c r="X116" s="46"/>
      <c r="Y116" s="46"/>
      <c r="Z116" s="46"/>
      <c r="AA116" s="46"/>
      <c r="AB116" s="46"/>
      <c r="AC116" s="46"/>
      <c r="AD116" s="46"/>
    </row>
    <row r="117" spans="1:36" ht="12.75" customHeight="1">
      <c r="A117" s="29" t="s">
        <v>56</v>
      </c>
      <c r="I117" s="26">
        <v>9</v>
      </c>
      <c r="L117" s="31"/>
      <c r="M117" s="3"/>
      <c r="N117" s="3"/>
      <c r="P117" s="3">
        <f>I117/H116</f>
        <v>0.9</v>
      </c>
      <c r="Q117" s="22">
        <v>21</v>
      </c>
      <c r="R117" s="23">
        <f t="shared" si="24"/>
        <v>0.91304347826086951</v>
      </c>
      <c r="S117" s="3">
        <f t="shared" si="25"/>
        <v>8.6956521739130488E-2</v>
      </c>
      <c r="U117" s="44"/>
      <c r="V117" s="46"/>
      <c r="W117" s="46"/>
      <c r="X117" s="46"/>
      <c r="Y117" s="46"/>
      <c r="Z117" s="46"/>
      <c r="AA117" s="46"/>
      <c r="AB117" s="46"/>
      <c r="AC117" s="46"/>
      <c r="AD117" s="46"/>
    </row>
    <row r="118" spans="1:36" ht="12.75" customHeight="1">
      <c r="A118" s="29" t="s">
        <v>57</v>
      </c>
      <c r="J118" s="26">
        <v>9</v>
      </c>
      <c r="L118" s="31"/>
      <c r="M118" s="3"/>
      <c r="N118" s="3"/>
      <c r="P118" s="3">
        <f>J118/I117</f>
        <v>1</v>
      </c>
      <c r="Q118" s="22">
        <v>18</v>
      </c>
      <c r="R118" s="23">
        <f t="shared" si="24"/>
        <v>0.8571428571428571</v>
      </c>
      <c r="S118" s="3">
        <f t="shared" si="25"/>
        <v>0.1428571428571429</v>
      </c>
      <c r="U118" s="44"/>
      <c r="V118" s="46"/>
      <c r="W118" s="46"/>
      <c r="X118" s="46"/>
      <c r="Y118" s="46"/>
      <c r="Z118" s="46"/>
      <c r="AA118" s="46"/>
      <c r="AB118" s="46"/>
      <c r="AC118" s="46"/>
      <c r="AD118" s="46"/>
    </row>
    <row r="119" spans="1:36" ht="12.75" customHeight="1">
      <c r="A119" s="29" t="s">
        <v>69</v>
      </c>
      <c r="K119" s="26">
        <v>9</v>
      </c>
      <c r="L119" s="31">
        <v>6</v>
      </c>
      <c r="M119" s="3"/>
      <c r="N119" s="3"/>
      <c r="P119" s="3">
        <f>K119/J118</f>
        <v>1</v>
      </c>
      <c r="Q119" s="22">
        <v>18</v>
      </c>
      <c r="R119" s="23">
        <f t="shared" si="24"/>
        <v>1</v>
      </c>
      <c r="S119" s="3">
        <f t="shared" si="25"/>
        <v>0</v>
      </c>
      <c r="U119" s="44"/>
      <c r="V119" s="46"/>
      <c r="W119" s="46"/>
      <c r="X119" s="46"/>
      <c r="Y119" s="46"/>
      <c r="Z119" s="46"/>
      <c r="AA119" s="46"/>
      <c r="AB119" s="46"/>
      <c r="AC119" s="46"/>
      <c r="AD119" s="46"/>
    </row>
    <row r="120" spans="1:36" ht="12.75" customHeight="1">
      <c r="A120" s="29" t="s">
        <v>70</v>
      </c>
      <c r="K120" s="26">
        <v>2</v>
      </c>
      <c r="L120" s="31">
        <v>2</v>
      </c>
      <c r="M120" s="3"/>
      <c r="N120" s="3"/>
      <c r="P120" s="3"/>
      <c r="Q120" s="22">
        <v>10</v>
      </c>
      <c r="R120" s="23"/>
      <c r="S120" s="3"/>
      <c r="U120" s="44"/>
      <c r="V120" s="46"/>
      <c r="W120" s="46"/>
      <c r="X120" s="46"/>
      <c r="Y120" s="46"/>
      <c r="Z120" s="46"/>
      <c r="AA120" s="46"/>
      <c r="AB120" s="46"/>
      <c r="AC120" s="46"/>
      <c r="AD120" s="46"/>
    </row>
    <row r="121" spans="1:36" ht="12.75" customHeight="1">
      <c r="A121" s="29" t="s">
        <v>73</v>
      </c>
      <c r="K121" s="26">
        <v>6</v>
      </c>
      <c r="L121" s="31">
        <v>1</v>
      </c>
      <c r="M121" s="3"/>
      <c r="N121" s="3"/>
      <c r="P121" s="3"/>
      <c r="Q121" s="22">
        <v>6</v>
      </c>
      <c r="R121" s="23"/>
      <c r="S121" s="3"/>
      <c r="U121" s="44"/>
      <c r="V121" s="46"/>
      <c r="W121" s="46"/>
      <c r="X121" s="46"/>
      <c r="Y121" s="46"/>
      <c r="Z121" s="46"/>
      <c r="AA121" s="46"/>
      <c r="AB121" s="46"/>
      <c r="AC121" s="46"/>
      <c r="AD121" s="46"/>
    </row>
    <row r="122" spans="1:36" ht="12.75" customHeight="1">
      <c r="A122" s="29" t="s">
        <v>76</v>
      </c>
      <c r="K122" s="26">
        <v>1</v>
      </c>
      <c r="L122" s="31">
        <v>2</v>
      </c>
      <c r="M122" s="3"/>
      <c r="N122" s="3"/>
      <c r="P122" s="3"/>
      <c r="Q122" s="22">
        <v>3</v>
      </c>
      <c r="R122" s="23"/>
      <c r="S122" s="3"/>
      <c r="U122" s="44"/>
      <c r="V122" s="46"/>
      <c r="W122" s="46"/>
      <c r="X122" s="46"/>
      <c r="Y122" s="46"/>
      <c r="Z122" s="46"/>
      <c r="AA122" s="46"/>
      <c r="AB122" s="46"/>
      <c r="AC122" s="46"/>
      <c r="AD122" s="46"/>
    </row>
    <row r="123" spans="1:36" ht="12.75" customHeight="1">
      <c r="A123" s="29" t="s">
        <v>80</v>
      </c>
      <c r="K123" s="26">
        <v>1</v>
      </c>
      <c r="L123" s="31">
        <v>1</v>
      </c>
      <c r="M123" s="3"/>
      <c r="N123" s="3"/>
      <c r="P123" s="3"/>
      <c r="Q123" s="22">
        <v>2</v>
      </c>
      <c r="R123" s="23"/>
      <c r="S123" s="3"/>
      <c r="U123" s="44"/>
      <c r="V123" s="46"/>
      <c r="W123" s="46"/>
      <c r="X123" s="46"/>
      <c r="Y123" s="46"/>
      <c r="Z123" s="46"/>
      <c r="AA123" s="46"/>
      <c r="AB123" s="46"/>
      <c r="AC123" s="46"/>
      <c r="AD123" s="46"/>
    </row>
    <row r="124" spans="1:36" ht="12.75" customHeight="1">
      <c r="A124" s="29" t="s">
        <v>84</v>
      </c>
      <c r="L124" s="31"/>
      <c r="M124" s="3"/>
      <c r="N124" s="3"/>
      <c r="P124" s="3"/>
      <c r="Q124" s="22"/>
      <c r="R124" s="23"/>
      <c r="S124" s="3"/>
      <c r="U124" s="44"/>
      <c r="V124" s="46"/>
      <c r="W124" s="46"/>
      <c r="X124" s="46"/>
      <c r="Y124" s="46"/>
      <c r="Z124" s="46"/>
      <c r="AA124" s="46"/>
      <c r="AB124" s="46"/>
      <c r="AC124" s="46"/>
      <c r="AD124" s="46"/>
    </row>
    <row r="125" spans="1:36" ht="12.75" customHeight="1">
      <c r="A125" s="29" t="s">
        <v>87</v>
      </c>
      <c r="K125" s="26">
        <v>1</v>
      </c>
      <c r="L125" s="31"/>
      <c r="M125" s="3"/>
      <c r="N125" s="3"/>
      <c r="P125" s="3"/>
      <c r="Q125" s="22">
        <v>1</v>
      </c>
      <c r="R125" s="23"/>
      <c r="S125" s="3"/>
      <c r="U125" s="44"/>
      <c r="V125" s="46"/>
      <c r="W125" s="46"/>
      <c r="X125" s="46"/>
      <c r="Y125" s="46"/>
      <c r="Z125" s="46"/>
      <c r="AA125" s="46"/>
      <c r="AB125" s="46"/>
      <c r="AC125" s="46"/>
      <c r="AD125" s="46"/>
    </row>
    <row r="126" spans="1:36" ht="12.75" customHeight="1">
      <c r="A126" s="29" t="s">
        <v>88</v>
      </c>
      <c r="K126" s="26">
        <v>1</v>
      </c>
      <c r="L126" s="31"/>
      <c r="M126" s="3"/>
      <c r="N126" s="3"/>
      <c r="P126" s="3"/>
      <c r="Q126" s="22">
        <v>1</v>
      </c>
      <c r="R126" s="23"/>
      <c r="S126" s="3"/>
      <c r="U126" s="44"/>
      <c r="V126" s="46"/>
      <c r="W126" s="46"/>
      <c r="X126" s="46"/>
      <c r="Y126" s="46"/>
      <c r="Z126" s="46"/>
      <c r="AA126" s="46"/>
      <c r="AB126" s="46"/>
      <c r="AC126" s="46"/>
      <c r="AD126" s="46"/>
    </row>
    <row r="127" spans="1:36" ht="12.75" customHeight="1">
      <c r="L127" s="26">
        <f>SUM(L119:L123)</f>
        <v>12</v>
      </c>
      <c r="M127" s="3">
        <f>L119/B110</f>
        <v>0.16666666666666666</v>
      </c>
      <c r="N127" s="3">
        <f>L127/B110</f>
        <v>0.33333333333333331</v>
      </c>
      <c r="O127" s="3">
        <f>N127-M127</f>
        <v>0.16666666666666666</v>
      </c>
      <c r="P127" s="3"/>
    </row>
    <row r="128" spans="1:36" ht="12.75" customHeight="1">
      <c r="A128" s="40" t="s">
        <v>79</v>
      </c>
      <c r="M128" s="3"/>
      <c r="N128" s="3"/>
      <c r="P128" s="3"/>
      <c r="U128" s="2"/>
      <c r="V128" s="39"/>
      <c r="W128" s="39"/>
      <c r="X128" s="39"/>
      <c r="Y128" s="39"/>
      <c r="Z128" s="39"/>
      <c r="AA128" s="39"/>
      <c r="AB128" s="39"/>
      <c r="AC128" s="39"/>
      <c r="AD128" s="39"/>
    </row>
    <row r="129" spans="1:19" ht="25.5" customHeight="1">
      <c r="B129" s="302" t="s">
        <v>2</v>
      </c>
      <c r="C129" s="303"/>
      <c r="D129" s="303"/>
      <c r="E129" s="303"/>
      <c r="F129" s="303"/>
      <c r="G129" s="303"/>
      <c r="H129" s="303"/>
      <c r="I129" s="303"/>
      <c r="J129" s="303"/>
      <c r="K129" s="1"/>
      <c r="M129" s="7" t="s">
        <v>3</v>
      </c>
      <c r="N129" s="7" t="s">
        <v>4</v>
      </c>
      <c r="O129" s="52" t="s">
        <v>5</v>
      </c>
      <c r="P129" s="7" t="s">
        <v>6</v>
      </c>
      <c r="Q129" s="6" t="s">
        <v>7</v>
      </c>
      <c r="R129" s="6" t="s">
        <v>8</v>
      </c>
      <c r="S129" s="7" t="s">
        <v>9</v>
      </c>
    </row>
    <row r="130" spans="1:19" ht="12.75" customHeight="1">
      <c r="A130" s="53" t="s">
        <v>10</v>
      </c>
      <c r="B130" s="54">
        <v>1</v>
      </c>
      <c r="C130" s="54">
        <v>2</v>
      </c>
      <c r="D130" s="54">
        <v>3</v>
      </c>
      <c r="E130" s="54">
        <v>4</v>
      </c>
      <c r="F130" s="54">
        <v>5</v>
      </c>
      <c r="G130" s="54">
        <v>6</v>
      </c>
      <c r="H130" s="54">
        <v>7</v>
      </c>
      <c r="I130" s="54">
        <v>8</v>
      </c>
      <c r="J130" s="54">
        <v>9</v>
      </c>
      <c r="K130" s="153">
        <v>10</v>
      </c>
      <c r="L130" s="55" t="s">
        <v>11</v>
      </c>
      <c r="M130" s="3"/>
      <c r="N130" s="3"/>
      <c r="P130" s="3"/>
      <c r="Q130" s="15"/>
      <c r="R130" s="15"/>
      <c r="S130" s="3"/>
    </row>
    <row r="131" spans="1:19" ht="12.75" customHeight="1">
      <c r="A131" s="29" t="s">
        <v>50</v>
      </c>
      <c r="B131" s="26">
        <v>16</v>
      </c>
      <c r="L131" s="31"/>
      <c r="M131" s="3"/>
      <c r="N131" s="3"/>
      <c r="P131" s="3"/>
      <c r="Q131" s="18">
        <f>B131</f>
        <v>16</v>
      </c>
      <c r="R131" s="15"/>
      <c r="S131" s="3"/>
    </row>
    <row r="132" spans="1:19" ht="12.75" customHeight="1">
      <c r="A132" s="29" t="s">
        <v>51</v>
      </c>
      <c r="C132" s="26">
        <v>12</v>
      </c>
      <c r="L132" s="31"/>
      <c r="M132" s="3"/>
      <c r="N132" s="3"/>
      <c r="O132" s="3"/>
      <c r="P132" s="3">
        <f>C132/B131</f>
        <v>0.75</v>
      </c>
      <c r="Q132" s="22">
        <v>12</v>
      </c>
      <c r="R132" s="23">
        <f t="shared" ref="R132:R140" si="27">Q132/Q131</f>
        <v>0.75</v>
      </c>
      <c r="S132" s="3">
        <f t="shared" ref="S132:S140" si="28">100%-R132</f>
        <v>0.25</v>
      </c>
    </row>
    <row r="133" spans="1:19" ht="12.75" customHeight="1">
      <c r="A133" s="29" t="s">
        <v>52</v>
      </c>
      <c r="D133" s="26">
        <v>9</v>
      </c>
      <c r="L133" s="31"/>
      <c r="M133" s="3"/>
      <c r="N133" s="3"/>
      <c r="P133" s="3">
        <f>D133/C132</f>
        <v>0.75</v>
      </c>
      <c r="Q133" s="22">
        <v>11</v>
      </c>
      <c r="R133" s="23">
        <f t="shared" si="27"/>
        <v>0.91666666666666663</v>
      </c>
      <c r="S133" s="3">
        <f t="shared" si="28"/>
        <v>8.333333333333337E-2</v>
      </c>
    </row>
    <row r="134" spans="1:19" ht="12.75" customHeight="1">
      <c r="A134" s="29" t="s">
        <v>53</v>
      </c>
      <c r="E134" s="26">
        <v>5</v>
      </c>
      <c r="L134" s="31"/>
      <c r="M134" s="3"/>
      <c r="N134" s="3"/>
      <c r="P134" s="3">
        <f>E134/D133</f>
        <v>0.55555555555555558</v>
      </c>
      <c r="Q134" s="22">
        <v>9</v>
      </c>
      <c r="R134" s="23">
        <f t="shared" si="27"/>
        <v>0.81818181818181823</v>
      </c>
      <c r="S134" s="3">
        <f t="shared" si="28"/>
        <v>0.18181818181818177</v>
      </c>
    </row>
    <row r="135" spans="1:19" ht="12.75" customHeight="1">
      <c r="A135" s="29" t="s">
        <v>54</v>
      </c>
      <c r="F135" s="26">
        <v>4</v>
      </c>
      <c r="L135" s="31"/>
      <c r="M135" s="3"/>
      <c r="N135" s="3"/>
      <c r="P135" s="3">
        <f>F135/E134</f>
        <v>0.8</v>
      </c>
      <c r="Q135" s="22">
        <v>9</v>
      </c>
      <c r="R135" s="23">
        <f t="shared" si="27"/>
        <v>1</v>
      </c>
      <c r="S135" s="3">
        <f t="shared" si="28"/>
        <v>0</v>
      </c>
    </row>
    <row r="136" spans="1:19" ht="12.75" customHeight="1">
      <c r="A136" s="29" t="s">
        <v>55</v>
      </c>
      <c r="G136" s="26">
        <v>2</v>
      </c>
      <c r="L136" s="31"/>
      <c r="M136" s="3"/>
      <c r="N136" s="3"/>
      <c r="P136" s="3">
        <f>G136/F135</f>
        <v>0.5</v>
      </c>
      <c r="Q136" s="22">
        <v>9</v>
      </c>
      <c r="R136" s="23">
        <f t="shared" si="27"/>
        <v>1</v>
      </c>
      <c r="S136" s="3">
        <f t="shared" si="28"/>
        <v>0</v>
      </c>
    </row>
    <row r="137" spans="1:19" ht="12.75" customHeight="1">
      <c r="A137" s="29" t="s">
        <v>56</v>
      </c>
      <c r="H137" s="26">
        <v>1</v>
      </c>
      <c r="L137" s="31"/>
      <c r="M137" s="3"/>
      <c r="N137" s="3"/>
      <c r="P137" s="3">
        <f>H137/G136</f>
        <v>0.5</v>
      </c>
      <c r="Q137" s="22">
        <v>8</v>
      </c>
      <c r="R137" s="23">
        <f t="shared" si="27"/>
        <v>0.88888888888888884</v>
      </c>
      <c r="S137" s="3">
        <f t="shared" si="28"/>
        <v>0.11111111111111116</v>
      </c>
    </row>
    <row r="138" spans="1:19" ht="12.75" customHeight="1">
      <c r="A138" s="29" t="s">
        <v>57</v>
      </c>
      <c r="I138" s="26">
        <v>1</v>
      </c>
      <c r="L138" s="31"/>
      <c r="M138" s="3"/>
      <c r="N138" s="3"/>
      <c r="P138" s="3">
        <f>I138/H137</f>
        <v>1</v>
      </c>
      <c r="Q138" s="22">
        <v>5</v>
      </c>
      <c r="R138" s="23">
        <f t="shared" si="27"/>
        <v>0.625</v>
      </c>
      <c r="S138" s="3">
        <f t="shared" si="28"/>
        <v>0.375</v>
      </c>
    </row>
    <row r="139" spans="1:19" ht="12.75" customHeight="1">
      <c r="A139" s="29" t="s">
        <v>69</v>
      </c>
      <c r="J139" s="26">
        <v>1</v>
      </c>
      <c r="L139" s="31"/>
      <c r="M139" s="3"/>
      <c r="N139" s="3"/>
      <c r="P139" s="3">
        <f>J139/I138</f>
        <v>1</v>
      </c>
      <c r="Q139" s="22">
        <v>7</v>
      </c>
      <c r="R139" s="23">
        <f t="shared" si="27"/>
        <v>1.4</v>
      </c>
      <c r="S139" s="3">
        <f t="shared" si="28"/>
        <v>-0.39999999999999991</v>
      </c>
    </row>
    <row r="140" spans="1:19" ht="12.75" customHeight="1">
      <c r="A140" s="29" t="s">
        <v>70</v>
      </c>
      <c r="K140" s="26">
        <v>1</v>
      </c>
      <c r="L140" s="31">
        <v>1</v>
      </c>
      <c r="M140" s="3"/>
      <c r="N140" s="3"/>
      <c r="P140" s="3">
        <f>K140/J139</f>
        <v>1</v>
      </c>
      <c r="Q140" s="22">
        <v>3</v>
      </c>
      <c r="R140" s="23">
        <f t="shared" si="27"/>
        <v>0.42857142857142855</v>
      </c>
      <c r="S140" s="3">
        <f t="shared" si="28"/>
        <v>0.5714285714285714</v>
      </c>
    </row>
    <row r="141" spans="1:19" ht="12.75" customHeight="1">
      <c r="A141" s="29" t="s">
        <v>73</v>
      </c>
      <c r="K141" s="26">
        <v>2</v>
      </c>
      <c r="L141" s="31"/>
      <c r="M141" s="3"/>
      <c r="N141" s="3"/>
      <c r="P141" s="3"/>
      <c r="Q141" s="22">
        <v>2</v>
      </c>
      <c r="R141" s="23"/>
      <c r="S141" s="3"/>
    </row>
    <row r="142" spans="1:19" ht="12.75" customHeight="1">
      <c r="A142" s="29" t="s">
        <v>76</v>
      </c>
      <c r="K142" s="26">
        <v>1</v>
      </c>
      <c r="L142" s="31">
        <v>1</v>
      </c>
      <c r="M142" s="3"/>
      <c r="N142" s="3"/>
      <c r="P142" s="3"/>
      <c r="Q142" s="22">
        <v>1</v>
      </c>
      <c r="R142" s="23"/>
      <c r="S142" s="3"/>
    </row>
    <row r="143" spans="1:19" ht="12.75" customHeight="1">
      <c r="A143" s="29" t="s">
        <v>80</v>
      </c>
      <c r="L143" s="31"/>
      <c r="M143" s="3"/>
      <c r="N143" s="3"/>
      <c r="P143" s="3"/>
      <c r="Q143" s="22"/>
      <c r="R143" s="23"/>
      <c r="S143" s="3"/>
    </row>
    <row r="144" spans="1:19" ht="12.75" customHeight="1">
      <c r="L144" s="26">
        <f>SUM(L140:L142)</f>
        <v>2</v>
      </c>
      <c r="M144" s="3">
        <f>L140/B131</f>
        <v>6.25E-2</v>
      </c>
      <c r="N144" s="3">
        <f>L144/B131</f>
        <v>0.125</v>
      </c>
      <c r="O144" s="3">
        <f>N144-M144</f>
        <v>6.25E-2</v>
      </c>
      <c r="P144" s="3"/>
    </row>
    <row r="145" spans="1:23" ht="12.75" customHeight="1">
      <c r="A145" s="40" t="s">
        <v>81</v>
      </c>
      <c r="M145" s="3"/>
      <c r="N145" s="3"/>
      <c r="P145" s="3"/>
    </row>
    <row r="146" spans="1:23" ht="25.5" customHeight="1">
      <c r="B146" s="302" t="s">
        <v>2</v>
      </c>
      <c r="C146" s="303"/>
      <c r="D146" s="303"/>
      <c r="E146" s="303"/>
      <c r="F146" s="303"/>
      <c r="G146" s="303"/>
      <c r="H146" s="303"/>
      <c r="I146" s="303"/>
      <c r="J146" s="303"/>
      <c r="K146" s="1"/>
      <c r="M146" s="7" t="s">
        <v>3</v>
      </c>
      <c r="N146" s="7" t="s">
        <v>4</v>
      </c>
      <c r="O146" s="52" t="s">
        <v>5</v>
      </c>
      <c r="P146" s="7" t="s">
        <v>6</v>
      </c>
      <c r="Q146" s="6" t="s">
        <v>7</v>
      </c>
      <c r="R146" s="6" t="s">
        <v>8</v>
      </c>
      <c r="S146" s="7" t="s">
        <v>9</v>
      </c>
    </row>
    <row r="147" spans="1:23" ht="12.75" customHeight="1">
      <c r="A147" s="53" t="s">
        <v>10</v>
      </c>
      <c r="B147" s="54">
        <v>1</v>
      </c>
      <c r="C147" s="54">
        <v>2</v>
      </c>
      <c r="D147" s="54">
        <v>3</v>
      </c>
      <c r="E147" s="54">
        <v>4</v>
      </c>
      <c r="F147" s="54">
        <v>5</v>
      </c>
      <c r="G147" s="54">
        <v>6</v>
      </c>
      <c r="H147" s="54">
        <v>7</v>
      </c>
      <c r="I147" s="54">
        <v>8</v>
      </c>
      <c r="J147" s="54">
        <v>9</v>
      </c>
      <c r="K147" s="153">
        <v>10</v>
      </c>
      <c r="L147" s="55" t="s">
        <v>11</v>
      </c>
      <c r="M147" s="3"/>
      <c r="N147" s="3"/>
      <c r="P147" s="3"/>
      <c r="Q147" s="15"/>
      <c r="R147" s="15"/>
      <c r="S147" s="3"/>
    </row>
    <row r="148" spans="1:23" ht="12.75" customHeight="1">
      <c r="A148" s="29" t="s">
        <v>51</v>
      </c>
      <c r="B148" s="26">
        <v>29</v>
      </c>
      <c r="L148" s="31"/>
      <c r="M148" s="3"/>
      <c r="N148" s="3"/>
      <c r="P148" s="3"/>
      <c r="Q148" s="18">
        <f>B148</f>
        <v>29</v>
      </c>
      <c r="R148" s="15"/>
      <c r="S148" s="3"/>
    </row>
    <row r="149" spans="1:23" ht="12.75" customHeight="1">
      <c r="A149" s="29" t="s">
        <v>52</v>
      </c>
      <c r="C149" s="26">
        <v>21</v>
      </c>
      <c r="L149" s="31"/>
      <c r="M149" s="3"/>
      <c r="N149" s="3"/>
      <c r="O149" s="3"/>
      <c r="P149" s="3">
        <f>C149/B148</f>
        <v>0.72413793103448276</v>
      </c>
      <c r="Q149" s="22">
        <v>21</v>
      </c>
      <c r="R149" s="23">
        <f t="shared" ref="R149:R157" si="29">Q149/Q148</f>
        <v>0.72413793103448276</v>
      </c>
      <c r="S149" s="3">
        <f t="shared" ref="S149:S157" si="30">100%-R149</f>
        <v>0.27586206896551724</v>
      </c>
    </row>
    <row r="150" spans="1:23" ht="12.75" customHeight="1">
      <c r="A150" s="29" t="s">
        <v>53</v>
      </c>
      <c r="D150" s="26">
        <v>18</v>
      </c>
      <c r="L150" s="31"/>
      <c r="M150" s="3"/>
      <c r="N150" s="3"/>
      <c r="P150" s="3">
        <f>D150/C149</f>
        <v>0.8571428571428571</v>
      </c>
      <c r="Q150" s="22">
        <v>20</v>
      </c>
      <c r="R150" s="23">
        <f t="shared" si="29"/>
        <v>0.95238095238095233</v>
      </c>
      <c r="S150" s="3">
        <f t="shared" si="30"/>
        <v>4.7619047619047672E-2</v>
      </c>
    </row>
    <row r="151" spans="1:23" ht="12.75" customHeight="1">
      <c r="A151" s="29" t="s">
        <v>54</v>
      </c>
      <c r="E151" s="26">
        <v>16</v>
      </c>
      <c r="L151" s="31"/>
      <c r="M151" s="3"/>
      <c r="N151" s="3"/>
      <c r="P151" s="3">
        <f>E151/D150</f>
        <v>0.88888888888888884</v>
      </c>
      <c r="Q151" s="22">
        <v>19</v>
      </c>
      <c r="R151" s="23">
        <f t="shared" si="29"/>
        <v>0.95</v>
      </c>
      <c r="S151" s="3">
        <f t="shared" si="30"/>
        <v>5.0000000000000044E-2</v>
      </c>
    </row>
    <row r="152" spans="1:23" ht="12.75" customHeight="1">
      <c r="A152" s="29" t="s">
        <v>55</v>
      </c>
      <c r="F152" s="26">
        <v>14</v>
      </c>
      <c r="L152" s="31"/>
      <c r="M152" s="3"/>
      <c r="N152" s="3"/>
      <c r="P152" s="3">
        <f>F152/E151</f>
        <v>0.875</v>
      </c>
      <c r="Q152" s="22">
        <v>18</v>
      </c>
      <c r="R152" s="23">
        <f t="shared" si="29"/>
        <v>0.94736842105263153</v>
      </c>
      <c r="S152" s="3">
        <f t="shared" si="30"/>
        <v>5.2631578947368474E-2</v>
      </c>
    </row>
    <row r="153" spans="1:23" ht="12.75" customHeight="1">
      <c r="A153" s="29" t="s">
        <v>56</v>
      </c>
      <c r="G153" s="26">
        <v>10</v>
      </c>
      <c r="L153" s="31"/>
      <c r="M153" s="3"/>
      <c r="N153" s="3"/>
      <c r="P153" s="3">
        <f>G153/F152</f>
        <v>0.7142857142857143</v>
      </c>
      <c r="Q153" s="22">
        <v>16</v>
      </c>
      <c r="R153" s="23">
        <f t="shared" si="29"/>
        <v>0.88888888888888884</v>
      </c>
      <c r="S153" s="3">
        <f t="shared" si="30"/>
        <v>0.11111111111111116</v>
      </c>
    </row>
    <row r="154" spans="1:23" ht="12.75" customHeight="1">
      <c r="A154" s="29" t="s">
        <v>57</v>
      </c>
      <c r="H154" s="26">
        <v>8</v>
      </c>
      <c r="L154" s="31"/>
      <c r="M154" s="3"/>
      <c r="N154" s="3"/>
      <c r="P154" s="3">
        <f>H154/G153</f>
        <v>0.8</v>
      </c>
      <c r="Q154" s="22">
        <v>14</v>
      </c>
      <c r="R154" s="23">
        <f t="shared" si="29"/>
        <v>0.875</v>
      </c>
      <c r="S154" s="3">
        <f t="shared" si="30"/>
        <v>0.125</v>
      </c>
    </row>
    <row r="155" spans="1:23" ht="12.75" customHeight="1">
      <c r="A155" s="29" t="s">
        <v>69</v>
      </c>
      <c r="I155" s="26">
        <v>8</v>
      </c>
      <c r="L155" s="31"/>
      <c r="M155" s="3"/>
      <c r="N155" s="3"/>
      <c r="P155" s="3">
        <f>I155/H154</f>
        <v>1</v>
      </c>
      <c r="Q155" s="22">
        <v>13</v>
      </c>
      <c r="R155" s="23">
        <f t="shared" si="29"/>
        <v>0.9285714285714286</v>
      </c>
      <c r="S155" s="3">
        <f t="shared" si="30"/>
        <v>7.1428571428571397E-2</v>
      </c>
    </row>
    <row r="156" spans="1:23" ht="12.75" customHeight="1">
      <c r="A156" s="29" t="s">
        <v>70</v>
      </c>
      <c r="J156" s="26">
        <v>8</v>
      </c>
      <c r="L156" s="31"/>
      <c r="M156" s="3"/>
      <c r="N156" s="3"/>
      <c r="P156" s="3">
        <f>J156/I155</f>
        <v>1</v>
      </c>
      <c r="Q156" s="22">
        <v>13</v>
      </c>
      <c r="R156" s="23">
        <f t="shared" si="29"/>
        <v>1</v>
      </c>
      <c r="S156" s="3">
        <f t="shared" si="30"/>
        <v>0</v>
      </c>
    </row>
    <row r="157" spans="1:23" ht="12.75" customHeight="1">
      <c r="A157" s="29" t="s">
        <v>73</v>
      </c>
      <c r="K157" s="26">
        <v>7</v>
      </c>
      <c r="L157" s="31">
        <v>7</v>
      </c>
      <c r="M157" s="3"/>
      <c r="N157" s="3"/>
      <c r="P157" s="3">
        <f>K157/J156</f>
        <v>0.875</v>
      </c>
      <c r="Q157" s="22">
        <v>12</v>
      </c>
      <c r="R157" s="23">
        <f t="shared" si="29"/>
        <v>0.92307692307692313</v>
      </c>
      <c r="S157" s="3">
        <f t="shared" si="30"/>
        <v>7.6923076923076872E-2</v>
      </c>
    </row>
    <row r="158" spans="1:23" ht="12.75" customHeight="1">
      <c r="A158" s="29" t="s">
        <v>76</v>
      </c>
      <c r="K158" s="26">
        <v>4</v>
      </c>
      <c r="L158" s="31">
        <v>4</v>
      </c>
      <c r="M158" s="3"/>
      <c r="N158" s="3"/>
      <c r="P158" s="3"/>
      <c r="Q158" s="22">
        <v>4</v>
      </c>
      <c r="R158" s="23"/>
      <c r="S158" s="3"/>
    </row>
    <row r="159" spans="1:23" ht="12.75" customHeight="1">
      <c r="A159" s="29"/>
      <c r="L159" s="31">
        <v>1</v>
      </c>
      <c r="M159" s="3"/>
      <c r="N159" s="3"/>
      <c r="P159" s="3"/>
      <c r="Q159" s="22"/>
      <c r="R159" s="23"/>
      <c r="S159" s="3"/>
      <c r="T159" s="30" t="s">
        <v>83</v>
      </c>
      <c r="U159" s="30">
        <v>12</v>
      </c>
      <c r="V159" s="30">
        <f>SUM(L157:L159)</f>
        <v>12</v>
      </c>
      <c r="W159" s="30" t="s">
        <v>11</v>
      </c>
    </row>
    <row r="160" spans="1:23" ht="12.75" customHeight="1">
      <c r="L160" s="26">
        <f>SUM(L157:L159)</f>
        <v>12</v>
      </c>
      <c r="M160" s="3">
        <f>L157/B148</f>
        <v>0.2413793103448276</v>
      </c>
      <c r="N160" s="3">
        <f>L160/B148</f>
        <v>0.41379310344827586</v>
      </c>
      <c r="O160" s="3">
        <f>N160-M160</f>
        <v>0.17241379310344826</v>
      </c>
      <c r="P160" s="3"/>
      <c r="T160" s="30" t="s">
        <v>85</v>
      </c>
      <c r="U160" s="23">
        <f>U159/B148</f>
        <v>0.41379310344827586</v>
      </c>
      <c r="V160" s="23">
        <f>U159/V159</f>
        <v>1</v>
      </c>
      <c r="W160" s="30" t="s">
        <v>86</v>
      </c>
    </row>
    <row r="161" spans="1:23" ht="12.75" customHeight="1">
      <c r="A161" s="40" t="s">
        <v>82</v>
      </c>
      <c r="M161" s="3"/>
      <c r="N161" s="3"/>
      <c r="P161" s="3"/>
    </row>
    <row r="162" spans="1:23" ht="25.5" customHeight="1">
      <c r="B162" s="302" t="s">
        <v>2</v>
      </c>
      <c r="C162" s="303"/>
      <c r="D162" s="303"/>
      <c r="E162" s="303"/>
      <c r="F162" s="303"/>
      <c r="G162" s="303"/>
      <c r="H162" s="303"/>
      <c r="I162" s="303"/>
      <c r="J162" s="303"/>
      <c r="K162" s="1"/>
      <c r="M162" s="7" t="s">
        <v>3</v>
      </c>
      <c r="N162" s="7" t="s">
        <v>4</v>
      </c>
      <c r="O162" s="52" t="s">
        <v>5</v>
      </c>
      <c r="P162" s="7" t="s">
        <v>6</v>
      </c>
      <c r="Q162" s="6" t="s">
        <v>7</v>
      </c>
      <c r="R162" s="6" t="s">
        <v>8</v>
      </c>
      <c r="S162" s="7" t="s">
        <v>9</v>
      </c>
    </row>
    <row r="163" spans="1:23" ht="12.75" customHeight="1">
      <c r="A163" s="53" t="s">
        <v>10</v>
      </c>
      <c r="B163" s="54">
        <v>1</v>
      </c>
      <c r="C163" s="54">
        <v>2</v>
      </c>
      <c r="D163" s="54">
        <v>3</v>
      </c>
      <c r="E163" s="54">
        <v>4</v>
      </c>
      <c r="F163" s="54">
        <v>5</v>
      </c>
      <c r="G163" s="54">
        <v>6</v>
      </c>
      <c r="H163" s="54">
        <v>7</v>
      </c>
      <c r="I163" s="54">
        <v>8</v>
      </c>
      <c r="J163" s="54">
        <v>9</v>
      </c>
      <c r="K163" s="153">
        <v>10</v>
      </c>
      <c r="L163" s="55" t="s">
        <v>11</v>
      </c>
      <c r="M163" s="3"/>
      <c r="N163" s="3"/>
      <c r="P163" s="3"/>
      <c r="Q163" s="15"/>
      <c r="R163" s="15"/>
      <c r="S163" s="3"/>
    </row>
    <row r="164" spans="1:23" ht="12.75" customHeight="1">
      <c r="A164" s="29" t="s">
        <v>52</v>
      </c>
      <c r="B164" s="26">
        <v>11</v>
      </c>
      <c r="L164" s="31"/>
      <c r="M164" s="3"/>
      <c r="N164" s="3"/>
      <c r="P164" s="3"/>
      <c r="Q164" s="18">
        <f>B164</f>
        <v>11</v>
      </c>
      <c r="R164" s="15"/>
      <c r="S164" s="3"/>
    </row>
    <row r="165" spans="1:23" ht="12.75" customHeight="1">
      <c r="A165" s="29" t="s">
        <v>53</v>
      </c>
      <c r="C165" s="26">
        <v>10</v>
      </c>
      <c r="L165" s="31"/>
      <c r="M165" s="3"/>
      <c r="N165" s="3"/>
      <c r="O165" s="3"/>
      <c r="P165" s="3">
        <f>C165/B164</f>
        <v>0.90909090909090906</v>
      </c>
      <c r="Q165" s="22">
        <v>15</v>
      </c>
      <c r="R165" s="23">
        <f t="shared" ref="R165:R173" si="31">Q165/Q164</f>
        <v>1.3636363636363635</v>
      </c>
      <c r="S165" s="3">
        <f t="shared" ref="S165:S173" si="32">100%-R165</f>
        <v>-0.36363636363636354</v>
      </c>
    </row>
    <row r="166" spans="1:23" ht="12.75" customHeight="1">
      <c r="A166" s="29" t="s">
        <v>54</v>
      </c>
      <c r="D166" s="26">
        <v>7</v>
      </c>
      <c r="L166" s="31"/>
      <c r="M166" s="3"/>
      <c r="N166" s="3"/>
      <c r="P166" s="3">
        <f>D166/C165</f>
        <v>0.7</v>
      </c>
      <c r="Q166" s="22">
        <v>10</v>
      </c>
      <c r="R166" s="23">
        <f t="shared" si="31"/>
        <v>0.66666666666666663</v>
      </c>
      <c r="S166" s="3">
        <f t="shared" si="32"/>
        <v>0.33333333333333337</v>
      </c>
    </row>
    <row r="167" spans="1:23" ht="12.75" customHeight="1">
      <c r="A167" s="29" t="s">
        <v>55</v>
      </c>
      <c r="E167" s="26">
        <v>7</v>
      </c>
      <c r="L167" s="31"/>
      <c r="M167" s="3"/>
      <c r="N167" s="3"/>
      <c r="P167" s="3">
        <f>E167/D166</f>
        <v>1</v>
      </c>
      <c r="Q167" s="22">
        <v>11</v>
      </c>
      <c r="R167" s="23">
        <f t="shared" si="31"/>
        <v>1.1000000000000001</v>
      </c>
      <c r="S167" s="3">
        <f t="shared" si="32"/>
        <v>-0.10000000000000009</v>
      </c>
    </row>
    <row r="168" spans="1:23" ht="12.75" customHeight="1">
      <c r="A168" s="29" t="s">
        <v>56</v>
      </c>
      <c r="F168" s="26">
        <v>5</v>
      </c>
      <c r="L168" s="31"/>
      <c r="M168" s="3"/>
      <c r="N168" s="3"/>
      <c r="P168" s="3">
        <f>F168/E167</f>
        <v>0.7142857142857143</v>
      </c>
      <c r="Q168" s="22">
        <v>12</v>
      </c>
      <c r="R168" s="23">
        <f t="shared" si="31"/>
        <v>1.0909090909090908</v>
      </c>
      <c r="S168" s="3">
        <f t="shared" si="32"/>
        <v>-9.0909090909090828E-2</v>
      </c>
    </row>
    <row r="169" spans="1:23" ht="12.75" customHeight="1">
      <c r="A169" s="29" t="s">
        <v>57</v>
      </c>
      <c r="G169" s="26">
        <v>5</v>
      </c>
      <c r="L169" s="31"/>
      <c r="M169" s="3"/>
      <c r="N169" s="3"/>
      <c r="P169" s="3">
        <f>G169/F168</f>
        <v>1</v>
      </c>
      <c r="Q169" s="22">
        <v>12</v>
      </c>
      <c r="R169" s="23">
        <f t="shared" si="31"/>
        <v>1</v>
      </c>
      <c r="S169" s="3">
        <f t="shared" si="32"/>
        <v>0</v>
      </c>
    </row>
    <row r="170" spans="1:23" ht="12.75" customHeight="1">
      <c r="A170" s="29" t="s">
        <v>69</v>
      </c>
      <c r="H170" s="26">
        <v>5</v>
      </c>
      <c r="L170" s="31"/>
      <c r="M170" s="3"/>
      <c r="N170" s="3"/>
      <c r="P170" s="3">
        <f>H170/G169</f>
        <v>1</v>
      </c>
      <c r="Q170" s="22">
        <v>11</v>
      </c>
      <c r="R170" s="23">
        <f t="shared" si="31"/>
        <v>0.91666666666666663</v>
      </c>
      <c r="S170" s="3">
        <f t="shared" si="32"/>
        <v>8.333333333333337E-2</v>
      </c>
    </row>
    <row r="171" spans="1:23" ht="12.75" customHeight="1">
      <c r="A171" s="29" t="s">
        <v>70</v>
      </c>
      <c r="I171" s="26">
        <v>5</v>
      </c>
      <c r="L171" s="31"/>
      <c r="M171" s="3"/>
      <c r="N171" s="3"/>
      <c r="P171" s="3">
        <f>I171/H170</f>
        <v>1</v>
      </c>
      <c r="Q171" s="22">
        <v>8</v>
      </c>
      <c r="R171" s="23">
        <f t="shared" si="31"/>
        <v>0.72727272727272729</v>
      </c>
      <c r="S171" s="3">
        <f t="shared" si="32"/>
        <v>0.27272727272727271</v>
      </c>
    </row>
    <row r="172" spans="1:23" ht="12.75" customHeight="1">
      <c r="A172" s="29" t="s">
        <v>73</v>
      </c>
      <c r="J172" s="26">
        <v>4</v>
      </c>
      <c r="L172" s="31"/>
      <c r="M172" s="3"/>
      <c r="N172" s="3"/>
      <c r="P172" s="3">
        <f>J172/I171</f>
        <v>0.8</v>
      </c>
      <c r="Q172" s="22">
        <v>6</v>
      </c>
      <c r="R172" s="23">
        <f t="shared" si="31"/>
        <v>0.75</v>
      </c>
      <c r="S172" s="3">
        <f t="shared" si="32"/>
        <v>0.25</v>
      </c>
    </row>
    <row r="173" spans="1:23" ht="12.75" customHeight="1">
      <c r="A173" s="29" t="s">
        <v>76</v>
      </c>
      <c r="K173" s="26">
        <v>4</v>
      </c>
      <c r="L173" s="31">
        <v>1</v>
      </c>
      <c r="M173" s="3"/>
      <c r="N173" s="3"/>
      <c r="P173" s="3">
        <f>K173/J172</f>
        <v>1</v>
      </c>
      <c r="Q173" s="22">
        <v>5</v>
      </c>
      <c r="R173" s="23">
        <f t="shared" si="31"/>
        <v>0.83333333333333337</v>
      </c>
      <c r="S173" s="3">
        <f t="shared" si="32"/>
        <v>0.16666666666666663</v>
      </c>
    </row>
    <row r="174" spans="1:23" ht="12.75" customHeight="1">
      <c r="A174" s="29" t="s">
        <v>80</v>
      </c>
      <c r="K174" s="26">
        <v>2</v>
      </c>
      <c r="L174" s="31">
        <v>2</v>
      </c>
      <c r="M174" s="3"/>
      <c r="N174" s="3"/>
      <c r="P174" s="3"/>
      <c r="Q174" s="22">
        <v>3</v>
      </c>
      <c r="R174" s="23"/>
      <c r="S174" s="3"/>
    </row>
    <row r="175" spans="1:23" ht="12.75" customHeight="1">
      <c r="A175" s="29" t="s">
        <v>84</v>
      </c>
      <c r="K175" s="26">
        <v>2</v>
      </c>
      <c r="L175" s="31">
        <v>1</v>
      </c>
      <c r="M175" s="3"/>
      <c r="N175" s="3"/>
      <c r="P175" s="3"/>
      <c r="Q175" s="22">
        <v>2</v>
      </c>
      <c r="R175" s="23"/>
      <c r="S175" s="3"/>
      <c r="T175" s="30" t="s">
        <v>83</v>
      </c>
      <c r="U175" s="30">
        <v>4</v>
      </c>
      <c r="V175" s="30">
        <f>SUM(L173:L175)</f>
        <v>4</v>
      </c>
      <c r="W175" s="30" t="s">
        <v>11</v>
      </c>
    </row>
    <row r="176" spans="1:23" ht="12.75" customHeight="1">
      <c r="A176" s="29"/>
      <c r="L176" s="26">
        <f>SUM(L173:L175)</f>
        <v>4</v>
      </c>
      <c r="M176" s="3">
        <f>L173/B164</f>
        <v>9.0909090909090912E-2</v>
      </c>
      <c r="N176" s="3">
        <f>L176/B164</f>
        <v>0.36363636363636365</v>
      </c>
      <c r="O176" s="3">
        <f>N176-M176</f>
        <v>0.27272727272727271</v>
      </c>
      <c r="P176" s="3"/>
      <c r="T176" s="30" t="s">
        <v>85</v>
      </c>
      <c r="U176" s="23">
        <f>U175/B164</f>
        <v>0.36363636363636365</v>
      </c>
      <c r="V176" s="23">
        <f>U175/V175</f>
        <v>1</v>
      </c>
      <c r="W176" s="30" t="s">
        <v>86</v>
      </c>
    </row>
    <row r="177" spans="1:23" ht="12.75" customHeight="1">
      <c r="A177" s="40" t="s">
        <v>89</v>
      </c>
      <c r="M177" s="3"/>
      <c r="N177" s="3"/>
      <c r="P177" s="3"/>
    </row>
    <row r="178" spans="1:23" ht="25.5" customHeight="1">
      <c r="B178" s="302" t="s">
        <v>2</v>
      </c>
      <c r="C178" s="303"/>
      <c r="D178" s="303"/>
      <c r="E178" s="303"/>
      <c r="F178" s="303"/>
      <c r="G178" s="303"/>
      <c r="H178" s="303"/>
      <c r="I178" s="303"/>
      <c r="J178" s="303"/>
      <c r="K178" s="1"/>
      <c r="M178" s="7" t="s">
        <v>3</v>
      </c>
      <c r="N178" s="7" t="s">
        <v>4</v>
      </c>
      <c r="O178" s="52" t="s">
        <v>5</v>
      </c>
      <c r="P178" s="7" t="s">
        <v>6</v>
      </c>
      <c r="Q178" s="6" t="s">
        <v>7</v>
      </c>
      <c r="R178" s="6" t="s">
        <v>8</v>
      </c>
      <c r="S178" s="7" t="s">
        <v>9</v>
      </c>
    </row>
    <row r="179" spans="1:23" ht="12.75" customHeight="1">
      <c r="A179" s="53" t="s">
        <v>10</v>
      </c>
      <c r="B179" s="54">
        <v>1</v>
      </c>
      <c r="C179" s="54">
        <v>2</v>
      </c>
      <c r="D179" s="54">
        <v>3</v>
      </c>
      <c r="E179" s="54">
        <v>4</v>
      </c>
      <c r="F179" s="54">
        <v>5</v>
      </c>
      <c r="G179" s="54">
        <v>6</v>
      </c>
      <c r="H179" s="54">
        <v>7</v>
      </c>
      <c r="I179" s="54">
        <v>8</v>
      </c>
      <c r="J179" s="54">
        <v>9</v>
      </c>
      <c r="K179" s="153">
        <v>10</v>
      </c>
      <c r="L179" s="55" t="s">
        <v>11</v>
      </c>
      <c r="M179" s="3"/>
      <c r="N179" s="3"/>
      <c r="P179" s="3"/>
      <c r="Q179" s="15"/>
      <c r="R179" s="15"/>
      <c r="S179" s="3"/>
    </row>
    <row r="180" spans="1:23" ht="12.75" customHeight="1">
      <c r="A180" s="29" t="s">
        <v>53</v>
      </c>
      <c r="B180" s="26">
        <v>33</v>
      </c>
      <c r="L180" s="31"/>
      <c r="M180" s="3"/>
      <c r="N180" s="3"/>
      <c r="P180" s="3"/>
      <c r="Q180" s="18">
        <f>B180</f>
        <v>33</v>
      </c>
      <c r="R180" s="15"/>
      <c r="S180" s="3"/>
    </row>
    <row r="181" spans="1:23" ht="12.75" customHeight="1">
      <c r="A181" s="29" t="s">
        <v>54</v>
      </c>
      <c r="C181" s="26">
        <v>26</v>
      </c>
      <c r="L181" s="31"/>
      <c r="M181" s="3"/>
      <c r="N181" s="3"/>
      <c r="O181" s="3"/>
      <c r="P181" s="3">
        <f>C181/B180</f>
        <v>0.78787878787878785</v>
      </c>
      <c r="Q181" s="22">
        <v>27</v>
      </c>
      <c r="R181" s="23">
        <f t="shared" ref="R181:R189" si="33">Q181/Q180</f>
        <v>0.81818181818181823</v>
      </c>
      <c r="S181" s="3">
        <f t="shared" ref="S181:S189" si="34">100%-R181</f>
        <v>0.18181818181818177</v>
      </c>
    </row>
    <row r="182" spans="1:23" ht="12.75" customHeight="1">
      <c r="A182" s="29" t="s">
        <v>55</v>
      </c>
      <c r="D182" s="26">
        <v>24</v>
      </c>
      <c r="L182" s="31"/>
      <c r="M182" s="3"/>
      <c r="N182" s="3"/>
      <c r="P182" s="3">
        <f>D182/C181</f>
        <v>0.92307692307692313</v>
      </c>
      <c r="Q182" s="22">
        <v>26</v>
      </c>
      <c r="R182" s="23">
        <f t="shared" si="33"/>
        <v>0.96296296296296291</v>
      </c>
      <c r="S182" s="3">
        <f t="shared" si="34"/>
        <v>3.703703703703709E-2</v>
      </c>
    </row>
    <row r="183" spans="1:23" ht="12.75" customHeight="1">
      <c r="A183" s="29" t="s">
        <v>56</v>
      </c>
      <c r="E183" s="26">
        <v>20</v>
      </c>
      <c r="L183" s="31"/>
      <c r="M183" s="3"/>
      <c r="N183" s="3"/>
      <c r="P183" s="3">
        <f>E183/D182</f>
        <v>0.83333333333333337</v>
      </c>
      <c r="Q183" s="22">
        <v>24</v>
      </c>
      <c r="R183" s="23">
        <f t="shared" si="33"/>
        <v>0.92307692307692313</v>
      </c>
      <c r="S183" s="3">
        <f t="shared" si="34"/>
        <v>7.6923076923076872E-2</v>
      </c>
    </row>
    <row r="184" spans="1:23" ht="12.75" customHeight="1">
      <c r="A184" s="29" t="s">
        <v>57</v>
      </c>
      <c r="F184" s="26">
        <v>14</v>
      </c>
      <c r="L184" s="31"/>
      <c r="M184" s="3"/>
      <c r="N184" s="3"/>
      <c r="P184" s="3">
        <f>F184/E183</f>
        <v>0.7</v>
      </c>
      <c r="Q184" s="22">
        <v>23</v>
      </c>
      <c r="R184" s="23">
        <f t="shared" si="33"/>
        <v>0.95833333333333337</v>
      </c>
      <c r="S184" s="3">
        <f t="shared" si="34"/>
        <v>4.166666666666663E-2</v>
      </c>
    </row>
    <row r="185" spans="1:23" ht="12.75" customHeight="1">
      <c r="A185" s="29" t="s">
        <v>69</v>
      </c>
      <c r="G185" s="26">
        <v>14</v>
      </c>
      <c r="L185" s="31"/>
      <c r="M185" s="3"/>
      <c r="N185" s="3"/>
      <c r="P185" s="3">
        <f>G185/F184</f>
        <v>1</v>
      </c>
      <c r="Q185" s="22">
        <v>21</v>
      </c>
      <c r="R185" s="23">
        <f t="shared" si="33"/>
        <v>0.91304347826086951</v>
      </c>
      <c r="S185" s="3">
        <f t="shared" si="34"/>
        <v>8.6956521739130488E-2</v>
      </c>
    </row>
    <row r="186" spans="1:23" ht="12.75" customHeight="1">
      <c r="A186" s="29" t="s">
        <v>70</v>
      </c>
      <c r="H186" s="26">
        <v>11</v>
      </c>
      <c r="L186" s="31"/>
      <c r="M186" s="3"/>
      <c r="N186" s="3"/>
      <c r="P186" s="3">
        <f>H186/G185</f>
        <v>0.7857142857142857</v>
      </c>
      <c r="Q186" s="22">
        <v>20</v>
      </c>
      <c r="R186" s="23">
        <f t="shared" si="33"/>
        <v>0.95238095238095233</v>
      </c>
      <c r="S186" s="3">
        <f t="shared" si="34"/>
        <v>4.7619047619047672E-2</v>
      </c>
    </row>
    <row r="187" spans="1:23" ht="12.75" customHeight="1">
      <c r="A187" s="29" t="s">
        <v>73</v>
      </c>
      <c r="I187" s="26">
        <v>11</v>
      </c>
      <c r="L187" s="31"/>
      <c r="M187" s="3"/>
      <c r="N187" s="3"/>
      <c r="P187" s="3">
        <f>I187/H186</f>
        <v>1</v>
      </c>
      <c r="Q187" s="22">
        <v>17</v>
      </c>
      <c r="R187" s="23">
        <f t="shared" si="33"/>
        <v>0.85</v>
      </c>
      <c r="S187" s="3">
        <f t="shared" si="34"/>
        <v>0.15000000000000002</v>
      </c>
    </row>
    <row r="188" spans="1:23" ht="12.75" customHeight="1">
      <c r="A188" s="29" t="s">
        <v>76</v>
      </c>
      <c r="J188" s="26">
        <v>11</v>
      </c>
      <c r="L188" s="31"/>
      <c r="M188" s="3"/>
      <c r="N188" s="3"/>
      <c r="P188" s="3">
        <f>J188/I187</f>
        <v>1</v>
      </c>
      <c r="Q188" s="22">
        <v>16</v>
      </c>
      <c r="R188" s="23">
        <f t="shared" si="33"/>
        <v>0.94117647058823528</v>
      </c>
      <c r="S188" s="3">
        <f t="shared" si="34"/>
        <v>5.8823529411764719E-2</v>
      </c>
    </row>
    <row r="189" spans="1:23" ht="12.75" customHeight="1">
      <c r="A189" s="29" t="s">
        <v>80</v>
      </c>
      <c r="K189" s="26">
        <v>10</v>
      </c>
      <c r="L189" s="31">
        <v>8</v>
      </c>
      <c r="M189" s="3"/>
      <c r="N189" s="3"/>
      <c r="P189" s="3">
        <f>K189/J188</f>
        <v>0.90909090909090906</v>
      </c>
      <c r="Q189" s="22">
        <v>15</v>
      </c>
      <c r="R189" s="23">
        <f t="shared" si="33"/>
        <v>0.9375</v>
      </c>
      <c r="S189" s="3">
        <f t="shared" si="34"/>
        <v>6.25E-2</v>
      </c>
    </row>
    <row r="190" spans="1:23" ht="12.75" customHeight="1">
      <c r="A190" s="29" t="s">
        <v>84</v>
      </c>
      <c r="K190" s="26">
        <v>3</v>
      </c>
      <c r="L190" s="31">
        <v>3</v>
      </c>
      <c r="M190" s="3"/>
      <c r="N190" s="3"/>
      <c r="P190" s="3"/>
      <c r="Q190" s="22">
        <v>7</v>
      </c>
      <c r="R190" s="23"/>
      <c r="S190" s="3"/>
    </row>
    <row r="191" spans="1:23" ht="12.75" customHeight="1">
      <c r="A191" s="29" t="s">
        <v>87</v>
      </c>
      <c r="K191" s="26">
        <v>3</v>
      </c>
      <c r="L191" s="31"/>
      <c r="M191" s="3"/>
      <c r="N191" s="3"/>
      <c r="P191" s="3"/>
      <c r="Q191" s="22">
        <v>3</v>
      </c>
      <c r="R191" s="23"/>
      <c r="S191" s="3"/>
      <c r="T191" s="30" t="s">
        <v>83</v>
      </c>
      <c r="U191" s="30">
        <v>12</v>
      </c>
      <c r="V191" s="30">
        <f>L194</f>
        <v>12</v>
      </c>
      <c r="W191" s="30" t="s">
        <v>11</v>
      </c>
    </row>
    <row r="192" spans="1:23" ht="12.75" customHeight="1">
      <c r="A192" s="29" t="s">
        <v>88</v>
      </c>
      <c r="K192" s="26">
        <v>4</v>
      </c>
      <c r="L192" s="31">
        <v>1</v>
      </c>
      <c r="M192" s="3"/>
      <c r="N192" s="3"/>
      <c r="P192" s="3"/>
      <c r="Q192" s="22">
        <v>4</v>
      </c>
      <c r="R192" s="23"/>
      <c r="S192" s="3"/>
      <c r="T192" s="30" t="s">
        <v>85</v>
      </c>
      <c r="U192" s="23">
        <f>U191/B180</f>
        <v>0.36363636363636365</v>
      </c>
      <c r="V192" s="23">
        <f>U191/V191</f>
        <v>1</v>
      </c>
      <c r="W192" s="30" t="s">
        <v>86</v>
      </c>
    </row>
    <row r="193" spans="1:21" ht="12.75" customHeight="1">
      <c r="A193" s="29" t="s">
        <v>91</v>
      </c>
      <c r="K193" s="26">
        <v>1</v>
      </c>
      <c r="L193" s="31"/>
      <c r="M193" s="3"/>
      <c r="N193" s="3"/>
      <c r="P193" s="3"/>
      <c r="Q193" s="22">
        <v>1</v>
      </c>
      <c r="R193" s="23"/>
      <c r="S193" s="3"/>
    </row>
    <row r="194" spans="1:21" ht="12.75" customHeight="1">
      <c r="L194" s="26">
        <f>SUM(L189:L192)</f>
        <v>12</v>
      </c>
      <c r="M194" s="3">
        <f>L189/B180</f>
        <v>0.24242424242424243</v>
      </c>
      <c r="N194" s="3">
        <f>L194/B180</f>
        <v>0.36363636363636365</v>
      </c>
      <c r="O194" s="3">
        <f>N194-M194</f>
        <v>0.12121212121212122</v>
      </c>
      <c r="P194" s="3"/>
    </row>
    <row r="195" spans="1:21" ht="12.75" customHeight="1">
      <c r="A195" s="40"/>
      <c r="M195" s="3"/>
      <c r="N195" s="3"/>
      <c r="P195" s="3"/>
    </row>
    <row r="196" spans="1:21" ht="12.75" customHeight="1"/>
    <row r="197" spans="1:21" ht="26.25" customHeight="1">
      <c r="A197" s="309" t="s">
        <v>99</v>
      </c>
      <c r="B197" s="292"/>
      <c r="C197" s="292"/>
      <c r="D197" s="292"/>
      <c r="E197" s="292"/>
      <c r="F197" s="292"/>
      <c r="G197" s="292"/>
      <c r="H197" s="298" t="s">
        <v>54</v>
      </c>
      <c r="I197" s="292"/>
      <c r="J197" s="292"/>
      <c r="K197" s="30"/>
      <c r="L197" s="3"/>
      <c r="M197" s="3"/>
      <c r="N197" s="30"/>
      <c r="O197" s="3"/>
      <c r="P197" s="30"/>
      <c r="Q197" s="30"/>
      <c r="R197" s="30"/>
    </row>
    <row r="198" spans="1:21" ht="20.25" customHeight="1">
      <c r="A198" s="293" t="s">
        <v>10</v>
      </c>
      <c r="B198" s="294" t="s">
        <v>100</v>
      </c>
      <c r="C198" s="289"/>
      <c r="D198" s="289"/>
      <c r="E198" s="289"/>
      <c r="F198" s="289"/>
      <c r="G198" s="289"/>
      <c r="H198" s="289"/>
      <c r="I198" s="289"/>
      <c r="J198" s="289"/>
      <c r="K198" s="290"/>
      <c r="L198" s="295" t="s">
        <v>11</v>
      </c>
      <c r="M198" s="286" t="s">
        <v>3</v>
      </c>
      <c r="N198" s="286" t="s">
        <v>4</v>
      </c>
      <c r="O198" s="284" t="s">
        <v>5</v>
      </c>
      <c r="P198" s="286" t="s">
        <v>6</v>
      </c>
      <c r="Q198" s="287" t="s">
        <v>7</v>
      </c>
      <c r="R198" s="287" t="s">
        <v>8</v>
      </c>
      <c r="S198" s="286" t="s">
        <v>101</v>
      </c>
    </row>
    <row r="199" spans="1:21" ht="15.75" customHeight="1">
      <c r="A199" s="285"/>
      <c r="B199" s="64" t="s">
        <v>102</v>
      </c>
      <c r="C199" s="64" t="s">
        <v>103</v>
      </c>
      <c r="D199" s="64" t="s">
        <v>104</v>
      </c>
      <c r="E199" s="64" t="s">
        <v>105</v>
      </c>
      <c r="F199" s="64" t="s">
        <v>106</v>
      </c>
      <c r="G199" s="64" t="s">
        <v>107</v>
      </c>
      <c r="H199" s="64" t="s">
        <v>108</v>
      </c>
      <c r="I199" s="64" t="s">
        <v>109</v>
      </c>
      <c r="J199" s="64" t="s">
        <v>110</v>
      </c>
      <c r="K199" s="64" t="s">
        <v>136</v>
      </c>
      <c r="L199" s="285"/>
      <c r="M199" s="285"/>
      <c r="N199" s="285"/>
      <c r="O199" s="285"/>
      <c r="P199" s="285"/>
      <c r="Q199" s="285"/>
      <c r="R199" s="285"/>
      <c r="S199" s="285"/>
      <c r="U199" s="112"/>
    </row>
    <row r="200" spans="1:21" ht="15.75" customHeight="1">
      <c r="A200" s="64" t="s">
        <v>54</v>
      </c>
      <c r="B200" s="65">
        <v>17</v>
      </c>
      <c r="C200" s="65"/>
      <c r="D200" s="65"/>
      <c r="E200" s="65"/>
      <c r="F200" s="65"/>
      <c r="G200" s="65"/>
      <c r="H200" s="65"/>
      <c r="I200" s="65"/>
      <c r="J200" s="65"/>
      <c r="K200" s="65"/>
      <c r="L200" s="66"/>
      <c r="M200" s="104"/>
      <c r="N200" s="105"/>
      <c r="O200" s="106"/>
      <c r="P200" s="69"/>
      <c r="Q200" s="70">
        <f>B200</f>
        <v>17</v>
      </c>
      <c r="R200" s="71"/>
      <c r="S200" s="69"/>
      <c r="U200" s="112"/>
    </row>
    <row r="201" spans="1:21" ht="15.75" customHeight="1">
      <c r="A201" s="64" t="s">
        <v>55</v>
      </c>
      <c r="B201" s="65"/>
      <c r="C201" s="65">
        <v>8</v>
      </c>
      <c r="D201" s="65"/>
      <c r="E201" s="65"/>
      <c r="F201" s="65"/>
      <c r="G201" s="65"/>
      <c r="H201" s="65"/>
      <c r="I201" s="65"/>
      <c r="J201" s="65"/>
      <c r="K201" s="65"/>
      <c r="L201" s="66"/>
      <c r="M201" s="109"/>
      <c r="N201" s="110"/>
      <c r="O201" s="111"/>
      <c r="P201" s="74">
        <f>IF(C201=0,"",C201/B200)</f>
        <v>0.47058823529411764</v>
      </c>
      <c r="Q201" s="75">
        <v>12</v>
      </c>
      <c r="R201" s="76">
        <f t="shared" ref="R201:R209" si="35">IF(Q201=0,"",Q201/Q200)</f>
        <v>0.70588235294117652</v>
      </c>
      <c r="S201" s="76">
        <f t="shared" ref="S201:S209" si="36">IF(Q201=0,"",100%-R201)</f>
        <v>0.29411764705882348</v>
      </c>
      <c r="U201" s="112"/>
    </row>
    <row r="202" spans="1:21" ht="15.75" customHeight="1">
      <c r="A202" s="64" t="s">
        <v>56</v>
      </c>
      <c r="B202" s="65"/>
      <c r="C202" s="65"/>
      <c r="D202" s="65">
        <v>8</v>
      </c>
      <c r="E202" s="65"/>
      <c r="F202" s="65"/>
      <c r="G202" s="65"/>
      <c r="H202" s="65"/>
      <c r="I202" s="65"/>
      <c r="J202" s="65"/>
      <c r="K202" s="65"/>
      <c r="L202" s="66"/>
      <c r="M202" s="109"/>
      <c r="N202" s="110"/>
      <c r="O202" s="111"/>
      <c r="P202" s="74">
        <f>IF(D202=0,"",D202/C201)</f>
        <v>1</v>
      </c>
      <c r="Q202" s="75">
        <v>12</v>
      </c>
      <c r="R202" s="76">
        <f t="shared" si="35"/>
        <v>1</v>
      </c>
      <c r="S202" s="76">
        <f t="shared" si="36"/>
        <v>0</v>
      </c>
      <c r="U202" s="77">
        <f>Q202/Q200</f>
        <v>0.70588235294117652</v>
      </c>
    </row>
    <row r="203" spans="1:21" ht="15.75" customHeight="1">
      <c r="A203" s="64" t="s">
        <v>57</v>
      </c>
      <c r="B203" s="65"/>
      <c r="C203" s="65"/>
      <c r="D203" s="65"/>
      <c r="E203" s="65">
        <v>5</v>
      </c>
      <c r="F203" s="65"/>
      <c r="G203" s="65"/>
      <c r="H203" s="65"/>
      <c r="I203" s="65"/>
      <c r="J203" s="65"/>
      <c r="K203" s="65"/>
      <c r="L203" s="66"/>
      <c r="M203" s="109"/>
      <c r="N203" s="110"/>
      <c r="O203" s="111"/>
      <c r="P203" s="74">
        <f>IF(E203=0,"",E203/D202)</f>
        <v>0.625</v>
      </c>
      <c r="Q203" s="75">
        <v>9</v>
      </c>
      <c r="R203" s="76">
        <f t="shared" si="35"/>
        <v>0.75</v>
      </c>
      <c r="S203" s="76">
        <f t="shared" si="36"/>
        <v>0.25</v>
      </c>
      <c r="U203" s="112"/>
    </row>
    <row r="204" spans="1:21" ht="15.75" customHeight="1">
      <c r="A204" s="64">
        <v>1001</v>
      </c>
      <c r="B204" s="65"/>
      <c r="C204" s="65"/>
      <c r="D204" s="65"/>
      <c r="E204" s="65"/>
      <c r="F204" s="65">
        <v>5</v>
      </c>
      <c r="G204" s="65"/>
      <c r="H204" s="65"/>
      <c r="I204" s="65"/>
      <c r="J204" s="65"/>
      <c r="K204" s="65"/>
      <c r="L204" s="66"/>
      <c r="M204" s="109"/>
      <c r="N204" s="110"/>
      <c r="O204" s="111"/>
      <c r="P204" s="74">
        <f>IF(F204=0,"",F204/E203)</f>
        <v>1</v>
      </c>
      <c r="Q204" s="75">
        <v>8</v>
      </c>
      <c r="R204" s="76">
        <f t="shared" si="35"/>
        <v>0.88888888888888884</v>
      </c>
      <c r="S204" s="76">
        <f t="shared" si="36"/>
        <v>0.11111111111111116</v>
      </c>
      <c r="U204" s="112"/>
    </row>
    <row r="205" spans="1:21" ht="15.75" customHeight="1">
      <c r="A205" s="64">
        <v>1002</v>
      </c>
      <c r="B205" s="65"/>
      <c r="C205" s="65"/>
      <c r="D205" s="65"/>
      <c r="E205" s="65"/>
      <c r="F205" s="65"/>
      <c r="G205" s="65">
        <v>5</v>
      </c>
      <c r="H205" s="65"/>
      <c r="I205" s="65"/>
      <c r="J205" s="65"/>
      <c r="K205" s="65"/>
      <c r="L205" s="66"/>
      <c r="M205" s="109"/>
      <c r="N205" s="110"/>
      <c r="O205" s="111"/>
      <c r="P205" s="74">
        <f>IF(G205=0,"",G205/F204)</f>
        <v>1</v>
      </c>
      <c r="Q205" s="75">
        <v>8</v>
      </c>
      <c r="R205" s="76">
        <f t="shared" si="35"/>
        <v>1</v>
      </c>
      <c r="S205" s="76">
        <f t="shared" si="36"/>
        <v>0</v>
      </c>
      <c r="U205" s="112"/>
    </row>
    <row r="206" spans="1:21" ht="15.75" customHeight="1">
      <c r="A206" s="64">
        <v>1101</v>
      </c>
      <c r="B206" s="65"/>
      <c r="C206" s="65"/>
      <c r="D206" s="65"/>
      <c r="E206" s="65"/>
      <c r="F206" s="65"/>
      <c r="G206" s="65"/>
      <c r="H206" s="65">
        <v>5</v>
      </c>
      <c r="I206" s="65"/>
      <c r="J206" s="65"/>
      <c r="K206" s="65"/>
      <c r="L206" s="66"/>
      <c r="M206" s="109"/>
      <c r="N206" s="110"/>
      <c r="O206" s="111"/>
      <c r="P206" s="74">
        <f>IF(H206=0,"",H206/G205)</f>
        <v>1</v>
      </c>
      <c r="Q206" s="75">
        <v>7</v>
      </c>
      <c r="R206" s="76">
        <f t="shared" si="35"/>
        <v>0.875</v>
      </c>
      <c r="S206" s="76">
        <f t="shared" si="36"/>
        <v>0.125</v>
      </c>
      <c r="U206" s="112"/>
    </row>
    <row r="207" spans="1:21" ht="15.75" customHeight="1">
      <c r="A207" s="64">
        <v>1102</v>
      </c>
      <c r="B207" s="65"/>
      <c r="C207" s="65"/>
      <c r="D207" s="65"/>
      <c r="E207" s="65"/>
      <c r="F207" s="65"/>
      <c r="G207" s="65"/>
      <c r="H207" s="65"/>
      <c r="I207" s="65">
        <v>5</v>
      </c>
      <c r="J207" s="65"/>
      <c r="K207" s="65"/>
      <c r="L207" s="66"/>
      <c r="M207" s="109"/>
      <c r="N207" s="110"/>
      <c r="O207" s="111"/>
      <c r="P207" s="74">
        <f>IF(I207=0,"",I207/H206)</f>
        <v>1</v>
      </c>
      <c r="Q207" s="75">
        <v>5</v>
      </c>
      <c r="R207" s="76">
        <f t="shared" si="35"/>
        <v>0.7142857142857143</v>
      </c>
      <c r="S207" s="76">
        <f t="shared" si="36"/>
        <v>0.2857142857142857</v>
      </c>
      <c r="U207" s="112"/>
    </row>
    <row r="208" spans="1:21" ht="15.75" customHeight="1">
      <c r="A208" s="64">
        <v>1201</v>
      </c>
      <c r="B208" s="65"/>
      <c r="C208" s="65"/>
      <c r="D208" s="65"/>
      <c r="E208" s="65"/>
      <c r="F208" s="65"/>
      <c r="G208" s="65"/>
      <c r="H208" s="65"/>
      <c r="I208" s="65"/>
      <c r="J208" s="65">
        <v>5</v>
      </c>
      <c r="K208" s="65"/>
      <c r="L208" s="66"/>
      <c r="M208" s="109"/>
      <c r="N208" s="110"/>
      <c r="O208" s="111"/>
      <c r="P208" s="74">
        <f>IF(J208=0,"",J208/I207)</f>
        <v>1</v>
      </c>
      <c r="Q208" s="75">
        <v>5</v>
      </c>
      <c r="R208" s="76">
        <f t="shared" si="35"/>
        <v>1</v>
      </c>
      <c r="S208" s="76">
        <f t="shared" si="36"/>
        <v>0</v>
      </c>
      <c r="U208" s="112"/>
    </row>
    <row r="209" spans="1:21" ht="15.75" customHeight="1">
      <c r="A209" s="64">
        <v>1202</v>
      </c>
      <c r="B209" s="65"/>
      <c r="C209" s="65"/>
      <c r="D209" s="65"/>
      <c r="E209" s="65"/>
      <c r="F209" s="65"/>
      <c r="G209" s="65"/>
      <c r="H209" s="65"/>
      <c r="I209" s="65"/>
      <c r="J209" s="65"/>
      <c r="K209" s="65">
        <v>5</v>
      </c>
      <c r="L209" s="66">
        <v>5</v>
      </c>
      <c r="M209" s="109"/>
      <c r="N209" s="110"/>
      <c r="O209" s="111"/>
      <c r="P209" s="74">
        <f>IF(K209=0,"",K209/J208)</f>
        <v>1</v>
      </c>
      <c r="Q209" s="75">
        <v>5</v>
      </c>
      <c r="R209" s="76">
        <f t="shared" si="35"/>
        <v>1</v>
      </c>
      <c r="S209" s="76">
        <f t="shared" si="36"/>
        <v>0</v>
      </c>
      <c r="U209" s="112"/>
    </row>
    <row r="210" spans="1:21" ht="15.75" customHeight="1">
      <c r="A210" s="64">
        <v>1301</v>
      </c>
      <c r="B210" s="65"/>
      <c r="C210" s="65"/>
      <c r="D210" s="65"/>
      <c r="E210" s="65"/>
      <c r="F210" s="65"/>
      <c r="G210" s="65"/>
      <c r="H210" s="65"/>
      <c r="I210" s="65"/>
      <c r="J210" s="65"/>
      <c r="K210" s="65">
        <v>1</v>
      </c>
      <c r="L210" s="66"/>
      <c r="M210" s="109"/>
      <c r="N210" s="110"/>
      <c r="O210" s="112"/>
      <c r="P210" s="168"/>
      <c r="Q210" s="117">
        <v>3</v>
      </c>
      <c r="R210" s="169"/>
      <c r="S210" s="168"/>
      <c r="U210" s="112"/>
    </row>
    <row r="211" spans="1:21" ht="15.75" customHeight="1">
      <c r="A211" s="64">
        <v>1302</v>
      </c>
      <c r="B211" s="65"/>
      <c r="C211" s="65"/>
      <c r="D211" s="65"/>
      <c r="E211" s="65"/>
      <c r="F211" s="65"/>
      <c r="G211" s="65"/>
      <c r="H211" s="65"/>
      <c r="I211" s="65"/>
      <c r="J211" s="65"/>
      <c r="K211" s="65"/>
      <c r="L211" s="66"/>
      <c r="M211" s="109"/>
      <c r="N211" s="110"/>
      <c r="O211" s="112"/>
      <c r="P211" s="116"/>
      <c r="Q211" s="117"/>
      <c r="R211" s="118"/>
      <c r="S211" s="116"/>
      <c r="U211" s="112"/>
    </row>
    <row r="212" spans="1:21" ht="15.75" customHeight="1">
      <c r="A212" s="64">
        <v>1401</v>
      </c>
      <c r="B212" s="65"/>
      <c r="C212" s="65"/>
      <c r="D212" s="65"/>
      <c r="E212" s="65"/>
      <c r="F212" s="65"/>
      <c r="G212" s="65"/>
      <c r="H212" s="65"/>
      <c r="I212" s="65"/>
      <c r="J212" s="65"/>
      <c r="K212" s="65">
        <v>1</v>
      </c>
      <c r="L212" s="66"/>
      <c r="M212" s="109"/>
      <c r="N212" s="110"/>
      <c r="O212" s="112"/>
      <c r="P212" s="116"/>
      <c r="Q212" s="117">
        <v>1</v>
      </c>
      <c r="R212" s="118"/>
      <c r="S212" s="116"/>
      <c r="U212" s="112"/>
    </row>
    <row r="213" spans="1:21" ht="15.75" customHeight="1">
      <c r="A213" s="64">
        <v>1402</v>
      </c>
      <c r="B213" s="65"/>
      <c r="C213" s="65"/>
      <c r="D213" s="65"/>
      <c r="E213" s="65"/>
      <c r="F213" s="65"/>
      <c r="G213" s="65"/>
      <c r="H213" s="65"/>
      <c r="I213" s="65"/>
      <c r="J213" s="65"/>
      <c r="K213" s="65"/>
      <c r="L213" s="66"/>
      <c r="M213" s="109"/>
      <c r="N213" s="110"/>
      <c r="O213" s="112"/>
      <c r="P213" s="110"/>
      <c r="Q213" s="112"/>
      <c r="R213" s="170"/>
      <c r="S213" s="116"/>
      <c r="U213" s="112"/>
    </row>
    <row r="214" spans="1:21" ht="15.75" customHeight="1">
      <c r="A214" s="64">
        <v>1501</v>
      </c>
      <c r="B214" s="65"/>
      <c r="C214" s="65"/>
      <c r="D214" s="65"/>
      <c r="E214" s="65"/>
      <c r="F214" s="65"/>
      <c r="G214" s="65"/>
      <c r="H214" s="65"/>
      <c r="I214" s="65"/>
      <c r="J214" s="65"/>
      <c r="K214" s="65"/>
      <c r="L214" s="66"/>
      <c r="M214" s="109"/>
      <c r="N214" s="110"/>
      <c r="O214" s="112"/>
      <c r="P214" s="89" t="s">
        <v>83</v>
      </c>
      <c r="Q214" s="90">
        <v>5</v>
      </c>
      <c r="R214" s="120">
        <f>IF(SUM(L206:L211)=0,"",SUM(L206:L211))</f>
        <v>5</v>
      </c>
      <c r="S214" s="92" t="s">
        <v>11</v>
      </c>
      <c r="U214" s="112"/>
    </row>
    <row r="215" spans="1:21" ht="15.75" customHeight="1">
      <c r="A215" s="64">
        <v>1502</v>
      </c>
      <c r="B215" s="65"/>
      <c r="C215" s="65"/>
      <c r="D215" s="65"/>
      <c r="E215" s="65"/>
      <c r="F215" s="65"/>
      <c r="G215" s="65"/>
      <c r="H215" s="65"/>
      <c r="I215" s="65"/>
      <c r="J215" s="65"/>
      <c r="K215" s="65"/>
      <c r="L215" s="66"/>
      <c r="M215" s="109"/>
      <c r="N215" s="110"/>
      <c r="O215" s="112"/>
      <c r="P215" s="93" t="s">
        <v>85</v>
      </c>
      <c r="Q215" s="94">
        <f>IF(Q214/B200=0,"",Q214/B200)</f>
        <v>0.29411764705882354</v>
      </c>
      <c r="R215" s="121">
        <f>IF(Q214/R214=0,"",Q214/R214)</f>
        <v>1</v>
      </c>
      <c r="S215" s="96" t="s">
        <v>86</v>
      </c>
      <c r="U215" s="112"/>
    </row>
    <row r="216" spans="1:21" ht="15.75" customHeight="1">
      <c r="A216" s="64">
        <v>1601</v>
      </c>
      <c r="B216" s="65"/>
      <c r="C216" s="65"/>
      <c r="D216" s="65"/>
      <c r="E216" s="65"/>
      <c r="F216" s="65"/>
      <c r="G216" s="65"/>
      <c r="H216" s="65"/>
      <c r="I216" s="65"/>
      <c r="J216" s="65"/>
      <c r="K216" s="65"/>
      <c r="L216" s="66"/>
      <c r="M216" s="171"/>
      <c r="N216" s="172"/>
      <c r="O216" s="173"/>
      <c r="P216" s="98"/>
      <c r="Q216" s="99"/>
      <c r="R216" s="99"/>
      <c r="S216" s="122"/>
      <c r="U216" s="112"/>
    </row>
    <row r="217" spans="1:21" ht="18" customHeight="1">
      <c r="A217" s="29"/>
      <c r="B217" s="30"/>
      <c r="C217" s="30"/>
      <c r="D217" s="30" t="s">
        <v>111</v>
      </c>
      <c r="E217" s="30"/>
      <c r="F217" s="288"/>
      <c r="G217" s="289"/>
      <c r="H217" s="289"/>
      <c r="I217" s="289"/>
      <c r="J217" s="289"/>
      <c r="K217" s="290"/>
      <c r="L217" s="101">
        <f>SUM(L200:L213)</f>
        <v>5</v>
      </c>
      <c r="M217" s="102">
        <f>IF(SUM(L206:L209)=0,"0%",SUM(L206:L209)/B200)</f>
        <v>0.29411764705882354</v>
      </c>
      <c r="N217" s="102">
        <f>IF(L217=0,"0%",L217/B200)</f>
        <v>0.29411764705882354</v>
      </c>
      <c r="O217" s="102">
        <f>N217-M217</f>
        <v>0</v>
      </c>
      <c r="P217" s="3"/>
      <c r="Q217" s="30"/>
      <c r="R217" s="23"/>
      <c r="S217" s="3"/>
      <c r="U217" s="112"/>
    </row>
    <row r="218" spans="1:21" ht="12.75" customHeight="1">
      <c r="L218" s="3"/>
      <c r="M218" s="3"/>
      <c r="N218" s="3"/>
      <c r="O218" s="3"/>
    </row>
    <row r="219" spans="1:21" ht="12.75" customHeight="1">
      <c r="L219" s="3"/>
      <c r="M219" s="3"/>
      <c r="N219" s="3"/>
      <c r="O219" s="3"/>
    </row>
    <row r="220" spans="1:21" ht="26.25" customHeight="1">
      <c r="A220" s="309" t="s">
        <v>99</v>
      </c>
      <c r="B220" s="292"/>
      <c r="C220" s="292"/>
      <c r="D220" s="292"/>
      <c r="E220" s="292"/>
      <c r="F220" s="292"/>
      <c r="G220" s="292"/>
      <c r="H220" s="314" t="s">
        <v>55</v>
      </c>
      <c r="I220" s="297"/>
      <c r="J220" s="297"/>
      <c r="K220" s="30"/>
      <c r="L220" s="3"/>
      <c r="M220" s="3"/>
      <c r="N220" s="30"/>
      <c r="O220" s="3"/>
      <c r="P220" s="30"/>
      <c r="Q220" s="30"/>
      <c r="R220" s="30"/>
    </row>
    <row r="221" spans="1:21" ht="20.25" customHeight="1">
      <c r="A221" s="293" t="s">
        <v>10</v>
      </c>
      <c r="B221" s="294" t="s">
        <v>100</v>
      </c>
      <c r="C221" s="289"/>
      <c r="D221" s="289"/>
      <c r="E221" s="289"/>
      <c r="F221" s="289"/>
      <c r="G221" s="289"/>
      <c r="H221" s="289"/>
      <c r="I221" s="289"/>
      <c r="J221" s="289"/>
      <c r="K221" s="290"/>
      <c r="L221" s="318" t="s">
        <v>11</v>
      </c>
      <c r="M221" s="286" t="s">
        <v>3</v>
      </c>
      <c r="N221" s="286" t="s">
        <v>4</v>
      </c>
      <c r="O221" s="284" t="s">
        <v>5</v>
      </c>
      <c r="P221" s="286" t="s">
        <v>6</v>
      </c>
      <c r="Q221" s="287" t="s">
        <v>7</v>
      </c>
      <c r="R221" s="287" t="s">
        <v>8</v>
      </c>
      <c r="S221" s="286" t="s">
        <v>101</v>
      </c>
      <c r="T221" s="30"/>
    </row>
    <row r="222" spans="1:21" ht="15.75" customHeight="1">
      <c r="A222" s="285"/>
      <c r="B222" s="64" t="s">
        <v>102</v>
      </c>
      <c r="C222" s="64" t="s">
        <v>103</v>
      </c>
      <c r="D222" s="64" t="s">
        <v>104</v>
      </c>
      <c r="E222" s="64" t="s">
        <v>105</v>
      </c>
      <c r="F222" s="64" t="s">
        <v>106</v>
      </c>
      <c r="G222" s="64" t="s">
        <v>107</v>
      </c>
      <c r="H222" s="64" t="s">
        <v>108</v>
      </c>
      <c r="I222" s="64" t="s">
        <v>109</v>
      </c>
      <c r="J222" s="174" t="s">
        <v>110</v>
      </c>
      <c r="K222" s="64" t="s">
        <v>136</v>
      </c>
      <c r="L222" s="319"/>
      <c r="M222" s="285"/>
      <c r="N222" s="285"/>
      <c r="O222" s="285"/>
      <c r="P222" s="285"/>
      <c r="Q222" s="285"/>
      <c r="R222" s="285"/>
      <c r="S222" s="285"/>
      <c r="T222" s="30"/>
      <c r="U222" s="112"/>
    </row>
    <row r="223" spans="1:21" ht="15.75" customHeight="1">
      <c r="A223" s="64" t="s">
        <v>55</v>
      </c>
      <c r="B223" s="65">
        <v>27</v>
      </c>
      <c r="C223" s="65"/>
      <c r="D223" s="65"/>
      <c r="E223" s="65"/>
      <c r="F223" s="65"/>
      <c r="G223" s="65"/>
      <c r="H223" s="65"/>
      <c r="I223" s="65"/>
      <c r="J223" s="175"/>
      <c r="K223" s="65"/>
      <c r="L223" s="176"/>
      <c r="M223" s="67"/>
      <c r="N223" s="49"/>
      <c r="O223" s="68"/>
      <c r="P223" s="69"/>
      <c r="Q223" s="70">
        <f>B223</f>
        <v>27</v>
      </c>
      <c r="R223" s="71"/>
      <c r="S223" s="69"/>
      <c r="T223" s="30"/>
      <c r="U223" s="112"/>
    </row>
    <row r="224" spans="1:21" ht="15.75" customHeight="1">
      <c r="A224" s="64" t="s">
        <v>56</v>
      </c>
      <c r="B224" s="65"/>
      <c r="C224" s="65">
        <v>22</v>
      </c>
      <c r="D224" s="65"/>
      <c r="E224" s="65"/>
      <c r="F224" s="65"/>
      <c r="G224" s="65"/>
      <c r="H224" s="65"/>
      <c r="I224" s="65"/>
      <c r="J224" s="175"/>
      <c r="K224" s="65"/>
      <c r="L224" s="176"/>
      <c r="M224" s="72"/>
      <c r="N224" s="3"/>
      <c r="O224" s="73"/>
      <c r="P224" s="74">
        <f>IF(C224=0,"",C224/B223)</f>
        <v>0.81481481481481477</v>
      </c>
      <c r="Q224" s="75">
        <v>22</v>
      </c>
      <c r="R224" s="76">
        <f t="shared" ref="R224:R232" si="37">IF(Q224=0,"",Q224/Q223)</f>
        <v>0.81481481481481477</v>
      </c>
      <c r="S224" s="76">
        <f t="shared" ref="S224:S232" si="38">IF(Q224=0,"",100%-R224)</f>
        <v>0.18518518518518523</v>
      </c>
      <c r="T224" s="30"/>
      <c r="U224" s="112"/>
    </row>
    <row r="225" spans="1:21" ht="15.75" customHeight="1">
      <c r="A225" s="64" t="s">
        <v>57</v>
      </c>
      <c r="B225" s="65"/>
      <c r="C225" s="65"/>
      <c r="D225" s="65">
        <v>21</v>
      </c>
      <c r="E225" s="65"/>
      <c r="F225" s="65"/>
      <c r="G225" s="65"/>
      <c r="H225" s="65"/>
      <c r="I225" s="65"/>
      <c r="J225" s="175"/>
      <c r="K225" s="65"/>
      <c r="L225" s="176"/>
      <c r="M225" s="72"/>
      <c r="N225" s="3"/>
      <c r="O225" s="73"/>
      <c r="P225" s="74">
        <f>IF(D225=0,"",D225/C224)</f>
        <v>0.95454545454545459</v>
      </c>
      <c r="Q225" s="75">
        <v>21</v>
      </c>
      <c r="R225" s="76">
        <f t="shared" si="37"/>
        <v>0.95454545454545459</v>
      </c>
      <c r="S225" s="76">
        <f t="shared" si="38"/>
        <v>4.5454545454545414E-2</v>
      </c>
      <c r="T225" s="30"/>
      <c r="U225" s="77">
        <f>Q225/Q223</f>
        <v>0.77777777777777779</v>
      </c>
    </row>
    <row r="226" spans="1:21" ht="15.75" customHeight="1">
      <c r="A226" s="64">
        <v>1001</v>
      </c>
      <c r="B226" s="65"/>
      <c r="C226" s="65"/>
      <c r="D226" s="65"/>
      <c r="E226" s="65">
        <v>19</v>
      </c>
      <c r="F226" s="65"/>
      <c r="G226" s="65"/>
      <c r="H226" s="65"/>
      <c r="I226" s="65"/>
      <c r="J226" s="175"/>
      <c r="K226" s="65"/>
      <c r="L226" s="176"/>
      <c r="M226" s="72"/>
      <c r="N226" s="3"/>
      <c r="O226" s="73"/>
      <c r="P226" s="74">
        <f>IF(E226=0,"",E226/D225)</f>
        <v>0.90476190476190477</v>
      </c>
      <c r="Q226" s="75">
        <v>21</v>
      </c>
      <c r="R226" s="76">
        <f t="shared" si="37"/>
        <v>1</v>
      </c>
      <c r="S226" s="76">
        <f t="shared" si="38"/>
        <v>0</v>
      </c>
      <c r="T226" s="30"/>
      <c r="U226" s="112"/>
    </row>
    <row r="227" spans="1:21" ht="15.75" customHeight="1">
      <c r="A227" s="64">
        <v>1002</v>
      </c>
      <c r="B227" s="65"/>
      <c r="C227" s="65"/>
      <c r="D227" s="65"/>
      <c r="E227" s="65"/>
      <c r="F227" s="65">
        <v>16</v>
      </c>
      <c r="G227" s="65"/>
      <c r="H227" s="65"/>
      <c r="I227" s="65"/>
      <c r="J227" s="175"/>
      <c r="K227" s="65"/>
      <c r="L227" s="176"/>
      <c r="M227" s="72"/>
      <c r="N227" s="3"/>
      <c r="O227" s="73"/>
      <c r="P227" s="74">
        <f>IF(F227=0,"",F227/E226)</f>
        <v>0.84210526315789469</v>
      </c>
      <c r="Q227" s="75">
        <v>22</v>
      </c>
      <c r="R227" s="76">
        <f t="shared" si="37"/>
        <v>1.0476190476190477</v>
      </c>
      <c r="S227" s="76">
        <f t="shared" si="38"/>
        <v>-4.7619047619047672E-2</v>
      </c>
      <c r="T227" s="30"/>
      <c r="U227" s="112"/>
    </row>
    <row r="228" spans="1:21" ht="15.75" customHeight="1">
      <c r="A228" s="64">
        <v>1101</v>
      </c>
      <c r="B228" s="65"/>
      <c r="C228" s="65"/>
      <c r="D228" s="65"/>
      <c r="E228" s="65"/>
      <c r="F228" s="65"/>
      <c r="G228" s="65">
        <v>16</v>
      </c>
      <c r="H228" s="65"/>
      <c r="I228" s="65"/>
      <c r="J228" s="175"/>
      <c r="K228" s="65"/>
      <c r="L228" s="176"/>
      <c r="M228" s="72"/>
      <c r="N228" s="3"/>
      <c r="O228" s="73"/>
      <c r="P228" s="74">
        <f>IF(G228=0,"",G228/F227)</f>
        <v>1</v>
      </c>
      <c r="Q228" s="75">
        <v>22</v>
      </c>
      <c r="R228" s="76">
        <f t="shared" si="37"/>
        <v>1</v>
      </c>
      <c r="S228" s="76">
        <f t="shared" si="38"/>
        <v>0</v>
      </c>
      <c r="T228" s="30"/>
      <c r="U228" s="112"/>
    </row>
    <row r="229" spans="1:21" ht="15.75" customHeight="1">
      <c r="A229" s="64">
        <v>1102</v>
      </c>
      <c r="B229" s="65"/>
      <c r="C229" s="65"/>
      <c r="D229" s="65"/>
      <c r="E229" s="65"/>
      <c r="F229" s="65"/>
      <c r="G229" s="65"/>
      <c r="H229" s="65">
        <v>14</v>
      </c>
      <c r="I229" s="65"/>
      <c r="J229" s="175"/>
      <c r="K229" s="65"/>
      <c r="L229" s="176"/>
      <c r="M229" s="72"/>
      <c r="N229" s="3"/>
      <c r="O229" s="73"/>
      <c r="P229" s="74">
        <f>IF(H229=0,"",H229/G228)</f>
        <v>0.875</v>
      </c>
      <c r="Q229" s="75">
        <v>20</v>
      </c>
      <c r="R229" s="76">
        <f t="shared" si="37"/>
        <v>0.90909090909090906</v>
      </c>
      <c r="S229" s="76">
        <f t="shared" si="38"/>
        <v>9.0909090909090939E-2</v>
      </c>
      <c r="T229" s="30"/>
      <c r="U229" s="112"/>
    </row>
    <row r="230" spans="1:21" ht="15.75" customHeight="1">
      <c r="A230" s="64">
        <v>1201</v>
      </c>
      <c r="B230" s="65"/>
      <c r="C230" s="65"/>
      <c r="D230" s="65"/>
      <c r="E230" s="65"/>
      <c r="F230" s="65"/>
      <c r="G230" s="65"/>
      <c r="H230" s="65"/>
      <c r="I230" s="65">
        <v>14</v>
      </c>
      <c r="J230" s="175"/>
      <c r="K230" s="65"/>
      <c r="L230" s="176"/>
      <c r="M230" s="72"/>
      <c r="N230" s="3"/>
      <c r="O230" s="73"/>
      <c r="P230" s="74">
        <f>IF(I230=0,"",I230/H229)</f>
        <v>1</v>
      </c>
      <c r="Q230" s="75">
        <v>20</v>
      </c>
      <c r="R230" s="76">
        <f t="shared" si="37"/>
        <v>1</v>
      </c>
      <c r="S230" s="76">
        <f t="shared" si="38"/>
        <v>0</v>
      </c>
      <c r="T230" s="30"/>
      <c r="U230" s="112"/>
    </row>
    <row r="231" spans="1:21" ht="15.75" customHeight="1">
      <c r="A231" s="64">
        <v>1202</v>
      </c>
      <c r="B231" s="65"/>
      <c r="C231" s="65"/>
      <c r="D231" s="65"/>
      <c r="E231" s="65"/>
      <c r="F231" s="65"/>
      <c r="G231" s="65"/>
      <c r="H231" s="65"/>
      <c r="I231" s="65"/>
      <c r="J231" s="175">
        <v>14</v>
      </c>
      <c r="K231" s="65"/>
      <c r="L231" s="176"/>
      <c r="M231" s="72"/>
      <c r="N231" s="3"/>
      <c r="O231" s="73"/>
      <c r="P231" s="78">
        <f>IF(J231=0,"",J231/I230)</f>
        <v>1</v>
      </c>
      <c r="Q231" s="75">
        <v>19</v>
      </c>
      <c r="R231" s="79">
        <f t="shared" si="37"/>
        <v>0.95</v>
      </c>
      <c r="S231" s="79">
        <f t="shared" si="38"/>
        <v>5.0000000000000044E-2</v>
      </c>
      <c r="T231" s="30"/>
      <c r="U231" s="112"/>
    </row>
    <row r="232" spans="1:21" ht="15.75" customHeight="1">
      <c r="A232" s="64">
        <v>1301</v>
      </c>
      <c r="B232" s="65"/>
      <c r="C232" s="65"/>
      <c r="D232" s="65"/>
      <c r="E232" s="65"/>
      <c r="F232" s="65"/>
      <c r="G232" s="65"/>
      <c r="H232" s="65"/>
      <c r="I232" s="65"/>
      <c r="J232" s="175"/>
      <c r="K232" s="65">
        <v>11</v>
      </c>
      <c r="L232" s="176">
        <v>6</v>
      </c>
      <c r="M232" s="72"/>
      <c r="N232" s="3"/>
      <c r="O232" s="30"/>
      <c r="P232" s="78">
        <f>IF(K232=0,"",K232/J231)</f>
        <v>0.7857142857142857</v>
      </c>
      <c r="Q232" s="75">
        <v>19</v>
      </c>
      <c r="R232" s="79">
        <f t="shared" si="37"/>
        <v>1</v>
      </c>
      <c r="S232" s="79">
        <f t="shared" si="38"/>
        <v>0</v>
      </c>
      <c r="T232" s="30"/>
      <c r="U232" s="112"/>
    </row>
    <row r="233" spans="1:21" ht="15.75" customHeight="1">
      <c r="A233" s="64">
        <v>1302</v>
      </c>
      <c r="B233" s="65"/>
      <c r="C233" s="65"/>
      <c r="D233" s="65"/>
      <c r="E233" s="65"/>
      <c r="F233" s="65"/>
      <c r="G233" s="65"/>
      <c r="H233" s="65"/>
      <c r="I233" s="65"/>
      <c r="J233" s="175"/>
      <c r="K233" s="65">
        <v>10</v>
      </c>
      <c r="L233" s="176">
        <v>10</v>
      </c>
      <c r="M233" s="72"/>
      <c r="N233" s="3"/>
      <c r="O233" s="30"/>
      <c r="P233" s="84"/>
      <c r="Q233" s="117">
        <v>13</v>
      </c>
      <c r="R233" s="86"/>
      <c r="S233" s="84"/>
      <c r="T233" s="30"/>
      <c r="U233" s="112"/>
    </row>
    <row r="234" spans="1:21" ht="15.75" customHeight="1">
      <c r="A234" s="64">
        <v>1401</v>
      </c>
      <c r="B234" s="65"/>
      <c r="C234" s="65"/>
      <c r="D234" s="65"/>
      <c r="E234" s="65"/>
      <c r="F234" s="65"/>
      <c r="G234" s="65"/>
      <c r="H234" s="65"/>
      <c r="I234" s="65"/>
      <c r="J234" s="175"/>
      <c r="K234" s="65">
        <v>1</v>
      </c>
      <c r="L234" s="176">
        <v>2</v>
      </c>
      <c r="M234" s="72"/>
      <c r="N234" s="3"/>
      <c r="O234" s="30"/>
      <c r="P234" s="84"/>
      <c r="Q234" s="117">
        <v>3</v>
      </c>
      <c r="R234" s="86"/>
      <c r="S234" s="84"/>
      <c r="T234" s="30"/>
      <c r="U234" s="112"/>
    </row>
    <row r="235" spans="1:21" ht="15.75" customHeight="1">
      <c r="A235" s="64">
        <v>1402</v>
      </c>
      <c r="B235" s="65"/>
      <c r="C235" s="65"/>
      <c r="D235" s="65"/>
      <c r="E235" s="65"/>
      <c r="F235" s="65"/>
      <c r="G235" s="65"/>
      <c r="H235" s="65"/>
      <c r="I235" s="65"/>
      <c r="J235" s="175"/>
      <c r="K235" s="65">
        <v>2</v>
      </c>
      <c r="L235" s="176"/>
      <c r="M235" s="72"/>
      <c r="N235" s="3"/>
      <c r="O235" s="30"/>
      <c r="P235" s="84"/>
      <c r="Q235" s="117">
        <v>2</v>
      </c>
      <c r="R235" s="86"/>
      <c r="S235" s="84"/>
      <c r="T235" s="30"/>
      <c r="U235" s="112"/>
    </row>
    <row r="236" spans="1:21" ht="15.75" customHeight="1">
      <c r="A236" s="64">
        <v>1501</v>
      </c>
      <c r="B236" s="65"/>
      <c r="C236" s="65"/>
      <c r="D236" s="65"/>
      <c r="E236" s="65"/>
      <c r="F236" s="65"/>
      <c r="G236" s="65"/>
      <c r="H236" s="65"/>
      <c r="I236" s="65"/>
      <c r="J236" s="175"/>
      <c r="K236" s="65">
        <v>1</v>
      </c>
      <c r="L236" s="176">
        <v>2</v>
      </c>
      <c r="M236" s="72"/>
      <c r="N236" s="3"/>
      <c r="O236" s="30"/>
      <c r="P236" s="84"/>
      <c r="Q236" s="117">
        <v>2</v>
      </c>
      <c r="R236" s="86"/>
      <c r="S236" s="84"/>
      <c r="T236" s="30"/>
      <c r="U236" s="112"/>
    </row>
    <row r="237" spans="1:21" ht="15.75" customHeight="1">
      <c r="A237" s="64">
        <v>1502</v>
      </c>
      <c r="B237" s="87"/>
      <c r="C237" s="87"/>
      <c r="D237" s="87"/>
      <c r="E237" s="87"/>
      <c r="F237" s="87"/>
      <c r="G237" s="87"/>
      <c r="H237" s="87"/>
      <c r="I237" s="87"/>
      <c r="J237" s="177"/>
      <c r="K237" s="65">
        <v>1</v>
      </c>
      <c r="L237" s="178">
        <v>2</v>
      </c>
      <c r="M237" s="72"/>
      <c r="N237" s="3"/>
      <c r="O237" s="30"/>
      <c r="P237" s="3"/>
      <c r="Q237" s="75">
        <v>1</v>
      </c>
      <c r="R237" s="23"/>
      <c r="S237" s="84"/>
      <c r="T237" s="30"/>
      <c r="U237" s="112"/>
    </row>
    <row r="238" spans="1:21" ht="15.75" customHeight="1">
      <c r="A238" s="64">
        <v>1601</v>
      </c>
      <c r="B238" s="87"/>
      <c r="C238" s="87"/>
      <c r="D238" s="87"/>
      <c r="E238" s="87"/>
      <c r="F238" s="87"/>
      <c r="G238" s="87"/>
      <c r="H238" s="87"/>
      <c r="I238" s="87"/>
      <c r="J238" s="177"/>
      <c r="K238" s="87"/>
      <c r="L238" s="178"/>
      <c r="M238" s="72"/>
      <c r="N238" s="3"/>
      <c r="O238" s="30"/>
      <c r="P238" s="89" t="s">
        <v>83</v>
      </c>
      <c r="Q238" s="90">
        <v>17</v>
      </c>
      <c r="R238" s="120">
        <f>L241</f>
        <v>22</v>
      </c>
      <c r="S238" s="92" t="s">
        <v>11</v>
      </c>
      <c r="T238" s="30"/>
      <c r="U238" s="112"/>
    </row>
    <row r="239" spans="1:21" ht="15.75" customHeight="1">
      <c r="A239" s="64">
        <v>1602</v>
      </c>
      <c r="B239" s="87"/>
      <c r="C239" s="87"/>
      <c r="D239" s="87"/>
      <c r="E239" s="87"/>
      <c r="F239" s="87"/>
      <c r="G239" s="87"/>
      <c r="H239" s="87"/>
      <c r="I239" s="87"/>
      <c r="J239" s="177"/>
      <c r="K239" s="87"/>
      <c r="L239" s="178"/>
      <c r="M239" s="72"/>
      <c r="N239" s="3"/>
      <c r="O239" s="30"/>
      <c r="P239" s="93" t="s">
        <v>85</v>
      </c>
      <c r="Q239" s="94">
        <f>IF(Q238/B223=0,"",Q238/B223)</f>
        <v>0.62962962962962965</v>
      </c>
      <c r="R239" s="121">
        <f>IF(Q238/R238=0,"",Q238/R238)</f>
        <v>0.77272727272727271</v>
      </c>
      <c r="S239" s="96" t="s">
        <v>86</v>
      </c>
      <c r="T239" s="30"/>
      <c r="U239" s="112"/>
    </row>
    <row r="240" spans="1:21" ht="15.75" customHeight="1">
      <c r="A240" s="64">
        <v>1701</v>
      </c>
      <c r="B240" s="87"/>
      <c r="C240" s="87"/>
      <c r="D240" s="87"/>
      <c r="E240" s="87"/>
      <c r="F240" s="87"/>
      <c r="G240" s="87"/>
      <c r="H240" s="87"/>
      <c r="I240" s="87"/>
      <c r="J240" s="177"/>
      <c r="K240" s="87"/>
      <c r="L240" s="178"/>
      <c r="M240" s="97"/>
      <c r="N240" s="98"/>
      <c r="O240" s="99"/>
      <c r="P240" s="98"/>
      <c r="Q240" s="99"/>
      <c r="R240" s="99"/>
      <c r="S240" s="122"/>
      <c r="T240" s="30"/>
      <c r="U240" s="112"/>
    </row>
    <row r="241" spans="1:21" ht="18" customHeight="1">
      <c r="A241" s="29"/>
      <c r="B241" s="30"/>
      <c r="C241" s="30"/>
      <c r="D241" s="288" t="s">
        <v>111</v>
      </c>
      <c r="E241" s="289"/>
      <c r="F241" s="289"/>
      <c r="G241" s="289"/>
      <c r="H241" s="289"/>
      <c r="I241" s="289"/>
      <c r="J241" s="289"/>
      <c r="K241" s="290"/>
      <c r="L241" s="179">
        <f>SUM(L223:L237)</f>
        <v>22</v>
      </c>
      <c r="M241" s="102">
        <f>IF(SUM(L229:L232)=0,"0%",SUM(L229:L232)/B223)</f>
        <v>0.22222222222222221</v>
      </c>
      <c r="N241" s="102">
        <f>IF(L241=0,"0%",L241/B223)</f>
        <v>0.81481481481481477</v>
      </c>
      <c r="O241" s="102">
        <f>N241-M241</f>
        <v>0.59259259259259256</v>
      </c>
      <c r="P241" s="3"/>
      <c r="Q241" s="30"/>
      <c r="R241" s="23"/>
      <c r="S241" s="3"/>
      <c r="T241" s="30"/>
      <c r="U241" s="112"/>
    </row>
    <row r="242" spans="1:21" ht="12.75" customHeight="1">
      <c r="L242" s="3"/>
      <c r="M242" s="3"/>
      <c r="O242" s="3"/>
    </row>
    <row r="243" spans="1:21" ht="12.75" customHeight="1">
      <c r="L243" s="3"/>
      <c r="M243" s="3"/>
      <c r="O243" s="3"/>
    </row>
    <row r="244" spans="1:21" ht="26.25" customHeight="1">
      <c r="A244" s="309" t="s">
        <v>99</v>
      </c>
      <c r="B244" s="292"/>
      <c r="C244" s="292"/>
      <c r="D244" s="292"/>
      <c r="E244" s="292"/>
      <c r="F244" s="292"/>
      <c r="G244" s="292"/>
      <c r="H244" s="298" t="s">
        <v>56</v>
      </c>
      <c r="I244" s="292"/>
      <c r="J244" s="292"/>
      <c r="K244" s="30"/>
      <c r="L244" s="3"/>
      <c r="M244" s="3"/>
      <c r="N244" s="30"/>
      <c r="O244" s="3"/>
      <c r="P244" s="30"/>
      <c r="Q244" s="30"/>
      <c r="R244" s="30"/>
    </row>
    <row r="245" spans="1:21" ht="20.25" customHeight="1">
      <c r="A245" s="293" t="s">
        <v>10</v>
      </c>
      <c r="B245" s="294" t="s">
        <v>100</v>
      </c>
      <c r="C245" s="289"/>
      <c r="D245" s="289"/>
      <c r="E245" s="289"/>
      <c r="F245" s="289"/>
      <c r="G245" s="289"/>
      <c r="H245" s="289"/>
      <c r="I245" s="289"/>
      <c r="J245" s="289"/>
      <c r="K245" s="290"/>
      <c r="L245" s="295" t="s">
        <v>11</v>
      </c>
      <c r="M245" s="286" t="s">
        <v>3</v>
      </c>
      <c r="N245" s="286" t="s">
        <v>4</v>
      </c>
      <c r="O245" s="284" t="s">
        <v>5</v>
      </c>
      <c r="P245" s="286" t="s">
        <v>6</v>
      </c>
      <c r="Q245" s="287" t="s">
        <v>7</v>
      </c>
      <c r="R245" s="287" t="s">
        <v>8</v>
      </c>
      <c r="S245" s="286" t="s">
        <v>101</v>
      </c>
    </row>
    <row r="246" spans="1:21" ht="15.75" customHeight="1">
      <c r="A246" s="285"/>
      <c r="B246" s="64" t="s">
        <v>102</v>
      </c>
      <c r="C246" s="64" t="s">
        <v>103</v>
      </c>
      <c r="D246" s="64" t="s">
        <v>104</v>
      </c>
      <c r="E246" s="64" t="s">
        <v>105</v>
      </c>
      <c r="F246" s="64" t="s">
        <v>106</v>
      </c>
      <c r="G246" s="64" t="s">
        <v>107</v>
      </c>
      <c r="H246" s="64" t="s">
        <v>108</v>
      </c>
      <c r="I246" s="64" t="s">
        <v>109</v>
      </c>
      <c r="J246" s="64" t="s">
        <v>110</v>
      </c>
      <c r="K246" s="64" t="s">
        <v>136</v>
      </c>
      <c r="L246" s="285"/>
      <c r="M246" s="285"/>
      <c r="N246" s="285"/>
      <c r="O246" s="285"/>
      <c r="P246" s="285"/>
      <c r="Q246" s="285"/>
      <c r="R246" s="285"/>
      <c r="S246" s="285"/>
      <c r="U246" s="112"/>
    </row>
    <row r="247" spans="1:21" ht="15.75" customHeight="1">
      <c r="A247" s="64" t="s">
        <v>56</v>
      </c>
      <c r="B247" s="65">
        <v>16</v>
      </c>
      <c r="C247" s="65"/>
      <c r="D247" s="65"/>
      <c r="E247" s="65"/>
      <c r="F247" s="65"/>
      <c r="G247" s="65"/>
      <c r="H247" s="65"/>
      <c r="I247" s="65"/>
      <c r="J247" s="65"/>
      <c r="K247" s="65"/>
      <c r="L247" s="66"/>
      <c r="M247" s="104"/>
      <c r="N247" s="105"/>
      <c r="O247" s="106"/>
      <c r="P247" s="69"/>
      <c r="Q247" s="70">
        <f>B247</f>
        <v>16</v>
      </c>
      <c r="R247" s="71"/>
      <c r="S247" s="69"/>
      <c r="U247" s="112"/>
    </row>
    <row r="248" spans="1:21" ht="15.75" customHeight="1">
      <c r="A248" s="64" t="s">
        <v>57</v>
      </c>
      <c r="B248" s="65"/>
      <c r="C248" s="65">
        <v>8</v>
      </c>
      <c r="D248" s="65"/>
      <c r="E248" s="65"/>
      <c r="F248" s="65"/>
      <c r="G248" s="65"/>
      <c r="H248" s="65"/>
      <c r="I248" s="65"/>
      <c r="J248" s="65"/>
      <c r="K248" s="65"/>
      <c r="L248" s="66"/>
      <c r="M248" s="109"/>
      <c r="N248" s="110"/>
      <c r="O248" s="111"/>
      <c r="P248" s="74">
        <f>IF(C248=0,"",C248/B247)</f>
        <v>0.5</v>
      </c>
      <c r="Q248" s="75">
        <v>9</v>
      </c>
      <c r="R248" s="76">
        <f t="shared" ref="R248:R256" si="39">IF(Q248=0,"",Q248/Q247)</f>
        <v>0.5625</v>
      </c>
      <c r="S248" s="76">
        <f t="shared" ref="S248:S256" si="40">IF(Q248=0,"",100%-R248)</f>
        <v>0.4375</v>
      </c>
      <c r="U248" s="112"/>
    </row>
    <row r="249" spans="1:21" ht="15.75" customHeight="1">
      <c r="A249" s="64">
        <v>1001</v>
      </c>
      <c r="B249" s="65"/>
      <c r="C249" s="65"/>
      <c r="D249" s="65">
        <v>7</v>
      </c>
      <c r="E249" s="65"/>
      <c r="F249" s="65"/>
      <c r="G249" s="65"/>
      <c r="H249" s="65"/>
      <c r="I249" s="65"/>
      <c r="J249" s="65"/>
      <c r="K249" s="65"/>
      <c r="L249" s="66"/>
      <c r="M249" s="109"/>
      <c r="N249" s="110"/>
      <c r="O249" s="111"/>
      <c r="P249" s="74">
        <f>IF(D249=0,"",D249/C248)</f>
        <v>0.875</v>
      </c>
      <c r="Q249" s="75">
        <v>8</v>
      </c>
      <c r="R249" s="76">
        <f t="shared" si="39"/>
        <v>0.88888888888888884</v>
      </c>
      <c r="S249" s="76">
        <f t="shared" si="40"/>
        <v>0.11111111111111116</v>
      </c>
      <c r="U249" s="77">
        <f>Q249/Q247</f>
        <v>0.5</v>
      </c>
    </row>
    <row r="250" spans="1:21" ht="15.75" customHeight="1">
      <c r="A250" s="64">
        <v>1002</v>
      </c>
      <c r="B250" s="65"/>
      <c r="C250" s="65"/>
      <c r="D250" s="65"/>
      <c r="E250" s="65">
        <v>4</v>
      </c>
      <c r="F250" s="65"/>
      <c r="G250" s="65"/>
      <c r="H250" s="65"/>
      <c r="I250" s="65"/>
      <c r="J250" s="65"/>
      <c r="K250" s="65"/>
      <c r="L250" s="66"/>
      <c r="M250" s="109"/>
      <c r="N250" s="110"/>
      <c r="O250" s="111"/>
      <c r="P250" s="74">
        <f>IF(E250=0,"",E250/D249)</f>
        <v>0.5714285714285714</v>
      </c>
      <c r="Q250" s="75">
        <v>9</v>
      </c>
      <c r="R250" s="76">
        <f t="shared" si="39"/>
        <v>1.125</v>
      </c>
      <c r="S250" s="76">
        <f t="shared" si="40"/>
        <v>-0.125</v>
      </c>
      <c r="U250" s="112"/>
    </row>
    <row r="251" spans="1:21" ht="15.75" customHeight="1">
      <c r="A251" s="64">
        <v>1101</v>
      </c>
      <c r="B251" s="65"/>
      <c r="C251" s="65"/>
      <c r="D251" s="65"/>
      <c r="E251" s="65"/>
      <c r="F251" s="65">
        <v>4</v>
      </c>
      <c r="G251" s="65"/>
      <c r="H251" s="65"/>
      <c r="I251" s="65"/>
      <c r="J251" s="65"/>
      <c r="K251" s="65"/>
      <c r="L251" s="66"/>
      <c r="M251" s="109"/>
      <c r="N251" s="110"/>
      <c r="O251" s="111"/>
      <c r="P251" s="74">
        <f>IF(F251=0,"",F251/E250)</f>
        <v>1</v>
      </c>
      <c r="Q251" s="75">
        <v>7</v>
      </c>
      <c r="R251" s="76">
        <f t="shared" si="39"/>
        <v>0.77777777777777779</v>
      </c>
      <c r="S251" s="76">
        <f t="shared" si="40"/>
        <v>0.22222222222222221</v>
      </c>
      <c r="U251" s="112"/>
    </row>
    <row r="252" spans="1:21" ht="15.75" customHeight="1">
      <c r="A252" s="64">
        <v>1102</v>
      </c>
      <c r="B252" s="65"/>
      <c r="C252" s="65"/>
      <c r="D252" s="65"/>
      <c r="E252" s="65"/>
      <c r="F252" s="65"/>
      <c r="G252" s="65">
        <v>2</v>
      </c>
      <c r="H252" s="65"/>
      <c r="I252" s="65"/>
      <c r="J252" s="65"/>
      <c r="K252" s="65"/>
      <c r="L252" s="66"/>
      <c r="M252" s="109"/>
      <c r="N252" s="110"/>
      <c r="O252" s="111"/>
      <c r="P252" s="74">
        <f>IF(G252=0,"",G252/F251)</f>
        <v>0.5</v>
      </c>
      <c r="Q252" s="75">
        <v>5</v>
      </c>
      <c r="R252" s="76">
        <f t="shared" si="39"/>
        <v>0.7142857142857143</v>
      </c>
      <c r="S252" s="76">
        <f t="shared" si="40"/>
        <v>0.2857142857142857</v>
      </c>
      <c r="U252" s="112"/>
    </row>
    <row r="253" spans="1:21" ht="15.75" customHeight="1">
      <c r="A253" s="64">
        <v>1201</v>
      </c>
      <c r="B253" s="65"/>
      <c r="C253" s="65"/>
      <c r="D253" s="65"/>
      <c r="E253" s="65"/>
      <c r="F253" s="65"/>
      <c r="G253" s="65"/>
      <c r="H253" s="65">
        <v>2</v>
      </c>
      <c r="I253" s="65"/>
      <c r="J253" s="65"/>
      <c r="K253" s="65"/>
      <c r="L253" s="66"/>
      <c r="M253" s="109"/>
      <c r="N253" s="110"/>
      <c r="O253" s="111"/>
      <c r="P253" s="74">
        <f>IF(H253=0,"",H253/G252)</f>
        <v>1</v>
      </c>
      <c r="Q253" s="75">
        <v>4</v>
      </c>
      <c r="R253" s="76">
        <f t="shared" si="39"/>
        <v>0.8</v>
      </c>
      <c r="S253" s="76">
        <f t="shared" si="40"/>
        <v>0.19999999999999996</v>
      </c>
      <c r="U253" s="112"/>
    </row>
    <row r="254" spans="1:21" ht="15.75" customHeight="1">
      <c r="A254" s="64">
        <v>1202</v>
      </c>
      <c r="B254" s="65"/>
      <c r="C254" s="65"/>
      <c r="D254" s="65"/>
      <c r="E254" s="65"/>
      <c r="F254" s="65"/>
      <c r="G254" s="65"/>
      <c r="H254" s="65"/>
      <c r="I254" s="65">
        <v>2</v>
      </c>
      <c r="J254" s="65"/>
      <c r="K254" s="65"/>
      <c r="L254" s="66"/>
      <c r="M254" s="109"/>
      <c r="N254" s="110"/>
      <c r="O254" s="111"/>
      <c r="P254" s="74">
        <f>IF(I254=0,"",I254/H253)</f>
        <v>1</v>
      </c>
      <c r="Q254" s="75">
        <v>4</v>
      </c>
      <c r="R254" s="76">
        <f t="shared" si="39"/>
        <v>1</v>
      </c>
      <c r="S254" s="76">
        <f t="shared" si="40"/>
        <v>0</v>
      </c>
      <c r="U254" s="112"/>
    </row>
    <row r="255" spans="1:21" ht="15.75" customHeight="1">
      <c r="A255" s="64">
        <v>1301</v>
      </c>
      <c r="B255" s="65"/>
      <c r="C255" s="65"/>
      <c r="D255" s="65"/>
      <c r="E255" s="65"/>
      <c r="F255" s="65"/>
      <c r="G255" s="65"/>
      <c r="H255" s="65"/>
      <c r="I255" s="65"/>
      <c r="J255" s="65">
        <v>2</v>
      </c>
      <c r="K255" s="65"/>
      <c r="L255" s="66"/>
      <c r="M255" s="109"/>
      <c r="N255" s="110"/>
      <c r="O255" s="111"/>
      <c r="P255" s="74">
        <f>IF(J255=0,"",J255/I254)</f>
        <v>1</v>
      </c>
      <c r="Q255" s="75">
        <v>3</v>
      </c>
      <c r="R255" s="76">
        <f t="shared" si="39"/>
        <v>0.75</v>
      </c>
      <c r="S255" s="76">
        <f t="shared" si="40"/>
        <v>0.25</v>
      </c>
      <c r="U255" s="112"/>
    </row>
    <row r="256" spans="1:21" ht="15.75" customHeight="1">
      <c r="A256" s="64">
        <v>1302</v>
      </c>
      <c r="B256" s="65"/>
      <c r="C256" s="65"/>
      <c r="D256" s="65"/>
      <c r="E256" s="65"/>
      <c r="F256" s="65"/>
      <c r="G256" s="65"/>
      <c r="H256" s="65"/>
      <c r="I256" s="65"/>
      <c r="J256" s="65"/>
      <c r="K256" s="65">
        <v>2</v>
      </c>
      <c r="L256" s="66">
        <v>2</v>
      </c>
      <c r="M256" s="109"/>
      <c r="N256" s="110"/>
      <c r="O256" s="111"/>
      <c r="P256" s="74">
        <f>IF(K256=0,"",K256/J255)</f>
        <v>1</v>
      </c>
      <c r="Q256" s="75">
        <v>4</v>
      </c>
      <c r="R256" s="76">
        <f t="shared" si="39"/>
        <v>1.3333333333333333</v>
      </c>
      <c r="S256" s="76">
        <f t="shared" si="40"/>
        <v>-0.33333333333333326</v>
      </c>
      <c r="U256" s="112"/>
    </row>
    <row r="257" spans="1:21" ht="15.75" customHeight="1">
      <c r="A257" s="64">
        <v>1401</v>
      </c>
      <c r="B257" s="65"/>
      <c r="C257" s="65"/>
      <c r="D257" s="65"/>
      <c r="E257" s="65"/>
      <c r="F257" s="65"/>
      <c r="G257" s="65"/>
      <c r="H257" s="65"/>
      <c r="I257" s="65"/>
      <c r="J257" s="65"/>
      <c r="K257" s="65">
        <v>1</v>
      </c>
      <c r="L257" s="66">
        <v>4</v>
      </c>
      <c r="M257" s="109"/>
      <c r="N257" s="110"/>
      <c r="O257" s="112"/>
      <c r="P257" s="168"/>
      <c r="Q257" s="117">
        <v>3</v>
      </c>
      <c r="R257" s="169"/>
      <c r="S257" s="168"/>
      <c r="U257" s="112"/>
    </row>
    <row r="258" spans="1:21" ht="15.75" customHeight="1">
      <c r="A258" s="64">
        <v>1402</v>
      </c>
      <c r="B258" s="65"/>
      <c r="C258" s="65"/>
      <c r="D258" s="65"/>
      <c r="E258" s="65"/>
      <c r="F258" s="65"/>
      <c r="G258" s="65"/>
      <c r="H258" s="65"/>
      <c r="I258" s="65"/>
      <c r="J258" s="65"/>
      <c r="K258" s="65">
        <v>1</v>
      </c>
      <c r="L258" s="66">
        <v>1</v>
      </c>
      <c r="M258" s="109"/>
      <c r="N258" s="110"/>
      <c r="O258" s="112"/>
      <c r="P258" s="116"/>
      <c r="Q258" s="117">
        <v>1</v>
      </c>
      <c r="R258" s="118"/>
      <c r="S258" s="116"/>
      <c r="U258" s="112"/>
    </row>
    <row r="259" spans="1:21" ht="15.75" customHeight="1">
      <c r="A259" s="64">
        <v>1501</v>
      </c>
      <c r="B259" s="65"/>
      <c r="C259" s="65"/>
      <c r="D259" s="65"/>
      <c r="E259" s="65"/>
      <c r="F259" s="65"/>
      <c r="G259" s="65"/>
      <c r="H259" s="65"/>
      <c r="I259" s="65"/>
      <c r="J259" s="65"/>
      <c r="K259" s="65">
        <v>1</v>
      </c>
      <c r="L259" s="66">
        <v>1</v>
      </c>
      <c r="M259" s="109"/>
      <c r="N259" s="110"/>
      <c r="O259" s="112"/>
      <c r="P259" s="116"/>
      <c r="Q259" s="117">
        <v>1</v>
      </c>
      <c r="R259" s="118"/>
      <c r="S259" s="116"/>
      <c r="U259" s="112"/>
    </row>
    <row r="260" spans="1:21" ht="15.75" customHeight="1">
      <c r="A260" s="64">
        <v>1502</v>
      </c>
      <c r="B260" s="65"/>
      <c r="C260" s="65"/>
      <c r="D260" s="65"/>
      <c r="E260" s="65"/>
      <c r="F260" s="65"/>
      <c r="G260" s="65"/>
      <c r="H260" s="65"/>
      <c r="I260" s="65"/>
      <c r="J260" s="65"/>
      <c r="K260" s="65"/>
      <c r="L260" s="66"/>
      <c r="M260" s="109"/>
      <c r="N260" s="110"/>
      <c r="O260" s="112"/>
      <c r="P260" s="110"/>
      <c r="Q260" s="112"/>
      <c r="R260" s="170"/>
      <c r="S260" s="116"/>
      <c r="U260" s="112"/>
    </row>
    <row r="261" spans="1:21" ht="15.75" customHeight="1">
      <c r="A261" s="64">
        <v>1601</v>
      </c>
      <c r="B261" s="65"/>
      <c r="C261" s="65"/>
      <c r="D261" s="65"/>
      <c r="E261" s="65"/>
      <c r="F261" s="65"/>
      <c r="G261" s="65"/>
      <c r="H261" s="65"/>
      <c r="I261" s="65"/>
      <c r="J261" s="65"/>
      <c r="K261" s="65"/>
      <c r="L261" s="66"/>
      <c r="M261" s="109"/>
      <c r="N261" s="110"/>
      <c r="O261" s="112"/>
      <c r="P261" s="89" t="s">
        <v>83</v>
      </c>
      <c r="Q261" s="90">
        <v>4</v>
      </c>
      <c r="R261" s="120">
        <f>L264</f>
        <v>8</v>
      </c>
      <c r="S261" s="92" t="s">
        <v>11</v>
      </c>
      <c r="U261" s="112"/>
    </row>
    <row r="262" spans="1:21" ht="15.75" customHeight="1">
      <c r="A262" s="64">
        <v>1602</v>
      </c>
      <c r="B262" s="65"/>
      <c r="C262" s="65"/>
      <c r="D262" s="65"/>
      <c r="E262" s="65"/>
      <c r="F262" s="65"/>
      <c r="G262" s="65"/>
      <c r="H262" s="65"/>
      <c r="I262" s="65"/>
      <c r="J262" s="65"/>
      <c r="K262" s="65"/>
      <c r="L262" s="66"/>
      <c r="M262" s="109"/>
      <c r="N262" s="110"/>
      <c r="O262" s="112"/>
      <c r="P262" s="93" t="s">
        <v>85</v>
      </c>
      <c r="Q262" s="94">
        <f>IF(Q261/B247=0,"",Q261/B247)</f>
        <v>0.25</v>
      </c>
      <c r="R262" s="121">
        <f>IF(Q261/R261=0,"",Q261/R261)</f>
        <v>0.5</v>
      </c>
      <c r="S262" s="96" t="s">
        <v>86</v>
      </c>
      <c r="U262" s="112"/>
    </row>
    <row r="263" spans="1:21" ht="15.75" customHeight="1">
      <c r="A263" s="64">
        <v>1701</v>
      </c>
      <c r="B263" s="65"/>
      <c r="C263" s="65"/>
      <c r="D263" s="65"/>
      <c r="E263" s="65"/>
      <c r="F263" s="65"/>
      <c r="G263" s="65"/>
      <c r="H263" s="65"/>
      <c r="I263" s="65"/>
      <c r="J263" s="65"/>
      <c r="K263" s="65"/>
      <c r="L263" s="66"/>
      <c r="M263" s="171"/>
      <c r="N263" s="172"/>
      <c r="O263" s="173"/>
      <c r="P263" s="98"/>
      <c r="Q263" s="99"/>
      <c r="R263" s="99"/>
      <c r="S263" s="122"/>
      <c r="U263" s="112"/>
    </row>
    <row r="264" spans="1:21" ht="18" customHeight="1">
      <c r="A264" s="29"/>
      <c r="B264" s="30"/>
      <c r="C264" s="288" t="s">
        <v>111</v>
      </c>
      <c r="D264" s="289"/>
      <c r="E264" s="289"/>
      <c r="F264" s="289"/>
      <c r="G264" s="289"/>
      <c r="H264" s="289"/>
      <c r="I264" s="289"/>
      <c r="J264" s="290"/>
      <c r="K264" s="250"/>
      <c r="L264" s="101">
        <f>SUM(L247:L260)</f>
        <v>8</v>
      </c>
      <c r="M264" s="102">
        <f>IF(SUM(L253:L256)=0,"0%",SUM(L253:L256)/B247)</f>
        <v>0.125</v>
      </c>
      <c r="N264" s="102">
        <f>IF(L264=0,"0%",L264/B247)</f>
        <v>0.5</v>
      </c>
      <c r="O264" s="102">
        <f>N264-M264</f>
        <v>0.375</v>
      </c>
      <c r="P264" s="3"/>
      <c r="Q264" s="30"/>
      <c r="R264" s="23"/>
      <c r="S264" s="3"/>
      <c r="U264" s="112"/>
    </row>
    <row r="265" spans="1:21" ht="12.75" customHeight="1">
      <c r="L265" s="3"/>
      <c r="M265" s="3"/>
      <c r="N265" s="3"/>
      <c r="O265" s="3"/>
    </row>
    <row r="266" spans="1:21" ht="12.75" customHeight="1">
      <c r="L266" s="3"/>
      <c r="M266" s="3"/>
      <c r="N266" s="3"/>
      <c r="O266" s="3"/>
    </row>
    <row r="267" spans="1:21" ht="26.25" customHeight="1">
      <c r="A267" s="309" t="s">
        <v>99</v>
      </c>
      <c r="B267" s="292"/>
      <c r="C267" s="292"/>
      <c r="D267" s="292"/>
      <c r="E267" s="292"/>
      <c r="F267" s="292"/>
      <c r="G267" s="292"/>
      <c r="H267" s="298" t="s">
        <v>57</v>
      </c>
      <c r="I267" s="292"/>
      <c r="J267" s="292"/>
      <c r="K267" s="30"/>
      <c r="L267" s="3"/>
      <c r="M267" s="3"/>
      <c r="N267" s="30"/>
      <c r="O267" s="3"/>
      <c r="P267" s="30"/>
      <c r="Q267" s="30"/>
      <c r="R267" s="30"/>
    </row>
    <row r="268" spans="1:21" ht="20.25" customHeight="1">
      <c r="A268" s="293" t="s">
        <v>10</v>
      </c>
      <c r="B268" s="294" t="s">
        <v>100</v>
      </c>
      <c r="C268" s="289"/>
      <c r="D268" s="289"/>
      <c r="E268" s="289"/>
      <c r="F268" s="289"/>
      <c r="G268" s="289"/>
      <c r="H268" s="289"/>
      <c r="I268" s="289"/>
      <c r="J268" s="289"/>
      <c r="K268" s="290"/>
      <c r="L268" s="295" t="s">
        <v>11</v>
      </c>
      <c r="M268" s="286" t="s">
        <v>3</v>
      </c>
      <c r="N268" s="286" t="s">
        <v>4</v>
      </c>
      <c r="O268" s="284" t="s">
        <v>5</v>
      </c>
      <c r="P268" s="286" t="s">
        <v>6</v>
      </c>
      <c r="Q268" s="287" t="s">
        <v>7</v>
      </c>
      <c r="R268" s="287" t="s">
        <v>8</v>
      </c>
      <c r="S268" s="286" t="s">
        <v>101</v>
      </c>
    </row>
    <row r="269" spans="1:21" ht="15.75" customHeight="1">
      <c r="A269" s="285"/>
      <c r="B269" s="64" t="s">
        <v>102</v>
      </c>
      <c r="C269" s="64" t="s">
        <v>103</v>
      </c>
      <c r="D269" s="64" t="s">
        <v>104</v>
      </c>
      <c r="E269" s="64" t="s">
        <v>105</v>
      </c>
      <c r="F269" s="64" t="s">
        <v>106</v>
      </c>
      <c r="G269" s="64" t="s">
        <v>107</v>
      </c>
      <c r="H269" s="64" t="s">
        <v>108</v>
      </c>
      <c r="I269" s="64" t="s">
        <v>109</v>
      </c>
      <c r="J269" s="64" t="s">
        <v>110</v>
      </c>
      <c r="K269" s="64" t="s">
        <v>136</v>
      </c>
      <c r="L269" s="285"/>
      <c r="M269" s="285"/>
      <c r="N269" s="285"/>
      <c r="O269" s="285"/>
      <c r="P269" s="285"/>
      <c r="Q269" s="285"/>
      <c r="R269" s="285"/>
      <c r="S269" s="285"/>
      <c r="U269" s="112"/>
    </row>
    <row r="270" spans="1:21" ht="15.75" customHeight="1">
      <c r="A270" s="64" t="s">
        <v>57</v>
      </c>
      <c r="B270" s="65">
        <v>24</v>
      </c>
      <c r="C270" s="65"/>
      <c r="D270" s="65"/>
      <c r="E270" s="65"/>
      <c r="F270" s="65"/>
      <c r="G270" s="65"/>
      <c r="H270" s="65"/>
      <c r="I270" s="65"/>
      <c r="J270" s="65"/>
      <c r="K270" s="65"/>
      <c r="L270" s="66"/>
      <c r="M270" s="104"/>
      <c r="N270" s="105"/>
      <c r="O270" s="106"/>
      <c r="P270" s="69"/>
      <c r="Q270" s="70">
        <f>B270</f>
        <v>24</v>
      </c>
      <c r="R270" s="71"/>
      <c r="S270" s="69"/>
      <c r="U270" s="112"/>
    </row>
    <row r="271" spans="1:21" ht="15.75" customHeight="1">
      <c r="A271" s="64">
        <v>1001</v>
      </c>
      <c r="B271" s="65"/>
      <c r="C271" s="65">
        <v>20</v>
      </c>
      <c r="D271" s="65"/>
      <c r="E271" s="65"/>
      <c r="F271" s="65"/>
      <c r="G271" s="65"/>
      <c r="H271" s="65"/>
      <c r="I271" s="65"/>
      <c r="J271" s="65"/>
      <c r="K271" s="65"/>
      <c r="L271" s="66"/>
      <c r="M271" s="109"/>
      <c r="N271" s="110"/>
      <c r="O271" s="111"/>
      <c r="P271" s="74">
        <f>IF(C271=0,"",C271/B270)</f>
        <v>0.83333333333333337</v>
      </c>
      <c r="Q271" s="75">
        <v>20</v>
      </c>
      <c r="R271" s="76">
        <f t="shared" ref="R271:R279" si="41">IF(Q271=0,"",Q271/Q270)</f>
        <v>0.83333333333333337</v>
      </c>
      <c r="S271" s="76">
        <f t="shared" ref="S271:S279" si="42">IF(Q271=0,"",100%-R271)</f>
        <v>0.16666666666666663</v>
      </c>
      <c r="U271" s="112"/>
    </row>
    <row r="272" spans="1:21" ht="15.75" customHeight="1">
      <c r="A272" s="64">
        <v>1002</v>
      </c>
      <c r="B272" s="65"/>
      <c r="C272" s="65"/>
      <c r="D272" s="65">
        <v>17</v>
      </c>
      <c r="E272" s="65"/>
      <c r="F272" s="65"/>
      <c r="G272" s="65"/>
      <c r="H272" s="65"/>
      <c r="I272" s="65"/>
      <c r="J272" s="65"/>
      <c r="K272" s="65"/>
      <c r="L272" s="66"/>
      <c r="M272" s="109"/>
      <c r="N272" s="110"/>
      <c r="O272" s="111"/>
      <c r="P272" s="74">
        <f>IF(D272=0,"",D272/C271)</f>
        <v>0.85</v>
      </c>
      <c r="Q272" s="75">
        <v>19</v>
      </c>
      <c r="R272" s="76">
        <f t="shared" si="41"/>
        <v>0.95</v>
      </c>
      <c r="S272" s="76">
        <f t="shared" si="42"/>
        <v>5.0000000000000044E-2</v>
      </c>
      <c r="U272" s="77">
        <f>Q272/Q270</f>
        <v>0.79166666666666663</v>
      </c>
    </row>
    <row r="273" spans="1:21" ht="15.75" customHeight="1">
      <c r="A273" s="64">
        <v>1101</v>
      </c>
      <c r="B273" s="65"/>
      <c r="C273" s="65"/>
      <c r="D273" s="65"/>
      <c r="E273" s="65">
        <v>11</v>
      </c>
      <c r="F273" s="65"/>
      <c r="G273" s="65"/>
      <c r="H273" s="65"/>
      <c r="I273" s="65"/>
      <c r="J273" s="65"/>
      <c r="K273" s="65"/>
      <c r="L273" s="66"/>
      <c r="M273" s="109"/>
      <c r="N273" s="110"/>
      <c r="O273" s="111"/>
      <c r="P273" s="74">
        <f>IF(E273=0,"",E273/D272)</f>
        <v>0.6470588235294118</v>
      </c>
      <c r="Q273" s="75">
        <v>16</v>
      </c>
      <c r="R273" s="76">
        <f t="shared" si="41"/>
        <v>0.84210526315789469</v>
      </c>
      <c r="S273" s="76">
        <f t="shared" si="42"/>
        <v>0.15789473684210531</v>
      </c>
      <c r="U273" s="112"/>
    </row>
    <row r="274" spans="1:21" ht="15.75" customHeight="1">
      <c r="A274" s="64">
        <v>1102</v>
      </c>
      <c r="B274" s="65"/>
      <c r="C274" s="65"/>
      <c r="D274" s="65"/>
      <c r="E274" s="65"/>
      <c r="F274" s="65">
        <v>11</v>
      </c>
      <c r="G274" s="65"/>
      <c r="H274" s="65"/>
      <c r="I274" s="65"/>
      <c r="J274" s="65"/>
      <c r="K274" s="65"/>
      <c r="L274" s="66"/>
      <c r="M274" s="109"/>
      <c r="N274" s="110"/>
      <c r="O274" s="111"/>
      <c r="P274" s="74">
        <f>IF(F274=0,"",F274/E273)</f>
        <v>1</v>
      </c>
      <c r="Q274" s="75">
        <v>15</v>
      </c>
      <c r="R274" s="76">
        <f t="shared" si="41"/>
        <v>0.9375</v>
      </c>
      <c r="S274" s="76">
        <f t="shared" si="42"/>
        <v>6.25E-2</v>
      </c>
      <c r="U274" s="112"/>
    </row>
    <row r="275" spans="1:21" ht="15.75" customHeight="1">
      <c r="A275" s="64">
        <v>1201</v>
      </c>
      <c r="B275" s="65"/>
      <c r="C275" s="65"/>
      <c r="D275" s="65"/>
      <c r="E275" s="65"/>
      <c r="F275" s="65"/>
      <c r="G275" s="65">
        <v>10</v>
      </c>
      <c r="H275" s="65"/>
      <c r="I275" s="65"/>
      <c r="J275" s="65"/>
      <c r="K275" s="65"/>
      <c r="L275" s="66"/>
      <c r="M275" s="109"/>
      <c r="N275" s="110"/>
      <c r="O275" s="111"/>
      <c r="P275" s="74">
        <f>IF(G275=0,"",G275/F274)</f>
        <v>0.90909090909090906</v>
      </c>
      <c r="Q275" s="75">
        <v>15</v>
      </c>
      <c r="R275" s="76">
        <f t="shared" si="41"/>
        <v>1</v>
      </c>
      <c r="S275" s="76">
        <f t="shared" si="42"/>
        <v>0</v>
      </c>
      <c r="U275" s="112"/>
    </row>
    <row r="276" spans="1:21" ht="15.75" customHeight="1">
      <c r="A276" s="64">
        <v>1202</v>
      </c>
      <c r="B276" s="65"/>
      <c r="C276" s="65"/>
      <c r="D276" s="65"/>
      <c r="E276" s="65"/>
      <c r="F276" s="65"/>
      <c r="G276" s="65"/>
      <c r="H276" s="65">
        <v>10</v>
      </c>
      <c r="I276" s="65"/>
      <c r="J276" s="65"/>
      <c r="K276" s="65"/>
      <c r="L276" s="66"/>
      <c r="M276" s="109"/>
      <c r="N276" s="110"/>
      <c r="O276" s="111"/>
      <c r="P276" s="74">
        <f>IF(H276=0,"",H276/G275)</f>
        <v>1</v>
      </c>
      <c r="Q276" s="75">
        <v>14</v>
      </c>
      <c r="R276" s="76">
        <f t="shared" si="41"/>
        <v>0.93333333333333335</v>
      </c>
      <c r="S276" s="76">
        <f t="shared" si="42"/>
        <v>6.6666666666666652E-2</v>
      </c>
      <c r="U276" s="112"/>
    </row>
    <row r="277" spans="1:21" ht="15.75" customHeight="1">
      <c r="A277" s="64">
        <v>1301</v>
      </c>
      <c r="B277" s="65"/>
      <c r="C277" s="65"/>
      <c r="D277" s="65"/>
      <c r="E277" s="65"/>
      <c r="F277" s="65"/>
      <c r="G277" s="65"/>
      <c r="H277" s="65"/>
      <c r="I277" s="65">
        <v>9</v>
      </c>
      <c r="J277" s="65"/>
      <c r="K277" s="65"/>
      <c r="L277" s="66"/>
      <c r="M277" s="109"/>
      <c r="N277" s="110"/>
      <c r="O277" s="111"/>
      <c r="P277" s="74">
        <f>IF(I277=0,"",I277/H276)</f>
        <v>0.9</v>
      </c>
      <c r="Q277" s="75">
        <v>13</v>
      </c>
      <c r="R277" s="76">
        <f t="shared" si="41"/>
        <v>0.9285714285714286</v>
      </c>
      <c r="S277" s="76">
        <f t="shared" si="42"/>
        <v>7.1428571428571397E-2</v>
      </c>
      <c r="U277" s="112"/>
    </row>
    <row r="278" spans="1:21" ht="15.75" customHeight="1">
      <c r="A278" s="64">
        <v>1302</v>
      </c>
      <c r="B278" s="65"/>
      <c r="C278" s="65"/>
      <c r="D278" s="65"/>
      <c r="E278" s="65"/>
      <c r="F278" s="65"/>
      <c r="G278" s="65"/>
      <c r="H278" s="65"/>
      <c r="I278" s="65"/>
      <c r="J278" s="65">
        <v>9</v>
      </c>
      <c r="K278" s="65"/>
      <c r="L278" s="66">
        <v>1</v>
      </c>
      <c r="M278" s="109"/>
      <c r="N278" s="110"/>
      <c r="O278" s="111"/>
      <c r="P278" s="74">
        <f>IF(J278=0,"",J278/I277)</f>
        <v>1</v>
      </c>
      <c r="Q278" s="75">
        <v>13</v>
      </c>
      <c r="R278" s="76">
        <f t="shared" si="41"/>
        <v>1</v>
      </c>
      <c r="S278" s="76">
        <f t="shared" si="42"/>
        <v>0</v>
      </c>
      <c r="U278" s="112"/>
    </row>
    <row r="279" spans="1:21" ht="15.75" customHeight="1">
      <c r="A279" s="64">
        <v>1401</v>
      </c>
      <c r="B279" s="65"/>
      <c r="C279" s="65"/>
      <c r="D279" s="65"/>
      <c r="E279" s="65"/>
      <c r="F279" s="65"/>
      <c r="G279" s="65"/>
      <c r="H279" s="65"/>
      <c r="I279" s="65"/>
      <c r="J279" s="65"/>
      <c r="K279" s="65">
        <v>8</v>
      </c>
      <c r="L279" s="66">
        <v>6</v>
      </c>
      <c r="M279" s="109"/>
      <c r="N279" s="110"/>
      <c r="O279" s="111"/>
      <c r="P279" s="74">
        <f>IF(K279=0,"",K279/J278)</f>
        <v>0.88888888888888884</v>
      </c>
      <c r="Q279" s="75">
        <v>12</v>
      </c>
      <c r="R279" s="76">
        <f t="shared" si="41"/>
        <v>0.92307692307692313</v>
      </c>
      <c r="S279" s="76">
        <f t="shared" si="42"/>
        <v>7.6923076923076872E-2</v>
      </c>
      <c r="U279" s="112"/>
    </row>
    <row r="280" spans="1:21" ht="15.75" customHeight="1">
      <c r="A280" s="64">
        <v>1402</v>
      </c>
      <c r="B280" s="65"/>
      <c r="C280" s="65"/>
      <c r="D280" s="65"/>
      <c r="E280" s="65"/>
      <c r="F280" s="65"/>
      <c r="G280" s="65"/>
      <c r="H280" s="65"/>
      <c r="I280" s="65"/>
      <c r="J280" s="65"/>
      <c r="K280" s="65">
        <v>3</v>
      </c>
      <c r="L280" s="66">
        <v>3</v>
      </c>
      <c r="M280" s="109"/>
      <c r="N280" s="110"/>
      <c r="O280" s="112"/>
      <c r="P280" s="168"/>
      <c r="Q280" s="117">
        <v>5</v>
      </c>
      <c r="R280" s="169"/>
      <c r="S280" s="168"/>
      <c r="U280" s="112"/>
    </row>
    <row r="281" spans="1:21" ht="15.75" customHeight="1">
      <c r="A281" s="64">
        <v>1501</v>
      </c>
      <c r="B281" s="65"/>
      <c r="C281" s="65"/>
      <c r="D281" s="65"/>
      <c r="E281" s="65"/>
      <c r="F281" s="65"/>
      <c r="G281" s="65"/>
      <c r="H281" s="65"/>
      <c r="I281" s="65"/>
      <c r="J281" s="65"/>
      <c r="K281" s="65"/>
      <c r="L281" s="66"/>
      <c r="M281" s="109"/>
      <c r="N281" s="110"/>
      <c r="O281" s="112"/>
      <c r="P281" s="116"/>
      <c r="Q281" s="117"/>
      <c r="R281" s="118"/>
      <c r="S281" s="116"/>
      <c r="U281" s="112"/>
    </row>
    <row r="282" spans="1:21" ht="15.75" customHeight="1">
      <c r="A282" s="64">
        <v>1502</v>
      </c>
      <c r="B282" s="65"/>
      <c r="C282" s="65"/>
      <c r="D282" s="65"/>
      <c r="E282" s="65"/>
      <c r="F282" s="65"/>
      <c r="G282" s="65"/>
      <c r="H282" s="65"/>
      <c r="I282" s="65"/>
      <c r="J282" s="65"/>
      <c r="K282" s="65">
        <v>1</v>
      </c>
      <c r="L282" s="66">
        <v>1</v>
      </c>
      <c r="M282" s="109"/>
      <c r="N282" s="110"/>
      <c r="O282" s="112"/>
      <c r="P282" s="116"/>
      <c r="Q282" s="117">
        <v>1</v>
      </c>
      <c r="R282" s="118"/>
      <c r="S282" s="116"/>
      <c r="U282" s="112"/>
    </row>
    <row r="283" spans="1:21" ht="15.75" customHeight="1">
      <c r="A283" s="64">
        <v>1601</v>
      </c>
      <c r="B283" s="65"/>
      <c r="C283" s="65"/>
      <c r="D283" s="65"/>
      <c r="E283" s="65"/>
      <c r="F283" s="65"/>
      <c r="G283" s="65"/>
      <c r="H283" s="65"/>
      <c r="I283" s="65"/>
      <c r="J283" s="65"/>
      <c r="K283" s="65">
        <v>2</v>
      </c>
      <c r="L283" s="66">
        <v>2</v>
      </c>
      <c r="M283" s="109"/>
      <c r="N283" s="110"/>
      <c r="O283" s="112"/>
      <c r="P283" s="110"/>
      <c r="Q283" s="112"/>
      <c r="R283" s="170"/>
      <c r="S283" s="116"/>
      <c r="U283" s="112"/>
    </row>
    <row r="284" spans="1:21" ht="15.75" customHeight="1">
      <c r="A284" s="64">
        <v>1602</v>
      </c>
      <c r="B284" s="65"/>
      <c r="C284" s="65"/>
      <c r="D284" s="65"/>
      <c r="E284" s="65"/>
      <c r="F284" s="65"/>
      <c r="G284" s="65"/>
      <c r="H284" s="65"/>
      <c r="I284" s="65"/>
      <c r="J284" s="65"/>
      <c r="K284" s="65">
        <v>2</v>
      </c>
      <c r="L284" s="66">
        <v>2</v>
      </c>
      <c r="M284" s="109"/>
      <c r="N284" s="110"/>
      <c r="O284" s="112"/>
      <c r="P284" s="89" t="s">
        <v>83</v>
      </c>
      <c r="Q284" s="90">
        <v>11</v>
      </c>
      <c r="R284" s="120">
        <f>L287</f>
        <v>16</v>
      </c>
      <c r="S284" s="92" t="s">
        <v>11</v>
      </c>
      <c r="U284" s="112"/>
    </row>
    <row r="285" spans="1:21" ht="15.75" customHeight="1">
      <c r="A285" s="64">
        <v>1701</v>
      </c>
      <c r="B285" s="65"/>
      <c r="C285" s="65"/>
      <c r="D285" s="65"/>
      <c r="E285" s="65"/>
      <c r="F285" s="65"/>
      <c r="G285" s="65"/>
      <c r="H285" s="65"/>
      <c r="I285" s="65"/>
      <c r="J285" s="65"/>
      <c r="K285" s="65">
        <v>1</v>
      </c>
      <c r="L285" s="66">
        <v>1</v>
      </c>
      <c r="M285" s="109"/>
      <c r="N285" s="110"/>
      <c r="O285" s="112"/>
      <c r="P285" s="93" t="s">
        <v>85</v>
      </c>
      <c r="Q285" s="94">
        <f>IF(Q284/B270=0,"",Q284/B270)</f>
        <v>0.45833333333333331</v>
      </c>
      <c r="R285" s="121">
        <f>IF(Q284/R284=0,"",Q284/R284)</f>
        <v>0.6875</v>
      </c>
      <c r="S285" s="96" t="s">
        <v>86</v>
      </c>
      <c r="U285" s="112"/>
    </row>
    <row r="286" spans="1:21" ht="15.75" customHeight="1">
      <c r="A286" s="64">
        <v>1702</v>
      </c>
      <c r="B286" s="65"/>
      <c r="C286" s="65"/>
      <c r="D286" s="65"/>
      <c r="E286" s="65"/>
      <c r="F286" s="65"/>
      <c r="G286" s="65"/>
      <c r="H286" s="65"/>
      <c r="I286" s="65"/>
      <c r="J286" s="65"/>
      <c r="K286" s="65"/>
      <c r="L286" s="66"/>
      <c r="M286" s="171"/>
      <c r="N286" s="172"/>
      <c r="O286" s="173"/>
      <c r="P286" s="98"/>
      <c r="Q286" s="99"/>
      <c r="R286" s="99"/>
      <c r="S286" s="122"/>
      <c r="U286" s="112"/>
    </row>
    <row r="287" spans="1:21" ht="18" customHeight="1">
      <c r="A287" s="29"/>
      <c r="B287" s="30"/>
      <c r="C287" s="30"/>
      <c r="D287" s="288" t="s">
        <v>111</v>
      </c>
      <c r="E287" s="289"/>
      <c r="F287" s="289"/>
      <c r="G287" s="289"/>
      <c r="H287" s="289"/>
      <c r="I287" s="289"/>
      <c r="J287" s="289"/>
      <c r="K287" s="290"/>
      <c r="L287" s="101">
        <f>SUM(L270:L285)</f>
        <v>16</v>
      </c>
      <c r="M287" s="102">
        <f>IF(SUM(L276:L279)=0,"0%",SUM(L276:L279)/B270)</f>
        <v>0.29166666666666669</v>
      </c>
      <c r="N287" s="102">
        <f>IF(L287=0,"0%",L287/B270)</f>
        <v>0.66666666666666663</v>
      </c>
      <c r="O287" s="102">
        <f>N287-M287</f>
        <v>0.37499999999999994</v>
      </c>
      <c r="P287" s="3"/>
      <c r="Q287" s="30"/>
      <c r="R287" s="23"/>
      <c r="S287" s="3"/>
      <c r="U287" s="112"/>
    </row>
    <row r="288" spans="1:21" ht="12.75" customHeight="1">
      <c r="L288" s="3"/>
      <c r="M288" s="3"/>
      <c r="N288" s="3"/>
      <c r="O288" s="3"/>
    </row>
    <row r="289" spans="1:21" ht="12.75" customHeight="1">
      <c r="L289" s="3"/>
      <c r="M289" s="3"/>
      <c r="N289" s="3"/>
      <c r="O289" s="3"/>
      <c r="S289" s="30"/>
      <c r="T289" s="23"/>
    </row>
    <row r="290" spans="1:21" ht="26.25" customHeight="1">
      <c r="A290" s="309" t="s">
        <v>99</v>
      </c>
      <c r="B290" s="292"/>
      <c r="C290" s="292"/>
      <c r="D290" s="292"/>
      <c r="E290" s="292"/>
      <c r="F290" s="292"/>
      <c r="G290" s="292"/>
      <c r="H290" s="298" t="s">
        <v>69</v>
      </c>
      <c r="I290" s="292"/>
      <c r="J290" s="292"/>
      <c r="K290" s="30"/>
      <c r="L290" s="3"/>
      <c r="M290" s="3"/>
      <c r="N290" s="30"/>
      <c r="O290" s="3"/>
      <c r="P290" s="30"/>
      <c r="Q290" s="30"/>
      <c r="R290" s="30"/>
    </row>
    <row r="291" spans="1:21" ht="20.25" customHeight="1">
      <c r="A291" s="293" t="s">
        <v>10</v>
      </c>
      <c r="B291" s="294" t="s">
        <v>100</v>
      </c>
      <c r="C291" s="289"/>
      <c r="D291" s="289"/>
      <c r="E291" s="289"/>
      <c r="F291" s="289"/>
      <c r="G291" s="289"/>
      <c r="H291" s="289"/>
      <c r="I291" s="289"/>
      <c r="J291" s="289"/>
      <c r="K291" s="290"/>
      <c r="L291" s="295" t="s">
        <v>11</v>
      </c>
      <c r="M291" s="286" t="s">
        <v>3</v>
      </c>
      <c r="N291" s="286" t="s">
        <v>4</v>
      </c>
      <c r="O291" s="284" t="s">
        <v>5</v>
      </c>
      <c r="P291" s="286" t="s">
        <v>6</v>
      </c>
      <c r="Q291" s="287" t="s">
        <v>7</v>
      </c>
      <c r="R291" s="287" t="s">
        <v>8</v>
      </c>
      <c r="S291" s="286" t="s">
        <v>101</v>
      </c>
    </row>
    <row r="292" spans="1:21" ht="15.75" customHeight="1">
      <c r="A292" s="285"/>
      <c r="B292" s="64" t="s">
        <v>102</v>
      </c>
      <c r="C292" s="64" t="s">
        <v>103</v>
      </c>
      <c r="D292" s="64" t="s">
        <v>104</v>
      </c>
      <c r="E292" s="64" t="s">
        <v>105</v>
      </c>
      <c r="F292" s="64" t="s">
        <v>106</v>
      </c>
      <c r="G292" s="64" t="s">
        <v>107</v>
      </c>
      <c r="H292" s="64" t="s">
        <v>108</v>
      </c>
      <c r="I292" s="64" t="s">
        <v>109</v>
      </c>
      <c r="J292" s="64" t="s">
        <v>110</v>
      </c>
      <c r="K292" s="64" t="s">
        <v>136</v>
      </c>
      <c r="L292" s="285"/>
      <c r="M292" s="285"/>
      <c r="N292" s="285"/>
      <c r="O292" s="285"/>
      <c r="P292" s="285"/>
      <c r="Q292" s="285"/>
      <c r="R292" s="285"/>
      <c r="S292" s="285"/>
      <c r="U292" s="112"/>
    </row>
    <row r="293" spans="1:21" ht="15.75" customHeight="1">
      <c r="A293" s="64">
        <v>1001</v>
      </c>
      <c r="B293" s="65">
        <v>22</v>
      </c>
      <c r="C293" s="65"/>
      <c r="D293" s="65"/>
      <c r="E293" s="65"/>
      <c r="F293" s="65"/>
      <c r="G293" s="65"/>
      <c r="H293" s="65"/>
      <c r="I293" s="65"/>
      <c r="J293" s="65"/>
      <c r="K293" s="65"/>
      <c r="L293" s="66"/>
      <c r="M293" s="104"/>
      <c r="N293" s="105"/>
      <c r="O293" s="106"/>
      <c r="P293" s="69"/>
      <c r="Q293" s="70">
        <f>B293</f>
        <v>22</v>
      </c>
      <c r="R293" s="71"/>
      <c r="S293" s="69"/>
      <c r="U293" s="112"/>
    </row>
    <row r="294" spans="1:21" ht="15.75" customHeight="1">
      <c r="A294" s="64">
        <v>1002</v>
      </c>
      <c r="B294" s="65"/>
      <c r="C294" s="65">
        <v>13</v>
      </c>
      <c r="D294" s="65"/>
      <c r="E294" s="65"/>
      <c r="F294" s="65"/>
      <c r="G294" s="65"/>
      <c r="H294" s="65"/>
      <c r="I294" s="65"/>
      <c r="J294" s="65"/>
      <c r="K294" s="65"/>
      <c r="L294" s="66"/>
      <c r="M294" s="109"/>
      <c r="N294" s="110"/>
      <c r="O294" s="111"/>
      <c r="P294" s="74">
        <f>IF(C294=0,"",C294/B293)</f>
        <v>0.59090909090909094</v>
      </c>
      <c r="Q294" s="75">
        <v>13</v>
      </c>
      <c r="R294" s="76">
        <f t="shared" ref="R294:R302" si="43">IF(Q294=0,"",Q294/Q293)</f>
        <v>0.59090909090909094</v>
      </c>
      <c r="S294" s="76">
        <f t="shared" ref="S294:S302" si="44">IF(Q294=0,"",100%-R294)</f>
        <v>0.40909090909090906</v>
      </c>
      <c r="U294" s="112"/>
    </row>
    <row r="295" spans="1:21" ht="15.75" customHeight="1">
      <c r="A295" s="64">
        <v>1101</v>
      </c>
      <c r="B295" s="65"/>
      <c r="C295" s="65"/>
      <c r="D295" s="65">
        <v>8</v>
      </c>
      <c r="E295" s="65"/>
      <c r="F295" s="65"/>
      <c r="G295" s="65"/>
      <c r="H295" s="65"/>
      <c r="I295" s="65"/>
      <c r="J295" s="65"/>
      <c r="K295" s="65"/>
      <c r="L295" s="66"/>
      <c r="M295" s="109"/>
      <c r="N295" s="110"/>
      <c r="O295" s="111"/>
      <c r="P295" s="74">
        <f>IF(D295=0,"",D295/C294)</f>
        <v>0.61538461538461542</v>
      </c>
      <c r="Q295" s="75">
        <v>10</v>
      </c>
      <c r="R295" s="76">
        <f t="shared" si="43"/>
        <v>0.76923076923076927</v>
      </c>
      <c r="S295" s="76">
        <f t="shared" si="44"/>
        <v>0.23076923076923073</v>
      </c>
      <c r="U295" s="77">
        <f>Q295/Q293</f>
        <v>0.45454545454545453</v>
      </c>
    </row>
    <row r="296" spans="1:21" ht="15.75" customHeight="1">
      <c r="A296" s="64">
        <v>1102</v>
      </c>
      <c r="B296" s="65"/>
      <c r="C296" s="65"/>
      <c r="D296" s="65"/>
      <c r="E296" s="65">
        <v>7</v>
      </c>
      <c r="F296" s="65"/>
      <c r="G296" s="65"/>
      <c r="H296" s="65"/>
      <c r="I296" s="65"/>
      <c r="J296" s="65"/>
      <c r="K296" s="65"/>
      <c r="L296" s="66"/>
      <c r="M296" s="109"/>
      <c r="N296" s="110"/>
      <c r="O296" s="111"/>
      <c r="P296" s="74">
        <f>IF(E296=0,"",E296/D295)</f>
        <v>0.875</v>
      </c>
      <c r="Q296" s="75">
        <v>8</v>
      </c>
      <c r="R296" s="76">
        <f t="shared" si="43"/>
        <v>0.8</v>
      </c>
      <c r="S296" s="76">
        <f t="shared" si="44"/>
        <v>0.19999999999999996</v>
      </c>
      <c r="U296" s="112"/>
    </row>
    <row r="297" spans="1:21" ht="15.75" customHeight="1">
      <c r="A297" s="64">
        <v>1201</v>
      </c>
      <c r="B297" s="65"/>
      <c r="C297" s="65"/>
      <c r="D297" s="65"/>
      <c r="E297" s="65"/>
      <c r="F297" s="65">
        <v>4</v>
      </c>
      <c r="G297" s="65"/>
      <c r="H297" s="65"/>
      <c r="I297" s="65"/>
      <c r="J297" s="65"/>
      <c r="K297" s="65"/>
      <c r="L297" s="66"/>
      <c r="M297" s="109"/>
      <c r="N297" s="110"/>
      <c r="O297" s="111"/>
      <c r="P297" s="74">
        <f>IF(F297=0,"",F297/E296)</f>
        <v>0.5714285714285714</v>
      </c>
      <c r="Q297" s="75">
        <v>6</v>
      </c>
      <c r="R297" s="76">
        <f t="shared" si="43"/>
        <v>0.75</v>
      </c>
      <c r="S297" s="76">
        <f t="shared" si="44"/>
        <v>0.25</v>
      </c>
      <c r="U297" s="112"/>
    </row>
    <row r="298" spans="1:21" ht="15.75" customHeight="1">
      <c r="A298" s="64">
        <v>1202</v>
      </c>
      <c r="B298" s="65"/>
      <c r="C298" s="65"/>
      <c r="D298" s="65"/>
      <c r="E298" s="65"/>
      <c r="F298" s="65"/>
      <c r="G298" s="65">
        <v>4</v>
      </c>
      <c r="H298" s="65"/>
      <c r="I298" s="65"/>
      <c r="J298" s="65"/>
      <c r="K298" s="65"/>
      <c r="L298" s="66"/>
      <c r="M298" s="109"/>
      <c r="N298" s="110"/>
      <c r="O298" s="111"/>
      <c r="P298" s="74">
        <f>IF(G298=0,"",G298/F297)</f>
        <v>1</v>
      </c>
      <c r="Q298" s="75">
        <v>7</v>
      </c>
      <c r="R298" s="76">
        <f t="shared" si="43"/>
        <v>1.1666666666666667</v>
      </c>
      <c r="S298" s="76">
        <f t="shared" si="44"/>
        <v>-0.16666666666666674</v>
      </c>
      <c r="U298" s="112"/>
    </row>
    <row r="299" spans="1:21" ht="15.75" customHeight="1">
      <c r="A299" s="64">
        <v>1301</v>
      </c>
      <c r="B299" s="65"/>
      <c r="C299" s="65"/>
      <c r="D299" s="65"/>
      <c r="E299" s="65"/>
      <c r="F299" s="65"/>
      <c r="G299" s="65"/>
      <c r="H299" s="65">
        <v>4</v>
      </c>
      <c r="I299" s="65"/>
      <c r="J299" s="65"/>
      <c r="K299" s="65"/>
      <c r="L299" s="66"/>
      <c r="M299" s="109"/>
      <c r="N299" s="110"/>
      <c r="O299" s="111"/>
      <c r="P299" s="74">
        <f>IF(H299=0,"",H299/G298)</f>
        <v>1</v>
      </c>
      <c r="Q299" s="75">
        <v>7</v>
      </c>
      <c r="R299" s="76">
        <f t="shared" si="43"/>
        <v>1</v>
      </c>
      <c r="S299" s="76">
        <f t="shared" si="44"/>
        <v>0</v>
      </c>
      <c r="U299" s="112"/>
    </row>
    <row r="300" spans="1:21" ht="15.75" customHeight="1">
      <c r="A300" s="64">
        <v>1302</v>
      </c>
      <c r="B300" s="65"/>
      <c r="C300" s="65"/>
      <c r="D300" s="65"/>
      <c r="E300" s="65"/>
      <c r="F300" s="65"/>
      <c r="G300" s="65"/>
      <c r="H300" s="65"/>
      <c r="I300" s="65">
        <v>4</v>
      </c>
      <c r="J300" s="65"/>
      <c r="K300" s="65"/>
      <c r="L300" s="66"/>
      <c r="M300" s="109"/>
      <c r="N300" s="110"/>
      <c r="O300" s="111"/>
      <c r="P300" s="74">
        <f>IF(I300=0,"",I300/H299)</f>
        <v>1</v>
      </c>
      <c r="Q300" s="75">
        <v>7</v>
      </c>
      <c r="R300" s="76">
        <f t="shared" si="43"/>
        <v>1</v>
      </c>
      <c r="S300" s="76">
        <f t="shared" si="44"/>
        <v>0</v>
      </c>
      <c r="U300" s="112"/>
    </row>
    <row r="301" spans="1:21" ht="15.75" customHeight="1">
      <c r="A301" s="64">
        <v>1401</v>
      </c>
      <c r="B301" s="65"/>
      <c r="C301" s="65"/>
      <c r="D301" s="65"/>
      <c r="E301" s="65"/>
      <c r="F301" s="65"/>
      <c r="G301" s="65"/>
      <c r="H301" s="65"/>
      <c r="I301" s="65"/>
      <c r="J301" s="65">
        <v>4</v>
      </c>
      <c r="K301" s="65"/>
      <c r="L301" s="66"/>
      <c r="M301" s="109"/>
      <c r="N301" s="110"/>
      <c r="O301" s="111"/>
      <c r="P301" s="74">
        <f>IF(J301=0,"",J301/I300)</f>
        <v>1</v>
      </c>
      <c r="Q301" s="75">
        <v>7</v>
      </c>
      <c r="R301" s="76">
        <f t="shared" si="43"/>
        <v>1</v>
      </c>
      <c r="S301" s="76">
        <f t="shared" si="44"/>
        <v>0</v>
      </c>
      <c r="U301" s="112"/>
    </row>
    <row r="302" spans="1:21" ht="15.75" customHeight="1">
      <c r="A302" s="64">
        <v>1402</v>
      </c>
      <c r="B302" s="65"/>
      <c r="C302" s="65"/>
      <c r="D302" s="65"/>
      <c r="E302" s="65"/>
      <c r="F302" s="65"/>
      <c r="G302" s="65"/>
      <c r="H302" s="65"/>
      <c r="I302" s="65"/>
      <c r="J302" s="65"/>
      <c r="K302" s="65">
        <v>3</v>
      </c>
      <c r="L302" s="66">
        <v>1</v>
      </c>
      <c r="M302" s="109"/>
      <c r="N302" s="110"/>
      <c r="O302" s="111"/>
      <c r="P302" s="74">
        <f>IF(K302=0,"",K302/J301)</f>
        <v>0.75</v>
      </c>
      <c r="Q302" s="75">
        <v>6</v>
      </c>
      <c r="R302" s="76">
        <f t="shared" si="43"/>
        <v>0.8571428571428571</v>
      </c>
      <c r="S302" s="76">
        <f t="shared" si="44"/>
        <v>0.1428571428571429</v>
      </c>
      <c r="U302" s="112"/>
    </row>
    <row r="303" spans="1:21" ht="15.75" customHeight="1">
      <c r="A303" s="64">
        <v>1501</v>
      </c>
      <c r="B303" s="65"/>
      <c r="C303" s="65"/>
      <c r="D303" s="65"/>
      <c r="E303" s="65"/>
      <c r="F303" s="65"/>
      <c r="G303" s="65"/>
      <c r="H303" s="65"/>
      <c r="I303" s="65"/>
      <c r="J303" s="65"/>
      <c r="K303" s="65">
        <v>2</v>
      </c>
      <c r="L303" s="66">
        <v>2</v>
      </c>
      <c r="M303" s="109"/>
      <c r="N303" s="110"/>
      <c r="O303" s="112"/>
      <c r="P303" s="168"/>
      <c r="Q303" s="117">
        <v>5</v>
      </c>
      <c r="R303" s="169"/>
      <c r="S303" s="168"/>
      <c r="U303" s="112"/>
    </row>
    <row r="304" spans="1:21" ht="15.75" customHeight="1">
      <c r="A304" s="64">
        <v>1502</v>
      </c>
      <c r="B304" s="65"/>
      <c r="C304" s="65"/>
      <c r="D304" s="65"/>
      <c r="E304" s="65"/>
      <c r="F304" s="65"/>
      <c r="G304" s="65"/>
      <c r="H304" s="65"/>
      <c r="I304" s="65"/>
      <c r="J304" s="65"/>
      <c r="K304" s="65">
        <v>2</v>
      </c>
      <c r="L304" s="66">
        <v>2</v>
      </c>
      <c r="M304" s="109"/>
      <c r="N304" s="110"/>
      <c r="O304" s="112"/>
      <c r="P304" s="116"/>
      <c r="Q304" s="117">
        <v>3</v>
      </c>
      <c r="R304" s="118"/>
      <c r="S304" s="116"/>
      <c r="U304" s="112"/>
    </row>
    <row r="305" spans="1:21" ht="15.75" customHeight="1">
      <c r="A305" s="64">
        <v>1601</v>
      </c>
      <c r="B305" s="65"/>
      <c r="C305" s="65"/>
      <c r="D305" s="65"/>
      <c r="E305" s="65"/>
      <c r="F305" s="65"/>
      <c r="G305" s="65"/>
      <c r="H305" s="65"/>
      <c r="I305" s="65"/>
      <c r="J305" s="65"/>
      <c r="K305" s="65">
        <v>0</v>
      </c>
      <c r="L305" s="66"/>
      <c r="M305" s="109"/>
      <c r="N305" s="110"/>
      <c r="O305" s="112"/>
      <c r="P305" s="116"/>
      <c r="Q305" s="117">
        <v>2</v>
      </c>
      <c r="R305" s="118"/>
      <c r="S305" s="116"/>
      <c r="U305" s="112"/>
    </row>
    <row r="306" spans="1:21" ht="15.75" customHeight="1">
      <c r="A306" s="64">
        <v>1602</v>
      </c>
      <c r="B306" s="65"/>
      <c r="C306" s="65"/>
      <c r="D306" s="65"/>
      <c r="E306" s="65"/>
      <c r="F306" s="65"/>
      <c r="G306" s="65"/>
      <c r="H306" s="65"/>
      <c r="I306" s="65"/>
      <c r="J306" s="65"/>
      <c r="K306" s="65"/>
      <c r="L306" s="66"/>
      <c r="M306" s="109"/>
      <c r="N306" s="110"/>
      <c r="O306" s="112"/>
      <c r="P306" s="110"/>
      <c r="Q306" s="112"/>
      <c r="R306" s="170"/>
      <c r="S306" s="116"/>
      <c r="U306" s="112"/>
    </row>
    <row r="307" spans="1:21" ht="15.75" customHeight="1">
      <c r="A307" s="64">
        <v>1701</v>
      </c>
      <c r="B307" s="65"/>
      <c r="C307" s="65"/>
      <c r="D307" s="65"/>
      <c r="E307" s="65"/>
      <c r="F307" s="65"/>
      <c r="G307" s="65"/>
      <c r="H307" s="65"/>
      <c r="I307" s="65"/>
      <c r="J307" s="65"/>
      <c r="K307" s="65"/>
      <c r="L307" s="66"/>
      <c r="M307" s="109"/>
      <c r="N307" s="110"/>
      <c r="O307" s="112"/>
      <c r="P307" s="89" t="s">
        <v>83</v>
      </c>
      <c r="Q307" s="90">
        <v>5</v>
      </c>
      <c r="R307" s="120">
        <f>IF(SUM(L299:L304)=0,"",SUM(L299:L304))</f>
        <v>5</v>
      </c>
      <c r="S307" s="92" t="s">
        <v>11</v>
      </c>
      <c r="U307" s="112"/>
    </row>
    <row r="308" spans="1:21" ht="15.75" customHeight="1">
      <c r="A308" s="64">
        <v>1702</v>
      </c>
      <c r="B308" s="65"/>
      <c r="C308" s="65"/>
      <c r="D308" s="65"/>
      <c r="E308" s="65"/>
      <c r="F308" s="65"/>
      <c r="G308" s="65"/>
      <c r="H308" s="65"/>
      <c r="I308" s="65"/>
      <c r="J308" s="65"/>
      <c r="K308" s="65"/>
      <c r="L308" s="66"/>
      <c r="M308" s="109"/>
      <c r="N308" s="110"/>
      <c r="O308" s="112"/>
      <c r="P308" s="93" t="s">
        <v>85</v>
      </c>
      <c r="Q308" s="94">
        <f>IF(Q307/B293=0,"",Q307/B293)</f>
        <v>0.22727272727272727</v>
      </c>
      <c r="R308" s="121">
        <f>IF(Q307/R307=0,"",Q307/R307)</f>
        <v>1</v>
      </c>
      <c r="S308" s="96" t="s">
        <v>86</v>
      </c>
      <c r="U308" s="112"/>
    </row>
    <row r="309" spans="1:21" ht="15.75" customHeight="1">
      <c r="A309" s="64">
        <v>1801</v>
      </c>
      <c r="B309" s="65"/>
      <c r="C309" s="65"/>
      <c r="D309" s="65"/>
      <c r="E309" s="65"/>
      <c r="F309" s="65"/>
      <c r="G309" s="65"/>
      <c r="H309" s="65"/>
      <c r="I309" s="65"/>
      <c r="J309" s="65"/>
      <c r="K309" s="65"/>
      <c r="L309" s="66"/>
      <c r="M309" s="171"/>
      <c r="N309" s="172"/>
      <c r="O309" s="173"/>
      <c r="P309" s="98"/>
      <c r="Q309" s="99"/>
      <c r="R309" s="99"/>
      <c r="S309" s="122"/>
      <c r="U309" s="112"/>
    </row>
    <row r="310" spans="1:21" ht="18" customHeight="1">
      <c r="A310" s="29"/>
      <c r="B310" s="30"/>
      <c r="C310" s="30"/>
      <c r="E310" s="288" t="s">
        <v>111</v>
      </c>
      <c r="F310" s="289"/>
      <c r="G310" s="289"/>
      <c r="H310" s="289"/>
      <c r="I310" s="289"/>
      <c r="J310" s="289"/>
      <c r="K310" s="289"/>
      <c r="L310" s="101">
        <f>SUM(L293:L306)</f>
        <v>5</v>
      </c>
      <c r="M310" s="102">
        <f>IF(SUM(L299:L302)=0,"0%",SUM(L299:L302)/B293)</f>
        <v>4.5454545454545456E-2</v>
      </c>
      <c r="N310" s="102">
        <f>IF(L310=0,"0%",L310/B293)</f>
        <v>0.22727272727272727</v>
      </c>
      <c r="O310" s="102">
        <f>N310-M310</f>
        <v>0.18181818181818182</v>
      </c>
      <c r="P310" s="3"/>
      <c r="Q310" s="30"/>
      <c r="R310" s="23"/>
      <c r="S310" s="3"/>
      <c r="U310" s="112"/>
    </row>
    <row r="311" spans="1:21" ht="12.75" customHeight="1">
      <c r="A311" s="29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"/>
      <c r="M311" s="3"/>
      <c r="N311" s="30"/>
      <c r="O311" s="3"/>
      <c r="P311" s="133"/>
      <c r="Q311" s="15"/>
      <c r="R311" s="3"/>
      <c r="S311" s="30"/>
      <c r="T311" s="30"/>
    </row>
    <row r="312" spans="1:21" ht="12.75" customHeight="1">
      <c r="A312" s="29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"/>
      <c r="M312" s="3"/>
      <c r="N312" s="3"/>
      <c r="O312" s="3"/>
      <c r="P312" s="30"/>
      <c r="Q312" s="23"/>
      <c r="R312" s="3"/>
      <c r="S312" s="30"/>
      <c r="T312" s="30"/>
    </row>
    <row r="313" spans="1:21" ht="26.25" customHeight="1">
      <c r="A313" s="309" t="s">
        <v>99</v>
      </c>
      <c r="B313" s="292"/>
      <c r="C313" s="292"/>
      <c r="D313" s="292"/>
      <c r="E313" s="292"/>
      <c r="F313" s="292"/>
      <c r="G313" s="292"/>
      <c r="H313" s="298" t="s">
        <v>70</v>
      </c>
      <c r="I313" s="292"/>
      <c r="J313" s="292"/>
      <c r="K313" s="30"/>
      <c r="L313" s="3"/>
      <c r="M313" s="3"/>
      <c r="N313" s="30"/>
      <c r="O313" s="3"/>
      <c r="P313" s="30"/>
      <c r="Q313" s="30"/>
      <c r="R313" s="30"/>
    </row>
    <row r="314" spans="1:21" ht="20.25" customHeight="1">
      <c r="A314" s="293" t="s">
        <v>10</v>
      </c>
      <c r="B314" s="294" t="s">
        <v>100</v>
      </c>
      <c r="C314" s="289"/>
      <c r="D314" s="289"/>
      <c r="E314" s="289"/>
      <c r="F314" s="289"/>
      <c r="G314" s="289"/>
      <c r="H314" s="289"/>
      <c r="I314" s="289"/>
      <c r="J314" s="289"/>
      <c r="K314" s="290"/>
      <c r="L314" s="295" t="s">
        <v>11</v>
      </c>
      <c r="M314" s="286" t="s">
        <v>3</v>
      </c>
      <c r="N314" s="286" t="s">
        <v>4</v>
      </c>
      <c r="O314" s="284" t="s">
        <v>5</v>
      </c>
      <c r="P314" s="286" t="s">
        <v>6</v>
      </c>
      <c r="Q314" s="287" t="s">
        <v>7</v>
      </c>
      <c r="R314" s="287" t="s">
        <v>8</v>
      </c>
      <c r="S314" s="286" t="s">
        <v>101</v>
      </c>
    </row>
    <row r="315" spans="1:21" ht="15.75" customHeight="1">
      <c r="A315" s="285"/>
      <c r="B315" s="64" t="s">
        <v>102</v>
      </c>
      <c r="C315" s="64" t="s">
        <v>103</v>
      </c>
      <c r="D315" s="64" t="s">
        <v>104</v>
      </c>
      <c r="E315" s="64" t="s">
        <v>105</v>
      </c>
      <c r="F315" s="64" t="s">
        <v>106</v>
      </c>
      <c r="G315" s="64" t="s">
        <v>107</v>
      </c>
      <c r="H315" s="64" t="s">
        <v>108</v>
      </c>
      <c r="I315" s="64" t="s">
        <v>109</v>
      </c>
      <c r="J315" s="64" t="s">
        <v>110</v>
      </c>
      <c r="K315" s="64" t="s">
        <v>136</v>
      </c>
      <c r="L315" s="285"/>
      <c r="M315" s="285"/>
      <c r="N315" s="285"/>
      <c r="O315" s="285"/>
      <c r="P315" s="285"/>
      <c r="Q315" s="285"/>
      <c r="R315" s="285"/>
      <c r="S315" s="285"/>
      <c r="U315" s="112"/>
    </row>
    <row r="316" spans="1:21" ht="15.75" customHeight="1">
      <c r="A316" s="64">
        <v>1002</v>
      </c>
      <c r="B316" s="65">
        <v>25</v>
      </c>
      <c r="C316" s="65"/>
      <c r="D316" s="65"/>
      <c r="E316" s="65"/>
      <c r="F316" s="65"/>
      <c r="G316" s="65"/>
      <c r="H316" s="65"/>
      <c r="I316" s="65"/>
      <c r="J316" s="65"/>
      <c r="K316" s="65"/>
      <c r="L316" s="66"/>
      <c r="M316" s="104"/>
      <c r="N316" s="105"/>
      <c r="O316" s="106"/>
      <c r="P316" s="69"/>
      <c r="Q316" s="70">
        <f>B316</f>
        <v>25</v>
      </c>
      <c r="R316" s="71"/>
      <c r="S316" s="69"/>
      <c r="U316" s="112"/>
    </row>
    <row r="317" spans="1:21" ht="15.75" customHeight="1">
      <c r="A317" s="64">
        <v>1101</v>
      </c>
      <c r="B317" s="65"/>
      <c r="C317" s="65">
        <v>15</v>
      </c>
      <c r="D317" s="65"/>
      <c r="E317" s="65"/>
      <c r="F317" s="65"/>
      <c r="G317" s="65"/>
      <c r="H317" s="65"/>
      <c r="I317" s="65"/>
      <c r="J317" s="65"/>
      <c r="K317" s="65"/>
      <c r="L317" s="66"/>
      <c r="M317" s="109"/>
      <c r="N317" s="110"/>
      <c r="O317" s="111"/>
      <c r="P317" s="74">
        <f>IF(C317=0,"",C317/B316)</f>
        <v>0.6</v>
      </c>
      <c r="Q317" s="75">
        <v>15</v>
      </c>
      <c r="R317" s="76">
        <f t="shared" ref="R317:R325" si="45">IF(Q317=0,"",Q317/Q316)</f>
        <v>0.6</v>
      </c>
      <c r="S317" s="76">
        <f t="shared" ref="S317:S325" si="46">IF(Q317=0,"",100%-R317)</f>
        <v>0.4</v>
      </c>
      <c r="U317" s="112"/>
    </row>
    <row r="318" spans="1:21" ht="15.75" customHeight="1">
      <c r="A318" s="64">
        <v>1102</v>
      </c>
      <c r="B318" s="65"/>
      <c r="C318" s="65"/>
      <c r="D318" s="65">
        <v>13</v>
      </c>
      <c r="E318" s="65"/>
      <c r="F318" s="65"/>
      <c r="G318" s="65"/>
      <c r="H318" s="65"/>
      <c r="I318" s="65"/>
      <c r="J318" s="65"/>
      <c r="K318" s="65"/>
      <c r="L318" s="66"/>
      <c r="M318" s="109"/>
      <c r="N318" s="110"/>
      <c r="O318" s="111"/>
      <c r="P318" s="74">
        <f>IF(D318=0,"",D318/C317)</f>
        <v>0.8666666666666667</v>
      </c>
      <c r="Q318" s="75">
        <v>15</v>
      </c>
      <c r="R318" s="76">
        <f t="shared" si="45"/>
        <v>1</v>
      </c>
      <c r="S318" s="76">
        <f t="shared" si="46"/>
        <v>0</v>
      </c>
      <c r="U318" s="77">
        <f>Q318/Q316</f>
        <v>0.6</v>
      </c>
    </row>
    <row r="319" spans="1:21" ht="15.75" customHeight="1">
      <c r="A319" s="64">
        <v>1201</v>
      </c>
      <c r="B319" s="65"/>
      <c r="C319" s="65"/>
      <c r="D319" s="65"/>
      <c r="E319" s="65">
        <v>9</v>
      </c>
      <c r="F319" s="65"/>
      <c r="G319" s="65"/>
      <c r="H319" s="65"/>
      <c r="I319" s="65"/>
      <c r="J319" s="65"/>
      <c r="K319" s="65"/>
      <c r="L319" s="66"/>
      <c r="M319" s="109"/>
      <c r="N319" s="110"/>
      <c r="O319" s="111"/>
      <c r="P319" s="74">
        <f>IF(E319=0,"",E319/D318)</f>
        <v>0.69230769230769229</v>
      </c>
      <c r="Q319" s="75">
        <v>13</v>
      </c>
      <c r="R319" s="76">
        <f t="shared" si="45"/>
        <v>0.8666666666666667</v>
      </c>
      <c r="S319" s="76">
        <f t="shared" si="46"/>
        <v>0.1333333333333333</v>
      </c>
      <c r="U319" s="112"/>
    </row>
    <row r="320" spans="1:21" ht="15.75" customHeight="1">
      <c r="A320" s="64">
        <v>1202</v>
      </c>
      <c r="B320" s="65"/>
      <c r="C320" s="65"/>
      <c r="D320" s="65"/>
      <c r="E320" s="65"/>
      <c r="F320" s="65">
        <v>9</v>
      </c>
      <c r="G320" s="65"/>
      <c r="H320" s="65"/>
      <c r="I320" s="65"/>
      <c r="J320" s="65"/>
      <c r="K320" s="65"/>
      <c r="L320" s="66"/>
      <c r="M320" s="109"/>
      <c r="N320" s="110"/>
      <c r="O320" s="111"/>
      <c r="P320" s="74">
        <f>IF(F320=0,"",F320/E319)</f>
        <v>1</v>
      </c>
      <c r="Q320" s="75">
        <v>14</v>
      </c>
      <c r="R320" s="76">
        <f t="shared" si="45"/>
        <v>1.0769230769230769</v>
      </c>
      <c r="S320" s="76">
        <f t="shared" si="46"/>
        <v>-7.6923076923076872E-2</v>
      </c>
      <c r="U320" s="112"/>
    </row>
    <row r="321" spans="1:21" ht="15.75" customHeight="1">
      <c r="A321" s="64">
        <v>1301</v>
      </c>
      <c r="B321" s="65"/>
      <c r="C321" s="65"/>
      <c r="D321" s="65"/>
      <c r="E321" s="65"/>
      <c r="F321" s="65"/>
      <c r="G321" s="65">
        <v>9</v>
      </c>
      <c r="H321" s="65"/>
      <c r="I321" s="65"/>
      <c r="J321" s="65"/>
      <c r="K321" s="65"/>
      <c r="L321" s="66"/>
      <c r="M321" s="109"/>
      <c r="N321" s="110"/>
      <c r="O321" s="111"/>
      <c r="P321" s="74">
        <f>IF(G321=0,"",G321/F320)</f>
        <v>1</v>
      </c>
      <c r="Q321" s="75">
        <v>13</v>
      </c>
      <c r="R321" s="76">
        <f t="shared" si="45"/>
        <v>0.9285714285714286</v>
      </c>
      <c r="S321" s="76">
        <f t="shared" si="46"/>
        <v>7.1428571428571397E-2</v>
      </c>
      <c r="U321" s="112"/>
    </row>
    <row r="322" spans="1:21" ht="15.75" customHeight="1">
      <c r="A322" s="64">
        <v>1302</v>
      </c>
      <c r="B322" s="65"/>
      <c r="C322" s="65"/>
      <c r="D322" s="65"/>
      <c r="E322" s="65"/>
      <c r="F322" s="65"/>
      <c r="G322" s="65"/>
      <c r="H322" s="65">
        <v>9</v>
      </c>
      <c r="I322" s="65"/>
      <c r="J322" s="65"/>
      <c r="K322" s="65"/>
      <c r="L322" s="66"/>
      <c r="M322" s="109"/>
      <c r="N322" s="110"/>
      <c r="O322" s="111"/>
      <c r="P322" s="74">
        <f>IF(H322=0,"",H322/G321)</f>
        <v>1</v>
      </c>
      <c r="Q322" s="75">
        <v>12</v>
      </c>
      <c r="R322" s="76">
        <f t="shared" si="45"/>
        <v>0.92307692307692313</v>
      </c>
      <c r="S322" s="76">
        <f t="shared" si="46"/>
        <v>7.6923076923076872E-2</v>
      </c>
      <c r="U322" s="112"/>
    </row>
    <row r="323" spans="1:21" ht="15.75" customHeight="1">
      <c r="A323" s="64">
        <v>1401</v>
      </c>
      <c r="B323" s="65"/>
      <c r="C323" s="65"/>
      <c r="D323" s="65"/>
      <c r="E323" s="65"/>
      <c r="F323" s="65"/>
      <c r="G323" s="65"/>
      <c r="H323" s="65"/>
      <c r="I323" s="65">
        <v>9</v>
      </c>
      <c r="J323" s="65"/>
      <c r="K323" s="65"/>
      <c r="L323" s="66"/>
      <c r="M323" s="109"/>
      <c r="N323" s="110"/>
      <c r="O323" s="111"/>
      <c r="P323" s="74">
        <f>IF(I323=0,"",I323/H322)</f>
        <v>1</v>
      </c>
      <c r="Q323" s="75">
        <v>12</v>
      </c>
      <c r="R323" s="76">
        <f t="shared" si="45"/>
        <v>1</v>
      </c>
      <c r="S323" s="76">
        <f t="shared" si="46"/>
        <v>0</v>
      </c>
      <c r="U323" s="112"/>
    </row>
    <row r="324" spans="1:21" ht="15.75" customHeight="1">
      <c r="A324" s="64">
        <v>1402</v>
      </c>
      <c r="B324" s="65"/>
      <c r="C324" s="65"/>
      <c r="D324" s="65"/>
      <c r="E324" s="65"/>
      <c r="F324" s="65"/>
      <c r="G324" s="65"/>
      <c r="H324" s="65"/>
      <c r="I324" s="65"/>
      <c r="J324" s="65">
        <v>9</v>
      </c>
      <c r="K324" s="65"/>
      <c r="L324" s="66">
        <v>1</v>
      </c>
      <c r="M324" s="109"/>
      <c r="N324" s="110"/>
      <c r="O324" s="111"/>
      <c r="P324" s="74">
        <f>IF(J324=0,"",J324/I323)</f>
        <v>1</v>
      </c>
      <c r="Q324" s="75">
        <v>12</v>
      </c>
      <c r="R324" s="76">
        <f t="shared" si="45"/>
        <v>1</v>
      </c>
      <c r="S324" s="76">
        <f t="shared" si="46"/>
        <v>0</v>
      </c>
      <c r="U324" s="112"/>
    </row>
    <row r="325" spans="1:21" ht="15.75" customHeight="1">
      <c r="A325" s="64">
        <v>1501</v>
      </c>
      <c r="B325" s="65"/>
      <c r="C325" s="65"/>
      <c r="D325" s="65"/>
      <c r="E325" s="65"/>
      <c r="F325" s="65"/>
      <c r="G325" s="65"/>
      <c r="H325" s="65"/>
      <c r="I325" s="65"/>
      <c r="J325" s="65"/>
      <c r="K325" s="65">
        <v>7</v>
      </c>
      <c r="L325" s="66">
        <v>7</v>
      </c>
      <c r="M325" s="109"/>
      <c r="N325" s="110"/>
      <c r="O325" s="111"/>
      <c r="P325" s="74">
        <f>IF(K325=0,"",K325/J324)</f>
        <v>0.77777777777777779</v>
      </c>
      <c r="Q325" s="75">
        <v>12</v>
      </c>
      <c r="R325" s="76">
        <f t="shared" si="45"/>
        <v>1</v>
      </c>
      <c r="S325" s="76">
        <f t="shared" si="46"/>
        <v>0</v>
      </c>
      <c r="U325" s="112"/>
    </row>
    <row r="326" spans="1:21" ht="15.75" customHeight="1">
      <c r="A326" s="64">
        <v>1502</v>
      </c>
      <c r="B326" s="65"/>
      <c r="C326" s="65"/>
      <c r="D326" s="65"/>
      <c r="E326" s="65"/>
      <c r="F326" s="65"/>
      <c r="G326" s="65"/>
      <c r="H326" s="65"/>
      <c r="I326" s="65"/>
      <c r="J326" s="65"/>
      <c r="K326" s="65">
        <v>4</v>
      </c>
      <c r="L326" s="66">
        <v>4</v>
      </c>
      <c r="M326" s="109"/>
      <c r="N326" s="110"/>
      <c r="O326" s="112"/>
      <c r="P326" s="168"/>
      <c r="Q326" s="117">
        <v>5</v>
      </c>
      <c r="R326" s="169"/>
      <c r="S326" s="168"/>
      <c r="U326" s="112"/>
    </row>
    <row r="327" spans="1:21" ht="15.75" customHeight="1">
      <c r="A327" s="64">
        <v>1601</v>
      </c>
      <c r="B327" s="65"/>
      <c r="C327" s="65"/>
      <c r="D327" s="65"/>
      <c r="E327" s="65"/>
      <c r="F327" s="65"/>
      <c r="G327" s="65"/>
      <c r="H327" s="65"/>
      <c r="I327" s="65"/>
      <c r="J327" s="65"/>
      <c r="K327" s="65">
        <v>0</v>
      </c>
      <c r="L327" s="66"/>
      <c r="M327" s="109"/>
      <c r="N327" s="110"/>
      <c r="O327" s="112"/>
      <c r="P327" s="116"/>
      <c r="Q327" s="117">
        <v>1</v>
      </c>
      <c r="R327" s="118"/>
      <c r="S327" s="116"/>
      <c r="U327" s="112"/>
    </row>
    <row r="328" spans="1:21" ht="15.75" customHeight="1">
      <c r="A328" s="64">
        <v>1602</v>
      </c>
      <c r="B328" s="65"/>
      <c r="C328" s="65"/>
      <c r="D328" s="65"/>
      <c r="E328" s="65"/>
      <c r="F328" s="65"/>
      <c r="G328" s="65"/>
      <c r="H328" s="65"/>
      <c r="I328" s="65"/>
      <c r="J328" s="65"/>
      <c r="K328" s="65"/>
      <c r="L328" s="66"/>
      <c r="M328" s="109"/>
      <c r="N328" s="110"/>
      <c r="O328" s="112"/>
      <c r="P328" s="116"/>
      <c r="Q328" s="117"/>
      <c r="R328" s="118"/>
      <c r="S328" s="116"/>
      <c r="U328" s="112"/>
    </row>
    <row r="329" spans="1:21" ht="15.75" customHeight="1">
      <c r="A329" s="64">
        <v>1701</v>
      </c>
      <c r="B329" s="65"/>
      <c r="C329" s="65"/>
      <c r="D329" s="65"/>
      <c r="E329" s="65"/>
      <c r="F329" s="65"/>
      <c r="G329" s="65"/>
      <c r="H329" s="65"/>
      <c r="I329" s="65"/>
      <c r="J329" s="65"/>
      <c r="K329" s="65"/>
      <c r="L329" s="66"/>
      <c r="M329" s="109"/>
      <c r="N329" s="110"/>
      <c r="O329" s="112"/>
      <c r="P329" s="110"/>
      <c r="Q329" s="112"/>
      <c r="R329" s="170"/>
      <c r="S329" s="116"/>
      <c r="U329" s="112"/>
    </row>
    <row r="330" spans="1:21" ht="15.75" customHeight="1">
      <c r="A330" s="64">
        <v>1702</v>
      </c>
      <c r="B330" s="65"/>
      <c r="C330" s="65"/>
      <c r="D330" s="65"/>
      <c r="E330" s="65"/>
      <c r="F330" s="65"/>
      <c r="G330" s="65"/>
      <c r="H330" s="65"/>
      <c r="I330" s="65"/>
      <c r="J330" s="65"/>
      <c r="K330" s="65"/>
      <c r="L330" s="66"/>
      <c r="M330" s="109"/>
      <c r="N330" s="110"/>
      <c r="O330" s="112"/>
      <c r="P330" s="89" t="s">
        <v>83</v>
      </c>
      <c r="Q330" s="90">
        <v>11</v>
      </c>
      <c r="R330" s="120">
        <f>IF(SUM(L322:L327)=0,"",SUM(L322:L327))</f>
        <v>12</v>
      </c>
      <c r="S330" s="92" t="s">
        <v>11</v>
      </c>
      <c r="U330" s="112"/>
    </row>
    <row r="331" spans="1:21" ht="15.75" customHeight="1">
      <c r="A331" s="64">
        <v>1801</v>
      </c>
      <c r="B331" s="65"/>
      <c r="C331" s="65"/>
      <c r="D331" s="65"/>
      <c r="E331" s="65"/>
      <c r="F331" s="65"/>
      <c r="G331" s="65"/>
      <c r="H331" s="65"/>
      <c r="I331" s="65"/>
      <c r="J331" s="65"/>
      <c r="K331" s="65"/>
      <c r="L331" s="66"/>
      <c r="M331" s="109"/>
      <c r="N331" s="110"/>
      <c r="O331" s="112"/>
      <c r="P331" s="93" t="s">
        <v>85</v>
      </c>
      <c r="Q331" s="94">
        <f>IF(Q330/B316=0,"",Q330/B316)</f>
        <v>0.44</v>
      </c>
      <c r="R331" s="121">
        <f>IF(Q330/R330=0,"",Q330/R330)</f>
        <v>0.91666666666666663</v>
      </c>
      <c r="S331" s="96" t="s">
        <v>86</v>
      </c>
      <c r="U331" s="112"/>
    </row>
    <row r="332" spans="1:21" ht="15.75" customHeight="1">
      <c r="A332" s="64">
        <v>1802</v>
      </c>
      <c r="B332" s="65"/>
      <c r="C332" s="65"/>
      <c r="D332" s="65"/>
      <c r="E332" s="65"/>
      <c r="F332" s="65"/>
      <c r="G332" s="65"/>
      <c r="H332" s="65"/>
      <c r="I332" s="65"/>
      <c r="J332" s="65"/>
      <c r="K332" s="65"/>
      <c r="L332" s="66"/>
      <c r="M332" s="171"/>
      <c r="N332" s="172"/>
      <c r="O332" s="173"/>
      <c r="P332" s="98"/>
      <c r="Q332" s="99"/>
      <c r="R332" s="99"/>
      <c r="S332" s="122"/>
      <c r="U332" s="112"/>
    </row>
    <row r="333" spans="1:21" ht="18" customHeight="1">
      <c r="A333" s="29"/>
      <c r="B333" s="30"/>
      <c r="C333" s="30"/>
      <c r="E333" s="288" t="s">
        <v>111</v>
      </c>
      <c r="F333" s="289"/>
      <c r="G333" s="289"/>
      <c r="H333" s="289"/>
      <c r="I333" s="289"/>
      <c r="J333" s="289"/>
      <c r="K333" s="289"/>
      <c r="L333" s="101">
        <f>SUM(L316:L329)</f>
        <v>12</v>
      </c>
      <c r="M333" s="102">
        <f>IF(SUM(L322:L325)=0,"0%",SUM(L322:L325)/B316)</f>
        <v>0.32</v>
      </c>
      <c r="N333" s="102">
        <f>IF(L333=0,"",L333/B316)</f>
        <v>0.48</v>
      </c>
      <c r="O333" s="102">
        <f>N333-M333</f>
        <v>0.15999999999999998</v>
      </c>
      <c r="P333" s="3"/>
      <c r="Q333" s="30"/>
      <c r="R333" s="23"/>
      <c r="S333" s="3"/>
      <c r="U333" s="112"/>
    </row>
    <row r="334" spans="1:21" ht="12.75" customHeight="1">
      <c r="A334" s="29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"/>
      <c r="M334" s="3"/>
      <c r="N334" s="30"/>
      <c r="O334" s="3"/>
      <c r="P334" s="30"/>
      <c r="Q334" s="23"/>
      <c r="R334" s="3"/>
      <c r="S334" s="30"/>
      <c r="T334" s="39"/>
    </row>
    <row r="335" spans="1:21" ht="12.75" customHeight="1">
      <c r="A335" s="29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"/>
      <c r="M335" s="3"/>
      <c r="N335" s="30"/>
      <c r="O335" s="3"/>
      <c r="P335" s="30"/>
      <c r="Q335" s="23"/>
      <c r="R335" s="3"/>
      <c r="S335" s="30"/>
      <c r="T335" s="39"/>
    </row>
    <row r="336" spans="1:21" ht="26.25" customHeight="1">
      <c r="A336" s="309" t="s">
        <v>99</v>
      </c>
      <c r="B336" s="292"/>
      <c r="C336" s="292"/>
      <c r="D336" s="292"/>
      <c r="E336" s="292"/>
      <c r="F336" s="292"/>
      <c r="G336" s="292"/>
      <c r="H336" s="298" t="s">
        <v>73</v>
      </c>
      <c r="I336" s="292"/>
      <c r="J336" s="292"/>
      <c r="K336" s="30"/>
      <c r="L336" s="3"/>
      <c r="M336" s="3"/>
      <c r="N336" s="30"/>
      <c r="O336" s="3"/>
      <c r="P336" s="30"/>
      <c r="Q336" s="30"/>
      <c r="R336" s="30"/>
    </row>
    <row r="337" spans="1:21" ht="20.25" customHeight="1">
      <c r="A337" s="293" t="s">
        <v>10</v>
      </c>
      <c r="B337" s="294" t="s">
        <v>100</v>
      </c>
      <c r="C337" s="289"/>
      <c r="D337" s="289"/>
      <c r="E337" s="289"/>
      <c r="F337" s="289"/>
      <c r="G337" s="289"/>
      <c r="H337" s="289"/>
      <c r="I337" s="289"/>
      <c r="J337" s="289"/>
      <c r="K337" s="290"/>
      <c r="L337" s="318" t="s">
        <v>11</v>
      </c>
      <c r="M337" s="286" t="s">
        <v>3</v>
      </c>
      <c r="N337" s="286" t="s">
        <v>4</v>
      </c>
      <c r="O337" s="284" t="s">
        <v>5</v>
      </c>
      <c r="P337" s="286" t="s">
        <v>6</v>
      </c>
      <c r="Q337" s="287" t="s">
        <v>7</v>
      </c>
      <c r="R337" s="287" t="s">
        <v>8</v>
      </c>
      <c r="S337" s="286" t="s">
        <v>101</v>
      </c>
    </row>
    <row r="338" spans="1:21" ht="15.75" customHeight="1">
      <c r="A338" s="285"/>
      <c r="B338" s="64" t="s">
        <v>102</v>
      </c>
      <c r="C338" s="64" t="s">
        <v>103</v>
      </c>
      <c r="D338" s="64" t="s">
        <v>104</v>
      </c>
      <c r="E338" s="64" t="s">
        <v>105</v>
      </c>
      <c r="F338" s="64" t="s">
        <v>106</v>
      </c>
      <c r="G338" s="64" t="s">
        <v>107</v>
      </c>
      <c r="H338" s="64" t="s">
        <v>108</v>
      </c>
      <c r="I338" s="64" t="s">
        <v>109</v>
      </c>
      <c r="J338" s="174" t="s">
        <v>110</v>
      </c>
      <c r="K338" s="64" t="s">
        <v>136</v>
      </c>
      <c r="L338" s="319"/>
      <c r="M338" s="285"/>
      <c r="N338" s="285"/>
      <c r="O338" s="285"/>
      <c r="P338" s="285"/>
      <c r="Q338" s="285"/>
      <c r="R338" s="285"/>
      <c r="S338" s="285"/>
      <c r="U338" s="112"/>
    </row>
    <row r="339" spans="1:21" ht="15.75" customHeight="1">
      <c r="A339" s="64">
        <v>1101</v>
      </c>
      <c r="B339" s="65">
        <v>34</v>
      </c>
      <c r="C339" s="65"/>
      <c r="D339" s="65"/>
      <c r="E339" s="65"/>
      <c r="F339" s="65"/>
      <c r="G339" s="65"/>
      <c r="H339" s="65"/>
      <c r="I339" s="65"/>
      <c r="J339" s="175"/>
      <c r="K339" s="65"/>
      <c r="L339" s="176"/>
      <c r="M339" s="67"/>
      <c r="N339" s="49"/>
      <c r="O339" s="68"/>
      <c r="P339" s="69"/>
      <c r="Q339" s="70">
        <f>B339</f>
        <v>34</v>
      </c>
      <c r="R339" s="71"/>
      <c r="S339" s="69"/>
      <c r="U339" s="112"/>
    </row>
    <row r="340" spans="1:21" ht="15.75" customHeight="1">
      <c r="A340" s="64">
        <v>1102</v>
      </c>
      <c r="B340" s="65"/>
      <c r="C340" s="65">
        <v>26</v>
      </c>
      <c r="D340" s="65"/>
      <c r="E340" s="65"/>
      <c r="F340" s="65"/>
      <c r="G340" s="65"/>
      <c r="H340" s="65"/>
      <c r="I340" s="65"/>
      <c r="J340" s="175"/>
      <c r="K340" s="65"/>
      <c r="L340" s="176"/>
      <c r="M340" s="72"/>
      <c r="N340" s="3"/>
      <c r="O340" s="73"/>
      <c r="P340" s="74">
        <f>IF(C340=0,"",C340/B339)</f>
        <v>0.76470588235294112</v>
      </c>
      <c r="Q340" s="75">
        <v>26</v>
      </c>
      <c r="R340" s="76">
        <f t="shared" ref="R340:R348" si="47">IF(Q340=0,"",Q340/Q339)</f>
        <v>0.76470588235294112</v>
      </c>
      <c r="S340" s="76">
        <f t="shared" ref="S340:S348" si="48">IF(Q340=0,"",100%-R340)</f>
        <v>0.23529411764705888</v>
      </c>
      <c r="U340" s="112"/>
    </row>
    <row r="341" spans="1:21" ht="15.75" customHeight="1">
      <c r="A341" s="64">
        <v>1201</v>
      </c>
      <c r="B341" s="65"/>
      <c r="C341" s="65"/>
      <c r="D341" s="65">
        <v>15</v>
      </c>
      <c r="E341" s="65"/>
      <c r="F341" s="65"/>
      <c r="G341" s="65"/>
      <c r="H341" s="65"/>
      <c r="I341" s="65"/>
      <c r="J341" s="175"/>
      <c r="K341" s="65"/>
      <c r="L341" s="176"/>
      <c r="M341" s="72"/>
      <c r="N341" s="3"/>
      <c r="O341" s="73"/>
      <c r="P341" s="74">
        <f>IF(D341=0,"",D341/C340)</f>
        <v>0.57692307692307687</v>
      </c>
      <c r="Q341" s="75">
        <v>26</v>
      </c>
      <c r="R341" s="76">
        <f t="shared" si="47"/>
        <v>1</v>
      </c>
      <c r="S341" s="76">
        <f t="shared" si="48"/>
        <v>0</v>
      </c>
      <c r="U341" s="77">
        <f>Q341/Q339</f>
        <v>0.76470588235294112</v>
      </c>
    </row>
    <row r="342" spans="1:21" ht="15.75" customHeight="1">
      <c r="A342" s="64">
        <v>1202</v>
      </c>
      <c r="B342" s="65"/>
      <c r="C342" s="65"/>
      <c r="D342" s="65"/>
      <c r="E342" s="65">
        <v>14</v>
      </c>
      <c r="F342" s="65"/>
      <c r="G342" s="65"/>
      <c r="H342" s="65"/>
      <c r="I342" s="65"/>
      <c r="J342" s="175"/>
      <c r="K342" s="65"/>
      <c r="L342" s="176"/>
      <c r="M342" s="72"/>
      <c r="N342" s="3"/>
      <c r="O342" s="73"/>
      <c r="P342" s="74">
        <f>IF(E342=0,"",E342/D341)</f>
        <v>0.93333333333333335</v>
      </c>
      <c r="Q342" s="75">
        <v>22</v>
      </c>
      <c r="R342" s="76">
        <f t="shared" si="47"/>
        <v>0.84615384615384615</v>
      </c>
      <c r="S342" s="76">
        <f t="shared" si="48"/>
        <v>0.15384615384615385</v>
      </c>
      <c r="U342" s="112"/>
    </row>
    <row r="343" spans="1:21" ht="15.75" customHeight="1">
      <c r="A343" s="64">
        <v>1301</v>
      </c>
      <c r="B343" s="65"/>
      <c r="C343" s="65"/>
      <c r="D343" s="65"/>
      <c r="E343" s="65"/>
      <c r="F343" s="65">
        <v>14</v>
      </c>
      <c r="G343" s="65"/>
      <c r="H343" s="65"/>
      <c r="I343" s="65"/>
      <c r="J343" s="175"/>
      <c r="K343" s="65"/>
      <c r="L343" s="176"/>
      <c r="M343" s="72"/>
      <c r="N343" s="3"/>
      <c r="O343" s="73"/>
      <c r="P343" s="74">
        <f>IF(F343=0,"",F343/E342)</f>
        <v>1</v>
      </c>
      <c r="Q343" s="75">
        <v>22</v>
      </c>
      <c r="R343" s="76">
        <f t="shared" si="47"/>
        <v>1</v>
      </c>
      <c r="S343" s="76">
        <f t="shared" si="48"/>
        <v>0</v>
      </c>
      <c r="U343" s="112"/>
    </row>
    <row r="344" spans="1:21" ht="15.75" customHeight="1">
      <c r="A344" s="64">
        <v>1302</v>
      </c>
      <c r="B344" s="65"/>
      <c r="C344" s="65"/>
      <c r="D344" s="65"/>
      <c r="E344" s="65"/>
      <c r="F344" s="65"/>
      <c r="G344" s="65">
        <v>10</v>
      </c>
      <c r="H344" s="65"/>
      <c r="I344" s="65"/>
      <c r="J344" s="175"/>
      <c r="K344" s="65"/>
      <c r="L344" s="176"/>
      <c r="M344" s="72"/>
      <c r="N344" s="3"/>
      <c r="O344" s="73"/>
      <c r="P344" s="74">
        <f>IF(G344=0,"",G344/F343)</f>
        <v>0.7142857142857143</v>
      </c>
      <c r="Q344" s="75">
        <v>21</v>
      </c>
      <c r="R344" s="76">
        <f t="shared" si="47"/>
        <v>0.95454545454545459</v>
      </c>
      <c r="S344" s="76">
        <f t="shared" si="48"/>
        <v>4.5454545454545414E-2</v>
      </c>
      <c r="U344" s="112"/>
    </row>
    <row r="345" spans="1:21" ht="15.75" customHeight="1">
      <c r="A345" s="64">
        <v>1401</v>
      </c>
      <c r="B345" s="65"/>
      <c r="C345" s="65"/>
      <c r="D345" s="65"/>
      <c r="E345" s="65"/>
      <c r="F345" s="65"/>
      <c r="G345" s="65"/>
      <c r="H345" s="65">
        <v>10</v>
      </c>
      <c r="I345" s="65"/>
      <c r="J345" s="175"/>
      <c r="K345" s="65"/>
      <c r="L345" s="176"/>
      <c r="M345" s="72"/>
      <c r="N345" s="3"/>
      <c r="O345" s="73"/>
      <c r="P345" s="74">
        <f>IF(H345=0,"",H345/G344)</f>
        <v>1</v>
      </c>
      <c r="Q345" s="75">
        <v>19</v>
      </c>
      <c r="R345" s="76">
        <f t="shared" si="47"/>
        <v>0.90476190476190477</v>
      </c>
      <c r="S345" s="76">
        <f t="shared" si="48"/>
        <v>9.5238095238095233E-2</v>
      </c>
      <c r="U345" s="112"/>
    </row>
    <row r="346" spans="1:21" ht="15.75" customHeight="1">
      <c r="A346" s="64">
        <v>1402</v>
      </c>
      <c r="B346" s="65"/>
      <c r="C346" s="65"/>
      <c r="D346" s="65"/>
      <c r="E346" s="65"/>
      <c r="F346" s="65"/>
      <c r="G346" s="65"/>
      <c r="H346" s="65"/>
      <c r="I346" s="65">
        <v>9</v>
      </c>
      <c r="J346" s="175"/>
      <c r="K346" s="65"/>
      <c r="L346" s="176"/>
      <c r="M346" s="72"/>
      <c r="N346" s="3"/>
      <c r="O346" s="73"/>
      <c r="P346" s="74">
        <f>IF(I346=0,"",I346/H345)</f>
        <v>0.9</v>
      </c>
      <c r="Q346" s="75">
        <v>19</v>
      </c>
      <c r="R346" s="76">
        <f t="shared" si="47"/>
        <v>1</v>
      </c>
      <c r="S346" s="76">
        <f t="shared" si="48"/>
        <v>0</v>
      </c>
      <c r="U346" s="112"/>
    </row>
    <row r="347" spans="1:21" ht="15.75" customHeight="1">
      <c r="A347" s="64">
        <v>1501</v>
      </c>
      <c r="B347" s="65"/>
      <c r="C347" s="65"/>
      <c r="D347" s="65"/>
      <c r="E347" s="65"/>
      <c r="F347" s="65"/>
      <c r="G347" s="65"/>
      <c r="H347" s="65"/>
      <c r="I347" s="65"/>
      <c r="J347" s="175">
        <v>8</v>
      </c>
      <c r="K347" s="65"/>
      <c r="L347" s="176"/>
      <c r="M347" s="72"/>
      <c r="N347" s="3"/>
      <c r="O347" s="73"/>
      <c r="P347" s="78">
        <f>IF(J347=0,"",J347/I346)</f>
        <v>0.88888888888888884</v>
      </c>
      <c r="Q347" s="75">
        <v>19</v>
      </c>
      <c r="R347" s="79">
        <f t="shared" si="47"/>
        <v>1</v>
      </c>
      <c r="S347" s="79">
        <f t="shared" si="48"/>
        <v>0</v>
      </c>
      <c r="U347" s="112"/>
    </row>
    <row r="348" spans="1:21" ht="15.75" customHeight="1">
      <c r="A348" s="64">
        <v>1502</v>
      </c>
      <c r="B348" s="65"/>
      <c r="C348" s="65"/>
      <c r="D348" s="65"/>
      <c r="E348" s="65"/>
      <c r="F348" s="65"/>
      <c r="G348" s="65"/>
      <c r="H348" s="65"/>
      <c r="I348" s="65"/>
      <c r="J348" s="175"/>
      <c r="K348" s="65">
        <v>7</v>
      </c>
      <c r="L348" s="176">
        <v>7</v>
      </c>
      <c r="M348" s="72"/>
      <c r="N348" s="3"/>
      <c r="O348" s="30"/>
      <c r="P348" s="78">
        <f>IF(K348=0,"",K348/J347)</f>
        <v>0.875</v>
      </c>
      <c r="Q348" s="75">
        <v>19</v>
      </c>
      <c r="R348" s="79">
        <f t="shared" si="47"/>
        <v>1</v>
      </c>
      <c r="S348" s="79">
        <f t="shared" si="48"/>
        <v>0</v>
      </c>
      <c r="U348" s="112"/>
    </row>
    <row r="349" spans="1:21" ht="15.75" customHeight="1">
      <c r="A349" s="64">
        <v>1601</v>
      </c>
      <c r="B349" s="65"/>
      <c r="C349" s="65"/>
      <c r="D349" s="65"/>
      <c r="E349" s="65"/>
      <c r="F349" s="65"/>
      <c r="G349" s="65"/>
      <c r="H349" s="65"/>
      <c r="I349" s="65"/>
      <c r="J349" s="175"/>
      <c r="K349" s="65">
        <v>5</v>
      </c>
      <c r="L349" s="176">
        <v>5</v>
      </c>
      <c r="M349" s="72"/>
      <c r="N349" s="3"/>
      <c r="O349" s="30"/>
      <c r="P349" s="84"/>
      <c r="Q349" s="117">
        <v>12</v>
      </c>
      <c r="R349" s="86"/>
      <c r="S349" s="84"/>
      <c r="U349" s="112"/>
    </row>
    <row r="350" spans="1:21" ht="15.75" customHeight="1">
      <c r="A350" s="64">
        <v>1602</v>
      </c>
      <c r="B350" s="65"/>
      <c r="C350" s="65"/>
      <c r="D350" s="65"/>
      <c r="E350" s="65"/>
      <c r="F350" s="65"/>
      <c r="G350" s="65"/>
      <c r="H350" s="65"/>
      <c r="I350" s="65"/>
      <c r="J350" s="175"/>
      <c r="K350" s="65">
        <v>2</v>
      </c>
      <c r="L350" s="176"/>
      <c r="M350" s="72"/>
      <c r="N350" s="3"/>
      <c r="O350" s="30"/>
      <c r="P350" s="84"/>
      <c r="Q350" s="117">
        <v>4</v>
      </c>
      <c r="R350" s="86"/>
      <c r="S350" s="84"/>
      <c r="U350" s="112"/>
    </row>
    <row r="351" spans="1:21" ht="15.75" customHeight="1">
      <c r="A351" s="64">
        <v>1701</v>
      </c>
      <c r="B351" s="65"/>
      <c r="C351" s="65"/>
      <c r="D351" s="65"/>
      <c r="E351" s="65"/>
      <c r="F351" s="65"/>
      <c r="G351" s="65"/>
      <c r="H351" s="65"/>
      <c r="I351" s="65"/>
      <c r="J351" s="175"/>
      <c r="K351" s="65">
        <v>2</v>
      </c>
      <c r="L351" s="176">
        <v>1</v>
      </c>
      <c r="M351" s="72"/>
      <c r="N351" s="3"/>
      <c r="O351" s="30"/>
      <c r="P351" s="84"/>
      <c r="Q351" s="117">
        <v>3</v>
      </c>
      <c r="R351" s="86"/>
      <c r="S351" s="84"/>
      <c r="U351" s="112"/>
    </row>
    <row r="352" spans="1:21" ht="15.75" customHeight="1">
      <c r="A352" s="64">
        <v>1702</v>
      </c>
      <c r="B352" s="65"/>
      <c r="C352" s="65"/>
      <c r="D352" s="65"/>
      <c r="E352" s="65"/>
      <c r="F352" s="65"/>
      <c r="G352" s="65"/>
      <c r="H352" s="65"/>
      <c r="I352" s="65"/>
      <c r="J352" s="175"/>
      <c r="K352" s="65"/>
      <c r="L352" s="176">
        <v>1</v>
      </c>
      <c r="M352" s="72"/>
      <c r="N352" s="3"/>
      <c r="O352" s="30"/>
      <c r="P352" s="84"/>
      <c r="Q352" s="117">
        <v>2</v>
      </c>
      <c r="R352" s="86"/>
      <c r="S352" s="84"/>
      <c r="U352" s="112"/>
    </row>
    <row r="353" spans="1:21" ht="15.75" customHeight="1">
      <c r="A353" s="64">
        <v>1801</v>
      </c>
      <c r="B353" s="87"/>
      <c r="C353" s="87"/>
      <c r="D353" s="87"/>
      <c r="E353" s="87"/>
      <c r="F353" s="87"/>
      <c r="G353" s="87"/>
      <c r="H353" s="87"/>
      <c r="I353" s="87"/>
      <c r="J353" s="177"/>
      <c r="K353" s="65"/>
      <c r="L353" s="178">
        <v>1</v>
      </c>
      <c r="M353" s="72"/>
      <c r="N353" s="3"/>
      <c r="O353" s="30"/>
      <c r="P353" s="3"/>
      <c r="Q353" s="75"/>
      <c r="R353" s="23"/>
      <c r="S353" s="84"/>
      <c r="U353" s="112"/>
    </row>
    <row r="354" spans="1:21" ht="15.75" customHeight="1">
      <c r="A354" s="64">
        <v>1802</v>
      </c>
      <c r="B354" s="87"/>
      <c r="C354" s="87"/>
      <c r="D354" s="87"/>
      <c r="E354" s="87"/>
      <c r="F354" s="87"/>
      <c r="G354" s="87"/>
      <c r="H354" s="87"/>
      <c r="I354" s="87"/>
      <c r="J354" s="177"/>
      <c r="K354" s="87"/>
      <c r="L354" s="178"/>
      <c r="M354" s="72"/>
      <c r="N354" s="3"/>
      <c r="O354" s="30"/>
      <c r="P354" s="89" t="s">
        <v>83</v>
      </c>
      <c r="Q354" s="90">
        <v>15</v>
      </c>
      <c r="R354" s="120">
        <f>L357</f>
        <v>15</v>
      </c>
      <c r="S354" s="92" t="s">
        <v>11</v>
      </c>
      <c r="U354" s="112"/>
    </row>
    <row r="355" spans="1:21" ht="15.75" customHeight="1">
      <c r="A355" s="64">
        <v>1901</v>
      </c>
      <c r="B355" s="87"/>
      <c r="C355" s="87"/>
      <c r="D355" s="87"/>
      <c r="E355" s="87"/>
      <c r="F355" s="87"/>
      <c r="G355" s="87"/>
      <c r="H355" s="87"/>
      <c r="I355" s="87"/>
      <c r="J355" s="177"/>
      <c r="K355" s="87"/>
      <c r="L355" s="178"/>
      <c r="M355" s="72"/>
      <c r="N355" s="3"/>
      <c r="O355" s="30"/>
      <c r="P355" s="93" t="s">
        <v>85</v>
      </c>
      <c r="Q355" s="94">
        <f>IF(Q354/B339=0,"",Q354/B339)</f>
        <v>0.44117647058823528</v>
      </c>
      <c r="R355" s="121">
        <f>IF(Q354/R354=0,"",Q354/R354)</f>
        <v>1</v>
      </c>
      <c r="S355" s="96" t="s">
        <v>86</v>
      </c>
      <c r="U355" s="112"/>
    </row>
    <row r="356" spans="1:21" ht="15.75" customHeight="1">
      <c r="A356" s="64">
        <v>1902</v>
      </c>
      <c r="B356" s="87"/>
      <c r="C356" s="87"/>
      <c r="D356" s="87"/>
      <c r="E356" s="87"/>
      <c r="F356" s="87"/>
      <c r="G356" s="87"/>
      <c r="H356" s="87"/>
      <c r="I356" s="87"/>
      <c r="J356" s="177"/>
      <c r="K356" s="87"/>
      <c r="L356" s="178"/>
      <c r="M356" s="97"/>
      <c r="N356" s="98"/>
      <c r="O356" s="99"/>
      <c r="P356" s="98"/>
      <c r="Q356" s="99"/>
      <c r="R356" s="99"/>
      <c r="S356" s="122"/>
      <c r="U356" s="112"/>
    </row>
    <row r="357" spans="1:21" ht="18" customHeight="1">
      <c r="A357" s="29"/>
      <c r="B357" s="30"/>
      <c r="C357" s="30"/>
      <c r="E357" s="288" t="s">
        <v>111</v>
      </c>
      <c r="F357" s="289"/>
      <c r="G357" s="289"/>
      <c r="H357" s="289"/>
      <c r="I357" s="289"/>
      <c r="J357" s="289"/>
      <c r="K357" s="289"/>
      <c r="L357" s="179">
        <f>SUM(L339:L353)</f>
        <v>15</v>
      </c>
      <c r="M357" s="102">
        <f>IF(SUM(L345:L348)=0,"0%",SUM(L345:L348)/B339)</f>
        <v>0.20588235294117646</v>
      </c>
      <c r="N357" s="102">
        <f>IF(L357=0,"",L357/B339)</f>
        <v>0.44117647058823528</v>
      </c>
      <c r="O357" s="102">
        <f>N357-M357</f>
        <v>0.23529411764705882</v>
      </c>
      <c r="P357" s="3"/>
      <c r="Q357" s="30"/>
      <c r="R357" s="23"/>
      <c r="S357" s="3"/>
      <c r="U357" s="112"/>
    </row>
    <row r="358" spans="1:21" ht="12.75" customHeight="1">
      <c r="A358" s="29"/>
      <c r="B358" s="30"/>
      <c r="C358" s="30"/>
      <c r="K358" s="30"/>
      <c r="L358" s="3"/>
      <c r="M358" s="3"/>
      <c r="N358" s="30"/>
      <c r="O358" s="3"/>
      <c r="P358" s="30"/>
      <c r="Q358" s="23"/>
      <c r="R358" s="3"/>
      <c r="S358" s="30"/>
      <c r="T358" s="23"/>
    </row>
    <row r="359" spans="1:21" ht="12.75" customHeight="1">
      <c r="A359" s="29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"/>
      <c r="M359" s="3"/>
      <c r="N359" s="30"/>
      <c r="O359" s="3"/>
      <c r="P359" s="30"/>
      <c r="Q359" s="23"/>
      <c r="R359" s="3"/>
      <c r="S359" s="30"/>
      <c r="T359" s="23"/>
    </row>
    <row r="360" spans="1:21" ht="26.25" customHeight="1">
      <c r="A360" s="309" t="s">
        <v>99</v>
      </c>
      <c r="B360" s="292"/>
      <c r="C360" s="292"/>
      <c r="D360" s="292"/>
      <c r="E360" s="292"/>
      <c r="F360" s="292"/>
      <c r="G360" s="292"/>
      <c r="H360" s="298" t="s">
        <v>76</v>
      </c>
      <c r="I360" s="292"/>
      <c r="J360" s="292"/>
      <c r="K360" s="30"/>
      <c r="L360" s="3"/>
      <c r="M360" s="3"/>
      <c r="N360" s="30"/>
      <c r="O360" s="3"/>
      <c r="P360" s="30"/>
      <c r="Q360" s="30"/>
      <c r="R360" s="30"/>
    </row>
    <row r="361" spans="1:21" ht="20.25" customHeight="1">
      <c r="A361" s="293" t="s">
        <v>10</v>
      </c>
      <c r="B361" s="294" t="s">
        <v>100</v>
      </c>
      <c r="C361" s="289"/>
      <c r="D361" s="289"/>
      <c r="E361" s="289"/>
      <c r="F361" s="289"/>
      <c r="G361" s="289"/>
      <c r="H361" s="289"/>
      <c r="I361" s="289"/>
      <c r="J361" s="289"/>
      <c r="K361" s="290"/>
      <c r="L361" s="295" t="s">
        <v>11</v>
      </c>
      <c r="M361" s="286" t="s">
        <v>3</v>
      </c>
      <c r="N361" s="286" t="s">
        <v>4</v>
      </c>
      <c r="O361" s="284" t="s">
        <v>5</v>
      </c>
      <c r="P361" s="286" t="s">
        <v>6</v>
      </c>
      <c r="Q361" s="287" t="s">
        <v>7</v>
      </c>
      <c r="R361" s="287" t="s">
        <v>8</v>
      </c>
      <c r="S361" s="286" t="s">
        <v>101</v>
      </c>
    </row>
    <row r="362" spans="1:21" ht="15.75" customHeight="1">
      <c r="A362" s="285"/>
      <c r="B362" s="64" t="s">
        <v>102</v>
      </c>
      <c r="C362" s="64" t="s">
        <v>103</v>
      </c>
      <c r="D362" s="64" t="s">
        <v>104</v>
      </c>
      <c r="E362" s="64" t="s">
        <v>105</v>
      </c>
      <c r="F362" s="64" t="s">
        <v>106</v>
      </c>
      <c r="G362" s="64" t="s">
        <v>107</v>
      </c>
      <c r="H362" s="64" t="s">
        <v>108</v>
      </c>
      <c r="I362" s="64" t="s">
        <v>109</v>
      </c>
      <c r="J362" s="64" t="s">
        <v>110</v>
      </c>
      <c r="K362" s="64" t="s">
        <v>136</v>
      </c>
      <c r="L362" s="285"/>
      <c r="M362" s="285"/>
      <c r="N362" s="285"/>
      <c r="O362" s="285"/>
      <c r="P362" s="285"/>
      <c r="Q362" s="285"/>
      <c r="R362" s="285"/>
      <c r="S362" s="285"/>
      <c r="U362" s="112"/>
    </row>
    <row r="363" spans="1:21" ht="15.75" customHeight="1">
      <c r="A363" s="64">
        <v>1102</v>
      </c>
      <c r="B363" s="65">
        <v>35</v>
      </c>
      <c r="C363" s="65"/>
      <c r="D363" s="65"/>
      <c r="E363" s="65"/>
      <c r="F363" s="65"/>
      <c r="G363" s="65"/>
      <c r="H363" s="65"/>
      <c r="I363" s="65"/>
      <c r="J363" s="65"/>
      <c r="K363" s="65"/>
      <c r="L363" s="66"/>
      <c r="M363" s="104"/>
      <c r="N363" s="105"/>
      <c r="O363" s="106"/>
      <c r="P363" s="69"/>
      <c r="Q363" s="70">
        <f>B363</f>
        <v>35</v>
      </c>
      <c r="R363" s="71"/>
      <c r="S363" s="69"/>
      <c r="U363" s="112"/>
    </row>
    <row r="364" spans="1:21" ht="15.75" customHeight="1">
      <c r="A364" s="64">
        <v>1201</v>
      </c>
      <c r="B364" s="65"/>
      <c r="C364" s="65">
        <v>26</v>
      </c>
      <c r="D364" s="65"/>
      <c r="E364" s="65"/>
      <c r="F364" s="65"/>
      <c r="G364" s="65"/>
      <c r="H364" s="65"/>
      <c r="I364" s="65"/>
      <c r="J364" s="65"/>
      <c r="K364" s="65"/>
      <c r="L364" s="66"/>
      <c r="M364" s="109"/>
      <c r="N364" s="110"/>
      <c r="O364" s="111"/>
      <c r="P364" s="74">
        <f>IF(C364=0,"",C364/B363)</f>
        <v>0.74285714285714288</v>
      </c>
      <c r="Q364" s="75">
        <v>26</v>
      </c>
      <c r="R364" s="76">
        <f t="shared" ref="R364:R372" si="49">IF(Q364=0,"",Q364/Q363)</f>
        <v>0.74285714285714288</v>
      </c>
      <c r="S364" s="76">
        <f t="shared" ref="S364:S372" si="50">IF(Q364=0,"",100%-R364)</f>
        <v>0.25714285714285712</v>
      </c>
      <c r="U364" s="112"/>
    </row>
    <row r="365" spans="1:21" ht="15.75" customHeight="1">
      <c r="A365" s="64">
        <v>1202</v>
      </c>
      <c r="B365" s="65"/>
      <c r="C365" s="65"/>
      <c r="D365" s="65">
        <v>22</v>
      </c>
      <c r="E365" s="65"/>
      <c r="F365" s="65"/>
      <c r="G365" s="65"/>
      <c r="H365" s="65"/>
      <c r="I365" s="65"/>
      <c r="J365" s="65"/>
      <c r="K365" s="65"/>
      <c r="L365" s="66"/>
      <c r="M365" s="109"/>
      <c r="N365" s="110"/>
      <c r="O365" s="111"/>
      <c r="P365" s="74">
        <f>IF(D365=0,"",D365/C364)</f>
        <v>0.84615384615384615</v>
      </c>
      <c r="Q365" s="75">
        <v>24</v>
      </c>
      <c r="R365" s="76">
        <f t="shared" si="49"/>
        <v>0.92307692307692313</v>
      </c>
      <c r="S365" s="76">
        <f t="shared" si="50"/>
        <v>7.6923076923076872E-2</v>
      </c>
      <c r="U365" s="77">
        <f>Q365/Q363</f>
        <v>0.68571428571428572</v>
      </c>
    </row>
    <row r="366" spans="1:21" ht="15.75" customHeight="1">
      <c r="A366" s="64">
        <v>1301</v>
      </c>
      <c r="B366" s="65"/>
      <c r="C366" s="65"/>
      <c r="D366" s="65"/>
      <c r="E366" s="65">
        <v>18</v>
      </c>
      <c r="F366" s="65"/>
      <c r="G366" s="65"/>
      <c r="H366" s="65"/>
      <c r="I366" s="65"/>
      <c r="J366" s="65"/>
      <c r="K366" s="65"/>
      <c r="L366" s="66"/>
      <c r="M366" s="109"/>
      <c r="N366" s="110"/>
      <c r="O366" s="111"/>
      <c r="P366" s="74">
        <f>IF(E366=0,"",E366/D365)</f>
        <v>0.81818181818181823</v>
      </c>
      <c r="Q366" s="75">
        <v>24</v>
      </c>
      <c r="R366" s="76">
        <f t="shared" si="49"/>
        <v>1</v>
      </c>
      <c r="S366" s="76">
        <f t="shared" si="50"/>
        <v>0</v>
      </c>
      <c r="U366" s="112"/>
    </row>
    <row r="367" spans="1:21" ht="15.75" customHeight="1">
      <c r="A367" s="64">
        <v>1302</v>
      </c>
      <c r="B367" s="65"/>
      <c r="C367" s="65"/>
      <c r="D367" s="65"/>
      <c r="E367" s="65"/>
      <c r="F367" s="65">
        <v>14</v>
      </c>
      <c r="G367" s="65"/>
      <c r="H367" s="65"/>
      <c r="I367" s="65"/>
      <c r="J367" s="65"/>
      <c r="K367" s="65"/>
      <c r="L367" s="66"/>
      <c r="M367" s="109"/>
      <c r="N367" s="110"/>
      <c r="O367" s="111"/>
      <c r="P367" s="74">
        <f>IF(F367=0,"",F367/E366)</f>
        <v>0.77777777777777779</v>
      </c>
      <c r="Q367" s="75">
        <v>24</v>
      </c>
      <c r="R367" s="76">
        <f t="shared" si="49"/>
        <v>1</v>
      </c>
      <c r="S367" s="76">
        <f t="shared" si="50"/>
        <v>0</v>
      </c>
      <c r="U367" s="112"/>
    </row>
    <row r="368" spans="1:21" ht="15.75" customHeight="1">
      <c r="A368" s="64">
        <v>1401</v>
      </c>
      <c r="B368" s="65"/>
      <c r="C368" s="65"/>
      <c r="D368" s="65"/>
      <c r="E368" s="65"/>
      <c r="F368" s="65"/>
      <c r="G368" s="65">
        <v>14</v>
      </c>
      <c r="H368" s="65"/>
      <c r="I368" s="65"/>
      <c r="J368" s="65"/>
      <c r="K368" s="65"/>
      <c r="L368" s="66"/>
      <c r="M368" s="109"/>
      <c r="N368" s="110"/>
      <c r="O368" s="111"/>
      <c r="P368" s="74">
        <f>IF(G368=0,"",G368/F367)</f>
        <v>1</v>
      </c>
      <c r="Q368" s="75">
        <v>24</v>
      </c>
      <c r="R368" s="76">
        <f t="shared" si="49"/>
        <v>1</v>
      </c>
      <c r="S368" s="76">
        <f t="shared" si="50"/>
        <v>0</v>
      </c>
      <c r="U368" s="112"/>
    </row>
    <row r="369" spans="1:21" ht="15.75" customHeight="1">
      <c r="A369" s="64">
        <v>1402</v>
      </c>
      <c r="B369" s="65"/>
      <c r="C369" s="65"/>
      <c r="D369" s="65"/>
      <c r="E369" s="65"/>
      <c r="F369" s="65"/>
      <c r="G369" s="65"/>
      <c r="H369" s="65">
        <v>14</v>
      </c>
      <c r="I369" s="65"/>
      <c r="J369" s="65"/>
      <c r="K369" s="65"/>
      <c r="L369" s="66"/>
      <c r="M369" s="109"/>
      <c r="N369" s="110"/>
      <c r="O369" s="111"/>
      <c r="P369" s="74">
        <f>IF(H369=0,"",H369/G368)</f>
        <v>1</v>
      </c>
      <c r="Q369" s="75">
        <v>20</v>
      </c>
      <c r="R369" s="76">
        <f t="shared" si="49"/>
        <v>0.83333333333333337</v>
      </c>
      <c r="S369" s="76">
        <f t="shared" si="50"/>
        <v>0.16666666666666663</v>
      </c>
      <c r="U369" s="112"/>
    </row>
    <row r="370" spans="1:21" ht="15.75" customHeight="1">
      <c r="A370" s="64">
        <v>1501</v>
      </c>
      <c r="B370" s="65"/>
      <c r="C370" s="65"/>
      <c r="D370" s="65"/>
      <c r="E370" s="65"/>
      <c r="F370" s="65"/>
      <c r="G370" s="65"/>
      <c r="H370" s="65"/>
      <c r="I370" s="65">
        <v>14</v>
      </c>
      <c r="J370" s="65"/>
      <c r="K370" s="65"/>
      <c r="L370" s="66"/>
      <c r="M370" s="109"/>
      <c r="N370" s="110"/>
      <c r="O370" s="111"/>
      <c r="P370" s="74">
        <f>IF(I370=0,"",I370/H369)</f>
        <v>1</v>
      </c>
      <c r="Q370" s="75">
        <v>20</v>
      </c>
      <c r="R370" s="76">
        <f t="shared" si="49"/>
        <v>1</v>
      </c>
      <c r="S370" s="76">
        <f t="shared" si="50"/>
        <v>0</v>
      </c>
      <c r="U370" s="112"/>
    </row>
    <row r="371" spans="1:21" ht="15.75" customHeight="1">
      <c r="A371" s="64">
        <v>1502</v>
      </c>
      <c r="B371" s="65"/>
      <c r="C371" s="65"/>
      <c r="D371" s="65"/>
      <c r="E371" s="65"/>
      <c r="F371" s="65"/>
      <c r="G371" s="65"/>
      <c r="H371" s="65"/>
      <c r="I371" s="65"/>
      <c r="J371" s="65">
        <v>14</v>
      </c>
      <c r="K371" s="65"/>
      <c r="L371" s="66"/>
      <c r="M371" s="109"/>
      <c r="N371" s="110"/>
      <c r="O371" s="111"/>
      <c r="P371" s="74">
        <f>IF(J371=0,"",J371/I370)</f>
        <v>1</v>
      </c>
      <c r="Q371" s="75">
        <v>17</v>
      </c>
      <c r="R371" s="76">
        <f t="shared" si="49"/>
        <v>0.85</v>
      </c>
      <c r="S371" s="76">
        <f t="shared" si="50"/>
        <v>0.15000000000000002</v>
      </c>
      <c r="U371" s="112"/>
    </row>
    <row r="372" spans="1:21" ht="15.75" customHeight="1">
      <c r="A372" s="64">
        <v>1601</v>
      </c>
      <c r="B372" s="65"/>
      <c r="C372" s="65"/>
      <c r="D372" s="65"/>
      <c r="E372" s="65"/>
      <c r="F372" s="65"/>
      <c r="G372" s="65"/>
      <c r="H372" s="65"/>
      <c r="I372" s="65"/>
      <c r="J372" s="65"/>
      <c r="K372" s="65">
        <v>13</v>
      </c>
      <c r="L372" s="66">
        <v>13</v>
      </c>
      <c r="M372" s="109"/>
      <c r="N372" s="110"/>
      <c r="O372" s="111"/>
      <c r="P372" s="74">
        <f>IF(K372=0,"",K372/J371)</f>
        <v>0.9285714285714286</v>
      </c>
      <c r="Q372" s="75">
        <v>15</v>
      </c>
      <c r="R372" s="76">
        <f t="shared" si="49"/>
        <v>0.88235294117647056</v>
      </c>
      <c r="S372" s="76">
        <f t="shared" si="50"/>
        <v>0.11764705882352944</v>
      </c>
      <c r="U372" s="112"/>
    </row>
    <row r="373" spans="1:21" ht="15.75" customHeight="1">
      <c r="A373" s="64">
        <v>1602</v>
      </c>
      <c r="B373" s="65"/>
      <c r="C373" s="65"/>
      <c r="D373" s="65"/>
      <c r="E373" s="65"/>
      <c r="F373" s="65"/>
      <c r="G373" s="65"/>
      <c r="H373" s="65"/>
      <c r="I373" s="65"/>
      <c r="J373" s="65"/>
      <c r="K373" s="65">
        <v>0</v>
      </c>
      <c r="L373" s="66"/>
      <c r="M373" s="109"/>
      <c r="N373" s="110"/>
      <c r="O373" s="112"/>
      <c r="P373" s="168"/>
      <c r="Q373" s="117">
        <v>2</v>
      </c>
      <c r="R373" s="169"/>
      <c r="S373" s="168"/>
      <c r="U373" s="112"/>
    </row>
    <row r="374" spans="1:21" ht="15.75" customHeight="1">
      <c r="A374" s="64">
        <v>1701</v>
      </c>
      <c r="B374" s="65"/>
      <c r="C374" s="65"/>
      <c r="D374" s="65"/>
      <c r="E374" s="65"/>
      <c r="F374" s="65"/>
      <c r="G374" s="65"/>
      <c r="H374" s="65"/>
      <c r="I374" s="65"/>
      <c r="J374" s="65"/>
      <c r="K374" s="65">
        <v>0</v>
      </c>
      <c r="L374" s="66"/>
      <c r="M374" s="109"/>
      <c r="N374" s="110"/>
      <c r="O374" s="112"/>
      <c r="P374" s="116"/>
      <c r="Q374" s="117">
        <v>2</v>
      </c>
      <c r="R374" s="118"/>
      <c r="S374" s="116"/>
      <c r="U374" s="112"/>
    </row>
    <row r="375" spans="1:21" ht="15.75" customHeight="1">
      <c r="A375" s="64">
        <v>1702</v>
      </c>
      <c r="B375" s="65"/>
      <c r="C375" s="65"/>
      <c r="D375" s="65"/>
      <c r="E375" s="65"/>
      <c r="F375" s="65"/>
      <c r="G375" s="65"/>
      <c r="H375" s="65"/>
      <c r="I375" s="65"/>
      <c r="J375" s="65"/>
      <c r="K375" s="65">
        <v>1</v>
      </c>
      <c r="L375" s="66">
        <v>1</v>
      </c>
      <c r="M375" s="109"/>
      <c r="N375" s="110"/>
      <c r="O375" s="112"/>
      <c r="P375" s="116"/>
      <c r="Q375" s="117">
        <v>2</v>
      </c>
      <c r="R375" s="118"/>
      <c r="S375" s="116"/>
      <c r="U375" s="112"/>
    </row>
    <row r="376" spans="1:21" ht="15.75" customHeight="1">
      <c r="A376" s="64">
        <v>1801</v>
      </c>
      <c r="B376" s="65"/>
      <c r="C376" s="65"/>
      <c r="D376" s="65"/>
      <c r="E376" s="65"/>
      <c r="F376" s="65"/>
      <c r="G376" s="65"/>
      <c r="H376" s="65"/>
      <c r="I376" s="65"/>
      <c r="J376" s="65"/>
      <c r="K376" s="65"/>
      <c r="L376" s="66">
        <v>1</v>
      </c>
      <c r="M376" s="109"/>
      <c r="N376" s="110"/>
      <c r="O376" s="112"/>
      <c r="P376" s="110"/>
      <c r="Q376" s="112"/>
      <c r="R376" s="170"/>
      <c r="S376" s="116"/>
      <c r="U376" s="112"/>
    </row>
    <row r="377" spans="1:21" ht="15.75" customHeight="1">
      <c r="A377" s="64">
        <v>1802</v>
      </c>
      <c r="B377" s="65"/>
      <c r="C377" s="65"/>
      <c r="D377" s="65"/>
      <c r="E377" s="65"/>
      <c r="F377" s="65"/>
      <c r="G377" s="65"/>
      <c r="H377" s="65"/>
      <c r="I377" s="65"/>
      <c r="J377" s="65"/>
      <c r="K377" s="65"/>
      <c r="L377" s="66"/>
      <c r="M377" s="109"/>
      <c r="N377" s="110"/>
      <c r="O377" s="112"/>
      <c r="P377" s="89" t="s">
        <v>83</v>
      </c>
      <c r="Q377" s="90">
        <v>15</v>
      </c>
      <c r="R377" s="120">
        <f>L380</f>
        <v>15</v>
      </c>
      <c r="S377" s="92" t="s">
        <v>11</v>
      </c>
      <c r="U377" s="112"/>
    </row>
    <row r="378" spans="1:21" ht="15.75" customHeight="1">
      <c r="A378" s="64">
        <v>1901</v>
      </c>
      <c r="B378" s="65"/>
      <c r="C378" s="65"/>
      <c r="D378" s="65"/>
      <c r="E378" s="65"/>
      <c r="F378" s="65"/>
      <c r="G378" s="65"/>
      <c r="H378" s="65"/>
      <c r="I378" s="65"/>
      <c r="J378" s="65"/>
      <c r="K378" s="65"/>
      <c r="L378" s="66"/>
      <c r="M378" s="109"/>
      <c r="N378" s="110"/>
      <c r="O378" s="112"/>
      <c r="P378" s="93" t="s">
        <v>85</v>
      </c>
      <c r="Q378" s="94">
        <f>IF(Q377/B363=0,"",Q377/B363)</f>
        <v>0.42857142857142855</v>
      </c>
      <c r="R378" s="121">
        <f>IF(Q377/R377=0,"",Q377/R377)</f>
        <v>1</v>
      </c>
      <c r="S378" s="96" t="s">
        <v>86</v>
      </c>
      <c r="U378" s="112"/>
    </row>
    <row r="379" spans="1:21" ht="15.75" customHeight="1">
      <c r="A379" s="64">
        <v>1902</v>
      </c>
      <c r="B379" s="65"/>
      <c r="C379" s="65"/>
      <c r="D379" s="65"/>
      <c r="E379" s="65"/>
      <c r="F379" s="65"/>
      <c r="G379" s="65"/>
      <c r="H379" s="65"/>
      <c r="I379" s="65"/>
      <c r="J379" s="65"/>
      <c r="K379" s="65"/>
      <c r="L379" s="66"/>
      <c r="M379" s="171"/>
      <c r="N379" s="172"/>
      <c r="O379" s="173"/>
      <c r="P379" s="98"/>
      <c r="Q379" s="99"/>
      <c r="R379" s="99"/>
      <c r="S379" s="122"/>
      <c r="U379" s="112"/>
    </row>
    <row r="380" spans="1:21" ht="18" customHeight="1">
      <c r="A380" s="29"/>
      <c r="B380" s="30"/>
      <c r="C380" s="30"/>
      <c r="D380" s="288" t="s">
        <v>111</v>
      </c>
      <c r="E380" s="289"/>
      <c r="F380" s="289"/>
      <c r="G380" s="289"/>
      <c r="H380" s="289"/>
      <c r="I380" s="289"/>
      <c r="J380" s="289"/>
      <c r="K380" s="290"/>
      <c r="L380" s="101">
        <f>SUM(L363:L376)</f>
        <v>15</v>
      </c>
      <c r="M380" s="102">
        <f>IF(SUM(L369:L372)=0,"0%",SUM(L369:L372)/B363)</f>
        <v>0.37142857142857144</v>
      </c>
      <c r="N380" s="102">
        <f>IF(L380=0,"",L380/B363)</f>
        <v>0.42857142857142855</v>
      </c>
      <c r="O380" s="102">
        <f>N380-M380</f>
        <v>5.7142857142857106E-2</v>
      </c>
      <c r="P380" s="3"/>
      <c r="Q380" s="30"/>
      <c r="R380" s="23"/>
      <c r="S380" s="3"/>
      <c r="U380" s="112"/>
    </row>
    <row r="381" spans="1:21" ht="12.75" customHeight="1">
      <c r="L381" s="3"/>
      <c r="M381" s="3"/>
      <c r="O381" s="3"/>
    </row>
    <row r="382" spans="1:21" ht="12.75" customHeight="1">
      <c r="L382" s="3"/>
      <c r="M382" s="3"/>
      <c r="O382" s="3"/>
    </row>
    <row r="383" spans="1:21" ht="26.25" customHeight="1">
      <c r="A383" s="309" t="s">
        <v>99</v>
      </c>
      <c r="B383" s="292"/>
      <c r="C383" s="292"/>
      <c r="D383" s="292"/>
      <c r="E383" s="292"/>
      <c r="F383" s="292"/>
      <c r="G383" s="292"/>
      <c r="H383" s="298" t="s">
        <v>80</v>
      </c>
      <c r="I383" s="292"/>
      <c r="J383" s="292"/>
      <c r="K383" s="30"/>
      <c r="L383" s="3"/>
      <c r="M383" s="3"/>
      <c r="N383" s="30"/>
      <c r="O383" s="3"/>
      <c r="P383" s="30"/>
      <c r="Q383" s="30"/>
      <c r="R383" s="30"/>
    </row>
    <row r="384" spans="1:21" ht="20.25" customHeight="1">
      <c r="A384" s="293" t="s">
        <v>10</v>
      </c>
      <c r="B384" s="294" t="s">
        <v>100</v>
      </c>
      <c r="C384" s="289"/>
      <c r="D384" s="289"/>
      <c r="E384" s="289"/>
      <c r="F384" s="289"/>
      <c r="G384" s="289"/>
      <c r="H384" s="289"/>
      <c r="I384" s="289"/>
      <c r="J384" s="289"/>
      <c r="K384" s="290"/>
      <c r="L384" s="295" t="s">
        <v>11</v>
      </c>
      <c r="M384" s="286" t="s">
        <v>3</v>
      </c>
      <c r="N384" s="286" t="s">
        <v>4</v>
      </c>
      <c r="O384" s="284" t="s">
        <v>5</v>
      </c>
      <c r="P384" s="286" t="s">
        <v>6</v>
      </c>
      <c r="Q384" s="287" t="s">
        <v>7</v>
      </c>
      <c r="R384" s="287" t="s">
        <v>8</v>
      </c>
      <c r="S384" s="286" t="s">
        <v>101</v>
      </c>
    </row>
    <row r="385" spans="1:21" ht="15.75" customHeight="1">
      <c r="A385" s="285"/>
      <c r="B385" s="64" t="s">
        <v>102</v>
      </c>
      <c r="C385" s="64" t="s">
        <v>103</v>
      </c>
      <c r="D385" s="64" t="s">
        <v>104</v>
      </c>
      <c r="E385" s="64" t="s">
        <v>105</v>
      </c>
      <c r="F385" s="64" t="s">
        <v>106</v>
      </c>
      <c r="G385" s="64" t="s">
        <v>107</v>
      </c>
      <c r="H385" s="64" t="s">
        <v>108</v>
      </c>
      <c r="I385" s="64" t="s">
        <v>109</v>
      </c>
      <c r="J385" s="64" t="s">
        <v>110</v>
      </c>
      <c r="K385" s="64" t="s">
        <v>136</v>
      </c>
      <c r="L385" s="285"/>
      <c r="M385" s="285"/>
      <c r="N385" s="285"/>
      <c r="O385" s="285"/>
      <c r="P385" s="285"/>
      <c r="Q385" s="285"/>
      <c r="R385" s="285"/>
      <c r="S385" s="285"/>
      <c r="U385" s="112"/>
    </row>
    <row r="386" spans="1:21" ht="15.75" customHeight="1">
      <c r="A386" s="64">
        <v>1201</v>
      </c>
      <c r="B386" s="65">
        <v>30</v>
      </c>
      <c r="C386" s="65"/>
      <c r="D386" s="65"/>
      <c r="E386" s="65"/>
      <c r="F386" s="65"/>
      <c r="G386" s="65"/>
      <c r="H386" s="65"/>
      <c r="I386" s="65"/>
      <c r="J386" s="65"/>
      <c r="K386" s="65"/>
      <c r="L386" s="66"/>
      <c r="M386" s="104"/>
      <c r="N386" s="105"/>
      <c r="O386" s="106"/>
      <c r="P386" s="69"/>
      <c r="Q386" s="70">
        <f>B386</f>
        <v>30</v>
      </c>
      <c r="R386" s="71"/>
      <c r="S386" s="69"/>
      <c r="U386" s="112"/>
    </row>
    <row r="387" spans="1:21" ht="15.75" customHeight="1">
      <c r="A387" s="64">
        <v>1202</v>
      </c>
      <c r="B387" s="65"/>
      <c r="C387" s="65">
        <v>22</v>
      </c>
      <c r="D387" s="65"/>
      <c r="E387" s="65"/>
      <c r="F387" s="65"/>
      <c r="G387" s="65"/>
      <c r="H387" s="65"/>
      <c r="I387" s="65"/>
      <c r="J387" s="65"/>
      <c r="K387" s="65"/>
      <c r="L387" s="66"/>
      <c r="M387" s="109"/>
      <c r="N387" s="110"/>
      <c r="O387" s="111"/>
      <c r="P387" s="74">
        <f>IF(C387=0,"",C387/B386)</f>
        <v>0.73333333333333328</v>
      </c>
      <c r="Q387" s="75">
        <v>22</v>
      </c>
      <c r="R387" s="76">
        <f t="shared" ref="R387:R395" si="51">IF(Q387=0,"",Q387/Q386)</f>
        <v>0.73333333333333328</v>
      </c>
      <c r="S387" s="76">
        <f t="shared" ref="S387:S395" si="52">IF(Q387=0,"",100%-R387)</f>
        <v>0.26666666666666672</v>
      </c>
      <c r="U387" s="112"/>
    </row>
    <row r="388" spans="1:21" ht="15.75" customHeight="1">
      <c r="A388" s="64">
        <v>1301</v>
      </c>
      <c r="B388" s="65"/>
      <c r="C388" s="65"/>
      <c r="D388" s="65">
        <v>17</v>
      </c>
      <c r="E388" s="65"/>
      <c r="F388" s="65"/>
      <c r="G388" s="65"/>
      <c r="H388" s="65"/>
      <c r="I388" s="65"/>
      <c r="J388" s="65"/>
      <c r="K388" s="65"/>
      <c r="L388" s="66"/>
      <c r="M388" s="109"/>
      <c r="N388" s="110"/>
      <c r="O388" s="111"/>
      <c r="P388" s="74">
        <f>IF(D388=0,"",D388/C387)</f>
        <v>0.77272727272727271</v>
      </c>
      <c r="Q388" s="75">
        <v>20</v>
      </c>
      <c r="R388" s="76">
        <f t="shared" si="51"/>
        <v>0.90909090909090906</v>
      </c>
      <c r="S388" s="76">
        <f t="shared" si="52"/>
        <v>9.0909090909090939E-2</v>
      </c>
      <c r="U388" s="77">
        <f>Q388/Q386</f>
        <v>0.66666666666666663</v>
      </c>
    </row>
    <row r="389" spans="1:21" ht="15.75" customHeight="1">
      <c r="A389" s="64">
        <v>1302</v>
      </c>
      <c r="B389" s="65"/>
      <c r="C389" s="65"/>
      <c r="D389" s="65"/>
      <c r="E389" s="65">
        <v>16</v>
      </c>
      <c r="F389" s="65"/>
      <c r="G389" s="65"/>
      <c r="H389" s="65"/>
      <c r="I389" s="65"/>
      <c r="J389" s="65"/>
      <c r="K389" s="65"/>
      <c r="L389" s="66"/>
      <c r="M389" s="109"/>
      <c r="N389" s="110"/>
      <c r="O389" s="111"/>
      <c r="P389" s="74">
        <f>IF(E389=0,"",E389/D388)</f>
        <v>0.94117647058823528</v>
      </c>
      <c r="Q389" s="75">
        <v>19</v>
      </c>
      <c r="R389" s="76">
        <f t="shared" si="51"/>
        <v>0.95</v>
      </c>
      <c r="S389" s="76">
        <f t="shared" si="52"/>
        <v>5.0000000000000044E-2</v>
      </c>
      <c r="U389" s="112"/>
    </row>
    <row r="390" spans="1:21" ht="15.75" customHeight="1">
      <c r="A390" s="64">
        <v>1401</v>
      </c>
      <c r="B390" s="65"/>
      <c r="C390" s="65"/>
      <c r="D390" s="65"/>
      <c r="E390" s="65"/>
      <c r="F390" s="65">
        <v>16</v>
      </c>
      <c r="G390" s="65"/>
      <c r="H390" s="65"/>
      <c r="I390" s="65"/>
      <c r="J390" s="65"/>
      <c r="K390" s="65"/>
      <c r="L390" s="66"/>
      <c r="M390" s="109"/>
      <c r="N390" s="110"/>
      <c r="O390" s="111"/>
      <c r="P390" s="74">
        <f>IF(F390=0,"",F390/E389)</f>
        <v>1</v>
      </c>
      <c r="Q390" s="75">
        <v>18</v>
      </c>
      <c r="R390" s="76">
        <f t="shared" si="51"/>
        <v>0.94736842105263153</v>
      </c>
      <c r="S390" s="76">
        <f t="shared" si="52"/>
        <v>5.2631578947368474E-2</v>
      </c>
      <c r="U390" s="112"/>
    </row>
    <row r="391" spans="1:21" ht="15.75" customHeight="1">
      <c r="A391" s="64">
        <v>1402</v>
      </c>
      <c r="B391" s="65"/>
      <c r="C391" s="65"/>
      <c r="D391" s="65"/>
      <c r="E391" s="65"/>
      <c r="F391" s="65"/>
      <c r="G391" s="65">
        <v>6</v>
      </c>
      <c r="H391" s="65"/>
      <c r="I391" s="65"/>
      <c r="J391" s="65"/>
      <c r="K391" s="65"/>
      <c r="L391" s="66"/>
      <c r="M391" s="109"/>
      <c r="N391" s="110"/>
      <c r="O391" s="111"/>
      <c r="P391" s="74">
        <f>IF(G391=0,"",G391/F390)</f>
        <v>0.375</v>
      </c>
      <c r="Q391" s="75">
        <v>16</v>
      </c>
      <c r="R391" s="76">
        <f t="shared" si="51"/>
        <v>0.88888888888888884</v>
      </c>
      <c r="S391" s="76">
        <f t="shared" si="52"/>
        <v>0.11111111111111116</v>
      </c>
      <c r="U391" s="112"/>
    </row>
    <row r="392" spans="1:21" ht="15.75" customHeight="1">
      <c r="A392" s="64">
        <v>1501</v>
      </c>
      <c r="B392" s="65"/>
      <c r="C392" s="65"/>
      <c r="D392" s="65"/>
      <c r="E392" s="65"/>
      <c r="F392" s="65"/>
      <c r="G392" s="65"/>
      <c r="H392" s="65">
        <v>5</v>
      </c>
      <c r="I392" s="65"/>
      <c r="J392" s="65"/>
      <c r="K392" s="65"/>
      <c r="L392" s="66"/>
      <c r="M392" s="109"/>
      <c r="N392" s="110"/>
      <c r="O392" s="111"/>
      <c r="P392" s="74">
        <f>IF(H392=0,"",H392/G391)</f>
        <v>0.83333333333333337</v>
      </c>
      <c r="Q392" s="75">
        <v>13</v>
      </c>
      <c r="R392" s="76">
        <f t="shared" si="51"/>
        <v>0.8125</v>
      </c>
      <c r="S392" s="76">
        <f t="shared" si="52"/>
        <v>0.1875</v>
      </c>
      <c r="U392" s="112"/>
    </row>
    <row r="393" spans="1:21" ht="15.75" customHeight="1">
      <c r="A393" s="64">
        <v>1502</v>
      </c>
      <c r="B393" s="65"/>
      <c r="C393" s="65"/>
      <c r="D393" s="65"/>
      <c r="E393" s="65"/>
      <c r="F393" s="65"/>
      <c r="G393" s="65"/>
      <c r="H393" s="65"/>
      <c r="I393" s="65">
        <v>3</v>
      </c>
      <c r="J393" s="65"/>
      <c r="K393" s="65"/>
      <c r="L393" s="66"/>
      <c r="M393" s="109"/>
      <c r="N393" s="110"/>
      <c r="O393" s="111"/>
      <c r="P393" s="74">
        <f>IF(I393=0,"",I393/H392)</f>
        <v>0.6</v>
      </c>
      <c r="Q393" s="75">
        <v>11</v>
      </c>
      <c r="R393" s="76">
        <f t="shared" si="51"/>
        <v>0.84615384615384615</v>
      </c>
      <c r="S393" s="76">
        <f t="shared" si="52"/>
        <v>0.15384615384615385</v>
      </c>
      <c r="U393" s="112"/>
    </row>
    <row r="394" spans="1:21" ht="15.75" customHeight="1">
      <c r="A394" s="64">
        <v>1601</v>
      </c>
      <c r="B394" s="65"/>
      <c r="C394" s="65"/>
      <c r="D394" s="65"/>
      <c r="E394" s="65"/>
      <c r="F394" s="65"/>
      <c r="G394" s="65"/>
      <c r="H394" s="65"/>
      <c r="I394" s="65"/>
      <c r="J394" s="65">
        <v>3</v>
      </c>
      <c r="K394" s="65"/>
      <c r="L394" s="66"/>
      <c r="M394" s="109"/>
      <c r="N394" s="110"/>
      <c r="O394" s="111"/>
      <c r="P394" s="74">
        <f>IF(J394=0,"",J394/I393)</f>
        <v>1</v>
      </c>
      <c r="Q394" s="75">
        <v>11</v>
      </c>
      <c r="R394" s="76">
        <f t="shared" si="51"/>
        <v>1</v>
      </c>
      <c r="S394" s="76">
        <f t="shared" si="52"/>
        <v>0</v>
      </c>
      <c r="U394" s="112"/>
    </row>
    <row r="395" spans="1:21" ht="15.75" customHeight="1">
      <c r="A395" s="64">
        <v>1602</v>
      </c>
      <c r="B395" s="65"/>
      <c r="C395" s="65"/>
      <c r="D395" s="65"/>
      <c r="E395" s="65"/>
      <c r="F395" s="65"/>
      <c r="G395" s="65"/>
      <c r="H395" s="65"/>
      <c r="I395" s="65"/>
      <c r="J395" s="65"/>
      <c r="K395" s="65">
        <v>3</v>
      </c>
      <c r="L395" s="66"/>
      <c r="M395" s="109"/>
      <c r="N395" s="110"/>
      <c r="O395" s="111"/>
      <c r="P395" s="74">
        <f>IF(K395=0,"",K395/J394)</f>
        <v>1</v>
      </c>
      <c r="Q395" s="75">
        <v>9</v>
      </c>
      <c r="R395" s="76">
        <f t="shared" si="51"/>
        <v>0.81818181818181823</v>
      </c>
      <c r="S395" s="76">
        <f t="shared" si="52"/>
        <v>0.18181818181818177</v>
      </c>
      <c r="U395" s="112"/>
    </row>
    <row r="396" spans="1:21" ht="15.75" customHeight="1">
      <c r="A396" s="64">
        <v>1701</v>
      </c>
      <c r="B396" s="65"/>
      <c r="C396" s="65"/>
      <c r="D396" s="65"/>
      <c r="E396" s="65"/>
      <c r="F396" s="65"/>
      <c r="G396" s="65"/>
      <c r="H396" s="65"/>
      <c r="I396" s="65"/>
      <c r="J396" s="65"/>
      <c r="K396" s="65">
        <v>3</v>
      </c>
      <c r="L396" s="66">
        <v>3</v>
      </c>
      <c r="M396" s="109"/>
      <c r="N396" s="110"/>
      <c r="O396" s="112"/>
      <c r="P396" s="168"/>
      <c r="Q396" s="117">
        <v>9</v>
      </c>
      <c r="R396" s="169"/>
      <c r="S396" s="168"/>
      <c r="U396" s="112"/>
    </row>
    <row r="397" spans="1:21" ht="15.75" customHeight="1">
      <c r="A397" s="64">
        <v>1702</v>
      </c>
      <c r="B397" s="65"/>
      <c r="C397" s="65"/>
      <c r="D397" s="65"/>
      <c r="E397" s="65"/>
      <c r="F397" s="65"/>
      <c r="G397" s="65"/>
      <c r="H397" s="65"/>
      <c r="I397" s="65"/>
      <c r="J397" s="65"/>
      <c r="K397" s="65">
        <v>1</v>
      </c>
      <c r="L397" s="66">
        <v>1</v>
      </c>
      <c r="M397" s="109"/>
      <c r="N397" s="110"/>
      <c r="O397" s="112"/>
      <c r="P397" s="116"/>
      <c r="Q397" s="117">
        <v>6</v>
      </c>
      <c r="R397" s="118"/>
      <c r="S397" s="116"/>
      <c r="U397" s="112"/>
    </row>
    <row r="398" spans="1:21" ht="15.75" customHeight="1">
      <c r="A398" s="64">
        <v>1801</v>
      </c>
      <c r="B398" s="65"/>
      <c r="C398" s="65"/>
      <c r="D398" s="65"/>
      <c r="E398" s="65"/>
      <c r="F398" s="65"/>
      <c r="G398" s="65"/>
      <c r="H398" s="65"/>
      <c r="I398" s="65"/>
      <c r="J398" s="65"/>
      <c r="K398" s="65"/>
      <c r="L398" s="66">
        <v>4</v>
      </c>
      <c r="M398" s="109"/>
      <c r="N398" s="110"/>
      <c r="O398" s="112"/>
      <c r="P398" s="116"/>
      <c r="Q398" s="117"/>
      <c r="R398" s="118"/>
      <c r="S398" s="116"/>
      <c r="U398" s="112"/>
    </row>
    <row r="399" spans="1:21" ht="15.75" customHeight="1">
      <c r="A399" s="64">
        <v>1802</v>
      </c>
      <c r="B399" s="65"/>
      <c r="C399" s="65"/>
      <c r="D399" s="65"/>
      <c r="E399" s="65"/>
      <c r="F399" s="65"/>
      <c r="G399" s="65"/>
      <c r="H399" s="65"/>
      <c r="I399" s="65"/>
      <c r="J399" s="65"/>
      <c r="K399" s="65">
        <v>1</v>
      </c>
      <c r="L399" s="66">
        <v>1</v>
      </c>
      <c r="M399" s="109"/>
      <c r="N399" s="110"/>
      <c r="O399" s="112"/>
      <c r="P399" s="110"/>
      <c r="Q399" s="112"/>
      <c r="R399" s="170"/>
      <c r="S399" s="116"/>
      <c r="U399" s="112"/>
    </row>
    <row r="400" spans="1:21" ht="15.75" customHeight="1">
      <c r="A400" s="64">
        <v>1901</v>
      </c>
      <c r="B400" s="65"/>
      <c r="C400" s="65"/>
      <c r="D400" s="65"/>
      <c r="E400" s="65"/>
      <c r="F400" s="65"/>
      <c r="G400" s="65"/>
      <c r="H400" s="65"/>
      <c r="I400" s="65"/>
      <c r="J400" s="65"/>
      <c r="K400" s="65"/>
      <c r="L400" s="66"/>
      <c r="M400" s="109"/>
      <c r="N400" s="110"/>
      <c r="O400" s="112"/>
      <c r="P400" s="89" t="s">
        <v>83</v>
      </c>
      <c r="Q400" s="90">
        <v>9</v>
      </c>
      <c r="R400" s="120">
        <f>L403</f>
        <v>9</v>
      </c>
      <c r="S400" s="92" t="s">
        <v>11</v>
      </c>
      <c r="U400" s="112"/>
    </row>
    <row r="401" spans="1:21" ht="15.75" customHeight="1">
      <c r="A401" s="64">
        <v>1902</v>
      </c>
      <c r="B401" s="65"/>
      <c r="C401" s="65"/>
      <c r="D401" s="65"/>
      <c r="E401" s="65"/>
      <c r="F401" s="65"/>
      <c r="G401" s="65"/>
      <c r="H401" s="65"/>
      <c r="I401" s="65"/>
      <c r="J401" s="65"/>
      <c r="K401" s="65"/>
      <c r="L401" s="66"/>
      <c r="M401" s="109"/>
      <c r="N401" s="110"/>
      <c r="O401" s="112"/>
      <c r="P401" s="93" t="s">
        <v>85</v>
      </c>
      <c r="Q401" s="94">
        <f>IF(Q400/B386=0,"",Q400/B386)</f>
        <v>0.3</v>
      </c>
      <c r="R401" s="121">
        <f>IF(Q400/R400=0,"",Q400/R400)</f>
        <v>1</v>
      </c>
      <c r="S401" s="96" t="s">
        <v>86</v>
      </c>
      <c r="U401" s="112"/>
    </row>
    <row r="402" spans="1:21" ht="15.75" customHeight="1">
      <c r="A402" s="64">
        <v>2001</v>
      </c>
      <c r="B402" s="65"/>
      <c r="C402" s="65"/>
      <c r="D402" s="65"/>
      <c r="E402" s="65"/>
      <c r="F402" s="65"/>
      <c r="G402" s="65"/>
      <c r="H402" s="65"/>
      <c r="I402" s="65"/>
      <c r="J402" s="65"/>
      <c r="K402" s="65"/>
      <c r="L402" s="66"/>
      <c r="M402" s="171"/>
      <c r="N402" s="172"/>
      <c r="O402" s="173"/>
      <c r="P402" s="98"/>
      <c r="Q402" s="99"/>
      <c r="R402" s="99"/>
      <c r="S402" s="122"/>
      <c r="U402" s="112"/>
    </row>
    <row r="403" spans="1:21" ht="18" customHeight="1">
      <c r="A403" s="29"/>
      <c r="B403" s="30"/>
      <c r="C403" s="30"/>
      <c r="D403" s="30"/>
      <c r="E403" s="30"/>
      <c r="F403" s="288" t="s">
        <v>111</v>
      </c>
      <c r="G403" s="289"/>
      <c r="H403" s="289"/>
      <c r="I403" s="289"/>
      <c r="J403" s="289"/>
      <c r="K403" s="290"/>
      <c r="L403" s="101">
        <f>SUM(L386:L399)</f>
        <v>9</v>
      </c>
      <c r="M403" s="102" t="str">
        <f>IF(SUM(L392:L395)=0,"0%",SUM(L392:L395)/B386)</f>
        <v>0%</v>
      </c>
      <c r="N403" s="102">
        <f>IF(L403=0,"",L403/B386)</f>
        <v>0.3</v>
      </c>
      <c r="O403" s="102">
        <f>N403-M403</f>
        <v>0.3</v>
      </c>
      <c r="P403" s="3"/>
      <c r="Q403" s="30"/>
      <c r="R403" s="23"/>
      <c r="S403" s="3"/>
      <c r="U403" s="112"/>
    </row>
    <row r="404" spans="1:21" ht="12.75" customHeight="1">
      <c r="L404" s="3"/>
      <c r="M404" s="3"/>
      <c r="N404" s="3"/>
      <c r="O404" s="3"/>
    </row>
    <row r="405" spans="1:21" ht="12.75" customHeight="1">
      <c r="L405" s="3"/>
      <c r="M405" s="3"/>
      <c r="N405" s="3"/>
      <c r="O405" s="3"/>
    </row>
    <row r="406" spans="1:21" ht="26.25" customHeight="1">
      <c r="A406" s="309" t="s">
        <v>99</v>
      </c>
      <c r="B406" s="292"/>
      <c r="C406" s="292"/>
      <c r="D406" s="292"/>
      <c r="E406" s="292"/>
      <c r="F406" s="292"/>
      <c r="G406" s="292"/>
      <c r="H406" s="298" t="s">
        <v>84</v>
      </c>
      <c r="I406" s="292"/>
      <c r="J406" s="292"/>
      <c r="K406" s="30"/>
      <c r="L406" s="3"/>
      <c r="M406" s="3"/>
      <c r="N406" s="30"/>
      <c r="O406" s="3"/>
      <c r="P406" s="30"/>
      <c r="Q406" s="30"/>
      <c r="R406" s="30"/>
    </row>
    <row r="407" spans="1:21" ht="20.25" customHeight="1">
      <c r="A407" s="293" t="s">
        <v>10</v>
      </c>
      <c r="B407" s="294" t="s">
        <v>100</v>
      </c>
      <c r="C407" s="289"/>
      <c r="D407" s="289"/>
      <c r="E407" s="289"/>
      <c r="F407" s="289"/>
      <c r="G407" s="289"/>
      <c r="H407" s="289"/>
      <c r="I407" s="289"/>
      <c r="J407" s="289"/>
      <c r="K407" s="290"/>
      <c r="L407" s="295" t="s">
        <v>11</v>
      </c>
      <c r="M407" s="286" t="s">
        <v>3</v>
      </c>
      <c r="N407" s="286" t="s">
        <v>4</v>
      </c>
      <c r="O407" s="284" t="s">
        <v>5</v>
      </c>
      <c r="P407" s="286" t="s">
        <v>6</v>
      </c>
      <c r="Q407" s="287" t="s">
        <v>7</v>
      </c>
      <c r="R407" s="287" t="s">
        <v>8</v>
      </c>
      <c r="S407" s="286" t="s">
        <v>101</v>
      </c>
    </row>
    <row r="408" spans="1:21" ht="15.75" customHeight="1">
      <c r="A408" s="285"/>
      <c r="B408" s="64" t="s">
        <v>102</v>
      </c>
      <c r="C408" s="64" t="s">
        <v>103</v>
      </c>
      <c r="D408" s="64" t="s">
        <v>104</v>
      </c>
      <c r="E408" s="64" t="s">
        <v>105</v>
      </c>
      <c r="F408" s="64" t="s">
        <v>106</v>
      </c>
      <c r="G408" s="64" t="s">
        <v>107</v>
      </c>
      <c r="H408" s="64" t="s">
        <v>108</v>
      </c>
      <c r="I408" s="64" t="s">
        <v>109</v>
      </c>
      <c r="J408" s="64" t="s">
        <v>110</v>
      </c>
      <c r="K408" s="64" t="s">
        <v>136</v>
      </c>
      <c r="L408" s="285"/>
      <c r="M408" s="285"/>
      <c r="N408" s="285"/>
      <c r="O408" s="285"/>
      <c r="P408" s="285"/>
      <c r="Q408" s="285"/>
      <c r="R408" s="285"/>
      <c r="S408" s="285"/>
      <c r="U408" s="112"/>
    </row>
    <row r="409" spans="1:21" ht="15.75" customHeight="1">
      <c r="A409" s="64">
        <v>1202</v>
      </c>
      <c r="B409" s="65">
        <v>38</v>
      </c>
      <c r="C409" s="65"/>
      <c r="D409" s="65"/>
      <c r="E409" s="65"/>
      <c r="F409" s="65"/>
      <c r="G409" s="65"/>
      <c r="H409" s="65"/>
      <c r="I409" s="65"/>
      <c r="J409" s="65"/>
      <c r="K409" s="65"/>
      <c r="L409" s="66"/>
      <c r="M409" s="104"/>
      <c r="N409" s="105"/>
      <c r="O409" s="106"/>
      <c r="P409" s="69"/>
      <c r="Q409" s="70">
        <f>B409</f>
        <v>38</v>
      </c>
      <c r="R409" s="71"/>
      <c r="S409" s="69"/>
      <c r="U409" s="112"/>
    </row>
    <row r="410" spans="1:21" ht="15.75" customHeight="1">
      <c r="A410" s="64">
        <v>1301</v>
      </c>
      <c r="B410" s="65"/>
      <c r="C410" s="65">
        <v>32</v>
      </c>
      <c r="D410" s="65"/>
      <c r="E410" s="65"/>
      <c r="F410" s="65"/>
      <c r="G410" s="65"/>
      <c r="H410" s="65"/>
      <c r="I410" s="65"/>
      <c r="J410" s="65"/>
      <c r="K410" s="65"/>
      <c r="L410" s="66"/>
      <c r="M410" s="109"/>
      <c r="N410" s="110"/>
      <c r="O410" s="111"/>
      <c r="P410" s="74">
        <f>IF(C410=0,"",C410/B409)</f>
        <v>0.84210526315789469</v>
      </c>
      <c r="Q410" s="75">
        <v>32</v>
      </c>
      <c r="R410" s="76">
        <f t="shared" ref="R410:R418" si="53">IF(Q410=0,"",Q410/Q409)</f>
        <v>0.84210526315789469</v>
      </c>
      <c r="S410" s="76">
        <f t="shared" ref="S410:S418" si="54">IF(Q410=0,"",100%-R410)</f>
        <v>0.15789473684210531</v>
      </c>
      <c r="U410" s="112"/>
    </row>
    <row r="411" spans="1:21" ht="15.75" customHeight="1">
      <c r="A411" s="64">
        <v>1302</v>
      </c>
      <c r="B411" s="65"/>
      <c r="C411" s="65"/>
      <c r="D411" s="65">
        <v>31</v>
      </c>
      <c r="E411" s="65"/>
      <c r="F411" s="65"/>
      <c r="G411" s="65"/>
      <c r="H411" s="65"/>
      <c r="I411" s="65"/>
      <c r="J411" s="65"/>
      <c r="K411" s="65"/>
      <c r="L411" s="66"/>
      <c r="M411" s="109"/>
      <c r="N411" s="110"/>
      <c r="O411" s="111"/>
      <c r="P411" s="74">
        <f>IF(D411=0,"",D411/C410)</f>
        <v>0.96875</v>
      </c>
      <c r="Q411" s="75">
        <v>32</v>
      </c>
      <c r="R411" s="76">
        <f t="shared" si="53"/>
        <v>1</v>
      </c>
      <c r="S411" s="76">
        <f t="shared" si="54"/>
        <v>0</v>
      </c>
      <c r="U411" s="77">
        <f>Q411/Q409</f>
        <v>0.84210526315789469</v>
      </c>
    </row>
    <row r="412" spans="1:21" ht="15.75" customHeight="1">
      <c r="A412" s="64">
        <v>1401</v>
      </c>
      <c r="B412" s="65"/>
      <c r="C412" s="65"/>
      <c r="D412" s="65"/>
      <c r="E412" s="65">
        <v>28</v>
      </c>
      <c r="F412" s="65"/>
      <c r="G412" s="65"/>
      <c r="H412" s="65"/>
      <c r="I412" s="65"/>
      <c r="J412" s="65"/>
      <c r="K412" s="65"/>
      <c r="L412" s="66"/>
      <c r="M412" s="109"/>
      <c r="N412" s="110"/>
      <c r="O412" s="111"/>
      <c r="P412" s="74">
        <f>IF(E412=0,"",E412/D411)</f>
        <v>0.90322580645161288</v>
      </c>
      <c r="Q412" s="75">
        <v>31</v>
      </c>
      <c r="R412" s="76">
        <f t="shared" si="53"/>
        <v>0.96875</v>
      </c>
      <c r="S412" s="76">
        <f t="shared" si="54"/>
        <v>3.125E-2</v>
      </c>
      <c r="U412" s="112"/>
    </row>
    <row r="413" spans="1:21" ht="15.75" customHeight="1">
      <c r="A413" s="64">
        <v>1402</v>
      </c>
      <c r="B413" s="65"/>
      <c r="C413" s="65"/>
      <c r="D413" s="65"/>
      <c r="E413" s="65"/>
      <c r="F413" s="65">
        <v>24</v>
      </c>
      <c r="G413" s="65"/>
      <c r="H413" s="65"/>
      <c r="I413" s="65"/>
      <c r="J413" s="65"/>
      <c r="K413" s="65"/>
      <c r="L413" s="66"/>
      <c r="M413" s="109"/>
      <c r="N413" s="110"/>
      <c r="O413" s="111"/>
      <c r="P413" s="74">
        <f>IF(F413=0,"",F413/E412)</f>
        <v>0.8571428571428571</v>
      </c>
      <c r="Q413" s="75">
        <v>31</v>
      </c>
      <c r="R413" s="76">
        <f t="shared" si="53"/>
        <v>1</v>
      </c>
      <c r="S413" s="76">
        <f t="shared" si="54"/>
        <v>0</v>
      </c>
      <c r="U413" s="112"/>
    </row>
    <row r="414" spans="1:21" ht="15.75" customHeight="1">
      <c r="A414" s="64">
        <v>1501</v>
      </c>
      <c r="B414" s="65"/>
      <c r="C414" s="65"/>
      <c r="D414" s="65"/>
      <c r="E414" s="65"/>
      <c r="F414" s="65"/>
      <c r="G414" s="65">
        <v>24</v>
      </c>
      <c r="H414" s="65"/>
      <c r="I414" s="65"/>
      <c r="J414" s="65"/>
      <c r="K414" s="65"/>
      <c r="L414" s="66"/>
      <c r="M414" s="109"/>
      <c r="N414" s="110"/>
      <c r="O414" s="111"/>
      <c r="P414" s="74">
        <f>IF(G414=0,"",G414/F413)</f>
        <v>1</v>
      </c>
      <c r="Q414" s="75">
        <v>31</v>
      </c>
      <c r="R414" s="76">
        <f t="shared" si="53"/>
        <v>1</v>
      </c>
      <c r="S414" s="76">
        <f t="shared" si="54"/>
        <v>0</v>
      </c>
      <c r="U414" s="112"/>
    </row>
    <row r="415" spans="1:21" ht="15.75" customHeight="1">
      <c r="A415" s="64">
        <v>1502</v>
      </c>
      <c r="B415" s="65"/>
      <c r="C415" s="65"/>
      <c r="D415" s="65"/>
      <c r="E415" s="65"/>
      <c r="F415" s="65"/>
      <c r="G415" s="65"/>
      <c r="H415" s="65">
        <v>21</v>
      </c>
      <c r="I415" s="65"/>
      <c r="J415" s="65"/>
      <c r="K415" s="65"/>
      <c r="L415" s="66"/>
      <c r="M415" s="109"/>
      <c r="N415" s="110"/>
      <c r="O415" s="111"/>
      <c r="P415" s="74">
        <f>IF(H415=0,"",H415/G414)</f>
        <v>0.875</v>
      </c>
      <c r="Q415" s="75">
        <v>29</v>
      </c>
      <c r="R415" s="76">
        <f t="shared" si="53"/>
        <v>0.93548387096774188</v>
      </c>
      <c r="S415" s="76">
        <f t="shared" si="54"/>
        <v>6.4516129032258118E-2</v>
      </c>
      <c r="U415" s="112"/>
    </row>
    <row r="416" spans="1:21" ht="15.75" customHeight="1">
      <c r="A416" s="64">
        <v>1601</v>
      </c>
      <c r="B416" s="65"/>
      <c r="C416" s="65"/>
      <c r="D416" s="65"/>
      <c r="E416" s="65"/>
      <c r="F416" s="65"/>
      <c r="G416" s="65"/>
      <c r="H416" s="65"/>
      <c r="I416" s="65">
        <v>21</v>
      </c>
      <c r="J416" s="65"/>
      <c r="K416" s="65"/>
      <c r="L416" s="66"/>
      <c r="M416" s="109"/>
      <c r="N416" s="110"/>
      <c r="O416" s="111"/>
      <c r="P416" s="74">
        <f>IF(I416=0,"",I416/H415)</f>
        <v>1</v>
      </c>
      <c r="Q416" s="75">
        <v>29</v>
      </c>
      <c r="R416" s="76">
        <f t="shared" si="53"/>
        <v>1</v>
      </c>
      <c r="S416" s="76">
        <f t="shared" si="54"/>
        <v>0</v>
      </c>
      <c r="U416" s="112"/>
    </row>
    <row r="417" spans="1:21" ht="15.75" customHeight="1">
      <c r="A417" s="64">
        <v>1602</v>
      </c>
      <c r="B417" s="65"/>
      <c r="C417" s="65"/>
      <c r="D417" s="65"/>
      <c r="E417" s="65"/>
      <c r="F417" s="65"/>
      <c r="G417" s="65"/>
      <c r="H417" s="65"/>
      <c r="I417" s="65"/>
      <c r="J417" s="65">
        <v>21</v>
      </c>
      <c r="K417" s="65"/>
      <c r="L417" s="66"/>
      <c r="M417" s="109"/>
      <c r="N417" s="110"/>
      <c r="O417" s="111"/>
      <c r="P417" s="74">
        <f>IF(J417=0,"",J417/I416)</f>
        <v>1</v>
      </c>
      <c r="Q417" s="75">
        <v>29</v>
      </c>
      <c r="R417" s="76">
        <f t="shared" si="53"/>
        <v>1</v>
      </c>
      <c r="S417" s="76">
        <f t="shared" si="54"/>
        <v>0</v>
      </c>
      <c r="U417" s="112"/>
    </row>
    <row r="418" spans="1:21" ht="15.75" customHeight="1">
      <c r="A418" s="64">
        <v>1701</v>
      </c>
      <c r="B418" s="65"/>
      <c r="C418" s="65"/>
      <c r="D418" s="65"/>
      <c r="E418" s="65"/>
      <c r="F418" s="65"/>
      <c r="G418" s="65"/>
      <c r="H418" s="65"/>
      <c r="I418" s="65"/>
      <c r="J418" s="65"/>
      <c r="K418" s="65">
        <v>21</v>
      </c>
      <c r="L418" s="66">
        <v>21</v>
      </c>
      <c r="M418" s="109"/>
      <c r="N418" s="110"/>
      <c r="O418" s="111"/>
      <c r="P418" s="74">
        <f>IF(K418=0,"",K418/J417)</f>
        <v>1</v>
      </c>
      <c r="Q418" s="75">
        <v>28</v>
      </c>
      <c r="R418" s="76">
        <f t="shared" si="53"/>
        <v>0.96551724137931039</v>
      </c>
      <c r="S418" s="76">
        <f t="shared" si="54"/>
        <v>3.4482758620689613E-2</v>
      </c>
      <c r="U418" s="112"/>
    </row>
    <row r="419" spans="1:21" ht="15.75" customHeight="1">
      <c r="A419" s="64">
        <v>1702</v>
      </c>
      <c r="B419" s="65"/>
      <c r="C419" s="65"/>
      <c r="D419" s="65"/>
      <c r="E419" s="65"/>
      <c r="F419" s="65"/>
      <c r="G419" s="65"/>
      <c r="H419" s="65"/>
      <c r="I419" s="65"/>
      <c r="J419" s="65"/>
      <c r="K419" s="65">
        <v>5</v>
      </c>
      <c r="L419" s="66">
        <v>5</v>
      </c>
      <c r="M419" s="109"/>
      <c r="N419" s="110"/>
      <c r="O419" s="112"/>
      <c r="P419" s="168"/>
      <c r="Q419" s="117">
        <v>7</v>
      </c>
      <c r="R419" s="169"/>
      <c r="S419" s="168"/>
      <c r="U419" s="112"/>
    </row>
    <row r="420" spans="1:21" ht="15.75" customHeight="1">
      <c r="A420" s="64">
        <v>1801</v>
      </c>
      <c r="B420" s="65"/>
      <c r="C420" s="65"/>
      <c r="D420" s="65"/>
      <c r="E420" s="65"/>
      <c r="F420" s="65"/>
      <c r="G420" s="65"/>
      <c r="H420" s="65"/>
      <c r="I420" s="65"/>
      <c r="J420" s="65"/>
      <c r="K420" s="65"/>
      <c r="L420" s="66">
        <v>1</v>
      </c>
      <c r="M420" s="109"/>
      <c r="N420" s="110"/>
      <c r="O420" s="112"/>
      <c r="P420" s="116"/>
      <c r="Q420" s="117"/>
      <c r="R420" s="118"/>
      <c r="S420" s="116"/>
      <c r="U420" s="112"/>
    </row>
    <row r="421" spans="1:21" ht="15.75" customHeight="1">
      <c r="A421" s="64">
        <v>1802</v>
      </c>
      <c r="B421" s="65"/>
      <c r="C421" s="65"/>
      <c r="D421" s="65"/>
      <c r="E421" s="65"/>
      <c r="F421" s="65"/>
      <c r="G421" s="65"/>
      <c r="H421" s="65"/>
      <c r="I421" s="65"/>
      <c r="J421" s="65"/>
      <c r="K421" s="65">
        <v>1</v>
      </c>
      <c r="L421" s="66">
        <v>1</v>
      </c>
      <c r="M421" s="109"/>
      <c r="N421" s="110"/>
      <c r="O421" s="112"/>
      <c r="P421" s="116"/>
      <c r="Q421" s="117"/>
      <c r="R421" s="118"/>
      <c r="S421" s="116"/>
      <c r="U421" s="112"/>
    </row>
    <row r="422" spans="1:21" ht="15.75" customHeight="1">
      <c r="A422" s="64">
        <v>1901</v>
      </c>
      <c r="B422" s="65"/>
      <c r="C422" s="65"/>
      <c r="D422" s="65"/>
      <c r="E422" s="65"/>
      <c r="F422" s="65"/>
      <c r="G422" s="65"/>
      <c r="H422" s="65"/>
      <c r="I422" s="65"/>
      <c r="J422" s="65"/>
      <c r="K422" s="65"/>
      <c r="L422" s="66"/>
      <c r="M422" s="109"/>
      <c r="N422" s="110"/>
      <c r="O422" s="112"/>
      <c r="P422" s="110"/>
      <c r="Q422" s="112"/>
      <c r="R422" s="170"/>
      <c r="S422" s="116"/>
      <c r="U422" s="112"/>
    </row>
    <row r="423" spans="1:21" ht="15.75" customHeight="1">
      <c r="A423" s="64">
        <v>1902</v>
      </c>
      <c r="B423" s="65"/>
      <c r="C423" s="65"/>
      <c r="D423" s="65"/>
      <c r="E423" s="65"/>
      <c r="F423" s="65"/>
      <c r="G423" s="65"/>
      <c r="H423" s="65"/>
      <c r="I423" s="65"/>
      <c r="J423" s="65"/>
      <c r="K423" s="65"/>
      <c r="L423" s="66"/>
      <c r="M423" s="109"/>
      <c r="N423" s="110"/>
      <c r="O423" s="112"/>
      <c r="P423" s="89" t="s">
        <v>83</v>
      </c>
      <c r="Q423" s="90">
        <v>28</v>
      </c>
      <c r="R423" s="120">
        <f>L426</f>
        <v>28</v>
      </c>
      <c r="S423" s="92" t="s">
        <v>11</v>
      </c>
      <c r="U423" s="112"/>
    </row>
    <row r="424" spans="1:21" ht="15.75" customHeight="1">
      <c r="A424" s="64">
        <v>2001</v>
      </c>
      <c r="B424" s="65"/>
      <c r="C424" s="65"/>
      <c r="D424" s="65"/>
      <c r="E424" s="65"/>
      <c r="F424" s="65"/>
      <c r="G424" s="65"/>
      <c r="H424" s="65"/>
      <c r="I424" s="65"/>
      <c r="J424" s="65"/>
      <c r="K424" s="65"/>
      <c r="L424" s="66"/>
      <c r="M424" s="109"/>
      <c r="N424" s="110"/>
      <c r="O424" s="112"/>
      <c r="P424" s="93" t="s">
        <v>85</v>
      </c>
      <c r="Q424" s="94">
        <f>IF(Q423/B409=0,"",Q423/B409)</f>
        <v>0.73684210526315785</v>
      </c>
      <c r="R424" s="121">
        <f>IF(Q423/R423=0,"",Q423/R423)</f>
        <v>1</v>
      </c>
      <c r="S424" s="96" t="s">
        <v>86</v>
      </c>
      <c r="U424" s="112"/>
    </row>
    <row r="425" spans="1:21" ht="15.75" customHeight="1">
      <c r="A425" s="64">
        <v>2002</v>
      </c>
      <c r="B425" s="65"/>
      <c r="C425" s="65"/>
      <c r="D425" s="65"/>
      <c r="E425" s="65"/>
      <c r="F425" s="65"/>
      <c r="G425" s="65"/>
      <c r="H425" s="65"/>
      <c r="I425" s="65"/>
      <c r="J425" s="65"/>
      <c r="K425" s="65"/>
      <c r="L425" s="66"/>
      <c r="M425" s="171"/>
      <c r="N425" s="172"/>
      <c r="O425" s="173"/>
      <c r="P425" s="98"/>
      <c r="Q425" s="99"/>
      <c r="R425" s="99"/>
      <c r="S425" s="122"/>
      <c r="U425" s="112"/>
    </row>
    <row r="426" spans="1:21" ht="18" customHeight="1">
      <c r="A426" s="29"/>
      <c r="B426" s="30"/>
      <c r="C426" s="315" t="s">
        <v>111</v>
      </c>
      <c r="D426" s="316"/>
      <c r="E426" s="316"/>
      <c r="F426" s="316"/>
      <c r="G426" s="316"/>
      <c r="H426" s="316"/>
      <c r="I426" s="316"/>
      <c r="J426" s="316"/>
      <c r="K426" s="317"/>
      <c r="L426" s="101">
        <f>SUM(L409:L422)</f>
        <v>28</v>
      </c>
      <c r="M426" s="102">
        <f>IF(SUM(L415:L418)=0,"0%",SUM(L415:L418)/B409)</f>
        <v>0.55263157894736847</v>
      </c>
      <c r="N426" s="102">
        <f>IF(L426=0,"",L426/B409)</f>
        <v>0.73684210526315785</v>
      </c>
      <c r="O426" s="102">
        <f>N426-M426</f>
        <v>0.18421052631578938</v>
      </c>
      <c r="P426" s="3"/>
      <c r="Q426" s="30"/>
      <c r="R426" s="23"/>
      <c r="S426" s="3"/>
      <c r="U426" s="112"/>
    </row>
    <row r="427" spans="1:21" ht="12.75" customHeight="1">
      <c r="L427" s="3"/>
      <c r="M427" s="3"/>
      <c r="O427" s="3"/>
    </row>
    <row r="428" spans="1:21" ht="12.75" customHeight="1">
      <c r="L428" s="3"/>
      <c r="M428" s="3"/>
      <c r="O428" s="3"/>
    </row>
    <row r="429" spans="1:21" ht="26.25" customHeight="1">
      <c r="A429" s="309" t="s">
        <v>99</v>
      </c>
      <c r="B429" s="292"/>
      <c r="C429" s="292"/>
      <c r="D429" s="292"/>
      <c r="E429" s="292"/>
      <c r="F429" s="292"/>
      <c r="G429" s="292"/>
      <c r="H429" s="298" t="s">
        <v>87</v>
      </c>
      <c r="I429" s="292"/>
      <c r="J429" s="292"/>
      <c r="K429" s="30"/>
      <c r="L429" s="3"/>
      <c r="M429" s="3"/>
      <c r="N429" s="30"/>
      <c r="O429" s="3"/>
      <c r="P429" s="30"/>
      <c r="Q429" s="30"/>
      <c r="R429" s="30"/>
    </row>
    <row r="430" spans="1:21" ht="20.25" customHeight="1">
      <c r="A430" s="293" t="s">
        <v>10</v>
      </c>
      <c r="B430" s="294" t="s">
        <v>100</v>
      </c>
      <c r="C430" s="289"/>
      <c r="D430" s="289"/>
      <c r="E430" s="289"/>
      <c r="F430" s="289"/>
      <c r="G430" s="289"/>
      <c r="H430" s="289"/>
      <c r="I430" s="289"/>
      <c r="J430" s="289"/>
      <c r="K430" s="290"/>
      <c r="L430" s="295" t="s">
        <v>11</v>
      </c>
      <c r="M430" s="286" t="s">
        <v>3</v>
      </c>
      <c r="N430" s="286" t="s">
        <v>4</v>
      </c>
      <c r="O430" s="284" t="s">
        <v>5</v>
      </c>
      <c r="P430" s="286" t="s">
        <v>6</v>
      </c>
      <c r="Q430" s="287" t="s">
        <v>7</v>
      </c>
      <c r="R430" s="287" t="s">
        <v>8</v>
      </c>
      <c r="S430" s="286" t="s">
        <v>101</v>
      </c>
    </row>
    <row r="431" spans="1:21" ht="15.75" customHeight="1">
      <c r="A431" s="285"/>
      <c r="B431" s="64" t="s">
        <v>102</v>
      </c>
      <c r="C431" s="64" t="s">
        <v>103</v>
      </c>
      <c r="D431" s="64" t="s">
        <v>104</v>
      </c>
      <c r="E431" s="64" t="s">
        <v>105</v>
      </c>
      <c r="F431" s="64" t="s">
        <v>106</v>
      </c>
      <c r="G431" s="64" t="s">
        <v>107</v>
      </c>
      <c r="H431" s="64" t="s">
        <v>108</v>
      </c>
      <c r="I431" s="64" t="s">
        <v>109</v>
      </c>
      <c r="J431" s="64" t="s">
        <v>110</v>
      </c>
      <c r="K431" s="64" t="s">
        <v>138</v>
      </c>
      <c r="L431" s="285"/>
      <c r="M431" s="285"/>
      <c r="N431" s="285"/>
      <c r="O431" s="285"/>
      <c r="P431" s="285"/>
      <c r="Q431" s="285"/>
      <c r="R431" s="285"/>
      <c r="S431" s="285"/>
      <c r="U431" s="112"/>
    </row>
    <row r="432" spans="1:21" ht="15.75" customHeight="1">
      <c r="A432" s="64">
        <v>1301</v>
      </c>
      <c r="B432" s="65">
        <v>42</v>
      </c>
      <c r="C432" s="65"/>
      <c r="D432" s="65"/>
      <c r="E432" s="65"/>
      <c r="F432" s="65"/>
      <c r="G432" s="65"/>
      <c r="H432" s="65"/>
      <c r="I432" s="65"/>
      <c r="J432" s="65"/>
      <c r="K432" s="65"/>
      <c r="L432" s="66"/>
      <c r="M432" s="104"/>
      <c r="N432" s="105"/>
      <c r="O432" s="106"/>
      <c r="P432" s="69"/>
      <c r="Q432" s="70">
        <f>B432</f>
        <v>42</v>
      </c>
      <c r="R432" s="71"/>
      <c r="S432" s="69"/>
      <c r="U432" s="112"/>
    </row>
    <row r="433" spans="1:21" ht="15.75" customHeight="1">
      <c r="A433" s="64">
        <v>1302</v>
      </c>
      <c r="B433" s="65"/>
      <c r="C433" s="65">
        <v>29</v>
      </c>
      <c r="D433" s="65"/>
      <c r="E433" s="65"/>
      <c r="F433" s="65"/>
      <c r="G433" s="65"/>
      <c r="H433" s="65"/>
      <c r="I433" s="65"/>
      <c r="J433" s="65"/>
      <c r="K433" s="65"/>
      <c r="L433" s="66"/>
      <c r="M433" s="109"/>
      <c r="N433" s="110"/>
      <c r="O433" s="111"/>
      <c r="P433" s="74">
        <f>IF(C433=0,"",C433/B432)</f>
        <v>0.69047619047619047</v>
      </c>
      <c r="Q433" s="75">
        <v>32</v>
      </c>
      <c r="R433" s="76">
        <f t="shared" ref="R433:R441" si="55">IF(Q433=0,"",Q433/Q432)</f>
        <v>0.76190476190476186</v>
      </c>
      <c r="S433" s="76">
        <f t="shared" ref="S433:S441" si="56">IF(Q433=0,"",100%-R433)</f>
        <v>0.23809523809523814</v>
      </c>
      <c r="U433" s="112"/>
    </row>
    <row r="434" spans="1:21" ht="15.75" customHeight="1">
      <c r="A434" s="64">
        <v>1401</v>
      </c>
      <c r="B434" s="65"/>
      <c r="C434" s="65"/>
      <c r="D434" s="65">
        <v>27</v>
      </c>
      <c r="E434" s="65"/>
      <c r="F434" s="65"/>
      <c r="G434" s="65"/>
      <c r="H434" s="65"/>
      <c r="I434" s="65"/>
      <c r="J434" s="65"/>
      <c r="K434" s="65"/>
      <c r="L434" s="66"/>
      <c r="M434" s="109"/>
      <c r="N434" s="110"/>
      <c r="O434" s="111"/>
      <c r="P434" s="74">
        <f>IF(D434=0,"",D434/C433)</f>
        <v>0.93103448275862066</v>
      </c>
      <c r="Q434" s="75">
        <v>32</v>
      </c>
      <c r="R434" s="76">
        <f t="shared" si="55"/>
        <v>1</v>
      </c>
      <c r="S434" s="76">
        <f t="shared" si="56"/>
        <v>0</v>
      </c>
      <c r="U434" s="77">
        <f>Q434/Q432</f>
        <v>0.76190476190476186</v>
      </c>
    </row>
    <row r="435" spans="1:21" ht="15.75" customHeight="1">
      <c r="A435" s="64">
        <v>1402</v>
      </c>
      <c r="B435" s="65"/>
      <c r="C435" s="65"/>
      <c r="D435" s="65"/>
      <c r="E435" s="65">
        <v>25</v>
      </c>
      <c r="F435" s="65"/>
      <c r="G435" s="65"/>
      <c r="H435" s="65"/>
      <c r="I435" s="65"/>
      <c r="J435" s="65"/>
      <c r="K435" s="65"/>
      <c r="L435" s="66"/>
      <c r="M435" s="109"/>
      <c r="N435" s="110"/>
      <c r="O435" s="111"/>
      <c r="P435" s="74">
        <f>IF(E435=0,"",E435/D434)</f>
        <v>0.92592592592592593</v>
      </c>
      <c r="Q435" s="75">
        <v>29</v>
      </c>
      <c r="R435" s="76">
        <f t="shared" si="55"/>
        <v>0.90625</v>
      </c>
      <c r="S435" s="76">
        <f t="shared" si="56"/>
        <v>9.375E-2</v>
      </c>
      <c r="U435" s="112"/>
    </row>
    <row r="436" spans="1:21" ht="15.75" customHeight="1">
      <c r="A436" s="64">
        <v>1501</v>
      </c>
      <c r="B436" s="65"/>
      <c r="C436" s="65"/>
      <c r="D436" s="65"/>
      <c r="E436" s="65"/>
      <c r="F436" s="65">
        <v>23</v>
      </c>
      <c r="G436" s="65"/>
      <c r="H436" s="65"/>
      <c r="I436" s="65"/>
      <c r="J436" s="65"/>
      <c r="K436" s="65"/>
      <c r="L436" s="66"/>
      <c r="M436" s="109"/>
      <c r="N436" s="110"/>
      <c r="O436" s="111"/>
      <c r="P436" s="74">
        <f>IF(F436=0,"",F436/E435)</f>
        <v>0.92</v>
      </c>
      <c r="Q436" s="75">
        <v>29</v>
      </c>
      <c r="R436" s="76">
        <f t="shared" si="55"/>
        <v>1</v>
      </c>
      <c r="S436" s="76">
        <f t="shared" si="56"/>
        <v>0</v>
      </c>
      <c r="U436" s="112"/>
    </row>
    <row r="437" spans="1:21" ht="15.75" customHeight="1">
      <c r="A437" s="64">
        <v>1502</v>
      </c>
      <c r="B437" s="65"/>
      <c r="C437" s="65"/>
      <c r="D437" s="65"/>
      <c r="E437" s="65"/>
      <c r="F437" s="65"/>
      <c r="G437" s="65">
        <v>19</v>
      </c>
      <c r="H437" s="65"/>
      <c r="I437" s="65"/>
      <c r="J437" s="65"/>
      <c r="K437" s="65"/>
      <c r="L437" s="66"/>
      <c r="M437" s="109"/>
      <c r="N437" s="110"/>
      <c r="O437" s="111"/>
      <c r="P437" s="74">
        <f>IF(G437=0,"",G437/F436)</f>
        <v>0.82608695652173914</v>
      </c>
      <c r="Q437" s="75">
        <v>24</v>
      </c>
      <c r="R437" s="76">
        <f t="shared" si="55"/>
        <v>0.82758620689655171</v>
      </c>
      <c r="S437" s="76">
        <f t="shared" si="56"/>
        <v>0.17241379310344829</v>
      </c>
      <c r="U437" s="112"/>
    </row>
    <row r="438" spans="1:21" ht="15.75" customHeight="1">
      <c r="A438" s="64">
        <v>1601</v>
      </c>
      <c r="B438" s="65"/>
      <c r="C438" s="65"/>
      <c r="D438" s="65"/>
      <c r="E438" s="65"/>
      <c r="F438" s="65"/>
      <c r="G438" s="65"/>
      <c r="H438" s="65">
        <v>18</v>
      </c>
      <c r="I438" s="65"/>
      <c r="J438" s="65"/>
      <c r="K438" s="65"/>
      <c r="L438" s="66">
        <v>1</v>
      </c>
      <c r="M438" s="109"/>
      <c r="N438" s="110"/>
      <c r="O438" s="111"/>
      <c r="P438" s="74">
        <f>IF(H438=0,"",H438/G437)</f>
        <v>0.94736842105263153</v>
      </c>
      <c r="Q438" s="75">
        <v>24</v>
      </c>
      <c r="R438" s="76">
        <f t="shared" si="55"/>
        <v>1</v>
      </c>
      <c r="S438" s="76">
        <f t="shared" si="56"/>
        <v>0</v>
      </c>
      <c r="U438" s="112"/>
    </row>
    <row r="439" spans="1:21" ht="15.75" customHeight="1">
      <c r="A439" s="64">
        <v>1602</v>
      </c>
      <c r="B439" s="65"/>
      <c r="C439" s="65"/>
      <c r="D439" s="65"/>
      <c r="E439" s="65"/>
      <c r="F439" s="65"/>
      <c r="G439" s="65"/>
      <c r="H439" s="65"/>
      <c r="I439" s="65">
        <v>18</v>
      </c>
      <c r="J439" s="65"/>
      <c r="K439" s="65"/>
      <c r="L439" s="66"/>
      <c r="M439" s="109"/>
      <c r="N439" s="110"/>
      <c r="O439" s="111"/>
      <c r="P439" s="74">
        <f>IF(I439=0,"",I439/H438)</f>
        <v>1</v>
      </c>
      <c r="Q439" s="75">
        <v>24</v>
      </c>
      <c r="R439" s="76">
        <f t="shared" si="55"/>
        <v>1</v>
      </c>
      <c r="S439" s="76">
        <f t="shared" si="56"/>
        <v>0</v>
      </c>
      <c r="U439" s="112"/>
    </row>
    <row r="440" spans="1:21" ht="15.75" customHeight="1">
      <c r="A440" s="64">
        <v>1701</v>
      </c>
      <c r="B440" s="65"/>
      <c r="C440" s="65"/>
      <c r="D440" s="65"/>
      <c r="E440" s="65"/>
      <c r="F440" s="65"/>
      <c r="G440" s="65"/>
      <c r="H440" s="65"/>
      <c r="I440" s="65"/>
      <c r="J440" s="65">
        <v>14</v>
      </c>
      <c r="K440" s="65"/>
      <c r="L440" s="66">
        <v>2</v>
      </c>
      <c r="M440" s="109"/>
      <c r="N440" s="110"/>
      <c r="O440" s="111"/>
      <c r="P440" s="74">
        <f>IF(J440=0,"",J440/I439)</f>
        <v>0.77777777777777779</v>
      </c>
      <c r="Q440" s="75">
        <v>23</v>
      </c>
      <c r="R440" s="76">
        <f t="shared" si="55"/>
        <v>0.95833333333333337</v>
      </c>
      <c r="S440" s="76">
        <f t="shared" si="56"/>
        <v>4.166666666666663E-2</v>
      </c>
      <c r="U440" s="112"/>
    </row>
    <row r="441" spans="1:21" ht="15.75" customHeight="1">
      <c r="A441" s="64">
        <v>1702</v>
      </c>
      <c r="B441" s="65"/>
      <c r="C441" s="65"/>
      <c r="D441" s="65"/>
      <c r="E441" s="65"/>
      <c r="F441" s="65"/>
      <c r="G441" s="65"/>
      <c r="H441" s="65"/>
      <c r="I441" s="65"/>
      <c r="J441" s="65"/>
      <c r="K441" s="65">
        <v>13</v>
      </c>
      <c r="L441" s="66">
        <v>13</v>
      </c>
      <c r="M441" s="109"/>
      <c r="N441" s="110"/>
      <c r="O441" s="111"/>
      <c r="P441" s="74">
        <f>IF(K441=0,"",K441/J440)</f>
        <v>0.9285714285714286</v>
      </c>
      <c r="Q441" s="75">
        <v>22</v>
      </c>
      <c r="R441" s="76">
        <f t="shared" si="55"/>
        <v>0.95652173913043481</v>
      </c>
      <c r="S441" s="76">
        <f t="shared" si="56"/>
        <v>4.3478260869565188E-2</v>
      </c>
      <c r="U441" s="112"/>
    </row>
    <row r="442" spans="1:21" ht="15.75" customHeight="1">
      <c r="A442" s="64">
        <v>1801</v>
      </c>
      <c r="B442" s="65"/>
      <c r="C442" s="65"/>
      <c r="D442" s="65"/>
      <c r="E442" s="65"/>
      <c r="F442" s="65"/>
      <c r="G442" s="65"/>
      <c r="H442" s="65"/>
      <c r="I442" s="65"/>
      <c r="J442" s="65"/>
      <c r="K442" s="65">
        <v>4</v>
      </c>
      <c r="L442" s="66">
        <v>4</v>
      </c>
      <c r="M442" s="109"/>
      <c r="N442" s="110"/>
      <c r="O442" s="112"/>
      <c r="P442" s="168"/>
      <c r="Q442" s="117">
        <v>14</v>
      </c>
      <c r="R442" s="169"/>
      <c r="S442" s="168"/>
      <c r="U442" s="112"/>
    </row>
    <row r="443" spans="1:21" ht="15.75" customHeight="1">
      <c r="A443" s="64">
        <v>1802</v>
      </c>
      <c r="B443" s="65"/>
      <c r="C443" s="65"/>
      <c r="D443" s="65"/>
      <c r="E443" s="65"/>
      <c r="F443" s="65"/>
      <c r="G443" s="65"/>
      <c r="H443" s="65"/>
      <c r="I443" s="65"/>
      <c r="J443" s="65"/>
      <c r="K443" s="65">
        <v>2</v>
      </c>
      <c r="L443" s="66">
        <v>2</v>
      </c>
      <c r="M443" s="109"/>
      <c r="N443" s="110"/>
      <c r="O443" s="112"/>
      <c r="P443" s="116"/>
      <c r="Q443" s="117">
        <v>2</v>
      </c>
      <c r="R443" s="118"/>
      <c r="S443" s="116"/>
      <c r="U443" s="112"/>
    </row>
    <row r="444" spans="1:21" ht="15.75" customHeight="1">
      <c r="A444" s="64">
        <v>1901</v>
      </c>
      <c r="B444" s="65"/>
      <c r="C444" s="65"/>
      <c r="D444" s="65"/>
      <c r="E444" s="65"/>
      <c r="F444" s="65"/>
      <c r="G444" s="65"/>
      <c r="H444" s="65"/>
      <c r="I444" s="65"/>
      <c r="J444" s="65"/>
      <c r="K444" s="65">
        <v>1</v>
      </c>
      <c r="L444" s="66">
        <v>1</v>
      </c>
      <c r="M444" s="109"/>
      <c r="N444" s="110"/>
      <c r="O444" s="112"/>
      <c r="P444" s="116"/>
      <c r="Q444" s="117">
        <v>2</v>
      </c>
      <c r="R444" s="118"/>
      <c r="S444" s="116"/>
      <c r="U444" s="112"/>
    </row>
    <row r="445" spans="1:21" ht="15.75" customHeight="1">
      <c r="A445" s="64">
        <v>1902</v>
      </c>
      <c r="B445" s="65"/>
      <c r="C445" s="65"/>
      <c r="D445" s="65"/>
      <c r="E445" s="65"/>
      <c r="F445" s="65"/>
      <c r="G445" s="65"/>
      <c r="H445" s="65"/>
      <c r="I445" s="65"/>
      <c r="J445" s="65"/>
      <c r="K445" s="65">
        <v>1</v>
      </c>
      <c r="L445" s="66">
        <v>1</v>
      </c>
      <c r="M445" s="109"/>
      <c r="N445" s="110"/>
      <c r="O445" s="112"/>
      <c r="P445" s="110"/>
      <c r="Q445" s="112"/>
      <c r="R445" s="170"/>
      <c r="S445" s="116"/>
      <c r="U445" s="112"/>
    </row>
    <row r="446" spans="1:21" ht="15.75" customHeight="1">
      <c r="A446" s="64">
        <v>2001</v>
      </c>
      <c r="B446" s="65"/>
      <c r="C446" s="65"/>
      <c r="D446" s="65"/>
      <c r="E446" s="65"/>
      <c r="F446" s="65"/>
      <c r="G446" s="65"/>
      <c r="H446" s="65"/>
      <c r="I446" s="65"/>
      <c r="J446" s="65"/>
      <c r="K446" s="65"/>
      <c r="L446" s="66"/>
      <c r="M446" s="109"/>
      <c r="N446" s="110"/>
      <c r="O446" s="112"/>
      <c r="P446" s="89" t="s">
        <v>83</v>
      </c>
      <c r="Q446" s="90">
        <v>23</v>
      </c>
      <c r="R446" s="120">
        <f>L449</f>
        <v>24</v>
      </c>
      <c r="S446" s="92" t="s">
        <v>11</v>
      </c>
      <c r="U446" s="112"/>
    </row>
    <row r="447" spans="1:21" ht="15.75" customHeight="1">
      <c r="A447" s="64">
        <v>2002</v>
      </c>
      <c r="B447" s="65"/>
      <c r="C447" s="65"/>
      <c r="D447" s="65"/>
      <c r="E447" s="65"/>
      <c r="F447" s="65"/>
      <c r="G447" s="65"/>
      <c r="H447" s="65"/>
      <c r="I447" s="65"/>
      <c r="J447" s="65"/>
      <c r="K447" s="65"/>
      <c r="L447" s="66"/>
      <c r="M447" s="109"/>
      <c r="N447" s="110"/>
      <c r="O447" s="112"/>
      <c r="P447" s="93" t="s">
        <v>85</v>
      </c>
      <c r="Q447" s="94">
        <f>IF(Q446/B432=0,"",Q446/B432)</f>
        <v>0.54761904761904767</v>
      </c>
      <c r="R447" s="121">
        <f>IF(Q446/R446=0,"",Q446/R446)</f>
        <v>0.95833333333333337</v>
      </c>
      <c r="S447" s="96" t="s">
        <v>86</v>
      </c>
      <c r="U447" s="112"/>
    </row>
    <row r="448" spans="1:21" ht="15.75" customHeight="1">
      <c r="A448" s="64">
        <v>2101</v>
      </c>
      <c r="B448" s="65"/>
      <c r="C448" s="65"/>
      <c r="D448" s="65"/>
      <c r="E448" s="65"/>
      <c r="F448" s="65"/>
      <c r="G448" s="65"/>
      <c r="H448" s="65"/>
      <c r="I448" s="65"/>
      <c r="J448" s="65"/>
      <c r="K448" s="65"/>
      <c r="L448" s="66"/>
      <c r="M448" s="171"/>
      <c r="N448" s="172"/>
      <c r="O448" s="173"/>
      <c r="P448" s="98"/>
      <c r="Q448" s="99"/>
      <c r="R448" s="99"/>
      <c r="S448" s="122"/>
      <c r="U448" s="112"/>
    </row>
    <row r="449" spans="1:21" ht="18" customHeight="1">
      <c r="A449" s="29"/>
      <c r="B449" s="30"/>
      <c r="C449" s="315" t="s">
        <v>111</v>
      </c>
      <c r="D449" s="316"/>
      <c r="E449" s="316"/>
      <c r="F449" s="316"/>
      <c r="G449" s="316"/>
      <c r="H449" s="316"/>
      <c r="I449" s="316"/>
      <c r="J449" s="316"/>
      <c r="K449" s="317"/>
      <c r="L449" s="101">
        <f>SUM(L432:L445)</f>
        <v>24</v>
      </c>
      <c r="M449" s="102">
        <f>IF(SUM(L438:L441)=0,"",SUM(L438:L441)/B432)</f>
        <v>0.38095238095238093</v>
      </c>
      <c r="N449" s="102">
        <f>IF(L449=0,"",L449/B432)</f>
        <v>0.5714285714285714</v>
      </c>
      <c r="O449" s="102">
        <f>IF(L440=0,"",N449-M449)</f>
        <v>0.19047619047619047</v>
      </c>
      <c r="P449" s="3"/>
      <c r="Q449" s="30"/>
      <c r="R449" s="23"/>
      <c r="S449" s="3"/>
      <c r="U449" s="112"/>
    </row>
    <row r="450" spans="1:21" ht="12.75" customHeight="1">
      <c r="L450" s="3"/>
      <c r="M450" s="3"/>
      <c r="O450" s="3"/>
    </row>
    <row r="451" spans="1:21" ht="12.75" customHeight="1">
      <c r="L451" s="3"/>
      <c r="M451" s="3"/>
      <c r="O451" s="3"/>
    </row>
    <row r="452" spans="1:21" ht="26.25" customHeight="1">
      <c r="A452" s="309" t="s">
        <v>99</v>
      </c>
      <c r="B452" s="292"/>
      <c r="C452" s="292"/>
      <c r="D452" s="292"/>
      <c r="E452" s="292"/>
      <c r="F452" s="292"/>
      <c r="G452" s="292"/>
      <c r="H452" s="298" t="s">
        <v>88</v>
      </c>
      <c r="I452" s="292"/>
      <c r="J452" s="292"/>
      <c r="L452" s="30"/>
      <c r="M452" s="3"/>
      <c r="N452" s="3"/>
      <c r="O452" s="30"/>
      <c r="P452" s="3"/>
      <c r="Q452" s="30"/>
      <c r="R452" s="30"/>
      <c r="S452" s="30"/>
    </row>
    <row r="453" spans="1:21" ht="20.25" customHeight="1">
      <c r="A453" s="293" t="s">
        <v>10</v>
      </c>
      <c r="B453" s="294" t="s">
        <v>100</v>
      </c>
      <c r="C453" s="289"/>
      <c r="D453" s="289"/>
      <c r="E453" s="289"/>
      <c r="F453" s="289"/>
      <c r="G453" s="289"/>
      <c r="H453" s="289"/>
      <c r="I453" s="289"/>
      <c r="J453" s="289"/>
      <c r="K453" s="290"/>
      <c r="L453" s="295" t="s">
        <v>11</v>
      </c>
      <c r="M453" s="286" t="s">
        <v>3</v>
      </c>
      <c r="N453" s="286" t="s">
        <v>4</v>
      </c>
      <c r="O453" s="284" t="s">
        <v>5</v>
      </c>
      <c r="P453" s="286" t="s">
        <v>6</v>
      </c>
      <c r="Q453" s="287" t="s">
        <v>7</v>
      </c>
      <c r="R453" s="287" t="s">
        <v>8</v>
      </c>
      <c r="S453" s="286" t="s">
        <v>101</v>
      </c>
    </row>
    <row r="454" spans="1:21" ht="15.75" customHeight="1">
      <c r="A454" s="285"/>
      <c r="B454" s="64" t="s">
        <v>102</v>
      </c>
      <c r="C454" s="64" t="s">
        <v>103</v>
      </c>
      <c r="D454" s="64" t="s">
        <v>104</v>
      </c>
      <c r="E454" s="64" t="s">
        <v>105</v>
      </c>
      <c r="F454" s="64" t="s">
        <v>106</v>
      </c>
      <c r="G454" s="64" t="s">
        <v>107</v>
      </c>
      <c r="H454" s="64" t="s">
        <v>108</v>
      </c>
      <c r="I454" s="64" t="s">
        <v>109</v>
      </c>
      <c r="J454" s="64" t="s">
        <v>110</v>
      </c>
      <c r="K454" s="64" t="s">
        <v>138</v>
      </c>
      <c r="L454" s="285"/>
      <c r="M454" s="285"/>
      <c r="N454" s="285"/>
      <c r="O454" s="285"/>
      <c r="P454" s="285"/>
      <c r="Q454" s="285"/>
      <c r="R454" s="285"/>
      <c r="S454" s="285"/>
      <c r="U454" s="112"/>
    </row>
    <row r="455" spans="1:21" ht="15.75" customHeight="1">
      <c r="A455" s="64">
        <v>1302</v>
      </c>
      <c r="B455" s="65">
        <v>36</v>
      </c>
      <c r="C455" s="65"/>
      <c r="D455" s="65"/>
      <c r="E455" s="65"/>
      <c r="F455" s="65"/>
      <c r="G455" s="65"/>
      <c r="H455" s="65"/>
      <c r="I455" s="65"/>
      <c r="J455" s="65"/>
      <c r="K455" s="65"/>
      <c r="L455" s="66"/>
      <c r="M455" s="104"/>
      <c r="N455" s="105"/>
      <c r="O455" s="106"/>
      <c r="P455" s="69"/>
      <c r="Q455" s="70">
        <f>B455</f>
        <v>36</v>
      </c>
      <c r="R455" s="71"/>
      <c r="S455" s="69"/>
      <c r="U455" s="112"/>
    </row>
    <row r="456" spans="1:21" ht="15.75" customHeight="1">
      <c r="A456" s="64">
        <v>1401</v>
      </c>
      <c r="B456" s="65"/>
      <c r="C456" s="65">
        <v>29</v>
      </c>
      <c r="D456" s="65"/>
      <c r="E456" s="65"/>
      <c r="F456" s="65"/>
      <c r="G456" s="65"/>
      <c r="H456" s="65"/>
      <c r="I456" s="65"/>
      <c r="J456" s="65"/>
      <c r="K456" s="65"/>
      <c r="L456" s="66"/>
      <c r="M456" s="109"/>
      <c r="N456" s="110"/>
      <c r="O456" s="111"/>
      <c r="P456" s="74">
        <f>IF(C456=0,"",C456/B455)</f>
        <v>0.80555555555555558</v>
      </c>
      <c r="Q456" s="75">
        <v>29</v>
      </c>
      <c r="R456" s="76">
        <f t="shared" ref="R456:R464" si="57">IF(Q456=0,"",Q456/Q455)</f>
        <v>0.80555555555555558</v>
      </c>
      <c r="S456" s="76">
        <f t="shared" ref="S456:S464" si="58">IF(Q456=0,"",100%-R456)</f>
        <v>0.19444444444444442</v>
      </c>
      <c r="U456" s="112"/>
    </row>
    <row r="457" spans="1:21" ht="15.75" customHeight="1">
      <c r="A457" s="64">
        <v>1402</v>
      </c>
      <c r="B457" s="65"/>
      <c r="C457" s="65"/>
      <c r="D457" s="65">
        <v>28</v>
      </c>
      <c r="E457" s="65"/>
      <c r="F457" s="65"/>
      <c r="G457" s="65"/>
      <c r="H457" s="65"/>
      <c r="I457" s="65"/>
      <c r="J457" s="65"/>
      <c r="K457" s="65"/>
      <c r="L457" s="66"/>
      <c r="M457" s="109"/>
      <c r="N457" s="110"/>
      <c r="O457" s="111"/>
      <c r="P457" s="74">
        <f>IF(D457=0,"",D457/C456)</f>
        <v>0.96551724137931039</v>
      </c>
      <c r="Q457" s="75">
        <v>29</v>
      </c>
      <c r="R457" s="76">
        <f t="shared" si="57"/>
        <v>1</v>
      </c>
      <c r="S457" s="76">
        <f t="shared" si="58"/>
        <v>0</v>
      </c>
      <c r="U457" s="77">
        <f>Q457/Q455</f>
        <v>0.80555555555555558</v>
      </c>
    </row>
    <row r="458" spans="1:21" ht="15.75" customHeight="1">
      <c r="A458" s="64">
        <v>1501</v>
      </c>
      <c r="B458" s="65"/>
      <c r="C458" s="65"/>
      <c r="D458" s="65"/>
      <c r="E458" s="65">
        <v>28</v>
      </c>
      <c r="F458" s="65"/>
      <c r="G458" s="65"/>
      <c r="H458" s="65"/>
      <c r="I458" s="65"/>
      <c r="J458" s="65"/>
      <c r="K458" s="65"/>
      <c r="L458" s="66"/>
      <c r="M458" s="109"/>
      <c r="N458" s="110"/>
      <c r="O458" s="111"/>
      <c r="P458" s="74">
        <f>IF(E458=0,"",E458/D457)</f>
        <v>1</v>
      </c>
      <c r="Q458" s="75">
        <v>28</v>
      </c>
      <c r="R458" s="76">
        <f t="shared" si="57"/>
        <v>0.96551724137931039</v>
      </c>
      <c r="S458" s="76">
        <f t="shared" si="58"/>
        <v>3.4482758620689613E-2</v>
      </c>
      <c r="U458" s="112"/>
    </row>
    <row r="459" spans="1:21" ht="15.75" customHeight="1">
      <c r="A459" s="64">
        <v>1502</v>
      </c>
      <c r="B459" s="65"/>
      <c r="C459" s="65"/>
      <c r="D459" s="65"/>
      <c r="E459" s="65"/>
      <c r="F459" s="65">
        <v>25</v>
      </c>
      <c r="G459" s="65"/>
      <c r="H459" s="65"/>
      <c r="I459" s="65"/>
      <c r="J459" s="65"/>
      <c r="K459" s="65"/>
      <c r="L459" s="66"/>
      <c r="M459" s="109"/>
      <c r="N459" s="110"/>
      <c r="O459" s="111"/>
      <c r="P459" s="74">
        <f>IF(F459=0,"",F459/E458)</f>
        <v>0.8928571428571429</v>
      </c>
      <c r="Q459" s="75">
        <v>27</v>
      </c>
      <c r="R459" s="76">
        <f t="shared" si="57"/>
        <v>0.9642857142857143</v>
      </c>
      <c r="S459" s="76">
        <f t="shared" si="58"/>
        <v>3.5714285714285698E-2</v>
      </c>
      <c r="U459" s="112"/>
    </row>
    <row r="460" spans="1:21" ht="15.75" customHeight="1">
      <c r="A460" s="64">
        <v>1601</v>
      </c>
      <c r="B460" s="65"/>
      <c r="C460" s="65"/>
      <c r="D460" s="65"/>
      <c r="E460" s="65"/>
      <c r="F460" s="65"/>
      <c r="G460" s="65">
        <v>22</v>
      </c>
      <c r="H460" s="65"/>
      <c r="I460" s="65"/>
      <c r="J460" s="65"/>
      <c r="K460" s="65"/>
      <c r="L460" s="66"/>
      <c r="M460" s="109"/>
      <c r="N460" s="110"/>
      <c r="O460" s="111"/>
      <c r="P460" s="74">
        <f>IF(G460=0,"",G460/F459)</f>
        <v>0.88</v>
      </c>
      <c r="Q460" s="75">
        <v>25</v>
      </c>
      <c r="R460" s="76">
        <f t="shared" si="57"/>
        <v>0.92592592592592593</v>
      </c>
      <c r="S460" s="76">
        <f t="shared" si="58"/>
        <v>7.407407407407407E-2</v>
      </c>
      <c r="U460" s="112"/>
    </row>
    <row r="461" spans="1:21" ht="15.75" customHeight="1">
      <c r="A461" s="64">
        <v>1602</v>
      </c>
      <c r="B461" s="65"/>
      <c r="C461" s="65"/>
      <c r="D461" s="65"/>
      <c r="E461" s="65"/>
      <c r="F461" s="65"/>
      <c r="G461" s="65"/>
      <c r="H461" s="65">
        <v>21</v>
      </c>
      <c r="I461" s="65"/>
      <c r="J461" s="65"/>
      <c r="K461" s="65"/>
      <c r="L461" s="66"/>
      <c r="M461" s="109"/>
      <c r="N461" s="110"/>
      <c r="O461" s="111"/>
      <c r="P461" s="74">
        <f>IF(H461=0,"",H461/G460)</f>
        <v>0.95454545454545459</v>
      </c>
      <c r="Q461" s="75">
        <v>24</v>
      </c>
      <c r="R461" s="76">
        <f t="shared" si="57"/>
        <v>0.96</v>
      </c>
      <c r="S461" s="76">
        <f t="shared" si="58"/>
        <v>4.0000000000000036E-2</v>
      </c>
      <c r="U461" s="112"/>
    </row>
    <row r="462" spans="1:21" ht="15.75" customHeight="1">
      <c r="A462" s="64">
        <v>1701</v>
      </c>
      <c r="B462" s="65"/>
      <c r="C462" s="65"/>
      <c r="D462" s="65"/>
      <c r="E462" s="65"/>
      <c r="F462" s="65"/>
      <c r="G462" s="65"/>
      <c r="H462" s="65"/>
      <c r="I462" s="65">
        <v>20</v>
      </c>
      <c r="J462" s="65"/>
      <c r="K462" s="65"/>
      <c r="L462" s="66"/>
      <c r="M462" s="109"/>
      <c r="N462" s="110"/>
      <c r="O462" s="111"/>
      <c r="P462" s="74">
        <f>IF(I462=0,"",I462/H461)</f>
        <v>0.95238095238095233</v>
      </c>
      <c r="Q462" s="75">
        <v>24</v>
      </c>
      <c r="R462" s="76">
        <f t="shared" si="57"/>
        <v>1</v>
      </c>
      <c r="S462" s="76">
        <f t="shared" si="58"/>
        <v>0</v>
      </c>
      <c r="U462" s="112"/>
    </row>
    <row r="463" spans="1:21" ht="15.75" customHeight="1">
      <c r="A463" s="64">
        <v>1702</v>
      </c>
      <c r="B463" s="65"/>
      <c r="C463" s="65"/>
      <c r="D463" s="65"/>
      <c r="E463" s="65"/>
      <c r="F463" s="65"/>
      <c r="G463" s="65"/>
      <c r="H463" s="65"/>
      <c r="I463" s="65"/>
      <c r="J463" s="65">
        <v>19</v>
      </c>
      <c r="K463" s="65"/>
      <c r="L463" s="66">
        <v>1</v>
      </c>
      <c r="M463" s="109"/>
      <c r="N463" s="110"/>
      <c r="O463" s="111"/>
      <c r="P463" s="74">
        <f>IF(J463=0,"",J463/I462)</f>
        <v>0.95</v>
      </c>
      <c r="Q463" s="75">
        <v>23</v>
      </c>
      <c r="R463" s="76">
        <f t="shared" si="57"/>
        <v>0.95833333333333337</v>
      </c>
      <c r="S463" s="76">
        <f t="shared" si="58"/>
        <v>4.166666666666663E-2</v>
      </c>
      <c r="U463" s="112"/>
    </row>
    <row r="464" spans="1:21" ht="15.75" customHeight="1">
      <c r="A464" s="64">
        <v>1801</v>
      </c>
      <c r="B464" s="65"/>
      <c r="C464" s="65"/>
      <c r="D464" s="65"/>
      <c r="E464" s="65"/>
      <c r="F464" s="65"/>
      <c r="G464" s="65"/>
      <c r="H464" s="65"/>
      <c r="I464" s="65"/>
      <c r="J464" s="65"/>
      <c r="K464" s="65">
        <v>19</v>
      </c>
      <c r="L464" s="66">
        <v>19</v>
      </c>
      <c r="M464" s="109"/>
      <c r="N464" s="110"/>
      <c r="O464" s="111"/>
      <c r="P464" s="74">
        <f>IF(K464=0,"",K464/J463)</f>
        <v>1</v>
      </c>
      <c r="Q464" s="75">
        <v>22</v>
      </c>
      <c r="R464" s="76">
        <f t="shared" si="57"/>
        <v>0.95652173913043481</v>
      </c>
      <c r="S464" s="76">
        <f t="shared" si="58"/>
        <v>4.3478260869565188E-2</v>
      </c>
      <c r="U464" s="112"/>
    </row>
    <row r="465" spans="1:21" ht="15.75" customHeight="1">
      <c r="A465" s="64">
        <v>1802</v>
      </c>
      <c r="B465" s="65"/>
      <c r="C465" s="65"/>
      <c r="D465" s="65"/>
      <c r="E465" s="65"/>
      <c r="F465" s="65"/>
      <c r="G465" s="65"/>
      <c r="H465" s="65"/>
      <c r="I465" s="65"/>
      <c r="J465" s="65"/>
      <c r="K465" s="65">
        <v>2</v>
      </c>
      <c r="L465" s="66">
        <v>2</v>
      </c>
      <c r="M465" s="109"/>
      <c r="N465" s="110"/>
      <c r="O465" s="112"/>
      <c r="P465" s="168"/>
      <c r="Q465" s="117">
        <v>2</v>
      </c>
      <c r="R465" s="169"/>
      <c r="S465" s="168"/>
      <c r="U465" s="112"/>
    </row>
    <row r="466" spans="1:21" ht="15.75" customHeight="1">
      <c r="A466" s="64">
        <v>1901</v>
      </c>
      <c r="B466" s="65"/>
      <c r="C466" s="65"/>
      <c r="D466" s="65"/>
      <c r="E466" s="65"/>
      <c r="F466" s="65"/>
      <c r="G466" s="65"/>
      <c r="H466" s="65"/>
      <c r="I466" s="65"/>
      <c r="J466" s="65"/>
      <c r="K466" s="65"/>
      <c r="L466" s="66"/>
      <c r="M466" s="109"/>
      <c r="N466" s="110"/>
      <c r="O466" s="112"/>
      <c r="P466" s="116"/>
      <c r="Q466" s="117"/>
      <c r="R466" s="118"/>
      <c r="S466" s="116"/>
      <c r="U466" s="112"/>
    </row>
    <row r="467" spans="1:21" ht="15.75" customHeight="1">
      <c r="A467" s="64">
        <v>1902</v>
      </c>
      <c r="B467" s="65"/>
      <c r="C467" s="65"/>
      <c r="D467" s="65"/>
      <c r="E467" s="65"/>
      <c r="F467" s="65"/>
      <c r="G467" s="65"/>
      <c r="H467" s="65"/>
      <c r="I467" s="65"/>
      <c r="J467" s="65"/>
      <c r="K467" s="65"/>
      <c r="L467" s="66"/>
      <c r="M467" s="109"/>
      <c r="N467" s="110"/>
      <c r="O467" s="112"/>
      <c r="P467" s="116"/>
      <c r="Q467" s="117"/>
      <c r="R467" s="118"/>
      <c r="S467" s="116"/>
      <c r="U467" s="112"/>
    </row>
    <row r="468" spans="1:21" ht="15.75" customHeight="1">
      <c r="A468" s="64">
        <v>2001</v>
      </c>
      <c r="B468" s="65"/>
      <c r="C468" s="65"/>
      <c r="D468" s="65"/>
      <c r="E468" s="65"/>
      <c r="F468" s="65"/>
      <c r="G468" s="65"/>
      <c r="H468" s="65"/>
      <c r="I468" s="65"/>
      <c r="J468" s="65"/>
      <c r="K468" s="65"/>
      <c r="L468" s="66"/>
      <c r="M468" s="109"/>
      <c r="N468" s="110"/>
      <c r="O468" s="112"/>
      <c r="P468" s="110"/>
      <c r="Q468" s="112"/>
      <c r="R468" s="170"/>
      <c r="S468" s="116"/>
      <c r="U468" s="112"/>
    </row>
    <row r="469" spans="1:21" ht="15.75" customHeight="1">
      <c r="A469" s="64">
        <v>2002</v>
      </c>
      <c r="B469" s="65"/>
      <c r="C469" s="65"/>
      <c r="D469" s="65"/>
      <c r="E469" s="65"/>
      <c r="F469" s="65"/>
      <c r="G469" s="65"/>
      <c r="H469" s="65"/>
      <c r="I469" s="65"/>
      <c r="J469" s="65"/>
      <c r="K469" s="65"/>
      <c r="L469" s="66"/>
      <c r="M469" s="109"/>
      <c r="N469" s="110"/>
      <c r="O469" s="112"/>
      <c r="P469" s="89" t="s">
        <v>83</v>
      </c>
      <c r="Q469" s="90">
        <v>22</v>
      </c>
      <c r="R469" s="120">
        <f>L472</f>
        <v>22</v>
      </c>
      <c r="S469" s="92" t="s">
        <v>11</v>
      </c>
      <c r="U469" s="112"/>
    </row>
    <row r="470" spans="1:21" ht="15.75" customHeight="1">
      <c r="A470" s="64">
        <v>2101</v>
      </c>
      <c r="B470" s="65"/>
      <c r="C470" s="65"/>
      <c r="D470" s="65"/>
      <c r="E470" s="65"/>
      <c r="F470" s="65"/>
      <c r="G470" s="65"/>
      <c r="H470" s="65"/>
      <c r="I470" s="65"/>
      <c r="J470" s="65"/>
      <c r="K470" s="65"/>
      <c r="L470" s="66"/>
      <c r="M470" s="109"/>
      <c r="N470" s="110"/>
      <c r="O470" s="112"/>
      <c r="P470" s="93" t="s">
        <v>85</v>
      </c>
      <c r="Q470" s="94">
        <f>IF(Q469/B455=0,"",Q469/B455)</f>
        <v>0.61111111111111116</v>
      </c>
      <c r="R470" s="121">
        <f>IF(Q469/R469=0,"",Q469/R469)</f>
        <v>1</v>
      </c>
      <c r="S470" s="96" t="s">
        <v>86</v>
      </c>
      <c r="U470" s="112"/>
    </row>
    <row r="471" spans="1:21" ht="15.75" customHeight="1">
      <c r="A471" s="64">
        <v>2102</v>
      </c>
      <c r="B471" s="65"/>
      <c r="C471" s="65"/>
      <c r="D471" s="65"/>
      <c r="E471" s="65"/>
      <c r="F471" s="65"/>
      <c r="G471" s="65"/>
      <c r="H471" s="65"/>
      <c r="I471" s="65"/>
      <c r="J471" s="65"/>
      <c r="K471" s="65"/>
      <c r="L471" s="66"/>
      <c r="M471" s="171"/>
      <c r="N471" s="172"/>
      <c r="O471" s="173"/>
      <c r="P471" s="98"/>
      <c r="Q471" s="99"/>
      <c r="R471" s="99"/>
      <c r="S471" s="122"/>
      <c r="U471" s="112"/>
    </row>
    <row r="472" spans="1:21" ht="18" customHeight="1">
      <c r="A472" s="29"/>
      <c r="B472" s="30"/>
      <c r="C472" s="30"/>
      <c r="D472" s="30"/>
      <c r="E472" s="30"/>
      <c r="F472" s="288" t="s">
        <v>111</v>
      </c>
      <c r="G472" s="289"/>
      <c r="H472" s="289"/>
      <c r="I472" s="289"/>
      <c r="J472" s="289"/>
      <c r="K472" s="290"/>
      <c r="L472" s="101">
        <f>SUM(L455:L468)</f>
        <v>22</v>
      </c>
      <c r="M472" s="102">
        <f>IF(SUM(L463:L464)=0,"",SUM(L463:L464)/B455)</f>
        <v>0.55555555555555558</v>
      </c>
      <c r="N472" s="102">
        <f>IF(L472=0,"",L472/B455)</f>
        <v>0.61111111111111116</v>
      </c>
      <c r="O472" s="102">
        <f>IF(L463=0,"",N472-M472)</f>
        <v>5.555555555555558E-2</v>
      </c>
      <c r="P472" s="3"/>
      <c r="Q472" s="30"/>
      <c r="R472" s="23"/>
      <c r="S472" s="3"/>
      <c r="U472" s="112"/>
    </row>
    <row r="473" spans="1:21" ht="12.75" customHeight="1">
      <c r="L473" s="3"/>
      <c r="M473" s="3"/>
      <c r="O473" s="3"/>
    </row>
    <row r="474" spans="1:21" ht="12.75" customHeight="1">
      <c r="L474" s="3"/>
      <c r="M474" s="3"/>
      <c r="O474" s="3"/>
    </row>
    <row r="475" spans="1:21" ht="26.25" customHeight="1">
      <c r="A475" s="309" t="s">
        <v>99</v>
      </c>
      <c r="B475" s="292"/>
      <c r="C475" s="292"/>
      <c r="D475" s="292"/>
      <c r="E475" s="292"/>
      <c r="F475" s="292"/>
      <c r="G475" s="292"/>
      <c r="H475" s="298" t="s">
        <v>91</v>
      </c>
      <c r="I475" s="292"/>
      <c r="J475" s="292"/>
      <c r="K475" s="30"/>
      <c r="L475" s="3"/>
      <c r="M475" s="3"/>
      <c r="N475" s="30"/>
      <c r="O475" s="3"/>
      <c r="P475" s="30"/>
      <c r="Q475" s="30"/>
      <c r="R475" s="30"/>
    </row>
    <row r="476" spans="1:21" ht="20.25" customHeight="1">
      <c r="A476" s="293" t="s">
        <v>10</v>
      </c>
      <c r="B476" s="294" t="s">
        <v>100</v>
      </c>
      <c r="C476" s="289"/>
      <c r="D476" s="289"/>
      <c r="E476" s="289"/>
      <c r="F476" s="289"/>
      <c r="G476" s="289"/>
      <c r="H476" s="289"/>
      <c r="I476" s="289"/>
      <c r="J476" s="289"/>
      <c r="K476" s="290"/>
      <c r="L476" s="295" t="s">
        <v>11</v>
      </c>
      <c r="M476" s="286" t="s">
        <v>3</v>
      </c>
      <c r="N476" s="286" t="s">
        <v>4</v>
      </c>
      <c r="O476" s="284" t="s">
        <v>5</v>
      </c>
      <c r="P476" s="286" t="s">
        <v>6</v>
      </c>
      <c r="Q476" s="287" t="s">
        <v>7</v>
      </c>
      <c r="R476" s="287" t="s">
        <v>8</v>
      </c>
      <c r="S476" s="286" t="s">
        <v>101</v>
      </c>
    </row>
    <row r="477" spans="1:21" ht="15.75" customHeight="1">
      <c r="A477" s="285"/>
      <c r="B477" s="64" t="s">
        <v>102</v>
      </c>
      <c r="C477" s="64" t="s">
        <v>103</v>
      </c>
      <c r="D477" s="64" t="s">
        <v>104</v>
      </c>
      <c r="E477" s="64" t="s">
        <v>105</v>
      </c>
      <c r="F477" s="64" t="s">
        <v>106</v>
      </c>
      <c r="G477" s="64" t="s">
        <v>107</v>
      </c>
      <c r="H477" s="64" t="s">
        <v>108</v>
      </c>
      <c r="I477" s="64" t="s">
        <v>109</v>
      </c>
      <c r="J477" s="64" t="s">
        <v>110</v>
      </c>
      <c r="K477" s="64" t="s">
        <v>138</v>
      </c>
      <c r="L477" s="285"/>
      <c r="M477" s="285"/>
      <c r="N477" s="285"/>
      <c r="O477" s="285"/>
      <c r="P477" s="285"/>
      <c r="Q477" s="285"/>
      <c r="R477" s="285"/>
      <c r="S477" s="285"/>
      <c r="U477" s="112"/>
    </row>
    <row r="478" spans="1:21" ht="15.75" customHeight="1">
      <c r="A478" s="64">
        <v>1401</v>
      </c>
      <c r="B478" s="65">
        <v>38</v>
      </c>
      <c r="C478" s="65"/>
      <c r="D478" s="65"/>
      <c r="E478" s="65"/>
      <c r="F478" s="65"/>
      <c r="G478" s="65"/>
      <c r="H478" s="65"/>
      <c r="I478" s="65"/>
      <c r="J478" s="65"/>
      <c r="K478" s="65"/>
      <c r="L478" s="66"/>
      <c r="M478" s="104"/>
      <c r="N478" s="105"/>
      <c r="O478" s="106"/>
      <c r="P478" s="69"/>
      <c r="Q478" s="70">
        <f>B478</f>
        <v>38</v>
      </c>
      <c r="R478" s="71"/>
      <c r="S478" s="69"/>
      <c r="U478" s="112"/>
    </row>
    <row r="479" spans="1:21" ht="15.75" customHeight="1">
      <c r="A479" s="64">
        <v>1402</v>
      </c>
      <c r="B479" s="65"/>
      <c r="C479" s="65">
        <v>30</v>
      </c>
      <c r="D479" s="65"/>
      <c r="E479" s="65"/>
      <c r="F479" s="65"/>
      <c r="G479" s="65"/>
      <c r="H479" s="65"/>
      <c r="I479" s="65"/>
      <c r="J479" s="65"/>
      <c r="K479" s="65"/>
      <c r="L479" s="66"/>
      <c r="M479" s="109"/>
      <c r="N479" s="110"/>
      <c r="O479" s="111"/>
      <c r="P479" s="74">
        <f>IF(C479=0,"",C479/B478)</f>
        <v>0.78947368421052633</v>
      </c>
      <c r="Q479" s="75">
        <v>30</v>
      </c>
      <c r="R479" s="76">
        <f t="shared" ref="R479:R487" si="59">IF(Q479=0,"",Q479/Q478)</f>
        <v>0.78947368421052633</v>
      </c>
      <c r="S479" s="76">
        <f t="shared" ref="S479:S487" si="60">IF(Q479=0,"",100%-R479)</f>
        <v>0.21052631578947367</v>
      </c>
      <c r="U479" s="112"/>
    </row>
    <row r="480" spans="1:21" ht="15.75" customHeight="1">
      <c r="A480" s="64">
        <v>1501</v>
      </c>
      <c r="B480" s="65"/>
      <c r="C480" s="65"/>
      <c r="D480" s="65">
        <v>21</v>
      </c>
      <c r="E480" s="65"/>
      <c r="F480" s="65"/>
      <c r="G480" s="65"/>
      <c r="H480" s="65"/>
      <c r="I480" s="65"/>
      <c r="J480" s="65"/>
      <c r="K480" s="65"/>
      <c r="L480" s="66"/>
      <c r="M480" s="109"/>
      <c r="N480" s="110"/>
      <c r="O480" s="111"/>
      <c r="P480" s="74">
        <f>IF(D480=0,"",D480/C479)</f>
        <v>0.7</v>
      </c>
      <c r="Q480" s="75">
        <v>26</v>
      </c>
      <c r="R480" s="76">
        <f t="shared" si="59"/>
        <v>0.8666666666666667</v>
      </c>
      <c r="S480" s="76">
        <f t="shared" si="60"/>
        <v>0.1333333333333333</v>
      </c>
      <c r="U480" s="77">
        <f>Q480/Q478</f>
        <v>0.68421052631578949</v>
      </c>
    </row>
    <row r="481" spans="1:21" ht="15.75" customHeight="1">
      <c r="A481" s="64">
        <v>1502</v>
      </c>
      <c r="B481" s="65"/>
      <c r="C481" s="65"/>
      <c r="D481" s="65"/>
      <c r="E481" s="65">
        <v>18</v>
      </c>
      <c r="F481" s="65"/>
      <c r="G481" s="65"/>
      <c r="H481" s="65"/>
      <c r="I481" s="65"/>
      <c r="J481" s="65"/>
      <c r="K481" s="65"/>
      <c r="L481" s="66"/>
      <c r="M481" s="109"/>
      <c r="N481" s="110"/>
      <c r="O481" s="111"/>
      <c r="P481" s="74">
        <f>IF(E481=0,"",E481/D480)</f>
        <v>0.8571428571428571</v>
      </c>
      <c r="Q481" s="75">
        <v>22</v>
      </c>
      <c r="R481" s="76">
        <f t="shared" si="59"/>
        <v>0.84615384615384615</v>
      </c>
      <c r="S481" s="76">
        <f t="shared" si="60"/>
        <v>0.15384615384615385</v>
      </c>
      <c r="U481" s="112"/>
    </row>
    <row r="482" spans="1:21" ht="15.75" customHeight="1">
      <c r="A482" s="64">
        <v>1601</v>
      </c>
      <c r="B482" s="65"/>
      <c r="C482" s="65"/>
      <c r="D482" s="65"/>
      <c r="E482" s="65"/>
      <c r="F482" s="65">
        <v>18</v>
      </c>
      <c r="G482" s="65"/>
      <c r="H482" s="65"/>
      <c r="I482" s="65"/>
      <c r="J482" s="65"/>
      <c r="K482" s="65"/>
      <c r="L482" s="66"/>
      <c r="M482" s="109"/>
      <c r="N482" s="110"/>
      <c r="O482" s="111"/>
      <c r="P482" s="74">
        <f>IF(F482=0,"",F482/E481)</f>
        <v>1</v>
      </c>
      <c r="Q482" s="75">
        <v>21</v>
      </c>
      <c r="R482" s="76">
        <f t="shared" si="59"/>
        <v>0.95454545454545459</v>
      </c>
      <c r="S482" s="76">
        <f t="shared" si="60"/>
        <v>4.5454545454545414E-2</v>
      </c>
      <c r="U482" s="112"/>
    </row>
    <row r="483" spans="1:21" ht="15.75" customHeight="1">
      <c r="A483" s="64">
        <v>1602</v>
      </c>
      <c r="B483" s="65"/>
      <c r="C483" s="65"/>
      <c r="D483" s="65"/>
      <c r="E483" s="65"/>
      <c r="F483" s="65"/>
      <c r="G483" s="65">
        <v>15</v>
      </c>
      <c r="H483" s="65"/>
      <c r="I483" s="65"/>
      <c r="J483" s="65"/>
      <c r="K483" s="65"/>
      <c r="L483" s="66"/>
      <c r="M483" s="109"/>
      <c r="N483" s="110"/>
      <c r="O483" s="111"/>
      <c r="P483" s="74">
        <f>IF(G483=0,"",G483/F482)</f>
        <v>0.83333333333333337</v>
      </c>
      <c r="Q483" s="75">
        <v>21</v>
      </c>
      <c r="R483" s="76">
        <f t="shared" si="59"/>
        <v>1</v>
      </c>
      <c r="S483" s="76">
        <f t="shared" si="60"/>
        <v>0</v>
      </c>
      <c r="U483" s="112"/>
    </row>
    <row r="484" spans="1:21" ht="15.75" customHeight="1">
      <c r="A484" s="64">
        <v>1701</v>
      </c>
      <c r="B484" s="65"/>
      <c r="C484" s="65"/>
      <c r="D484" s="65"/>
      <c r="E484" s="65"/>
      <c r="F484" s="65"/>
      <c r="G484" s="65"/>
      <c r="H484" s="65">
        <v>15</v>
      </c>
      <c r="I484" s="65"/>
      <c r="J484" s="65"/>
      <c r="K484" s="65"/>
      <c r="L484" s="66"/>
      <c r="M484" s="109"/>
      <c r="N484" s="110"/>
      <c r="O484" s="111"/>
      <c r="P484" s="74">
        <f>IF(H484=0,"",H484/G483)</f>
        <v>1</v>
      </c>
      <c r="Q484" s="75">
        <v>20</v>
      </c>
      <c r="R484" s="76">
        <f t="shared" si="59"/>
        <v>0.95238095238095233</v>
      </c>
      <c r="S484" s="76">
        <f t="shared" si="60"/>
        <v>4.7619047619047672E-2</v>
      </c>
      <c r="U484" s="112"/>
    </row>
    <row r="485" spans="1:21" ht="15.75" customHeight="1">
      <c r="A485" s="64">
        <v>1702</v>
      </c>
      <c r="B485" s="65"/>
      <c r="C485" s="65"/>
      <c r="D485" s="65"/>
      <c r="E485" s="65"/>
      <c r="F485" s="65"/>
      <c r="G485" s="65"/>
      <c r="H485" s="65"/>
      <c r="I485" s="65">
        <v>15</v>
      </c>
      <c r="J485" s="65"/>
      <c r="K485" s="65"/>
      <c r="L485" s="66"/>
      <c r="M485" s="109"/>
      <c r="N485" s="110"/>
      <c r="O485" s="111"/>
      <c r="P485" s="74">
        <f>IF(I485=0,"",I485/H484)</f>
        <v>1</v>
      </c>
      <c r="Q485" s="75">
        <v>20</v>
      </c>
      <c r="R485" s="76">
        <f t="shared" si="59"/>
        <v>1</v>
      </c>
      <c r="S485" s="76">
        <f t="shared" si="60"/>
        <v>0</v>
      </c>
      <c r="U485" s="112"/>
    </row>
    <row r="486" spans="1:21" ht="15.75" customHeight="1">
      <c r="A486" s="64">
        <v>1801</v>
      </c>
      <c r="B486" s="65"/>
      <c r="C486" s="65"/>
      <c r="D486" s="65"/>
      <c r="E486" s="65"/>
      <c r="F486" s="65"/>
      <c r="G486" s="65"/>
      <c r="H486" s="65"/>
      <c r="I486" s="65"/>
      <c r="J486" s="65">
        <v>15</v>
      </c>
      <c r="K486" s="65"/>
      <c r="L486" s="66"/>
      <c r="M486" s="109"/>
      <c r="N486" s="110"/>
      <c r="O486" s="111"/>
      <c r="P486" s="74">
        <f>IF(J486=0,"",J486/I485)</f>
        <v>1</v>
      </c>
      <c r="Q486" s="75">
        <v>20</v>
      </c>
      <c r="R486" s="76">
        <f t="shared" si="59"/>
        <v>1</v>
      </c>
      <c r="S486" s="76">
        <f t="shared" si="60"/>
        <v>0</v>
      </c>
      <c r="U486" s="112"/>
    </row>
    <row r="487" spans="1:21" ht="15.75" customHeight="1">
      <c r="A487" s="64">
        <v>1802</v>
      </c>
      <c r="B487" s="65"/>
      <c r="C487" s="65"/>
      <c r="D487" s="65"/>
      <c r="E487" s="65"/>
      <c r="F487" s="65"/>
      <c r="G487" s="65"/>
      <c r="H487" s="65"/>
      <c r="I487" s="65"/>
      <c r="J487" s="65"/>
      <c r="K487" s="65">
        <v>14</v>
      </c>
      <c r="L487" s="66">
        <v>13</v>
      </c>
      <c r="M487" s="109"/>
      <c r="N487" s="110"/>
      <c r="O487" s="111"/>
      <c r="P487" s="74">
        <f>IF(K487=0,"",K487/J486)</f>
        <v>0.93333333333333335</v>
      </c>
      <c r="Q487" s="75">
        <v>19</v>
      </c>
      <c r="R487" s="76">
        <f t="shared" si="59"/>
        <v>0.95</v>
      </c>
      <c r="S487" s="76">
        <f t="shared" si="60"/>
        <v>5.0000000000000044E-2</v>
      </c>
      <c r="U487" s="112"/>
    </row>
    <row r="488" spans="1:21" ht="15.75" customHeight="1">
      <c r="A488" s="64">
        <v>1901</v>
      </c>
      <c r="B488" s="65"/>
      <c r="C488" s="65"/>
      <c r="D488" s="65"/>
      <c r="E488" s="65"/>
      <c r="F488" s="65"/>
      <c r="G488" s="65"/>
      <c r="H488" s="65"/>
      <c r="I488" s="65"/>
      <c r="J488" s="65"/>
      <c r="K488" s="65">
        <v>3</v>
      </c>
      <c r="L488" s="66">
        <v>4</v>
      </c>
      <c r="M488" s="109"/>
      <c r="N488" s="110"/>
      <c r="O488" s="112"/>
      <c r="P488" s="168"/>
      <c r="Q488" s="117">
        <v>6</v>
      </c>
      <c r="R488" s="169"/>
      <c r="S488" s="168"/>
      <c r="U488" s="112"/>
    </row>
    <row r="489" spans="1:21" ht="15.75" customHeight="1">
      <c r="A489" s="64">
        <v>1902</v>
      </c>
      <c r="B489" s="65"/>
      <c r="C489" s="65"/>
      <c r="D489" s="65"/>
      <c r="E489" s="65"/>
      <c r="F489" s="65"/>
      <c r="G489" s="65"/>
      <c r="H489" s="65"/>
      <c r="I489" s="65"/>
      <c r="J489" s="65"/>
      <c r="K489" s="65">
        <v>2</v>
      </c>
      <c r="L489" s="66">
        <v>2</v>
      </c>
      <c r="M489" s="109"/>
      <c r="N489" s="110"/>
      <c r="O489" s="112"/>
      <c r="P489" s="116"/>
      <c r="Q489" s="117">
        <v>2</v>
      </c>
      <c r="R489" s="118"/>
      <c r="S489" s="116"/>
      <c r="U489" s="112"/>
    </row>
    <row r="490" spans="1:21" ht="15.75" customHeight="1">
      <c r="A490" s="64">
        <v>2001</v>
      </c>
      <c r="B490" s="65"/>
      <c r="C490" s="65"/>
      <c r="D490" s="65"/>
      <c r="E490" s="65"/>
      <c r="F490" s="65"/>
      <c r="G490" s="65"/>
      <c r="H490" s="65"/>
      <c r="I490" s="65"/>
      <c r="J490" s="65"/>
      <c r="K490" s="65">
        <v>1</v>
      </c>
      <c r="L490" s="66"/>
      <c r="M490" s="109"/>
      <c r="N490" s="110"/>
      <c r="O490" s="112"/>
      <c r="P490" s="116"/>
      <c r="Q490" s="117">
        <v>2</v>
      </c>
      <c r="R490" s="118"/>
      <c r="S490" s="116"/>
      <c r="U490" s="112"/>
    </row>
    <row r="491" spans="1:21" ht="15.75" customHeight="1">
      <c r="A491" s="64">
        <v>2002</v>
      </c>
      <c r="B491" s="65"/>
      <c r="C491" s="65"/>
      <c r="D491" s="65"/>
      <c r="E491" s="65"/>
      <c r="F491" s="65"/>
      <c r="G491" s="65"/>
      <c r="H491" s="65"/>
      <c r="I491" s="65"/>
      <c r="J491" s="65"/>
      <c r="K491" s="65"/>
      <c r="L491" s="66"/>
      <c r="M491" s="109"/>
      <c r="N491" s="110"/>
      <c r="O491" s="112"/>
      <c r="P491" s="110"/>
      <c r="Q491" s="112"/>
      <c r="R491" s="170"/>
      <c r="S491" s="116"/>
      <c r="U491" s="112"/>
    </row>
    <row r="492" spans="1:21" ht="15.75" customHeight="1">
      <c r="A492" s="64">
        <v>2101</v>
      </c>
      <c r="B492" s="65"/>
      <c r="C492" s="65"/>
      <c r="D492" s="65"/>
      <c r="E492" s="65"/>
      <c r="F492" s="65"/>
      <c r="G492" s="65"/>
      <c r="H492" s="65"/>
      <c r="I492" s="65"/>
      <c r="J492" s="65"/>
      <c r="K492" s="65"/>
      <c r="L492" s="66"/>
      <c r="M492" s="109"/>
      <c r="N492" s="110"/>
      <c r="O492" s="112"/>
      <c r="P492" s="89" t="s">
        <v>83</v>
      </c>
      <c r="Q492" s="90">
        <v>17</v>
      </c>
      <c r="R492" s="120">
        <f>L495</f>
        <v>19</v>
      </c>
      <c r="S492" s="92" t="s">
        <v>11</v>
      </c>
      <c r="U492" s="112"/>
    </row>
    <row r="493" spans="1:21" ht="15.75" customHeight="1">
      <c r="A493" s="64">
        <v>2102</v>
      </c>
      <c r="B493" s="65"/>
      <c r="C493" s="65"/>
      <c r="D493" s="65"/>
      <c r="E493" s="65"/>
      <c r="F493" s="65"/>
      <c r="G493" s="65"/>
      <c r="H493" s="65"/>
      <c r="I493" s="65"/>
      <c r="J493" s="65"/>
      <c r="K493" s="65"/>
      <c r="L493" s="66"/>
      <c r="M493" s="109"/>
      <c r="N493" s="110"/>
      <c r="O493" s="112"/>
      <c r="P493" s="93" t="s">
        <v>85</v>
      </c>
      <c r="Q493" s="94">
        <f>Q492/B478</f>
        <v>0.44736842105263158</v>
      </c>
      <c r="R493" s="121">
        <f>Q492/R492</f>
        <v>0.89473684210526316</v>
      </c>
      <c r="S493" s="96" t="s">
        <v>86</v>
      </c>
      <c r="U493" s="112"/>
    </row>
    <row r="494" spans="1:21" ht="15.75" customHeight="1">
      <c r="A494" s="64">
        <v>2201</v>
      </c>
      <c r="B494" s="65"/>
      <c r="C494" s="65"/>
      <c r="D494" s="65"/>
      <c r="E494" s="65"/>
      <c r="F494" s="65"/>
      <c r="G494" s="65"/>
      <c r="H494" s="65"/>
      <c r="I494" s="65"/>
      <c r="J494" s="65"/>
      <c r="K494" s="65"/>
      <c r="L494" s="66"/>
      <c r="M494" s="171"/>
      <c r="N494" s="172"/>
      <c r="O494" s="173"/>
      <c r="P494" s="98"/>
      <c r="Q494" s="99"/>
      <c r="R494" s="99"/>
      <c r="S494" s="122"/>
      <c r="U494" s="112"/>
    </row>
    <row r="495" spans="1:21" ht="18" customHeight="1">
      <c r="A495" s="29"/>
      <c r="B495" s="30"/>
      <c r="C495" s="30"/>
      <c r="D495" s="30"/>
      <c r="E495" s="30"/>
      <c r="F495" s="288" t="s">
        <v>111</v>
      </c>
      <c r="G495" s="289"/>
      <c r="H495" s="289"/>
      <c r="I495" s="289"/>
      <c r="J495" s="289"/>
      <c r="K495" s="290"/>
      <c r="L495" s="101">
        <f>SUM(L478:L491)</f>
        <v>19</v>
      </c>
      <c r="M495" s="102">
        <f>IF(L487=0,"",L487/B478)</f>
        <v>0.34210526315789475</v>
      </c>
      <c r="N495" s="102">
        <f>IF(L495=0,"",L495/B478)</f>
        <v>0.5</v>
      </c>
      <c r="O495" s="102" t="str">
        <f>IF(L486=0,"",N495-M495)</f>
        <v/>
      </c>
      <c r="P495" s="3"/>
      <c r="Q495" s="30"/>
      <c r="R495" s="23"/>
      <c r="S495" s="3"/>
      <c r="U495" s="112"/>
    </row>
    <row r="496" spans="1:21" ht="12.75" customHeight="1">
      <c r="L496" s="3"/>
      <c r="M496" s="3"/>
      <c r="O496" s="3"/>
    </row>
    <row r="497" spans="1:21" ht="12.75" customHeight="1">
      <c r="L497" s="3"/>
      <c r="M497" s="3"/>
      <c r="O497" s="3"/>
    </row>
    <row r="498" spans="1:21" ht="26.25" customHeight="1">
      <c r="A498" s="2"/>
      <c r="B498" s="296" t="s">
        <v>99</v>
      </c>
      <c r="C498" s="297"/>
      <c r="D498" s="297"/>
      <c r="E498" s="297"/>
      <c r="F498" s="297"/>
      <c r="G498" s="297"/>
      <c r="H498" s="298" t="s">
        <v>93</v>
      </c>
      <c r="I498" s="292"/>
      <c r="J498" s="292"/>
      <c r="K498" s="30"/>
      <c r="L498" s="3"/>
      <c r="M498" s="3"/>
      <c r="N498" s="30"/>
      <c r="O498" s="3"/>
      <c r="P498" s="30"/>
      <c r="Q498" s="30"/>
      <c r="R498" s="30"/>
    </row>
    <row r="499" spans="1:21" ht="20.25" customHeight="1">
      <c r="A499" s="293" t="s">
        <v>10</v>
      </c>
      <c r="B499" s="294" t="s">
        <v>100</v>
      </c>
      <c r="C499" s="289"/>
      <c r="D499" s="289"/>
      <c r="E499" s="289"/>
      <c r="F499" s="289"/>
      <c r="G499" s="289"/>
      <c r="H499" s="289"/>
      <c r="I499" s="289"/>
      <c r="J499" s="289"/>
      <c r="K499" s="290"/>
      <c r="L499" s="295" t="s">
        <v>11</v>
      </c>
      <c r="M499" s="286" t="s">
        <v>3</v>
      </c>
      <c r="N499" s="286" t="s">
        <v>4</v>
      </c>
      <c r="O499" s="284" t="s">
        <v>5</v>
      </c>
      <c r="P499" s="286" t="s">
        <v>6</v>
      </c>
      <c r="Q499" s="287" t="s">
        <v>7</v>
      </c>
      <c r="R499" s="287" t="s">
        <v>8</v>
      </c>
      <c r="S499" s="286" t="s">
        <v>101</v>
      </c>
    </row>
    <row r="500" spans="1:21" ht="15.75" customHeight="1">
      <c r="A500" s="285"/>
      <c r="B500" s="64" t="s">
        <v>102</v>
      </c>
      <c r="C500" s="64" t="s">
        <v>103</v>
      </c>
      <c r="D500" s="64" t="s">
        <v>104</v>
      </c>
      <c r="E500" s="64" t="s">
        <v>105</v>
      </c>
      <c r="F500" s="64" t="s">
        <v>106</v>
      </c>
      <c r="G500" s="64" t="s">
        <v>107</v>
      </c>
      <c r="H500" s="64" t="s">
        <v>108</v>
      </c>
      <c r="I500" s="64" t="s">
        <v>109</v>
      </c>
      <c r="J500" s="64" t="s">
        <v>110</v>
      </c>
      <c r="K500" s="64" t="s">
        <v>138</v>
      </c>
      <c r="L500" s="285"/>
      <c r="M500" s="285"/>
      <c r="N500" s="285"/>
      <c r="O500" s="285"/>
      <c r="P500" s="285"/>
      <c r="Q500" s="285"/>
      <c r="R500" s="285"/>
      <c r="S500" s="285"/>
      <c r="U500" s="112"/>
    </row>
    <row r="501" spans="1:21" ht="15.75" customHeight="1">
      <c r="A501" s="64">
        <v>1402</v>
      </c>
      <c r="B501" s="65">
        <v>63</v>
      </c>
      <c r="C501" s="65"/>
      <c r="D501" s="65"/>
      <c r="E501" s="65"/>
      <c r="F501" s="65"/>
      <c r="G501" s="65"/>
      <c r="H501" s="65"/>
      <c r="I501" s="65"/>
      <c r="J501" s="65"/>
      <c r="K501" s="65"/>
      <c r="L501" s="66"/>
      <c r="M501" s="104"/>
      <c r="N501" s="105"/>
      <c r="O501" s="106"/>
      <c r="P501" s="69"/>
      <c r="Q501" s="70">
        <f>B501</f>
        <v>63</v>
      </c>
      <c r="R501" s="71"/>
      <c r="S501" s="69"/>
      <c r="U501" s="112"/>
    </row>
    <row r="502" spans="1:21" ht="15.75" customHeight="1">
      <c r="A502" s="64">
        <v>1501</v>
      </c>
      <c r="B502" s="65"/>
      <c r="C502" s="65">
        <v>55</v>
      </c>
      <c r="D502" s="65"/>
      <c r="E502" s="65"/>
      <c r="F502" s="65"/>
      <c r="G502" s="65"/>
      <c r="H502" s="65"/>
      <c r="I502" s="65"/>
      <c r="J502" s="65"/>
      <c r="K502" s="65"/>
      <c r="L502" s="66"/>
      <c r="M502" s="109"/>
      <c r="N502" s="110"/>
      <c r="O502" s="111"/>
      <c r="P502" s="74">
        <f>IF(C502=0,"",C502/B501)</f>
        <v>0.87301587301587302</v>
      </c>
      <c r="Q502" s="75">
        <v>55</v>
      </c>
      <c r="R502" s="76">
        <f t="shared" ref="R502:R510" si="61">IF(Q502=0,"",Q502/Q501)</f>
        <v>0.87301587301587302</v>
      </c>
      <c r="S502" s="76">
        <f t="shared" ref="S502:S510" si="62">IF(Q502=0,"",100%-R502)</f>
        <v>0.12698412698412698</v>
      </c>
      <c r="U502" s="112"/>
    </row>
    <row r="503" spans="1:21" ht="15.75" customHeight="1">
      <c r="A503" s="64">
        <v>1502</v>
      </c>
      <c r="B503" s="65"/>
      <c r="C503" s="65"/>
      <c r="D503" s="65">
        <v>45</v>
      </c>
      <c r="E503" s="65"/>
      <c r="F503" s="65"/>
      <c r="G503" s="65"/>
      <c r="H503" s="65"/>
      <c r="I503" s="65"/>
      <c r="J503" s="65"/>
      <c r="K503" s="65"/>
      <c r="L503" s="66"/>
      <c r="M503" s="109"/>
      <c r="N503" s="110"/>
      <c r="O503" s="111"/>
      <c r="P503" s="74">
        <f>IF(D503=0,"",D503/C502)</f>
        <v>0.81818181818181823</v>
      </c>
      <c r="Q503" s="75">
        <v>49</v>
      </c>
      <c r="R503" s="76">
        <f t="shared" si="61"/>
        <v>0.89090909090909087</v>
      </c>
      <c r="S503" s="76">
        <f t="shared" si="62"/>
        <v>0.10909090909090913</v>
      </c>
      <c r="U503" s="77">
        <f>Q503/Q501</f>
        <v>0.77777777777777779</v>
      </c>
    </row>
    <row r="504" spans="1:21" ht="15.75" customHeight="1">
      <c r="A504" s="64">
        <v>1601</v>
      </c>
      <c r="B504" s="65"/>
      <c r="C504" s="65"/>
      <c r="D504" s="65"/>
      <c r="E504" s="65">
        <v>41</v>
      </c>
      <c r="F504" s="65"/>
      <c r="G504" s="65"/>
      <c r="H504" s="65"/>
      <c r="I504" s="65"/>
      <c r="J504" s="65"/>
      <c r="K504" s="65"/>
      <c r="L504" s="66"/>
      <c r="M504" s="109"/>
      <c r="N504" s="110"/>
      <c r="O504" s="111"/>
      <c r="P504" s="74">
        <f>IF(E504=0,"",E504/D503)</f>
        <v>0.91111111111111109</v>
      </c>
      <c r="Q504" s="75">
        <v>46</v>
      </c>
      <c r="R504" s="76">
        <f t="shared" si="61"/>
        <v>0.93877551020408168</v>
      </c>
      <c r="S504" s="76">
        <f t="shared" si="62"/>
        <v>6.1224489795918324E-2</v>
      </c>
      <c r="U504" s="112"/>
    </row>
    <row r="505" spans="1:21" ht="15.75" customHeight="1">
      <c r="A505" s="64">
        <v>1602</v>
      </c>
      <c r="B505" s="65"/>
      <c r="C505" s="65"/>
      <c r="D505" s="65"/>
      <c r="E505" s="65"/>
      <c r="F505" s="65">
        <v>38</v>
      </c>
      <c r="G505" s="65"/>
      <c r="H505" s="65"/>
      <c r="I505" s="65"/>
      <c r="J505" s="65"/>
      <c r="K505" s="65"/>
      <c r="L505" s="66"/>
      <c r="M505" s="109"/>
      <c r="N505" s="110"/>
      <c r="O505" s="111"/>
      <c r="P505" s="74">
        <f>IF(F505=0,"",F505/E504)</f>
        <v>0.92682926829268297</v>
      </c>
      <c r="Q505" s="75">
        <v>45</v>
      </c>
      <c r="R505" s="76">
        <f t="shared" si="61"/>
        <v>0.97826086956521741</v>
      </c>
      <c r="S505" s="76">
        <f t="shared" si="62"/>
        <v>2.1739130434782594E-2</v>
      </c>
      <c r="U505" s="112"/>
    </row>
    <row r="506" spans="1:21" ht="15.75" customHeight="1">
      <c r="A506" s="64">
        <v>1701</v>
      </c>
      <c r="B506" s="65"/>
      <c r="C506" s="65"/>
      <c r="D506" s="65"/>
      <c r="E506" s="65"/>
      <c r="F506" s="65"/>
      <c r="G506" s="65">
        <v>36</v>
      </c>
      <c r="H506" s="65"/>
      <c r="I506" s="65"/>
      <c r="J506" s="65"/>
      <c r="K506" s="65"/>
      <c r="L506" s="66"/>
      <c r="M506" s="109"/>
      <c r="N506" s="110"/>
      <c r="O506" s="111"/>
      <c r="P506" s="74">
        <f>IF(G506=0,"",G506/F505)</f>
        <v>0.94736842105263153</v>
      </c>
      <c r="Q506" s="75">
        <v>45</v>
      </c>
      <c r="R506" s="76">
        <f t="shared" si="61"/>
        <v>1</v>
      </c>
      <c r="S506" s="76">
        <f t="shared" si="62"/>
        <v>0</v>
      </c>
      <c r="U506" s="112"/>
    </row>
    <row r="507" spans="1:21" ht="15.75" customHeight="1">
      <c r="A507" s="64">
        <v>1702</v>
      </c>
      <c r="B507" s="65"/>
      <c r="C507" s="65"/>
      <c r="D507" s="65"/>
      <c r="E507" s="65"/>
      <c r="F507" s="65"/>
      <c r="G507" s="65"/>
      <c r="H507" s="65">
        <v>33</v>
      </c>
      <c r="I507" s="65"/>
      <c r="J507" s="65"/>
      <c r="K507" s="65"/>
      <c r="L507" s="66"/>
      <c r="M507" s="109"/>
      <c r="N507" s="110"/>
      <c r="O507" s="111"/>
      <c r="P507" s="74">
        <f>IF(H507=0,"",H507/G506)</f>
        <v>0.91666666666666663</v>
      </c>
      <c r="Q507" s="75">
        <v>45</v>
      </c>
      <c r="R507" s="76">
        <f t="shared" si="61"/>
        <v>1</v>
      </c>
      <c r="S507" s="76">
        <f t="shared" si="62"/>
        <v>0</v>
      </c>
      <c r="U507" s="112"/>
    </row>
    <row r="508" spans="1:21" ht="15.75" customHeight="1">
      <c r="A508" s="64">
        <v>1801</v>
      </c>
      <c r="B508" s="65"/>
      <c r="C508" s="65"/>
      <c r="D508" s="65"/>
      <c r="E508" s="65"/>
      <c r="F508" s="65"/>
      <c r="G508" s="65"/>
      <c r="H508" s="65"/>
      <c r="I508" s="65">
        <v>33</v>
      </c>
      <c r="J508" s="65"/>
      <c r="K508" s="65"/>
      <c r="L508" s="66"/>
      <c r="M508" s="109"/>
      <c r="N508" s="110"/>
      <c r="O508" s="111"/>
      <c r="P508" s="74">
        <f>IF(I508=0,"",I508/H507)</f>
        <v>1</v>
      </c>
      <c r="Q508" s="75">
        <v>45</v>
      </c>
      <c r="R508" s="76">
        <f t="shared" si="61"/>
        <v>1</v>
      </c>
      <c r="S508" s="76">
        <f t="shared" si="62"/>
        <v>0</v>
      </c>
      <c r="U508" s="112"/>
    </row>
    <row r="509" spans="1:21" ht="15.75" customHeight="1">
      <c r="A509" s="64">
        <v>1802</v>
      </c>
      <c r="B509" s="65"/>
      <c r="C509" s="65"/>
      <c r="D509" s="65"/>
      <c r="E509" s="65"/>
      <c r="F509" s="65"/>
      <c r="G509" s="65"/>
      <c r="H509" s="65"/>
      <c r="I509" s="65"/>
      <c r="J509" s="65">
        <v>33</v>
      </c>
      <c r="K509" s="65"/>
      <c r="L509" s="66"/>
      <c r="M509" s="109"/>
      <c r="N509" s="110"/>
      <c r="O509" s="111"/>
      <c r="P509" s="74">
        <f>IF(J509=0,"",J509/I508)</f>
        <v>1</v>
      </c>
      <c r="Q509" s="75">
        <v>44</v>
      </c>
      <c r="R509" s="76">
        <f t="shared" si="61"/>
        <v>0.97777777777777775</v>
      </c>
      <c r="S509" s="76">
        <f t="shared" si="62"/>
        <v>2.2222222222222254E-2</v>
      </c>
      <c r="U509" s="112"/>
    </row>
    <row r="510" spans="1:21" ht="15.75" customHeight="1">
      <c r="A510" s="64">
        <v>1901</v>
      </c>
      <c r="B510" s="65"/>
      <c r="C510" s="65"/>
      <c r="D510" s="65"/>
      <c r="E510" s="65"/>
      <c r="F510" s="65"/>
      <c r="G510" s="65"/>
      <c r="H510" s="65"/>
      <c r="I510" s="65"/>
      <c r="J510" s="65"/>
      <c r="K510" s="65">
        <v>33</v>
      </c>
      <c r="L510" s="66">
        <v>32</v>
      </c>
      <c r="M510" s="109"/>
      <c r="N510" s="110"/>
      <c r="O510" s="111"/>
      <c r="P510" s="74">
        <f>K510/J509</f>
        <v>1</v>
      </c>
      <c r="Q510" s="75">
        <v>44</v>
      </c>
      <c r="R510" s="76">
        <f t="shared" si="61"/>
        <v>1</v>
      </c>
      <c r="S510" s="76">
        <f t="shared" si="62"/>
        <v>0</v>
      </c>
      <c r="U510" s="112"/>
    </row>
    <row r="511" spans="1:21" ht="15.75" customHeight="1">
      <c r="A511" s="64">
        <v>1902</v>
      </c>
      <c r="B511" s="65"/>
      <c r="C511" s="65"/>
      <c r="D511" s="65"/>
      <c r="E511" s="65"/>
      <c r="F511" s="65"/>
      <c r="G511" s="65"/>
      <c r="H511" s="65"/>
      <c r="I511" s="65"/>
      <c r="J511" s="65"/>
      <c r="K511" s="65">
        <v>5</v>
      </c>
      <c r="L511" s="66">
        <v>5</v>
      </c>
      <c r="M511" s="109"/>
      <c r="N511" s="110"/>
      <c r="O511" s="112"/>
      <c r="P511" s="168"/>
      <c r="Q511" s="117">
        <v>12</v>
      </c>
      <c r="R511" s="169"/>
      <c r="S511" s="168"/>
      <c r="U511" s="112"/>
    </row>
    <row r="512" spans="1:21" ht="15.75" customHeight="1">
      <c r="A512" s="64">
        <v>2001</v>
      </c>
      <c r="B512" s="65"/>
      <c r="C512" s="65"/>
      <c r="D512" s="65"/>
      <c r="E512" s="65"/>
      <c r="F512" s="65"/>
      <c r="G512" s="65"/>
      <c r="H512" s="65"/>
      <c r="I512" s="65"/>
      <c r="J512" s="65"/>
      <c r="K512" s="65">
        <v>4</v>
      </c>
      <c r="L512" s="66">
        <v>2</v>
      </c>
      <c r="M512" s="109"/>
      <c r="N512" s="110"/>
      <c r="O512" s="112"/>
      <c r="P512" s="116"/>
      <c r="Q512" s="117">
        <v>6</v>
      </c>
      <c r="R512" s="118"/>
      <c r="S512" s="116"/>
      <c r="U512" s="112"/>
    </row>
    <row r="513" spans="1:21" ht="15.75" customHeight="1">
      <c r="A513" s="64">
        <v>2002</v>
      </c>
      <c r="B513" s="65"/>
      <c r="C513" s="65"/>
      <c r="D513" s="65"/>
      <c r="E513" s="65"/>
      <c r="F513" s="65"/>
      <c r="G513" s="65"/>
      <c r="H513" s="65"/>
      <c r="I513" s="65"/>
      <c r="J513" s="65"/>
      <c r="K513" s="65">
        <v>1</v>
      </c>
      <c r="L513" s="66">
        <v>1</v>
      </c>
      <c r="M513" s="109"/>
      <c r="N513" s="110"/>
      <c r="O513" s="112"/>
      <c r="P513" s="116"/>
      <c r="Q513" s="117">
        <v>4</v>
      </c>
      <c r="R513" s="118"/>
      <c r="S513" s="116"/>
      <c r="U513" s="112"/>
    </row>
    <row r="514" spans="1:21" ht="15.75" customHeight="1">
      <c r="A514" s="64">
        <v>2101</v>
      </c>
      <c r="B514" s="65"/>
      <c r="C514" s="65"/>
      <c r="D514" s="65"/>
      <c r="E514" s="65"/>
      <c r="F514" s="65"/>
      <c r="G514" s="65"/>
      <c r="H514" s="65"/>
      <c r="I514" s="65"/>
      <c r="J514" s="65"/>
      <c r="K514" s="65">
        <v>1</v>
      </c>
      <c r="L514" s="66">
        <v>1</v>
      </c>
      <c r="M514" s="109"/>
      <c r="N514" s="110"/>
      <c r="O514" s="112"/>
      <c r="P514" s="110"/>
      <c r="Q514" s="112">
        <v>3</v>
      </c>
      <c r="R514" s="170"/>
      <c r="S514" s="116"/>
      <c r="U514" s="112"/>
    </row>
    <row r="515" spans="1:21" ht="15.75" customHeight="1">
      <c r="A515" s="64">
        <v>2102</v>
      </c>
      <c r="B515" s="65"/>
      <c r="C515" s="65"/>
      <c r="D515" s="65"/>
      <c r="E515" s="65"/>
      <c r="F515" s="65"/>
      <c r="G515" s="65"/>
      <c r="H515" s="65"/>
      <c r="I515" s="65"/>
      <c r="J515" s="65"/>
      <c r="K515" s="65">
        <v>1</v>
      </c>
      <c r="L515" s="66">
        <v>2</v>
      </c>
      <c r="M515" s="109"/>
      <c r="N515" s="110"/>
      <c r="O515" s="112"/>
      <c r="P515" s="89" t="s">
        <v>83</v>
      </c>
      <c r="Q515" s="90">
        <v>41</v>
      </c>
      <c r="R515" s="120">
        <f>L518</f>
        <v>43</v>
      </c>
      <c r="S515" s="92" t="s">
        <v>11</v>
      </c>
      <c r="U515" s="112"/>
    </row>
    <row r="516" spans="1:21" ht="15.75" customHeight="1">
      <c r="A516" s="64">
        <v>2201</v>
      </c>
      <c r="B516" s="65"/>
      <c r="C516" s="65"/>
      <c r="D516" s="65"/>
      <c r="E516" s="65"/>
      <c r="F516" s="65"/>
      <c r="G516" s="65"/>
      <c r="H516" s="65"/>
      <c r="I516" s="65"/>
      <c r="J516" s="65"/>
      <c r="K516" s="65"/>
      <c r="L516" s="66"/>
      <c r="M516" s="109"/>
      <c r="N516" s="110"/>
      <c r="O516" s="112"/>
      <c r="P516" s="93" t="s">
        <v>85</v>
      </c>
      <c r="Q516" s="94">
        <f>Q515/B501</f>
        <v>0.65079365079365081</v>
      </c>
      <c r="R516" s="121">
        <f>Q515/R515</f>
        <v>0.95348837209302328</v>
      </c>
      <c r="S516" s="96" t="s">
        <v>86</v>
      </c>
      <c r="U516" s="112"/>
    </row>
    <row r="517" spans="1:21" ht="15.75" customHeight="1">
      <c r="A517" s="64">
        <v>2202</v>
      </c>
      <c r="B517" s="65"/>
      <c r="C517" s="65"/>
      <c r="D517" s="65"/>
      <c r="E517" s="65"/>
      <c r="F517" s="65"/>
      <c r="G517" s="65"/>
      <c r="H517" s="65"/>
      <c r="I517" s="65"/>
      <c r="J517" s="65"/>
      <c r="K517" s="65"/>
      <c r="L517" s="66"/>
      <c r="M517" s="171"/>
      <c r="N517" s="172"/>
      <c r="O517" s="173"/>
      <c r="P517" s="98"/>
      <c r="Q517" s="99"/>
      <c r="R517" s="99"/>
      <c r="S517" s="122"/>
      <c r="U517" s="112"/>
    </row>
    <row r="518" spans="1:21" ht="18" customHeight="1">
      <c r="A518" s="29"/>
      <c r="B518" s="30"/>
      <c r="C518" s="30"/>
      <c r="D518" s="30"/>
      <c r="E518" s="30"/>
      <c r="F518" s="288" t="s">
        <v>111</v>
      </c>
      <c r="G518" s="289"/>
      <c r="H518" s="289"/>
      <c r="I518" s="289"/>
      <c r="J518" s="289"/>
      <c r="K518" s="290"/>
      <c r="L518" s="101">
        <f>SUM(L501:L515)</f>
        <v>43</v>
      </c>
      <c r="M518" s="102">
        <f>L510/B501</f>
        <v>0.50793650793650791</v>
      </c>
      <c r="N518" s="102">
        <f>IF(L518=0,"",L518/B501)</f>
        <v>0.68253968253968256</v>
      </c>
      <c r="O518" s="102" t="str">
        <f>IF(L509=0,"",N518-M518)</f>
        <v/>
      </c>
      <c r="P518" s="3"/>
      <c r="Q518" s="30"/>
      <c r="R518" s="23"/>
      <c r="S518" s="3"/>
      <c r="U518" s="112"/>
    </row>
    <row r="519" spans="1:21" ht="12.75" customHeight="1">
      <c r="M519" s="3"/>
      <c r="N519" s="3"/>
      <c r="P519" s="3"/>
    </row>
    <row r="520" spans="1:21" ht="12.75" customHeight="1">
      <c r="M520" s="3"/>
      <c r="N520" s="3"/>
      <c r="P520" s="3"/>
    </row>
    <row r="521" spans="1:21" ht="26.25" customHeight="1">
      <c r="A521" s="2"/>
      <c r="B521" s="296" t="s">
        <v>99</v>
      </c>
      <c r="C521" s="297"/>
      <c r="D521" s="297"/>
      <c r="E521" s="297"/>
      <c r="F521" s="297"/>
      <c r="G521" s="297"/>
      <c r="H521" s="298" t="s">
        <v>94</v>
      </c>
      <c r="I521" s="292"/>
      <c r="J521" s="292"/>
      <c r="L521" s="30"/>
      <c r="M521" s="3"/>
      <c r="N521" s="3"/>
      <c r="O521" s="30"/>
      <c r="P521" s="3"/>
      <c r="Q521" s="30"/>
      <c r="R521" s="30"/>
      <c r="S521" s="30"/>
    </row>
    <row r="522" spans="1:21" ht="20.25" customHeight="1">
      <c r="A522" s="293" t="s">
        <v>10</v>
      </c>
      <c r="B522" s="294" t="s">
        <v>100</v>
      </c>
      <c r="C522" s="289"/>
      <c r="D522" s="289"/>
      <c r="E522" s="289"/>
      <c r="F522" s="289"/>
      <c r="G522" s="289"/>
      <c r="H522" s="289"/>
      <c r="I522" s="289"/>
      <c r="J522" s="289"/>
      <c r="K522" s="290"/>
      <c r="L522" s="295" t="s">
        <v>11</v>
      </c>
      <c r="M522" s="286" t="s">
        <v>3</v>
      </c>
      <c r="N522" s="286" t="s">
        <v>4</v>
      </c>
      <c r="O522" s="284" t="s">
        <v>5</v>
      </c>
      <c r="P522" s="286" t="s">
        <v>6</v>
      </c>
      <c r="Q522" s="287" t="s">
        <v>7</v>
      </c>
      <c r="R522" s="287" t="s">
        <v>8</v>
      </c>
      <c r="S522" s="286" t="s">
        <v>101</v>
      </c>
    </row>
    <row r="523" spans="1:21" ht="15.75" customHeight="1">
      <c r="A523" s="285"/>
      <c r="B523" s="64" t="s">
        <v>102</v>
      </c>
      <c r="C523" s="64" t="s">
        <v>103</v>
      </c>
      <c r="D523" s="64" t="s">
        <v>104</v>
      </c>
      <c r="E523" s="64" t="s">
        <v>105</v>
      </c>
      <c r="F523" s="64" t="s">
        <v>106</v>
      </c>
      <c r="G523" s="64" t="s">
        <v>107</v>
      </c>
      <c r="H523" s="64" t="s">
        <v>108</v>
      </c>
      <c r="I523" s="64" t="s">
        <v>109</v>
      </c>
      <c r="J523" s="64" t="s">
        <v>110</v>
      </c>
      <c r="K523" s="64" t="s">
        <v>138</v>
      </c>
      <c r="L523" s="285"/>
      <c r="M523" s="285"/>
      <c r="N523" s="285"/>
      <c r="O523" s="285"/>
      <c r="P523" s="285"/>
      <c r="Q523" s="285"/>
      <c r="R523" s="285"/>
      <c r="S523" s="285"/>
      <c r="U523" s="112"/>
    </row>
    <row r="524" spans="1:21" ht="15.75" customHeight="1">
      <c r="A524" s="64">
        <v>1501</v>
      </c>
      <c r="B524" s="65">
        <v>58</v>
      </c>
      <c r="C524" s="65"/>
      <c r="D524" s="65"/>
      <c r="E524" s="65"/>
      <c r="F524" s="65"/>
      <c r="G524" s="65"/>
      <c r="H524" s="65"/>
      <c r="I524" s="65"/>
      <c r="J524" s="65"/>
      <c r="K524" s="65"/>
      <c r="L524" s="66"/>
      <c r="M524" s="104"/>
      <c r="N524" s="105"/>
      <c r="O524" s="106"/>
      <c r="P524" s="69"/>
      <c r="Q524" s="70">
        <f>B524</f>
        <v>58</v>
      </c>
      <c r="R524" s="71"/>
      <c r="S524" s="69"/>
      <c r="U524" s="112"/>
    </row>
    <row r="525" spans="1:21" ht="15.75" customHeight="1">
      <c r="A525" s="64">
        <v>1502</v>
      </c>
      <c r="B525" s="65"/>
      <c r="C525" s="65">
        <v>51</v>
      </c>
      <c r="D525" s="65"/>
      <c r="E525" s="65"/>
      <c r="F525" s="65"/>
      <c r="G525" s="65"/>
      <c r="H525" s="65"/>
      <c r="I525" s="65"/>
      <c r="J525" s="65"/>
      <c r="K525" s="65"/>
      <c r="L525" s="66"/>
      <c r="M525" s="109"/>
      <c r="N525" s="110"/>
      <c r="O525" s="111"/>
      <c r="P525" s="74">
        <f>IF(C525=0,"",C525/B524)</f>
        <v>0.87931034482758619</v>
      </c>
      <c r="Q525" s="75">
        <v>51</v>
      </c>
      <c r="R525" s="76">
        <f t="shared" ref="R525:R533" si="63">IF(Q525=0,"",Q525/Q524)</f>
        <v>0.87931034482758619</v>
      </c>
      <c r="S525" s="76">
        <f t="shared" ref="S525:S533" si="64">IF(Q525=0,"",100%-R525)</f>
        <v>0.12068965517241381</v>
      </c>
      <c r="U525" s="112"/>
    </row>
    <row r="526" spans="1:21" ht="15.75" customHeight="1">
      <c r="A526" s="64">
        <v>1601</v>
      </c>
      <c r="B526" s="65"/>
      <c r="C526" s="65"/>
      <c r="D526" s="65">
        <v>38</v>
      </c>
      <c r="E526" s="65"/>
      <c r="F526" s="65"/>
      <c r="G526" s="65"/>
      <c r="H526" s="65"/>
      <c r="I526" s="65"/>
      <c r="J526" s="65"/>
      <c r="K526" s="65"/>
      <c r="L526" s="66"/>
      <c r="M526" s="109"/>
      <c r="N526" s="110"/>
      <c r="O526" s="111"/>
      <c r="P526" s="74">
        <f>IF(D526=0,"",D526/C525)</f>
        <v>0.74509803921568629</v>
      </c>
      <c r="Q526" s="75">
        <v>47</v>
      </c>
      <c r="R526" s="76">
        <f t="shared" si="63"/>
        <v>0.92156862745098034</v>
      </c>
      <c r="S526" s="76">
        <f t="shared" si="64"/>
        <v>7.8431372549019662E-2</v>
      </c>
      <c r="U526" s="77">
        <f>Q526/Q524</f>
        <v>0.81034482758620685</v>
      </c>
    </row>
    <row r="527" spans="1:21" ht="15.75" customHeight="1">
      <c r="A527" s="64">
        <v>1602</v>
      </c>
      <c r="B527" s="65"/>
      <c r="C527" s="65"/>
      <c r="D527" s="65"/>
      <c r="E527" s="65">
        <v>38</v>
      </c>
      <c r="F527" s="65"/>
      <c r="G527" s="65"/>
      <c r="H527" s="65"/>
      <c r="I527" s="65"/>
      <c r="J527" s="65"/>
      <c r="K527" s="65"/>
      <c r="L527" s="66"/>
      <c r="M527" s="109"/>
      <c r="N527" s="110"/>
      <c r="O527" s="111"/>
      <c r="P527" s="74">
        <f>IF(E527=0,"",E527/D526)</f>
        <v>1</v>
      </c>
      <c r="Q527" s="75">
        <v>43</v>
      </c>
      <c r="R527" s="76">
        <f t="shared" si="63"/>
        <v>0.91489361702127658</v>
      </c>
      <c r="S527" s="76">
        <f t="shared" si="64"/>
        <v>8.5106382978723416E-2</v>
      </c>
      <c r="U527" s="112"/>
    </row>
    <row r="528" spans="1:21" ht="15.75" customHeight="1">
      <c r="A528" s="64">
        <v>1701</v>
      </c>
      <c r="B528" s="65"/>
      <c r="C528" s="65"/>
      <c r="D528" s="65"/>
      <c r="E528" s="65"/>
      <c r="F528" s="65">
        <v>37</v>
      </c>
      <c r="G528" s="65"/>
      <c r="H528" s="65"/>
      <c r="I528" s="65"/>
      <c r="J528" s="65"/>
      <c r="K528" s="65"/>
      <c r="L528" s="66"/>
      <c r="M528" s="109"/>
      <c r="N528" s="110"/>
      <c r="O528" s="111"/>
      <c r="P528" s="74">
        <f>IF(F528=0,"",F528/E527)</f>
        <v>0.97368421052631582</v>
      </c>
      <c r="Q528" s="75">
        <v>41</v>
      </c>
      <c r="R528" s="76">
        <f t="shared" si="63"/>
        <v>0.95348837209302328</v>
      </c>
      <c r="S528" s="76">
        <f t="shared" si="64"/>
        <v>4.6511627906976716E-2</v>
      </c>
      <c r="U528" s="112"/>
    </row>
    <row r="529" spans="1:21" ht="15.75" customHeight="1">
      <c r="A529" s="64">
        <v>1702</v>
      </c>
      <c r="B529" s="65"/>
      <c r="C529" s="65"/>
      <c r="D529" s="65"/>
      <c r="E529" s="65"/>
      <c r="F529" s="65"/>
      <c r="G529" s="65">
        <v>27</v>
      </c>
      <c r="H529" s="65"/>
      <c r="I529" s="65"/>
      <c r="J529" s="65"/>
      <c r="K529" s="65"/>
      <c r="L529" s="66"/>
      <c r="M529" s="109"/>
      <c r="N529" s="110"/>
      <c r="O529" s="111"/>
      <c r="P529" s="74">
        <f>IF(G529=0,"",G529/F528)</f>
        <v>0.72972972972972971</v>
      </c>
      <c r="Q529" s="75">
        <v>39</v>
      </c>
      <c r="R529" s="76">
        <f t="shared" si="63"/>
        <v>0.95121951219512191</v>
      </c>
      <c r="S529" s="76">
        <f t="shared" si="64"/>
        <v>4.8780487804878092E-2</v>
      </c>
      <c r="U529" s="112"/>
    </row>
    <row r="530" spans="1:21" ht="15.75" customHeight="1">
      <c r="A530" s="64">
        <v>1801</v>
      </c>
      <c r="B530" s="65"/>
      <c r="C530" s="65"/>
      <c r="D530" s="65"/>
      <c r="E530" s="65"/>
      <c r="F530" s="65"/>
      <c r="G530" s="65"/>
      <c r="H530" s="65">
        <v>27</v>
      </c>
      <c r="I530" s="65"/>
      <c r="J530" s="65"/>
      <c r="K530" s="65"/>
      <c r="L530" s="66"/>
      <c r="M530" s="109"/>
      <c r="N530" s="110"/>
      <c r="O530" s="111"/>
      <c r="P530" s="74">
        <f>IF(H530=0,"",H530/G529)</f>
        <v>1</v>
      </c>
      <c r="Q530" s="75">
        <v>38</v>
      </c>
      <c r="R530" s="76">
        <f t="shared" si="63"/>
        <v>0.97435897435897434</v>
      </c>
      <c r="S530" s="76">
        <f t="shared" si="64"/>
        <v>2.5641025641025661E-2</v>
      </c>
      <c r="U530" s="112"/>
    </row>
    <row r="531" spans="1:21" ht="15.75" customHeight="1">
      <c r="A531" s="64">
        <v>1802</v>
      </c>
      <c r="B531" s="65"/>
      <c r="C531" s="65"/>
      <c r="D531" s="65"/>
      <c r="E531" s="65"/>
      <c r="F531" s="65"/>
      <c r="G531" s="65"/>
      <c r="H531" s="65"/>
      <c r="I531" s="65">
        <v>26</v>
      </c>
      <c r="J531" s="65"/>
      <c r="K531" s="65"/>
      <c r="L531" s="66"/>
      <c r="M531" s="109"/>
      <c r="N531" s="110"/>
      <c r="O531" s="111"/>
      <c r="P531" s="74">
        <f>IF(I531=0,"",I531/H530)</f>
        <v>0.96296296296296291</v>
      </c>
      <c r="Q531" s="75">
        <v>37</v>
      </c>
      <c r="R531" s="76">
        <f t="shared" si="63"/>
        <v>0.97368421052631582</v>
      </c>
      <c r="S531" s="76">
        <f t="shared" si="64"/>
        <v>2.6315789473684181E-2</v>
      </c>
      <c r="U531" s="112"/>
    </row>
    <row r="532" spans="1:21" ht="15.75" customHeight="1">
      <c r="A532" s="64">
        <v>1901</v>
      </c>
      <c r="B532" s="65"/>
      <c r="C532" s="65"/>
      <c r="D532" s="65"/>
      <c r="E532" s="65"/>
      <c r="F532" s="65"/>
      <c r="G532" s="65"/>
      <c r="H532" s="65"/>
      <c r="I532" s="65"/>
      <c r="J532" s="65">
        <v>26</v>
      </c>
      <c r="K532" s="65"/>
      <c r="L532" s="66">
        <v>4</v>
      </c>
      <c r="M532" s="109"/>
      <c r="N532" s="110"/>
      <c r="O532" s="111"/>
      <c r="P532" s="74">
        <f>IF(J532=0,"",J532/I531)</f>
        <v>1</v>
      </c>
      <c r="Q532" s="75">
        <v>36</v>
      </c>
      <c r="R532" s="76">
        <f t="shared" si="63"/>
        <v>0.97297297297297303</v>
      </c>
      <c r="S532" s="76">
        <f t="shared" si="64"/>
        <v>2.7027027027026973E-2</v>
      </c>
      <c r="U532" s="112"/>
    </row>
    <row r="533" spans="1:21" ht="15.75" customHeight="1">
      <c r="A533" s="64">
        <v>1902</v>
      </c>
      <c r="B533" s="65"/>
      <c r="C533" s="65"/>
      <c r="D533" s="65"/>
      <c r="E533" s="65"/>
      <c r="F533" s="65"/>
      <c r="G533" s="65"/>
      <c r="H533" s="65"/>
      <c r="I533" s="65"/>
      <c r="J533" s="65"/>
      <c r="K533" s="65">
        <v>22</v>
      </c>
      <c r="L533" s="66">
        <v>22</v>
      </c>
      <c r="M533" s="109"/>
      <c r="N533" s="110"/>
      <c r="O533" s="111"/>
      <c r="P533" s="74">
        <f>K533/J532</f>
        <v>0.84615384615384615</v>
      </c>
      <c r="Q533" s="75">
        <v>31</v>
      </c>
      <c r="R533" s="76">
        <f t="shared" si="63"/>
        <v>0.86111111111111116</v>
      </c>
      <c r="S533" s="76">
        <f t="shared" si="64"/>
        <v>0.13888888888888884</v>
      </c>
      <c r="U533" s="112"/>
    </row>
    <row r="534" spans="1:21" ht="15.75" customHeight="1">
      <c r="A534" s="64">
        <v>2001</v>
      </c>
      <c r="B534" s="65"/>
      <c r="C534" s="65"/>
      <c r="D534" s="65"/>
      <c r="E534" s="65"/>
      <c r="F534" s="65"/>
      <c r="G534" s="65"/>
      <c r="H534" s="65"/>
      <c r="I534" s="65"/>
      <c r="J534" s="65"/>
      <c r="K534" s="65">
        <v>7</v>
      </c>
      <c r="L534" s="66"/>
      <c r="M534" s="109"/>
      <c r="N534" s="110"/>
      <c r="O534" s="112"/>
      <c r="P534" s="168"/>
      <c r="Q534" s="117">
        <v>9</v>
      </c>
      <c r="R534" s="169"/>
      <c r="S534" s="168"/>
      <c r="U534" s="112"/>
    </row>
    <row r="535" spans="1:21" ht="15.75" customHeight="1">
      <c r="A535" s="64">
        <v>2002</v>
      </c>
      <c r="B535" s="65"/>
      <c r="C535" s="65"/>
      <c r="D535" s="65"/>
      <c r="E535" s="65"/>
      <c r="F535" s="65"/>
      <c r="G535" s="65"/>
      <c r="H535" s="65"/>
      <c r="I535" s="65"/>
      <c r="J535" s="65"/>
      <c r="K535" s="65">
        <v>7</v>
      </c>
      <c r="L535" s="66">
        <v>2</v>
      </c>
      <c r="M535" s="109"/>
      <c r="N535" s="110"/>
      <c r="O535" s="112"/>
      <c r="P535" s="116"/>
      <c r="Q535" s="117">
        <v>8</v>
      </c>
      <c r="R535" s="118"/>
      <c r="S535" s="116"/>
      <c r="U535" s="112"/>
    </row>
    <row r="536" spans="1:21" ht="15.75" customHeight="1">
      <c r="A536" s="64">
        <v>2101</v>
      </c>
      <c r="B536" s="65"/>
      <c r="C536" s="65"/>
      <c r="D536" s="65"/>
      <c r="E536" s="65"/>
      <c r="F536" s="65"/>
      <c r="G536" s="65"/>
      <c r="H536" s="65"/>
      <c r="I536" s="65"/>
      <c r="J536" s="65"/>
      <c r="K536" s="65">
        <v>5</v>
      </c>
      <c r="L536" s="66">
        <v>5</v>
      </c>
      <c r="M536" s="109"/>
      <c r="N536" s="110"/>
      <c r="O536" s="112"/>
      <c r="P536" s="116"/>
      <c r="Q536" s="117">
        <v>5</v>
      </c>
      <c r="R536" s="118"/>
      <c r="S536" s="116"/>
      <c r="U536" s="112"/>
    </row>
    <row r="537" spans="1:21" ht="15.75" customHeight="1">
      <c r="A537" s="64">
        <v>2102</v>
      </c>
      <c r="B537" s="65"/>
      <c r="C537" s="65"/>
      <c r="D537" s="65"/>
      <c r="E537" s="65"/>
      <c r="F537" s="65"/>
      <c r="G537" s="65"/>
      <c r="H537" s="65"/>
      <c r="I537" s="65"/>
      <c r="J537" s="65"/>
      <c r="K537" s="65">
        <v>1</v>
      </c>
      <c r="L537" s="66"/>
      <c r="M537" s="109"/>
      <c r="N537" s="110"/>
      <c r="O537" s="112"/>
      <c r="P537" s="110"/>
      <c r="Q537" s="112">
        <v>1</v>
      </c>
      <c r="R537" s="170"/>
      <c r="S537" s="116"/>
      <c r="U537" s="112"/>
    </row>
    <row r="538" spans="1:21" ht="15.75" customHeight="1">
      <c r="A538" s="64">
        <v>2201</v>
      </c>
      <c r="B538" s="65"/>
      <c r="C538" s="65"/>
      <c r="D538" s="65"/>
      <c r="E538" s="65"/>
      <c r="F538" s="65"/>
      <c r="G538" s="65"/>
      <c r="H538" s="65"/>
      <c r="I538" s="65"/>
      <c r="J538" s="65"/>
      <c r="K538" s="65">
        <v>1</v>
      </c>
      <c r="L538" s="66">
        <v>1</v>
      </c>
      <c r="M538" s="109"/>
      <c r="N538" s="110"/>
      <c r="O538" s="112"/>
      <c r="P538" s="89" t="s">
        <v>83</v>
      </c>
      <c r="Q538" s="90">
        <v>32</v>
      </c>
      <c r="R538" s="120">
        <f>L541</f>
        <v>34</v>
      </c>
      <c r="S538" s="92" t="s">
        <v>11</v>
      </c>
      <c r="U538" s="112"/>
    </row>
    <row r="539" spans="1:21" ht="15.75" customHeight="1">
      <c r="A539" s="64">
        <v>2202</v>
      </c>
      <c r="B539" s="65"/>
      <c r="C539" s="65"/>
      <c r="D539" s="65"/>
      <c r="E539" s="65"/>
      <c r="F539" s="65"/>
      <c r="G539" s="65"/>
      <c r="H539" s="65"/>
      <c r="I539" s="65"/>
      <c r="J539" s="65"/>
      <c r="K539" s="65"/>
      <c r="L539" s="66"/>
      <c r="M539" s="109"/>
      <c r="N539" s="110"/>
      <c r="O539" s="112"/>
      <c r="P539" s="93" t="s">
        <v>85</v>
      </c>
      <c r="Q539" s="94">
        <f>Q538/B524</f>
        <v>0.55172413793103448</v>
      </c>
      <c r="R539" s="121">
        <f>Q538/R538</f>
        <v>0.94117647058823528</v>
      </c>
      <c r="S539" s="96" t="s">
        <v>86</v>
      </c>
      <c r="U539" s="112"/>
    </row>
    <row r="540" spans="1:21" ht="15.75" customHeight="1">
      <c r="A540" s="64">
        <v>2301</v>
      </c>
      <c r="B540" s="65"/>
      <c r="C540" s="65"/>
      <c r="D540" s="65"/>
      <c r="E540" s="65"/>
      <c r="F540" s="65"/>
      <c r="G540" s="65"/>
      <c r="H540" s="65"/>
      <c r="I540" s="65"/>
      <c r="J540" s="65"/>
      <c r="K540" s="65"/>
      <c r="L540" s="66"/>
      <c r="M540" s="171"/>
      <c r="N540" s="172"/>
      <c r="O540" s="173"/>
      <c r="P540" s="98"/>
      <c r="Q540" s="99"/>
      <c r="R540" s="99"/>
      <c r="S540" s="122"/>
      <c r="U540" s="112"/>
    </row>
    <row r="541" spans="1:21" ht="18" customHeight="1">
      <c r="A541" s="29"/>
      <c r="B541" s="30"/>
      <c r="C541" s="30"/>
      <c r="D541" s="30"/>
      <c r="E541" s="30"/>
      <c r="F541" s="288" t="s">
        <v>111</v>
      </c>
      <c r="G541" s="289"/>
      <c r="H541" s="289"/>
      <c r="I541" s="289"/>
      <c r="J541" s="289"/>
      <c r="K541" s="290"/>
      <c r="L541" s="101">
        <f>SUM(L524:L538)</f>
        <v>34</v>
      </c>
      <c r="M541" s="102">
        <f>((SUM(L532:L533))/B524)</f>
        <v>0.44827586206896552</v>
      </c>
      <c r="N541" s="102">
        <f>IF(L541=0,"",L541/B524)</f>
        <v>0.58620689655172409</v>
      </c>
      <c r="O541" s="102">
        <f>IF(L532=0,"",N541-M541)</f>
        <v>0.13793103448275856</v>
      </c>
      <c r="P541" s="3"/>
      <c r="Q541" s="30"/>
      <c r="R541" s="23"/>
      <c r="S541" s="3"/>
      <c r="U541" s="112"/>
    </row>
    <row r="542" spans="1:21" ht="14.25" customHeight="1">
      <c r="U542" s="112"/>
    </row>
    <row r="543" spans="1:21" ht="14.25" customHeight="1">
      <c r="M543" s="3"/>
      <c r="N543" s="3"/>
      <c r="P543" s="3"/>
      <c r="U543" s="112"/>
    </row>
    <row r="544" spans="1:21" ht="26.25" customHeight="1">
      <c r="A544" s="2"/>
      <c r="B544" s="296" t="s">
        <v>99</v>
      </c>
      <c r="C544" s="297"/>
      <c r="D544" s="297"/>
      <c r="E544" s="297"/>
      <c r="F544" s="297"/>
      <c r="G544" s="297"/>
      <c r="H544" s="298" t="s">
        <v>97</v>
      </c>
      <c r="I544" s="292"/>
      <c r="J544" s="292"/>
      <c r="L544" s="30"/>
      <c r="M544" s="3"/>
      <c r="N544" s="3"/>
      <c r="O544" s="30"/>
      <c r="P544" s="3"/>
      <c r="Q544" s="30"/>
      <c r="R544" s="30"/>
      <c r="S544" s="30"/>
      <c r="U544" s="112"/>
    </row>
    <row r="545" spans="1:23" ht="20.25" customHeight="1">
      <c r="A545" s="293" t="s">
        <v>10</v>
      </c>
      <c r="B545" s="294" t="s">
        <v>100</v>
      </c>
      <c r="C545" s="289"/>
      <c r="D545" s="289"/>
      <c r="E545" s="289"/>
      <c r="F545" s="289"/>
      <c r="G545" s="289"/>
      <c r="H545" s="289"/>
      <c r="I545" s="289"/>
      <c r="J545" s="289"/>
      <c r="K545" s="290"/>
      <c r="L545" s="295" t="s">
        <v>11</v>
      </c>
      <c r="M545" s="286" t="s">
        <v>3</v>
      </c>
      <c r="N545" s="286" t="s">
        <v>4</v>
      </c>
      <c r="O545" s="284" t="s">
        <v>5</v>
      </c>
      <c r="P545" s="286" t="s">
        <v>6</v>
      </c>
      <c r="Q545" s="287" t="s">
        <v>7</v>
      </c>
      <c r="R545" s="287" t="s">
        <v>8</v>
      </c>
      <c r="S545" s="286" t="s">
        <v>101</v>
      </c>
      <c r="U545" s="112"/>
    </row>
    <row r="546" spans="1:23" ht="15.75" customHeight="1">
      <c r="A546" s="285"/>
      <c r="B546" s="64" t="s">
        <v>102</v>
      </c>
      <c r="C546" s="64" t="s">
        <v>103</v>
      </c>
      <c r="D546" s="64" t="s">
        <v>104</v>
      </c>
      <c r="E546" s="64" t="s">
        <v>105</v>
      </c>
      <c r="F546" s="64" t="s">
        <v>106</v>
      </c>
      <c r="G546" s="64" t="s">
        <v>107</v>
      </c>
      <c r="H546" s="64" t="s">
        <v>108</v>
      </c>
      <c r="I546" s="64" t="s">
        <v>109</v>
      </c>
      <c r="J546" s="64" t="s">
        <v>110</v>
      </c>
      <c r="K546" s="64" t="s">
        <v>138</v>
      </c>
      <c r="L546" s="285"/>
      <c r="M546" s="285"/>
      <c r="N546" s="285"/>
      <c r="O546" s="285"/>
      <c r="P546" s="285"/>
      <c r="Q546" s="285"/>
      <c r="R546" s="285"/>
      <c r="S546" s="285"/>
      <c r="U546" s="112"/>
    </row>
    <row r="547" spans="1:23" ht="15.75" customHeight="1">
      <c r="A547" s="64">
        <v>1502</v>
      </c>
      <c r="B547" s="65">
        <v>62</v>
      </c>
      <c r="C547" s="65"/>
      <c r="D547" s="65"/>
      <c r="E547" s="65"/>
      <c r="F547" s="65"/>
      <c r="G547" s="65"/>
      <c r="H547" s="65"/>
      <c r="I547" s="65"/>
      <c r="J547" s="65"/>
      <c r="K547" s="65"/>
      <c r="L547" s="66"/>
      <c r="M547" s="104"/>
      <c r="N547" s="105"/>
      <c r="O547" s="106"/>
      <c r="P547" s="69"/>
      <c r="Q547" s="70">
        <f>B547</f>
        <v>62</v>
      </c>
      <c r="R547" s="71"/>
      <c r="S547" s="69"/>
      <c r="U547" s="112"/>
    </row>
    <row r="548" spans="1:23" ht="15.75" customHeight="1">
      <c r="A548" s="64">
        <v>1601</v>
      </c>
      <c r="B548" s="65"/>
      <c r="C548" s="65">
        <v>48</v>
      </c>
      <c r="D548" s="65"/>
      <c r="E548" s="65"/>
      <c r="F548" s="65"/>
      <c r="G548" s="65"/>
      <c r="H548" s="65"/>
      <c r="I548" s="65"/>
      <c r="J548" s="65"/>
      <c r="K548" s="65"/>
      <c r="L548" s="66"/>
      <c r="M548" s="109"/>
      <c r="N548" s="110"/>
      <c r="O548" s="111"/>
      <c r="P548" s="74">
        <f>IF(C548=0,"",C548/B547)</f>
        <v>0.77419354838709675</v>
      </c>
      <c r="Q548" s="75">
        <v>48</v>
      </c>
      <c r="R548" s="76">
        <f t="shared" ref="R548:R556" si="65">IF(Q548=0,"",Q548/Q547)</f>
        <v>0.77419354838709675</v>
      </c>
      <c r="S548" s="76">
        <f t="shared" ref="S548:S556" si="66">IF(Q548=0,"",100%-R548)</f>
        <v>0.22580645161290325</v>
      </c>
      <c r="U548" s="112"/>
    </row>
    <row r="549" spans="1:23" ht="15.75" customHeight="1">
      <c r="A549" s="64">
        <v>1602</v>
      </c>
      <c r="B549" s="65"/>
      <c r="C549" s="65"/>
      <c r="D549" s="65">
        <v>42</v>
      </c>
      <c r="E549" s="65"/>
      <c r="F549" s="65"/>
      <c r="G549" s="65"/>
      <c r="H549" s="65"/>
      <c r="I549" s="65"/>
      <c r="J549" s="65"/>
      <c r="K549" s="65"/>
      <c r="L549" s="66"/>
      <c r="M549" s="109"/>
      <c r="N549" s="110"/>
      <c r="O549" s="111"/>
      <c r="P549" s="74">
        <f>IF(D549=0,"",D549/C548)</f>
        <v>0.875</v>
      </c>
      <c r="Q549" s="75">
        <v>44</v>
      </c>
      <c r="R549" s="76">
        <f t="shared" si="65"/>
        <v>0.91666666666666663</v>
      </c>
      <c r="S549" s="76">
        <f t="shared" si="66"/>
        <v>8.333333333333337E-2</v>
      </c>
      <c r="U549" s="77">
        <f>Q549/Q547</f>
        <v>0.70967741935483875</v>
      </c>
    </row>
    <row r="550" spans="1:23" ht="15.75" customHeight="1">
      <c r="A550" s="64">
        <v>1701</v>
      </c>
      <c r="B550" s="65"/>
      <c r="C550" s="65"/>
      <c r="D550" s="65"/>
      <c r="E550" s="65">
        <v>39</v>
      </c>
      <c r="F550" s="65"/>
      <c r="G550" s="65"/>
      <c r="H550" s="65"/>
      <c r="I550" s="65"/>
      <c r="J550" s="65"/>
      <c r="K550" s="65"/>
      <c r="L550" s="66"/>
      <c r="M550" s="109"/>
      <c r="N550" s="110"/>
      <c r="O550" s="111"/>
      <c r="P550" s="74">
        <f>IF(E550=0,"",E550/D549)</f>
        <v>0.9285714285714286</v>
      </c>
      <c r="Q550" s="75">
        <v>42</v>
      </c>
      <c r="R550" s="76">
        <f t="shared" si="65"/>
        <v>0.95454545454545459</v>
      </c>
      <c r="S550" s="76">
        <f t="shared" si="66"/>
        <v>4.5454545454545414E-2</v>
      </c>
      <c r="U550" s="112"/>
    </row>
    <row r="551" spans="1:23" ht="15.75" customHeight="1">
      <c r="A551" s="64">
        <v>1702</v>
      </c>
      <c r="B551" s="65"/>
      <c r="C551" s="65"/>
      <c r="D551" s="65"/>
      <c r="E551" s="65"/>
      <c r="F551" s="65">
        <v>37</v>
      </c>
      <c r="G551" s="65"/>
      <c r="H551" s="65"/>
      <c r="I551" s="65"/>
      <c r="J551" s="65"/>
      <c r="K551" s="65"/>
      <c r="L551" s="66"/>
      <c r="M551" s="109"/>
      <c r="N551" s="110"/>
      <c r="O551" s="111"/>
      <c r="P551" s="74">
        <f>IF(F551=0,"",F551/E550)</f>
        <v>0.94871794871794868</v>
      </c>
      <c r="Q551" s="75">
        <v>40</v>
      </c>
      <c r="R551" s="76">
        <f t="shared" si="65"/>
        <v>0.95238095238095233</v>
      </c>
      <c r="S551" s="76">
        <f t="shared" si="66"/>
        <v>4.7619047619047672E-2</v>
      </c>
      <c r="U551" s="112"/>
      <c r="W551" s="31"/>
    </row>
    <row r="552" spans="1:23" ht="15.75" customHeight="1">
      <c r="A552" s="64">
        <v>1801</v>
      </c>
      <c r="B552" s="65"/>
      <c r="C552" s="65"/>
      <c r="D552" s="65"/>
      <c r="E552" s="65"/>
      <c r="F552" s="65"/>
      <c r="G552" s="65">
        <v>28</v>
      </c>
      <c r="H552" s="65"/>
      <c r="I552" s="65"/>
      <c r="J552" s="65"/>
      <c r="K552" s="65"/>
      <c r="L552" s="66"/>
      <c r="M552" s="109"/>
      <c r="N552" s="110"/>
      <c r="O552" s="111"/>
      <c r="P552" s="74">
        <f>IF(G552=0,"",G552/F551)</f>
        <v>0.7567567567567568</v>
      </c>
      <c r="Q552" s="75">
        <v>40</v>
      </c>
      <c r="R552" s="76">
        <f t="shared" si="65"/>
        <v>1</v>
      </c>
      <c r="S552" s="76">
        <f t="shared" si="66"/>
        <v>0</v>
      </c>
      <c r="U552" s="112"/>
      <c r="W552" s="31"/>
    </row>
    <row r="553" spans="1:23" ht="15.75" customHeight="1">
      <c r="A553" s="64">
        <v>1802</v>
      </c>
      <c r="B553" s="65"/>
      <c r="C553" s="65"/>
      <c r="D553" s="65"/>
      <c r="E553" s="65"/>
      <c r="F553" s="65"/>
      <c r="G553" s="65"/>
      <c r="H553" s="65">
        <v>28</v>
      </c>
      <c r="I553" s="65"/>
      <c r="J553" s="65"/>
      <c r="K553" s="65"/>
      <c r="L553" s="66"/>
      <c r="M553" s="109"/>
      <c r="N553" s="110"/>
      <c r="O553" s="111"/>
      <c r="P553" s="74">
        <f>IF(H553=0,"",H553/G552)</f>
        <v>1</v>
      </c>
      <c r="Q553" s="75">
        <v>39</v>
      </c>
      <c r="R553" s="76">
        <f t="shared" si="65"/>
        <v>0.97499999999999998</v>
      </c>
      <c r="S553" s="76">
        <f t="shared" si="66"/>
        <v>2.5000000000000022E-2</v>
      </c>
      <c r="U553" s="112"/>
      <c r="W553" s="31"/>
    </row>
    <row r="554" spans="1:23" ht="15.75" customHeight="1">
      <c r="A554" s="64">
        <v>1901</v>
      </c>
      <c r="B554" s="65"/>
      <c r="C554" s="65"/>
      <c r="D554" s="65"/>
      <c r="E554" s="65"/>
      <c r="F554" s="65"/>
      <c r="G554" s="65"/>
      <c r="H554" s="65"/>
      <c r="I554" s="65">
        <v>28</v>
      </c>
      <c r="J554" s="65"/>
      <c r="K554" s="65"/>
      <c r="L554" s="66"/>
      <c r="M554" s="109"/>
      <c r="N554" s="110"/>
      <c r="O554" s="111"/>
      <c r="P554" s="74">
        <f>IF(I554=0,"",I554/H553)</f>
        <v>1</v>
      </c>
      <c r="Q554" s="75">
        <v>36</v>
      </c>
      <c r="R554" s="76">
        <f t="shared" si="65"/>
        <v>0.92307692307692313</v>
      </c>
      <c r="S554" s="76">
        <f t="shared" si="66"/>
        <v>7.6923076923076872E-2</v>
      </c>
      <c r="U554" s="112"/>
      <c r="W554" s="31"/>
    </row>
    <row r="555" spans="1:23" ht="15.75" customHeight="1">
      <c r="A555" s="64">
        <v>1902</v>
      </c>
      <c r="B555" s="65"/>
      <c r="C555" s="65"/>
      <c r="D555" s="65"/>
      <c r="E555" s="65"/>
      <c r="F555" s="65"/>
      <c r="G555" s="65"/>
      <c r="H555" s="65"/>
      <c r="I555" s="65"/>
      <c r="J555" s="65">
        <v>26</v>
      </c>
      <c r="K555" s="65"/>
      <c r="L555" s="66"/>
      <c r="M555" s="109"/>
      <c r="N555" s="110"/>
      <c r="O555" s="111"/>
      <c r="P555" s="74">
        <f>IF(J555=0,"",J555/I554)</f>
        <v>0.9285714285714286</v>
      </c>
      <c r="Q555" s="75">
        <v>34</v>
      </c>
      <c r="R555" s="76">
        <f t="shared" si="65"/>
        <v>0.94444444444444442</v>
      </c>
      <c r="S555" s="76">
        <f t="shared" si="66"/>
        <v>5.555555555555558E-2</v>
      </c>
      <c r="U555" s="112"/>
      <c r="W555" s="31"/>
    </row>
    <row r="556" spans="1:23" ht="15.75" customHeight="1">
      <c r="A556" s="64">
        <v>2001</v>
      </c>
      <c r="B556" s="65"/>
      <c r="C556" s="65"/>
      <c r="D556" s="65"/>
      <c r="E556" s="65"/>
      <c r="F556" s="65"/>
      <c r="G556" s="65"/>
      <c r="H556" s="65"/>
      <c r="I556" s="65"/>
      <c r="J556" s="65"/>
      <c r="K556" s="65">
        <v>26</v>
      </c>
      <c r="L556" s="66">
        <v>24</v>
      </c>
      <c r="M556" s="109"/>
      <c r="N556" s="110"/>
      <c r="O556" s="111"/>
      <c r="P556" s="74">
        <f>IF(K556=0,"",K556/J555)</f>
        <v>1</v>
      </c>
      <c r="Q556" s="75">
        <v>34</v>
      </c>
      <c r="R556" s="76">
        <f t="shared" si="65"/>
        <v>1</v>
      </c>
      <c r="S556" s="76">
        <f t="shared" si="66"/>
        <v>0</v>
      </c>
      <c r="U556" s="112"/>
    </row>
    <row r="557" spans="1:23" ht="15.75" customHeight="1">
      <c r="A557" s="64">
        <v>2002</v>
      </c>
      <c r="B557" s="65"/>
      <c r="C557" s="65"/>
      <c r="D557" s="65"/>
      <c r="E557" s="65"/>
      <c r="F557" s="65"/>
      <c r="G557" s="65"/>
      <c r="H557" s="65"/>
      <c r="I557" s="65"/>
      <c r="J557" s="65"/>
      <c r="K557" s="65">
        <v>7</v>
      </c>
      <c r="L557" s="66">
        <v>7</v>
      </c>
      <c r="M557" s="109"/>
      <c r="N557" s="110"/>
      <c r="O557" s="112"/>
      <c r="P557" s="168"/>
      <c r="Q557" s="117">
        <v>8</v>
      </c>
      <c r="R557" s="169"/>
      <c r="S557" s="168"/>
      <c r="U557" s="112"/>
    </row>
    <row r="558" spans="1:23" ht="15.75" customHeight="1">
      <c r="A558" s="64">
        <v>2101</v>
      </c>
      <c r="B558" s="65"/>
      <c r="C558" s="65"/>
      <c r="D558" s="65"/>
      <c r="E558" s="65"/>
      <c r="F558" s="65"/>
      <c r="G558" s="65"/>
      <c r="H558" s="65"/>
      <c r="I558" s="65"/>
      <c r="J558" s="65"/>
      <c r="K558" s="65">
        <v>3</v>
      </c>
      <c r="L558" s="66">
        <v>3</v>
      </c>
      <c r="M558" s="109"/>
      <c r="N558" s="110"/>
      <c r="O558" s="112"/>
      <c r="P558" s="116"/>
      <c r="Q558" s="117">
        <v>3</v>
      </c>
      <c r="R558" s="118"/>
      <c r="S558" s="116"/>
      <c r="U558" s="112"/>
    </row>
    <row r="559" spans="1:23" ht="15.75" customHeight="1">
      <c r="A559" s="64">
        <v>2102</v>
      </c>
      <c r="B559" s="65"/>
      <c r="C559" s="65"/>
      <c r="D559" s="65"/>
      <c r="E559" s="65"/>
      <c r="F559" s="65"/>
      <c r="G559" s="65"/>
      <c r="H559" s="65"/>
      <c r="I559" s="65"/>
      <c r="J559" s="65"/>
      <c r="K559" s="65"/>
      <c r="L559" s="66"/>
      <c r="M559" s="109"/>
      <c r="N559" s="110"/>
      <c r="O559" s="112"/>
      <c r="P559" s="116"/>
      <c r="Q559" s="117"/>
      <c r="R559" s="118"/>
      <c r="S559" s="116"/>
      <c r="U559" s="112"/>
    </row>
    <row r="560" spans="1:23" ht="15.75" customHeight="1">
      <c r="A560" s="64">
        <v>2201</v>
      </c>
      <c r="B560" s="65"/>
      <c r="C560" s="65"/>
      <c r="D560" s="65"/>
      <c r="E560" s="65"/>
      <c r="F560" s="65"/>
      <c r="G560" s="65"/>
      <c r="H560" s="65"/>
      <c r="I560" s="65"/>
      <c r="J560" s="65"/>
      <c r="K560" s="65"/>
      <c r="L560" s="66"/>
      <c r="M560" s="109"/>
      <c r="N560" s="110"/>
      <c r="O560" s="112"/>
      <c r="P560" s="110"/>
      <c r="Q560" s="112"/>
      <c r="R560" s="170"/>
      <c r="S560" s="116"/>
      <c r="U560" s="112"/>
    </row>
    <row r="561" spans="1:21" ht="15.75" customHeight="1">
      <c r="A561" s="64">
        <v>2202</v>
      </c>
      <c r="B561" s="65"/>
      <c r="C561" s="65"/>
      <c r="D561" s="65"/>
      <c r="E561" s="65"/>
      <c r="F561" s="65"/>
      <c r="G561" s="65"/>
      <c r="H561" s="65"/>
      <c r="I561" s="65"/>
      <c r="J561" s="65"/>
      <c r="K561" s="65"/>
      <c r="L561" s="66"/>
      <c r="M561" s="109"/>
      <c r="N561" s="110"/>
      <c r="O561" s="112"/>
      <c r="P561" s="89" t="s">
        <v>83</v>
      </c>
      <c r="Q561" s="90">
        <v>31</v>
      </c>
      <c r="R561" s="120">
        <f>L564</f>
        <v>34</v>
      </c>
      <c r="S561" s="92" t="s">
        <v>11</v>
      </c>
      <c r="U561" s="112"/>
    </row>
    <row r="562" spans="1:21" ht="15.75" customHeight="1">
      <c r="A562" s="64">
        <v>2301</v>
      </c>
      <c r="B562" s="65"/>
      <c r="C562" s="65"/>
      <c r="D562" s="65"/>
      <c r="E562" s="65"/>
      <c r="F562" s="65"/>
      <c r="G562" s="65"/>
      <c r="H562" s="65"/>
      <c r="I562" s="65"/>
      <c r="J562" s="65"/>
      <c r="K562" s="65"/>
      <c r="L562" s="66"/>
      <c r="M562" s="109"/>
      <c r="N562" s="110"/>
      <c r="O562" s="112"/>
      <c r="P562" s="93" t="s">
        <v>85</v>
      </c>
      <c r="Q562" s="94">
        <f>IF(Q561/B547=0,"",Q561/B547)</f>
        <v>0.5</v>
      </c>
      <c r="R562" s="121">
        <f>IF(Q561/R561=0,"",Q561/R561)</f>
        <v>0.91176470588235292</v>
      </c>
      <c r="S562" s="96" t="s">
        <v>86</v>
      </c>
      <c r="U562" s="112"/>
    </row>
    <row r="563" spans="1:21" ht="15.75" customHeight="1">
      <c r="A563" s="64">
        <v>2302</v>
      </c>
      <c r="B563" s="65"/>
      <c r="C563" s="65"/>
      <c r="D563" s="65"/>
      <c r="E563" s="65"/>
      <c r="F563" s="65"/>
      <c r="G563" s="65"/>
      <c r="H563" s="65"/>
      <c r="I563" s="65"/>
      <c r="J563" s="65"/>
      <c r="K563" s="65"/>
      <c r="L563" s="66"/>
      <c r="M563" s="171"/>
      <c r="N563" s="172"/>
      <c r="O563" s="173"/>
      <c r="P563" s="98"/>
      <c r="Q563" s="99"/>
      <c r="R563" s="99"/>
      <c r="S563" s="122"/>
      <c r="U563" s="112"/>
    </row>
    <row r="564" spans="1:21" ht="18" customHeight="1">
      <c r="A564" s="29"/>
      <c r="B564" s="30"/>
      <c r="C564" s="30"/>
      <c r="D564" s="30"/>
      <c r="E564" s="30"/>
      <c r="F564" s="288" t="s">
        <v>111</v>
      </c>
      <c r="G564" s="289"/>
      <c r="H564" s="289"/>
      <c r="I564" s="289"/>
      <c r="J564" s="289"/>
      <c r="K564" s="290"/>
      <c r="L564" s="101">
        <f>SUM(L547:L560)</f>
        <v>34</v>
      </c>
      <c r="M564" s="102">
        <f>IF(L556=0,"",L556/B547)</f>
        <v>0.38709677419354838</v>
      </c>
      <c r="N564" s="102">
        <f>IF(L564=0,"",L564/B547)</f>
        <v>0.54838709677419351</v>
      </c>
      <c r="O564" s="102">
        <f>N564-M564</f>
        <v>0.16129032258064513</v>
      </c>
      <c r="P564" s="3"/>
      <c r="Q564" s="30"/>
      <c r="R564" s="23"/>
      <c r="S564" s="3"/>
      <c r="U564" s="112"/>
    </row>
    <row r="565" spans="1:21" ht="14.25" customHeight="1">
      <c r="M565" s="3"/>
      <c r="N565" s="3"/>
      <c r="P565" s="3"/>
      <c r="U565" s="112"/>
    </row>
    <row r="566" spans="1:21" ht="26.25" customHeight="1">
      <c r="A566" s="245" t="s">
        <v>99</v>
      </c>
      <c r="C566" s="244"/>
      <c r="D566" s="244"/>
      <c r="E566" s="244"/>
      <c r="F566" s="244"/>
      <c r="G566" s="244"/>
      <c r="I566" s="246"/>
      <c r="J566" s="246"/>
      <c r="L566" s="60" t="s">
        <v>98</v>
      </c>
      <c r="M566" s="3"/>
      <c r="N566" s="3"/>
      <c r="O566" s="30"/>
      <c r="P566" s="3"/>
      <c r="Q566" s="30"/>
      <c r="R566" s="30"/>
      <c r="S566" s="30"/>
      <c r="U566" s="112"/>
    </row>
    <row r="567" spans="1:21" ht="20.25" customHeight="1">
      <c r="A567" s="293" t="s">
        <v>10</v>
      </c>
      <c r="B567" s="294" t="s">
        <v>100</v>
      </c>
      <c r="C567" s="289"/>
      <c r="D567" s="289"/>
      <c r="E567" s="289"/>
      <c r="F567" s="289"/>
      <c r="G567" s="289"/>
      <c r="H567" s="289"/>
      <c r="I567" s="289"/>
      <c r="J567" s="289"/>
      <c r="K567" s="290"/>
      <c r="L567" s="295" t="s">
        <v>11</v>
      </c>
      <c r="M567" s="286" t="s">
        <v>3</v>
      </c>
      <c r="N567" s="286" t="s">
        <v>4</v>
      </c>
      <c r="O567" s="284" t="s">
        <v>5</v>
      </c>
      <c r="P567" s="286" t="s">
        <v>6</v>
      </c>
      <c r="Q567" s="287" t="s">
        <v>7</v>
      </c>
      <c r="R567" s="287" t="s">
        <v>8</v>
      </c>
      <c r="S567" s="286" t="s">
        <v>101</v>
      </c>
      <c r="U567" s="112"/>
    </row>
    <row r="568" spans="1:21" ht="15.75" customHeight="1">
      <c r="A568" s="285"/>
      <c r="B568" s="64" t="s">
        <v>102</v>
      </c>
      <c r="C568" s="64" t="s">
        <v>103</v>
      </c>
      <c r="D568" s="64" t="s">
        <v>104</v>
      </c>
      <c r="E568" s="64" t="s">
        <v>105</v>
      </c>
      <c r="F568" s="64" t="s">
        <v>106</v>
      </c>
      <c r="G568" s="64" t="s">
        <v>107</v>
      </c>
      <c r="H568" s="64" t="s">
        <v>108</v>
      </c>
      <c r="I568" s="64" t="s">
        <v>109</v>
      </c>
      <c r="J568" s="64" t="s">
        <v>110</v>
      </c>
      <c r="K568" s="64" t="s">
        <v>138</v>
      </c>
      <c r="L568" s="285"/>
      <c r="M568" s="285"/>
      <c r="N568" s="285"/>
      <c r="O568" s="285"/>
      <c r="P568" s="285"/>
      <c r="Q568" s="285"/>
      <c r="R568" s="285"/>
      <c r="S568" s="285"/>
      <c r="U568" s="112"/>
    </row>
    <row r="569" spans="1:21" ht="15.75" customHeight="1">
      <c r="A569" s="64">
        <v>1601</v>
      </c>
      <c r="B569" s="65">
        <v>41</v>
      </c>
      <c r="C569" s="65"/>
      <c r="D569" s="65"/>
      <c r="E569" s="65"/>
      <c r="F569" s="65"/>
      <c r="G569" s="65"/>
      <c r="H569" s="65"/>
      <c r="I569" s="65"/>
      <c r="J569" s="65"/>
      <c r="K569" s="65"/>
      <c r="L569" s="66"/>
      <c r="M569" s="104"/>
      <c r="N569" s="105"/>
      <c r="O569" s="106"/>
      <c r="P569" s="69"/>
      <c r="Q569" s="70">
        <f>B569</f>
        <v>41</v>
      </c>
      <c r="R569" s="71"/>
      <c r="S569" s="69"/>
      <c r="U569" s="112"/>
    </row>
    <row r="570" spans="1:21" ht="15.75" customHeight="1">
      <c r="A570" s="64">
        <v>1602</v>
      </c>
      <c r="B570" s="65"/>
      <c r="C570" s="65">
        <v>33</v>
      </c>
      <c r="D570" s="65"/>
      <c r="E570" s="65"/>
      <c r="F570" s="65"/>
      <c r="G570" s="65"/>
      <c r="H570" s="65"/>
      <c r="I570" s="65"/>
      <c r="J570" s="65"/>
      <c r="K570" s="65"/>
      <c r="L570" s="66"/>
      <c r="M570" s="109"/>
      <c r="N570" s="110"/>
      <c r="O570" s="111"/>
      <c r="P570" s="74">
        <f>IF(C570=0,"",C570/B569)</f>
        <v>0.80487804878048785</v>
      </c>
      <c r="Q570" s="75">
        <v>33</v>
      </c>
      <c r="R570" s="76">
        <f t="shared" ref="R570:R578" si="67">IF(Q570=0,"",Q570/Q569)</f>
        <v>0.80487804878048785</v>
      </c>
      <c r="S570" s="76">
        <f t="shared" ref="S570:S578" si="68">IF(Q570=0,"",100%-R570)</f>
        <v>0.19512195121951215</v>
      </c>
      <c r="U570" s="112"/>
    </row>
    <row r="571" spans="1:21" ht="15.75" customHeight="1">
      <c r="A571" s="64">
        <v>1701</v>
      </c>
      <c r="B571" s="65"/>
      <c r="C571" s="65"/>
      <c r="D571" s="65">
        <v>28</v>
      </c>
      <c r="E571" s="65"/>
      <c r="F571" s="65"/>
      <c r="G571" s="65"/>
      <c r="H571" s="65"/>
      <c r="I571" s="65"/>
      <c r="J571" s="65"/>
      <c r="K571" s="65"/>
      <c r="L571" s="66"/>
      <c r="M571" s="109"/>
      <c r="N571" s="110"/>
      <c r="O571" s="111"/>
      <c r="P571" s="74">
        <f>IF(D571=0,"",D571/C570)</f>
        <v>0.84848484848484851</v>
      </c>
      <c r="Q571" s="75">
        <v>31</v>
      </c>
      <c r="R571" s="76">
        <f t="shared" si="67"/>
        <v>0.93939393939393945</v>
      </c>
      <c r="S571" s="76">
        <f t="shared" si="68"/>
        <v>6.0606060606060552E-2</v>
      </c>
      <c r="U571" s="77">
        <f>Q571/Q569</f>
        <v>0.75609756097560976</v>
      </c>
    </row>
    <row r="572" spans="1:21" ht="15.75" customHeight="1">
      <c r="A572" s="64">
        <v>1702</v>
      </c>
      <c r="B572" s="65"/>
      <c r="C572" s="65"/>
      <c r="D572" s="65"/>
      <c r="E572" s="65">
        <v>24</v>
      </c>
      <c r="F572" s="65"/>
      <c r="G572" s="65"/>
      <c r="H572" s="65"/>
      <c r="I572" s="65"/>
      <c r="J572" s="65"/>
      <c r="K572" s="65"/>
      <c r="L572" s="66"/>
      <c r="M572" s="109"/>
      <c r="N572" s="110"/>
      <c r="O572" s="111"/>
      <c r="P572" s="74">
        <f>IF(E572=0,"",E572/D571)</f>
        <v>0.8571428571428571</v>
      </c>
      <c r="Q572" s="75">
        <v>29</v>
      </c>
      <c r="R572" s="76">
        <f t="shared" si="67"/>
        <v>0.93548387096774188</v>
      </c>
      <c r="S572" s="76">
        <f t="shared" si="68"/>
        <v>6.4516129032258118E-2</v>
      </c>
      <c r="U572" s="112"/>
    </row>
    <row r="573" spans="1:21" ht="15.75" customHeight="1">
      <c r="A573" s="64">
        <v>1801</v>
      </c>
      <c r="B573" s="65"/>
      <c r="C573" s="65"/>
      <c r="D573" s="65"/>
      <c r="E573" s="65"/>
      <c r="F573" s="65">
        <v>24</v>
      </c>
      <c r="G573" s="65"/>
      <c r="H573" s="65"/>
      <c r="I573" s="65"/>
      <c r="J573" s="65"/>
      <c r="K573" s="65"/>
      <c r="L573" s="66"/>
      <c r="M573" s="109"/>
      <c r="N573" s="110"/>
      <c r="O573" s="111"/>
      <c r="P573" s="74">
        <f>IF(F573=0,"",F573/E572)</f>
        <v>1</v>
      </c>
      <c r="Q573" s="75">
        <v>27</v>
      </c>
      <c r="R573" s="76">
        <f t="shared" si="67"/>
        <v>0.93103448275862066</v>
      </c>
      <c r="S573" s="76">
        <f t="shared" si="68"/>
        <v>6.8965517241379337E-2</v>
      </c>
      <c r="U573" s="112"/>
    </row>
    <row r="574" spans="1:21" ht="15.75" customHeight="1">
      <c r="A574" s="64">
        <v>1802</v>
      </c>
      <c r="B574" s="65"/>
      <c r="C574" s="65"/>
      <c r="D574" s="65"/>
      <c r="E574" s="65"/>
      <c r="F574" s="65"/>
      <c r="G574" s="65">
        <v>24</v>
      </c>
      <c r="H574" s="65"/>
      <c r="I574" s="65"/>
      <c r="J574" s="65"/>
      <c r="K574" s="65"/>
      <c r="L574" s="66"/>
      <c r="M574" s="109"/>
      <c r="N574" s="110"/>
      <c r="O574" s="111"/>
      <c r="P574" s="74">
        <f>IF(G574=0,"",G574/F573)</f>
        <v>1</v>
      </c>
      <c r="Q574" s="75">
        <v>27</v>
      </c>
      <c r="R574" s="76">
        <f t="shared" si="67"/>
        <v>1</v>
      </c>
      <c r="S574" s="76">
        <f t="shared" si="68"/>
        <v>0</v>
      </c>
      <c r="U574" s="112"/>
    </row>
    <row r="575" spans="1:21" ht="15.75" customHeight="1">
      <c r="A575" s="64">
        <v>1901</v>
      </c>
      <c r="B575" s="65"/>
      <c r="C575" s="65"/>
      <c r="D575" s="65"/>
      <c r="E575" s="65"/>
      <c r="F575" s="65"/>
      <c r="G575" s="65"/>
      <c r="H575" s="65">
        <v>16</v>
      </c>
      <c r="I575" s="65"/>
      <c r="J575" s="65"/>
      <c r="K575" s="65"/>
      <c r="L575" s="66"/>
      <c r="M575" s="109"/>
      <c r="N575" s="110"/>
      <c r="O575" s="111"/>
      <c r="P575" s="74">
        <f>IF(H575=0,"",H575/G574)</f>
        <v>0.66666666666666663</v>
      </c>
      <c r="Q575" s="75">
        <v>27</v>
      </c>
      <c r="R575" s="76">
        <f t="shared" si="67"/>
        <v>1</v>
      </c>
      <c r="S575" s="76">
        <f t="shared" si="68"/>
        <v>0</v>
      </c>
      <c r="U575" s="112"/>
    </row>
    <row r="576" spans="1:21" ht="15.75" customHeight="1">
      <c r="A576" s="64">
        <v>1902</v>
      </c>
      <c r="B576" s="65"/>
      <c r="C576" s="65"/>
      <c r="D576" s="65"/>
      <c r="E576" s="65"/>
      <c r="F576" s="65"/>
      <c r="G576" s="65"/>
      <c r="H576" s="65"/>
      <c r="I576" s="65">
        <v>15</v>
      </c>
      <c r="J576" s="65"/>
      <c r="K576" s="65"/>
      <c r="L576" s="66"/>
      <c r="M576" s="109"/>
      <c r="N576" s="110"/>
      <c r="O576" s="111"/>
      <c r="P576" s="74">
        <f>IF(I576=0,"",I576/H575)</f>
        <v>0.9375</v>
      </c>
      <c r="Q576" s="75">
        <v>27</v>
      </c>
      <c r="R576" s="76">
        <f t="shared" si="67"/>
        <v>1</v>
      </c>
      <c r="S576" s="76">
        <f t="shared" si="68"/>
        <v>0</v>
      </c>
      <c r="U576" s="112"/>
    </row>
    <row r="577" spans="1:19" ht="15.75" customHeight="1">
      <c r="A577" s="64">
        <v>2001</v>
      </c>
      <c r="B577" s="65"/>
      <c r="C577" s="65"/>
      <c r="D577" s="65"/>
      <c r="E577" s="65"/>
      <c r="F577" s="65"/>
      <c r="G577" s="65"/>
      <c r="H577" s="65"/>
      <c r="I577" s="65"/>
      <c r="J577" s="65">
        <v>15</v>
      </c>
      <c r="K577" s="65"/>
      <c r="L577" s="66"/>
      <c r="M577" s="109"/>
      <c r="N577" s="110"/>
      <c r="O577" s="111"/>
      <c r="P577" s="74">
        <f>IF(J577=0,"",J577/I576)</f>
        <v>1</v>
      </c>
      <c r="Q577" s="75">
        <v>26</v>
      </c>
      <c r="R577" s="76">
        <f t="shared" si="67"/>
        <v>0.96296296296296291</v>
      </c>
      <c r="S577" s="76">
        <f t="shared" si="68"/>
        <v>3.703703703703709E-2</v>
      </c>
    </row>
    <row r="578" spans="1:19" ht="15.75" customHeight="1">
      <c r="A578" s="64">
        <v>2002</v>
      </c>
      <c r="B578" s="65"/>
      <c r="C578" s="65"/>
      <c r="D578" s="65"/>
      <c r="E578" s="65"/>
      <c r="F578" s="65"/>
      <c r="G578" s="65"/>
      <c r="H578" s="65"/>
      <c r="I578" s="65"/>
      <c r="J578" s="65"/>
      <c r="K578" s="65">
        <v>14</v>
      </c>
      <c r="L578" s="66">
        <v>13</v>
      </c>
      <c r="M578" s="109"/>
      <c r="N578" s="110"/>
      <c r="O578" s="111"/>
      <c r="P578" s="74">
        <f>IF(K578=0,"",K578/J577)</f>
        <v>0.93333333333333335</v>
      </c>
      <c r="Q578" s="75">
        <v>25</v>
      </c>
      <c r="R578" s="76">
        <f t="shared" si="67"/>
        <v>0.96153846153846156</v>
      </c>
      <c r="S578" s="76">
        <f t="shared" si="68"/>
        <v>3.8461538461538436E-2</v>
      </c>
    </row>
    <row r="579" spans="1:19" ht="15.75" customHeight="1">
      <c r="A579" s="64">
        <v>2101</v>
      </c>
      <c r="B579" s="65"/>
      <c r="C579" s="65"/>
      <c r="D579" s="65"/>
      <c r="E579" s="65"/>
      <c r="F579" s="65"/>
      <c r="G579" s="65"/>
      <c r="H579" s="65"/>
      <c r="I579" s="65"/>
      <c r="J579" s="65"/>
      <c r="K579" s="65">
        <v>11</v>
      </c>
      <c r="L579" s="66">
        <v>11</v>
      </c>
      <c r="M579" s="109"/>
      <c r="N579" s="110"/>
      <c r="O579" s="112"/>
      <c r="P579" s="168"/>
      <c r="Q579" s="117">
        <v>12</v>
      </c>
      <c r="R579" s="169"/>
      <c r="S579" s="168"/>
    </row>
    <row r="580" spans="1:19" ht="15.75" customHeight="1">
      <c r="A580" s="64">
        <v>2102</v>
      </c>
      <c r="B580" s="65"/>
      <c r="C580" s="65"/>
      <c r="D580" s="65"/>
      <c r="E580" s="65"/>
      <c r="F580" s="65"/>
      <c r="G580" s="65"/>
      <c r="H580" s="65"/>
      <c r="I580" s="65"/>
      <c r="J580" s="65"/>
      <c r="K580" s="65">
        <v>1</v>
      </c>
      <c r="L580" s="66"/>
      <c r="M580" s="109"/>
      <c r="N580" s="110"/>
      <c r="O580" s="112"/>
      <c r="P580" s="116"/>
      <c r="Q580" s="117">
        <v>1</v>
      </c>
      <c r="R580" s="118"/>
      <c r="S580" s="116"/>
    </row>
    <row r="581" spans="1:19" ht="15.75" customHeight="1">
      <c r="A581" s="64">
        <v>2201</v>
      </c>
      <c r="B581" s="65"/>
      <c r="C581" s="65"/>
      <c r="D581" s="65"/>
      <c r="E581" s="65"/>
      <c r="F581" s="65"/>
      <c r="G581" s="65"/>
      <c r="H581" s="65"/>
      <c r="I581" s="65"/>
      <c r="J581" s="65"/>
      <c r="K581" s="65">
        <v>1</v>
      </c>
      <c r="L581" s="66">
        <v>1</v>
      </c>
      <c r="M581" s="109"/>
      <c r="N581" s="110"/>
      <c r="O581" s="112"/>
      <c r="P581" s="116"/>
      <c r="Q581" s="117">
        <v>1</v>
      </c>
      <c r="R581" s="118"/>
      <c r="S581" s="116"/>
    </row>
    <row r="582" spans="1:19" ht="15.75" customHeight="1">
      <c r="A582" s="64">
        <v>2202</v>
      </c>
      <c r="B582" s="65"/>
      <c r="C582" s="65"/>
      <c r="D582" s="65"/>
      <c r="E582" s="65"/>
      <c r="F582" s="65"/>
      <c r="G582" s="65"/>
      <c r="H582" s="65"/>
      <c r="I582" s="65"/>
      <c r="J582" s="65"/>
      <c r="K582" s="65"/>
      <c r="L582" s="66"/>
      <c r="M582" s="109"/>
      <c r="N582" s="110"/>
      <c r="O582" s="112"/>
      <c r="P582" s="110"/>
      <c r="Q582" s="112"/>
      <c r="R582" s="170"/>
      <c r="S582" s="116"/>
    </row>
    <row r="583" spans="1:19" ht="15.75" customHeight="1">
      <c r="A583" s="64">
        <v>2301</v>
      </c>
      <c r="B583" s="65"/>
      <c r="C583" s="65"/>
      <c r="D583" s="65"/>
      <c r="E583" s="65"/>
      <c r="F583" s="65"/>
      <c r="G583" s="65"/>
      <c r="H583" s="65"/>
      <c r="I583" s="65"/>
      <c r="J583" s="65"/>
      <c r="K583" s="65"/>
      <c r="L583" s="66"/>
      <c r="M583" s="109"/>
      <c r="N583" s="110"/>
      <c r="O583" s="112"/>
      <c r="P583" s="89" t="s">
        <v>83</v>
      </c>
      <c r="Q583" s="90">
        <v>21</v>
      </c>
      <c r="R583" s="120">
        <f>L586</f>
        <v>25</v>
      </c>
      <c r="S583" s="92" t="s">
        <v>11</v>
      </c>
    </row>
    <row r="584" spans="1:19" ht="15.75" customHeight="1">
      <c r="A584" s="64">
        <v>2302</v>
      </c>
      <c r="B584" s="65"/>
      <c r="C584" s="65"/>
      <c r="D584" s="65"/>
      <c r="E584" s="65"/>
      <c r="F584" s="65"/>
      <c r="G584" s="65"/>
      <c r="H584" s="65"/>
      <c r="I584" s="65"/>
      <c r="J584" s="65"/>
      <c r="K584" s="65"/>
      <c r="L584" s="66"/>
      <c r="M584" s="109"/>
      <c r="N584" s="110"/>
      <c r="O584" s="112"/>
      <c r="P584" s="93" t="s">
        <v>85</v>
      </c>
      <c r="Q584" s="94">
        <f>IF(Q583/B569=0,"",Q583/B569)</f>
        <v>0.51219512195121952</v>
      </c>
      <c r="R584" s="121">
        <f>IF(Q583/R583=0,"",Q583/R583)</f>
        <v>0.84</v>
      </c>
      <c r="S584" s="96" t="s">
        <v>86</v>
      </c>
    </row>
    <row r="585" spans="1:19" ht="15.75" customHeight="1">
      <c r="A585" s="64">
        <v>2401</v>
      </c>
      <c r="B585" s="65"/>
      <c r="C585" s="65"/>
      <c r="D585" s="65"/>
      <c r="E585" s="65"/>
      <c r="F585" s="65"/>
      <c r="G585" s="65"/>
      <c r="H585" s="65"/>
      <c r="I585" s="65"/>
      <c r="J585" s="65"/>
      <c r="K585" s="65"/>
      <c r="L585" s="66"/>
      <c r="M585" s="171"/>
      <c r="N585" s="172"/>
      <c r="O585" s="173"/>
      <c r="P585" s="98"/>
      <c r="Q585" s="99"/>
      <c r="R585" s="99"/>
      <c r="S585" s="122"/>
    </row>
    <row r="586" spans="1:19" ht="18" customHeight="1">
      <c r="A586" s="29"/>
      <c r="B586" s="30"/>
      <c r="C586" s="30"/>
      <c r="D586" s="30"/>
      <c r="E586" s="30"/>
      <c r="F586" s="288" t="s">
        <v>111</v>
      </c>
      <c r="G586" s="289"/>
      <c r="H586" s="289"/>
      <c r="I586" s="289"/>
      <c r="J586" s="289"/>
      <c r="K586" s="290"/>
      <c r="L586" s="101">
        <f>SUM(L569:L582)</f>
        <v>25</v>
      </c>
      <c r="M586" s="102">
        <f>IF(L578=0,"",L578/B569)</f>
        <v>0.31707317073170732</v>
      </c>
      <c r="N586" s="102">
        <f>IF(L586=0,"",L586/B569)</f>
        <v>0.6097560975609756</v>
      </c>
      <c r="O586" s="102" t="str">
        <f>IF(L577=0,"",N586-M586)</f>
        <v/>
      </c>
      <c r="P586" s="3"/>
      <c r="Q586" s="30"/>
      <c r="R586" s="23"/>
      <c r="S586" s="3"/>
    </row>
    <row r="587" spans="1:19" ht="12.75" customHeight="1">
      <c r="M587" s="3"/>
      <c r="N587" s="3"/>
      <c r="P587" s="3"/>
    </row>
    <row r="588" spans="1:19" ht="12.75" customHeight="1">
      <c r="M588" s="3"/>
      <c r="N588" s="3"/>
      <c r="P588" s="3"/>
    </row>
    <row r="589" spans="1:19" ht="26.25" customHeight="1">
      <c r="A589" s="245" t="s">
        <v>99</v>
      </c>
      <c r="B589" s="245"/>
      <c r="C589" s="244"/>
      <c r="D589" s="244"/>
      <c r="E589" s="244"/>
      <c r="F589" s="244"/>
      <c r="G589" s="244"/>
      <c r="I589" s="246"/>
      <c r="J589" s="246"/>
      <c r="L589" s="60" t="s">
        <v>112</v>
      </c>
      <c r="M589" s="3"/>
      <c r="N589" s="3"/>
      <c r="O589" s="30"/>
      <c r="P589" s="3"/>
      <c r="Q589" s="30"/>
      <c r="R589" s="30"/>
      <c r="S589" s="30"/>
    </row>
    <row r="590" spans="1:19" ht="20.25" customHeight="1">
      <c r="A590" s="293" t="s">
        <v>10</v>
      </c>
      <c r="B590" s="294" t="s">
        <v>100</v>
      </c>
      <c r="C590" s="289"/>
      <c r="D590" s="289"/>
      <c r="E590" s="289"/>
      <c r="F590" s="289"/>
      <c r="G590" s="289"/>
      <c r="H590" s="289"/>
      <c r="I590" s="289"/>
      <c r="J590" s="289"/>
      <c r="K590" s="290"/>
      <c r="L590" s="295" t="s">
        <v>11</v>
      </c>
      <c r="M590" s="286" t="s">
        <v>3</v>
      </c>
      <c r="N590" s="286" t="s">
        <v>4</v>
      </c>
      <c r="O590" s="284" t="s">
        <v>5</v>
      </c>
      <c r="P590" s="286" t="s">
        <v>6</v>
      </c>
      <c r="Q590" s="287" t="s">
        <v>7</v>
      </c>
      <c r="R590" s="287" t="s">
        <v>8</v>
      </c>
      <c r="S590" s="286" t="s">
        <v>101</v>
      </c>
    </row>
    <row r="591" spans="1:19" ht="15.75" customHeight="1">
      <c r="A591" s="285"/>
      <c r="B591" s="64" t="s">
        <v>102</v>
      </c>
      <c r="C591" s="64" t="s">
        <v>103</v>
      </c>
      <c r="D591" s="64" t="s">
        <v>104</v>
      </c>
      <c r="E591" s="64" t="s">
        <v>105</v>
      </c>
      <c r="F591" s="64" t="s">
        <v>106</v>
      </c>
      <c r="G591" s="64" t="s">
        <v>107</v>
      </c>
      <c r="H591" s="64" t="s">
        <v>108</v>
      </c>
      <c r="I591" s="64" t="s">
        <v>109</v>
      </c>
      <c r="J591" s="64" t="s">
        <v>110</v>
      </c>
      <c r="K591" s="64" t="s">
        <v>138</v>
      </c>
      <c r="L591" s="285"/>
      <c r="M591" s="285"/>
      <c r="N591" s="285"/>
      <c r="O591" s="285"/>
      <c r="P591" s="285"/>
      <c r="Q591" s="285"/>
      <c r="R591" s="285"/>
      <c r="S591" s="285"/>
    </row>
    <row r="592" spans="1:19" ht="15.75" customHeight="1">
      <c r="A592" s="64">
        <v>1602</v>
      </c>
      <c r="B592" s="65">
        <v>63</v>
      </c>
      <c r="C592" s="65"/>
      <c r="D592" s="65"/>
      <c r="E592" s="65"/>
      <c r="F592" s="65"/>
      <c r="G592" s="65"/>
      <c r="H592" s="65"/>
      <c r="I592" s="65"/>
      <c r="J592" s="65"/>
      <c r="K592" s="65"/>
      <c r="L592" s="66"/>
      <c r="M592" s="104"/>
      <c r="N592" s="105"/>
      <c r="O592" s="106"/>
      <c r="P592" s="69"/>
      <c r="Q592" s="70">
        <f>B592</f>
        <v>63</v>
      </c>
      <c r="R592" s="71"/>
      <c r="S592" s="69"/>
    </row>
    <row r="593" spans="1:21" ht="15.75" customHeight="1">
      <c r="A593" s="64">
        <v>1701</v>
      </c>
      <c r="B593" s="65"/>
      <c r="C593" s="65">
        <v>56</v>
      </c>
      <c r="D593" s="65"/>
      <c r="E593" s="65"/>
      <c r="F593" s="65"/>
      <c r="G593" s="65"/>
      <c r="H593" s="65"/>
      <c r="I593" s="65"/>
      <c r="J593" s="65"/>
      <c r="K593" s="65"/>
      <c r="L593" s="66"/>
      <c r="M593" s="109"/>
      <c r="N593" s="110"/>
      <c r="O593" s="111"/>
      <c r="P593" s="74">
        <f>IF(C593=0,"",C593/B592)</f>
        <v>0.88888888888888884</v>
      </c>
      <c r="Q593" s="75">
        <v>56</v>
      </c>
      <c r="R593" s="76">
        <f t="shared" ref="R593:R601" si="69">IF(Q593=0,"",Q593/Q592)</f>
        <v>0.88888888888888884</v>
      </c>
      <c r="S593" s="76">
        <f t="shared" ref="S593:S601" si="70">IF(Q593=0,"",100%-R593)</f>
        <v>0.11111111111111116</v>
      </c>
    </row>
    <row r="594" spans="1:21" ht="15.75" customHeight="1">
      <c r="A594" s="64">
        <v>1702</v>
      </c>
      <c r="B594" s="65"/>
      <c r="C594" s="65"/>
      <c r="D594" s="65">
        <v>49</v>
      </c>
      <c r="E594" s="65"/>
      <c r="F594" s="65"/>
      <c r="G594" s="65"/>
      <c r="H594" s="65"/>
      <c r="I594" s="65"/>
      <c r="J594" s="65"/>
      <c r="K594" s="65"/>
      <c r="L594" s="66"/>
      <c r="M594" s="109"/>
      <c r="N594" s="110"/>
      <c r="O594" s="111"/>
      <c r="P594" s="74">
        <f>IF(D594=0,"",D594/C593)</f>
        <v>0.875</v>
      </c>
      <c r="Q594" s="75">
        <v>53</v>
      </c>
      <c r="R594" s="76">
        <f t="shared" si="69"/>
        <v>0.9464285714285714</v>
      </c>
      <c r="S594" s="76">
        <f t="shared" si="70"/>
        <v>5.3571428571428603E-2</v>
      </c>
      <c r="U594" s="77">
        <f>Q594/Q592</f>
        <v>0.84126984126984128</v>
      </c>
    </row>
    <row r="595" spans="1:21" ht="15.75" customHeight="1">
      <c r="A595" s="64">
        <v>1801</v>
      </c>
      <c r="B595" s="65"/>
      <c r="C595" s="65"/>
      <c r="D595" s="65"/>
      <c r="E595" s="65">
        <v>43</v>
      </c>
      <c r="F595" s="65"/>
      <c r="G595" s="65"/>
      <c r="H595" s="65"/>
      <c r="I595" s="65"/>
      <c r="J595" s="65"/>
      <c r="K595" s="65"/>
      <c r="L595" s="66"/>
      <c r="M595" s="109"/>
      <c r="N595" s="110"/>
      <c r="O595" s="111"/>
      <c r="P595" s="74">
        <f>IF(E595=0,"",E595/D594)</f>
        <v>0.87755102040816324</v>
      </c>
      <c r="Q595" s="75">
        <v>46</v>
      </c>
      <c r="R595" s="76">
        <f t="shared" si="69"/>
        <v>0.86792452830188682</v>
      </c>
      <c r="S595" s="76">
        <f t="shared" si="70"/>
        <v>0.13207547169811318</v>
      </c>
      <c r="U595" s="112"/>
    </row>
    <row r="596" spans="1:21" ht="15.75" customHeight="1">
      <c r="A596" s="64">
        <v>1802</v>
      </c>
      <c r="B596" s="65"/>
      <c r="C596" s="65"/>
      <c r="D596" s="65"/>
      <c r="E596" s="65"/>
      <c r="F596" s="65">
        <v>40</v>
      </c>
      <c r="G596" s="65"/>
      <c r="H596" s="65"/>
      <c r="I596" s="65"/>
      <c r="J596" s="65"/>
      <c r="K596" s="65"/>
      <c r="L596" s="66"/>
      <c r="M596" s="109"/>
      <c r="N596" s="110"/>
      <c r="O596" s="111"/>
      <c r="P596" s="74">
        <f>IF(F596=0,"",F596/E595)</f>
        <v>0.93023255813953487</v>
      </c>
      <c r="Q596" s="75">
        <v>44</v>
      </c>
      <c r="R596" s="76">
        <f t="shared" si="69"/>
        <v>0.95652173913043481</v>
      </c>
      <c r="S596" s="76">
        <f t="shared" si="70"/>
        <v>4.3478260869565188E-2</v>
      </c>
      <c r="U596" s="112"/>
    </row>
    <row r="597" spans="1:21" ht="15.75" customHeight="1">
      <c r="A597" s="64">
        <v>1901</v>
      </c>
      <c r="B597" s="65"/>
      <c r="C597" s="65"/>
      <c r="D597" s="65"/>
      <c r="E597" s="65"/>
      <c r="F597" s="65"/>
      <c r="G597" s="65">
        <v>38</v>
      </c>
      <c r="H597" s="65"/>
      <c r="I597" s="65"/>
      <c r="J597" s="65"/>
      <c r="K597" s="65"/>
      <c r="L597" s="66"/>
      <c r="M597" s="109"/>
      <c r="N597" s="110"/>
      <c r="O597" s="111"/>
      <c r="P597" s="74">
        <f>IF(G597=0,"",G597/F596)</f>
        <v>0.95</v>
      </c>
      <c r="Q597" s="75">
        <v>43</v>
      </c>
      <c r="R597" s="76">
        <f t="shared" si="69"/>
        <v>0.97727272727272729</v>
      </c>
      <c r="S597" s="76">
        <f t="shared" si="70"/>
        <v>2.2727272727272707E-2</v>
      </c>
      <c r="U597" s="112"/>
    </row>
    <row r="598" spans="1:21" ht="15.75" customHeight="1">
      <c r="A598" s="64">
        <v>1902</v>
      </c>
      <c r="B598" s="65"/>
      <c r="C598" s="65"/>
      <c r="D598" s="65"/>
      <c r="E598" s="65"/>
      <c r="F598" s="65"/>
      <c r="G598" s="65"/>
      <c r="H598" s="65">
        <v>38</v>
      </c>
      <c r="I598" s="65"/>
      <c r="J598" s="65"/>
      <c r="K598" s="65"/>
      <c r="L598" s="66"/>
      <c r="M598" s="109"/>
      <c r="N598" s="110"/>
      <c r="O598" s="111"/>
      <c r="P598" s="74">
        <f>IF(H598=0,"",H598/G597)</f>
        <v>1</v>
      </c>
      <c r="Q598" s="75">
        <v>42</v>
      </c>
      <c r="R598" s="76">
        <f t="shared" si="69"/>
        <v>0.97674418604651159</v>
      </c>
      <c r="S598" s="76">
        <f t="shared" si="70"/>
        <v>2.3255813953488413E-2</v>
      </c>
      <c r="U598" s="112"/>
    </row>
    <row r="599" spans="1:21" ht="15.75" customHeight="1">
      <c r="A599" s="64">
        <v>2001</v>
      </c>
      <c r="B599" s="65"/>
      <c r="C599" s="65"/>
      <c r="D599" s="65"/>
      <c r="E599" s="65"/>
      <c r="F599" s="65"/>
      <c r="G599" s="65"/>
      <c r="H599" s="65"/>
      <c r="I599" s="65">
        <v>38</v>
      </c>
      <c r="J599" s="65"/>
      <c r="K599" s="65"/>
      <c r="L599" s="66"/>
      <c r="M599" s="109"/>
      <c r="N599" s="110"/>
      <c r="O599" s="111"/>
      <c r="P599" s="74">
        <f>IF(I599=0,"",I599/H598)</f>
        <v>1</v>
      </c>
      <c r="Q599" s="75">
        <v>40</v>
      </c>
      <c r="R599" s="76">
        <f t="shared" si="69"/>
        <v>0.95238095238095233</v>
      </c>
      <c r="S599" s="76">
        <f t="shared" si="70"/>
        <v>4.7619047619047672E-2</v>
      </c>
      <c r="U599" s="112"/>
    </row>
    <row r="600" spans="1:21" ht="15.75" customHeight="1">
      <c r="A600" s="64">
        <v>2002</v>
      </c>
      <c r="B600" s="65"/>
      <c r="C600" s="65"/>
      <c r="D600" s="65"/>
      <c r="E600" s="65"/>
      <c r="F600" s="65"/>
      <c r="G600" s="65"/>
      <c r="H600" s="65"/>
      <c r="I600" s="65"/>
      <c r="J600" s="65">
        <v>38</v>
      </c>
      <c r="K600" s="65"/>
      <c r="L600" s="66">
        <v>6</v>
      </c>
      <c r="M600" s="109"/>
      <c r="N600" s="110"/>
      <c r="O600" s="111"/>
      <c r="P600" s="74">
        <f>IF(J600=0,"",J600/I599)</f>
        <v>1</v>
      </c>
      <c r="Q600" s="75">
        <v>40</v>
      </c>
      <c r="R600" s="76">
        <f t="shared" si="69"/>
        <v>1</v>
      </c>
      <c r="S600" s="76">
        <f t="shared" si="70"/>
        <v>0</v>
      </c>
      <c r="U600" s="112"/>
    </row>
    <row r="601" spans="1:21" ht="15.75" customHeight="1">
      <c r="A601" s="64">
        <v>2101</v>
      </c>
      <c r="B601" s="65"/>
      <c r="C601" s="65"/>
      <c r="D601" s="65"/>
      <c r="E601" s="65"/>
      <c r="F601" s="65"/>
      <c r="G601" s="65"/>
      <c r="H601" s="65"/>
      <c r="I601" s="65"/>
      <c r="J601" s="65"/>
      <c r="K601" s="65">
        <v>31</v>
      </c>
      <c r="L601" s="66">
        <v>28</v>
      </c>
      <c r="M601" s="109"/>
      <c r="N601" s="110"/>
      <c r="O601" s="111"/>
      <c r="P601" s="74">
        <f>IF(K601=0,"",K601/J600)</f>
        <v>0.81578947368421051</v>
      </c>
      <c r="Q601" s="75">
        <v>37</v>
      </c>
      <c r="R601" s="76">
        <f t="shared" si="69"/>
        <v>0.92500000000000004</v>
      </c>
      <c r="S601" s="76">
        <f t="shared" si="70"/>
        <v>7.4999999999999956E-2</v>
      </c>
      <c r="U601" s="112"/>
    </row>
    <row r="602" spans="1:21" ht="15.75" customHeight="1">
      <c r="A602" s="64">
        <v>2102</v>
      </c>
      <c r="B602" s="65"/>
      <c r="C602" s="65"/>
      <c r="D602" s="65"/>
      <c r="E602" s="65"/>
      <c r="F602" s="65"/>
      <c r="G602" s="65"/>
      <c r="H602" s="65"/>
      <c r="I602" s="65"/>
      <c r="J602" s="65"/>
      <c r="K602" s="65">
        <v>5</v>
      </c>
      <c r="L602" s="66">
        <v>4</v>
      </c>
      <c r="M602" s="109"/>
      <c r="N602" s="110"/>
      <c r="O602" s="112"/>
      <c r="P602" s="168"/>
      <c r="Q602" s="117">
        <v>5</v>
      </c>
      <c r="R602" s="169"/>
      <c r="S602" s="168"/>
      <c r="U602" s="112"/>
    </row>
    <row r="603" spans="1:21" ht="15.75" customHeight="1">
      <c r="A603" s="64">
        <v>2201</v>
      </c>
      <c r="B603" s="65"/>
      <c r="C603" s="65"/>
      <c r="D603" s="65"/>
      <c r="E603" s="65"/>
      <c r="F603" s="65"/>
      <c r="G603" s="65"/>
      <c r="H603" s="65"/>
      <c r="I603" s="65"/>
      <c r="J603" s="65"/>
      <c r="K603" s="65"/>
      <c r="L603" s="66"/>
      <c r="M603" s="109"/>
      <c r="N603" s="110"/>
      <c r="O603" s="112"/>
      <c r="P603" s="116"/>
      <c r="Q603" s="117"/>
      <c r="R603" s="118"/>
      <c r="S603" s="116"/>
      <c r="U603" s="112"/>
    </row>
    <row r="604" spans="1:21" ht="15.75" customHeight="1">
      <c r="A604" s="64">
        <v>2202</v>
      </c>
      <c r="B604" s="65"/>
      <c r="C604" s="65"/>
      <c r="D604" s="65"/>
      <c r="E604" s="65"/>
      <c r="F604" s="65"/>
      <c r="G604" s="65"/>
      <c r="H604" s="65"/>
      <c r="I604" s="65"/>
      <c r="J604" s="65"/>
      <c r="K604" s="65"/>
      <c r="L604" s="66"/>
      <c r="M604" s="109"/>
      <c r="N604" s="110"/>
      <c r="O604" s="112"/>
      <c r="P604" s="116"/>
      <c r="Q604" s="117"/>
      <c r="R604" s="118"/>
      <c r="S604" s="116"/>
      <c r="U604" s="112"/>
    </row>
    <row r="605" spans="1:21" ht="15.75" customHeight="1">
      <c r="A605" s="64">
        <v>2301</v>
      </c>
      <c r="B605" s="65"/>
      <c r="C605" s="65"/>
      <c r="D605" s="65"/>
      <c r="E605" s="65"/>
      <c r="F605" s="65"/>
      <c r="G605" s="65"/>
      <c r="H605" s="65"/>
      <c r="I605" s="65"/>
      <c r="J605" s="65"/>
      <c r="K605" s="65"/>
      <c r="L605" s="66"/>
      <c r="M605" s="109"/>
      <c r="N605" s="110"/>
      <c r="O605" s="112"/>
      <c r="P605" s="110"/>
      <c r="Q605" s="112"/>
      <c r="R605" s="170"/>
      <c r="S605" s="116"/>
      <c r="U605" s="112"/>
    </row>
    <row r="606" spans="1:21" ht="15.75" customHeight="1">
      <c r="A606" s="64">
        <v>2302</v>
      </c>
      <c r="B606" s="65"/>
      <c r="C606" s="65"/>
      <c r="D606" s="65"/>
      <c r="E606" s="65"/>
      <c r="F606" s="65"/>
      <c r="G606" s="65"/>
      <c r="H606" s="65"/>
      <c r="I606" s="65"/>
      <c r="J606" s="65"/>
      <c r="K606" s="65"/>
      <c r="L606" s="66"/>
      <c r="M606" s="109"/>
      <c r="N606" s="110"/>
      <c r="O606" s="112"/>
      <c r="P606" s="89" t="s">
        <v>83</v>
      </c>
      <c r="Q606" s="90">
        <v>37</v>
      </c>
      <c r="R606" s="120">
        <f>L609</f>
        <v>38</v>
      </c>
      <c r="S606" s="92" t="s">
        <v>11</v>
      </c>
      <c r="U606" s="112"/>
    </row>
    <row r="607" spans="1:21" ht="15.75" customHeight="1">
      <c r="A607" s="64">
        <v>2401</v>
      </c>
      <c r="B607" s="65"/>
      <c r="C607" s="65"/>
      <c r="D607" s="65"/>
      <c r="E607" s="65"/>
      <c r="F607" s="65"/>
      <c r="G607" s="65"/>
      <c r="H607" s="65"/>
      <c r="I607" s="65"/>
      <c r="J607" s="65"/>
      <c r="K607" s="65"/>
      <c r="L607" s="66"/>
      <c r="M607" s="109"/>
      <c r="N607" s="110"/>
      <c r="O607" s="112"/>
      <c r="P607" s="93" t="s">
        <v>85</v>
      </c>
      <c r="Q607" s="94">
        <f>IF(Q606/B592=0,"",Q606/B592)</f>
        <v>0.58730158730158732</v>
      </c>
      <c r="R607" s="121">
        <f>IF(Q606/R606=0,"",Q606/R606)</f>
        <v>0.97368421052631582</v>
      </c>
      <c r="S607" s="96" t="s">
        <v>86</v>
      </c>
      <c r="U607" s="112"/>
    </row>
    <row r="608" spans="1:21" ht="15.75" customHeight="1">
      <c r="A608" s="64">
        <v>2402</v>
      </c>
      <c r="B608" s="65"/>
      <c r="C608" s="65"/>
      <c r="D608" s="65"/>
      <c r="E608" s="65"/>
      <c r="F608" s="65"/>
      <c r="G608" s="65"/>
      <c r="H608" s="65"/>
      <c r="I608" s="65"/>
      <c r="J608" s="65"/>
      <c r="K608" s="65"/>
      <c r="L608" s="66"/>
      <c r="M608" s="171"/>
      <c r="N608" s="172"/>
      <c r="O608" s="173"/>
      <c r="P608" s="98"/>
      <c r="Q608" s="99"/>
      <c r="R608" s="99"/>
      <c r="S608" s="122"/>
      <c r="U608" s="112"/>
    </row>
    <row r="609" spans="1:23" ht="18" customHeight="1">
      <c r="A609" s="29"/>
      <c r="B609" s="30"/>
      <c r="C609" s="30"/>
      <c r="D609" s="30"/>
      <c r="E609" s="30"/>
      <c r="F609" s="288" t="s">
        <v>111</v>
      </c>
      <c r="G609" s="289"/>
      <c r="H609" s="289"/>
      <c r="I609" s="289"/>
      <c r="J609" s="289"/>
      <c r="K609" s="290"/>
      <c r="L609" s="101">
        <f>SUM(L592:L605)</f>
        <v>38</v>
      </c>
      <c r="M609" s="102">
        <f>SUM(L600:L601)/B592</f>
        <v>0.53968253968253965</v>
      </c>
      <c r="N609" s="102">
        <f>IF(L609=0,"",L609/B592)</f>
        <v>0.60317460317460314</v>
      </c>
      <c r="O609" s="102">
        <f>IF(L600=0,"",N609-M609)</f>
        <v>6.3492063492063489E-2</v>
      </c>
      <c r="P609" s="3"/>
      <c r="Q609" s="30"/>
      <c r="R609" s="23"/>
      <c r="S609" s="3"/>
      <c r="U609" s="112"/>
    </row>
    <row r="610" spans="1:23" ht="14.25" customHeight="1">
      <c r="U610" s="112"/>
    </row>
    <row r="611" spans="1:23" ht="14.25" customHeight="1">
      <c r="U611" s="112"/>
    </row>
    <row r="612" spans="1:23" ht="26.25" customHeight="1">
      <c r="A612" s="245" t="s">
        <v>99</v>
      </c>
      <c r="B612" s="245"/>
      <c r="C612" s="244"/>
      <c r="D612" s="244"/>
      <c r="E612" s="244"/>
      <c r="F612" s="244"/>
      <c r="G612" s="244"/>
      <c r="I612" s="246"/>
      <c r="J612" s="246"/>
      <c r="L612" s="60" t="s">
        <v>113</v>
      </c>
      <c r="M612" s="3"/>
      <c r="N612" s="3"/>
      <c r="O612" s="30"/>
      <c r="P612" s="3"/>
      <c r="Q612" s="30"/>
      <c r="R612" s="30"/>
      <c r="S612" s="30"/>
      <c r="U612" s="112"/>
      <c r="W612" s="253">
        <f>AVERAGE(Q607,Q630)</f>
        <v>0.48283998283998286</v>
      </c>
    </row>
    <row r="613" spans="1:23" ht="20.25" customHeight="1">
      <c r="A613" s="293" t="s">
        <v>10</v>
      </c>
      <c r="B613" s="294" t="s">
        <v>100</v>
      </c>
      <c r="C613" s="289"/>
      <c r="D613" s="289"/>
      <c r="E613" s="289"/>
      <c r="F613" s="289"/>
      <c r="G613" s="289"/>
      <c r="H613" s="289"/>
      <c r="I613" s="289"/>
      <c r="J613" s="289"/>
      <c r="K613" s="290"/>
      <c r="L613" s="295" t="s">
        <v>11</v>
      </c>
      <c r="M613" s="286" t="s">
        <v>3</v>
      </c>
      <c r="N613" s="286" t="s">
        <v>4</v>
      </c>
      <c r="O613" s="284" t="s">
        <v>5</v>
      </c>
      <c r="P613" s="286" t="s">
        <v>6</v>
      </c>
      <c r="Q613" s="287" t="s">
        <v>7</v>
      </c>
      <c r="R613" s="287" t="s">
        <v>8</v>
      </c>
      <c r="S613" s="286" t="s">
        <v>101</v>
      </c>
      <c r="U613" s="112"/>
    </row>
    <row r="614" spans="1:23" ht="15.75" customHeight="1">
      <c r="A614" s="285"/>
      <c r="B614" s="64" t="s">
        <v>102</v>
      </c>
      <c r="C614" s="64" t="s">
        <v>103</v>
      </c>
      <c r="D614" s="64" t="s">
        <v>104</v>
      </c>
      <c r="E614" s="64" t="s">
        <v>105</v>
      </c>
      <c r="F614" s="64" t="s">
        <v>106</v>
      </c>
      <c r="G614" s="64" t="s">
        <v>107</v>
      </c>
      <c r="H614" s="64" t="s">
        <v>108</v>
      </c>
      <c r="I614" s="64" t="s">
        <v>109</v>
      </c>
      <c r="J614" s="64" t="s">
        <v>110</v>
      </c>
      <c r="K614" s="64" t="s">
        <v>138</v>
      </c>
      <c r="L614" s="285"/>
      <c r="M614" s="285"/>
      <c r="N614" s="285"/>
      <c r="O614" s="285"/>
      <c r="P614" s="285"/>
      <c r="Q614" s="285"/>
      <c r="R614" s="285"/>
      <c r="S614" s="285"/>
      <c r="U614" s="112"/>
    </row>
    <row r="615" spans="1:23" ht="15.75" customHeight="1">
      <c r="A615" s="64">
        <v>1701</v>
      </c>
      <c r="B615" s="65">
        <v>37</v>
      </c>
      <c r="C615" s="65"/>
      <c r="D615" s="65"/>
      <c r="E615" s="65"/>
      <c r="F615" s="65"/>
      <c r="G615" s="65"/>
      <c r="H615" s="65"/>
      <c r="I615" s="65"/>
      <c r="J615" s="65"/>
      <c r="K615" s="65"/>
      <c r="L615" s="66"/>
      <c r="M615" s="104"/>
      <c r="N615" s="105"/>
      <c r="O615" s="106"/>
      <c r="P615" s="69"/>
      <c r="Q615" s="70">
        <f>B615</f>
        <v>37</v>
      </c>
      <c r="R615" s="71"/>
      <c r="S615" s="69"/>
      <c r="U615" s="112"/>
    </row>
    <row r="616" spans="1:23" ht="15.75" customHeight="1">
      <c r="A616" s="64">
        <v>1702</v>
      </c>
      <c r="B616" s="65"/>
      <c r="C616" s="65">
        <v>24</v>
      </c>
      <c r="D616" s="65"/>
      <c r="E616" s="65"/>
      <c r="F616" s="65"/>
      <c r="G616" s="65"/>
      <c r="H616" s="65"/>
      <c r="I616" s="65"/>
      <c r="J616" s="65"/>
      <c r="K616" s="65"/>
      <c r="L616" s="66"/>
      <c r="M616" s="109"/>
      <c r="N616" s="110"/>
      <c r="O616" s="111"/>
      <c r="P616" s="74">
        <f>IF(C616=0,"",C616/B615)</f>
        <v>0.64864864864864868</v>
      </c>
      <c r="Q616" s="75">
        <v>24</v>
      </c>
      <c r="R616" s="76">
        <f t="shared" ref="R616:R624" si="71">IF(Q616=0,"",Q616/Q615)</f>
        <v>0.64864864864864868</v>
      </c>
      <c r="S616" s="76">
        <f t="shared" ref="S616:S624" si="72">IF(Q616=0,"",100%-R616)</f>
        <v>0.35135135135135132</v>
      </c>
      <c r="U616" s="112"/>
    </row>
    <row r="617" spans="1:23" ht="15.75" customHeight="1">
      <c r="A617" s="64">
        <v>1801</v>
      </c>
      <c r="B617" s="65"/>
      <c r="C617" s="65"/>
      <c r="D617" s="65">
        <v>22</v>
      </c>
      <c r="E617" s="65"/>
      <c r="F617" s="65"/>
      <c r="G617" s="65"/>
      <c r="H617" s="65"/>
      <c r="I617" s="65"/>
      <c r="J617" s="65"/>
      <c r="K617" s="65"/>
      <c r="L617" s="66"/>
      <c r="M617" s="109"/>
      <c r="N617" s="110"/>
      <c r="O617" s="111"/>
      <c r="P617" s="74">
        <f>IF(D617=0,"",D617/C616)</f>
        <v>0.91666666666666663</v>
      </c>
      <c r="Q617" s="75">
        <v>22</v>
      </c>
      <c r="R617" s="76">
        <f t="shared" si="71"/>
        <v>0.91666666666666663</v>
      </c>
      <c r="S617" s="76">
        <f t="shared" si="72"/>
        <v>8.333333333333337E-2</v>
      </c>
      <c r="U617" s="77">
        <f>Q617/Q615</f>
        <v>0.59459459459459463</v>
      </c>
    </row>
    <row r="618" spans="1:23" ht="15.75" customHeight="1">
      <c r="A618" s="64">
        <v>1802</v>
      </c>
      <c r="B618" s="65"/>
      <c r="C618" s="65"/>
      <c r="D618" s="65"/>
      <c r="E618" s="65">
        <v>21</v>
      </c>
      <c r="F618" s="65"/>
      <c r="G618" s="65"/>
      <c r="H618" s="65"/>
      <c r="I618" s="65"/>
      <c r="J618" s="65"/>
      <c r="K618" s="65"/>
      <c r="L618" s="66"/>
      <c r="M618" s="109"/>
      <c r="N618" s="110"/>
      <c r="O618" s="111"/>
      <c r="P618" s="74">
        <f>IF(E618=0,"",E618/D617)</f>
        <v>0.95454545454545459</v>
      </c>
      <c r="Q618" s="75">
        <v>21</v>
      </c>
      <c r="R618" s="76">
        <f t="shared" si="71"/>
        <v>0.95454545454545459</v>
      </c>
      <c r="S618" s="76">
        <f t="shared" si="72"/>
        <v>4.5454545454545414E-2</v>
      </c>
      <c r="U618" s="112"/>
    </row>
    <row r="619" spans="1:23" ht="15.75" customHeight="1">
      <c r="A619" s="64">
        <v>1901</v>
      </c>
      <c r="B619" s="65"/>
      <c r="C619" s="65"/>
      <c r="D619" s="65"/>
      <c r="E619" s="65"/>
      <c r="F619" s="65">
        <v>19</v>
      </c>
      <c r="G619" s="65"/>
      <c r="H619" s="65"/>
      <c r="I619" s="65"/>
      <c r="J619" s="65"/>
      <c r="K619" s="65"/>
      <c r="L619" s="66"/>
      <c r="M619" s="109"/>
      <c r="N619" s="110"/>
      <c r="O619" s="111"/>
      <c r="P619" s="74">
        <f>IF(F619=0,"",F619/E618)</f>
        <v>0.90476190476190477</v>
      </c>
      <c r="Q619" s="75">
        <v>20</v>
      </c>
      <c r="R619" s="76">
        <f t="shared" si="71"/>
        <v>0.95238095238095233</v>
      </c>
      <c r="S619" s="76">
        <f t="shared" si="72"/>
        <v>4.7619047619047672E-2</v>
      </c>
    </row>
    <row r="620" spans="1:23" ht="15.75" customHeight="1">
      <c r="A620" s="64">
        <v>1902</v>
      </c>
      <c r="B620" s="65"/>
      <c r="C620" s="65"/>
      <c r="D620" s="65"/>
      <c r="E620" s="65"/>
      <c r="F620" s="65"/>
      <c r="G620" s="65">
        <v>18</v>
      </c>
      <c r="H620" s="65"/>
      <c r="I620" s="65"/>
      <c r="J620" s="65"/>
      <c r="K620" s="65"/>
      <c r="L620" s="66"/>
      <c r="M620" s="109"/>
      <c r="N620" s="110"/>
      <c r="O620" s="111"/>
      <c r="P620" s="74">
        <f>IF(G620=0,"",G620/F619)</f>
        <v>0.94736842105263153</v>
      </c>
      <c r="Q620" s="75">
        <v>19</v>
      </c>
      <c r="R620" s="76">
        <f t="shared" si="71"/>
        <v>0.95</v>
      </c>
      <c r="S620" s="76">
        <f t="shared" si="72"/>
        <v>5.0000000000000044E-2</v>
      </c>
    </row>
    <row r="621" spans="1:23" ht="15.75" customHeight="1">
      <c r="A621" s="64">
        <v>2001</v>
      </c>
      <c r="B621" s="65"/>
      <c r="C621" s="65"/>
      <c r="D621" s="65"/>
      <c r="E621" s="65"/>
      <c r="F621" s="65"/>
      <c r="G621" s="65"/>
      <c r="H621" s="65">
        <v>16</v>
      </c>
      <c r="I621" s="65"/>
      <c r="J621" s="65"/>
      <c r="K621" s="65"/>
      <c r="L621" s="66"/>
      <c r="M621" s="109"/>
      <c r="N621" s="110"/>
      <c r="O621" s="111"/>
      <c r="P621" s="74">
        <f>IF(H621=0,"",H621/G620)</f>
        <v>0.88888888888888884</v>
      </c>
      <c r="Q621" s="75">
        <v>16</v>
      </c>
      <c r="R621" s="76">
        <f t="shared" si="71"/>
        <v>0.84210526315789469</v>
      </c>
      <c r="S621" s="76">
        <f t="shared" si="72"/>
        <v>0.15789473684210531</v>
      </c>
    </row>
    <row r="622" spans="1:23" ht="15.75" customHeight="1">
      <c r="A622" s="64">
        <v>2002</v>
      </c>
      <c r="B622" s="65"/>
      <c r="C622" s="65"/>
      <c r="D622" s="65"/>
      <c r="E622" s="65"/>
      <c r="F622" s="65"/>
      <c r="G622" s="65"/>
      <c r="H622" s="65"/>
      <c r="I622" s="65">
        <v>16</v>
      </c>
      <c r="J622" s="65"/>
      <c r="K622" s="65"/>
      <c r="L622" s="66"/>
      <c r="M622" s="109"/>
      <c r="N622" s="110"/>
      <c r="O622" s="111"/>
      <c r="P622" s="74">
        <f>IF(I622=0,"",I622/H621)</f>
        <v>1</v>
      </c>
      <c r="Q622" s="75">
        <v>16</v>
      </c>
      <c r="R622" s="76">
        <f t="shared" si="71"/>
        <v>1</v>
      </c>
      <c r="S622" s="76">
        <f t="shared" si="72"/>
        <v>0</v>
      </c>
    </row>
    <row r="623" spans="1:23" ht="15.75" customHeight="1">
      <c r="A623" s="64">
        <v>2101</v>
      </c>
      <c r="B623" s="65"/>
      <c r="C623" s="65"/>
      <c r="D623" s="65"/>
      <c r="E623" s="65"/>
      <c r="F623" s="65"/>
      <c r="G623" s="65"/>
      <c r="H623" s="65"/>
      <c r="I623" s="65"/>
      <c r="J623" s="65">
        <v>16</v>
      </c>
      <c r="K623" s="65"/>
      <c r="L623" s="66">
        <v>2</v>
      </c>
      <c r="M623" s="109"/>
      <c r="N623" s="110"/>
      <c r="O623" s="111"/>
      <c r="P623" s="74">
        <f>IF(J623=0,"",J623/I622)</f>
        <v>1</v>
      </c>
      <c r="Q623" s="75">
        <v>16</v>
      </c>
      <c r="R623" s="76">
        <f t="shared" si="71"/>
        <v>1</v>
      </c>
      <c r="S623" s="76">
        <f t="shared" si="72"/>
        <v>0</v>
      </c>
    </row>
    <row r="624" spans="1:23" ht="15.75" customHeight="1">
      <c r="A624" s="64">
        <v>2102</v>
      </c>
      <c r="B624" s="65"/>
      <c r="C624" s="65"/>
      <c r="D624" s="65"/>
      <c r="E624" s="65"/>
      <c r="F624" s="65"/>
      <c r="G624" s="65"/>
      <c r="H624" s="65"/>
      <c r="I624" s="65"/>
      <c r="J624" s="65"/>
      <c r="K624" s="65">
        <v>13</v>
      </c>
      <c r="L624" s="66">
        <v>10</v>
      </c>
      <c r="M624" s="109"/>
      <c r="N624" s="110"/>
      <c r="O624" s="111"/>
      <c r="P624" s="74">
        <f>K624/J623</f>
        <v>0.8125</v>
      </c>
      <c r="Q624" s="75">
        <v>14</v>
      </c>
      <c r="R624" s="76">
        <f t="shared" si="71"/>
        <v>0.875</v>
      </c>
      <c r="S624" s="76">
        <f t="shared" si="72"/>
        <v>0.125</v>
      </c>
    </row>
    <row r="625" spans="1:20" ht="15.75" customHeight="1">
      <c r="A625" s="64">
        <v>2201</v>
      </c>
      <c r="B625" s="65"/>
      <c r="C625" s="65"/>
      <c r="D625" s="65"/>
      <c r="E625" s="65"/>
      <c r="F625" s="65"/>
      <c r="G625" s="65"/>
      <c r="H625" s="65"/>
      <c r="I625" s="65"/>
      <c r="J625" s="65"/>
      <c r="K625" s="65">
        <v>3</v>
      </c>
      <c r="L625" s="66">
        <v>3</v>
      </c>
      <c r="M625" s="109"/>
      <c r="N625" s="110"/>
      <c r="O625" s="112"/>
      <c r="P625" s="168"/>
      <c r="Q625" s="117">
        <v>3</v>
      </c>
      <c r="R625" s="169"/>
      <c r="S625" s="168"/>
    </row>
    <row r="626" spans="1:20" ht="15.75" customHeight="1">
      <c r="A626" s="64">
        <v>2202</v>
      </c>
      <c r="B626" s="65"/>
      <c r="C626" s="65"/>
      <c r="D626" s="65"/>
      <c r="E626" s="65"/>
      <c r="F626" s="65"/>
      <c r="G626" s="65"/>
      <c r="H626" s="65"/>
      <c r="I626" s="65"/>
      <c r="J626" s="65"/>
      <c r="K626" s="65"/>
      <c r="L626" s="66"/>
      <c r="M626" s="109"/>
      <c r="N626" s="110"/>
      <c r="O626" s="112"/>
      <c r="P626" s="116"/>
      <c r="Q626" s="117"/>
      <c r="R626" s="118"/>
      <c r="S626" s="116"/>
    </row>
    <row r="627" spans="1:20" ht="15.75" customHeight="1">
      <c r="A627" s="64">
        <v>2301</v>
      </c>
      <c r="B627" s="65"/>
      <c r="C627" s="65"/>
      <c r="D627" s="65"/>
      <c r="E627" s="65"/>
      <c r="F627" s="65"/>
      <c r="G627" s="65"/>
      <c r="H627" s="65"/>
      <c r="I627" s="65"/>
      <c r="J627" s="65"/>
      <c r="K627" s="65"/>
      <c r="L627" s="66"/>
      <c r="M627" s="109"/>
      <c r="N627" s="110"/>
      <c r="O627" s="112"/>
      <c r="P627" s="116"/>
      <c r="Q627" s="117"/>
      <c r="R627" s="118"/>
      <c r="S627" s="116"/>
    </row>
    <row r="628" spans="1:20" ht="15.75" customHeight="1">
      <c r="A628" s="64">
        <v>2302</v>
      </c>
      <c r="B628" s="65"/>
      <c r="C628" s="65"/>
      <c r="D628" s="65"/>
      <c r="E628" s="65"/>
      <c r="F628" s="65"/>
      <c r="G628" s="65"/>
      <c r="H628" s="65"/>
      <c r="I628" s="65"/>
      <c r="J628" s="65"/>
      <c r="K628" s="65"/>
      <c r="L628" s="66"/>
      <c r="M628" s="109"/>
      <c r="N628" s="110"/>
      <c r="O628" s="112"/>
      <c r="P628" s="110"/>
      <c r="Q628" s="112"/>
      <c r="R628" s="170"/>
      <c r="S628" s="116"/>
    </row>
    <row r="629" spans="1:20" ht="15.75" customHeight="1">
      <c r="A629" s="64">
        <v>2401</v>
      </c>
      <c r="B629" s="65"/>
      <c r="C629" s="65"/>
      <c r="D629" s="65"/>
      <c r="E629" s="65"/>
      <c r="F629" s="65"/>
      <c r="G629" s="65"/>
      <c r="H629" s="65"/>
      <c r="I629" s="65"/>
      <c r="J629" s="65"/>
      <c r="K629" s="65"/>
      <c r="L629" s="66"/>
      <c r="M629" s="109"/>
      <c r="N629" s="110"/>
      <c r="O629" s="112"/>
      <c r="P629" s="89" t="s">
        <v>83</v>
      </c>
      <c r="Q629" s="90">
        <v>14</v>
      </c>
      <c r="R629" s="120">
        <f>L632</f>
        <v>15</v>
      </c>
      <c r="S629" s="92" t="s">
        <v>11</v>
      </c>
    </row>
    <row r="630" spans="1:20" ht="15.75" customHeight="1">
      <c r="A630" s="64">
        <v>2402</v>
      </c>
      <c r="B630" s="65"/>
      <c r="C630" s="65"/>
      <c r="D630" s="65"/>
      <c r="E630" s="65"/>
      <c r="F630" s="65"/>
      <c r="G630" s="65"/>
      <c r="H630" s="65"/>
      <c r="I630" s="65"/>
      <c r="J630" s="65"/>
      <c r="K630" s="65"/>
      <c r="L630" s="66"/>
      <c r="M630" s="109"/>
      <c r="N630" s="110"/>
      <c r="O630" s="112"/>
      <c r="P630" s="93" t="s">
        <v>85</v>
      </c>
      <c r="Q630" s="94">
        <f>IF(Q629/B615=0,"",Q629/B615)</f>
        <v>0.3783783783783784</v>
      </c>
      <c r="R630" s="121">
        <f>IF(Q629/R629=0,"",Q629/R629)</f>
        <v>0.93333333333333335</v>
      </c>
      <c r="S630" s="96" t="s">
        <v>86</v>
      </c>
    </row>
    <row r="631" spans="1:20" ht="15.75" customHeight="1">
      <c r="A631" s="64">
        <v>2501</v>
      </c>
      <c r="B631" s="65"/>
      <c r="C631" s="65"/>
      <c r="D631" s="65"/>
      <c r="E631" s="65"/>
      <c r="F631" s="65"/>
      <c r="G631" s="65"/>
      <c r="H631" s="65"/>
      <c r="I631" s="65"/>
      <c r="J631" s="65"/>
      <c r="K631" s="65"/>
      <c r="L631" s="66"/>
      <c r="M631" s="171"/>
      <c r="N631" s="172"/>
      <c r="O631" s="173"/>
      <c r="P631" s="98"/>
      <c r="Q631" s="99"/>
      <c r="R631" s="99"/>
      <c r="S631" s="122"/>
    </row>
    <row r="632" spans="1:20" ht="18" customHeight="1">
      <c r="A632" s="29"/>
      <c r="B632" s="30"/>
      <c r="C632" s="30"/>
      <c r="D632" s="30"/>
      <c r="E632" s="30"/>
      <c r="F632" s="288" t="s">
        <v>111</v>
      </c>
      <c r="G632" s="289"/>
      <c r="H632" s="289"/>
      <c r="I632" s="289"/>
      <c r="J632" s="289"/>
      <c r="K632" s="290"/>
      <c r="L632" s="101">
        <f>SUM(L615:L628)</f>
        <v>15</v>
      </c>
      <c r="M632" s="102">
        <f>SUM(L623:L624)/B615</f>
        <v>0.32432432432432434</v>
      </c>
      <c r="N632" s="102">
        <f>IF(L632=0,"",L632/B615)</f>
        <v>0.40540540540540543</v>
      </c>
      <c r="O632" s="102">
        <f>IF(L623=0,"",N632-M632)</f>
        <v>8.1081081081081086E-2</v>
      </c>
      <c r="P632" s="3"/>
      <c r="Q632" s="30"/>
      <c r="R632" s="23"/>
      <c r="S632" s="3"/>
    </row>
    <row r="633" spans="1:20" ht="12.75" customHeight="1">
      <c r="M633" s="3"/>
      <c r="N633" s="3"/>
      <c r="P633" s="3"/>
    </row>
    <row r="634" spans="1:20" ht="12.75" customHeight="1">
      <c r="M634" s="3"/>
      <c r="N634" s="3"/>
      <c r="P634" s="3"/>
    </row>
    <row r="635" spans="1:20" ht="26.25" customHeight="1">
      <c r="A635" s="180" t="s">
        <v>99</v>
      </c>
      <c r="C635" s="180"/>
      <c r="D635" s="180"/>
      <c r="E635" s="180"/>
      <c r="F635" s="180"/>
      <c r="G635" s="180"/>
      <c r="H635" s="180"/>
      <c r="I635" s="180"/>
      <c r="K635" s="123"/>
      <c r="L635" s="123" t="s">
        <v>114</v>
      </c>
      <c r="M635" s="3"/>
      <c r="N635" s="3"/>
      <c r="O635" s="30"/>
      <c r="P635" s="3"/>
      <c r="Q635" s="30"/>
      <c r="R635" s="30"/>
      <c r="S635" s="30"/>
    </row>
    <row r="636" spans="1:20" ht="20.25" customHeight="1">
      <c r="A636" s="293" t="s">
        <v>10</v>
      </c>
      <c r="B636" s="294" t="s">
        <v>100</v>
      </c>
      <c r="C636" s="289"/>
      <c r="D636" s="289"/>
      <c r="E636" s="289"/>
      <c r="F636" s="289"/>
      <c r="G636" s="289"/>
      <c r="H636" s="289"/>
      <c r="I636" s="289"/>
      <c r="J636" s="289"/>
      <c r="K636" s="290"/>
      <c r="L636" s="295" t="s">
        <v>11</v>
      </c>
      <c r="M636" s="286" t="s">
        <v>3</v>
      </c>
      <c r="N636" s="286" t="s">
        <v>4</v>
      </c>
      <c r="O636" s="284" t="s">
        <v>5</v>
      </c>
      <c r="P636" s="286" t="s">
        <v>6</v>
      </c>
      <c r="Q636" s="287" t="s">
        <v>7</v>
      </c>
      <c r="R636" s="287" t="s">
        <v>8</v>
      </c>
      <c r="S636" s="286" t="s">
        <v>101</v>
      </c>
    </row>
    <row r="637" spans="1:20" ht="15.75" customHeight="1">
      <c r="A637" s="285"/>
      <c r="B637" s="64" t="s">
        <v>102</v>
      </c>
      <c r="C637" s="64" t="s">
        <v>103</v>
      </c>
      <c r="D637" s="64" t="s">
        <v>104</v>
      </c>
      <c r="E637" s="64" t="s">
        <v>105</v>
      </c>
      <c r="F637" s="64" t="s">
        <v>106</v>
      </c>
      <c r="G637" s="64" t="s">
        <v>107</v>
      </c>
      <c r="H637" s="64" t="s">
        <v>108</v>
      </c>
      <c r="I637" s="64" t="s">
        <v>109</v>
      </c>
      <c r="J637" s="64" t="s">
        <v>110</v>
      </c>
      <c r="K637" s="64" t="s">
        <v>136</v>
      </c>
      <c r="L637" s="285"/>
      <c r="M637" s="285"/>
      <c r="N637" s="285"/>
      <c r="O637" s="285"/>
      <c r="P637" s="285"/>
      <c r="Q637" s="285"/>
      <c r="R637" s="285"/>
      <c r="S637" s="285"/>
    </row>
    <row r="638" spans="1:20" ht="15.75" customHeight="1">
      <c r="A638" s="64">
        <v>1702</v>
      </c>
      <c r="B638" s="65">
        <v>68</v>
      </c>
      <c r="C638" s="65"/>
      <c r="D638" s="65"/>
      <c r="E638" s="65"/>
      <c r="F638" s="65"/>
      <c r="G638" s="65"/>
      <c r="H638" s="65"/>
      <c r="I638" s="65"/>
      <c r="J638" s="65"/>
      <c r="K638" s="65"/>
      <c r="L638" s="66"/>
      <c r="M638" s="104"/>
      <c r="N638" s="105"/>
      <c r="O638" s="106"/>
      <c r="P638" s="69"/>
      <c r="Q638" s="70">
        <f>B638</f>
        <v>68</v>
      </c>
      <c r="R638" s="71"/>
      <c r="S638" s="69"/>
    </row>
    <row r="639" spans="1:20" ht="15.75" customHeight="1">
      <c r="A639" s="64">
        <v>1801</v>
      </c>
      <c r="B639" s="65"/>
      <c r="C639" s="65">
        <v>49</v>
      </c>
      <c r="D639" s="65"/>
      <c r="E639" s="65"/>
      <c r="F639" s="65"/>
      <c r="G639" s="65"/>
      <c r="H639" s="65"/>
      <c r="I639" s="65"/>
      <c r="J639" s="65"/>
      <c r="K639" s="65"/>
      <c r="L639" s="66"/>
      <c r="M639" s="109"/>
      <c r="N639" s="110"/>
      <c r="O639" s="111"/>
      <c r="P639" s="74">
        <f>IF(C639=0,"",C639/B638)</f>
        <v>0.72058823529411764</v>
      </c>
      <c r="Q639" s="75">
        <v>49</v>
      </c>
      <c r="R639" s="76">
        <f t="shared" ref="R639:R647" si="73">IF(Q639=0,"",Q639/Q638)</f>
        <v>0.72058823529411764</v>
      </c>
      <c r="S639" s="76">
        <f t="shared" ref="S639:S647" si="74">IF(Q639=0,"",100%-R639)</f>
        <v>0.27941176470588236</v>
      </c>
    </row>
    <row r="640" spans="1:20" ht="15.75" customHeight="1">
      <c r="A640" s="64">
        <v>1802</v>
      </c>
      <c r="B640" s="65"/>
      <c r="C640" s="65"/>
      <c r="D640" s="65">
        <v>44</v>
      </c>
      <c r="E640" s="65"/>
      <c r="F640" s="65"/>
      <c r="G640" s="65"/>
      <c r="H640" s="65"/>
      <c r="I640" s="65"/>
      <c r="J640" s="65"/>
      <c r="K640" s="65"/>
      <c r="L640" s="66"/>
      <c r="M640" s="109"/>
      <c r="N640" s="110"/>
      <c r="O640" s="111"/>
      <c r="P640" s="74">
        <f>IF(D640=0,"",D640/C639)</f>
        <v>0.89795918367346939</v>
      </c>
      <c r="Q640" s="75">
        <v>46</v>
      </c>
      <c r="R640" s="76">
        <f t="shared" si="73"/>
        <v>0.93877551020408168</v>
      </c>
      <c r="S640" s="76">
        <f t="shared" si="74"/>
        <v>6.1224489795918324E-2</v>
      </c>
      <c r="T640" s="77">
        <f>Q640/Q638</f>
        <v>0.67647058823529416</v>
      </c>
    </row>
    <row r="641" spans="1:19" ht="15.75" customHeight="1">
      <c r="A641" s="64">
        <v>1901</v>
      </c>
      <c r="B641" s="65"/>
      <c r="C641" s="65"/>
      <c r="D641" s="65"/>
      <c r="E641" s="65">
        <v>41</v>
      </c>
      <c r="F641" s="65"/>
      <c r="G641" s="65"/>
      <c r="H641" s="65"/>
      <c r="I641" s="65"/>
      <c r="J641" s="65"/>
      <c r="K641" s="65"/>
      <c r="L641" s="66"/>
      <c r="M641" s="109"/>
      <c r="N641" s="110"/>
      <c r="O641" s="111"/>
      <c r="P641" s="74">
        <f>IF(E641=0,"",E641/D640)</f>
        <v>0.93181818181818177</v>
      </c>
      <c r="Q641" s="75">
        <v>43</v>
      </c>
      <c r="R641" s="76">
        <f t="shared" si="73"/>
        <v>0.93478260869565222</v>
      </c>
      <c r="S641" s="76">
        <f t="shared" si="74"/>
        <v>6.5217391304347783E-2</v>
      </c>
    </row>
    <row r="642" spans="1:19" ht="15.75" customHeight="1">
      <c r="A642" s="64">
        <v>1902</v>
      </c>
      <c r="B642" s="65"/>
      <c r="C642" s="65"/>
      <c r="D642" s="65"/>
      <c r="E642" s="65"/>
      <c r="F642" s="65">
        <v>40</v>
      </c>
      <c r="G642" s="65"/>
      <c r="H642" s="65"/>
      <c r="I642" s="65"/>
      <c r="J642" s="65"/>
      <c r="K642" s="65"/>
      <c r="L642" s="66"/>
      <c r="M642" s="109"/>
      <c r="N642" s="110"/>
      <c r="O642" s="111"/>
      <c r="P642" s="74">
        <f>IF(F642=0,"",F642/E641)</f>
        <v>0.97560975609756095</v>
      </c>
      <c r="Q642" s="75">
        <v>43</v>
      </c>
      <c r="R642" s="76">
        <f t="shared" si="73"/>
        <v>1</v>
      </c>
      <c r="S642" s="76">
        <f t="shared" si="74"/>
        <v>0</v>
      </c>
    </row>
    <row r="643" spans="1:19" ht="15.75" customHeight="1">
      <c r="A643" s="64">
        <v>2001</v>
      </c>
      <c r="B643" s="65"/>
      <c r="C643" s="65"/>
      <c r="D643" s="65"/>
      <c r="E643" s="65"/>
      <c r="F643" s="65"/>
      <c r="G643" s="65">
        <v>38</v>
      </c>
      <c r="H643" s="65"/>
      <c r="I643" s="65"/>
      <c r="J643" s="65"/>
      <c r="K643" s="65"/>
      <c r="L643" s="66"/>
      <c r="M643" s="109"/>
      <c r="N643" s="110"/>
      <c r="O643" s="111"/>
      <c r="P643" s="74">
        <f>IF(G643=0,"",G643/F642)</f>
        <v>0.95</v>
      </c>
      <c r="Q643" s="75">
        <v>41</v>
      </c>
      <c r="R643" s="76">
        <f t="shared" si="73"/>
        <v>0.95348837209302328</v>
      </c>
      <c r="S643" s="76">
        <f t="shared" si="74"/>
        <v>4.6511627906976716E-2</v>
      </c>
    </row>
    <row r="644" spans="1:19" ht="15.75" customHeight="1">
      <c r="A644" s="64">
        <v>2002</v>
      </c>
      <c r="B644" s="65"/>
      <c r="C644" s="65"/>
      <c r="D644" s="65"/>
      <c r="E644" s="65"/>
      <c r="F644" s="65"/>
      <c r="G644" s="65"/>
      <c r="H644" s="65">
        <v>38</v>
      </c>
      <c r="I644" s="65"/>
      <c r="J644" s="65"/>
      <c r="K644" s="65"/>
      <c r="L644" s="66"/>
      <c r="M644" s="109"/>
      <c r="N644" s="110"/>
      <c r="O644" s="111"/>
      <c r="P644" s="74">
        <f>IF(H644=0,"",H644/G643)</f>
        <v>1</v>
      </c>
      <c r="Q644" s="75">
        <v>41</v>
      </c>
      <c r="R644" s="76">
        <f t="shared" si="73"/>
        <v>1</v>
      </c>
      <c r="S644" s="76">
        <f t="shared" si="74"/>
        <v>0</v>
      </c>
    </row>
    <row r="645" spans="1:19" ht="15.75" customHeight="1">
      <c r="A645" s="64">
        <v>2101</v>
      </c>
      <c r="B645" s="65"/>
      <c r="C645" s="65"/>
      <c r="D645" s="65"/>
      <c r="E645" s="65"/>
      <c r="F645" s="65"/>
      <c r="G645" s="65"/>
      <c r="H645" s="65"/>
      <c r="I645" s="65">
        <v>38</v>
      </c>
      <c r="J645" s="65"/>
      <c r="K645" s="65"/>
      <c r="L645" s="66"/>
      <c r="M645" s="109"/>
      <c r="N645" s="110"/>
      <c r="O645" s="111"/>
      <c r="P645" s="74">
        <f>IF(I645=0,"",I645/H644)</f>
        <v>1</v>
      </c>
      <c r="Q645" s="75">
        <v>41</v>
      </c>
      <c r="R645" s="76">
        <f t="shared" si="73"/>
        <v>1</v>
      </c>
      <c r="S645" s="76">
        <f t="shared" si="74"/>
        <v>0</v>
      </c>
    </row>
    <row r="646" spans="1:19" ht="15.75" customHeight="1">
      <c r="A646" s="64">
        <v>2102</v>
      </c>
      <c r="B646" s="65"/>
      <c r="C646" s="65"/>
      <c r="D646" s="65"/>
      <c r="E646" s="65"/>
      <c r="F646" s="65"/>
      <c r="G646" s="65"/>
      <c r="H646" s="65"/>
      <c r="I646" s="65"/>
      <c r="J646" s="65">
        <v>34</v>
      </c>
      <c r="K646" s="65"/>
      <c r="L646" s="66"/>
      <c r="M646" s="109"/>
      <c r="N646" s="110"/>
      <c r="O646" s="111"/>
      <c r="P646" s="74">
        <f>IF(J646=0,"",J646/I645)</f>
        <v>0.89473684210526316</v>
      </c>
      <c r="Q646" s="75">
        <v>41</v>
      </c>
      <c r="R646" s="76">
        <f t="shared" si="73"/>
        <v>1</v>
      </c>
      <c r="S646" s="76">
        <f t="shared" si="74"/>
        <v>0</v>
      </c>
    </row>
    <row r="647" spans="1:19" ht="15.75" customHeight="1">
      <c r="A647" s="64">
        <v>2201</v>
      </c>
      <c r="B647" s="65"/>
      <c r="C647" s="65"/>
      <c r="D647" s="65"/>
      <c r="E647" s="65"/>
      <c r="F647" s="65"/>
      <c r="G647" s="65"/>
      <c r="H647" s="65"/>
      <c r="I647" s="65"/>
      <c r="J647" s="65"/>
      <c r="K647" s="65">
        <v>31</v>
      </c>
      <c r="L647" s="66">
        <v>27</v>
      </c>
      <c r="M647" s="109"/>
      <c r="N647" s="110"/>
      <c r="O647" s="111"/>
      <c r="P647" s="74">
        <f>IF(K647=0,"",K647/J646)</f>
        <v>0.91176470588235292</v>
      </c>
      <c r="Q647" s="75">
        <v>40</v>
      </c>
      <c r="R647" s="76">
        <f t="shared" si="73"/>
        <v>0.97560975609756095</v>
      </c>
      <c r="S647" s="76">
        <f t="shared" si="74"/>
        <v>2.4390243902439046E-2</v>
      </c>
    </row>
    <row r="648" spans="1:19" ht="15.75" customHeight="1">
      <c r="A648" s="64">
        <v>2202</v>
      </c>
      <c r="B648" s="65"/>
      <c r="C648" s="65"/>
      <c r="D648" s="65"/>
      <c r="E648" s="65"/>
      <c r="F648" s="65"/>
      <c r="G648" s="65"/>
      <c r="H648" s="65"/>
      <c r="I648" s="65"/>
      <c r="J648" s="65"/>
      <c r="K648" s="65">
        <v>8</v>
      </c>
      <c r="L648" s="161">
        <v>9</v>
      </c>
      <c r="M648" s="109"/>
      <c r="N648" s="110"/>
      <c r="O648" s="112"/>
      <c r="P648" s="168"/>
      <c r="Q648" s="117">
        <v>14</v>
      </c>
      <c r="R648" s="169"/>
      <c r="S648" s="168"/>
    </row>
    <row r="649" spans="1:19" ht="15.75" customHeight="1">
      <c r="A649" s="64">
        <v>2301</v>
      </c>
      <c r="B649" s="65"/>
      <c r="C649" s="65"/>
      <c r="D649" s="65"/>
      <c r="E649" s="65"/>
      <c r="F649" s="65"/>
      <c r="G649" s="65"/>
      <c r="H649" s="65"/>
      <c r="I649" s="65"/>
      <c r="J649" s="65"/>
      <c r="K649" s="65">
        <v>4</v>
      </c>
      <c r="L649" s="66">
        <v>3</v>
      </c>
      <c r="M649" s="109"/>
      <c r="N649" s="110"/>
      <c r="O649" s="112"/>
      <c r="P649" s="116"/>
      <c r="Q649" s="117">
        <v>5</v>
      </c>
      <c r="R649" s="118"/>
      <c r="S649" s="116"/>
    </row>
    <row r="650" spans="1:19" ht="15.75" customHeight="1">
      <c r="A650" s="64">
        <v>2302</v>
      </c>
      <c r="B650" s="65"/>
      <c r="C650" s="65"/>
      <c r="D650" s="65"/>
      <c r="E650" s="65"/>
      <c r="F650" s="65"/>
      <c r="G650" s="65"/>
      <c r="H650" s="65"/>
      <c r="I650" s="65"/>
      <c r="J650" s="65"/>
      <c r="K650" s="65">
        <v>1</v>
      </c>
      <c r="L650" s="66">
        <v>1</v>
      </c>
      <c r="M650" s="109"/>
      <c r="N650" s="110"/>
      <c r="O650" s="112"/>
      <c r="P650" s="116"/>
      <c r="Q650" s="117">
        <v>2</v>
      </c>
      <c r="R650" s="118"/>
      <c r="S650" s="116"/>
    </row>
    <row r="651" spans="1:19" ht="15.75" customHeight="1">
      <c r="A651" s="64">
        <v>2401</v>
      </c>
      <c r="B651" s="65"/>
      <c r="C651" s="65"/>
      <c r="D651" s="65"/>
      <c r="E651" s="65"/>
      <c r="F651" s="65"/>
      <c r="G651" s="65"/>
      <c r="H651" s="65"/>
      <c r="I651" s="65"/>
      <c r="J651" s="65"/>
      <c r="K651" s="65">
        <v>1</v>
      </c>
      <c r="L651" s="66"/>
      <c r="M651" s="109"/>
      <c r="N651" s="110"/>
      <c r="O651" s="112"/>
      <c r="P651" s="110"/>
      <c r="Q651" s="112">
        <v>1</v>
      </c>
      <c r="R651" s="170"/>
      <c r="S651" s="116"/>
    </row>
    <row r="652" spans="1:19" ht="15.75" customHeight="1">
      <c r="A652" s="64">
        <v>2402</v>
      </c>
      <c r="B652" s="65"/>
      <c r="C652" s="65"/>
      <c r="D652" s="65"/>
      <c r="E652" s="65"/>
      <c r="F652" s="65"/>
      <c r="G652" s="65"/>
      <c r="H652" s="65"/>
      <c r="I652" s="65"/>
      <c r="J652" s="65"/>
      <c r="K652" s="65"/>
      <c r="L652" s="66"/>
      <c r="M652" s="109"/>
      <c r="N652" s="110"/>
      <c r="O652" s="112"/>
      <c r="P652" s="89" t="s">
        <v>83</v>
      </c>
      <c r="Q652" s="90">
        <v>36</v>
      </c>
      <c r="R652" s="120">
        <f>L655</f>
        <v>40</v>
      </c>
      <c r="S652" s="92" t="s">
        <v>11</v>
      </c>
    </row>
    <row r="653" spans="1:19" ht="15.75" customHeight="1">
      <c r="A653" s="64">
        <v>2501</v>
      </c>
      <c r="B653" s="65"/>
      <c r="C653" s="65"/>
      <c r="D653" s="65"/>
      <c r="E653" s="65"/>
      <c r="F653" s="65"/>
      <c r="G653" s="65"/>
      <c r="H653" s="65"/>
      <c r="I653" s="65"/>
      <c r="J653" s="65"/>
      <c r="K653" s="65"/>
      <c r="L653" s="66"/>
      <c r="M653" s="109"/>
      <c r="N653" s="110"/>
      <c r="O653" s="112"/>
      <c r="P653" s="93" t="s">
        <v>85</v>
      </c>
      <c r="Q653" s="94">
        <f>IF(Q652/B638=0,"",Q652/B638)</f>
        <v>0.52941176470588236</v>
      </c>
      <c r="R653" s="121">
        <f>IF(Q652/R652=0,"",Q652/R652)</f>
        <v>0.9</v>
      </c>
      <c r="S653" s="96" t="s">
        <v>86</v>
      </c>
    </row>
    <row r="654" spans="1:19" ht="15.75" customHeight="1">
      <c r="A654" s="64">
        <v>2502</v>
      </c>
      <c r="B654" s="65"/>
      <c r="C654" s="65"/>
      <c r="D654" s="65"/>
      <c r="E654" s="65"/>
      <c r="F654" s="65"/>
      <c r="G654" s="65"/>
      <c r="H654" s="65"/>
      <c r="I654" s="65"/>
      <c r="J654" s="65"/>
      <c r="K654" s="65"/>
      <c r="L654" s="66"/>
      <c r="M654" s="171"/>
      <c r="N654" s="172"/>
      <c r="O654" s="173"/>
      <c r="P654" s="98"/>
      <c r="Q654" s="99"/>
      <c r="R654" s="99"/>
      <c r="S654" s="122"/>
    </row>
    <row r="655" spans="1:19" ht="18" customHeight="1">
      <c r="A655" s="29"/>
      <c r="B655" s="30"/>
      <c r="C655" s="30"/>
      <c r="D655" s="30"/>
      <c r="E655" s="30"/>
      <c r="F655" s="288" t="s">
        <v>111</v>
      </c>
      <c r="G655" s="289"/>
      <c r="H655" s="289"/>
      <c r="I655" s="289"/>
      <c r="J655" s="289"/>
      <c r="K655" s="290"/>
      <c r="L655" s="101">
        <f>SUM(L647:L651)</f>
        <v>40</v>
      </c>
      <c r="M655" s="102">
        <f>IF(L647=0,"",L647/B638)</f>
        <v>0.39705882352941174</v>
      </c>
      <c r="N655" s="102">
        <f>IF(L655=0,"",L655/B638)</f>
        <v>0.58823529411764708</v>
      </c>
      <c r="O655" s="102">
        <f>IF(L647=0,"",N655-M655)</f>
        <v>0.19117647058823534</v>
      </c>
      <c r="P655" s="3"/>
      <c r="Q655" s="30"/>
      <c r="R655" s="23"/>
      <c r="S655" s="3"/>
    </row>
    <row r="656" spans="1:19" ht="12.75" customHeight="1">
      <c r="M656" s="3"/>
      <c r="N656" s="3"/>
      <c r="P656" s="3"/>
    </row>
    <row r="657" spans="1:25" ht="12.75" customHeight="1">
      <c r="M657" s="3"/>
      <c r="N657" s="3"/>
      <c r="P657" s="3"/>
    </row>
    <row r="658" spans="1:25" ht="26.25" customHeight="1">
      <c r="A658" s="180" t="s">
        <v>99</v>
      </c>
      <c r="C658" s="180"/>
      <c r="D658" s="180"/>
      <c r="E658" s="180"/>
      <c r="F658" s="180"/>
      <c r="G658" s="180"/>
      <c r="H658" s="180"/>
      <c r="I658" s="180"/>
      <c r="K658" s="123"/>
      <c r="L658" s="123" t="s">
        <v>115</v>
      </c>
      <c r="M658" s="3"/>
      <c r="N658" s="3"/>
      <c r="O658" s="30"/>
      <c r="P658" s="3"/>
      <c r="Q658" s="30"/>
      <c r="R658" s="30"/>
      <c r="S658" s="30"/>
      <c r="Y658" s="252">
        <f>AVERAGE(M655,M677)</f>
        <v>0.3271008403361344</v>
      </c>
    </row>
    <row r="659" spans="1:25" ht="20.25" customHeight="1">
      <c r="A659" s="293" t="s">
        <v>10</v>
      </c>
      <c r="B659" s="294" t="s">
        <v>100</v>
      </c>
      <c r="C659" s="289"/>
      <c r="D659" s="289"/>
      <c r="E659" s="289"/>
      <c r="F659" s="289"/>
      <c r="G659" s="289"/>
      <c r="H659" s="289"/>
      <c r="I659" s="289"/>
      <c r="J659" s="289"/>
      <c r="K659" s="290"/>
      <c r="L659" s="295" t="s">
        <v>11</v>
      </c>
      <c r="M659" s="286" t="s">
        <v>3</v>
      </c>
      <c r="N659" s="286" t="s">
        <v>4</v>
      </c>
      <c r="O659" s="284" t="s">
        <v>5</v>
      </c>
      <c r="P659" s="286" t="s">
        <v>6</v>
      </c>
      <c r="Q659" s="287" t="s">
        <v>7</v>
      </c>
      <c r="R659" s="287" t="s">
        <v>8</v>
      </c>
      <c r="S659" s="286" t="s">
        <v>101</v>
      </c>
    </row>
    <row r="660" spans="1:25" ht="15.75" customHeight="1">
      <c r="A660" s="285"/>
      <c r="B660" s="64" t="s">
        <v>102</v>
      </c>
      <c r="C660" s="64" t="s">
        <v>103</v>
      </c>
      <c r="D660" s="64" t="s">
        <v>104</v>
      </c>
      <c r="E660" s="64" t="s">
        <v>105</v>
      </c>
      <c r="F660" s="64" t="s">
        <v>106</v>
      </c>
      <c r="G660" s="64" t="s">
        <v>107</v>
      </c>
      <c r="H660" s="64" t="s">
        <v>108</v>
      </c>
      <c r="I660" s="64" t="s">
        <v>109</v>
      </c>
      <c r="J660" s="64" t="s">
        <v>110</v>
      </c>
      <c r="K660" s="64" t="s">
        <v>136</v>
      </c>
      <c r="L660" s="285"/>
      <c r="M660" s="285"/>
      <c r="N660" s="285"/>
      <c r="O660" s="285"/>
      <c r="P660" s="285"/>
      <c r="Q660" s="285"/>
      <c r="R660" s="285"/>
      <c r="S660" s="285"/>
    </row>
    <row r="661" spans="1:25" ht="15.75" customHeight="1">
      <c r="A661" s="64">
        <v>1801</v>
      </c>
      <c r="B661" s="65">
        <v>70</v>
      </c>
      <c r="C661" s="65"/>
      <c r="D661" s="65"/>
      <c r="E661" s="65"/>
      <c r="F661" s="65"/>
      <c r="G661" s="65"/>
      <c r="H661" s="65"/>
      <c r="I661" s="65"/>
      <c r="J661" s="65"/>
      <c r="K661" s="65"/>
      <c r="L661" s="66"/>
      <c r="M661" s="104"/>
      <c r="N661" s="105"/>
      <c r="O661" s="106"/>
      <c r="P661" s="69"/>
      <c r="Q661" s="70">
        <f>B661</f>
        <v>70</v>
      </c>
      <c r="R661" s="71"/>
      <c r="S661" s="69"/>
    </row>
    <row r="662" spans="1:25" ht="15.75" customHeight="1">
      <c r="A662" s="64">
        <v>1802</v>
      </c>
      <c r="B662" s="65"/>
      <c r="C662" s="65">
        <v>37</v>
      </c>
      <c r="D662" s="65"/>
      <c r="E662" s="65"/>
      <c r="F662" s="65"/>
      <c r="G662" s="65"/>
      <c r="H662" s="65"/>
      <c r="I662" s="65"/>
      <c r="J662" s="65"/>
      <c r="K662" s="65"/>
      <c r="L662" s="66"/>
      <c r="M662" s="109"/>
      <c r="N662" s="110"/>
      <c r="O662" s="111"/>
      <c r="P662" s="74">
        <f>IF(C662=0,"",C662/B661)</f>
        <v>0.52857142857142858</v>
      </c>
      <c r="Q662" s="75">
        <v>37</v>
      </c>
      <c r="R662" s="76">
        <f t="shared" ref="R662:R670" si="75">IF(Q662=0,"",Q662/Q661)</f>
        <v>0.52857142857142858</v>
      </c>
      <c r="S662" s="76">
        <f t="shared" ref="S662:S670" si="76">IF(Q662=0,"",100%-R662)</f>
        <v>0.47142857142857142</v>
      </c>
    </row>
    <row r="663" spans="1:25" ht="15.75" customHeight="1">
      <c r="A663" s="64">
        <v>1901</v>
      </c>
      <c r="B663" s="65"/>
      <c r="C663" s="65"/>
      <c r="D663" s="65">
        <v>26</v>
      </c>
      <c r="E663" s="65"/>
      <c r="F663" s="65"/>
      <c r="G663" s="65"/>
      <c r="H663" s="65"/>
      <c r="I663" s="65"/>
      <c r="J663" s="65"/>
      <c r="K663" s="65"/>
      <c r="L663" s="66"/>
      <c r="M663" s="109"/>
      <c r="N663" s="110"/>
      <c r="O663" s="111"/>
      <c r="P663" s="74">
        <f>D663/C662</f>
        <v>0.70270270270270274</v>
      </c>
      <c r="Q663" s="75">
        <v>32</v>
      </c>
      <c r="R663" s="76">
        <f t="shared" si="75"/>
        <v>0.86486486486486491</v>
      </c>
      <c r="S663" s="76">
        <f t="shared" si="76"/>
        <v>0.13513513513513509</v>
      </c>
      <c r="T663" s="8">
        <f>Q663/Q661</f>
        <v>0.45714285714285713</v>
      </c>
    </row>
    <row r="664" spans="1:25" ht="15.75" customHeight="1">
      <c r="A664" s="64">
        <v>1902</v>
      </c>
      <c r="B664" s="65"/>
      <c r="C664" s="65"/>
      <c r="D664" s="65"/>
      <c r="E664" s="65">
        <v>22</v>
      </c>
      <c r="F664" s="65"/>
      <c r="G664" s="65"/>
      <c r="H664" s="65"/>
      <c r="I664" s="65"/>
      <c r="J664" s="65"/>
      <c r="K664" s="65"/>
      <c r="L664" s="66"/>
      <c r="M664" s="109"/>
      <c r="N664" s="110"/>
      <c r="O664" s="111"/>
      <c r="P664" s="74">
        <f>E664/D663</f>
        <v>0.84615384615384615</v>
      </c>
      <c r="Q664" s="75">
        <v>31</v>
      </c>
      <c r="R664" s="76">
        <f t="shared" si="75"/>
        <v>0.96875</v>
      </c>
      <c r="S664" s="76">
        <f t="shared" si="76"/>
        <v>3.125E-2</v>
      </c>
    </row>
    <row r="665" spans="1:25" ht="15.75" customHeight="1">
      <c r="A665" s="64">
        <v>2001</v>
      </c>
      <c r="B665" s="65"/>
      <c r="C665" s="65"/>
      <c r="D665" s="65"/>
      <c r="E665" s="65"/>
      <c r="F665" s="65">
        <v>21</v>
      </c>
      <c r="G665" s="65"/>
      <c r="H665" s="65"/>
      <c r="I665" s="65"/>
      <c r="J665" s="65"/>
      <c r="K665" s="65"/>
      <c r="L665" s="66"/>
      <c r="M665" s="109"/>
      <c r="N665" s="110"/>
      <c r="O665" s="111"/>
      <c r="P665" s="74">
        <f>F665/E664</f>
        <v>0.95454545454545459</v>
      </c>
      <c r="Q665" s="75">
        <v>29</v>
      </c>
      <c r="R665" s="76">
        <f t="shared" si="75"/>
        <v>0.93548387096774188</v>
      </c>
      <c r="S665" s="76">
        <f t="shared" si="76"/>
        <v>6.4516129032258118E-2</v>
      </c>
    </row>
    <row r="666" spans="1:25" ht="15.75" customHeight="1">
      <c r="A666" s="64">
        <v>2002</v>
      </c>
      <c r="B666" s="65"/>
      <c r="C666" s="65"/>
      <c r="D666" s="65"/>
      <c r="E666" s="65"/>
      <c r="F666" s="65"/>
      <c r="G666" s="65">
        <v>21</v>
      </c>
      <c r="H666" s="65"/>
      <c r="I666" s="65"/>
      <c r="J666" s="65"/>
      <c r="K666" s="65"/>
      <c r="L666" s="66"/>
      <c r="M666" s="109"/>
      <c r="N666" s="110"/>
      <c r="O666" s="111"/>
      <c r="P666" s="74">
        <f>IF(G666=0,"",G666/F665)</f>
        <v>1</v>
      </c>
      <c r="Q666" s="75">
        <v>28</v>
      </c>
      <c r="R666" s="76">
        <f t="shared" si="75"/>
        <v>0.96551724137931039</v>
      </c>
      <c r="S666" s="76">
        <f t="shared" si="76"/>
        <v>3.4482758620689613E-2</v>
      </c>
    </row>
    <row r="667" spans="1:25" ht="15.75" customHeight="1">
      <c r="A667" s="64">
        <v>2101</v>
      </c>
      <c r="B667" s="65"/>
      <c r="C667" s="65"/>
      <c r="D667" s="65"/>
      <c r="E667" s="65"/>
      <c r="F667" s="65"/>
      <c r="G667" s="65"/>
      <c r="H667" s="65">
        <v>21</v>
      </c>
      <c r="I667" s="65"/>
      <c r="J667" s="65"/>
      <c r="K667" s="65"/>
      <c r="L667" s="66"/>
      <c r="M667" s="109"/>
      <c r="N667" s="110"/>
      <c r="O667" s="111"/>
      <c r="P667" s="74">
        <f>IF(H667=0,"",H667/G666)</f>
        <v>1</v>
      </c>
      <c r="Q667" s="75">
        <v>27</v>
      </c>
      <c r="R667" s="76">
        <f t="shared" si="75"/>
        <v>0.9642857142857143</v>
      </c>
      <c r="S667" s="76">
        <f t="shared" si="76"/>
        <v>3.5714285714285698E-2</v>
      </c>
    </row>
    <row r="668" spans="1:25" ht="15.75" customHeight="1">
      <c r="A668" s="64">
        <v>2102</v>
      </c>
      <c r="B668" s="65"/>
      <c r="C668" s="65"/>
      <c r="D668" s="65"/>
      <c r="E668" s="65"/>
      <c r="F668" s="65"/>
      <c r="G668" s="65"/>
      <c r="H668" s="65"/>
      <c r="I668" s="65">
        <v>21</v>
      </c>
      <c r="J668" s="65"/>
      <c r="K668" s="65"/>
      <c r="L668" s="66"/>
      <c r="M668" s="109"/>
      <c r="N668" s="110"/>
      <c r="O668" s="111"/>
      <c r="P668" s="74">
        <f>IF(I668=0,"",I668/H667)</f>
        <v>1</v>
      </c>
      <c r="Q668" s="75">
        <v>27</v>
      </c>
      <c r="R668" s="76">
        <f t="shared" si="75"/>
        <v>1</v>
      </c>
      <c r="S668" s="76">
        <f t="shared" si="76"/>
        <v>0</v>
      </c>
    </row>
    <row r="669" spans="1:25" ht="15.75" customHeight="1">
      <c r="A669" s="64">
        <v>2201</v>
      </c>
      <c r="B669" s="65"/>
      <c r="C669" s="65"/>
      <c r="D669" s="65"/>
      <c r="E669" s="65"/>
      <c r="F669" s="65"/>
      <c r="G669" s="65"/>
      <c r="H669" s="65"/>
      <c r="I669" s="65"/>
      <c r="J669" s="65">
        <v>19</v>
      </c>
      <c r="K669" s="65"/>
      <c r="L669" s="66"/>
      <c r="M669" s="109"/>
      <c r="N669" s="110"/>
      <c r="O669" s="111"/>
      <c r="P669" s="74">
        <f t="shared" ref="P669:P670" si="77">IF(J669=0,"",J669/I668)</f>
        <v>0.90476190476190477</v>
      </c>
      <c r="Q669" s="75">
        <v>26</v>
      </c>
      <c r="R669" s="76">
        <f t="shared" si="75"/>
        <v>0.96296296296296291</v>
      </c>
      <c r="S669" s="76">
        <f t="shared" si="76"/>
        <v>3.703703703703709E-2</v>
      </c>
    </row>
    <row r="670" spans="1:25" ht="15.75" customHeight="1">
      <c r="A670" s="64">
        <v>2202</v>
      </c>
      <c r="B670" s="65"/>
      <c r="C670" s="65"/>
      <c r="D670" s="65"/>
      <c r="E670" s="65"/>
      <c r="F670" s="65"/>
      <c r="G670" s="65"/>
      <c r="H670" s="65"/>
      <c r="I670" s="65"/>
      <c r="J670" s="65"/>
      <c r="K670" s="181">
        <v>18</v>
      </c>
      <c r="L670" s="161">
        <v>18</v>
      </c>
      <c r="M670" s="109"/>
      <c r="N670" s="110"/>
      <c r="O670" s="112"/>
      <c r="P670" s="74" t="str">
        <f t="shared" si="77"/>
        <v/>
      </c>
      <c r="Q670" s="75">
        <v>25</v>
      </c>
      <c r="R670" s="76">
        <f t="shared" si="75"/>
        <v>0.96153846153846156</v>
      </c>
      <c r="S670" s="76">
        <f t="shared" si="76"/>
        <v>3.8461538461538436E-2</v>
      </c>
    </row>
    <row r="671" spans="1:25" ht="15.75" customHeight="1">
      <c r="A671" s="64">
        <v>2301</v>
      </c>
      <c r="B671" s="65"/>
      <c r="C671" s="65"/>
      <c r="D671" s="65"/>
      <c r="E671" s="65"/>
      <c r="F671" s="65"/>
      <c r="G671" s="65"/>
      <c r="H671" s="65"/>
      <c r="I671" s="65"/>
      <c r="J671" s="65"/>
      <c r="K671" s="65">
        <v>4</v>
      </c>
      <c r="L671" s="66">
        <v>4</v>
      </c>
      <c r="M671" s="109"/>
      <c r="N671" s="110"/>
      <c r="O671" s="112"/>
      <c r="P671" s="116"/>
      <c r="Q671" s="117">
        <v>7</v>
      </c>
      <c r="R671" s="118"/>
      <c r="S671" s="116"/>
    </row>
    <row r="672" spans="1:25" ht="15.75" customHeight="1">
      <c r="A672" s="64">
        <v>2302</v>
      </c>
      <c r="B672" s="65"/>
      <c r="C672" s="65"/>
      <c r="D672" s="65"/>
      <c r="E672" s="65"/>
      <c r="F672" s="65"/>
      <c r="G672" s="65"/>
      <c r="H672" s="65"/>
      <c r="I672" s="65"/>
      <c r="J672" s="65"/>
      <c r="K672" s="65">
        <v>2</v>
      </c>
      <c r="L672" s="66"/>
      <c r="M672" s="109"/>
      <c r="N672" s="110"/>
      <c r="O672" s="112"/>
      <c r="P672" s="116"/>
      <c r="Q672" s="117">
        <v>3</v>
      </c>
      <c r="R672" s="118"/>
      <c r="S672" s="116"/>
    </row>
    <row r="673" spans="1:20" ht="15.75" customHeight="1">
      <c r="A673" s="64">
        <v>2401</v>
      </c>
      <c r="B673" s="65"/>
      <c r="C673" s="65"/>
      <c r="D673" s="65"/>
      <c r="E673" s="65"/>
      <c r="F673" s="65"/>
      <c r="G673" s="65"/>
      <c r="H673" s="65"/>
      <c r="I673" s="65"/>
      <c r="J673" s="65"/>
      <c r="K673" s="65">
        <v>1</v>
      </c>
      <c r="L673" s="66">
        <v>1</v>
      </c>
      <c r="M673" s="109"/>
      <c r="N673" s="110"/>
      <c r="O673" s="112"/>
      <c r="P673" s="110"/>
      <c r="Q673" s="112">
        <v>2</v>
      </c>
      <c r="R673" s="170"/>
      <c r="S673" s="116"/>
    </row>
    <row r="674" spans="1:20" ht="15.75" customHeight="1">
      <c r="A674" s="64">
        <v>2402</v>
      </c>
      <c r="B674" s="65"/>
      <c r="C674" s="65"/>
      <c r="D674" s="65"/>
      <c r="E674" s="65"/>
      <c r="F674" s="65"/>
      <c r="G674" s="65"/>
      <c r="H674" s="65"/>
      <c r="I674" s="65"/>
      <c r="J674" s="65"/>
      <c r="K674" s="65"/>
      <c r="L674" s="66"/>
      <c r="M674" s="109"/>
      <c r="N674" s="110"/>
      <c r="O674" s="112"/>
      <c r="P674" s="89" t="s">
        <v>83</v>
      </c>
      <c r="Q674" s="90">
        <v>17</v>
      </c>
      <c r="R674" s="120">
        <f>L677</f>
        <v>23</v>
      </c>
      <c r="S674" s="92" t="s">
        <v>11</v>
      </c>
    </row>
    <row r="675" spans="1:20" ht="15.75" customHeight="1">
      <c r="A675" s="64">
        <v>2501</v>
      </c>
      <c r="B675" s="65"/>
      <c r="C675" s="65"/>
      <c r="D675" s="65"/>
      <c r="E675" s="65"/>
      <c r="F675" s="65"/>
      <c r="G675" s="65"/>
      <c r="H675" s="65"/>
      <c r="I675" s="65"/>
      <c r="J675" s="65"/>
      <c r="K675" s="65"/>
      <c r="L675" s="66"/>
      <c r="M675" s="109"/>
      <c r="N675" s="110"/>
      <c r="O675" s="112"/>
      <c r="P675" s="93" t="s">
        <v>85</v>
      </c>
      <c r="Q675" s="94">
        <f>IF(Q674/B661=0,"",Q674/B661)</f>
        <v>0.24285714285714285</v>
      </c>
      <c r="R675" s="121">
        <f>IF(Q674/R674=0,"",Q674/R674)</f>
        <v>0.73913043478260865</v>
      </c>
      <c r="S675" s="96" t="s">
        <v>86</v>
      </c>
    </row>
    <row r="676" spans="1:20" ht="15.75" customHeight="1">
      <c r="A676" s="64">
        <v>2502</v>
      </c>
      <c r="B676" s="65"/>
      <c r="C676" s="65"/>
      <c r="D676" s="65"/>
      <c r="E676" s="65"/>
      <c r="F676" s="65"/>
      <c r="G676" s="65"/>
      <c r="H676" s="65"/>
      <c r="I676" s="65"/>
      <c r="J676" s="65"/>
      <c r="K676" s="65"/>
      <c r="L676" s="66"/>
      <c r="M676" s="171"/>
      <c r="N676" s="172"/>
      <c r="O676" s="173"/>
      <c r="P676" s="98"/>
      <c r="Q676" s="99"/>
      <c r="R676" s="99"/>
      <c r="S676" s="122"/>
    </row>
    <row r="677" spans="1:20" ht="18" customHeight="1">
      <c r="A677" s="29"/>
      <c r="B677" s="30"/>
      <c r="C677" s="30"/>
      <c r="D677" s="30"/>
      <c r="E677" s="30"/>
      <c r="F677" s="288" t="s">
        <v>111</v>
      </c>
      <c r="G677" s="289"/>
      <c r="H677" s="289"/>
      <c r="I677" s="289"/>
      <c r="J677" s="289"/>
      <c r="K677" s="290"/>
      <c r="L677" s="101">
        <f>SUM(L669:L673)</f>
        <v>23</v>
      </c>
      <c r="M677" s="102">
        <f>IF(L670=0,"",L670/B661)</f>
        <v>0.25714285714285712</v>
      </c>
      <c r="N677" s="102">
        <f>IF(L677=0,"",L677/B661)</f>
        <v>0.32857142857142857</v>
      </c>
      <c r="O677" s="102">
        <f>N677-M677</f>
        <v>7.1428571428571452E-2</v>
      </c>
      <c r="P677" s="3"/>
      <c r="Q677" s="30"/>
      <c r="R677" s="23"/>
      <c r="S677" s="3"/>
    </row>
    <row r="678" spans="1:20" ht="12.75" customHeight="1">
      <c r="M678" s="3"/>
      <c r="N678" s="3"/>
      <c r="P678" s="3"/>
    </row>
    <row r="679" spans="1:20" ht="12.75" customHeight="1">
      <c r="M679" s="3"/>
      <c r="N679" s="3"/>
      <c r="P679" s="3"/>
    </row>
    <row r="680" spans="1:20" ht="26.25" customHeight="1">
      <c r="A680" s="180" t="s">
        <v>99</v>
      </c>
      <c r="C680" s="180"/>
      <c r="D680" s="180"/>
      <c r="E680" s="180"/>
      <c r="F680" s="180"/>
      <c r="G680" s="180"/>
      <c r="H680" s="180"/>
      <c r="I680" s="180"/>
      <c r="K680" s="123"/>
      <c r="L680" s="123" t="s">
        <v>116</v>
      </c>
      <c r="M680" s="3"/>
      <c r="N680" s="3"/>
      <c r="O680" s="30"/>
      <c r="P680" s="3"/>
      <c r="Q680" s="30"/>
      <c r="R680" s="30"/>
      <c r="S680" s="30"/>
    </row>
    <row r="681" spans="1:20" ht="20.25" customHeight="1">
      <c r="A681" s="293" t="s">
        <v>10</v>
      </c>
      <c r="B681" s="294" t="s">
        <v>100</v>
      </c>
      <c r="C681" s="289"/>
      <c r="D681" s="289"/>
      <c r="E681" s="289"/>
      <c r="F681" s="289"/>
      <c r="G681" s="289"/>
      <c r="H681" s="289"/>
      <c r="I681" s="289"/>
      <c r="J681" s="289"/>
      <c r="K681" s="290"/>
      <c r="L681" s="295" t="s">
        <v>11</v>
      </c>
      <c r="M681" s="286" t="s">
        <v>3</v>
      </c>
      <c r="N681" s="286" t="s">
        <v>4</v>
      </c>
      <c r="O681" s="284" t="s">
        <v>5</v>
      </c>
      <c r="P681" s="286" t="s">
        <v>6</v>
      </c>
      <c r="Q681" s="287" t="s">
        <v>7</v>
      </c>
      <c r="R681" s="287" t="s">
        <v>8</v>
      </c>
      <c r="S681" s="286" t="s">
        <v>101</v>
      </c>
    </row>
    <row r="682" spans="1:20" ht="15.75" customHeight="1">
      <c r="A682" s="285"/>
      <c r="B682" s="64" t="s">
        <v>102</v>
      </c>
      <c r="C682" s="64" t="s">
        <v>103</v>
      </c>
      <c r="D682" s="64" t="s">
        <v>104</v>
      </c>
      <c r="E682" s="64" t="s">
        <v>105</v>
      </c>
      <c r="F682" s="64" t="s">
        <v>106</v>
      </c>
      <c r="G682" s="64" t="s">
        <v>107</v>
      </c>
      <c r="H682" s="64" t="s">
        <v>108</v>
      </c>
      <c r="I682" s="64" t="s">
        <v>109</v>
      </c>
      <c r="J682" s="64" t="s">
        <v>110</v>
      </c>
      <c r="K682" s="64" t="s">
        <v>136</v>
      </c>
      <c r="L682" s="285"/>
      <c r="M682" s="285"/>
      <c r="N682" s="285"/>
      <c r="O682" s="285"/>
      <c r="P682" s="285"/>
      <c r="Q682" s="285"/>
      <c r="R682" s="285"/>
      <c r="S682" s="285"/>
    </row>
    <row r="683" spans="1:20" ht="15.75" customHeight="1">
      <c r="A683" s="64">
        <v>1802</v>
      </c>
      <c r="B683" s="65">
        <v>74</v>
      </c>
      <c r="C683" s="65"/>
      <c r="D683" s="65"/>
      <c r="E683" s="65"/>
      <c r="F683" s="65"/>
      <c r="G683" s="65"/>
      <c r="H683" s="65"/>
      <c r="I683" s="65"/>
      <c r="J683" s="65"/>
      <c r="K683" s="65"/>
      <c r="L683" s="66"/>
      <c r="M683" s="104"/>
      <c r="N683" s="105"/>
      <c r="O683" s="106"/>
      <c r="P683" s="69"/>
      <c r="Q683" s="70">
        <f>B683</f>
        <v>74</v>
      </c>
      <c r="R683" s="71"/>
      <c r="S683" s="69"/>
    </row>
    <row r="684" spans="1:20" ht="15.75" customHeight="1">
      <c r="A684" s="64">
        <v>1901</v>
      </c>
      <c r="B684" s="65"/>
      <c r="C684" s="65">
        <v>46</v>
      </c>
      <c r="D684" s="65"/>
      <c r="E684" s="65"/>
      <c r="F684" s="65"/>
      <c r="G684" s="65"/>
      <c r="H684" s="65"/>
      <c r="I684" s="65"/>
      <c r="J684" s="65"/>
      <c r="K684" s="65"/>
      <c r="L684" s="66"/>
      <c r="M684" s="109"/>
      <c r="N684" s="110"/>
      <c r="O684" s="111"/>
      <c r="P684" s="74">
        <f>IF(C684=0,"",C684/B683)</f>
        <v>0.6216216216216216</v>
      </c>
      <c r="Q684" s="75">
        <v>46</v>
      </c>
      <c r="R684" s="76">
        <f t="shared" ref="R684:R692" si="78">IF(Q684=0,"",Q684/Q683)</f>
        <v>0.6216216216216216</v>
      </c>
      <c r="S684" s="76">
        <f t="shared" ref="S684:S692" si="79">IF(Q684=0,"",100%-R684)</f>
        <v>0.3783783783783784</v>
      </c>
    </row>
    <row r="685" spans="1:20" ht="15.75" customHeight="1">
      <c r="A685" s="64">
        <v>1902</v>
      </c>
      <c r="B685" s="65"/>
      <c r="C685" s="65"/>
      <c r="D685" s="65">
        <v>38</v>
      </c>
      <c r="E685" s="65"/>
      <c r="F685" s="65"/>
      <c r="G685" s="65"/>
      <c r="H685" s="65"/>
      <c r="I685" s="65"/>
      <c r="J685" s="65"/>
      <c r="K685" s="65"/>
      <c r="L685" s="66"/>
      <c r="M685" s="109"/>
      <c r="N685" s="110"/>
      <c r="O685" s="111"/>
      <c r="P685" s="74">
        <f>D685/C684</f>
        <v>0.82608695652173914</v>
      </c>
      <c r="Q685" s="75">
        <v>41</v>
      </c>
      <c r="R685" s="76">
        <f t="shared" si="78"/>
        <v>0.89130434782608692</v>
      </c>
      <c r="S685" s="76">
        <f t="shared" si="79"/>
        <v>0.10869565217391308</v>
      </c>
      <c r="T685" s="77">
        <f>Q685/Q683</f>
        <v>0.55405405405405406</v>
      </c>
    </row>
    <row r="686" spans="1:20" ht="15.75" customHeight="1">
      <c r="A686" s="64">
        <v>2001</v>
      </c>
      <c r="B686" s="65"/>
      <c r="C686" s="65"/>
      <c r="D686" s="65"/>
      <c r="E686" s="65">
        <v>36</v>
      </c>
      <c r="F686" s="65"/>
      <c r="G686" s="65"/>
      <c r="H686" s="65"/>
      <c r="I686" s="65"/>
      <c r="J686" s="65"/>
      <c r="K686" s="65"/>
      <c r="L686" s="66"/>
      <c r="M686" s="109"/>
      <c r="N686" s="110"/>
      <c r="O686" s="111"/>
      <c r="P686" s="74">
        <f>E686/D685</f>
        <v>0.94736842105263153</v>
      </c>
      <c r="Q686" s="75">
        <v>40</v>
      </c>
      <c r="R686" s="76">
        <f t="shared" si="78"/>
        <v>0.97560975609756095</v>
      </c>
      <c r="S686" s="76">
        <f t="shared" si="79"/>
        <v>2.4390243902439046E-2</v>
      </c>
    </row>
    <row r="687" spans="1:20" ht="15.75" customHeight="1">
      <c r="A687" s="64">
        <v>2002</v>
      </c>
      <c r="B687" s="65"/>
      <c r="C687" s="65"/>
      <c r="D687" s="65"/>
      <c r="E687" s="65"/>
      <c r="F687" s="65">
        <v>36</v>
      </c>
      <c r="G687" s="65"/>
      <c r="H687" s="65"/>
      <c r="I687" s="65"/>
      <c r="J687" s="65"/>
      <c r="K687" s="65"/>
      <c r="L687" s="66"/>
      <c r="M687" s="109"/>
      <c r="N687" s="110"/>
      <c r="O687" s="111"/>
      <c r="P687" s="74">
        <f>IF(F687=0,"",F687/E686)</f>
        <v>1</v>
      </c>
      <c r="Q687" s="75">
        <v>40</v>
      </c>
      <c r="R687" s="76">
        <f t="shared" si="78"/>
        <v>1</v>
      </c>
      <c r="S687" s="76">
        <f t="shared" si="79"/>
        <v>0</v>
      </c>
    </row>
    <row r="688" spans="1:20" ht="15.75" customHeight="1">
      <c r="A688" s="64">
        <v>2101</v>
      </c>
      <c r="B688" s="65"/>
      <c r="C688" s="65"/>
      <c r="D688" s="65"/>
      <c r="E688" s="65"/>
      <c r="F688" s="65"/>
      <c r="G688" s="65">
        <v>35</v>
      </c>
      <c r="H688" s="65"/>
      <c r="I688" s="65"/>
      <c r="J688" s="65"/>
      <c r="K688" s="65"/>
      <c r="L688" s="66"/>
      <c r="M688" s="109"/>
      <c r="N688" s="110"/>
      <c r="O688" s="111"/>
      <c r="P688" s="74">
        <f>IF(G688=0,"",G688/F687)</f>
        <v>0.97222222222222221</v>
      </c>
      <c r="Q688" s="75">
        <v>39</v>
      </c>
      <c r="R688" s="76">
        <f t="shared" si="78"/>
        <v>0.97499999999999998</v>
      </c>
      <c r="S688" s="76">
        <f t="shared" si="79"/>
        <v>2.5000000000000022E-2</v>
      </c>
    </row>
    <row r="689" spans="1:19" ht="15.75" customHeight="1">
      <c r="A689" s="64">
        <v>2102</v>
      </c>
      <c r="B689" s="65"/>
      <c r="C689" s="65"/>
      <c r="D689" s="65"/>
      <c r="E689" s="65"/>
      <c r="F689" s="65"/>
      <c r="G689" s="65"/>
      <c r="H689" s="65">
        <v>35</v>
      </c>
      <c r="I689" s="65"/>
      <c r="J689" s="65"/>
      <c r="K689" s="65"/>
      <c r="L689" s="66"/>
      <c r="M689" s="109"/>
      <c r="N689" s="110"/>
      <c r="O689" s="111"/>
      <c r="P689" s="74">
        <f>IF(H689=0,"",H689/G688)</f>
        <v>1</v>
      </c>
      <c r="Q689" s="75">
        <v>38</v>
      </c>
      <c r="R689" s="76">
        <f t="shared" si="78"/>
        <v>0.97435897435897434</v>
      </c>
      <c r="S689" s="76">
        <f t="shared" si="79"/>
        <v>2.5641025641025661E-2</v>
      </c>
    </row>
    <row r="690" spans="1:19" ht="15.75" customHeight="1">
      <c r="A690" s="64">
        <v>2201</v>
      </c>
      <c r="B690" s="65"/>
      <c r="C690" s="65"/>
      <c r="D690" s="65"/>
      <c r="E690" s="65"/>
      <c r="F690" s="65"/>
      <c r="G690" s="65"/>
      <c r="H690" s="65"/>
      <c r="I690" s="65">
        <v>35</v>
      </c>
      <c r="J690" s="65"/>
      <c r="K690" s="65"/>
      <c r="L690" s="66"/>
      <c r="M690" s="109"/>
      <c r="N690" s="110"/>
      <c r="O690" s="111"/>
      <c r="P690" s="74">
        <f>IF(I690=0,"",I690/H689)</f>
        <v>1</v>
      </c>
      <c r="Q690" s="75">
        <v>38</v>
      </c>
      <c r="R690" s="76">
        <f t="shared" si="78"/>
        <v>1</v>
      </c>
      <c r="S690" s="76">
        <f t="shared" si="79"/>
        <v>0</v>
      </c>
    </row>
    <row r="691" spans="1:19" ht="15.75" customHeight="1">
      <c r="A691" s="64">
        <v>2202</v>
      </c>
      <c r="B691" s="65"/>
      <c r="C691" s="65"/>
      <c r="D691" s="65"/>
      <c r="E691" s="65"/>
      <c r="F691" s="65"/>
      <c r="G691" s="65"/>
      <c r="H691" s="65"/>
      <c r="I691" s="65"/>
      <c r="J691" s="65">
        <v>30</v>
      </c>
      <c r="K691" s="65"/>
      <c r="L691" s="66"/>
      <c r="M691" s="109"/>
      <c r="N691" s="110"/>
      <c r="O691" s="111"/>
      <c r="P691" s="74">
        <f>IF(J691=0,"",J691/I690)</f>
        <v>0.8571428571428571</v>
      </c>
      <c r="Q691" s="75">
        <v>37</v>
      </c>
      <c r="R691" s="76">
        <f t="shared" si="78"/>
        <v>0.97368421052631582</v>
      </c>
      <c r="S691" s="76">
        <f t="shared" si="79"/>
        <v>2.6315789473684181E-2</v>
      </c>
    </row>
    <row r="692" spans="1:19" ht="15.75" customHeight="1">
      <c r="A692" s="64">
        <v>2301</v>
      </c>
      <c r="B692" s="65"/>
      <c r="C692" s="65"/>
      <c r="D692" s="65"/>
      <c r="E692" s="65"/>
      <c r="F692" s="65"/>
      <c r="G692" s="65"/>
      <c r="H692" s="65"/>
      <c r="I692" s="65"/>
      <c r="J692" s="65"/>
      <c r="K692" s="65">
        <v>30</v>
      </c>
      <c r="L692" s="66">
        <v>29</v>
      </c>
      <c r="M692" s="109"/>
      <c r="N692" s="110"/>
      <c r="O692" s="112"/>
      <c r="P692" s="74">
        <f>IF(K692=0,"",K692/J691)</f>
        <v>1</v>
      </c>
      <c r="Q692" s="75">
        <v>37</v>
      </c>
      <c r="R692" s="76">
        <f t="shared" si="78"/>
        <v>1</v>
      </c>
      <c r="S692" s="76">
        <f t="shared" si="79"/>
        <v>0</v>
      </c>
    </row>
    <row r="693" spans="1:19" ht="15.75" customHeight="1">
      <c r="A693" s="64">
        <v>2302</v>
      </c>
      <c r="B693" s="65"/>
      <c r="C693" s="65"/>
      <c r="D693" s="65"/>
      <c r="E693" s="65"/>
      <c r="F693" s="65"/>
      <c r="G693" s="65"/>
      <c r="H693" s="65"/>
      <c r="I693" s="65"/>
      <c r="J693" s="65"/>
      <c r="K693" s="65">
        <v>3</v>
      </c>
      <c r="L693" s="66">
        <v>5</v>
      </c>
      <c r="M693" s="109"/>
      <c r="N693" s="110"/>
      <c r="O693" s="112"/>
      <c r="P693" s="116"/>
      <c r="Q693" s="117">
        <v>5</v>
      </c>
      <c r="R693" s="118"/>
      <c r="S693" s="116"/>
    </row>
    <row r="694" spans="1:19" ht="15.75" customHeight="1">
      <c r="A694" s="64">
        <v>2401</v>
      </c>
      <c r="B694" s="65"/>
      <c r="C694" s="65"/>
      <c r="D694" s="65"/>
      <c r="E694" s="65"/>
      <c r="F694" s="65"/>
      <c r="G694" s="65"/>
      <c r="H694" s="65"/>
      <c r="I694" s="65"/>
      <c r="J694" s="65"/>
      <c r="K694" s="65">
        <v>1</v>
      </c>
      <c r="L694" s="66">
        <v>1</v>
      </c>
      <c r="M694" s="109"/>
      <c r="N694" s="110"/>
      <c r="O694" s="112"/>
      <c r="P694" s="110"/>
      <c r="Q694" s="112">
        <v>2</v>
      </c>
      <c r="R694" s="170"/>
      <c r="S694" s="116"/>
    </row>
    <row r="695" spans="1:19" ht="15.75" customHeight="1">
      <c r="A695" s="64">
        <v>2402</v>
      </c>
      <c r="B695" s="65"/>
      <c r="C695" s="65"/>
      <c r="D695" s="65"/>
      <c r="E695" s="65"/>
      <c r="F695" s="65"/>
      <c r="G695" s="65"/>
      <c r="H695" s="65"/>
      <c r="I695" s="65"/>
      <c r="J695" s="65"/>
      <c r="K695" s="65"/>
      <c r="L695" s="66"/>
      <c r="M695" s="109"/>
      <c r="N695" s="110"/>
      <c r="O695" s="112"/>
      <c r="P695" s="89" t="s">
        <v>83</v>
      </c>
      <c r="Q695" s="90">
        <v>27</v>
      </c>
      <c r="R695" s="120">
        <f>L698</f>
        <v>35</v>
      </c>
      <c r="S695" s="92" t="s">
        <v>11</v>
      </c>
    </row>
    <row r="696" spans="1:19" ht="15.75" customHeight="1">
      <c r="A696" s="64">
        <v>2501</v>
      </c>
      <c r="B696" s="65"/>
      <c r="C696" s="65"/>
      <c r="D696" s="65"/>
      <c r="E696" s="65"/>
      <c r="F696" s="65"/>
      <c r="G696" s="65"/>
      <c r="H696" s="65"/>
      <c r="I696" s="65"/>
      <c r="J696" s="65"/>
      <c r="K696" s="65"/>
      <c r="L696" s="66"/>
      <c r="M696" s="109"/>
      <c r="N696" s="110"/>
      <c r="O696" s="112"/>
      <c r="P696" s="93" t="s">
        <v>85</v>
      </c>
      <c r="Q696" s="94">
        <f>IF(Q695/B683=0,"",Q695/B683)</f>
        <v>0.36486486486486486</v>
      </c>
      <c r="R696" s="121">
        <f>IF(Q695/R695=0,"",Q695/R695)</f>
        <v>0.77142857142857146</v>
      </c>
      <c r="S696" s="96" t="s">
        <v>86</v>
      </c>
    </row>
    <row r="697" spans="1:19" ht="15.75" customHeight="1">
      <c r="A697" s="64">
        <v>2502</v>
      </c>
      <c r="B697" s="65"/>
      <c r="C697" s="65"/>
      <c r="D697" s="65"/>
      <c r="E697" s="65"/>
      <c r="F697" s="65"/>
      <c r="G697" s="65"/>
      <c r="H697" s="65"/>
      <c r="I697" s="65"/>
      <c r="J697" s="65"/>
      <c r="K697" s="65"/>
      <c r="L697" s="66"/>
      <c r="M697" s="171"/>
      <c r="N697" s="172"/>
      <c r="O697" s="173"/>
      <c r="P697" s="98"/>
      <c r="Q697" s="99"/>
      <c r="R697" s="99"/>
      <c r="S697" s="122"/>
    </row>
    <row r="698" spans="1:19" ht="18" customHeight="1">
      <c r="A698" s="29"/>
      <c r="B698" s="30"/>
      <c r="C698" s="30"/>
      <c r="D698" s="30"/>
      <c r="E698" s="30"/>
      <c r="F698" s="288" t="s">
        <v>111</v>
      </c>
      <c r="G698" s="289"/>
      <c r="H698" s="289"/>
      <c r="I698" s="289"/>
      <c r="J698" s="289"/>
      <c r="K698" s="290"/>
      <c r="L698" s="101">
        <f>SUM(L691:L694)</f>
        <v>35</v>
      </c>
      <c r="M698" s="102">
        <f>IF(L692=0,"",L692/B683)</f>
        <v>0.39189189189189189</v>
      </c>
      <c r="N698" s="102">
        <f>IF(L698=0,"",L698/B683)</f>
        <v>0.47297297297297297</v>
      </c>
      <c r="O698" s="102">
        <f>N698-M698</f>
        <v>8.1081081081081086E-2</v>
      </c>
      <c r="P698" s="3"/>
      <c r="Q698" s="30"/>
      <c r="R698" s="23"/>
      <c r="S698" s="3"/>
    </row>
    <row r="699" spans="1:19" ht="12.75" customHeight="1">
      <c r="M699" s="3"/>
      <c r="N699" s="3"/>
      <c r="P699" s="3"/>
    </row>
    <row r="700" spans="1:19" ht="12.75" customHeight="1">
      <c r="M700" s="3"/>
      <c r="N700" s="3"/>
      <c r="P700" s="3"/>
    </row>
    <row r="701" spans="1:19" ht="26.25" customHeight="1">
      <c r="A701" s="180" t="s">
        <v>99</v>
      </c>
      <c r="C701" s="180"/>
      <c r="D701" s="180"/>
      <c r="E701" s="180"/>
      <c r="F701" s="180"/>
      <c r="G701" s="180"/>
      <c r="H701" s="180"/>
      <c r="I701" s="180"/>
      <c r="K701" s="123"/>
      <c r="L701" s="123" t="s">
        <v>117</v>
      </c>
      <c r="M701" s="3"/>
      <c r="N701" s="3"/>
      <c r="O701" s="30"/>
      <c r="P701" s="3"/>
      <c r="Q701" s="30"/>
      <c r="R701" s="30"/>
      <c r="S701" s="30"/>
    </row>
    <row r="702" spans="1:19" ht="20.25" customHeight="1">
      <c r="A702" s="293" t="s">
        <v>10</v>
      </c>
      <c r="B702" s="294" t="s">
        <v>100</v>
      </c>
      <c r="C702" s="289"/>
      <c r="D702" s="289"/>
      <c r="E702" s="289"/>
      <c r="F702" s="289"/>
      <c r="G702" s="289"/>
      <c r="H702" s="289"/>
      <c r="I702" s="289"/>
      <c r="J702" s="289"/>
      <c r="K702" s="290"/>
      <c r="L702" s="295" t="s">
        <v>11</v>
      </c>
      <c r="M702" s="286" t="s">
        <v>3</v>
      </c>
      <c r="N702" s="286" t="s">
        <v>4</v>
      </c>
      <c r="O702" s="284" t="s">
        <v>5</v>
      </c>
      <c r="P702" s="286" t="s">
        <v>6</v>
      </c>
      <c r="Q702" s="287" t="s">
        <v>7</v>
      </c>
      <c r="R702" s="287" t="s">
        <v>8</v>
      </c>
      <c r="S702" s="286" t="s">
        <v>101</v>
      </c>
    </row>
    <row r="703" spans="1:19" ht="15.75" customHeight="1">
      <c r="A703" s="285"/>
      <c r="B703" s="64" t="s">
        <v>102</v>
      </c>
      <c r="C703" s="64" t="s">
        <v>103</v>
      </c>
      <c r="D703" s="64" t="s">
        <v>104</v>
      </c>
      <c r="E703" s="64" t="s">
        <v>105</v>
      </c>
      <c r="F703" s="64" t="s">
        <v>106</v>
      </c>
      <c r="G703" s="64" t="s">
        <v>107</v>
      </c>
      <c r="H703" s="64" t="s">
        <v>108</v>
      </c>
      <c r="I703" s="64" t="s">
        <v>109</v>
      </c>
      <c r="J703" s="64" t="s">
        <v>110</v>
      </c>
      <c r="K703" s="64" t="s">
        <v>136</v>
      </c>
      <c r="L703" s="285"/>
      <c r="M703" s="285"/>
      <c r="N703" s="285"/>
      <c r="O703" s="285"/>
      <c r="P703" s="285"/>
      <c r="Q703" s="285"/>
      <c r="R703" s="285"/>
      <c r="S703" s="285"/>
    </row>
    <row r="704" spans="1:19" ht="15.75" customHeight="1">
      <c r="A704" s="64">
        <v>1901</v>
      </c>
      <c r="B704" s="65">
        <v>67</v>
      </c>
      <c r="C704" s="65"/>
      <c r="D704" s="65"/>
      <c r="E704" s="65"/>
      <c r="F704" s="65"/>
      <c r="G704" s="65"/>
      <c r="H704" s="65"/>
      <c r="I704" s="65"/>
      <c r="J704" s="65"/>
      <c r="K704" s="65"/>
      <c r="L704" s="66"/>
      <c r="M704" s="104"/>
      <c r="N704" s="105"/>
      <c r="O704" s="106"/>
      <c r="P704" s="69"/>
      <c r="Q704" s="70">
        <f>B704</f>
        <v>67</v>
      </c>
      <c r="R704" s="71"/>
      <c r="S704" s="69"/>
    </row>
    <row r="705" spans="1:20" ht="15.75" customHeight="1">
      <c r="A705" s="64">
        <v>1902</v>
      </c>
      <c r="B705" s="65"/>
      <c r="C705" s="65">
        <v>47</v>
      </c>
      <c r="D705" s="65"/>
      <c r="E705" s="65"/>
      <c r="F705" s="65"/>
      <c r="G705" s="65"/>
      <c r="H705" s="65"/>
      <c r="I705" s="65"/>
      <c r="J705" s="65"/>
      <c r="K705" s="65"/>
      <c r="L705" s="66"/>
      <c r="M705" s="109"/>
      <c r="N705" s="110"/>
      <c r="O705" s="111"/>
      <c r="P705" s="74">
        <f>IF(C705=0,"",C705/B704)</f>
        <v>0.70149253731343286</v>
      </c>
      <c r="Q705" s="75">
        <v>47</v>
      </c>
      <c r="R705" s="76">
        <f t="shared" ref="R705:R713" si="80">IF(Q705=0,"",Q705/Q704)</f>
        <v>0.70149253731343286</v>
      </c>
      <c r="S705" s="76">
        <f t="shared" ref="S705:S713" si="81">IF(Q705=0,"",100%-R705)</f>
        <v>0.29850746268656714</v>
      </c>
    </row>
    <row r="706" spans="1:20" ht="15.75" customHeight="1">
      <c r="A706" s="64">
        <v>2001</v>
      </c>
      <c r="B706" s="65"/>
      <c r="C706" s="65"/>
      <c r="D706" s="65">
        <v>39</v>
      </c>
      <c r="E706" s="65"/>
      <c r="F706" s="65"/>
      <c r="G706" s="65"/>
      <c r="H706" s="65"/>
      <c r="I706" s="65"/>
      <c r="J706" s="65"/>
      <c r="K706" s="65"/>
      <c r="L706" s="66"/>
      <c r="M706" s="109"/>
      <c r="N706" s="110"/>
      <c r="O706" s="111"/>
      <c r="P706" s="74">
        <f>IF(D706=0,"",D706/C705)</f>
        <v>0.82978723404255317</v>
      </c>
      <c r="Q706" s="75">
        <v>42</v>
      </c>
      <c r="R706" s="76">
        <f t="shared" si="80"/>
        <v>0.8936170212765957</v>
      </c>
      <c r="S706" s="76">
        <f t="shared" si="81"/>
        <v>0.1063829787234043</v>
      </c>
      <c r="T706" s="182">
        <f>Q706/Q704</f>
        <v>0.62686567164179108</v>
      </c>
    </row>
    <row r="707" spans="1:20" ht="15.75" customHeight="1">
      <c r="A707" s="64">
        <v>2002</v>
      </c>
      <c r="B707" s="65"/>
      <c r="C707" s="65"/>
      <c r="D707" s="65"/>
      <c r="E707" s="65">
        <v>39</v>
      </c>
      <c r="F707" s="65"/>
      <c r="G707" s="65"/>
      <c r="H707" s="65"/>
      <c r="I707" s="65"/>
      <c r="J707" s="65"/>
      <c r="K707" s="65"/>
      <c r="L707" s="66"/>
      <c r="M707" s="109"/>
      <c r="N707" s="110"/>
      <c r="O707" s="111"/>
      <c r="P707" s="74">
        <f>IF(E707=0,"",E707/D706)</f>
        <v>1</v>
      </c>
      <c r="Q707" s="75">
        <v>41</v>
      </c>
      <c r="R707" s="76">
        <f t="shared" si="80"/>
        <v>0.97619047619047616</v>
      </c>
      <c r="S707" s="76">
        <f t="shared" si="81"/>
        <v>2.3809523809523836E-2</v>
      </c>
    </row>
    <row r="708" spans="1:20" ht="15.75" customHeight="1">
      <c r="A708" s="64">
        <v>2101</v>
      </c>
      <c r="B708" s="65"/>
      <c r="C708" s="65"/>
      <c r="D708" s="65"/>
      <c r="E708" s="65"/>
      <c r="F708" s="65">
        <v>38</v>
      </c>
      <c r="G708" s="65"/>
      <c r="H708" s="65"/>
      <c r="I708" s="65"/>
      <c r="J708" s="65"/>
      <c r="K708" s="65"/>
      <c r="L708" s="66"/>
      <c r="M708" s="109"/>
      <c r="N708" s="110"/>
      <c r="O708" s="111"/>
      <c r="P708" s="74">
        <f>IF(F708=0,"",F708/E707)</f>
        <v>0.97435897435897434</v>
      </c>
      <c r="Q708" s="75">
        <v>40</v>
      </c>
      <c r="R708" s="76">
        <f t="shared" si="80"/>
        <v>0.97560975609756095</v>
      </c>
      <c r="S708" s="76">
        <f t="shared" si="81"/>
        <v>2.4390243902439046E-2</v>
      </c>
    </row>
    <row r="709" spans="1:20" ht="15.75" customHeight="1">
      <c r="A709" s="64">
        <v>2102</v>
      </c>
      <c r="B709" s="65"/>
      <c r="C709" s="65"/>
      <c r="D709" s="65"/>
      <c r="E709" s="65"/>
      <c r="F709" s="65"/>
      <c r="G709" s="65">
        <v>34</v>
      </c>
      <c r="H709" s="65"/>
      <c r="I709" s="65"/>
      <c r="J709" s="65"/>
      <c r="K709" s="65"/>
      <c r="L709" s="66"/>
      <c r="M709" s="109"/>
      <c r="N709" s="110"/>
      <c r="O709" s="111"/>
      <c r="P709" s="74">
        <f>IF(G709=0,"",G709/F708)</f>
        <v>0.89473684210526316</v>
      </c>
      <c r="Q709" s="75">
        <v>39</v>
      </c>
      <c r="R709" s="76">
        <f t="shared" si="80"/>
        <v>0.97499999999999998</v>
      </c>
      <c r="S709" s="76">
        <f t="shared" si="81"/>
        <v>2.5000000000000022E-2</v>
      </c>
    </row>
    <row r="710" spans="1:20" ht="15.75" customHeight="1">
      <c r="A710" s="64">
        <v>2201</v>
      </c>
      <c r="B710" s="65"/>
      <c r="C710" s="65"/>
      <c r="D710" s="65"/>
      <c r="E710" s="65"/>
      <c r="F710" s="65"/>
      <c r="G710" s="65"/>
      <c r="H710" s="65">
        <v>34</v>
      </c>
      <c r="I710" s="65"/>
      <c r="J710" s="65"/>
      <c r="K710" s="65"/>
      <c r="L710" s="66"/>
      <c r="M710" s="109"/>
      <c r="N710" s="110"/>
      <c r="O710" s="111"/>
      <c r="P710" s="74">
        <f>IF(H710=0,"",H710/G709)</f>
        <v>1</v>
      </c>
      <c r="Q710" s="75">
        <v>39</v>
      </c>
      <c r="R710" s="76">
        <f t="shared" si="80"/>
        <v>1</v>
      </c>
      <c r="S710" s="76">
        <f t="shared" si="81"/>
        <v>0</v>
      </c>
    </row>
    <row r="711" spans="1:20" ht="15.75" customHeight="1">
      <c r="A711" s="64">
        <v>2202</v>
      </c>
      <c r="B711" s="65"/>
      <c r="C711" s="65"/>
      <c r="D711" s="65"/>
      <c r="E711" s="65"/>
      <c r="F711" s="65"/>
      <c r="G711" s="65"/>
      <c r="H711" s="65"/>
      <c r="I711" s="65">
        <v>34</v>
      </c>
      <c r="J711" s="65"/>
      <c r="K711" s="65"/>
      <c r="L711" s="66"/>
      <c r="M711" s="109"/>
      <c r="N711" s="110"/>
      <c r="O711" s="111"/>
      <c r="P711" s="74">
        <f>IF(I711=0,"",I711/H710)</f>
        <v>1</v>
      </c>
      <c r="Q711" s="75">
        <v>38</v>
      </c>
      <c r="R711" s="76">
        <f t="shared" si="80"/>
        <v>0.97435897435897434</v>
      </c>
      <c r="S711" s="76">
        <f t="shared" si="81"/>
        <v>2.5641025641025661E-2</v>
      </c>
    </row>
    <row r="712" spans="1:20" ht="15.75" customHeight="1">
      <c r="A712" s="64">
        <v>2301</v>
      </c>
      <c r="B712" s="65"/>
      <c r="C712" s="65"/>
      <c r="D712" s="65"/>
      <c r="E712" s="65"/>
      <c r="F712" s="65"/>
      <c r="G712" s="65"/>
      <c r="H712" s="65"/>
      <c r="I712" s="65"/>
      <c r="J712" s="65">
        <v>19</v>
      </c>
      <c r="K712" s="65"/>
      <c r="L712" s="66">
        <v>1</v>
      </c>
      <c r="M712" s="109"/>
      <c r="N712" s="110"/>
      <c r="O712" s="111"/>
      <c r="P712" s="74">
        <f>IF(J712=0,"",J712/I711)</f>
        <v>0.55882352941176472</v>
      </c>
      <c r="Q712" s="75">
        <v>34</v>
      </c>
      <c r="R712" s="76">
        <f t="shared" si="80"/>
        <v>0.89473684210526316</v>
      </c>
      <c r="S712" s="76">
        <f t="shared" si="81"/>
        <v>0.10526315789473684</v>
      </c>
    </row>
    <row r="713" spans="1:20" ht="15.75" customHeight="1">
      <c r="A713" s="64">
        <v>2302</v>
      </c>
      <c r="B713" s="65"/>
      <c r="C713" s="65"/>
      <c r="D713" s="65"/>
      <c r="E713" s="65"/>
      <c r="F713" s="65"/>
      <c r="G713" s="65"/>
      <c r="H713" s="65"/>
      <c r="I713" s="65"/>
      <c r="J713" s="65"/>
      <c r="K713" s="65">
        <v>17</v>
      </c>
      <c r="L713" s="66">
        <v>22</v>
      </c>
      <c r="M713" s="109"/>
      <c r="N713" s="110"/>
      <c r="O713" s="112"/>
      <c r="P713" s="74">
        <f>IF(K713=0,"",K713/J712)</f>
        <v>0.89473684210526316</v>
      </c>
      <c r="Q713" s="75">
        <v>31</v>
      </c>
      <c r="R713" s="76">
        <f t="shared" si="80"/>
        <v>0.91176470588235292</v>
      </c>
      <c r="S713" s="76">
        <f t="shared" si="81"/>
        <v>8.8235294117647078E-2</v>
      </c>
    </row>
    <row r="714" spans="1:20" ht="15.75" customHeight="1">
      <c r="A714" s="64">
        <v>2401</v>
      </c>
      <c r="B714" s="65"/>
      <c r="C714" s="65"/>
      <c r="D714" s="65"/>
      <c r="E714" s="65"/>
      <c r="F714" s="65"/>
      <c r="G714" s="65"/>
      <c r="H714" s="65"/>
      <c r="I714" s="65"/>
      <c r="J714" s="65"/>
      <c r="K714" s="65">
        <v>5</v>
      </c>
      <c r="L714" s="66">
        <v>8</v>
      </c>
      <c r="M714" s="109"/>
      <c r="N714" s="110"/>
      <c r="O714" s="112"/>
      <c r="P714" s="116"/>
      <c r="Q714" s="117">
        <v>11</v>
      </c>
      <c r="R714" s="118"/>
      <c r="S714" s="116"/>
    </row>
    <row r="715" spans="1:20" ht="15.75" customHeight="1">
      <c r="A715" s="64">
        <v>2402</v>
      </c>
      <c r="B715" s="65"/>
      <c r="C715" s="65"/>
      <c r="D715" s="65"/>
      <c r="E715" s="65"/>
      <c r="F715" s="65"/>
      <c r="G715" s="65"/>
      <c r="H715" s="65"/>
      <c r="I715" s="65"/>
      <c r="J715" s="65"/>
      <c r="K715" s="65">
        <v>1</v>
      </c>
      <c r="L715" s="66"/>
      <c r="M715" s="109"/>
      <c r="N715" s="110"/>
      <c r="O715" s="112"/>
      <c r="P715" s="110"/>
      <c r="Q715" s="112"/>
      <c r="R715" s="170"/>
      <c r="S715" s="116"/>
    </row>
    <row r="716" spans="1:20" ht="15.75" customHeight="1">
      <c r="A716" s="64">
        <v>2501</v>
      </c>
      <c r="B716" s="65"/>
      <c r="C716" s="65"/>
      <c r="D716" s="65"/>
      <c r="E716" s="65"/>
      <c r="F716" s="65"/>
      <c r="G716" s="65"/>
      <c r="H716" s="65"/>
      <c r="I716" s="65"/>
      <c r="J716" s="65"/>
      <c r="K716" s="65"/>
      <c r="L716" s="66"/>
      <c r="M716" s="109"/>
      <c r="N716" s="110"/>
      <c r="O716" s="112"/>
      <c r="P716" s="89" t="s">
        <v>83</v>
      </c>
      <c r="Q716" s="90">
        <v>14</v>
      </c>
      <c r="R716" s="120">
        <f>L719</f>
        <v>31</v>
      </c>
      <c r="S716" s="92" t="s">
        <v>11</v>
      </c>
    </row>
    <row r="717" spans="1:20" ht="15.75" customHeight="1">
      <c r="A717" s="64">
        <v>2502</v>
      </c>
      <c r="B717" s="65"/>
      <c r="C717" s="65"/>
      <c r="D717" s="65"/>
      <c r="E717" s="65"/>
      <c r="F717" s="65"/>
      <c r="G717" s="65"/>
      <c r="H717" s="65"/>
      <c r="I717" s="65"/>
      <c r="J717" s="65"/>
      <c r="K717" s="65"/>
      <c r="L717" s="66"/>
      <c r="M717" s="109"/>
      <c r="N717" s="110"/>
      <c r="O717" s="112"/>
      <c r="P717" s="93" t="s">
        <v>85</v>
      </c>
      <c r="Q717" s="94">
        <f>IF(Q716/B704=0,"",Q716/B704)</f>
        <v>0.20895522388059701</v>
      </c>
      <c r="R717" s="121">
        <f>IF(Q716/R716=0,"",Q716/R716)</f>
        <v>0.45161290322580644</v>
      </c>
      <c r="S717" s="96" t="s">
        <v>86</v>
      </c>
    </row>
    <row r="718" spans="1:20" ht="15.75" customHeight="1">
      <c r="A718" s="64">
        <v>2601</v>
      </c>
      <c r="B718" s="65"/>
      <c r="C718" s="65"/>
      <c r="D718" s="65"/>
      <c r="E718" s="65"/>
      <c r="F718" s="65"/>
      <c r="G718" s="65"/>
      <c r="H718" s="65"/>
      <c r="I718" s="65"/>
      <c r="J718" s="65"/>
      <c r="K718" s="65"/>
      <c r="L718" s="66"/>
      <c r="M718" s="171"/>
      <c r="N718" s="172"/>
      <c r="O718" s="173"/>
      <c r="P718" s="98"/>
      <c r="Q718" s="99"/>
      <c r="R718" s="99"/>
      <c r="S718" s="122"/>
    </row>
    <row r="719" spans="1:20" ht="18" customHeight="1">
      <c r="A719" s="29"/>
      <c r="B719" s="30"/>
      <c r="C719" s="30"/>
      <c r="D719" s="30"/>
      <c r="E719" s="30"/>
      <c r="F719" s="288" t="s">
        <v>111</v>
      </c>
      <c r="G719" s="289"/>
      <c r="H719" s="289"/>
      <c r="I719" s="289"/>
      <c r="J719" s="289"/>
      <c r="K719" s="290"/>
      <c r="L719" s="101">
        <f>SUM(L712:L715)</f>
        <v>31</v>
      </c>
      <c r="M719" s="102">
        <f>SUM(L712:L713)/B704</f>
        <v>0.34328358208955223</v>
      </c>
      <c r="N719" s="102">
        <f>IF(L719=0,"",L719/B704)</f>
        <v>0.46268656716417911</v>
      </c>
      <c r="O719" s="102">
        <f>N719-M719</f>
        <v>0.11940298507462688</v>
      </c>
      <c r="P719" s="3"/>
      <c r="Q719" s="30"/>
      <c r="R719" s="23"/>
      <c r="S719" s="3"/>
    </row>
    <row r="720" spans="1:20" ht="12.75" customHeight="1">
      <c r="M720" s="3"/>
      <c r="N720" s="3"/>
      <c r="P720" s="3"/>
    </row>
    <row r="721" spans="1:20" ht="12.75" customHeight="1">
      <c r="M721" s="3"/>
      <c r="N721" s="3"/>
      <c r="P721" s="3"/>
    </row>
    <row r="722" spans="1:20" ht="26.25" customHeight="1">
      <c r="A722" s="180" t="s">
        <v>99</v>
      </c>
      <c r="C722" s="180"/>
      <c r="D722" s="180"/>
      <c r="E722" s="180"/>
      <c r="F722" s="180"/>
      <c r="G722" s="180"/>
      <c r="H722" s="180"/>
      <c r="I722" s="180"/>
      <c r="K722" s="123"/>
      <c r="L722" s="123" t="s">
        <v>118</v>
      </c>
      <c r="M722" s="3"/>
      <c r="N722" s="3"/>
      <c r="O722" s="30"/>
      <c r="P722" s="3"/>
      <c r="Q722" s="30"/>
      <c r="R722" s="30"/>
      <c r="S722" s="30"/>
    </row>
    <row r="723" spans="1:20" ht="20.25" customHeight="1">
      <c r="A723" s="293" t="s">
        <v>10</v>
      </c>
      <c r="B723" s="294" t="s">
        <v>100</v>
      </c>
      <c r="C723" s="289"/>
      <c r="D723" s="289"/>
      <c r="E723" s="289"/>
      <c r="F723" s="289"/>
      <c r="G723" s="289"/>
      <c r="H723" s="289"/>
      <c r="I723" s="289"/>
      <c r="J723" s="289"/>
      <c r="K723" s="290"/>
      <c r="L723" s="295" t="s">
        <v>11</v>
      </c>
      <c r="M723" s="286" t="s">
        <v>3</v>
      </c>
      <c r="N723" s="286" t="s">
        <v>4</v>
      </c>
      <c r="O723" s="284" t="s">
        <v>5</v>
      </c>
      <c r="P723" s="286" t="s">
        <v>6</v>
      </c>
      <c r="Q723" s="287" t="s">
        <v>7</v>
      </c>
      <c r="R723" s="287" t="s">
        <v>8</v>
      </c>
      <c r="S723" s="286" t="s">
        <v>101</v>
      </c>
    </row>
    <row r="724" spans="1:20" ht="15.75" customHeight="1">
      <c r="A724" s="285"/>
      <c r="B724" s="64" t="s">
        <v>102</v>
      </c>
      <c r="C724" s="64" t="s">
        <v>103</v>
      </c>
      <c r="D724" s="64" t="s">
        <v>104</v>
      </c>
      <c r="E724" s="64" t="s">
        <v>105</v>
      </c>
      <c r="F724" s="64" t="s">
        <v>106</v>
      </c>
      <c r="G724" s="64" t="s">
        <v>107</v>
      </c>
      <c r="H724" s="64" t="s">
        <v>108</v>
      </c>
      <c r="I724" s="64" t="s">
        <v>109</v>
      </c>
      <c r="J724" s="64" t="s">
        <v>110</v>
      </c>
      <c r="K724" s="64" t="s">
        <v>136</v>
      </c>
      <c r="L724" s="285"/>
      <c r="M724" s="285"/>
      <c r="N724" s="285"/>
      <c r="O724" s="285"/>
      <c r="P724" s="285"/>
      <c r="Q724" s="285"/>
      <c r="R724" s="285"/>
      <c r="S724" s="285"/>
    </row>
    <row r="725" spans="1:20" ht="15.75" customHeight="1">
      <c r="A725" s="64">
        <v>1902</v>
      </c>
      <c r="B725" s="65">
        <v>70</v>
      </c>
      <c r="C725" s="65"/>
      <c r="D725" s="65"/>
      <c r="E725" s="65"/>
      <c r="F725" s="65"/>
      <c r="G725" s="65"/>
      <c r="H725" s="65"/>
      <c r="I725" s="65"/>
      <c r="J725" s="65"/>
      <c r="K725" s="65"/>
      <c r="L725" s="66"/>
      <c r="M725" s="104"/>
      <c r="N725" s="105"/>
      <c r="O725" s="106"/>
      <c r="P725" s="69"/>
      <c r="Q725" s="70">
        <f>B725</f>
        <v>70</v>
      </c>
      <c r="R725" s="71"/>
      <c r="S725" s="69"/>
    </row>
    <row r="726" spans="1:20" ht="15.75" customHeight="1">
      <c r="A726" s="64">
        <v>2001</v>
      </c>
      <c r="B726" s="65"/>
      <c r="C726" s="65">
        <v>43</v>
      </c>
      <c r="D726" s="65"/>
      <c r="E726" s="65"/>
      <c r="F726" s="65"/>
      <c r="G726" s="65"/>
      <c r="H726" s="65"/>
      <c r="I726" s="65"/>
      <c r="J726" s="65"/>
      <c r="K726" s="65"/>
      <c r="L726" s="66"/>
      <c r="M726" s="109"/>
      <c r="N726" s="110"/>
      <c r="O726" s="111"/>
      <c r="P726" s="74">
        <f>IF(C726=0,"",C726/B725)</f>
        <v>0.61428571428571432</v>
      </c>
      <c r="Q726" s="75">
        <v>46</v>
      </c>
      <c r="R726" s="76">
        <f t="shared" ref="R726:R734" si="82">IF(Q726=0,"",Q726/Q725)</f>
        <v>0.65714285714285714</v>
      </c>
      <c r="S726" s="76">
        <f t="shared" ref="S726:S734" si="83">IF(Q726=0,"",100%-R726)</f>
        <v>0.34285714285714286</v>
      </c>
    </row>
    <row r="727" spans="1:20" ht="15.75" customHeight="1">
      <c r="A727" s="64">
        <v>2002</v>
      </c>
      <c r="B727" s="65"/>
      <c r="C727" s="65"/>
      <c r="D727" s="65">
        <v>43</v>
      </c>
      <c r="E727" s="65"/>
      <c r="F727" s="65"/>
      <c r="G727" s="65"/>
      <c r="H727" s="65"/>
      <c r="I727" s="65"/>
      <c r="J727" s="65"/>
      <c r="K727" s="65"/>
      <c r="L727" s="66"/>
      <c r="M727" s="109"/>
      <c r="N727" s="110"/>
      <c r="O727" s="111"/>
      <c r="P727" s="74">
        <f>IF(D727=0,"",D727/C726)</f>
        <v>1</v>
      </c>
      <c r="Q727" s="75">
        <v>46</v>
      </c>
      <c r="R727" s="76">
        <f t="shared" si="82"/>
        <v>1</v>
      </c>
      <c r="S727" s="76">
        <f t="shared" si="83"/>
        <v>0</v>
      </c>
      <c r="T727" s="182">
        <f>Q727/Q725</f>
        <v>0.65714285714285714</v>
      </c>
    </row>
    <row r="728" spans="1:20" ht="15.75" customHeight="1">
      <c r="A728" s="64">
        <v>2101</v>
      </c>
      <c r="B728" s="65"/>
      <c r="C728" s="65"/>
      <c r="D728" s="65"/>
      <c r="E728" s="65">
        <v>41</v>
      </c>
      <c r="F728" s="65"/>
      <c r="G728" s="65"/>
      <c r="H728" s="65"/>
      <c r="I728" s="65"/>
      <c r="J728" s="65"/>
      <c r="K728" s="65"/>
      <c r="L728" s="66"/>
      <c r="M728" s="109"/>
      <c r="N728" s="110"/>
      <c r="O728" s="111"/>
      <c r="P728" s="74">
        <f>IF(E728=0,"",E728/D727)</f>
        <v>0.95348837209302328</v>
      </c>
      <c r="Q728" s="75">
        <v>45</v>
      </c>
      <c r="R728" s="76">
        <f t="shared" si="82"/>
        <v>0.97826086956521741</v>
      </c>
      <c r="S728" s="76">
        <f t="shared" si="83"/>
        <v>2.1739130434782594E-2</v>
      </c>
    </row>
    <row r="729" spans="1:20" ht="15.75" customHeight="1">
      <c r="A729" s="64">
        <v>2102</v>
      </c>
      <c r="B729" s="65"/>
      <c r="C729" s="65"/>
      <c r="D729" s="65"/>
      <c r="E729" s="65"/>
      <c r="F729" s="65">
        <v>39</v>
      </c>
      <c r="G729" s="65"/>
      <c r="H729" s="65"/>
      <c r="I729" s="65"/>
      <c r="J729" s="65"/>
      <c r="K729" s="65"/>
      <c r="L729" s="66"/>
      <c r="M729" s="109"/>
      <c r="N729" s="110"/>
      <c r="O729" s="111"/>
      <c r="P729" s="74">
        <f>IF(F729=0,"",F729/E728)</f>
        <v>0.95121951219512191</v>
      </c>
      <c r="Q729" s="75">
        <v>45</v>
      </c>
      <c r="R729" s="76">
        <f t="shared" si="82"/>
        <v>1</v>
      </c>
      <c r="S729" s="76">
        <f t="shared" si="83"/>
        <v>0</v>
      </c>
    </row>
    <row r="730" spans="1:20" ht="15.75" customHeight="1">
      <c r="A730" s="64">
        <v>2201</v>
      </c>
      <c r="B730" s="65"/>
      <c r="C730" s="65"/>
      <c r="D730" s="65"/>
      <c r="E730" s="65"/>
      <c r="F730" s="65"/>
      <c r="G730" s="65">
        <v>39</v>
      </c>
      <c r="H730" s="65"/>
      <c r="I730" s="65"/>
      <c r="J730" s="65"/>
      <c r="K730" s="65"/>
      <c r="L730" s="66"/>
      <c r="M730" s="109"/>
      <c r="N730" s="110"/>
      <c r="O730" s="111"/>
      <c r="P730" s="74">
        <f>IF(G730=0,"",G730/F729)</f>
        <v>1</v>
      </c>
      <c r="Q730" s="75">
        <v>45</v>
      </c>
      <c r="R730" s="76">
        <f t="shared" si="82"/>
        <v>1</v>
      </c>
      <c r="S730" s="76">
        <f t="shared" si="83"/>
        <v>0</v>
      </c>
    </row>
    <row r="731" spans="1:20" ht="15.75" customHeight="1">
      <c r="A731" s="64">
        <v>2202</v>
      </c>
      <c r="B731" s="65"/>
      <c r="C731" s="65"/>
      <c r="D731" s="65"/>
      <c r="E731" s="65"/>
      <c r="F731" s="65"/>
      <c r="G731" s="65"/>
      <c r="H731" s="65">
        <v>39</v>
      </c>
      <c r="I731" s="65"/>
      <c r="J731" s="65"/>
      <c r="K731" s="65"/>
      <c r="L731" s="66"/>
      <c r="M731" s="109"/>
      <c r="N731" s="110"/>
      <c r="O731" s="111"/>
      <c r="P731" s="74">
        <f>IF(H731=0,"",H731/G730)</f>
        <v>1</v>
      </c>
      <c r="Q731" s="75">
        <v>45</v>
      </c>
      <c r="R731" s="76">
        <f t="shared" si="82"/>
        <v>1</v>
      </c>
      <c r="S731" s="76">
        <f t="shared" si="83"/>
        <v>0</v>
      </c>
    </row>
    <row r="732" spans="1:20" ht="15.75" customHeight="1">
      <c r="A732" s="64">
        <v>2301</v>
      </c>
      <c r="B732" s="65"/>
      <c r="C732" s="65"/>
      <c r="D732" s="65"/>
      <c r="E732" s="65"/>
      <c r="F732" s="65"/>
      <c r="G732" s="65"/>
      <c r="H732" s="65"/>
      <c r="I732" s="65">
        <v>39</v>
      </c>
      <c r="J732" s="65"/>
      <c r="K732" s="65"/>
      <c r="L732" s="66"/>
      <c r="M732" s="109"/>
      <c r="N732" s="110"/>
      <c r="O732" s="111"/>
      <c r="P732" s="74">
        <f>IF(I732=0,"",I732/H731)</f>
        <v>1</v>
      </c>
      <c r="Q732" s="75">
        <v>45</v>
      </c>
      <c r="R732" s="76">
        <f t="shared" si="82"/>
        <v>1</v>
      </c>
      <c r="S732" s="76">
        <f t="shared" si="83"/>
        <v>0</v>
      </c>
    </row>
    <row r="733" spans="1:20" ht="15.75" customHeight="1">
      <c r="A733" s="64">
        <v>2302</v>
      </c>
      <c r="B733" s="65"/>
      <c r="C733" s="65"/>
      <c r="D733" s="65"/>
      <c r="E733" s="65"/>
      <c r="F733" s="65"/>
      <c r="G733" s="65"/>
      <c r="H733" s="65"/>
      <c r="I733" s="65"/>
      <c r="J733" s="65">
        <v>31</v>
      </c>
      <c r="K733" s="65"/>
      <c r="L733" s="66">
        <v>1</v>
      </c>
      <c r="M733" s="109"/>
      <c r="N733" s="110"/>
      <c r="O733" s="111"/>
      <c r="P733" s="74">
        <f>IF(J733=0,"",J733/I732)</f>
        <v>0.79487179487179482</v>
      </c>
      <c r="Q733" s="75">
        <v>42</v>
      </c>
      <c r="R733" s="76">
        <f t="shared" si="82"/>
        <v>0.93333333333333335</v>
      </c>
      <c r="S733" s="76">
        <f t="shared" si="83"/>
        <v>6.6666666666666652E-2</v>
      </c>
    </row>
    <row r="734" spans="1:20" ht="15.75" customHeight="1">
      <c r="A734" s="64">
        <v>2401</v>
      </c>
      <c r="B734" s="65"/>
      <c r="C734" s="65"/>
      <c r="D734" s="65"/>
      <c r="E734" s="65"/>
      <c r="F734" s="65"/>
      <c r="G734" s="65"/>
      <c r="H734" s="65"/>
      <c r="I734" s="65"/>
      <c r="J734" s="65"/>
      <c r="K734" s="65">
        <v>31</v>
      </c>
      <c r="L734" s="66">
        <v>29</v>
      </c>
      <c r="M734" s="109"/>
      <c r="N734" s="110"/>
      <c r="O734" s="112"/>
      <c r="P734" s="74">
        <f>IF(K734=0,"",K734/J733)</f>
        <v>1</v>
      </c>
      <c r="Q734" s="75">
        <v>41</v>
      </c>
      <c r="R734" s="76">
        <f t="shared" si="82"/>
        <v>0.97619047619047616</v>
      </c>
      <c r="S734" s="76">
        <f t="shared" si="83"/>
        <v>2.3809523809523836E-2</v>
      </c>
    </row>
    <row r="735" spans="1:20" ht="15.75" customHeight="1">
      <c r="A735" s="64">
        <v>2402</v>
      </c>
      <c r="B735" s="65"/>
      <c r="C735" s="65"/>
      <c r="D735" s="65"/>
      <c r="E735" s="65"/>
      <c r="F735" s="65"/>
      <c r="G735" s="65"/>
      <c r="H735" s="65"/>
      <c r="I735" s="65"/>
      <c r="J735" s="65"/>
      <c r="K735" s="65">
        <v>6</v>
      </c>
      <c r="L735" s="66">
        <v>4</v>
      </c>
      <c r="M735" s="109"/>
      <c r="N735" s="110"/>
      <c r="O735" s="112"/>
      <c r="P735" s="116"/>
      <c r="Q735" s="117">
        <v>12</v>
      </c>
      <c r="R735" s="118"/>
      <c r="S735" s="116"/>
    </row>
    <row r="736" spans="1:20" ht="15.75" customHeight="1">
      <c r="A736" s="64">
        <v>2501</v>
      </c>
      <c r="B736" s="65"/>
      <c r="C736" s="65"/>
      <c r="D736" s="65"/>
      <c r="E736" s="65"/>
      <c r="F736" s="65"/>
      <c r="G736" s="65"/>
      <c r="H736" s="65"/>
      <c r="I736" s="65"/>
      <c r="J736" s="65"/>
      <c r="K736" s="65"/>
      <c r="L736" s="66"/>
      <c r="M736" s="109"/>
      <c r="N736" s="110"/>
      <c r="O736" s="112"/>
      <c r="P736" s="110"/>
      <c r="Q736" s="112"/>
      <c r="R736" s="170"/>
      <c r="S736" s="116"/>
    </row>
    <row r="737" spans="1:20" ht="15.75" customHeight="1">
      <c r="A737" s="64">
        <v>2502</v>
      </c>
      <c r="B737" s="65"/>
      <c r="C737" s="65"/>
      <c r="D737" s="65"/>
      <c r="E737" s="65"/>
      <c r="F737" s="65"/>
      <c r="G737" s="65"/>
      <c r="H737" s="65"/>
      <c r="I737" s="65"/>
      <c r="J737" s="65"/>
      <c r="K737" s="65"/>
      <c r="L737" s="66"/>
      <c r="M737" s="109"/>
      <c r="N737" s="110"/>
      <c r="O737" s="112"/>
      <c r="P737" s="89" t="s">
        <v>83</v>
      </c>
      <c r="Q737" s="90">
        <v>5</v>
      </c>
      <c r="R737" s="120">
        <f>L740</f>
        <v>34</v>
      </c>
      <c r="S737" s="92" t="s">
        <v>11</v>
      </c>
    </row>
    <row r="738" spans="1:20" ht="15.75" customHeight="1">
      <c r="A738" s="64">
        <v>2601</v>
      </c>
      <c r="B738" s="65"/>
      <c r="C738" s="65"/>
      <c r="D738" s="65"/>
      <c r="E738" s="65"/>
      <c r="F738" s="65"/>
      <c r="G738" s="65"/>
      <c r="H738" s="65"/>
      <c r="I738" s="65"/>
      <c r="J738" s="65"/>
      <c r="K738" s="65"/>
      <c r="L738" s="66"/>
      <c r="M738" s="109"/>
      <c r="N738" s="110"/>
      <c r="O738" s="112"/>
      <c r="P738" s="93" t="s">
        <v>85</v>
      </c>
      <c r="Q738" s="94">
        <f>IF(Q737/B725=0,"",Q737/B725)</f>
        <v>7.1428571428571425E-2</v>
      </c>
      <c r="R738" s="121">
        <f>IF(Q737/R737=0,"",Q737/R737)</f>
        <v>0.14705882352941177</v>
      </c>
      <c r="S738" s="96" t="s">
        <v>86</v>
      </c>
    </row>
    <row r="739" spans="1:20" ht="15.75" customHeight="1">
      <c r="A739" s="64">
        <v>2602</v>
      </c>
      <c r="B739" s="65"/>
      <c r="C739" s="65"/>
      <c r="D739" s="65"/>
      <c r="E739" s="65"/>
      <c r="F739" s="65"/>
      <c r="G739" s="65"/>
      <c r="H739" s="65"/>
      <c r="I739" s="65"/>
      <c r="J739" s="65"/>
      <c r="K739" s="65"/>
      <c r="L739" s="66"/>
      <c r="M739" s="171"/>
      <c r="N739" s="172"/>
      <c r="O739" s="173"/>
      <c r="P739" s="98"/>
      <c r="Q739" s="99"/>
      <c r="R739" s="99"/>
      <c r="S739" s="122"/>
    </row>
    <row r="740" spans="1:20" ht="18" customHeight="1">
      <c r="A740" s="29"/>
      <c r="B740" s="30"/>
      <c r="C740" s="30"/>
      <c r="D740" s="30"/>
      <c r="E740" s="30"/>
      <c r="F740" s="288" t="s">
        <v>111</v>
      </c>
      <c r="G740" s="289"/>
      <c r="H740" s="289"/>
      <c r="I740" s="289"/>
      <c r="J740" s="289"/>
      <c r="K740" s="290"/>
      <c r="L740" s="101">
        <f>SUM(L733:L736)</f>
        <v>34</v>
      </c>
      <c r="M740" s="102">
        <f>SUM(L733:L734)/B725</f>
        <v>0.42857142857142855</v>
      </c>
      <c r="N740" s="102">
        <f>IF(L740=0,"",L740/B725)</f>
        <v>0.48571428571428571</v>
      </c>
      <c r="O740" s="102">
        <f>N740-M740</f>
        <v>5.7142857142857162E-2</v>
      </c>
      <c r="P740" s="3"/>
      <c r="Q740" s="30"/>
      <c r="R740" s="23"/>
      <c r="S740" s="3"/>
    </row>
    <row r="741" spans="1:20" ht="12.75" customHeight="1">
      <c r="M741" s="3"/>
      <c r="N741" s="3"/>
      <c r="P741" s="3"/>
    </row>
    <row r="742" spans="1:20" ht="12.75" customHeight="1">
      <c r="M742" s="3"/>
      <c r="N742" s="3"/>
      <c r="P742" s="3"/>
    </row>
    <row r="743" spans="1:20" ht="26.25" customHeight="1">
      <c r="A743" s="180" t="s">
        <v>99</v>
      </c>
      <c r="C743" s="180"/>
      <c r="D743" s="180"/>
      <c r="E743" s="180"/>
      <c r="F743" s="180"/>
      <c r="G743" s="180"/>
      <c r="H743" s="180"/>
      <c r="I743" s="180"/>
      <c r="K743" s="123"/>
      <c r="L743" s="123" t="s">
        <v>119</v>
      </c>
      <c r="M743" s="3"/>
      <c r="N743" s="3"/>
      <c r="O743" s="30"/>
      <c r="P743" s="3"/>
      <c r="Q743" s="30"/>
      <c r="R743" s="30"/>
      <c r="S743" s="30"/>
    </row>
    <row r="744" spans="1:20" ht="20.25" customHeight="1">
      <c r="A744" s="293" t="s">
        <v>10</v>
      </c>
      <c r="B744" s="294" t="s">
        <v>100</v>
      </c>
      <c r="C744" s="289"/>
      <c r="D744" s="289"/>
      <c r="E744" s="289"/>
      <c r="F744" s="289"/>
      <c r="G744" s="289"/>
      <c r="H744" s="289"/>
      <c r="I744" s="289"/>
      <c r="J744" s="289"/>
      <c r="K744" s="290"/>
      <c r="L744" s="295" t="s">
        <v>11</v>
      </c>
      <c r="M744" s="286" t="s">
        <v>3</v>
      </c>
      <c r="N744" s="286" t="s">
        <v>4</v>
      </c>
      <c r="O744" s="284" t="s">
        <v>5</v>
      </c>
      <c r="P744" s="286" t="s">
        <v>6</v>
      </c>
      <c r="Q744" s="287" t="s">
        <v>7</v>
      </c>
      <c r="R744" s="287" t="s">
        <v>8</v>
      </c>
      <c r="S744" s="286" t="s">
        <v>101</v>
      </c>
    </row>
    <row r="745" spans="1:20" ht="15.75" customHeight="1">
      <c r="A745" s="285"/>
      <c r="B745" s="64" t="s">
        <v>102</v>
      </c>
      <c r="C745" s="64" t="s">
        <v>103</v>
      </c>
      <c r="D745" s="64" t="s">
        <v>104</v>
      </c>
      <c r="E745" s="64" t="s">
        <v>105</v>
      </c>
      <c r="F745" s="64" t="s">
        <v>106</v>
      </c>
      <c r="G745" s="64" t="s">
        <v>107</v>
      </c>
      <c r="H745" s="64" t="s">
        <v>108</v>
      </c>
      <c r="I745" s="64" t="s">
        <v>109</v>
      </c>
      <c r="J745" s="64" t="s">
        <v>110</v>
      </c>
      <c r="K745" s="64" t="s">
        <v>136</v>
      </c>
      <c r="L745" s="285"/>
      <c r="M745" s="285"/>
      <c r="N745" s="285"/>
      <c r="O745" s="285"/>
      <c r="P745" s="285"/>
      <c r="Q745" s="285"/>
      <c r="R745" s="285"/>
      <c r="S745" s="285"/>
    </row>
    <row r="746" spans="1:20" ht="15.75" customHeight="1">
      <c r="A746" s="64">
        <v>2001</v>
      </c>
      <c r="B746" s="65">
        <v>70</v>
      </c>
      <c r="C746" s="65"/>
      <c r="D746" s="65"/>
      <c r="E746" s="65"/>
      <c r="F746" s="65"/>
      <c r="G746" s="65"/>
      <c r="H746" s="65"/>
      <c r="I746" s="65"/>
      <c r="J746" s="65"/>
      <c r="K746" s="65"/>
      <c r="L746" s="66"/>
      <c r="M746" s="104"/>
      <c r="N746" s="105"/>
      <c r="O746" s="106"/>
      <c r="P746" s="69"/>
      <c r="Q746" s="70">
        <f>B746</f>
        <v>70</v>
      </c>
      <c r="R746" s="71"/>
      <c r="S746" s="69"/>
    </row>
    <row r="747" spans="1:20" ht="15.75" customHeight="1">
      <c r="A747" s="64">
        <v>2002</v>
      </c>
      <c r="B747" s="65"/>
      <c r="C747" s="65">
        <v>38</v>
      </c>
      <c r="D747" s="65"/>
      <c r="E747" s="65"/>
      <c r="F747" s="65"/>
      <c r="G747" s="65"/>
      <c r="H747" s="65"/>
      <c r="I747" s="65"/>
      <c r="J747" s="65"/>
      <c r="K747" s="65"/>
      <c r="L747" s="66"/>
      <c r="M747" s="109"/>
      <c r="N747" s="110"/>
      <c r="O747" s="111"/>
      <c r="P747" s="74">
        <f>IF(C747=0,"",C747/B746)</f>
        <v>0.54285714285714282</v>
      </c>
      <c r="Q747" s="75">
        <v>38</v>
      </c>
      <c r="R747" s="76">
        <f t="shared" ref="R747:R755" si="84">IF(Q747=0,"",Q747/Q746)</f>
        <v>0.54285714285714282</v>
      </c>
      <c r="S747" s="76">
        <f t="shared" ref="S747:S755" si="85">IF(Q747=0,"",100%-R747)</f>
        <v>0.45714285714285718</v>
      </c>
    </row>
    <row r="748" spans="1:20" ht="15.75" customHeight="1">
      <c r="A748" s="64">
        <v>2101</v>
      </c>
      <c r="B748" s="65"/>
      <c r="C748" s="65"/>
      <c r="D748" s="65">
        <v>32</v>
      </c>
      <c r="E748" s="65"/>
      <c r="F748" s="65"/>
      <c r="G748" s="65"/>
      <c r="H748" s="65"/>
      <c r="I748" s="65"/>
      <c r="J748" s="65"/>
      <c r="K748" s="65"/>
      <c r="L748" s="66"/>
      <c r="M748" s="109"/>
      <c r="N748" s="110"/>
      <c r="O748" s="111"/>
      <c r="P748" s="74">
        <f>IF(D748=0,"",D748/C747)</f>
        <v>0.84210526315789469</v>
      </c>
      <c r="Q748" s="75">
        <v>36</v>
      </c>
      <c r="R748" s="76">
        <f t="shared" si="84"/>
        <v>0.94736842105263153</v>
      </c>
      <c r="S748" s="76">
        <f t="shared" si="85"/>
        <v>5.2631578947368474E-2</v>
      </c>
      <c r="T748" s="182">
        <f>Q748/Q746</f>
        <v>0.51428571428571423</v>
      </c>
    </row>
    <row r="749" spans="1:20" ht="15.75" customHeight="1">
      <c r="A749" s="64">
        <v>2102</v>
      </c>
      <c r="B749" s="65"/>
      <c r="C749" s="65"/>
      <c r="D749" s="65"/>
      <c r="E749" s="65">
        <v>31</v>
      </c>
      <c r="F749" s="65"/>
      <c r="G749" s="65"/>
      <c r="H749" s="65"/>
      <c r="I749" s="65"/>
      <c r="J749" s="65"/>
      <c r="K749" s="65"/>
      <c r="L749" s="66"/>
      <c r="M749" s="109"/>
      <c r="N749" s="110"/>
      <c r="O749" s="111"/>
      <c r="P749" s="74">
        <f>IF(E749=0,"",E749/D748)</f>
        <v>0.96875</v>
      </c>
      <c r="Q749" s="75">
        <v>32</v>
      </c>
      <c r="R749" s="76">
        <f t="shared" si="84"/>
        <v>0.88888888888888884</v>
      </c>
      <c r="S749" s="76">
        <f t="shared" si="85"/>
        <v>0.11111111111111116</v>
      </c>
    </row>
    <row r="750" spans="1:20" ht="15.75" customHeight="1">
      <c r="A750" s="64">
        <v>2201</v>
      </c>
      <c r="B750" s="65"/>
      <c r="C750" s="65"/>
      <c r="D750" s="65"/>
      <c r="E750" s="65"/>
      <c r="F750" s="65">
        <v>26</v>
      </c>
      <c r="G750" s="65"/>
      <c r="H750" s="65"/>
      <c r="I750" s="65"/>
      <c r="J750" s="65"/>
      <c r="K750" s="65"/>
      <c r="L750" s="66"/>
      <c r="M750" s="109"/>
      <c r="N750" s="110"/>
      <c r="O750" s="111"/>
      <c r="P750" s="74">
        <f>IF(F750=0,"",F750/E749)</f>
        <v>0.83870967741935487</v>
      </c>
      <c r="Q750" s="75">
        <v>28</v>
      </c>
      <c r="R750" s="76">
        <f t="shared" si="84"/>
        <v>0.875</v>
      </c>
      <c r="S750" s="76">
        <f t="shared" si="85"/>
        <v>0.125</v>
      </c>
    </row>
    <row r="751" spans="1:20" ht="15.75" customHeight="1">
      <c r="A751" s="64">
        <v>2202</v>
      </c>
      <c r="B751" s="65"/>
      <c r="C751" s="65"/>
      <c r="D751" s="65"/>
      <c r="E751" s="65"/>
      <c r="F751" s="65"/>
      <c r="G751" s="65">
        <v>22</v>
      </c>
      <c r="H751" s="65"/>
      <c r="I751" s="65"/>
      <c r="J751" s="65"/>
      <c r="K751" s="65"/>
      <c r="L751" s="66"/>
      <c r="M751" s="109"/>
      <c r="N751" s="110"/>
      <c r="O751" s="111"/>
      <c r="P751" s="74">
        <f>IF(G751=0,"",G751/F750)</f>
        <v>0.84615384615384615</v>
      </c>
      <c r="Q751" s="75">
        <v>24</v>
      </c>
      <c r="R751" s="76">
        <f t="shared" si="84"/>
        <v>0.8571428571428571</v>
      </c>
      <c r="S751" s="76">
        <f t="shared" si="85"/>
        <v>0.1428571428571429</v>
      </c>
    </row>
    <row r="752" spans="1:20" ht="15.75" customHeight="1">
      <c r="A752" s="64">
        <v>2301</v>
      </c>
      <c r="B752" s="65"/>
      <c r="C752" s="65"/>
      <c r="D752" s="65"/>
      <c r="E752" s="65"/>
      <c r="F752" s="65"/>
      <c r="G752" s="65"/>
      <c r="H752" s="65">
        <v>22</v>
      </c>
      <c r="I752" s="65"/>
      <c r="J752" s="65"/>
      <c r="K752" s="65"/>
      <c r="L752" s="66"/>
      <c r="M752" s="109"/>
      <c r="N752" s="110"/>
      <c r="O752" s="111"/>
      <c r="P752" s="74">
        <f>IF(H752=0,"",H752/G751)</f>
        <v>1</v>
      </c>
      <c r="Q752" s="75">
        <v>24</v>
      </c>
      <c r="R752" s="76">
        <f t="shared" si="84"/>
        <v>1</v>
      </c>
      <c r="S752" s="76">
        <f t="shared" si="85"/>
        <v>0</v>
      </c>
    </row>
    <row r="753" spans="1:19" ht="15.75" customHeight="1">
      <c r="A753" s="64">
        <v>2302</v>
      </c>
      <c r="B753" s="65"/>
      <c r="C753" s="65"/>
      <c r="D753" s="65"/>
      <c r="E753" s="65"/>
      <c r="F753" s="65"/>
      <c r="G753" s="65"/>
      <c r="H753" s="65"/>
      <c r="I753" s="65">
        <v>22</v>
      </c>
      <c r="J753" s="65"/>
      <c r="K753" s="65"/>
      <c r="L753" s="66"/>
      <c r="M753" s="109"/>
      <c r="N753" s="110"/>
      <c r="O753" s="111"/>
      <c r="P753" s="74">
        <f>IF(I753=0,"",I753/H752)</f>
        <v>1</v>
      </c>
      <c r="Q753" s="75">
        <v>24</v>
      </c>
      <c r="R753" s="76">
        <f t="shared" si="84"/>
        <v>1</v>
      </c>
      <c r="S753" s="76">
        <f t="shared" si="85"/>
        <v>0</v>
      </c>
    </row>
    <row r="754" spans="1:19" ht="15.75" customHeight="1">
      <c r="A754" s="64">
        <v>2401</v>
      </c>
      <c r="B754" s="65"/>
      <c r="C754" s="65"/>
      <c r="D754" s="65"/>
      <c r="E754" s="65"/>
      <c r="F754" s="65"/>
      <c r="G754" s="65"/>
      <c r="H754" s="65"/>
      <c r="I754" s="65"/>
      <c r="J754" s="65">
        <v>20</v>
      </c>
      <c r="K754" s="65"/>
      <c r="L754" s="66">
        <v>1</v>
      </c>
      <c r="M754" s="109"/>
      <c r="N754" s="110"/>
      <c r="O754" s="111"/>
      <c r="P754" s="74">
        <f>IF(J754=0,"",J754/I753)</f>
        <v>0.90909090909090906</v>
      </c>
      <c r="Q754" s="75">
        <v>24</v>
      </c>
      <c r="R754" s="76">
        <f t="shared" si="84"/>
        <v>1</v>
      </c>
      <c r="S754" s="76">
        <f t="shared" si="85"/>
        <v>0</v>
      </c>
    </row>
    <row r="755" spans="1:19" ht="15.75" customHeight="1">
      <c r="A755" s="64">
        <v>2402</v>
      </c>
      <c r="B755" s="65"/>
      <c r="C755" s="65"/>
      <c r="D755" s="65"/>
      <c r="E755" s="65"/>
      <c r="F755" s="65"/>
      <c r="G755" s="65"/>
      <c r="H755" s="65"/>
      <c r="I755" s="65"/>
      <c r="J755" s="65"/>
      <c r="K755" s="65">
        <v>20</v>
      </c>
      <c r="L755" s="66">
        <v>16</v>
      </c>
      <c r="M755" s="109"/>
      <c r="N755" s="110"/>
      <c r="O755" s="112"/>
      <c r="P755" s="74">
        <f>IF(K755=0,"",K755/J754)</f>
        <v>1</v>
      </c>
      <c r="Q755" s="75">
        <v>24</v>
      </c>
      <c r="R755" s="76">
        <f t="shared" si="84"/>
        <v>1</v>
      </c>
      <c r="S755" s="76">
        <f t="shared" si="85"/>
        <v>0</v>
      </c>
    </row>
    <row r="756" spans="1:19" ht="15.75" customHeight="1">
      <c r="A756" s="64">
        <v>2501</v>
      </c>
      <c r="B756" s="65"/>
      <c r="C756" s="65"/>
      <c r="D756" s="65"/>
      <c r="E756" s="65"/>
      <c r="F756" s="65"/>
      <c r="G756" s="65"/>
      <c r="H756" s="65"/>
      <c r="I756" s="65"/>
      <c r="J756" s="65"/>
      <c r="K756" s="65"/>
      <c r="L756" s="66"/>
      <c r="M756" s="109"/>
      <c r="N756" s="110"/>
      <c r="O756" s="112"/>
      <c r="P756" s="116"/>
      <c r="Q756" s="117"/>
      <c r="R756" s="118"/>
      <c r="S756" s="116"/>
    </row>
    <row r="757" spans="1:19" ht="15.75" customHeight="1">
      <c r="A757" s="64">
        <v>2502</v>
      </c>
      <c r="B757" s="65"/>
      <c r="C757" s="65"/>
      <c r="D757" s="65"/>
      <c r="E757" s="65"/>
      <c r="F757" s="65"/>
      <c r="G757" s="65"/>
      <c r="H757" s="65"/>
      <c r="I757" s="65"/>
      <c r="J757" s="65"/>
      <c r="K757" s="65"/>
      <c r="L757" s="66"/>
      <c r="M757" s="109"/>
      <c r="N757" s="110"/>
      <c r="O757" s="112"/>
      <c r="P757" s="110"/>
      <c r="Q757" s="112"/>
      <c r="R757" s="170"/>
      <c r="S757" s="116"/>
    </row>
    <row r="758" spans="1:19" ht="15.75" customHeight="1">
      <c r="A758" s="64">
        <v>2601</v>
      </c>
      <c r="B758" s="65"/>
      <c r="C758" s="65"/>
      <c r="D758" s="65"/>
      <c r="E758" s="65"/>
      <c r="F758" s="65"/>
      <c r="G758" s="65"/>
      <c r="H758" s="65"/>
      <c r="I758" s="65"/>
      <c r="J758" s="65"/>
      <c r="K758" s="65"/>
      <c r="L758" s="66"/>
      <c r="M758" s="109"/>
      <c r="N758" s="110"/>
      <c r="O758" s="112"/>
      <c r="P758" s="89" t="s">
        <v>83</v>
      </c>
      <c r="Q758" s="90"/>
      <c r="R758" s="120">
        <f>L761</f>
        <v>17</v>
      </c>
      <c r="S758" s="92" t="s">
        <v>11</v>
      </c>
    </row>
    <row r="759" spans="1:19" ht="15.75" customHeight="1">
      <c r="A759" s="64">
        <v>2602</v>
      </c>
      <c r="B759" s="65"/>
      <c r="C759" s="65"/>
      <c r="D759" s="65"/>
      <c r="E759" s="65"/>
      <c r="F759" s="65"/>
      <c r="G759" s="65"/>
      <c r="H759" s="65"/>
      <c r="I759" s="65"/>
      <c r="J759" s="65"/>
      <c r="K759" s="65"/>
      <c r="L759" s="66"/>
      <c r="M759" s="109"/>
      <c r="N759" s="110"/>
      <c r="O759" s="112"/>
      <c r="P759" s="93" t="s">
        <v>85</v>
      </c>
      <c r="Q759" s="94" t="str">
        <f>IF(Q758/B746=0,"",Q758/B746)</f>
        <v/>
      </c>
      <c r="R759" s="121" t="str">
        <f>IF(Q758/R758=0,"",Q758/R758)</f>
        <v/>
      </c>
      <c r="S759" s="96" t="s">
        <v>86</v>
      </c>
    </row>
    <row r="760" spans="1:19" ht="15.75" customHeight="1">
      <c r="A760" s="64">
        <v>2701</v>
      </c>
      <c r="B760" s="65"/>
      <c r="C760" s="65"/>
      <c r="D760" s="65"/>
      <c r="E760" s="65"/>
      <c r="F760" s="65"/>
      <c r="G760" s="65"/>
      <c r="H760" s="65"/>
      <c r="I760" s="65"/>
      <c r="J760" s="65"/>
      <c r="K760" s="65"/>
      <c r="L760" s="66"/>
      <c r="M760" s="171"/>
      <c r="N760" s="172"/>
      <c r="O760" s="173"/>
      <c r="P760" s="98"/>
      <c r="Q760" s="99"/>
      <c r="R760" s="99"/>
      <c r="S760" s="122"/>
    </row>
    <row r="761" spans="1:19" ht="18" customHeight="1">
      <c r="A761" s="29"/>
      <c r="B761" s="30"/>
      <c r="C761" s="30"/>
      <c r="D761" s="30"/>
      <c r="E761" s="30"/>
      <c r="F761" s="288" t="s">
        <v>111</v>
      </c>
      <c r="G761" s="289"/>
      <c r="H761" s="289"/>
      <c r="I761" s="289"/>
      <c r="J761" s="289"/>
      <c r="K761" s="290"/>
      <c r="L761" s="101">
        <f>SUM(L754:L757)</f>
        <v>17</v>
      </c>
      <c r="M761" s="102">
        <f>SUM(L754:L755)/B746</f>
        <v>0.24285714285714285</v>
      </c>
      <c r="N761" s="102">
        <f>IF(L761=0,"",L761/B746)</f>
        <v>0.24285714285714285</v>
      </c>
      <c r="O761" s="102">
        <f>N761-M761</f>
        <v>0</v>
      </c>
      <c r="P761" s="3"/>
      <c r="Q761" s="30"/>
      <c r="R761" s="23"/>
      <c r="S761" s="3"/>
    </row>
    <row r="762" spans="1:19" ht="12.75" customHeight="1">
      <c r="M762" s="3"/>
      <c r="N762" s="3"/>
      <c r="P762" s="3"/>
    </row>
    <row r="763" spans="1:19" ht="12.75" customHeight="1">
      <c r="M763" s="3"/>
      <c r="N763" s="3"/>
      <c r="P763" s="3"/>
    </row>
    <row r="764" spans="1:19" ht="26.25" customHeight="1">
      <c r="A764" s="180" t="s">
        <v>99</v>
      </c>
      <c r="C764" s="180"/>
      <c r="D764" s="180"/>
      <c r="E764" s="180"/>
      <c r="F764" s="180"/>
      <c r="G764" s="180"/>
      <c r="H764" s="180"/>
      <c r="I764" s="180"/>
      <c r="K764" s="123"/>
      <c r="L764" s="123" t="s">
        <v>120</v>
      </c>
      <c r="M764" s="3"/>
      <c r="N764" s="3"/>
      <c r="O764" s="30"/>
      <c r="P764" s="3"/>
      <c r="Q764" s="30"/>
      <c r="R764" s="30"/>
      <c r="S764" s="30"/>
    </row>
    <row r="765" spans="1:19" ht="20.25" customHeight="1">
      <c r="A765" s="293" t="s">
        <v>10</v>
      </c>
      <c r="B765" s="294" t="s">
        <v>100</v>
      </c>
      <c r="C765" s="289"/>
      <c r="D765" s="289"/>
      <c r="E765" s="289"/>
      <c r="F765" s="289"/>
      <c r="G765" s="289"/>
      <c r="H765" s="289"/>
      <c r="I765" s="289"/>
      <c r="J765" s="289"/>
      <c r="K765" s="290"/>
      <c r="L765" s="295" t="s">
        <v>11</v>
      </c>
      <c r="M765" s="286" t="s">
        <v>3</v>
      </c>
      <c r="N765" s="286" t="s">
        <v>4</v>
      </c>
      <c r="O765" s="284" t="s">
        <v>5</v>
      </c>
      <c r="P765" s="286" t="s">
        <v>6</v>
      </c>
      <c r="Q765" s="287" t="s">
        <v>7</v>
      </c>
      <c r="R765" s="287" t="s">
        <v>8</v>
      </c>
      <c r="S765" s="286" t="s">
        <v>101</v>
      </c>
    </row>
    <row r="766" spans="1:19" ht="15.75" customHeight="1">
      <c r="A766" s="285"/>
      <c r="B766" s="64" t="s">
        <v>102</v>
      </c>
      <c r="C766" s="64" t="s">
        <v>103</v>
      </c>
      <c r="D766" s="64" t="s">
        <v>104</v>
      </c>
      <c r="E766" s="64" t="s">
        <v>105</v>
      </c>
      <c r="F766" s="64" t="s">
        <v>106</v>
      </c>
      <c r="G766" s="64" t="s">
        <v>107</v>
      </c>
      <c r="H766" s="64" t="s">
        <v>108</v>
      </c>
      <c r="I766" s="64" t="s">
        <v>109</v>
      </c>
      <c r="J766" s="64" t="s">
        <v>110</v>
      </c>
      <c r="K766" s="64" t="s">
        <v>136</v>
      </c>
      <c r="L766" s="285"/>
      <c r="M766" s="285"/>
      <c r="N766" s="285"/>
      <c r="O766" s="285"/>
      <c r="P766" s="285"/>
      <c r="Q766" s="285"/>
      <c r="R766" s="285"/>
      <c r="S766" s="285"/>
    </row>
    <row r="767" spans="1:19" ht="15.75" customHeight="1">
      <c r="A767" s="64">
        <v>2002</v>
      </c>
      <c r="B767" s="65">
        <v>71</v>
      </c>
      <c r="C767" s="65"/>
      <c r="D767" s="65"/>
      <c r="E767" s="65"/>
      <c r="F767" s="65"/>
      <c r="G767" s="65"/>
      <c r="H767" s="65"/>
      <c r="I767" s="65"/>
      <c r="J767" s="65"/>
      <c r="K767" s="65"/>
      <c r="L767" s="66"/>
      <c r="M767" s="104"/>
      <c r="N767" s="105"/>
      <c r="O767" s="106"/>
      <c r="P767" s="69"/>
      <c r="Q767" s="70">
        <f>B767</f>
        <v>71</v>
      </c>
      <c r="R767" s="71"/>
      <c r="S767" s="69"/>
    </row>
    <row r="768" spans="1:19" ht="15.75" customHeight="1">
      <c r="A768" s="64">
        <v>2101</v>
      </c>
      <c r="B768" s="65"/>
      <c r="C768" s="65">
        <v>43</v>
      </c>
      <c r="D768" s="65"/>
      <c r="E768" s="65"/>
      <c r="F768" s="65"/>
      <c r="G768" s="65"/>
      <c r="H768" s="65"/>
      <c r="I768" s="65"/>
      <c r="J768" s="65"/>
      <c r="K768" s="65"/>
      <c r="L768" s="66"/>
      <c r="M768" s="109"/>
      <c r="N768" s="110"/>
      <c r="O768" s="111"/>
      <c r="P768" s="74">
        <f>IF(C768=0,"",C768/B767)</f>
        <v>0.60563380281690138</v>
      </c>
      <c r="Q768" s="75">
        <v>43</v>
      </c>
      <c r="R768" s="76">
        <f t="shared" ref="R768:R776" si="86">IF(Q768=0,"",Q768/Q767)</f>
        <v>0.60563380281690138</v>
      </c>
      <c r="S768" s="76">
        <f t="shared" ref="S768:S776" si="87">IF(Q768=0,"",100%-R768)</f>
        <v>0.39436619718309862</v>
      </c>
    </row>
    <row r="769" spans="1:20" ht="15.75" customHeight="1">
      <c r="A769" s="64">
        <v>2102</v>
      </c>
      <c r="B769" s="65"/>
      <c r="C769" s="65"/>
      <c r="D769" s="65">
        <v>31</v>
      </c>
      <c r="E769" s="65"/>
      <c r="F769" s="65"/>
      <c r="G769" s="65"/>
      <c r="H769" s="65"/>
      <c r="I769" s="65"/>
      <c r="J769" s="65"/>
      <c r="K769" s="65"/>
      <c r="L769" s="66"/>
      <c r="M769" s="109"/>
      <c r="N769" s="110"/>
      <c r="O769" s="111"/>
      <c r="P769" s="74">
        <f>IF(D769=0,"",D769/C768)</f>
        <v>0.72093023255813948</v>
      </c>
      <c r="Q769" s="75">
        <v>39</v>
      </c>
      <c r="R769" s="76">
        <f t="shared" si="86"/>
        <v>0.90697674418604646</v>
      </c>
      <c r="S769" s="76">
        <f t="shared" si="87"/>
        <v>9.3023255813953543E-2</v>
      </c>
      <c r="T769" s="182">
        <f>Q769/Q767</f>
        <v>0.54929577464788737</v>
      </c>
    </row>
    <row r="770" spans="1:20" ht="15.75" customHeight="1">
      <c r="A770" s="64">
        <v>2201</v>
      </c>
      <c r="B770" s="65"/>
      <c r="C770" s="65"/>
      <c r="D770" s="65"/>
      <c r="E770" s="65">
        <v>27</v>
      </c>
      <c r="F770" s="65"/>
      <c r="G770" s="65"/>
      <c r="H770" s="65"/>
      <c r="I770" s="65"/>
      <c r="J770" s="65"/>
      <c r="K770" s="65"/>
      <c r="L770" s="66"/>
      <c r="M770" s="109"/>
      <c r="N770" s="110"/>
      <c r="O770" s="111"/>
      <c r="P770" s="74">
        <f>IF(E770=0,"",E770/D769)</f>
        <v>0.87096774193548387</v>
      </c>
      <c r="Q770" s="75">
        <v>36</v>
      </c>
      <c r="R770" s="76">
        <f t="shared" si="86"/>
        <v>0.92307692307692313</v>
      </c>
      <c r="S770" s="76">
        <f t="shared" si="87"/>
        <v>7.6923076923076872E-2</v>
      </c>
    </row>
    <row r="771" spans="1:20" ht="15.75" customHeight="1">
      <c r="A771" s="64">
        <v>2202</v>
      </c>
      <c r="B771" s="65"/>
      <c r="C771" s="65"/>
      <c r="D771" s="65"/>
      <c r="E771" s="65"/>
      <c r="F771" s="65">
        <v>25</v>
      </c>
      <c r="G771" s="65"/>
      <c r="H771" s="65"/>
      <c r="I771" s="65"/>
      <c r="J771" s="65"/>
      <c r="K771" s="65"/>
      <c r="L771" s="66"/>
      <c r="M771" s="109"/>
      <c r="N771" s="110"/>
      <c r="O771" s="111"/>
      <c r="P771" s="74">
        <f>IF(F771=0,"",F771/E770)</f>
        <v>0.92592592592592593</v>
      </c>
      <c r="Q771" s="75">
        <v>34</v>
      </c>
      <c r="R771" s="76">
        <f t="shared" si="86"/>
        <v>0.94444444444444442</v>
      </c>
      <c r="S771" s="76">
        <f t="shared" si="87"/>
        <v>5.555555555555558E-2</v>
      </c>
    </row>
    <row r="772" spans="1:20" ht="15.75" customHeight="1">
      <c r="A772" s="64">
        <v>2301</v>
      </c>
      <c r="B772" s="65"/>
      <c r="C772" s="65"/>
      <c r="D772" s="65"/>
      <c r="E772" s="65"/>
      <c r="F772" s="65"/>
      <c r="G772" s="65">
        <v>22</v>
      </c>
      <c r="H772" s="65"/>
      <c r="I772" s="65"/>
      <c r="J772" s="65"/>
      <c r="K772" s="65"/>
      <c r="L772" s="66"/>
      <c r="M772" s="109"/>
      <c r="N772" s="110"/>
      <c r="O772" s="111"/>
      <c r="P772" s="74">
        <f>IF(G772=0,"",G772/F771)</f>
        <v>0.88</v>
      </c>
      <c r="Q772" s="75">
        <v>33</v>
      </c>
      <c r="R772" s="76">
        <f t="shared" si="86"/>
        <v>0.97058823529411764</v>
      </c>
      <c r="S772" s="76">
        <f t="shared" si="87"/>
        <v>2.9411764705882359E-2</v>
      </c>
    </row>
    <row r="773" spans="1:20" ht="15.75" customHeight="1">
      <c r="A773" s="64">
        <v>2302</v>
      </c>
      <c r="B773" s="65"/>
      <c r="C773" s="65"/>
      <c r="D773" s="65"/>
      <c r="E773" s="65"/>
      <c r="F773" s="65"/>
      <c r="G773" s="65"/>
      <c r="H773" s="65">
        <v>22</v>
      </c>
      <c r="I773" s="65"/>
      <c r="J773" s="65"/>
      <c r="K773" s="65"/>
      <c r="L773" s="66">
        <v>1</v>
      </c>
      <c r="M773" s="109"/>
      <c r="N773" s="110"/>
      <c r="O773" s="111"/>
      <c r="P773" s="74">
        <f>IF(H773=0,"",H773/G772)</f>
        <v>1</v>
      </c>
      <c r="Q773" s="75">
        <v>30</v>
      </c>
      <c r="R773" s="76">
        <f t="shared" si="86"/>
        <v>0.90909090909090906</v>
      </c>
      <c r="S773" s="76">
        <f t="shared" si="87"/>
        <v>9.0909090909090939E-2</v>
      </c>
    </row>
    <row r="774" spans="1:20" ht="15.75" customHeight="1">
      <c r="A774" s="64">
        <v>2401</v>
      </c>
      <c r="B774" s="65"/>
      <c r="C774" s="65"/>
      <c r="D774" s="65"/>
      <c r="E774" s="65"/>
      <c r="F774" s="65"/>
      <c r="G774" s="65"/>
      <c r="H774" s="65"/>
      <c r="I774" s="65">
        <v>22</v>
      </c>
      <c r="J774" s="65"/>
      <c r="K774" s="65"/>
      <c r="L774" s="66"/>
      <c r="M774" s="109"/>
      <c r="N774" s="110"/>
      <c r="O774" s="111"/>
      <c r="P774" s="74">
        <f>IF(I774=0,"",I774/H773)</f>
        <v>1</v>
      </c>
      <c r="Q774" s="75">
        <v>28</v>
      </c>
      <c r="R774" s="76">
        <f t="shared" si="86"/>
        <v>0.93333333333333335</v>
      </c>
      <c r="S774" s="76">
        <f t="shared" si="87"/>
        <v>6.6666666666666652E-2</v>
      </c>
    </row>
    <row r="775" spans="1:20" ht="15.75" customHeight="1">
      <c r="A775" s="64">
        <v>2402</v>
      </c>
      <c r="B775" s="65"/>
      <c r="C775" s="65"/>
      <c r="D775" s="65"/>
      <c r="E775" s="65"/>
      <c r="F775" s="65"/>
      <c r="G775" s="65"/>
      <c r="H775" s="65"/>
      <c r="I775" s="65"/>
      <c r="J775" s="65">
        <v>20</v>
      </c>
      <c r="K775" s="65"/>
      <c r="L775" s="66"/>
      <c r="M775" s="109"/>
      <c r="N775" s="110"/>
      <c r="O775" s="111"/>
      <c r="P775" s="74">
        <f>IF(J775=0,"",J775/I774)</f>
        <v>0.90909090909090906</v>
      </c>
      <c r="Q775" s="75">
        <v>24</v>
      </c>
      <c r="R775" s="76">
        <f t="shared" si="86"/>
        <v>0.8571428571428571</v>
      </c>
      <c r="S775" s="76">
        <f t="shared" si="87"/>
        <v>0.1428571428571429</v>
      </c>
    </row>
    <row r="776" spans="1:20" ht="15.75" customHeight="1">
      <c r="A776" s="64">
        <v>2501</v>
      </c>
      <c r="B776" s="65"/>
      <c r="C776" s="65"/>
      <c r="D776" s="65"/>
      <c r="E776" s="65"/>
      <c r="F776" s="65"/>
      <c r="G776" s="65"/>
      <c r="H776" s="65"/>
      <c r="I776" s="65"/>
      <c r="J776" s="65"/>
      <c r="K776" s="65"/>
      <c r="L776" s="66"/>
      <c r="M776" s="109"/>
      <c r="N776" s="110"/>
      <c r="O776" s="112"/>
      <c r="P776" s="74" t="str">
        <f>IF(K776=0,"",K776/J775)</f>
        <v/>
      </c>
      <c r="Q776" s="75"/>
      <c r="R776" s="76" t="str">
        <f t="shared" si="86"/>
        <v/>
      </c>
      <c r="S776" s="76" t="str">
        <f t="shared" si="87"/>
        <v/>
      </c>
    </row>
    <row r="777" spans="1:20" ht="15.75" customHeight="1">
      <c r="A777" s="64">
        <v>2502</v>
      </c>
      <c r="B777" s="65"/>
      <c r="C777" s="65"/>
      <c r="D777" s="65"/>
      <c r="E777" s="65"/>
      <c r="F777" s="65"/>
      <c r="G777" s="65"/>
      <c r="H777" s="65"/>
      <c r="I777" s="65"/>
      <c r="J777" s="65"/>
      <c r="K777" s="65"/>
      <c r="L777" s="66"/>
      <c r="M777" s="109"/>
      <c r="N777" s="110"/>
      <c r="O777" s="112"/>
      <c r="P777" s="116"/>
      <c r="Q777" s="117"/>
      <c r="R777" s="118"/>
      <c r="S777" s="116"/>
    </row>
    <row r="778" spans="1:20" ht="15.75" customHeight="1">
      <c r="A778" s="64">
        <v>2601</v>
      </c>
      <c r="B778" s="65"/>
      <c r="C778" s="65"/>
      <c r="D778" s="65"/>
      <c r="E778" s="65"/>
      <c r="F778" s="65"/>
      <c r="G778" s="65"/>
      <c r="H778" s="65"/>
      <c r="I778" s="65"/>
      <c r="J778" s="65"/>
      <c r="K778" s="65"/>
      <c r="L778" s="66"/>
      <c r="M778" s="109"/>
      <c r="N778" s="110"/>
      <c r="O778" s="112"/>
      <c r="P778" s="110"/>
      <c r="Q778" s="112"/>
      <c r="R778" s="170"/>
      <c r="S778" s="116"/>
    </row>
    <row r="779" spans="1:20" ht="15.75" customHeight="1">
      <c r="A779" s="64">
        <v>2602</v>
      </c>
      <c r="B779" s="65"/>
      <c r="C779" s="65"/>
      <c r="D779" s="65"/>
      <c r="E779" s="65"/>
      <c r="F779" s="65"/>
      <c r="G779" s="65"/>
      <c r="H779" s="65"/>
      <c r="I779" s="65"/>
      <c r="J779" s="65"/>
      <c r="K779" s="65"/>
      <c r="L779" s="66"/>
      <c r="M779" s="109"/>
      <c r="N779" s="110"/>
      <c r="O779" s="112"/>
      <c r="P779" s="89" t="s">
        <v>83</v>
      </c>
      <c r="Q779" s="90"/>
      <c r="R779" s="120">
        <f>IF(SUM(L772:L775)=0,"",SUM(L772:L775))</f>
        <v>1</v>
      </c>
      <c r="S779" s="92" t="s">
        <v>11</v>
      </c>
    </row>
    <row r="780" spans="1:20" ht="15.75" customHeight="1">
      <c r="A780" s="64">
        <v>2701</v>
      </c>
      <c r="B780" s="65"/>
      <c r="C780" s="65"/>
      <c r="D780" s="65"/>
      <c r="E780" s="65"/>
      <c r="F780" s="65"/>
      <c r="G780" s="65"/>
      <c r="H780" s="65"/>
      <c r="I780" s="65"/>
      <c r="J780" s="65"/>
      <c r="K780" s="65"/>
      <c r="L780" s="66"/>
      <c r="M780" s="109"/>
      <c r="N780" s="110"/>
      <c r="O780" s="112"/>
      <c r="P780" s="93" t="s">
        <v>85</v>
      </c>
      <c r="Q780" s="94" t="str">
        <f>IF(Q779/B767=0,"",Q779/B767)</f>
        <v/>
      </c>
      <c r="R780" s="121" t="str">
        <f>IF(Q779/R779=0,"",Q779/R779)</f>
        <v/>
      </c>
      <c r="S780" s="96" t="s">
        <v>86</v>
      </c>
    </row>
    <row r="781" spans="1:20" ht="15.75" customHeight="1">
      <c r="A781" s="64">
        <v>2702</v>
      </c>
      <c r="B781" s="65"/>
      <c r="C781" s="65"/>
      <c r="D781" s="65"/>
      <c r="E781" s="65"/>
      <c r="F781" s="65"/>
      <c r="G781" s="65"/>
      <c r="H781" s="65"/>
      <c r="I781" s="65"/>
      <c r="J781" s="65"/>
      <c r="K781" s="65"/>
      <c r="L781" s="66"/>
      <c r="M781" s="171"/>
      <c r="N781" s="172"/>
      <c r="O781" s="173"/>
      <c r="P781" s="98"/>
      <c r="Q781" s="99"/>
      <c r="R781" s="99"/>
      <c r="S781" s="122"/>
    </row>
    <row r="782" spans="1:20" ht="18" customHeight="1">
      <c r="A782" s="29"/>
      <c r="B782" s="30"/>
      <c r="C782" s="30"/>
      <c r="D782" s="30"/>
      <c r="E782" s="30"/>
      <c r="F782" s="288" t="s">
        <v>111</v>
      </c>
      <c r="G782" s="289"/>
      <c r="H782" s="289"/>
      <c r="I782" s="289"/>
      <c r="J782" s="289"/>
      <c r="K782" s="290"/>
      <c r="L782" s="101">
        <f>SUM(L773:L778)</f>
        <v>1</v>
      </c>
      <c r="M782" s="102">
        <f>SUM(L773:L776)/B767</f>
        <v>1.4084507042253521E-2</v>
      </c>
      <c r="N782" s="102">
        <f>IF(L782=0,"",L782/B767)</f>
        <v>1.4084507042253521E-2</v>
      </c>
      <c r="O782" s="102">
        <f>N782-M782</f>
        <v>0</v>
      </c>
      <c r="P782" s="3"/>
      <c r="Q782" s="30"/>
      <c r="R782" s="23"/>
      <c r="S782" s="3"/>
    </row>
    <row r="783" spans="1:20" ht="15.75" customHeight="1"/>
    <row r="784" spans="1:20" ht="15.75" customHeight="1"/>
    <row r="785" spans="1:20" ht="24.75" customHeight="1">
      <c r="A785" s="180" t="s">
        <v>99</v>
      </c>
      <c r="C785" s="180"/>
      <c r="D785" s="180"/>
      <c r="E785" s="180"/>
      <c r="F785" s="180"/>
      <c r="G785" s="180"/>
      <c r="H785" s="180"/>
      <c r="I785" s="180"/>
      <c r="K785" s="123"/>
      <c r="L785" s="123" t="s">
        <v>121</v>
      </c>
      <c r="M785" s="3"/>
      <c r="N785" s="3"/>
      <c r="O785" s="30"/>
      <c r="P785" s="3"/>
      <c r="Q785" s="30"/>
      <c r="R785" s="30"/>
      <c r="S785" s="30"/>
    </row>
    <row r="786" spans="1:20" ht="15" customHeight="1">
      <c r="A786" s="293" t="s">
        <v>10</v>
      </c>
      <c r="B786" s="294" t="s">
        <v>100</v>
      </c>
      <c r="C786" s="289"/>
      <c r="D786" s="289"/>
      <c r="E786" s="289"/>
      <c r="F786" s="289"/>
      <c r="G786" s="289"/>
      <c r="H786" s="289"/>
      <c r="I786" s="289"/>
      <c r="J786" s="289"/>
      <c r="K786" s="290"/>
      <c r="L786" s="295" t="s">
        <v>11</v>
      </c>
      <c r="M786" s="286" t="s">
        <v>3</v>
      </c>
      <c r="N786" s="286" t="s">
        <v>4</v>
      </c>
      <c r="O786" s="284" t="s">
        <v>5</v>
      </c>
      <c r="P786" s="286" t="s">
        <v>6</v>
      </c>
      <c r="Q786" s="287" t="s">
        <v>7</v>
      </c>
      <c r="R786" s="287" t="s">
        <v>8</v>
      </c>
      <c r="S786" s="286" t="s">
        <v>101</v>
      </c>
    </row>
    <row r="787" spans="1:20" ht="15" customHeight="1">
      <c r="A787" s="285"/>
      <c r="B787" s="64" t="s">
        <v>102</v>
      </c>
      <c r="C787" s="64" t="s">
        <v>103</v>
      </c>
      <c r="D787" s="64" t="s">
        <v>104</v>
      </c>
      <c r="E787" s="64" t="s">
        <v>105</v>
      </c>
      <c r="F787" s="64" t="s">
        <v>106</v>
      </c>
      <c r="G787" s="64" t="s">
        <v>107</v>
      </c>
      <c r="H787" s="64" t="s">
        <v>108</v>
      </c>
      <c r="I787" s="64" t="s">
        <v>109</v>
      </c>
      <c r="J787" s="64" t="s">
        <v>110</v>
      </c>
      <c r="K787" s="64" t="s">
        <v>136</v>
      </c>
      <c r="L787" s="285"/>
      <c r="M787" s="285"/>
      <c r="N787" s="285"/>
      <c r="O787" s="285"/>
      <c r="P787" s="285"/>
      <c r="Q787" s="285"/>
      <c r="R787" s="285"/>
      <c r="S787" s="285"/>
    </row>
    <row r="788" spans="1:20" ht="15" customHeight="1">
      <c r="A788" s="64">
        <v>2101</v>
      </c>
      <c r="B788" s="65">
        <v>30</v>
      </c>
      <c r="C788" s="65"/>
      <c r="D788" s="65"/>
      <c r="E788" s="65"/>
      <c r="F788" s="65"/>
      <c r="G788" s="65"/>
      <c r="H788" s="65"/>
      <c r="I788" s="65"/>
      <c r="J788" s="65"/>
      <c r="K788" s="65"/>
      <c r="L788" s="66"/>
      <c r="M788" s="104"/>
      <c r="N788" s="105"/>
      <c r="O788" s="106"/>
      <c r="P788" s="69"/>
      <c r="Q788" s="70">
        <f>B788</f>
        <v>30</v>
      </c>
      <c r="R788" s="71"/>
      <c r="S788" s="69"/>
    </row>
    <row r="789" spans="1:20" ht="15" customHeight="1">
      <c r="A789" s="64">
        <v>2102</v>
      </c>
      <c r="B789" s="65"/>
      <c r="C789" s="65">
        <v>19</v>
      </c>
      <c r="D789" s="65"/>
      <c r="E789" s="65"/>
      <c r="F789" s="65"/>
      <c r="G789" s="65"/>
      <c r="H789" s="65"/>
      <c r="I789" s="65"/>
      <c r="J789" s="65"/>
      <c r="K789" s="65"/>
      <c r="L789" s="66"/>
      <c r="M789" s="109"/>
      <c r="N789" s="110"/>
      <c r="O789" s="111"/>
      <c r="P789" s="74">
        <f>IF(C789=0,"",C789/B788)</f>
        <v>0.6333333333333333</v>
      </c>
      <c r="Q789" s="75">
        <v>19</v>
      </c>
      <c r="R789" s="76">
        <f t="shared" ref="R789:R797" si="88">IF(Q789=0,"",Q789/Q788)</f>
        <v>0.6333333333333333</v>
      </c>
      <c r="S789" s="76">
        <f t="shared" ref="S789:S797" si="89">IF(Q789=0,"",100%-R789)</f>
        <v>0.3666666666666667</v>
      </c>
    </row>
    <row r="790" spans="1:20" ht="15" customHeight="1">
      <c r="A790" s="64">
        <v>2201</v>
      </c>
      <c r="B790" s="65"/>
      <c r="C790" s="65"/>
      <c r="D790" s="65">
        <v>10</v>
      </c>
      <c r="E790" s="65"/>
      <c r="F790" s="65"/>
      <c r="G790" s="65"/>
      <c r="H790" s="65"/>
      <c r="I790" s="65"/>
      <c r="J790" s="65"/>
      <c r="K790" s="65"/>
      <c r="L790" s="66"/>
      <c r="M790" s="109"/>
      <c r="N790" s="110"/>
      <c r="O790" s="111"/>
      <c r="P790" s="74">
        <f>IF(D790=0,"",D790/C789)</f>
        <v>0.52631578947368418</v>
      </c>
      <c r="Q790" s="75">
        <v>14</v>
      </c>
      <c r="R790" s="76">
        <f t="shared" si="88"/>
        <v>0.73684210526315785</v>
      </c>
      <c r="S790" s="76">
        <f t="shared" si="89"/>
        <v>0.26315789473684215</v>
      </c>
      <c r="T790" s="182">
        <f>Q790/Q788</f>
        <v>0.46666666666666667</v>
      </c>
    </row>
    <row r="791" spans="1:20" ht="15" customHeight="1">
      <c r="A791" s="64">
        <v>2202</v>
      </c>
      <c r="B791" s="65"/>
      <c r="C791" s="65"/>
      <c r="D791" s="65"/>
      <c r="E791" s="65">
        <v>8</v>
      </c>
      <c r="F791" s="65"/>
      <c r="G791" s="65"/>
      <c r="H791" s="65"/>
      <c r="I791" s="65"/>
      <c r="J791" s="65"/>
      <c r="K791" s="65"/>
      <c r="L791" s="66"/>
      <c r="M791" s="109"/>
      <c r="N791" s="110"/>
      <c r="O791" s="111"/>
      <c r="P791" s="74">
        <f>IF(E791=0,"",E791/D790)</f>
        <v>0.8</v>
      </c>
      <c r="Q791" s="75">
        <v>13</v>
      </c>
      <c r="R791" s="76">
        <f t="shared" si="88"/>
        <v>0.9285714285714286</v>
      </c>
      <c r="S791" s="76">
        <f t="shared" si="89"/>
        <v>7.1428571428571397E-2</v>
      </c>
    </row>
    <row r="792" spans="1:20" ht="15" customHeight="1">
      <c r="A792" s="64">
        <v>2301</v>
      </c>
      <c r="B792" s="65"/>
      <c r="C792" s="65"/>
      <c r="D792" s="65"/>
      <c r="E792" s="65"/>
      <c r="F792" s="65">
        <v>8</v>
      </c>
      <c r="G792" s="65"/>
      <c r="H792" s="65"/>
      <c r="I792" s="65"/>
      <c r="J792" s="65"/>
      <c r="K792" s="65"/>
      <c r="L792" s="66"/>
      <c r="M792" s="109"/>
      <c r="N792" s="110"/>
      <c r="O792" s="111"/>
      <c r="P792" s="74">
        <f>IF(F792=0,"",F792/E791)</f>
        <v>1</v>
      </c>
      <c r="Q792" s="75">
        <v>12</v>
      </c>
      <c r="R792" s="76">
        <f t="shared" si="88"/>
        <v>0.92307692307692313</v>
      </c>
      <c r="S792" s="76">
        <f t="shared" si="89"/>
        <v>7.6923076923076872E-2</v>
      </c>
    </row>
    <row r="793" spans="1:20" ht="15" customHeight="1">
      <c r="A793" s="64">
        <v>2302</v>
      </c>
      <c r="B793" s="65"/>
      <c r="C793" s="65"/>
      <c r="D793" s="65"/>
      <c r="E793" s="65"/>
      <c r="F793" s="65"/>
      <c r="G793" s="65">
        <v>8</v>
      </c>
      <c r="H793" s="65"/>
      <c r="I793" s="65"/>
      <c r="J793" s="65"/>
      <c r="K793" s="65"/>
      <c r="L793" s="66"/>
      <c r="M793" s="109"/>
      <c r="N793" s="110"/>
      <c r="O793" s="111"/>
      <c r="P793" s="74">
        <f>IF(G793=0,"",G793/F792)</f>
        <v>1</v>
      </c>
      <c r="Q793" s="75">
        <v>11</v>
      </c>
      <c r="R793" s="76">
        <f t="shared" si="88"/>
        <v>0.91666666666666663</v>
      </c>
      <c r="S793" s="76">
        <f t="shared" si="89"/>
        <v>8.333333333333337E-2</v>
      </c>
    </row>
    <row r="794" spans="1:20" ht="15" customHeight="1">
      <c r="A794" s="64">
        <v>2401</v>
      </c>
      <c r="B794" s="65"/>
      <c r="C794" s="65"/>
      <c r="D794" s="65"/>
      <c r="E794" s="65"/>
      <c r="F794" s="65"/>
      <c r="G794" s="65"/>
      <c r="H794" s="65">
        <v>8</v>
      </c>
      <c r="I794" s="65"/>
      <c r="J794" s="65"/>
      <c r="K794" s="65"/>
      <c r="L794" s="66"/>
      <c r="M794" s="109"/>
      <c r="N794" s="110"/>
      <c r="O794" s="111"/>
      <c r="P794" s="74">
        <f>IF(H794=0,"",H794/G793)</f>
        <v>1</v>
      </c>
      <c r="Q794" s="75">
        <v>11</v>
      </c>
      <c r="R794" s="76">
        <f t="shared" si="88"/>
        <v>1</v>
      </c>
      <c r="S794" s="76">
        <f t="shared" si="89"/>
        <v>0</v>
      </c>
    </row>
    <row r="795" spans="1:20" ht="15" customHeight="1">
      <c r="A795" s="64">
        <v>2402</v>
      </c>
      <c r="B795" s="65"/>
      <c r="C795" s="65"/>
      <c r="D795" s="65"/>
      <c r="E795" s="65"/>
      <c r="F795" s="65"/>
      <c r="G795" s="65"/>
      <c r="H795" s="65"/>
      <c r="I795" s="65">
        <v>8</v>
      </c>
      <c r="J795" s="65"/>
      <c r="K795" s="65"/>
      <c r="L795" s="66"/>
      <c r="M795" s="109"/>
      <c r="N795" s="110"/>
      <c r="O795" s="111"/>
      <c r="P795" s="74">
        <f>IF(I795=0,"",I795/H794)</f>
        <v>1</v>
      </c>
      <c r="Q795" s="75">
        <v>10</v>
      </c>
      <c r="R795" s="76">
        <f t="shared" si="88"/>
        <v>0.90909090909090906</v>
      </c>
      <c r="S795" s="76">
        <f t="shared" si="89"/>
        <v>9.0909090909090939E-2</v>
      </c>
    </row>
    <row r="796" spans="1:20" ht="15" customHeight="1">
      <c r="A796" s="64">
        <v>2501</v>
      </c>
      <c r="B796" s="65"/>
      <c r="C796" s="65"/>
      <c r="D796" s="65"/>
      <c r="E796" s="65"/>
      <c r="F796" s="65"/>
      <c r="G796" s="65"/>
      <c r="H796" s="65"/>
      <c r="I796" s="65"/>
      <c r="J796" s="65"/>
      <c r="K796" s="65"/>
      <c r="L796" s="66"/>
      <c r="M796" s="109"/>
      <c r="N796" s="110"/>
      <c r="O796" s="111"/>
      <c r="P796" s="74" t="str">
        <f t="shared" ref="P796:P797" si="90">IF(G796=0,"",G796/F795)</f>
        <v/>
      </c>
      <c r="Q796" s="75"/>
      <c r="R796" s="76" t="str">
        <f t="shared" si="88"/>
        <v/>
      </c>
      <c r="S796" s="76" t="str">
        <f t="shared" si="89"/>
        <v/>
      </c>
    </row>
    <row r="797" spans="1:20" ht="15" customHeight="1">
      <c r="A797" s="64">
        <v>2502</v>
      </c>
      <c r="B797" s="65"/>
      <c r="C797" s="65"/>
      <c r="D797" s="65"/>
      <c r="E797" s="65"/>
      <c r="F797" s="65"/>
      <c r="G797" s="65"/>
      <c r="H797" s="65"/>
      <c r="I797" s="65"/>
      <c r="J797" s="65"/>
      <c r="K797" s="65"/>
      <c r="L797" s="66"/>
      <c r="M797" s="109"/>
      <c r="N797" s="110"/>
      <c r="O797" s="112"/>
      <c r="P797" s="74" t="str">
        <f t="shared" si="90"/>
        <v/>
      </c>
      <c r="Q797" s="75"/>
      <c r="R797" s="76" t="str">
        <f t="shared" si="88"/>
        <v/>
      </c>
      <c r="S797" s="76" t="str">
        <f t="shared" si="89"/>
        <v/>
      </c>
    </row>
    <row r="798" spans="1:20" ht="15" customHeight="1">
      <c r="A798" s="64">
        <v>2601</v>
      </c>
      <c r="B798" s="65"/>
      <c r="C798" s="65"/>
      <c r="D798" s="65"/>
      <c r="E798" s="65"/>
      <c r="F798" s="65"/>
      <c r="G798" s="65"/>
      <c r="H798" s="65"/>
      <c r="I798" s="65"/>
      <c r="J798" s="65"/>
      <c r="K798" s="65"/>
      <c r="L798" s="66"/>
      <c r="M798" s="109"/>
      <c r="N798" s="110"/>
      <c r="O798" s="112"/>
      <c r="P798" s="116"/>
      <c r="Q798" s="117"/>
      <c r="R798" s="118"/>
      <c r="S798" s="116"/>
    </row>
    <row r="799" spans="1:20" ht="15" customHeight="1">
      <c r="A799" s="64">
        <v>2602</v>
      </c>
      <c r="B799" s="65"/>
      <c r="C799" s="65"/>
      <c r="D799" s="65"/>
      <c r="E799" s="65"/>
      <c r="F799" s="65"/>
      <c r="G799" s="65"/>
      <c r="H799" s="65"/>
      <c r="I799" s="65"/>
      <c r="J799" s="65"/>
      <c r="K799" s="65"/>
      <c r="L799" s="66"/>
      <c r="M799" s="109"/>
      <c r="N799" s="110"/>
      <c r="O799" s="112"/>
      <c r="P799" s="110"/>
      <c r="Q799" s="112"/>
      <c r="R799" s="170"/>
      <c r="S799" s="116"/>
    </row>
    <row r="800" spans="1:20" ht="15" customHeight="1">
      <c r="A800" s="64">
        <v>2701</v>
      </c>
      <c r="B800" s="65"/>
      <c r="C800" s="65"/>
      <c r="D800" s="65"/>
      <c r="E800" s="65"/>
      <c r="F800" s="65"/>
      <c r="G800" s="65"/>
      <c r="H800" s="65"/>
      <c r="I800" s="65"/>
      <c r="J800" s="65"/>
      <c r="K800" s="65"/>
      <c r="L800" s="66"/>
      <c r="M800" s="109"/>
      <c r="N800" s="110"/>
      <c r="O800" s="112"/>
      <c r="P800" s="89" t="s">
        <v>83</v>
      </c>
      <c r="Q800" s="90"/>
      <c r="R800" s="120" t="str">
        <f>IF(SUM(L793:L796)=0,"",SUM(L793:L796))</f>
        <v/>
      </c>
      <c r="S800" s="92" t="s">
        <v>11</v>
      </c>
    </row>
    <row r="801" spans="1:24" ht="15" customHeight="1">
      <c r="A801" s="64">
        <v>2702</v>
      </c>
      <c r="B801" s="65"/>
      <c r="C801" s="65"/>
      <c r="D801" s="65"/>
      <c r="E801" s="65"/>
      <c r="F801" s="65"/>
      <c r="G801" s="65"/>
      <c r="H801" s="65"/>
      <c r="I801" s="65"/>
      <c r="J801" s="65"/>
      <c r="K801" s="65"/>
      <c r="L801" s="66"/>
      <c r="M801" s="109"/>
      <c r="N801" s="110"/>
      <c r="O801" s="112"/>
      <c r="P801" s="93" t="s">
        <v>85</v>
      </c>
      <c r="Q801" s="94" t="str">
        <f>IF(Q800/B788=0,"",Q800/B788)</f>
        <v/>
      </c>
      <c r="R801" s="121" t="e">
        <f>IF(Q800/R800=0,"",Q800/R800)</f>
        <v>#VALUE!</v>
      </c>
      <c r="S801" s="96" t="s">
        <v>86</v>
      </c>
    </row>
    <row r="802" spans="1:24" ht="15" customHeight="1">
      <c r="A802" s="64">
        <v>2801</v>
      </c>
      <c r="B802" s="65"/>
      <c r="C802" s="65"/>
      <c r="D802" s="65"/>
      <c r="E802" s="65"/>
      <c r="F802" s="65"/>
      <c r="G802" s="65"/>
      <c r="H802" s="65"/>
      <c r="I802" s="65"/>
      <c r="J802" s="65"/>
      <c r="K802" s="65"/>
      <c r="L802" s="66"/>
      <c r="M802" s="171"/>
      <c r="N802" s="172"/>
      <c r="O802" s="173"/>
      <c r="P802" s="98"/>
      <c r="Q802" s="99"/>
      <c r="R802" s="99"/>
      <c r="S802" s="122"/>
    </row>
    <row r="803" spans="1:24" ht="15" customHeight="1">
      <c r="A803" s="29"/>
      <c r="B803" s="30"/>
      <c r="C803" s="30"/>
      <c r="D803" s="30"/>
      <c r="E803" s="30"/>
      <c r="F803" s="288" t="s">
        <v>111</v>
      </c>
      <c r="G803" s="289"/>
      <c r="H803" s="289"/>
      <c r="I803" s="289"/>
      <c r="J803" s="289"/>
      <c r="K803" s="290"/>
      <c r="L803" s="101">
        <f>SUM(L796:L799)</f>
        <v>0</v>
      </c>
      <c r="M803" s="102" t="str">
        <f>IF(L796=0,"",L796/B787)</f>
        <v/>
      </c>
      <c r="N803" s="102" t="str">
        <f>IF(L803=0,"",L803/B787)</f>
        <v/>
      </c>
      <c r="O803" s="102" t="e">
        <f>N803-M803</f>
        <v>#VALUE!</v>
      </c>
      <c r="P803" s="3"/>
      <c r="Q803" s="30"/>
      <c r="R803" s="23"/>
      <c r="S803" s="3"/>
    </row>
    <row r="804" spans="1:24" ht="15.75" customHeight="1"/>
    <row r="805" spans="1:24" ht="15.75" customHeight="1">
      <c r="X805" s="256">
        <f>AVERAGE(T790,T811)</f>
        <v>0.61428571428571432</v>
      </c>
    </row>
    <row r="806" spans="1:24" ht="24" customHeight="1">
      <c r="A806" s="180" t="s">
        <v>99</v>
      </c>
      <c r="C806" s="180"/>
      <c r="D806" s="180"/>
      <c r="E806" s="180"/>
      <c r="F806" s="180"/>
      <c r="G806" s="180"/>
      <c r="H806" s="180"/>
      <c r="I806" s="180"/>
      <c r="J806" s="131"/>
      <c r="K806" s="123"/>
      <c r="L806" s="123" t="s">
        <v>122</v>
      </c>
      <c r="M806" s="3"/>
      <c r="N806" s="3"/>
      <c r="O806" s="30"/>
      <c r="P806" s="3"/>
      <c r="Q806" s="30"/>
      <c r="R806" s="30"/>
      <c r="S806" s="30"/>
      <c r="T806" s="131"/>
    </row>
    <row r="807" spans="1:24" ht="15" customHeight="1">
      <c r="A807" s="293" t="s">
        <v>10</v>
      </c>
      <c r="B807" s="294" t="s">
        <v>100</v>
      </c>
      <c r="C807" s="289"/>
      <c r="D807" s="289"/>
      <c r="E807" s="289"/>
      <c r="F807" s="289"/>
      <c r="G807" s="289"/>
      <c r="H807" s="289"/>
      <c r="I807" s="289"/>
      <c r="J807" s="289"/>
      <c r="K807" s="290"/>
      <c r="L807" s="295" t="s">
        <v>11</v>
      </c>
      <c r="M807" s="286" t="s">
        <v>3</v>
      </c>
      <c r="N807" s="286" t="s">
        <v>4</v>
      </c>
      <c r="O807" s="284" t="s">
        <v>5</v>
      </c>
      <c r="P807" s="286" t="s">
        <v>6</v>
      </c>
      <c r="Q807" s="287" t="s">
        <v>7</v>
      </c>
      <c r="R807" s="287" t="s">
        <v>8</v>
      </c>
      <c r="S807" s="286" t="s">
        <v>101</v>
      </c>
      <c r="T807" s="131"/>
    </row>
    <row r="808" spans="1:24" ht="15" customHeight="1">
      <c r="A808" s="285"/>
      <c r="B808" s="64" t="s">
        <v>102</v>
      </c>
      <c r="C808" s="64" t="s">
        <v>103</v>
      </c>
      <c r="D808" s="64" t="s">
        <v>104</v>
      </c>
      <c r="E808" s="64" t="s">
        <v>105</v>
      </c>
      <c r="F808" s="64" t="s">
        <v>106</v>
      </c>
      <c r="G808" s="64" t="s">
        <v>107</v>
      </c>
      <c r="H808" s="64" t="s">
        <v>108</v>
      </c>
      <c r="I808" s="64" t="s">
        <v>109</v>
      </c>
      <c r="J808" s="64" t="s">
        <v>110</v>
      </c>
      <c r="K808" s="64" t="s">
        <v>136</v>
      </c>
      <c r="L808" s="285"/>
      <c r="M808" s="285"/>
      <c r="N808" s="285"/>
      <c r="O808" s="285"/>
      <c r="P808" s="285"/>
      <c r="Q808" s="285"/>
      <c r="R808" s="285"/>
      <c r="S808" s="285"/>
      <c r="T808" s="131"/>
    </row>
    <row r="809" spans="1:24" ht="15" customHeight="1">
      <c r="A809" s="64">
        <v>2102</v>
      </c>
      <c r="B809" s="65">
        <v>63</v>
      </c>
      <c r="C809" s="65"/>
      <c r="D809" s="65"/>
      <c r="E809" s="65"/>
      <c r="F809" s="65"/>
      <c r="G809" s="65"/>
      <c r="H809" s="65"/>
      <c r="I809" s="65"/>
      <c r="J809" s="65"/>
      <c r="K809" s="65"/>
      <c r="L809" s="66"/>
      <c r="M809" s="104"/>
      <c r="N809" s="105"/>
      <c r="O809" s="106"/>
      <c r="P809" s="69"/>
      <c r="Q809" s="70">
        <f>B809</f>
        <v>63</v>
      </c>
      <c r="R809" s="71"/>
      <c r="S809" s="69"/>
      <c r="T809" s="131"/>
    </row>
    <row r="810" spans="1:24" ht="15" customHeight="1">
      <c r="A810" s="64">
        <v>2201</v>
      </c>
      <c r="B810" s="65"/>
      <c r="C810" s="65">
        <v>53</v>
      </c>
      <c r="D810" s="65"/>
      <c r="E810" s="65"/>
      <c r="F810" s="65"/>
      <c r="G810" s="65"/>
      <c r="H810" s="65"/>
      <c r="I810" s="65"/>
      <c r="J810" s="65"/>
      <c r="K810" s="65"/>
      <c r="L810" s="66"/>
      <c r="M810" s="109"/>
      <c r="N810" s="110"/>
      <c r="O810" s="111"/>
      <c r="P810" s="74">
        <f>IF(C810=0,"",C810/B809)</f>
        <v>0.84126984126984128</v>
      </c>
      <c r="Q810" s="75">
        <v>53</v>
      </c>
      <c r="R810" s="76">
        <f t="shared" ref="R810:R818" si="91">IF(Q810=0,"",Q810/Q809)</f>
        <v>0.84126984126984128</v>
      </c>
      <c r="S810" s="76">
        <f t="shared" ref="S810:S818" si="92">IF(Q810=0,"",100%-R810)</f>
        <v>0.15873015873015872</v>
      </c>
      <c r="T810" s="131"/>
    </row>
    <row r="811" spans="1:24" ht="15" customHeight="1">
      <c r="A811" s="64">
        <v>2202</v>
      </c>
      <c r="B811" s="65"/>
      <c r="C811" s="65"/>
      <c r="D811" s="65">
        <v>40</v>
      </c>
      <c r="E811" s="65"/>
      <c r="F811" s="65"/>
      <c r="G811" s="65"/>
      <c r="H811" s="65"/>
      <c r="I811" s="65"/>
      <c r="J811" s="65"/>
      <c r="K811" s="65"/>
      <c r="L811" s="66"/>
      <c r="M811" s="109"/>
      <c r="N811" s="110"/>
      <c r="O811" s="111"/>
      <c r="P811" s="74">
        <f>IF(D811=0,"",D811/C810)</f>
        <v>0.75471698113207553</v>
      </c>
      <c r="Q811" s="75">
        <v>48</v>
      </c>
      <c r="R811" s="76">
        <f t="shared" si="91"/>
        <v>0.90566037735849059</v>
      </c>
      <c r="S811" s="76">
        <f t="shared" si="92"/>
        <v>9.4339622641509413E-2</v>
      </c>
      <c r="T811" s="182">
        <f>Q811/Q809</f>
        <v>0.76190476190476186</v>
      </c>
    </row>
    <row r="812" spans="1:24" ht="15" customHeight="1">
      <c r="A812" s="64">
        <v>2301</v>
      </c>
      <c r="B812" s="65"/>
      <c r="C812" s="65"/>
      <c r="D812" s="65"/>
      <c r="E812" s="65">
        <v>37</v>
      </c>
      <c r="F812" s="65"/>
      <c r="G812" s="65"/>
      <c r="H812" s="65"/>
      <c r="I812" s="65"/>
      <c r="J812" s="65"/>
      <c r="K812" s="65"/>
      <c r="L812" s="66"/>
      <c r="M812" s="109"/>
      <c r="N812" s="110"/>
      <c r="O812" s="111"/>
      <c r="P812" s="74">
        <f>IF(E812=0,"",E812/D811)</f>
        <v>0.92500000000000004</v>
      </c>
      <c r="Q812" s="75">
        <v>45</v>
      </c>
      <c r="R812" s="76">
        <f t="shared" si="91"/>
        <v>0.9375</v>
      </c>
      <c r="S812" s="76">
        <f t="shared" si="92"/>
        <v>6.25E-2</v>
      </c>
      <c r="T812" s="131"/>
    </row>
    <row r="813" spans="1:24" ht="15" customHeight="1">
      <c r="A813" s="64">
        <v>2302</v>
      </c>
      <c r="B813" s="65"/>
      <c r="C813" s="65"/>
      <c r="D813" s="65"/>
      <c r="E813" s="65"/>
      <c r="F813" s="65">
        <v>35</v>
      </c>
      <c r="G813" s="65"/>
      <c r="H813" s="65"/>
      <c r="I813" s="65"/>
      <c r="J813" s="65"/>
      <c r="K813" s="65"/>
      <c r="L813" s="66"/>
      <c r="M813" s="109"/>
      <c r="N813" s="110"/>
      <c r="O813" s="111"/>
      <c r="P813" s="74">
        <f>IF(F813=0,"",F813/E812)</f>
        <v>0.94594594594594594</v>
      </c>
      <c r="Q813" s="75">
        <v>42</v>
      </c>
      <c r="R813" s="76">
        <f t="shared" si="91"/>
        <v>0.93333333333333335</v>
      </c>
      <c r="S813" s="76">
        <f t="shared" si="92"/>
        <v>6.6666666666666652E-2</v>
      </c>
      <c r="T813" s="131"/>
    </row>
    <row r="814" spans="1:24" ht="15" customHeight="1">
      <c r="A814" s="64">
        <v>2401</v>
      </c>
      <c r="B814" s="65"/>
      <c r="C814" s="65"/>
      <c r="D814" s="65"/>
      <c r="E814" s="65"/>
      <c r="F814" s="65"/>
      <c r="G814" s="65">
        <v>33</v>
      </c>
      <c r="H814" s="65"/>
      <c r="I814" s="65"/>
      <c r="J814" s="65"/>
      <c r="K814" s="65"/>
      <c r="L814" s="66"/>
      <c r="M814" s="109"/>
      <c r="N814" s="110"/>
      <c r="O814" s="111"/>
      <c r="P814" s="74">
        <f>IF(G814=0,"",G814/F813)</f>
        <v>0.94285714285714284</v>
      </c>
      <c r="Q814" s="75">
        <v>39</v>
      </c>
      <c r="R814" s="76">
        <f t="shared" si="91"/>
        <v>0.9285714285714286</v>
      </c>
      <c r="S814" s="76">
        <f t="shared" si="92"/>
        <v>7.1428571428571397E-2</v>
      </c>
      <c r="T814" s="131"/>
    </row>
    <row r="815" spans="1:24" ht="15" customHeight="1">
      <c r="A815" s="64">
        <v>2402</v>
      </c>
      <c r="B815" s="65"/>
      <c r="C815" s="65"/>
      <c r="D815" s="65"/>
      <c r="E815" s="65"/>
      <c r="F815" s="65"/>
      <c r="G815" s="65"/>
      <c r="H815" s="65">
        <v>33</v>
      </c>
      <c r="I815" s="65"/>
      <c r="J815" s="65"/>
      <c r="K815" s="65"/>
      <c r="L815" s="66"/>
      <c r="M815" s="109"/>
      <c r="N815" s="110"/>
      <c r="O815" s="111"/>
      <c r="P815" s="74">
        <f>IF(H815=0,"",H815/G814)</f>
        <v>1</v>
      </c>
      <c r="Q815" s="75">
        <v>39</v>
      </c>
      <c r="R815" s="76">
        <f t="shared" si="91"/>
        <v>1</v>
      </c>
      <c r="S815" s="76">
        <f t="shared" si="92"/>
        <v>0</v>
      </c>
      <c r="T815" s="131"/>
    </row>
    <row r="816" spans="1:24" ht="15" customHeight="1">
      <c r="A816" s="64">
        <v>2501</v>
      </c>
      <c r="B816" s="65"/>
      <c r="C816" s="65"/>
      <c r="D816" s="65"/>
      <c r="E816" s="65"/>
      <c r="F816" s="65"/>
      <c r="G816" s="65"/>
      <c r="H816" s="65"/>
      <c r="I816" s="65"/>
      <c r="J816" s="65"/>
      <c r="K816" s="65"/>
      <c r="L816" s="66"/>
      <c r="M816" s="109"/>
      <c r="N816" s="110"/>
      <c r="O816" s="111"/>
      <c r="P816" s="74" t="str">
        <f>IF(E816=0,"",E816/D815)</f>
        <v/>
      </c>
      <c r="Q816" s="75"/>
      <c r="R816" s="76" t="str">
        <f t="shared" si="91"/>
        <v/>
      </c>
      <c r="S816" s="76" t="str">
        <f t="shared" si="92"/>
        <v/>
      </c>
      <c r="T816" s="131"/>
    </row>
    <row r="817" spans="1:20" ht="15" customHeight="1">
      <c r="A817" s="64">
        <v>2502</v>
      </c>
      <c r="B817" s="65"/>
      <c r="C817" s="65"/>
      <c r="D817" s="65"/>
      <c r="E817" s="65"/>
      <c r="F817" s="65"/>
      <c r="G817" s="65"/>
      <c r="H817" s="65"/>
      <c r="I817" s="65"/>
      <c r="J817" s="65"/>
      <c r="K817" s="65"/>
      <c r="L817" s="66"/>
      <c r="M817" s="109"/>
      <c r="N817" s="110"/>
      <c r="O817" s="111"/>
      <c r="P817" s="74" t="str">
        <f>IF(F817=0,"",F817/E816)</f>
        <v/>
      </c>
      <c r="Q817" s="75"/>
      <c r="R817" s="76" t="str">
        <f t="shared" si="91"/>
        <v/>
      </c>
      <c r="S817" s="76" t="str">
        <f t="shared" si="92"/>
        <v/>
      </c>
      <c r="T817" s="131"/>
    </row>
    <row r="818" spans="1:20" ht="15" customHeight="1">
      <c r="A818" s="64">
        <v>2601</v>
      </c>
      <c r="B818" s="65"/>
      <c r="C818" s="65"/>
      <c r="D818" s="65"/>
      <c r="E818" s="65"/>
      <c r="F818" s="65"/>
      <c r="G818" s="65"/>
      <c r="H818" s="65"/>
      <c r="I818" s="65"/>
      <c r="J818" s="65"/>
      <c r="K818" s="65"/>
      <c r="L818" s="66"/>
      <c r="M818" s="109"/>
      <c r="N818" s="110"/>
      <c r="O818" s="112"/>
      <c r="P818" s="74" t="str">
        <f>IF(C818=0,"",C818/B817)</f>
        <v/>
      </c>
      <c r="Q818" s="75"/>
      <c r="R818" s="76" t="str">
        <f t="shared" si="91"/>
        <v/>
      </c>
      <c r="S818" s="76" t="str">
        <f t="shared" si="92"/>
        <v/>
      </c>
      <c r="T818" s="131"/>
    </row>
    <row r="819" spans="1:20" ht="15" customHeight="1">
      <c r="A819" s="64">
        <v>2602</v>
      </c>
      <c r="B819" s="65"/>
      <c r="C819" s="65"/>
      <c r="D819" s="65"/>
      <c r="E819" s="65"/>
      <c r="F819" s="65"/>
      <c r="G819" s="65"/>
      <c r="H819" s="65"/>
      <c r="I819" s="65"/>
      <c r="J819" s="65"/>
      <c r="K819" s="65"/>
      <c r="L819" s="66"/>
      <c r="M819" s="109"/>
      <c r="N819" s="110"/>
      <c r="O819" s="112"/>
      <c r="P819" s="116"/>
      <c r="Q819" s="117"/>
      <c r="R819" s="118"/>
      <c r="S819" s="116"/>
      <c r="T819" s="131"/>
    </row>
    <row r="820" spans="1:20" ht="15" customHeight="1">
      <c r="A820" s="64">
        <v>2701</v>
      </c>
      <c r="B820" s="65"/>
      <c r="C820" s="65"/>
      <c r="D820" s="65"/>
      <c r="E820" s="65"/>
      <c r="F820" s="65"/>
      <c r="G820" s="65"/>
      <c r="H820" s="65"/>
      <c r="I820" s="65"/>
      <c r="J820" s="65"/>
      <c r="K820" s="65"/>
      <c r="L820" s="66"/>
      <c r="M820" s="109"/>
      <c r="N820" s="110"/>
      <c r="O820" s="112"/>
      <c r="P820" s="110"/>
      <c r="Q820" s="112"/>
      <c r="R820" s="170"/>
      <c r="S820" s="116"/>
      <c r="T820" s="131"/>
    </row>
    <row r="821" spans="1:20" ht="15" customHeight="1">
      <c r="A821" s="64">
        <v>2702</v>
      </c>
      <c r="B821" s="65"/>
      <c r="C821" s="65"/>
      <c r="D821" s="65"/>
      <c r="E821" s="65"/>
      <c r="F821" s="65"/>
      <c r="G821" s="65"/>
      <c r="H821" s="65"/>
      <c r="I821" s="65"/>
      <c r="J821" s="65"/>
      <c r="K821" s="65"/>
      <c r="L821" s="66"/>
      <c r="M821" s="109"/>
      <c r="N821" s="110"/>
      <c r="O821" s="112"/>
      <c r="P821" s="89" t="s">
        <v>83</v>
      </c>
      <c r="Q821" s="90"/>
      <c r="R821" s="120" t="str">
        <f>IF(SUM(L814:L817)=0,"",SUM(L814:L817))</f>
        <v/>
      </c>
      <c r="S821" s="92" t="s">
        <v>11</v>
      </c>
      <c r="T821" s="131"/>
    </row>
    <row r="822" spans="1:20" ht="15" customHeight="1">
      <c r="A822" s="64">
        <v>2801</v>
      </c>
      <c r="B822" s="65"/>
      <c r="C822" s="65"/>
      <c r="D822" s="65"/>
      <c r="E822" s="65"/>
      <c r="F822" s="65"/>
      <c r="G822" s="65"/>
      <c r="H822" s="65"/>
      <c r="I822" s="65"/>
      <c r="J822" s="65"/>
      <c r="K822" s="65"/>
      <c r="L822" s="66"/>
      <c r="M822" s="109"/>
      <c r="N822" s="110"/>
      <c r="O822" s="112"/>
      <c r="P822" s="93" t="s">
        <v>85</v>
      </c>
      <c r="Q822" s="94" t="str">
        <f>IF(Q821/B809=0,"",Q821/B809)</f>
        <v/>
      </c>
      <c r="R822" s="121" t="e">
        <f>IF(Q821/R821=0,"",Q821/R821)</f>
        <v>#VALUE!</v>
      </c>
      <c r="S822" s="96" t="s">
        <v>86</v>
      </c>
      <c r="T822" s="131"/>
    </row>
    <row r="823" spans="1:20" ht="15" customHeight="1">
      <c r="A823" s="64">
        <v>2802</v>
      </c>
      <c r="B823" s="65"/>
      <c r="C823" s="65"/>
      <c r="D823" s="65"/>
      <c r="E823" s="65"/>
      <c r="F823" s="65"/>
      <c r="G823" s="65"/>
      <c r="H823" s="65"/>
      <c r="I823" s="65"/>
      <c r="J823" s="65"/>
      <c r="K823" s="65"/>
      <c r="L823" s="66"/>
      <c r="M823" s="171"/>
      <c r="N823" s="172"/>
      <c r="O823" s="173"/>
      <c r="P823" s="98"/>
      <c r="Q823" s="99"/>
      <c r="R823" s="99"/>
      <c r="S823" s="122"/>
      <c r="T823" s="131"/>
    </row>
    <row r="824" spans="1:20" ht="15" customHeight="1">
      <c r="A824" s="29"/>
      <c r="B824" s="30"/>
      <c r="C824" s="30"/>
      <c r="D824" s="30"/>
      <c r="E824" s="30"/>
      <c r="F824" s="288" t="s">
        <v>111</v>
      </c>
      <c r="G824" s="289"/>
      <c r="H824" s="289"/>
      <c r="I824" s="289"/>
      <c r="J824" s="289"/>
      <c r="K824" s="290"/>
      <c r="L824" s="101">
        <f>SUM(L817:L820)</f>
        <v>0</v>
      </c>
      <c r="M824" s="102" t="str">
        <f>IF(L817=0,"",L817/B808)</f>
        <v/>
      </c>
      <c r="N824" s="102" t="str">
        <f>IF(L824=0,"",L824/B808)</f>
        <v/>
      </c>
      <c r="O824" s="102" t="e">
        <f>N824-M824</f>
        <v>#VALUE!</v>
      </c>
      <c r="P824" s="3"/>
      <c r="Q824" s="30"/>
      <c r="R824" s="23"/>
      <c r="S824" s="3"/>
      <c r="T824" s="131"/>
    </row>
    <row r="825" spans="1:20" ht="15.75" customHeight="1"/>
    <row r="826" spans="1:20" ht="15.75" customHeight="1"/>
    <row r="827" spans="1:20" ht="27.75" customHeight="1">
      <c r="A827" s="180" t="s">
        <v>99</v>
      </c>
      <c r="C827" s="180"/>
      <c r="D827" s="180"/>
      <c r="E827" s="180"/>
      <c r="F827" s="180"/>
      <c r="G827" s="180"/>
      <c r="H827" s="180"/>
      <c r="I827" s="180"/>
      <c r="J827" s="131"/>
      <c r="K827" s="123"/>
      <c r="L827" s="123" t="s">
        <v>123</v>
      </c>
      <c r="M827" s="3"/>
      <c r="N827" s="3"/>
      <c r="O827" s="30"/>
      <c r="P827" s="3"/>
      <c r="Q827" s="30"/>
      <c r="R827" s="30"/>
      <c r="S827" s="30"/>
      <c r="T827" s="131"/>
    </row>
    <row r="828" spans="1:20" ht="15" customHeight="1">
      <c r="A828" s="293" t="s">
        <v>10</v>
      </c>
      <c r="B828" s="294" t="s">
        <v>100</v>
      </c>
      <c r="C828" s="289"/>
      <c r="D828" s="289"/>
      <c r="E828" s="289"/>
      <c r="F828" s="289"/>
      <c r="G828" s="289"/>
      <c r="H828" s="289"/>
      <c r="I828" s="289"/>
      <c r="J828" s="289"/>
      <c r="K828" s="290"/>
      <c r="L828" s="295" t="s">
        <v>11</v>
      </c>
      <c r="M828" s="286" t="s">
        <v>3</v>
      </c>
      <c r="N828" s="286" t="s">
        <v>4</v>
      </c>
      <c r="O828" s="284" t="s">
        <v>5</v>
      </c>
      <c r="P828" s="286" t="s">
        <v>6</v>
      </c>
      <c r="Q828" s="287" t="s">
        <v>7</v>
      </c>
      <c r="R828" s="287" t="s">
        <v>8</v>
      </c>
      <c r="S828" s="286" t="s">
        <v>101</v>
      </c>
      <c r="T828" s="131"/>
    </row>
    <row r="829" spans="1:20" ht="15" customHeight="1">
      <c r="A829" s="285"/>
      <c r="B829" s="64" t="s">
        <v>102</v>
      </c>
      <c r="C829" s="64" t="s">
        <v>103</v>
      </c>
      <c r="D829" s="64" t="s">
        <v>104</v>
      </c>
      <c r="E829" s="64" t="s">
        <v>105</v>
      </c>
      <c r="F829" s="64" t="s">
        <v>106</v>
      </c>
      <c r="G829" s="64" t="s">
        <v>107</v>
      </c>
      <c r="H829" s="64" t="s">
        <v>108</v>
      </c>
      <c r="I829" s="64" t="s">
        <v>109</v>
      </c>
      <c r="J829" s="64" t="s">
        <v>110</v>
      </c>
      <c r="K829" s="64" t="s">
        <v>136</v>
      </c>
      <c r="L829" s="285"/>
      <c r="M829" s="285"/>
      <c r="N829" s="285"/>
      <c r="O829" s="285"/>
      <c r="P829" s="285"/>
      <c r="Q829" s="285"/>
      <c r="R829" s="285"/>
      <c r="S829" s="285"/>
      <c r="T829" s="131"/>
    </row>
    <row r="830" spans="1:20" ht="15" customHeight="1">
      <c r="A830" s="64">
        <v>2201</v>
      </c>
      <c r="B830" s="65">
        <v>29</v>
      </c>
      <c r="C830" s="65"/>
      <c r="D830" s="65"/>
      <c r="E830" s="65"/>
      <c r="F830" s="65"/>
      <c r="G830" s="65"/>
      <c r="H830" s="65"/>
      <c r="I830" s="65"/>
      <c r="J830" s="65"/>
      <c r="K830" s="65"/>
      <c r="L830" s="66"/>
      <c r="M830" s="104"/>
      <c r="N830" s="105"/>
      <c r="O830" s="106"/>
      <c r="P830" s="69"/>
      <c r="Q830" s="70">
        <f>B830</f>
        <v>29</v>
      </c>
      <c r="R830" s="71"/>
      <c r="S830" s="69"/>
      <c r="T830" s="131"/>
    </row>
    <row r="831" spans="1:20" ht="15" customHeight="1">
      <c r="A831" s="64">
        <v>2202</v>
      </c>
      <c r="B831" s="65"/>
      <c r="C831" s="65">
        <v>21</v>
      </c>
      <c r="D831" s="65"/>
      <c r="E831" s="65"/>
      <c r="F831" s="65"/>
      <c r="G831" s="65"/>
      <c r="H831" s="65"/>
      <c r="I831" s="65"/>
      <c r="J831" s="65"/>
      <c r="K831" s="65"/>
      <c r="L831" s="66"/>
      <c r="M831" s="109"/>
      <c r="N831" s="110"/>
      <c r="O831" s="111"/>
      <c r="P831" s="74">
        <f>IF(C831=0,"",C831/B830)</f>
        <v>0.72413793103448276</v>
      </c>
      <c r="Q831" s="75">
        <v>21</v>
      </c>
      <c r="R831" s="76">
        <f>IF(Q831=0,"",Q831/Q830)</f>
        <v>0.72413793103448276</v>
      </c>
      <c r="S831" s="76">
        <f t="shared" ref="S831:S839" si="93">IF(Q831=0,"",100%-R831)</f>
        <v>0.27586206896551724</v>
      </c>
      <c r="T831" s="131"/>
    </row>
    <row r="832" spans="1:20" ht="15" customHeight="1">
      <c r="A832" s="64">
        <v>2301</v>
      </c>
      <c r="B832" s="65"/>
      <c r="C832" s="65"/>
      <c r="D832" s="65">
        <v>19</v>
      </c>
      <c r="E832" s="65"/>
      <c r="F832" s="65"/>
      <c r="G832" s="65"/>
      <c r="H832" s="65"/>
      <c r="I832" s="65"/>
      <c r="J832" s="65"/>
      <c r="K832" s="65"/>
      <c r="L832" s="66"/>
      <c r="M832" s="109"/>
      <c r="N832" s="110"/>
      <c r="O832" s="111"/>
      <c r="P832" s="74">
        <f>IF(D832=0,"",D832/C831)</f>
        <v>0.90476190476190477</v>
      </c>
      <c r="Q832" s="75">
        <v>19</v>
      </c>
      <c r="R832" s="76">
        <f t="shared" ref="R832:R839" si="94">IF(Q832=0,"",Q832/Q831)</f>
        <v>0.90476190476190477</v>
      </c>
      <c r="S832" s="76">
        <f t="shared" si="93"/>
        <v>9.5238095238095233E-2</v>
      </c>
      <c r="T832" s="182">
        <f>Q832/Q830</f>
        <v>0.65517241379310343</v>
      </c>
    </row>
    <row r="833" spans="1:20" ht="15" customHeight="1">
      <c r="A833" s="64">
        <v>2302</v>
      </c>
      <c r="B833" s="65"/>
      <c r="C833" s="65"/>
      <c r="D833" s="65"/>
      <c r="E833" s="65">
        <v>9</v>
      </c>
      <c r="F833" s="65"/>
      <c r="G833" s="65"/>
      <c r="H833" s="65"/>
      <c r="I833" s="65"/>
      <c r="J833" s="65"/>
      <c r="K833" s="65"/>
      <c r="L833" s="66"/>
      <c r="M833" s="109"/>
      <c r="N833" s="110"/>
      <c r="O833" s="111"/>
      <c r="P833" s="74">
        <f>IF(E833=0,"",E833/D832)</f>
        <v>0.47368421052631576</v>
      </c>
      <c r="Q833" s="75">
        <v>16</v>
      </c>
      <c r="R833" s="76">
        <f t="shared" si="94"/>
        <v>0.84210526315789469</v>
      </c>
      <c r="S833" s="76">
        <f t="shared" si="93"/>
        <v>0.15789473684210531</v>
      </c>
      <c r="T833" s="131"/>
    </row>
    <row r="834" spans="1:20" ht="15" customHeight="1">
      <c r="A834" s="64">
        <v>2401</v>
      </c>
      <c r="B834" s="65"/>
      <c r="C834" s="65"/>
      <c r="D834" s="65"/>
      <c r="E834" s="65"/>
      <c r="F834" s="65">
        <v>9</v>
      </c>
      <c r="G834" s="65"/>
      <c r="H834" s="65"/>
      <c r="I834" s="65"/>
      <c r="J834" s="65"/>
      <c r="K834" s="65"/>
      <c r="L834" s="66"/>
      <c r="M834" s="109"/>
      <c r="N834" s="110"/>
      <c r="O834" s="111"/>
      <c r="P834" s="74">
        <f>IF(F834=0,"",F834/E833)</f>
        <v>1</v>
      </c>
      <c r="Q834" s="75">
        <v>15</v>
      </c>
      <c r="R834" s="76">
        <f t="shared" si="94"/>
        <v>0.9375</v>
      </c>
      <c r="S834" s="76">
        <f t="shared" si="93"/>
        <v>6.25E-2</v>
      </c>
      <c r="T834" s="131"/>
    </row>
    <row r="835" spans="1:20" ht="15" customHeight="1">
      <c r="A835" s="64">
        <v>2402</v>
      </c>
      <c r="B835" s="65"/>
      <c r="C835" s="65"/>
      <c r="D835" s="65"/>
      <c r="E835" s="65"/>
      <c r="F835" s="65"/>
      <c r="G835" s="65">
        <v>9</v>
      </c>
      <c r="H835" s="65"/>
      <c r="I835" s="65"/>
      <c r="J835" s="65"/>
      <c r="K835" s="65"/>
      <c r="L835" s="66"/>
      <c r="M835" s="109"/>
      <c r="N835" s="110"/>
      <c r="O835" s="111"/>
      <c r="P835" s="74">
        <f>IF(G835=0,"",G835/F834)</f>
        <v>1</v>
      </c>
      <c r="Q835" s="75">
        <v>12</v>
      </c>
      <c r="R835" s="76">
        <f t="shared" si="94"/>
        <v>0.8</v>
      </c>
      <c r="S835" s="76">
        <f t="shared" si="93"/>
        <v>0.19999999999999996</v>
      </c>
      <c r="T835" s="131"/>
    </row>
    <row r="836" spans="1:20" ht="15" customHeight="1">
      <c r="A836" s="64">
        <v>2501</v>
      </c>
      <c r="B836" s="65"/>
      <c r="C836" s="65"/>
      <c r="D836" s="65"/>
      <c r="E836" s="65"/>
      <c r="F836" s="65"/>
      <c r="G836" s="65"/>
      <c r="H836" s="65"/>
      <c r="I836" s="65"/>
      <c r="J836" s="65"/>
      <c r="K836" s="65"/>
      <c r="L836" s="66"/>
      <c r="M836" s="109"/>
      <c r="N836" s="110"/>
      <c r="O836" s="111"/>
      <c r="P836" s="74" t="str">
        <f>IF(D836=0,"",D836/C835)</f>
        <v/>
      </c>
      <c r="Q836" s="75"/>
      <c r="R836" s="76" t="str">
        <f t="shared" si="94"/>
        <v/>
      </c>
      <c r="S836" s="76" t="str">
        <f t="shared" si="93"/>
        <v/>
      </c>
      <c r="T836" s="131"/>
    </row>
    <row r="837" spans="1:20" ht="15" customHeight="1">
      <c r="A837" s="64">
        <v>2502</v>
      </c>
      <c r="B837" s="65"/>
      <c r="C837" s="65"/>
      <c r="D837" s="65"/>
      <c r="E837" s="65"/>
      <c r="F837" s="65"/>
      <c r="G837" s="65"/>
      <c r="H837" s="65"/>
      <c r="I837" s="65"/>
      <c r="J837" s="65"/>
      <c r="K837" s="65"/>
      <c r="L837" s="66"/>
      <c r="M837" s="109"/>
      <c r="N837" s="110"/>
      <c r="O837" s="111"/>
      <c r="P837" s="74" t="str">
        <f>IF(E837=0,"",E837/D836)</f>
        <v/>
      </c>
      <c r="Q837" s="75"/>
      <c r="R837" s="76" t="str">
        <f t="shared" si="94"/>
        <v/>
      </c>
      <c r="S837" s="76" t="str">
        <f t="shared" si="93"/>
        <v/>
      </c>
      <c r="T837" s="131"/>
    </row>
    <row r="838" spans="1:20" ht="15" customHeight="1">
      <c r="A838" s="64">
        <v>2601</v>
      </c>
      <c r="B838" s="65"/>
      <c r="C838" s="65"/>
      <c r="D838" s="65"/>
      <c r="E838" s="65"/>
      <c r="F838" s="65"/>
      <c r="G838" s="65"/>
      <c r="H838" s="65"/>
      <c r="I838" s="65"/>
      <c r="J838" s="65"/>
      <c r="K838" s="65"/>
      <c r="L838" s="66"/>
      <c r="M838" s="109"/>
      <c r="N838" s="110"/>
      <c r="O838" s="111"/>
      <c r="P838" s="74" t="str">
        <f>IF(F838=0,"",F838/E837)</f>
        <v/>
      </c>
      <c r="Q838" s="75"/>
      <c r="R838" s="76" t="str">
        <f t="shared" si="94"/>
        <v/>
      </c>
      <c r="S838" s="76" t="str">
        <f t="shared" si="93"/>
        <v/>
      </c>
      <c r="T838" s="131"/>
    </row>
    <row r="839" spans="1:20" ht="15" customHeight="1">
      <c r="A839" s="64">
        <v>2602</v>
      </c>
      <c r="B839" s="65"/>
      <c r="C839" s="65"/>
      <c r="D839" s="65"/>
      <c r="E839" s="65"/>
      <c r="F839" s="65"/>
      <c r="G839" s="65"/>
      <c r="H839" s="65"/>
      <c r="I839" s="65"/>
      <c r="J839" s="65"/>
      <c r="K839" s="65"/>
      <c r="L839" s="66"/>
      <c r="M839" s="109"/>
      <c r="N839" s="110"/>
      <c r="O839" s="112"/>
      <c r="P839" s="74" t="str">
        <f>IF(C839=0,"",C839/B838)</f>
        <v/>
      </c>
      <c r="Q839" s="75"/>
      <c r="R839" s="76" t="str">
        <f t="shared" si="94"/>
        <v/>
      </c>
      <c r="S839" s="76" t="str">
        <f t="shared" si="93"/>
        <v/>
      </c>
      <c r="T839" s="131"/>
    </row>
    <row r="840" spans="1:20" ht="15" customHeight="1">
      <c r="A840" s="64">
        <v>2701</v>
      </c>
      <c r="B840" s="65"/>
      <c r="C840" s="65"/>
      <c r="D840" s="65"/>
      <c r="E840" s="65"/>
      <c r="F840" s="65"/>
      <c r="G840" s="65"/>
      <c r="H840" s="65"/>
      <c r="I840" s="65"/>
      <c r="J840" s="65"/>
      <c r="K840" s="65"/>
      <c r="L840" s="66"/>
      <c r="M840" s="109"/>
      <c r="N840" s="110"/>
      <c r="O840" s="112"/>
      <c r="P840" s="116"/>
      <c r="Q840" s="117"/>
      <c r="R840" s="118"/>
      <c r="S840" s="116"/>
      <c r="T840" s="131"/>
    </row>
    <row r="841" spans="1:20" ht="15" customHeight="1">
      <c r="A841" s="64">
        <v>2702</v>
      </c>
      <c r="B841" s="65"/>
      <c r="C841" s="65"/>
      <c r="D841" s="65"/>
      <c r="E841" s="65"/>
      <c r="F841" s="65"/>
      <c r="G841" s="65"/>
      <c r="H841" s="65"/>
      <c r="I841" s="65"/>
      <c r="J841" s="65"/>
      <c r="K841" s="65"/>
      <c r="L841" s="66"/>
      <c r="M841" s="109"/>
      <c r="N841" s="110"/>
      <c r="O841" s="112"/>
      <c r="P841" s="110"/>
      <c r="Q841" s="112"/>
      <c r="R841" s="170"/>
      <c r="S841" s="116"/>
      <c r="T841" s="131"/>
    </row>
    <row r="842" spans="1:20" ht="15" customHeight="1">
      <c r="A842" s="64">
        <v>2801</v>
      </c>
      <c r="B842" s="65"/>
      <c r="C842" s="65"/>
      <c r="D842" s="65"/>
      <c r="E842" s="65"/>
      <c r="F842" s="65"/>
      <c r="G842" s="65"/>
      <c r="H842" s="65"/>
      <c r="I842" s="65"/>
      <c r="J842" s="65"/>
      <c r="K842" s="65"/>
      <c r="L842" s="66"/>
      <c r="M842" s="109"/>
      <c r="N842" s="110"/>
      <c r="O842" s="112"/>
      <c r="P842" s="89" t="s">
        <v>83</v>
      </c>
      <c r="Q842" s="90"/>
      <c r="R842" s="120" t="str">
        <f>IF(SUM(L835:L838)=0,"",SUM(L835:L838))</f>
        <v/>
      </c>
      <c r="S842" s="92" t="s">
        <v>11</v>
      </c>
      <c r="T842" s="131"/>
    </row>
    <row r="843" spans="1:20" ht="15" customHeight="1">
      <c r="A843" s="64">
        <v>2802</v>
      </c>
      <c r="B843" s="65"/>
      <c r="C843" s="65"/>
      <c r="D843" s="65"/>
      <c r="E843" s="65"/>
      <c r="F843" s="65"/>
      <c r="G843" s="65"/>
      <c r="H843" s="65"/>
      <c r="I843" s="65"/>
      <c r="J843" s="65"/>
      <c r="K843" s="65"/>
      <c r="L843" s="66"/>
      <c r="M843" s="109"/>
      <c r="N843" s="110"/>
      <c r="O843" s="112"/>
      <c r="P843" s="93" t="s">
        <v>85</v>
      </c>
      <c r="Q843" s="94" t="str">
        <f>IF(Q842/B830=0,"",Q842/B830)</f>
        <v/>
      </c>
      <c r="R843" s="121" t="e">
        <f>IF(Q842/R842=0,"",Q842/R842)</f>
        <v>#VALUE!</v>
      </c>
      <c r="S843" s="96" t="s">
        <v>86</v>
      </c>
      <c r="T843" s="131"/>
    </row>
    <row r="844" spans="1:20" ht="15" customHeight="1">
      <c r="A844" s="64">
        <v>2901</v>
      </c>
      <c r="B844" s="65"/>
      <c r="C844" s="65"/>
      <c r="D844" s="65"/>
      <c r="E844" s="65"/>
      <c r="F844" s="65"/>
      <c r="G844" s="65"/>
      <c r="H844" s="65"/>
      <c r="I844" s="65"/>
      <c r="J844" s="65"/>
      <c r="K844" s="65"/>
      <c r="L844" s="66"/>
      <c r="M844" s="171"/>
      <c r="N844" s="172"/>
      <c r="O844" s="173"/>
      <c r="P844" s="98"/>
      <c r="Q844" s="99"/>
      <c r="R844" s="99"/>
      <c r="S844" s="122"/>
      <c r="T844" s="131"/>
    </row>
    <row r="845" spans="1:20" ht="15" customHeight="1">
      <c r="A845" s="29"/>
      <c r="B845" s="30"/>
      <c r="C845" s="30"/>
      <c r="D845" s="30"/>
      <c r="E845" s="30"/>
      <c r="F845" s="288" t="s">
        <v>111</v>
      </c>
      <c r="G845" s="289"/>
      <c r="H845" s="289"/>
      <c r="I845" s="289"/>
      <c r="J845" s="289"/>
      <c r="K845" s="290"/>
      <c r="L845" s="101">
        <f>SUM(L838:L841)</f>
        <v>0</v>
      </c>
      <c r="M845" s="102" t="str">
        <f>IF(L838=0,"",L838/B829)</f>
        <v/>
      </c>
      <c r="N845" s="102" t="str">
        <f>IF(L845=0,"",L845/B829)</f>
        <v/>
      </c>
      <c r="O845" s="102" t="e">
        <f>N845-M845</f>
        <v>#VALUE!</v>
      </c>
      <c r="P845" s="3"/>
      <c r="Q845" s="30"/>
      <c r="R845" s="23"/>
      <c r="S845" s="3"/>
      <c r="T845" s="131"/>
    </row>
    <row r="846" spans="1:20" ht="15" customHeight="1">
      <c r="A846" s="29"/>
      <c r="B846" s="30"/>
      <c r="C846" s="30"/>
      <c r="D846" s="30"/>
      <c r="E846" s="30"/>
      <c r="F846" s="149"/>
      <c r="G846" s="149"/>
      <c r="H846" s="149"/>
      <c r="I846" s="149"/>
      <c r="J846" s="149"/>
      <c r="K846" s="149"/>
      <c r="L846" s="150"/>
      <c r="M846" s="151"/>
      <c r="N846" s="151"/>
      <c r="O846" s="151"/>
      <c r="P846" s="3"/>
      <c r="Q846" s="30"/>
      <c r="R846" s="23"/>
      <c r="S846" s="3"/>
      <c r="T846" s="131"/>
    </row>
    <row r="847" spans="1:20" ht="15" customHeight="1">
      <c r="A847" s="29"/>
      <c r="B847" s="30"/>
      <c r="C847" s="30"/>
      <c r="D847" s="30"/>
      <c r="E847" s="30"/>
      <c r="F847" s="149"/>
      <c r="G847" s="149"/>
      <c r="H847" s="149"/>
      <c r="I847" s="149"/>
      <c r="J847" s="149"/>
      <c r="K847" s="149"/>
      <c r="L847" s="150"/>
      <c r="M847" s="151"/>
      <c r="N847" s="151"/>
      <c r="O847" s="151"/>
      <c r="P847" s="3"/>
      <c r="Q847" s="30"/>
      <c r="R847" s="23"/>
      <c r="S847" s="3"/>
      <c r="T847" s="131"/>
    </row>
    <row r="848" spans="1:20" ht="33" customHeight="1">
      <c r="A848" s="180" t="s">
        <v>99</v>
      </c>
      <c r="C848" s="180"/>
      <c r="D848" s="180"/>
      <c r="E848" s="180"/>
      <c r="F848" s="180"/>
      <c r="G848" s="180"/>
      <c r="H848" s="180"/>
      <c r="I848" s="180"/>
      <c r="J848" s="131"/>
      <c r="K848" s="123"/>
      <c r="L848" s="123" t="s">
        <v>124</v>
      </c>
      <c r="M848" s="3"/>
      <c r="N848" s="3"/>
      <c r="O848" s="30"/>
      <c r="P848" s="3"/>
      <c r="Q848" s="30"/>
      <c r="R848" s="30"/>
      <c r="S848" s="30"/>
      <c r="T848" s="131"/>
    </row>
    <row r="849" spans="1:20" ht="15" customHeight="1">
      <c r="A849" s="293" t="s">
        <v>10</v>
      </c>
      <c r="B849" s="294" t="s">
        <v>100</v>
      </c>
      <c r="C849" s="289"/>
      <c r="D849" s="289"/>
      <c r="E849" s="289"/>
      <c r="F849" s="289"/>
      <c r="G849" s="289"/>
      <c r="H849" s="289"/>
      <c r="I849" s="289"/>
      <c r="J849" s="289"/>
      <c r="K849" s="290"/>
      <c r="L849" s="295" t="s">
        <v>11</v>
      </c>
      <c r="M849" s="286" t="s">
        <v>3</v>
      </c>
      <c r="N849" s="286" t="s">
        <v>4</v>
      </c>
      <c r="O849" s="284" t="s">
        <v>5</v>
      </c>
      <c r="P849" s="286" t="s">
        <v>6</v>
      </c>
      <c r="Q849" s="287" t="s">
        <v>7</v>
      </c>
      <c r="R849" s="287" t="s">
        <v>8</v>
      </c>
      <c r="S849" s="286" t="s">
        <v>101</v>
      </c>
      <c r="T849" s="131"/>
    </row>
    <row r="850" spans="1:20" ht="15" customHeight="1">
      <c r="A850" s="285"/>
      <c r="B850" s="64" t="s">
        <v>102</v>
      </c>
      <c r="C850" s="64" t="s">
        <v>103</v>
      </c>
      <c r="D850" s="64" t="s">
        <v>104</v>
      </c>
      <c r="E850" s="64" t="s">
        <v>105</v>
      </c>
      <c r="F850" s="64" t="s">
        <v>106</v>
      </c>
      <c r="G850" s="64" t="s">
        <v>107</v>
      </c>
      <c r="H850" s="64" t="s">
        <v>108</v>
      </c>
      <c r="I850" s="64" t="s">
        <v>109</v>
      </c>
      <c r="J850" s="64" t="s">
        <v>110</v>
      </c>
      <c r="K850" s="64" t="s">
        <v>136</v>
      </c>
      <c r="L850" s="285"/>
      <c r="M850" s="285"/>
      <c r="N850" s="285"/>
      <c r="O850" s="285"/>
      <c r="P850" s="285"/>
      <c r="Q850" s="285"/>
      <c r="R850" s="285"/>
      <c r="S850" s="285"/>
      <c r="T850" s="131"/>
    </row>
    <row r="851" spans="1:20" ht="15" customHeight="1">
      <c r="A851" s="64">
        <v>2202</v>
      </c>
      <c r="B851" s="65">
        <v>72</v>
      </c>
      <c r="C851" s="65"/>
      <c r="D851" s="65"/>
      <c r="E851" s="65"/>
      <c r="F851" s="65"/>
      <c r="G851" s="65"/>
      <c r="H851" s="65"/>
      <c r="I851" s="65"/>
      <c r="J851" s="65"/>
      <c r="K851" s="65"/>
      <c r="L851" s="66"/>
      <c r="M851" s="104"/>
      <c r="N851" s="105"/>
      <c r="O851" s="106"/>
      <c r="P851" s="69"/>
      <c r="Q851" s="70">
        <f>B851</f>
        <v>72</v>
      </c>
      <c r="R851" s="71"/>
      <c r="S851" s="69"/>
      <c r="T851" s="131"/>
    </row>
    <row r="852" spans="1:20" ht="15" customHeight="1">
      <c r="A852" s="64">
        <v>2301</v>
      </c>
      <c r="B852" s="65"/>
      <c r="C852" s="65">
        <v>50</v>
      </c>
      <c r="D852" s="65"/>
      <c r="E852" s="65"/>
      <c r="F852" s="65"/>
      <c r="G852" s="65"/>
      <c r="H852" s="65"/>
      <c r="I852" s="65"/>
      <c r="J852" s="65"/>
      <c r="K852" s="65"/>
      <c r="L852" s="66"/>
      <c r="M852" s="109"/>
      <c r="N852" s="110"/>
      <c r="O852" s="111"/>
      <c r="P852" s="74">
        <f>IF(C852=0,"",C852/B851)</f>
        <v>0.69444444444444442</v>
      </c>
      <c r="Q852" s="75">
        <v>51</v>
      </c>
      <c r="R852" s="76">
        <f>IF(Q852=0,"",Q852/Q851)</f>
        <v>0.70833333333333337</v>
      </c>
      <c r="S852" s="76">
        <f t="shared" ref="S852:S860" si="95">IF(Q852=0,"",100%-R852)</f>
        <v>0.29166666666666663</v>
      </c>
      <c r="T852" s="131"/>
    </row>
    <row r="853" spans="1:20" ht="15" customHeight="1">
      <c r="A853" s="64">
        <v>2302</v>
      </c>
      <c r="B853" s="65"/>
      <c r="C853" s="65"/>
      <c r="D853" s="65">
        <v>40</v>
      </c>
      <c r="E853" s="65"/>
      <c r="F853" s="65"/>
      <c r="G853" s="65"/>
      <c r="H853" s="65"/>
      <c r="I853" s="65"/>
      <c r="J853" s="65"/>
      <c r="K853" s="65"/>
      <c r="L853" s="66"/>
      <c r="M853" s="109"/>
      <c r="N853" s="110"/>
      <c r="O853" s="111"/>
      <c r="P853" s="74">
        <f>IF(D853=0,"",D853/C852)</f>
        <v>0.8</v>
      </c>
      <c r="Q853" s="75">
        <v>42</v>
      </c>
      <c r="R853" s="76">
        <f t="shared" ref="R853:R860" si="96">IF(Q853=0,"",Q853/Q852)</f>
        <v>0.82352941176470584</v>
      </c>
      <c r="S853" s="76">
        <f t="shared" si="95"/>
        <v>0.17647058823529416</v>
      </c>
      <c r="T853" s="182">
        <f>Q853/Q851</f>
        <v>0.58333333333333337</v>
      </c>
    </row>
    <row r="854" spans="1:20" ht="15" customHeight="1">
      <c r="A854" s="64">
        <v>2401</v>
      </c>
      <c r="B854" s="65"/>
      <c r="C854" s="65"/>
      <c r="D854" s="65"/>
      <c r="E854" s="65">
        <v>38</v>
      </c>
      <c r="F854" s="65"/>
      <c r="G854" s="65"/>
      <c r="H854" s="65"/>
      <c r="I854" s="65"/>
      <c r="J854" s="65"/>
      <c r="K854" s="65"/>
      <c r="L854" s="66"/>
      <c r="M854" s="109"/>
      <c r="N854" s="110"/>
      <c r="O854" s="111"/>
      <c r="P854" s="74">
        <f>IF(E854=0,"",E854/D853)</f>
        <v>0.95</v>
      </c>
      <c r="Q854" s="75">
        <v>40</v>
      </c>
      <c r="R854" s="76">
        <f t="shared" si="96"/>
        <v>0.95238095238095233</v>
      </c>
      <c r="S854" s="76">
        <f t="shared" si="95"/>
        <v>4.7619047619047672E-2</v>
      </c>
      <c r="T854" s="131"/>
    </row>
    <row r="855" spans="1:20" ht="15" customHeight="1">
      <c r="A855" s="64">
        <v>2402</v>
      </c>
      <c r="B855" s="65"/>
      <c r="C855" s="65"/>
      <c r="D855" s="65"/>
      <c r="E855" s="65"/>
      <c r="F855" s="65">
        <v>36</v>
      </c>
      <c r="G855" s="65"/>
      <c r="H855" s="65"/>
      <c r="I855" s="65"/>
      <c r="J855" s="65"/>
      <c r="K855" s="65"/>
      <c r="L855" s="66"/>
      <c r="M855" s="109"/>
      <c r="N855" s="110"/>
      <c r="O855" s="111"/>
      <c r="P855" s="74">
        <f>IF(F855=0,"",F855/E854)</f>
        <v>0.94736842105263153</v>
      </c>
      <c r="Q855" s="75">
        <v>38</v>
      </c>
      <c r="R855" s="76">
        <f t="shared" si="96"/>
        <v>0.95</v>
      </c>
      <c r="S855" s="76">
        <f t="shared" si="95"/>
        <v>5.0000000000000044E-2</v>
      </c>
      <c r="T855" s="131"/>
    </row>
    <row r="856" spans="1:20" ht="15" customHeight="1">
      <c r="A856" s="64">
        <v>2501</v>
      </c>
      <c r="B856" s="65"/>
      <c r="C856" s="65"/>
      <c r="D856" s="65"/>
      <c r="E856" s="65"/>
      <c r="F856" s="65"/>
      <c r="G856" s="65"/>
      <c r="H856" s="65"/>
      <c r="I856" s="65"/>
      <c r="J856" s="65"/>
      <c r="K856" s="65"/>
      <c r="L856" s="66"/>
      <c r="M856" s="109"/>
      <c r="N856" s="110"/>
      <c r="O856" s="111"/>
      <c r="P856" s="74" t="str">
        <f>IF(C856=0,"",C856/B855)</f>
        <v/>
      </c>
      <c r="Q856" s="75"/>
      <c r="R856" s="76" t="str">
        <f t="shared" si="96"/>
        <v/>
      </c>
      <c r="S856" s="76" t="str">
        <f t="shared" si="95"/>
        <v/>
      </c>
      <c r="T856" s="131"/>
    </row>
    <row r="857" spans="1:20" ht="15" customHeight="1">
      <c r="A857" s="64">
        <v>2502</v>
      </c>
      <c r="B857" s="65"/>
      <c r="C857" s="65"/>
      <c r="D857" s="65"/>
      <c r="E857" s="65"/>
      <c r="F857" s="65"/>
      <c r="G857" s="65"/>
      <c r="H857" s="65"/>
      <c r="I857" s="65"/>
      <c r="J857" s="65"/>
      <c r="K857" s="65"/>
      <c r="L857" s="66"/>
      <c r="M857" s="109"/>
      <c r="N857" s="110"/>
      <c r="O857" s="111"/>
      <c r="P857" s="74" t="str">
        <f>IF(D857=0,"",D857/C856)</f>
        <v/>
      </c>
      <c r="Q857" s="75"/>
      <c r="R857" s="76" t="str">
        <f t="shared" si="96"/>
        <v/>
      </c>
      <c r="S857" s="76" t="str">
        <f t="shared" si="95"/>
        <v/>
      </c>
      <c r="T857" s="131"/>
    </row>
    <row r="858" spans="1:20" ht="15" customHeight="1">
      <c r="A858" s="64">
        <v>2601</v>
      </c>
      <c r="B858" s="65"/>
      <c r="C858" s="65"/>
      <c r="D858" s="65"/>
      <c r="E858" s="65"/>
      <c r="F858" s="65"/>
      <c r="G858" s="65"/>
      <c r="H858" s="65"/>
      <c r="I858" s="65"/>
      <c r="J858" s="65"/>
      <c r="K858" s="65"/>
      <c r="L858" s="66"/>
      <c r="M858" s="109"/>
      <c r="N858" s="110"/>
      <c r="O858" s="111"/>
      <c r="P858" s="74" t="str">
        <f>IF(E858=0,"",E858/D857)</f>
        <v/>
      </c>
      <c r="Q858" s="75"/>
      <c r="R858" s="76" t="str">
        <f t="shared" si="96"/>
        <v/>
      </c>
      <c r="S858" s="76" t="str">
        <f t="shared" si="95"/>
        <v/>
      </c>
      <c r="T858" s="131"/>
    </row>
    <row r="859" spans="1:20" ht="15" customHeight="1">
      <c r="A859" s="64">
        <v>2602</v>
      </c>
      <c r="B859" s="65"/>
      <c r="C859" s="65"/>
      <c r="D859" s="65"/>
      <c r="E859" s="65"/>
      <c r="F859" s="65"/>
      <c r="G859" s="65"/>
      <c r="H859" s="65"/>
      <c r="I859" s="65"/>
      <c r="J859" s="65"/>
      <c r="K859" s="65"/>
      <c r="L859" s="66"/>
      <c r="M859" s="109"/>
      <c r="N859" s="110"/>
      <c r="O859" s="111"/>
      <c r="P859" s="74" t="str">
        <f>IF(F859=0,"",F859/E858)</f>
        <v/>
      </c>
      <c r="Q859" s="75"/>
      <c r="R859" s="76" t="str">
        <f t="shared" si="96"/>
        <v/>
      </c>
      <c r="S859" s="76" t="str">
        <f t="shared" si="95"/>
        <v/>
      </c>
      <c r="T859" s="131"/>
    </row>
    <row r="860" spans="1:20" ht="15" customHeight="1">
      <c r="A860" s="64">
        <v>2701</v>
      </c>
      <c r="B860" s="65"/>
      <c r="C860" s="65"/>
      <c r="D860" s="65"/>
      <c r="E860" s="65"/>
      <c r="F860" s="65"/>
      <c r="G860" s="65"/>
      <c r="H860" s="65"/>
      <c r="I860" s="65"/>
      <c r="J860" s="65"/>
      <c r="K860" s="65"/>
      <c r="L860" s="66"/>
      <c r="M860" s="109"/>
      <c r="N860" s="110"/>
      <c r="O860" s="112"/>
      <c r="P860" s="74" t="str">
        <f>IF(C860=0,"",C860/B859)</f>
        <v/>
      </c>
      <c r="Q860" s="75"/>
      <c r="R860" s="76" t="str">
        <f t="shared" si="96"/>
        <v/>
      </c>
      <c r="S860" s="76" t="str">
        <f t="shared" si="95"/>
        <v/>
      </c>
      <c r="T860" s="131"/>
    </row>
    <row r="861" spans="1:20" ht="15" customHeight="1">
      <c r="A861" s="64">
        <v>2702</v>
      </c>
      <c r="B861" s="65"/>
      <c r="C861" s="65"/>
      <c r="D861" s="65"/>
      <c r="E861" s="65"/>
      <c r="F861" s="65"/>
      <c r="G861" s="65"/>
      <c r="H861" s="65"/>
      <c r="I861" s="65"/>
      <c r="J861" s="65"/>
      <c r="K861" s="65"/>
      <c r="L861" s="66"/>
      <c r="M861" s="109"/>
      <c r="N861" s="110"/>
      <c r="O861" s="112"/>
      <c r="P861" s="116"/>
      <c r="Q861" s="117"/>
      <c r="R861" s="118"/>
      <c r="S861" s="116"/>
      <c r="T861" s="131"/>
    </row>
    <row r="862" spans="1:20" ht="15" customHeight="1">
      <c r="A862" s="64">
        <v>2801</v>
      </c>
      <c r="B862" s="65"/>
      <c r="C862" s="65"/>
      <c r="D862" s="65"/>
      <c r="E862" s="65"/>
      <c r="F862" s="65"/>
      <c r="G862" s="65"/>
      <c r="H862" s="65"/>
      <c r="I862" s="65"/>
      <c r="J862" s="65"/>
      <c r="K862" s="65"/>
      <c r="L862" s="66"/>
      <c r="M862" s="109"/>
      <c r="N862" s="110"/>
      <c r="O862" s="112"/>
      <c r="P862" s="110"/>
      <c r="Q862" s="112"/>
      <c r="R862" s="170"/>
      <c r="S862" s="116"/>
      <c r="T862" s="131"/>
    </row>
    <row r="863" spans="1:20" ht="15" customHeight="1">
      <c r="A863" s="64">
        <v>2802</v>
      </c>
      <c r="B863" s="65"/>
      <c r="C863" s="65"/>
      <c r="D863" s="65"/>
      <c r="E863" s="65"/>
      <c r="F863" s="65"/>
      <c r="G863" s="65"/>
      <c r="H863" s="65"/>
      <c r="I863" s="65"/>
      <c r="J863" s="65"/>
      <c r="K863" s="65"/>
      <c r="L863" s="66"/>
      <c r="M863" s="109"/>
      <c r="N863" s="110"/>
      <c r="O863" s="112"/>
      <c r="P863" s="89" t="s">
        <v>83</v>
      </c>
      <c r="Q863" s="90"/>
      <c r="R863" s="120" t="str">
        <f>IF(SUM(L856:L859)=0,"",SUM(L856:L859))</f>
        <v/>
      </c>
      <c r="S863" s="92" t="s">
        <v>11</v>
      </c>
      <c r="T863" s="131"/>
    </row>
    <row r="864" spans="1:20" ht="15" customHeight="1">
      <c r="A864" s="64">
        <v>2901</v>
      </c>
      <c r="B864" s="65"/>
      <c r="C864" s="65"/>
      <c r="D864" s="65"/>
      <c r="E864" s="65"/>
      <c r="F864" s="65"/>
      <c r="G864" s="65"/>
      <c r="H864" s="65"/>
      <c r="I864" s="65"/>
      <c r="J864" s="65"/>
      <c r="K864" s="65"/>
      <c r="L864" s="66"/>
      <c r="M864" s="109"/>
      <c r="N864" s="110"/>
      <c r="O864" s="112"/>
      <c r="P864" s="93" t="s">
        <v>85</v>
      </c>
      <c r="Q864" s="94" t="str">
        <f>IF(Q863/B851=0,"",Q863/B851)</f>
        <v/>
      </c>
      <c r="R864" s="121" t="e">
        <f>IF(Q863/R863=0,"",Q863/R863)</f>
        <v>#VALUE!</v>
      </c>
      <c r="S864" s="96" t="s">
        <v>86</v>
      </c>
      <c r="T864" s="131"/>
    </row>
    <row r="865" spans="1:20" ht="15" customHeight="1">
      <c r="B865" s="65"/>
      <c r="C865" s="65"/>
      <c r="D865" s="65"/>
      <c r="E865" s="65"/>
      <c r="F865" s="65"/>
      <c r="G865" s="65"/>
      <c r="H865" s="65"/>
      <c r="I865" s="65"/>
      <c r="J865" s="65"/>
      <c r="K865" s="65"/>
      <c r="L865" s="66"/>
      <c r="M865" s="171"/>
      <c r="N865" s="172"/>
      <c r="O865" s="173"/>
      <c r="P865" s="98"/>
      <c r="Q865" s="99"/>
      <c r="R865" s="99"/>
      <c r="S865" s="122"/>
      <c r="T865" s="131"/>
    </row>
    <row r="866" spans="1:20" ht="15" customHeight="1">
      <c r="A866" s="29"/>
      <c r="B866" s="30"/>
      <c r="C866" s="30"/>
      <c r="D866" s="30"/>
      <c r="E866" s="30"/>
      <c r="F866" s="288" t="s">
        <v>111</v>
      </c>
      <c r="G866" s="289"/>
      <c r="H866" s="289"/>
      <c r="I866" s="289"/>
      <c r="J866" s="289"/>
      <c r="K866" s="290"/>
      <c r="L866" s="101">
        <f>SUM(L859:L862)</f>
        <v>0</v>
      </c>
      <c r="M866" s="102" t="str">
        <f>IF(L859=0,"",L859/B850)</f>
        <v/>
      </c>
      <c r="N866" s="102" t="str">
        <f>IF(L866=0,"",L866/B850)</f>
        <v/>
      </c>
      <c r="O866" s="102" t="e">
        <f>N866-M866</f>
        <v>#VALUE!</v>
      </c>
      <c r="P866" s="3"/>
      <c r="Q866" s="30"/>
      <c r="R866" s="23"/>
      <c r="S866" s="3"/>
      <c r="T866" s="131"/>
    </row>
    <row r="867" spans="1:20" ht="15" customHeight="1">
      <c r="A867" s="29"/>
      <c r="B867" s="30"/>
      <c r="C867" s="30"/>
      <c r="D867" s="30"/>
      <c r="E867" s="30"/>
      <c r="F867" s="149"/>
      <c r="G867" s="149"/>
      <c r="H867" s="149"/>
      <c r="I867" s="149"/>
      <c r="J867" s="149"/>
      <c r="K867" s="149"/>
      <c r="L867" s="150"/>
      <c r="M867" s="151"/>
      <c r="N867" s="151"/>
      <c r="O867" s="151"/>
      <c r="P867" s="3"/>
      <c r="Q867" s="30"/>
      <c r="R867" s="23"/>
      <c r="S867" s="3"/>
      <c r="T867" s="131"/>
    </row>
    <row r="868" spans="1:20" ht="15" customHeight="1">
      <c r="A868" s="29"/>
      <c r="B868" s="30"/>
      <c r="C868" s="30"/>
      <c r="D868" s="30"/>
      <c r="E868" s="30"/>
      <c r="F868" s="149"/>
      <c r="G868" s="149"/>
      <c r="H868" s="149"/>
      <c r="I868" s="149"/>
      <c r="J868" s="149"/>
      <c r="K868" s="149"/>
      <c r="L868" s="150"/>
      <c r="M868" s="151"/>
      <c r="N868" s="151"/>
      <c r="O868" s="151"/>
      <c r="P868" s="3"/>
      <c r="Q868" s="30"/>
      <c r="R868" s="23"/>
      <c r="S868" s="3"/>
      <c r="T868" s="131"/>
    </row>
    <row r="869" spans="1:20" ht="15" customHeight="1">
      <c r="A869" s="180" t="s">
        <v>99</v>
      </c>
      <c r="B869" s="254"/>
      <c r="C869" s="180"/>
      <c r="D869" s="180"/>
      <c r="E869" s="180"/>
      <c r="F869" s="180"/>
      <c r="G869" s="180"/>
      <c r="H869" s="180"/>
      <c r="I869" s="180"/>
      <c r="J869" s="131"/>
      <c r="K869" s="255"/>
      <c r="L869" s="255" t="s">
        <v>143</v>
      </c>
      <c r="M869" s="3"/>
      <c r="N869" s="3"/>
      <c r="O869" s="30"/>
      <c r="P869" s="3"/>
      <c r="Q869" s="30"/>
      <c r="R869" s="30"/>
      <c r="S869" s="30"/>
      <c r="T869" s="131"/>
    </row>
    <row r="870" spans="1:20" ht="15" customHeight="1">
      <c r="A870" s="293" t="s">
        <v>10</v>
      </c>
      <c r="B870" s="294" t="s">
        <v>100</v>
      </c>
      <c r="C870" s="289"/>
      <c r="D870" s="289"/>
      <c r="E870" s="289"/>
      <c r="F870" s="289"/>
      <c r="G870" s="289"/>
      <c r="H870" s="289"/>
      <c r="I870" s="289"/>
      <c r="J870" s="289"/>
      <c r="K870" s="290"/>
      <c r="L870" s="295" t="s">
        <v>11</v>
      </c>
      <c r="M870" s="286" t="s">
        <v>3</v>
      </c>
      <c r="N870" s="286" t="s">
        <v>4</v>
      </c>
      <c r="O870" s="284" t="s">
        <v>5</v>
      </c>
      <c r="P870" s="286" t="s">
        <v>6</v>
      </c>
      <c r="Q870" s="287" t="s">
        <v>7</v>
      </c>
      <c r="R870" s="287" t="s">
        <v>8</v>
      </c>
      <c r="S870" s="286" t="s">
        <v>101</v>
      </c>
      <c r="T870" s="131"/>
    </row>
    <row r="871" spans="1:20" ht="15" customHeight="1">
      <c r="A871" s="285"/>
      <c r="B871" s="64" t="s">
        <v>102</v>
      </c>
      <c r="C871" s="64" t="s">
        <v>103</v>
      </c>
      <c r="D871" s="64" t="s">
        <v>104</v>
      </c>
      <c r="E871" s="64" t="s">
        <v>105</v>
      </c>
      <c r="F871" s="64" t="s">
        <v>106</v>
      </c>
      <c r="G871" s="64" t="s">
        <v>107</v>
      </c>
      <c r="H871" s="64" t="s">
        <v>108</v>
      </c>
      <c r="I871" s="64" t="s">
        <v>109</v>
      </c>
      <c r="J871" s="64" t="s">
        <v>110</v>
      </c>
      <c r="K871" s="64" t="s">
        <v>136</v>
      </c>
      <c r="L871" s="285"/>
      <c r="M871" s="285"/>
      <c r="N871" s="285"/>
      <c r="O871" s="285"/>
      <c r="P871" s="285"/>
      <c r="Q871" s="285"/>
      <c r="R871" s="285"/>
      <c r="S871" s="285"/>
      <c r="T871" s="131"/>
    </row>
    <row r="872" spans="1:20" ht="15" customHeight="1">
      <c r="A872" s="64">
        <v>2301</v>
      </c>
      <c r="B872" s="181">
        <v>16</v>
      </c>
      <c r="C872" s="181"/>
      <c r="D872" s="181"/>
      <c r="E872" s="181"/>
      <c r="F872" s="181"/>
      <c r="G872" s="181"/>
      <c r="H872" s="181"/>
      <c r="I872" s="181"/>
      <c r="J872" s="181"/>
      <c r="K872" s="181"/>
      <c r="L872" s="161"/>
      <c r="M872" s="104"/>
      <c r="N872" s="105"/>
      <c r="O872" s="106"/>
      <c r="P872" s="69"/>
      <c r="Q872" s="70">
        <f>B872</f>
        <v>16</v>
      </c>
      <c r="R872" s="71"/>
      <c r="S872" s="69"/>
      <c r="T872" s="131"/>
    </row>
    <row r="873" spans="1:20" ht="15" customHeight="1">
      <c r="A873" s="64">
        <v>2302</v>
      </c>
      <c r="B873" s="181"/>
      <c r="C873" s="181">
        <v>14</v>
      </c>
      <c r="D873" s="181"/>
      <c r="E873" s="181"/>
      <c r="F873" s="181"/>
      <c r="G873" s="181"/>
      <c r="H873" s="181"/>
      <c r="I873" s="181"/>
      <c r="J873" s="181"/>
      <c r="K873" s="181"/>
      <c r="L873" s="161"/>
      <c r="M873" s="109"/>
      <c r="N873" s="110"/>
      <c r="O873" s="111"/>
      <c r="P873" s="74">
        <f>IF(C873=0,"",C873/B872)</f>
        <v>0.875</v>
      </c>
      <c r="Q873" s="75">
        <v>14</v>
      </c>
      <c r="R873" s="76">
        <f>IF(Q873=0,"",Q873/Q872)</f>
        <v>0.875</v>
      </c>
      <c r="S873" s="76">
        <f t="shared" ref="S873:S881" si="97">IF(Q873=0,"",100%-R873)</f>
        <v>0.125</v>
      </c>
      <c r="T873" s="131"/>
    </row>
    <row r="874" spans="1:20" ht="15" customHeight="1">
      <c r="A874" s="64">
        <v>2401</v>
      </c>
      <c r="B874" s="181"/>
      <c r="C874" s="181"/>
      <c r="D874" s="181">
        <v>11</v>
      </c>
      <c r="E874" s="181"/>
      <c r="F874" s="181"/>
      <c r="G874" s="181"/>
      <c r="H874" s="181"/>
      <c r="I874" s="181"/>
      <c r="J874" s="181"/>
      <c r="K874" s="181"/>
      <c r="L874" s="161"/>
      <c r="M874" s="109"/>
      <c r="N874" s="110"/>
      <c r="O874" s="111"/>
      <c r="P874" s="74">
        <f>IF(D874=0,"",D874/C873)</f>
        <v>0.7857142857142857</v>
      </c>
      <c r="Q874" s="75">
        <v>14</v>
      </c>
      <c r="R874" s="76">
        <f t="shared" ref="R874:R875" si="98">IF(Q874=0,"",Q874/Q873)</f>
        <v>1</v>
      </c>
      <c r="S874" s="76">
        <f t="shared" si="97"/>
        <v>0</v>
      </c>
      <c r="T874" s="182">
        <f>Q874/Q872</f>
        <v>0.875</v>
      </c>
    </row>
    <row r="875" spans="1:20" ht="15" customHeight="1">
      <c r="A875" s="64">
        <v>2402</v>
      </c>
      <c r="B875" s="181"/>
      <c r="C875" s="181"/>
      <c r="D875" s="181"/>
      <c r="E875" s="181">
        <v>11</v>
      </c>
      <c r="F875" s="181"/>
      <c r="G875" s="181"/>
      <c r="H875" s="181"/>
      <c r="I875" s="181"/>
      <c r="J875" s="181"/>
      <c r="K875" s="181"/>
      <c r="L875" s="161"/>
      <c r="M875" s="109"/>
      <c r="N875" s="110"/>
      <c r="O875" s="111"/>
      <c r="P875" s="74">
        <f>IF(E875=0,"",E875/D874)</f>
        <v>1</v>
      </c>
      <c r="Q875" s="75">
        <v>12</v>
      </c>
      <c r="R875" s="76">
        <f t="shared" si="98"/>
        <v>0.8571428571428571</v>
      </c>
      <c r="S875" s="76">
        <f t="shared" si="97"/>
        <v>0.1428571428571429</v>
      </c>
      <c r="T875" s="131"/>
    </row>
    <row r="876" spans="1:20" ht="15" customHeight="1">
      <c r="A876" s="64">
        <v>2501</v>
      </c>
      <c r="B876" s="181"/>
      <c r="C876" s="181"/>
      <c r="D876" s="181"/>
      <c r="E876" s="181"/>
      <c r="F876" s="181"/>
      <c r="G876" s="181"/>
      <c r="H876" s="181"/>
      <c r="I876" s="181"/>
      <c r="J876" s="181"/>
      <c r="K876" s="181"/>
      <c r="L876" s="161"/>
      <c r="M876" s="109"/>
      <c r="N876" s="110"/>
      <c r="O876" s="111"/>
      <c r="P876" s="74" t="str">
        <f>IF(F876=0,"",F876/E875)</f>
        <v/>
      </c>
      <c r="Q876" s="75"/>
      <c r="R876" s="76" t="str">
        <f t="shared" ref="R876:R881" si="99">IF(Q876=0,"",Q876/Q875)</f>
        <v/>
      </c>
      <c r="S876" s="76" t="str">
        <f t="shared" si="97"/>
        <v/>
      </c>
      <c r="T876" s="131"/>
    </row>
    <row r="877" spans="1:20" ht="15" customHeight="1">
      <c r="A877" s="64">
        <v>2502</v>
      </c>
      <c r="B877" s="181"/>
      <c r="C877" s="181"/>
      <c r="D877" s="181"/>
      <c r="E877" s="181"/>
      <c r="F877" s="181"/>
      <c r="G877" s="181"/>
      <c r="H877" s="181"/>
      <c r="I877" s="181"/>
      <c r="J877" s="181"/>
      <c r="K877" s="181"/>
      <c r="L877" s="161"/>
      <c r="M877" s="109"/>
      <c r="N877" s="110"/>
      <c r="O877" s="111"/>
      <c r="P877" s="74" t="str">
        <f>IF(C877=0,"",C877/B876)</f>
        <v/>
      </c>
      <c r="Q877" s="75"/>
      <c r="R877" s="76" t="str">
        <f t="shared" si="99"/>
        <v/>
      </c>
      <c r="S877" s="76" t="str">
        <f t="shared" si="97"/>
        <v/>
      </c>
      <c r="T877" s="131"/>
    </row>
    <row r="878" spans="1:20" ht="15" customHeight="1">
      <c r="A878" s="64">
        <v>2601</v>
      </c>
      <c r="B878" s="181"/>
      <c r="C878" s="181"/>
      <c r="D878" s="181"/>
      <c r="E878" s="181"/>
      <c r="F878" s="181"/>
      <c r="G878" s="181"/>
      <c r="H878" s="181"/>
      <c r="I878" s="181"/>
      <c r="J878" s="181"/>
      <c r="K878" s="181"/>
      <c r="L878" s="161"/>
      <c r="M878" s="109"/>
      <c r="N878" s="110"/>
      <c r="O878" s="111"/>
      <c r="P878" s="74" t="str">
        <f>IF(D878=0,"",D878/C877)</f>
        <v/>
      </c>
      <c r="Q878" s="75"/>
      <c r="R878" s="76" t="str">
        <f t="shared" si="99"/>
        <v/>
      </c>
      <c r="S878" s="76" t="str">
        <f t="shared" si="97"/>
        <v/>
      </c>
      <c r="T878" s="131"/>
    </row>
    <row r="879" spans="1:20" ht="15" customHeight="1">
      <c r="A879" s="64">
        <v>2602</v>
      </c>
      <c r="B879" s="181"/>
      <c r="C879" s="181"/>
      <c r="D879" s="181"/>
      <c r="E879" s="181"/>
      <c r="F879" s="181"/>
      <c r="G879" s="181"/>
      <c r="H879" s="181"/>
      <c r="I879" s="181"/>
      <c r="J879" s="181"/>
      <c r="K879" s="181"/>
      <c r="L879" s="161"/>
      <c r="M879" s="109"/>
      <c r="N879" s="110"/>
      <c r="O879" s="111"/>
      <c r="P879" s="74" t="str">
        <f>IF(E879=0,"",E879/D878)</f>
        <v/>
      </c>
      <c r="Q879" s="75"/>
      <c r="R879" s="76" t="str">
        <f t="shared" si="99"/>
        <v/>
      </c>
      <c r="S879" s="76" t="str">
        <f t="shared" si="97"/>
        <v/>
      </c>
      <c r="T879" s="131"/>
    </row>
    <row r="880" spans="1:20" ht="15" customHeight="1">
      <c r="A880" s="64">
        <v>2701</v>
      </c>
      <c r="B880" s="181"/>
      <c r="C880" s="181"/>
      <c r="D880" s="181"/>
      <c r="E880" s="181"/>
      <c r="F880" s="181"/>
      <c r="G880" s="181"/>
      <c r="H880" s="181"/>
      <c r="I880" s="181"/>
      <c r="J880" s="181"/>
      <c r="K880" s="181"/>
      <c r="L880" s="161"/>
      <c r="M880" s="109"/>
      <c r="N880" s="110"/>
      <c r="O880" s="111"/>
      <c r="P880" s="74" t="str">
        <f>IF(F880=0,"",F880/E879)</f>
        <v/>
      </c>
      <c r="Q880" s="75"/>
      <c r="R880" s="76" t="str">
        <f t="shared" si="99"/>
        <v/>
      </c>
      <c r="S880" s="76" t="str">
        <f t="shared" si="97"/>
        <v/>
      </c>
      <c r="T880" s="131"/>
    </row>
    <row r="881" spans="1:20" ht="15" customHeight="1">
      <c r="A881" s="64">
        <v>2702</v>
      </c>
      <c r="B881" s="181"/>
      <c r="C881" s="181"/>
      <c r="D881" s="181"/>
      <c r="E881" s="181"/>
      <c r="F881" s="181"/>
      <c r="G881" s="181"/>
      <c r="H881" s="181"/>
      <c r="I881" s="181"/>
      <c r="J881" s="181"/>
      <c r="K881" s="181"/>
      <c r="L881" s="161"/>
      <c r="M881" s="109"/>
      <c r="N881" s="110"/>
      <c r="O881" s="112"/>
      <c r="P881" s="74" t="str">
        <f>IF(C881=0,"",C881/B880)</f>
        <v/>
      </c>
      <c r="Q881" s="75"/>
      <c r="R881" s="76" t="str">
        <f t="shared" si="99"/>
        <v/>
      </c>
      <c r="S881" s="76" t="str">
        <f t="shared" si="97"/>
        <v/>
      </c>
      <c r="T881" s="131"/>
    </row>
    <row r="882" spans="1:20" ht="15" customHeight="1">
      <c r="A882" s="64">
        <v>2801</v>
      </c>
      <c r="B882" s="181"/>
      <c r="C882" s="181"/>
      <c r="D882" s="181"/>
      <c r="E882" s="181"/>
      <c r="F882" s="181"/>
      <c r="G882" s="181"/>
      <c r="H882" s="181"/>
      <c r="I882" s="181"/>
      <c r="J882" s="181"/>
      <c r="K882" s="181"/>
      <c r="L882" s="161"/>
      <c r="M882" s="109"/>
      <c r="N882" s="110"/>
      <c r="O882" s="112"/>
      <c r="P882" s="116"/>
      <c r="Q882" s="117"/>
      <c r="R882" s="118"/>
      <c r="S882" s="116"/>
      <c r="T882" s="131"/>
    </row>
    <row r="883" spans="1:20" ht="15" customHeight="1">
      <c r="A883" s="64">
        <v>2802</v>
      </c>
      <c r="B883" s="181"/>
      <c r="C883" s="181"/>
      <c r="D883" s="181"/>
      <c r="E883" s="181"/>
      <c r="F883" s="181"/>
      <c r="G883" s="181"/>
      <c r="H883" s="181"/>
      <c r="I883" s="181"/>
      <c r="J883" s="181"/>
      <c r="K883" s="181"/>
      <c r="L883" s="161"/>
      <c r="M883" s="109"/>
      <c r="N883" s="110"/>
      <c r="O883" s="112"/>
      <c r="P883" s="110"/>
      <c r="Q883" s="112"/>
      <c r="R883" s="170"/>
      <c r="S883" s="116"/>
      <c r="T883" s="131"/>
    </row>
    <row r="884" spans="1:20" ht="15" customHeight="1">
      <c r="A884" s="64">
        <v>2901</v>
      </c>
      <c r="B884" s="181"/>
      <c r="C884" s="181"/>
      <c r="D884" s="181"/>
      <c r="E884" s="181"/>
      <c r="F884" s="181"/>
      <c r="G884" s="181"/>
      <c r="H884" s="181"/>
      <c r="I884" s="181"/>
      <c r="J884" s="181"/>
      <c r="K884" s="181"/>
      <c r="L884" s="161"/>
      <c r="M884" s="109"/>
      <c r="N884" s="110"/>
      <c r="O884" s="112"/>
      <c r="P884" s="89" t="s">
        <v>83</v>
      </c>
      <c r="Q884" s="90"/>
      <c r="R884" s="120" t="str">
        <f>IF(SUM(L877:L880)=0,"",SUM(L877:L880))</f>
        <v/>
      </c>
      <c r="S884" s="92" t="s">
        <v>11</v>
      </c>
      <c r="T884" s="131"/>
    </row>
    <row r="885" spans="1:20" ht="15" customHeight="1">
      <c r="A885" s="64">
        <v>2902</v>
      </c>
      <c r="B885" s="181"/>
      <c r="C885" s="181"/>
      <c r="D885" s="181"/>
      <c r="E885" s="181"/>
      <c r="F885" s="181"/>
      <c r="G885" s="181"/>
      <c r="H885" s="181"/>
      <c r="I885" s="181"/>
      <c r="J885" s="181"/>
      <c r="K885" s="181"/>
      <c r="L885" s="161"/>
      <c r="M885" s="109"/>
      <c r="N885" s="110"/>
      <c r="O885" s="112"/>
      <c r="P885" s="93" t="s">
        <v>85</v>
      </c>
      <c r="Q885" s="94" t="str">
        <f>IF(Q884/B872=0,"",Q884/B872)</f>
        <v/>
      </c>
      <c r="R885" s="121" t="e">
        <f>IF(Q884/R884=0,"",Q884/R884)</f>
        <v>#VALUE!</v>
      </c>
      <c r="S885" s="96" t="s">
        <v>86</v>
      </c>
      <c r="T885" s="131"/>
    </row>
    <row r="886" spans="1:20" ht="15" customHeight="1">
      <c r="A886" s="254"/>
      <c r="B886" s="181"/>
      <c r="C886" s="181"/>
      <c r="D886" s="181"/>
      <c r="E886" s="181"/>
      <c r="F886" s="181"/>
      <c r="G886" s="181"/>
      <c r="H886" s="181"/>
      <c r="I886" s="181"/>
      <c r="J886" s="181"/>
      <c r="K886" s="181"/>
      <c r="L886" s="161"/>
      <c r="M886" s="171"/>
      <c r="N886" s="172"/>
      <c r="O886" s="173"/>
      <c r="P886" s="98"/>
      <c r="Q886" s="99"/>
      <c r="R886" s="99"/>
      <c r="S886" s="122"/>
      <c r="T886" s="131"/>
    </row>
    <row r="887" spans="1:20" ht="15" customHeight="1">
      <c r="A887" s="29"/>
      <c r="B887" s="30"/>
      <c r="C887" s="30"/>
      <c r="D887" s="30"/>
      <c r="E887" s="30"/>
      <c r="F887" s="288" t="s">
        <v>111</v>
      </c>
      <c r="G887" s="289"/>
      <c r="H887" s="289"/>
      <c r="I887" s="289"/>
      <c r="J887" s="289"/>
      <c r="K887" s="290"/>
      <c r="L887" s="101">
        <f>SUM(L880:L883)</f>
        <v>0</v>
      </c>
      <c r="M887" s="102" t="str">
        <f>IF(L880=0,"",L880/B871)</f>
        <v/>
      </c>
      <c r="N887" s="102" t="str">
        <f>IF(L887=0,"",L887/B871)</f>
        <v/>
      </c>
      <c r="O887" s="102" t="e">
        <f>N887-M887</f>
        <v>#VALUE!</v>
      </c>
      <c r="P887" s="3"/>
      <c r="Q887" s="30"/>
      <c r="R887" s="23"/>
      <c r="S887" s="3"/>
      <c r="T887" s="131"/>
    </row>
    <row r="888" spans="1:20" ht="15" customHeight="1">
      <c r="A888" s="29"/>
      <c r="B888" s="30"/>
      <c r="C888" s="30"/>
      <c r="D888" s="30"/>
      <c r="E888" s="30"/>
      <c r="F888" s="149"/>
      <c r="G888" s="149"/>
      <c r="H888" s="149"/>
      <c r="I888" s="149"/>
      <c r="J888" s="149"/>
      <c r="K888" s="149"/>
      <c r="L888" s="150"/>
      <c r="M888" s="151"/>
      <c r="N888" s="151"/>
      <c r="O888" s="151"/>
      <c r="P888" s="3"/>
      <c r="Q888" s="30"/>
      <c r="R888" s="23"/>
      <c r="S888" s="3"/>
      <c r="T888" s="131"/>
    </row>
    <row r="889" spans="1:20" ht="15" customHeight="1">
      <c r="A889" s="29"/>
      <c r="B889" s="30"/>
      <c r="C889" s="30"/>
      <c r="D889" s="30"/>
      <c r="E889" s="30"/>
      <c r="F889" s="149"/>
      <c r="G889" s="149"/>
      <c r="H889" s="149"/>
      <c r="I889" s="149"/>
      <c r="J889" s="149"/>
      <c r="K889" s="149"/>
      <c r="L889" s="150"/>
      <c r="M889" s="151"/>
      <c r="N889" s="151"/>
      <c r="O889" s="151"/>
      <c r="P889" s="3"/>
      <c r="Q889" s="30"/>
      <c r="R889" s="23"/>
      <c r="S889" s="3"/>
      <c r="T889" s="131"/>
    </row>
    <row r="890" spans="1:20" ht="15" customHeight="1">
      <c r="A890" s="180" t="s">
        <v>99</v>
      </c>
      <c r="B890" s="261"/>
      <c r="C890" s="180"/>
      <c r="D890" s="180"/>
      <c r="E890" s="180"/>
      <c r="F890" s="180"/>
      <c r="G890" s="180"/>
      <c r="H890" s="180"/>
      <c r="I890" s="180"/>
      <c r="J890" s="131"/>
      <c r="K890" s="262"/>
      <c r="L890" s="262" t="s">
        <v>144</v>
      </c>
      <c r="M890" s="3"/>
      <c r="N890" s="3"/>
      <c r="O890" s="30"/>
      <c r="P890" s="3"/>
      <c r="Q890" s="30"/>
      <c r="R890" s="30"/>
      <c r="S890" s="30"/>
      <c r="T890" s="131"/>
    </row>
    <row r="891" spans="1:20" ht="15" customHeight="1">
      <c r="A891" s="293" t="s">
        <v>10</v>
      </c>
      <c r="B891" s="294" t="s">
        <v>100</v>
      </c>
      <c r="C891" s="289"/>
      <c r="D891" s="289"/>
      <c r="E891" s="289"/>
      <c r="F891" s="289"/>
      <c r="G891" s="289"/>
      <c r="H891" s="289"/>
      <c r="I891" s="289"/>
      <c r="J891" s="289"/>
      <c r="K891" s="290"/>
      <c r="L891" s="295" t="s">
        <v>11</v>
      </c>
      <c r="M891" s="286" t="s">
        <v>3</v>
      </c>
      <c r="N891" s="286" t="s">
        <v>4</v>
      </c>
      <c r="O891" s="284" t="s">
        <v>5</v>
      </c>
      <c r="P891" s="286" t="s">
        <v>6</v>
      </c>
      <c r="Q891" s="287" t="s">
        <v>7</v>
      </c>
      <c r="R891" s="287" t="s">
        <v>8</v>
      </c>
      <c r="S891" s="286" t="s">
        <v>101</v>
      </c>
      <c r="T891" s="131"/>
    </row>
    <row r="892" spans="1:20" ht="15" customHeight="1">
      <c r="A892" s="285"/>
      <c r="B892" s="64" t="s">
        <v>102</v>
      </c>
      <c r="C892" s="64" t="s">
        <v>103</v>
      </c>
      <c r="D892" s="64" t="s">
        <v>104</v>
      </c>
      <c r="E892" s="64" t="s">
        <v>105</v>
      </c>
      <c r="F892" s="64" t="s">
        <v>106</v>
      </c>
      <c r="G892" s="64" t="s">
        <v>107</v>
      </c>
      <c r="H892" s="64" t="s">
        <v>108</v>
      </c>
      <c r="I892" s="64" t="s">
        <v>109</v>
      </c>
      <c r="J892" s="64" t="s">
        <v>110</v>
      </c>
      <c r="K892" s="64" t="s">
        <v>136</v>
      </c>
      <c r="L892" s="285"/>
      <c r="M892" s="285"/>
      <c r="N892" s="285"/>
      <c r="O892" s="285"/>
      <c r="P892" s="285"/>
      <c r="Q892" s="285"/>
      <c r="R892" s="285"/>
      <c r="S892" s="285"/>
      <c r="T892" s="131"/>
    </row>
    <row r="893" spans="1:20" ht="15" customHeight="1">
      <c r="A893" s="64">
        <v>2302</v>
      </c>
      <c r="B893" s="181">
        <v>35</v>
      </c>
      <c r="C893" s="181"/>
      <c r="D893" s="181"/>
      <c r="E893" s="181"/>
      <c r="F893" s="181"/>
      <c r="G893" s="181"/>
      <c r="H893" s="181"/>
      <c r="I893" s="181"/>
      <c r="J893" s="181"/>
      <c r="K893" s="181"/>
      <c r="L893" s="161"/>
      <c r="M893" s="104"/>
      <c r="N893" s="105"/>
      <c r="O893" s="106"/>
      <c r="P893" s="69"/>
      <c r="Q893" s="70">
        <f>B893</f>
        <v>35</v>
      </c>
      <c r="R893" s="71"/>
      <c r="S893" s="69"/>
      <c r="T893" s="131"/>
    </row>
    <row r="894" spans="1:20" ht="15" customHeight="1">
      <c r="A894" s="64">
        <v>2401</v>
      </c>
      <c r="B894" s="181"/>
      <c r="C894" s="181">
        <v>26</v>
      </c>
      <c r="D894" s="181"/>
      <c r="E894" s="181"/>
      <c r="F894" s="181"/>
      <c r="G894" s="181"/>
      <c r="H894" s="181"/>
      <c r="I894" s="181"/>
      <c r="J894" s="181"/>
      <c r="K894" s="181"/>
      <c r="L894" s="161"/>
      <c r="M894" s="109"/>
      <c r="N894" s="110"/>
      <c r="O894" s="111"/>
      <c r="P894" s="74">
        <f>IF(C894=0,"",C894/B893)</f>
        <v>0.74285714285714288</v>
      </c>
      <c r="Q894" s="75">
        <v>26</v>
      </c>
      <c r="R894" s="76">
        <f>IF(Q894=0,"",Q894/Q893)</f>
        <v>0.74285714285714288</v>
      </c>
      <c r="S894" s="76">
        <f t="shared" ref="S894:S902" si="100">IF(Q894=0,"",100%-R894)</f>
        <v>0.25714285714285712</v>
      </c>
      <c r="T894" s="131"/>
    </row>
    <row r="895" spans="1:20" ht="15" customHeight="1">
      <c r="A895" s="64">
        <v>2402</v>
      </c>
      <c r="B895" s="181"/>
      <c r="C895" s="181"/>
      <c r="D895" s="181">
        <v>18</v>
      </c>
      <c r="E895" s="181"/>
      <c r="F895" s="181"/>
      <c r="G895" s="181"/>
      <c r="H895" s="181"/>
      <c r="I895" s="181"/>
      <c r="J895" s="181"/>
      <c r="K895" s="181"/>
      <c r="L895" s="161"/>
      <c r="M895" s="109"/>
      <c r="N895" s="110"/>
      <c r="O895" s="111"/>
      <c r="P895" s="74">
        <f>IF(D895=0,"",D895/C894)</f>
        <v>0.69230769230769229</v>
      </c>
      <c r="Q895" s="75">
        <v>24</v>
      </c>
      <c r="R895" s="76">
        <f t="shared" ref="R895:R897" si="101">IF(Q895=0,"",Q895/Q894)</f>
        <v>0.92307692307692313</v>
      </c>
      <c r="S895" s="76">
        <f t="shared" ref="S895:S897" si="102">IF(Q895=0,"",100%-R895)</f>
        <v>7.6923076923076872E-2</v>
      </c>
      <c r="T895" s="182">
        <f>Q895/Q893</f>
        <v>0.68571428571428572</v>
      </c>
    </row>
    <row r="896" spans="1:20" ht="15" customHeight="1">
      <c r="A896" s="64">
        <v>2501</v>
      </c>
      <c r="B896" s="181"/>
      <c r="C896" s="181"/>
      <c r="D896" s="181"/>
      <c r="E896" s="181"/>
      <c r="F896" s="181"/>
      <c r="G896" s="181"/>
      <c r="H896" s="181"/>
      <c r="I896" s="181"/>
      <c r="J896" s="181"/>
      <c r="K896" s="181"/>
      <c r="L896" s="161"/>
      <c r="M896" s="109"/>
      <c r="N896" s="110"/>
      <c r="O896" s="111"/>
      <c r="P896" s="74" t="str">
        <f>IF(E896=0,"",E896/D895)</f>
        <v/>
      </c>
      <c r="Q896" s="75"/>
      <c r="R896" s="76" t="str">
        <f t="shared" si="101"/>
        <v/>
      </c>
      <c r="S896" s="76" t="str">
        <f t="shared" si="102"/>
        <v/>
      </c>
      <c r="T896" s="131"/>
    </row>
    <row r="897" spans="1:20" ht="15" customHeight="1">
      <c r="A897" s="64">
        <v>2502</v>
      </c>
      <c r="B897" s="181"/>
      <c r="C897" s="181"/>
      <c r="D897" s="181"/>
      <c r="E897" s="181"/>
      <c r="F897" s="181"/>
      <c r="G897" s="181"/>
      <c r="H897" s="181"/>
      <c r="I897" s="181"/>
      <c r="J897" s="181"/>
      <c r="K897" s="181"/>
      <c r="L897" s="161"/>
      <c r="M897" s="109"/>
      <c r="N897" s="110"/>
      <c r="O897" s="111"/>
      <c r="P897" s="74" t="str">
        <f>IF(F897=0,"",F897/E896)</f>
        <v/>
      </c>
      <c r="Q897" s="75"/>
      <c r="R897" s="76" t="str">
        <f t="shared" si="101"/>
        <v/>
      </c>
      <c r="S897" s="76" t="str">
        <f t="shared" si="102"/>
        <v/>
      </c>
      <c r="T897" s="131"/>
    </row>
    <row r="898" spans="1:20" ht="15" customHeight="1">
      <c r="A898" s="64">
        <v>2601</v>
      </c>
      <c r="B898" s="181"/>
      <c r="C898" s="181"/>
      <c r="D898" s="181"/>
      <c r="E898" s="181"/>
      <c r="F898" s="181"/>
      <c r="G898" s="181"/>
      <c r="H898" s="181"/>
      <c r="I898" s="181"/>
      <c r="J898" s="181"/>
      <c r="K898" s="181"/>
      <c r="L898" s="161"/>
      <c r="M898" s="109"/>
      <c r="N898" s="110"/>
      <c r="O898" s="111"/>
      <c r="P898" s="74" t="str">
        <f>IF(C898=0,"",C898/B897)</f>
        <v/>
      </c>
      <c r="Q898" s="75"/>
      <c r="R898" s="76" t="str">
        <f t="shared" ref="R898:R902" si="103">IF(Q898=0,"",Q898/Q897)</f>
        <v/>
      </c>
      <c r="S898" s="76" t="str">
        <f t="shared" si="100"/>
        <v/>
      </c>
      <c r="T898" s="131"/>
    </row>
    <row r="899" spans="1:20" ht="15" customHeight="1">
      <c r="A899" s="64">
        <v>2602</v>
      </c>
      <c r="B899" s="181"/>
      <c r="C899" s="181"/>
      <c r="D899" s="181"/>
      <c r="E899" s="181"/>
      <c r="F899" s="181"/>
      <c r="G899" s="181"/>
      <c r="H899" s="181"/>
      <c r="I899" s="181"/>
      <c r="J899" s="181"/>
      <c r="K899" s="181"/>
      <c r="L899" s="161"/>
      <c r="M899" s="109"/>
      <c r="N899" s="110"/>
      <c r="O899" s="111"/>
      <c r="P899" s="74" t="str">
        <f>IF(D899=0,"",D899/C898)</f>
        <v/>
      </c>
      <c r="Q899" s="75"/>
      <c r="R899" s="76" t="str">
        <f t="shared" si="103"/>
        <v/>
      </c>
      <c r="S899" s="76" t="str">
        <f t="shared" si="100"/>
        <v/>
      </c>
      <c r="T899" s="131"/>
    </row>
    <row r="900" spans="1:20" ht="15" customHeight="1">
      <c r="A900" s="64">
        <v>2701</v>
      </c>
      <c r="B900" s="181"/>
      <c r="C900" s="181"/>
      <c r="D900" s="181"/>
      <c r="E900" s="181"/>
      <c r="F900" s="181"/>
      <c r="G900" s="181"/>
      <c r="H900" s="181"/>
      <c r="I900" s="181"/>
      <c r="J900" s="181"/>
      <c r="K900" s="181"/>
      <c r="L900" s="161"/>
      <c r="M900" s="109"/>
      <c r="N900" s="110"/>
      <c r="O900" s="111"/>
      <c r="P900" s="74" t="str">
        <f>IF(E900=0,"",E900/D899)</f>
        <v/>
      </c>
      <c r="Q900" s="75"/>
      <c r="R900" s="76" t="str">
        <f t="shared" si="103"/>
        <v/>
      </c>
      <c r="S900" s="76" t="str">
        <f t="shared" si="100"/>
        <v/>
      </c>
      <c r="T900" s="131"/>
    </row>
    <row r="901" spans="1:20" ht="15" customHeight="1">
      <c r="A901" s="64">
        <v>2702</v>
      </c>
      <c r="B901" s="181"/>
      <c r="C901" s="181"/>
      <c r="D901" s="181"/>
      <c r="E901" s="181"/>
      <c r="F901" s="181"/>
      <c r="G901" s="181"/>
      <c r="H901" s="181"/>
      <c r="I901" s="181"/>
      <c r="J901" s="181"/>
      <c r="K901" s="181"/>
      <c r="L901" s="161"/>
      <c r="M901" s="109"/>
      <c r="N901" s="110"/>
      <c r="O901" s="111"/>
      <c r="P901" s="74" t="str">
        <f>IF(F901=0,"",F901/E900)</f>
        <v/>
      </c>
      <c r="Q901" s="75"/>
      <c r="R901" s="76" t="str">
        <f t="shared" si="103"/>
        <v/>
      </c>
      <c r="S901" s="76" t="str">
        <f t="shared" si="100"/>
        <v/>
      </c>
      <c r="T901" s="131"/>
    </row>
    <row r="902" spans="1:20" ht="15" customHeight="1">
      <c r="A902" s="64">
        <v>2801</v>
      </c>
      <c r="B902" s="181"/>
      <c r="C902" s="181"/>
      <c r="D902" s="181"/>
      <c r="E902" s="181"/>
      <c r="F902" s="181"/>
      <c r="G902" s="181"/>
      <c r="H902" s="181"/>
      <c r="I902" s="181"/>
      <c r="J902" s="181"/>
      <c r="K902" s="181"/>
      <c r="L902" s="161"/>
      <c r="M902" s="109"/>
      <c r="N902" s="110"/>
      <c r="O902" s="112"/>
      <c r="P902" s="74" t="str">
        <f>IF(C902=0,"",C902/B901)</f>
        <v/>
      </c>
      <c r="Q902" s="75"/>
      <c r="R902" s="76" t="str">
        <f t="shared" si="103"/>
        <v/>
      </c>
      <c r="S902" s="76" t="str">
        <f t="shared" si="100"/>
        <v/>
      </c>
      <c r="T902" s="131"/>
    </row>
    <row r="903" spans="1:20" ht="15" customHeight="1">
      <c r="A903" s="64">
        <v>2802</v>
      </c>
      <c r="B903" s="181"/>
      <c r="C903" s="181"/>
      <c r="D903" s="181"/>
      <c r="E903" s="181"/>
      <c r="F903" s="181"/>
      <c r="G903" s="181"/>
      <c r="H903" s="181"/>
      <c r="I903" s="181"/>
      <c r="J903" s="181"/>
      <c r="K903" s="181"/>
      <c r="L903" s="161"/>
      <c r="M903" s="109"/>
      <c r="N903" s="110"/>
      <c r="O903" s="112"/>
      <c r="P903" s="116"/>
      <c r="Q903" s="117"/>
      <c r="R903" s="118"/>
      <c r="S903" s="116"/>
      <c r="T903" s="131"/>
    </row>
    <row r="904" spans="1:20" ht="15" customHeight="1">
      <c r="A904" s="64">
        <v>2901</v>
      </c>
      <c r="B904" s="181"/>
      <c r="C904" s="181"/>
      <c r="D904" s="181"/>
      <c r="E904" s="181"/>
      <c r="F904" s="181"/>
      <c r="G904" s="181"/>
      <c r="H904" s="181"/>
      <c r="I904" s="181"/>
      <c r="J904" s="181"/>
      <c r="K904" s="181"/>
      <c r="L904" s="161"/>
      <c r="M904" s="109"/>
      <c r="N904" s="110"/>
      <c r="O904" s="112"/>
      <c r="P904" s="110"/>
      <c r="Q904" s="112"/>
      <c r="R904" s="170"/>
      <c r="S904" s="116"/>
      <c r="T904" s="131"/>
    </row>
    <row r="905" spans="1:20" ht="15" customHeight="1">
      <c r="A905" s="64">
        <v>2902</v>
      </c>
      <c r="B905" s="181"/>
      <c r="C905" s="181"/>
      <c r="D905" s="181"/>
      <c r="E905" s="181"/>
      <c r="F905" s="181"/>
      <c r="G905" s="181"/>
      <c r="H905" s="181"/>
      <c r="I905" s="181"/>
      <c r="J905" s="181"/>
      <c r="K905" s="181"/>
      <c r="L905" s="161"/>
      <c r="M905" s="109"/>
      <c r="N905" s="110"/>
      <c r="O905" s="112"/>
      <c r="P905" s="89" t="s">
        <v>83</v>
      </c>
      <c r="Q905" s="90"/>
      <c r="R905" s="120" t="str">
        <f>IF(SUM(L898:L901)=0,"",SUM(L898:L901))</f>
        <v/>
      </c>
      <c r="S905" s="92" t="s">
        <v>11</v>
      </c>
      <c r="T905" s="131"/>
    </row>
    <row r="906" spans="1:20" ht="15" customHeight="1">
      <c r="A906" s="64">
        <v>3001</v>
      </c>
      <c r="B906" s="181"/>
      <c r="C906" s="181"/>
      <c r="D906" s="181"/>
      <c r="E906" s="181"/>
      <c r="F906" s="181"/>
      <c r="G906" s="181"/>
      <c r="H906" s="181"/>
      <c r="I906" s="181"/>
      <c r="J906" s="181"/>
      <c r="K906" s="181"/>
      <c r="L906" s="161"/>
      <c r="M906" s="109"/>
      <c r="N906" s="110"/>
      <c r="O906" s="112"/>
      <c r="P906" s="93" t="s">
        <v>85</v>
      </c>
      <c r="Q906" s="94" t="str">
        <f>IF(Q905/B893=0,"",Q905/B893)</f>
        <v/>
      </c>
      <c r="R906" s="121" t="e">
        <f>IF(Q905/R905=0,"",Q905/R905)</f>
        <v>#VALUE!</v>
      </c>
      <c r="S906" s="96" t="s">
        <v>86</v>
      </c>
      <c r="T906" s="131"/>
    </row>
    <row r="907" spans="1:20" ht="15" customHeight="1">
      <c r="A907" s="261"/>
      <c r="B907" s="181"/>
      <c r="C907" s="181"/>
      <c r="D907" s="181"/>
      <c r="E907" s="181"/>
      <c r="F907" s="181"/>
      <c r="G907" s="181"/>
      <c r="H907" s="181"/>
      <c r="I907" s="181"/>
      <c r="J907" s="181"/>
      <c r="K907" s="181"/>
      <c r="L907" s="161"/>
      <c r="M907" s="171"/>
      <c r="N907" s="172"/>
      <c r="O907" s="173"/>
      <c r="P907" s="98"/>
      <c r="Q907" s="99"/>
      <c r="R907" s="99"/>
      <c r="S907" s="122"/>
      <c r="T907" s="131"/>
    </row>
    <row r="908" spans="1:20" ht="15" customHeight="1">
      <c r="A908" s="29"/>
      <c r="B908" s="30"/>
      <c r="C908" s="30"/>
      <c r="D908" s="30"/>
      <c r="E908" s="30"/>
      <c r="F908" s="288" t="s">
        <v>111</v>
      </c>
      <c r="G908" s="289"/>
      <c r="H908" s="289"/>
      <c r="I908" s="289"/>
      <c r="J908" s="289"/>
      <c r="K908" s="290"/>
      <c r="L908" s="101">
        <f>SUM(L901:L904)</f>
        <v>0</v>
      </c>
      <c r="M908" s="102" t="str">
        <f>IF(L901=0,"",L901/B892)</f>
        <v/>
      </c>
      <c r="N908" s="102" t="str">
        <f>IF(L908=0,"",L908/B892)</f>
        <v/>
      </c>
      <c r="O908" s="102" t="e">
        <f>N908-M908</f>
        <v>#VALUE!</v>
      </c>
      <c r="P908" s="3"/>
      <c r="Q908" s="30"/>
      <c r="R908" s="23"/>
      <c r="S908" s="3"/>
      <c r="T908" s="131"/>
    </row>
    <row r="909" spans="1:20" ht="15" customHeight="1">
      <c r="A909" s="29"/>
      <c r="B909" s="30"/>
      <c r="C909" s="30"/>
      <c r="D909" s="30"/>
      <c r="E909" s="30"/>
      <c r="F909" s="149"/>
      <c r="G909" s="149"/>
      <c r="H909" s="149"/>
      <c r="I909" s="149"/>
      <c r="J909" s="149"/>
      <c r="K909" s="149"/>
      <c r="L909" s="150"/>
      <c r="M909" s="151"/>
      <c r="N909" s="151"/>
      <c r="O909" s="151"/>
      <c r="P909" s="3"/>
      <c r="Q909" s="30"/>
      <c r="R909" s="23"/>
      <c r="S909" s="3"/>
      <c r="T909" s="131"/>
    </row>
    <row r="910" spans="1:20" ht="15" customHeight="1">
      <c r="A910" s="29"/>
      <c r="B910" s="30"/>
      <c r="C910" s="30"/>
      <c r="D910" s="30"/>
      <c r="E910" s="30"/>
      <c r="F910" s="149"/>
      <c r="G910" s="149"/>
      <c r="H910" s="149"/>
      <c r="I910" s="149"/>
      <c r="J910" s="149"/>
      <c r="K910" s="149"/>
      <c r="L910" s="150"/>
      <c r="M910" s="151"/>
      <c r="N910" s="151"/>
      <c r="O910" s="151"/>
      <c r="P910" s="3"/>
      <c r="Q910" s="30"/>
      <c r="R910" s="23"/>
      <c r="S910" s="3"/>
      <c r="T910" s="131"/>
    </row>
    <row r="911" spans="1:20" ht="26.25">
      <c r="A911" s="180" t="s">
        <v>99</v>
      </c>
      <c r="B911" s="271"/>
      <c r="C911" s="180"/>
      <c r="D911" s="180"/>
      <c r="E911" s="180"/>
      <c r="F911" s="180"/>
      <c r="G911" s="180"/>
      <c r="H911" s="180"/>
      <c r="I911" s="180"/>
      <c r="J911" s="131"/>
      <c r="K911" s="272"/>
      <c r="L911" s="272" t="s">
        <v>145</v>
      </c>
      <c r="M911" s="3"/>
      <c r="N911" s="3"/>
      <c r="O911" s="30"/>
      <c r="P911" s="3"/>
      <c r="Q911" s="30"/>
      <c r="R911" s="30"/>
      <c r="S911" s="30"/>
      <c r="T911" s="131"/>
    </row>
    <row r="912" spans="1:20" ht="15" customHeight="1">
      <c r="A912" s="293" t="s">
        <v>10</v>
      </c>
      <c r="B912" s="294" t="s">
        <v>100</v>
      </c>
      <c r="C912" s="289"/>
      <c r="D912" s="289"/>
      <c r="E912" s="289"/>
      <c r="F912" s="289"/>
      <c r="G912" s="289"/>
      <c r="H912" s="289"/>
      <c r="I912" s="289"/>
      <c r="J912" s="289"/>
      <c r="K912" s="290"/>
      <c r="L912" s="295" t="s">
        <v>11</v>
      </c>
      <c r="M912" s="286" t="s">
        <v>3</v>
      </c>
      <c r="N912" s="286" t="s">
        <v>4</v>
      </c>
      <c r="O912" s="284" t="s">
        <v>5</v>
      </c>
      <c r="P912" s="286" t="s">
        <v>6</v>
      </c>
      <c r="Q912" s="287" t="s">
        <v>7</v>
      </c>
      <c r="R912" s="287" t="s">
        <v>8</v>
      </c>
      <c r="S912" s="286" t="s">
        <v>101</v>
      </c>
      <c r="T912" s="131"/>
    </row>
    <row r="913" spans="1:20" ht="15" customHeight="1">
      <c r="A913" s="285"/>
      <c r="B913" s="64" t="s">
        <v>102</v>
      </c>
      <c r="C913" s="64" t="s">
        <v>103</v>
      </c>
      <c r="D913" s="64" t="s">
        <v>104</v>
      </c>
      <c r="E913" s="64" t="s">
        <v>105</v>
      </c>
      <c r="F913" s="64" t="s">
        <v>106</v>
      </c>
      <c r="G913" s="64" t="s">
        <v>107</v>
      </c>
      <c r="H913" s="64" t="s">
        <v>108</v>
      </c>
      <c r="I913" s="64" t="s">
        <v>109</v>
      </c>
      <c r="J913" s="64" t="s">
        <v>110</v>
      </c>
      <c r="K913" s="64" t="s">
        <v>136</v>
      </c>
      <c r="L913" s="285"/>
      <c r="M913" s="285"/>
      <c r="N913" s="285"/>
      <c r="O913" s="285"/>
      <c r="P913" s="285"/>
      <c r="Q913" s="285"/>
      <c r="R913" s="285"/>
      <c r="S913" s="285"/>
      <c r="T913" s="131"/>
    </row>
    <row r="914" spans="1:20" ht="15" customHeight="1">
      <c r="A914" s="64">
        <v>2401</v>
      </c>
      <c r="B914" s="181">
        <v>28</v>
      </c>
      <c r="C914" s="181"/>
      <c r="D914" s="181"/>
      <c r="E914" s="181"/>
      <c r="F914" s="181"/>
      <c r="G914" s="181"/>
      <c r="H914" s="181"/>
      <c r="I914" s="181"/>
      <c r="J914" s="181"/>
      <c r="K914" s="181"/>
      <c r="L914" s="161"/>
      <c r="M914" s="104"/>
      <c r="N914" s="105"/>
      <c r="O914" s="106"/>
      <c r="P914" s="69"/>
      <c r="Q914" s="70">
        <f>B914</f>
        <v>28</v>
      </c>
      <c r="R914" s="71"/>
      <c r="S914" s="69"/>
      <c r="T914" s="131"/>
    </row>
    <row r="915" spans="1:20" ht="15" customHeight="1">
      <c r="A915" s="64">
        <v>242</v>
      </c>
      <c r="B915" s="181"/>
      <c r="C915" s="181">
        <v>23</v>
      </c>
      <c r="D915" s="181"/>
      <c r="E915" s="181"/>
      <c r="F915" s="181"/>
      <c r="G915" s="181"/>
      <c r="H915" s="181"/>
      <c r="I915" s="181"/>
      <c r="J915" s="181"/>
      <c r="K915" s="181"/>
      <c r="L915" s="161"/>
      <c r="M915" s="109"/>
      <c r="N915" s="110"/>
      <c r="O915" s="111"/>
      <c r="P915" s="74">
        <f>IF(C915=0,"",C915/B914)</f>
        <v>0.8214285714285714</v>
      </c>
      <c r="Q915" s="75">
        <v>23</v>
      </c>
      <c r="R915" s="76">
        <f>IF(Q915=0,"",Q915/Q914)</f>
        <v>0.8214285714285714</v>
      </c>
      <c r="S915" s="76">
        <f t="shared" ref="S915:S923" si="104">IF(Q915=0,"",100%-R915)</f>
        <v>0.1785714285714286</v>
      </c>
      <c r="T915" s="131"/>
    </row>
    <row r="916" spans="1:20" ht="15" customHeight="1">
      <c r="A916" s="64">
        <v>2501</v>
      </c>
      <c r="B916" s="181"/>
      <c r="C916" s="181"/>
      <c r="D916" s="181"/>
      <c r="E916" s="181"/>
      <c r="F916" s="181"/>
      <c r="G916" s="181"/>
      <c r="H916" s="181"/>
      <c r="I916" s="181"/>
      <c r="J916" s="181"/>
      <c r="K916" s="181"/>
      <c r="L916" s="161"/>
      <c r="M916" s="109"/>
      <c r="N916" s="110"/>
      <c r="O916" s="111"/>
      <c r="P916" s="74" t="str">
        <f>IF(D916=0,"",D916/C915)</f>
        <v/>
      </c>
      <c r="Q916" s="75"/>
      <c r="R916" s="76" t="str">
        <f t="shared" ref="R916:R922" si="105">IF(Q916=0,"",Q916/Q915)</f>
        <v/>
      </c>
      <c r="S916" s="76" t="str">
        <f t="shared" si="104"/>
        <v/>
      </c>
      <c r="T916" s="182">
        <f>Q916/Q914</f>
        <v>0</v>
      </c>
    </row>
    <row r="917" spans="1:20" ht="15" customHeight="1">
      <c r="A917" s="64">
        <v>2502</v>
      </c>
      <c r="B917" s="181"/>
      <c r="C917" s="181"/>
      <c r="D917" s="181"/>
      <c r="E917" s="181"/>
      <c r="F917" s="181"/>
      <c r="G917" s="181"/>
      <c r="H917" s="181"/>
      <c r="I917" s="181"/>
      <c r="J917" s="181"/>
      <c r="K917" s="181"/>
      <c r="L917" s="161"/>
      <c r="M917" s="109"/>
      <c r="N917" s="110"/>
      <c r="O917" s="111"/>
      <c r="P917" s="74" t="str">
        <f>IF(E917=0,"",E917/D916)</f>
        <v/>
      </c>
      <c r="Q917" s="75"/>
      <c r="R917" s="76" t="str">
        <f t="shared" si="105"/>
        <v/>
      </c>
      <c r="S917" s="76" t="str">
        <f t="shared" si="104"/>
        <v/>
      </c>
      <c r="T917" s="131"/>
    </row>
    <row r="918" spans="1:20" ht="15" customHeight="1">
      <c r="A918" s="64">
        <v>2601</v>
      </c>
      <c r="B918" s="181"/>
      <c r="C918" s="181"/>
      <c r="D918" s="181"/>
      <c r="E918" s="181"/>
      <c r="F918" s="181"/>
      <c r="G918" s="181"/>
      <c r="H918" s="181"/>
      <c r="I918" s="181"/>
      <c r="J918" s="181"/>
      <c r="K918" s="181"/>
      <c r="L918" s="161"/>
      <c r="M918" s="109"/>
      <c r="N918" s="110"/>
      <c r="O918" s="111"/>
      <c r="P918" s="74" t="str">
        <f>IF(F918=0,"",F918/E917)</f>
        <v/>
      </c>
      <c r="Q918" s="75"/>
      <c r="R918" s="76" t="str">
        <f t="shared" si="105"/>
        <v/>
      </c>
      <c r="S918" s="76" t="str">
        <f t="shared" si="104"/>
        <v/>
      </c>
      <c r="T918" s="131"/>
    </row>
    <row r="919" spans="1:20" ht="15" customHeight="1">
      <c r="A919" s="64">
        <v>2602</v>
      </c>
      <c r="B919" s="181"/>
      <c r="C919" s="181"/>
      <c r="D919" s="181"/>
      <c r="E919" s="181"/>
      <c r="F919" s="181"/>
      <c r="G919" s="181"/>
      <c r="H919" s="181"/>
      <c r="I919" s="181"/>
      <c r="J919" s="181"/>
      <c r="K919" s="181"/>
      <c r="L919" s="161"/>
      <c r="M919" s="109"/>
      <c r="N919" s="110"/>
      <c r="O919" s="111"/>
      <c r="P919" s="74" t="str">
        <f>IF(C919=0,"",C919/B918)</f>
        <v/>
      </c>
      <c r="Q919" s="75"/>
      <c r="R919" s="76" t="str">
        <f t="shared" si="105"/>
        <v/>
      </c>
      <c r="S919" s="76" t="str">
        <f t="shared" si="104"/>
        <v/>
      </c>
      <c r="T919" s="131"/>
    </row>
    <row r="920" spans="1:20" ht="15" customHeight="1">
      <c r="A920" s="64">
        <v>2701</v>
      </c>
      <c r="B920" s="181"/>
      <c r="C920" s="181"/>
      <c r="D920" s="181"/>
      <c r="E920" s="181"/>
      <c r="F920" s="181"/>
      <c r="G920" s="181"/>
      <c r="H920" s="181"/>
      <c r="I920" s="181"/>
      <c r="J920" s="181"/>
      <c r="K920" s="181"/>
      <c r="L920" s="161"/>
      <c r="M920" s="109"/>
      <c r="N920" s="110"/>
      <c r="O920" s="111"/>
      <c r="P920" s="74" t="str">
        <f>IF(D920=0,"",D920/C919)</f>
        <v/>
      </c>
      <c r="Q920" s="75"/>
      <c r="R920" s="76" t="str">
        <f t="shared" si="105"/>
        <v/>
      </c>
      <c r="S920" s="76" t="str">
        <f t="shared" si="104"/>
        <v/>
      </c>
      <c r="T920" s="131"/>
    </row>
    <row r="921" spans="1:20" ht="15" customHeight="1">
      <c r="A921" s="64">
        <v>2702</v>
      </c>
      <c r="B921" s="181"/>
      <c r="C921" s="181"/>
      <c r="D921" s="181"/>
      <c r="E921" s="181"/>
      <c r="F921" s="181"/>
      <c r="G921" s="181"/>
      <c r="H921" s="181"/>
      <c r="I921" s="181"/>
      <c r="J921" s="181"/>
      <c r="K921" s="181"/>
      <c r="L921" s="161"/>
      <c r="M921" s="109"/>
      <c r="N921" s="110"/>
      <c r="O921" s="111"/>
      <c r="P921" s="74" t="str">
        <f>IF(E921=0,"",E921/D920)</f>
        <v/>
      </c>
      <c r="Q921" s="75"/>
      <c r="R921" s="76" t="str">
        <f t="shared" si="105"/>
        <v/>
      </c>
      <c r="S921" s="76" t="str">
        <f t="shared" si="104"/>
        <v/>
      </c>
      <c r="T921" s="131"/>
    </row>
    <row r="922" spans="1:20" ht="15" customHeight="1">
      <c r="A922" s="64">
        <v>2801</v>
      </c>
      <c r="B922" s="181"/>
      <c r="C922" s="181"/>
      <c r="D922" s="181"/>
      <c r="E922" s="181"/>
      <c r="F922" s="181"/>
      <c r="G922" s="181"/>
      <c r="H922" s="181"/>
      <c r="I922" s="181"/>
      <c r="J922" s="181"/>
      <c r="K922" s="181"/>
      <c r="L922" s="161"/>
      <c r="M922" s="109"/>
      <c r="N922" s="110"/>
      <c r="O922" s="111"/>
      <c r="P922" s="74" t="str">
        <f>IF(F922=0,"",F922/E921)</f>
        <v/>
      </c>
      <c r="Q922" s="75"/>
      <c r="R922" s="76" t="str">
        <f t="shared" si="105"/>
        <v/>
      </c>
      <c r="S922" s="76" t="str">
        <f t="shared" si="104"/>
        <v/>
      </c>
      <c r="T922" s="131"/>
    </row>
    <row r="923" spans="1:20" ht="15" customHeight="1">
      <c r="A923" s="64">
        <v>2802</v>
      </c>
      <c r="B923" s="181"/>
      <c r="C923" s="181"/>
      <c r="D923" s="181"/>
      <c r="E923" s="181"/>
      <c r="F923" s="181"/>
      <c r="G923" s="181"/>
      <c r="H923" s="181"/>
      <c r="I923" s="181"/>
      <c r="J923" s="181"/>
      <c r="K923" s="181"/>
      <c r="L923" s="161"/>
      <c r="M923" s="109"/>
      <c r="N923" s="110"/>
      <c r="O923" s="112"/>
      <c r="P923" s="74" t="str">
        <f>IF(C923=0,"",C923/B922)</f>
        <v/>
      </c>
      <c r="Q923" s="75"/>
      <c r="R923" s="76" t="str">
        <f t="shared" ref="R923" si="106">IF(Q923=0,"",Q923/Q922)</f>
        <v/>
      </c>
      <c r="S923" s="76" t="str">
        <f t="shared" si="104"/>
        <v/>
      </c>
      <c r="T923" s="131"/>
    </row>
    <row r="924" spans="1:20" ht="15" customHeight="1">
      <c r="A924" s="64">
        <v>2901</v>
      </c>
      <c r="B924" s="181"/>
      <c r="C924" s="181"/>
      <c r="D924" s="181"/>
      <c r="E924" s="181"/>
      <c r="F924" s="181"/>
      <c r="G924" s="181"/>
      <c r="H924" s="181"/>
      <c r="I924" s="181"/>
      <c r="J924" s="181"/>
      <c r="K924" s="181"/>
      <c r="L924" s="161"/>
      <c r="M924" s="109"/>
      <c r="N924" s="110"/>
      <c r="O924" s="112"/>
      <c r="P924" s="116"/>
      <c r="Q924" s="117"/>
      <c r="R924" s="118"/>
      <c r="S924" s="116"/>
      <c r="T924" s="131"/>
    </row>
    <row r="925" spans="1:20" ht="15" customHeight="1">
      <c r="A925" s="64">
        <v>2902</v>
      </c>
      <c r="B925" s="181"/>
      <c r="C925" s="181"/>
      <c r="D925" s="181"/>
      <c r="E925" s="181"/>
      <c r="F925" s="181"/>
      <c r="G925" s="181"/>
      <c r="H925" s="181"/>
      <c r="I925" s="181"/>
      <c r="J925" s="181"/>
      <c r="K925" s="181"/>
      <c r="L925" s="161"/>
      <c r="M925" s="109"/>
      <c r="N925" s="110"/>
      <c r="O925" s="112"/>
      <c r="P925" s="110"/>
      <c r="Q925" s="112"/>
      <c r="R925" s="170"/>
      <c r="S925" s="116"/>
      <c r="T925" s="131"/>
    </row>
    <row r="926" spans="1:20" ht="15" customHeight="1">
      <c r="A926" s="64">
        <v>3001</v>
      </c>
      <c r="B926" s="181"/>
      <c r="C926" s="181"/>
      <c r="D926" s="181"/>
      <c r="E926" s="181"/>
      <c r="F926" s="181"/>
      <c r="G926" s="181"/>
      <c r="H926" s="181"/>
      <c r="I926" s="181"/>
      <c r="J926" s="181"/>
      <c r="K926" s="181"/>
      <c r="L926" s="161"/>
      <c r="M926" s="109"/>
      <c r="N926" s="110"/>
      <c r="O926" s="112"/>
      <c r="P926" s="89" t="s">
        <v>83</v>
      </c>
      <c r="Q926" s="90"/>
      <c r="R926" s="120" t="str">
        <f>IF(SUM(L919:L922)=0,"",SUM(L919:L922))</f>
        <v/>
      </c>
      <c r="S926" s="92" t="s">
        <v>11</v>
      </c>
      <c r="T926" s="131"/>
    </row>
    <row r="927" spans="1:20" ht="15" customHeight="1">
      <c r="A927" s="64">
        <v>3002</v>
      </c>
      <c r="B927" s="181"/>
      <c r="C927" s="181"/>
      <c r="D927" s="181"/>
      <c r="E927" s="181"/>
      <c r="F927" s="181"/>
      <c r="G927" s="181"/>
      <c r="H927" s="181"/>
      <c r="I927" s="181"/>
      <c r="J927" s="181"/>
      <c r="K927" s="181"/>
      <c r="L927" s="161"/>
      <c r="M927" s="109"/>
      <c r="N927" s="110"/>
      <c r="O927" s="112"/>
      <c r="P927" s="93" t="s">
        <v>85</v>
      </c>
      <c r="Q927" s="94" t="str">
        <f>IF(Q926/B914=0,"",Q926/B914)</f>
        <v/>
      </c>
      <c r="R927" s="121" t="e">
        <f>IF(Q926/R926=0,"",Q926/R926)</f>
        <v>#VALUE!</v>
      </c>
      <c r="S927" s="96" t="s">
        <v>86</v>
      </c>
      <c r="T927" s="131"/>
    </row>
    <row r="928" spans="1:20" ht="15" customHeight="1">
      <c r="A928" s="271"/>
      <c r="B928" s="181"/>
      <c r="C928" s="181"/>
      <c r="D928" s="181"/>
      <c r="E928" s="181"/>
      <c r="F928" s="181"/>
      <c r="G928" s="181"/>
      <c r="H928" s="181"/>
      <c r="I928" s="181"/>
      <c r="J928" s="181"/>
      <c r="K928" s="181"/>
      <c r="L928" s="161"/>
      <c r="M928" s="171"/>
      <c r="N928" s="172"/>
      <c r="O928" s="173"/>
      <c r="P928" s="98"/>
      <c r="Q928" s="99"/>
      <c r="R928" s="99"/>
      <c r="S928" s="122"/>
      <c r="T928" s="131"/>
    </row>
    <row r="929" spans="1:20" ht="15" customHeight="1">
      <c r="A929" s="29"/>
      <c r="B929" s="30"/>
      <c r="C929" s="30"/>
      <c r="D929" s="30"/>
      <c r="E929" s="30"/>
      <c r="F929" s="288" t="s">
        <v>111</v>
      </c>
      <c r="G929" s="289"/>
      <c r="H929" s="289"/>
      <c r="I929" s="289"/>
      <c r="J929" s="289"/>
      <c r="K929" s="290"/>
      <c r="L929" s="101">
        <f>SUM(L922:L925)</f>
        <v>0</v>
      </c>
      <c r="M929" s="102" t="str">
        <f>IF(L922=0,"",L922/B913)</f>
        <v/>
      </c>
      <c r="N929" s="102" t="str">
        <f>IF(L929=0,"",L929/B913)</f>
        <v/>
      </c>
      <c r="O929" s="102" t="e">
        <f>N929-M929</f>
        <v>#VALUE!</v>
      </c>
      <c r="P929" s="3"/>
      <c r="Q929" s="30"/>
      <c r="R929" s="23"/>
      <c r="S929" s="3"/>
      <c r="T929" s="131"/>
    </row>
    <row r="930" spans="1:20" ht="15" customHeight="1">
      <c r="A930" s="29"/>
      <c r="B930" s="30"/>
      <c r="C930" s="30"/>
      <c r="D930" s="30"/>
      <c r="E930" s="30"/>
      <c r="F930" s="149"/>
      <c r="G930" s="149"/>
      <c r="H930" s="149"/>
      <c r="I930" s="149"/>
      <c r="J930" s="149"/>
      <c r="K930" s="149"/>
      <c r="L930" s="150"/>
      <c r="M930" s="151"/>
      <c r="N930" s="151"/>
      <c r="O930" s="151"/>
      <c r="P930" s="3"/>
      <c r="Q930" s="30"/>
      <c r="R930" s="23"/>
      <c r="S930" s="3"/>
      <c r="T930" s="131"/>
    </row>
    <row r="931" spans="1:20" ht="15" customHeight="1">
      <c r="A931" s="29"/>
      <c r="B931" s="30"/>
      <c r="C931" s="30"/>
      <c r="D931" s="30"/>
      <c r="E931" s="30"/>
      <c r="F931" s="149"/>
      <c r="G931" s="149"/>
      <c r="H931" s="149"/>
      <c r="I931" s="149"/>
      <c r="J931" s="149"/>
      <c r="K931" s="149"/>
      <c r="L931" s="150"/>
      <c r="M931" s="151"/>
      <c r="N931" s="151"/>
      <c r="O931" s="151"/>
      <c r="P931" s="3"/>
      <c r="Q931" s="30"/>
      <c r="R931" s="23"/>
      <c r="S931" s="3"/>
      <c r="T931" s="131"/>
    </row>
    <row r="932" spans="1:20" ht="15" customHeight="1">
      <c r="A932" s="180" t="s">
        <v>99</v>
      </c>
      <c r="B932" s="280"/>
      <c r="C932" s="180"/>
      <c r="D932" s="180"/>
      <c r="E932" s="180"/>
      <c r="F932" s="180"/>
      <c r="G932" s="180"/>
      <c r="H932" s="180"/>
      <c r="I932" s="180"/>
      <c r="J932" s="131"/>
      <c r="K932" s="281"/>
      <c r="L932" s="281" t="s">
        <v>146</v>
      </c>
      <c r="M932" s="3"/>
      <c r="N932" s="3"/>
      <c r="O932" s="30"/>
      <c r="P932" s="3"/>
      <c r="Q932" s="30"/>
      <c r="R932" s="30"/>
      <c r="S932" s="30"/>
      <c r="T932" s="131"/>
    </row>
    <row r="933" spans="1:20" ht="15" customHeight="1">
      <c r="A933" s="293" t="s">
        <v>10</v>
      </c>
      <c r="B933" s="294" t="s">
        <v>100</v>
      </c>
      <c r="C933" s="289"/>
      <c r="D933" s="289"/>
      <c r="E933" s="289"/>
      <c r="F933" s="289"/>
      <c r="G933" s="289"/>
      <c r="H933" s="289"/>
      <c r="I933" s="289"/>
      <c r="J933" s="289"/>
      <c r="K933" s="290"/>
      <c r="L933" s="295" t="s">
        <v>11</v>
      </c>
      <c r="M933" s="286" t="s">
        <v>3</v>
      </c>
      <c r="N933" s="286" t="s">
        <v>4</v>
      </c>
      <c r="O933" s="284" t="s">
        <v>5</v>
      </c>
      <c r="P933" s="286" t="s">
        <v>6</v>
      </c>
      <c r="Q933" s="287" t="s">
        <v>7</v>
      </c>
      <c r="R933" s="287" t="s">
        <v>8</v>
      </c>
      <c r="S933" s="286" t="s">
        <v>101</v>
      </c>
      <c r="T933" s="131"/>
    </row>
    <row r="934" spans="1:20" ht="15" customHeight="1">
      <c r="A934" s="285"/>
      <c r="B934" s="64" t="s">
        <v>102</v>
      </c>
      <c r="C934" s="64" t="s">
        <v>103</v>
      </c>
      <c r="D934" s="64" t="s">
        <v>104</v>
      </c>
      <c r="E934" s="64" t="s">
        <v>105</v>
      </c>
      <c r="F934" s="64" t="s">
        <v>106</v>
      </c>
      <c r="G934" s="64" t="s">
        <v>107</v>
      </c>
      <c r="H934" s="64" t="s">
        <v>108</v>
      </c>
      <c r="I934" s="64" t="s">
        <v>109</v>
      </c>
      <c r="J934" s="64" t="s">
        <v>110</v>
      </c>
      <c r="K934" s="64" t="s">
        <v>136</v>
      </c>
      <c r="L934" s="285"/>
      <c r="M934" s="285"/>
      <c r="N934" s="285"/>
      <c r="O934" s="285"/>
      <c r="P934" s="285"/>
      <c r="Q934" s="285"/>
      <c r="R934" s="285"/>
      <c r="S934" s="285"/>
      <c r="T934" s="131"/>
    </row>
    <row r="935" spans="1:20" ht="15" customHeight="1">
      <c r="A935" s="64">
        <v>2401</v>
      </c>
      <c r="B935" s="181">
        <v>20</v>
      </c>
      <c r="C935" s="181"/>
      <c r="D935" s="181"/>
      <c r="E935" s="181"/>
      <c r="F935" s="181"/>
      <c r="G935" s="181"/>
      <c r="H935" s="181"/>
      <c r="I935" s="181"/>
      <c r="J935" s="181"/>
      <c r="K935" s="181"/>
      <c r="L935" s="161"/>
      <c r="M935" s="104"/>
      <c r="N935" s="105"/>
      <c r="O935" s="106"/>
      <c r="P935" s="69"/>
      <c r="Q935" s="70">
        <f>B935</f>
        <v>20</v>
      </c>
      <c r="R935" s="71"/>
      <c r="S935" s="69"/>
      <c r="T935" s="131"/>
    </row>
    <row r="936" spans="1:20" ht="15" customHeight="1">
      <c r="A936" s="64">
        <v>2402</v>
      </c>
      <c r="B936" s="181"/>
      <c r="C936" s="181"/>
      <c r="D936" s="181"/>
      <c r="E936" s="181"/>
      <c r="F936" s="181"/>
      <c r="G936" s="181"/>
      <c r="H936" s="181"/>
      <c r="I936" s="181"/>
      <c r="J936" s="181"/>
      <c r="K936" s="181"/>
      <c r="L936" s="161"/>
      <c r="M936" s="109"/>
      <c r="N936" s="110"/>
      <c r="O936" s="111"/>
      <c r="P936" s="74" t="str">
        <f>IF(C936=0,"",C936/B935)</f>
        <v/>
      </c>
      <c r="Q936" s="75"/>
      <c r="R936" s="76" t="str">
        <f>IF(Q936=0,"",Q936/Q935)</f>
        <v/>
      </c>
      <c r="S936" s="76" t="str">
        <f t="shared" ref="S936:S944" si="107">IF(Q936=0,"",100%-R936)</f>
        <v/>
      </c>
      <c r="T936" s="131"/>
    </row>
    <row r="937" spans="1:20" ht="15" customHeight="1">
      <c r="A937" s="64">
        <v>2501</v>
      </c>
      <c r="B937" s="181"/>
      <c r="C937" s="181"/>
      <c r="D937" s="181"/>
      <c r="E937" s="181"/>
      <c r="F937" s="181"/>
      <c r="G937" s="181"/>
      <c r="H937" s="181"/>
      <c r="I937" s="181"/>
      <c r="J937" s="181"/>
      <c r="K937" s="181"/>
      <c r="L937" s="161"/>
      <c r="M937" s="109"/>
      <c r="N937" s="110"/>
      <c r="O937" s="111"/>
      <c r="P937" s="74" t="str">
        <f>IF(D937=0,"",D937/C936)</f>
        <v/>
      </c>
      <c r="Q937" s="75"/>
      <c r="R937" s="76" t="str">
        <f t="shared" ref="R937:R944" si="108">IF(Q937=0,"",Q937/Q936)</f>
        <v/>
      </c>
      <c r="S937" s="76" t="str">
        <f t="shared" si="107"/>
        <v/>
      </c>
      <c r="T937" s="182">
        <f>Q937/Q935</f>
        <v>0</v>
      </c>
    </row>
    <row r="938" spans="1:20" ht="15" customHeight="1">
      <c r="A938" s="64">
        <v>2502</v>
      </c>
      <c r="B938" s="181"/>
      <c r="C938" s="181"/>
      <c r="D938" s="181"/>
      <c r="E938" s="181"/>
      <c r="F938" s="181"/>
      <c r="G938" s="181"/>
      <c r="H938" s="181"/>
      <c r="I938" s="181"/>
      <c r="J938" s="181"/>
      <c r="K938" s="181"/>
      <c r="L938" s="161"/>
      <c r="M938" s="109"/>
      <c r="N938" s="110"/>
      <c r="O938" s="111"/>
      <c r="P938" s="74" t="str">
        <f>IF(E938=0,"",E938/D937)</f>
        <v/>
      </c>
      <c r="Q938" s="75"/>
      <c r="R938" s="76" t="str">
        <f t="shared" si="108"/>
        <v/>
      </c>
      <c r="S938" s="76" t="str">
        <f t="shared" si="107"/>
        <v/>
      </c>
      <c r="T938" s="131"/>
    </row>
    <row r="939" spans="1:20" ht="15" customHeight="1">
      <c r="A939" s="64">
        <v>2601</v>
      </c>
      <c r="B939" s="181"/>
      <c r="C939" s="181"/>
      <c r="D939" s="181"/>
      <c r="E939" s="181"/>
      <c r="F939" s="181"/>
      <c r="G939" s="181"/>
      <c r="H939" s="181"/>
      <c r="I939" s="181"/>
      <c r="J939" s="181"/>
      <c r="K939" s="181"/>
      <c r="L939" s="161"/>
      <c r="M939" s="109"/>
      <c r="N939" s="110"/>
      <c r="O939" s="111"/>
      <c r="P939" s="74" t="str">
        <f>IF(F939=0,"",F939/E938)</f>
        <v/>
      </c>
      <c r="Q939" s="75"/>
      <c r="R939" s="76" t="str">
        <f t="shared" si="108"/>
        <v/>
      </c>
      <c r="S939" s="76" t="str">
        <f t="shared" si="107"/>
        <v/>
      </c>
      <c r="T939" s="131"/>
    </row>
    <row r="940" spans="1:20" ht="15" customHeight="1">
      <c r="A940" s="64">
        <v>2602</v>
      </c>
      <c r="B940" s="181"/>
      <c r="C940" s="181"/>
      <c r="D940" s="181"/>
      <c r="E940" s="181"/>
      <c r="F940" s="181"/>
      <c r="G940" s="181"/>
      <c r="H940" s="181"/>
      <c r="I940" s="181"/>
      <c r="J940" s="181"/>
      <c r="K940" s="181"/>
      <c r="L940" s="161"/>
      <c r="M940" s="109"/>
      <c r="N940" s="110"/>
      <c r="O940" s="111"/>
      <c r="P940" s="74" t="str">
        <f>IF(C940=0,"",C940/B939)</f>
        <v/>
      </c>
      <c r="Q940" s="75"/>
      <c r="R940" s="76" t="str">
        <f t="shared" si="108"/>
        <v/>
      </c>
      <c r="S940" s="76" t="str">
        <f t="shared" si="107"/>
        <v/>
      </c>
      <c r="T940" s="131"/>
    </row>
    <row r="941" spans="1:20" ht="15" customHeight="1">
      <c r="A941" s="64">
        <v>2701</v>
      </c>
      <c r="B941" s="181"/>
      <c r="C941" s="181"/>
      <c r="D941" s="181"/>
      <c r="E941" s="181"/>
      <c r="F941" s="181"/>
      <c r="G941" s="181"/>
      <c r="H941" s="181"/>
      <c r="I941" s="181"/>
      <c r="J941" s="181"/>
      <c r="K941" s="181"/>
      <c r="L941" s="161"/>
      <c r="M941" s="109"/>
      <c r="N941" s="110"/>
      <c r="O941" s="111"/>
      <c r="P941" s="74" t="str">
        <f>IF(D941=0,"",D941/C940)</f>
        <v/>
      </c>
      <c r="Q941" s="75"/>
      <c r="R941" s="76" t="str">
        <f t="shared" si="108"/>
        <v/>
      </c>
      <c r="S941" s="76" t="str">
        <f t="shared" si="107"/>
        <v/>
      </c>
      <c r="T941" s="131"/>
    </row>
    <row r="942" spans="1:20" ht="15" customHeight="1">
      <c r="A942" s="64">
        <v>2702</v>
      </c>
      <c r="B942" s="181"/>
      <c r="C942" s="181"/>
      <c r="D942" s="181"/>
      <c r="E942" s="181"/>
      <c r="F942" s="181"/>
      <c r="G942" s="181"/>
      <c r="H942" s="181"/>
      <c r="I942" s="181"/>
      <c r="J942" s="181"/>
      <c r="K942" s="181"/>
      <c r="L942" s="161"/>
      <c r="M942" s="109"/>
      <c r="N942" s="110"/>
      <c r="O942" s="111"/>
      <c r="P942" s="74" t="str">
        <f>IF(E942=0,"",E942/D941)</f>
        <v/>
      </c>
      <c r="Q942" s="75"/>
      <c r="R942" s="76" t="str">
        <f t="shared" si="108"/>
        <v/>
      </c>
      <c r="S942" s="76" t="str">
        <f t="shared" si="107"/>
        <v/>
      </c>
      <c r="T942" s="131"/>
    </row>
    <row r="943" spans="1:20" ht="15" customHeight="1">
      <c r="A943" s="64">
        <v>2801</v>
      </c>
      <c r="B943" s="181"/>
      <c r="C943" s="181"/>
      <c r="D943" s="181"/>
      <c r="E943" s="181"/>
      <c r="F943" s="181"/>
      <c r="G943" s="181"/>
      <c r="H943" s="181"/>
      <c r="I943" s="181"/>
      <c r="J943" s="181"/>
      <c r="K943" s="181"/>
      <c r="L943" s="161"/>
      <c r="M943" s="109"/>
      <c r="N943" s="110"/>
      <c r="O943" s="111"/>
      <c r="P943" s="74" t="str">
        <f>IF(F943=0,"",F943/E942)</f>
        <v/>
      </c>
      <c r="Q943" s="75"/>
      <c r="R943" s="76" t="str">
        <f t="shared" si="108"/>
        <v/>
      </c>
      <c r="S943" s="76" t="str">
        <f t="shared" si="107"/>
        <v/>
      </c>
      <c r="T943" s="131"/>
    </row>
    <row r="944" spans="1:20" ht="15" customHeight="1">
      <c r="A944" s="64">
        <v>2802</v>
      </c>
      <c r="B944" s="181"/>
      <c r="C944" s="181"/>
      <c r="D944" s="181"/>
      <c r="E944" s="181"/>
      <c r="F944" s="181"/>
      <c r="G944" s="181"/>
      <c r="H944" s="181"/>
      <c r="I944" s="181"/>
      <c r="J944" s="181"/>
      <c r="K944" s="181"/>
      <c r="L944" s="161"/>
      <c r="M944" s="109"/>
      <c r="N944" s="110"/>
      <c r="O944" s="112"/>
      <c r="P944" s="74" t="str">
        <f>IF(C944=0,"",C944/B943)</f>
        <v/>
      </c>
      <c r="Q944" s="75"/>
      <c r="R944" s="76" t="str">
        <f t="shared" si="108"/>
        <v/>
      </c>
      <c r="S944" s="76" t="str">
        <f t="shared" si="107"/>
        <v/>
      </c>
      <c r="T944" s="131"/>
    </row>
    <row r="945" spans="1:20" ht="15" customHeight="1">
      <c r="A945" s="64">
        <v>2901</v>
      </c>
      <c r="B945" s="181"/>
      <c r="C945" s="181"/>
      <c r="D945" s="181"/>
      <c r="E945" s="181"/>
      <c r="F945" s="181"/>
      <c r="G945" s="181"/>
      <c r="H945" s="181"/>
      <c r="I945" s="181"/>
      <c r="J945" s="181"/>
      <c r="K945" s="181"/>
      <c r="L945" s="161"/>
      <c r="M945" s="109"/>
      <c r="N945" s="110"/>
      <c r="O945" s="112"/>
      <c r="P945" s="116"/>
      <c r="Q945" s="117"/>
      <c r="R945" s="118"/>
      <c r="S945" s="116"/>
      <c r="T945" s="131"/>
    </row>
    <row r="946" spans="1:20" ht="15" customHeight="1">
      <c r="A946" s="64">
        <v>2902</v>
      </c>
      <c r="B946" s="181"/>
      <c r="C946" s="181"/>
      <c r="D946" s="181"/>
      <c r="E946" s="181"/>
      <c r="F946" s="181"/>
      <c r="G946" s="181"/>
      <c r="H946" s="181"/>
      <c r="I946" s="181"/>
      <c r="J946" s="181"/>
      <c r="K946" s="181"/>
      <c r="L946" s="161"/>
      <c r="M946" s="109"/>
      <c r="N946" s="110"/>
      <c r="O946" s="112"/>
      <c r="P946" s="110"/>
      <c r="Q946" s="112"/>
      <c r="R946" s="170"/>
      <c r="S946" s="116"/>
      <c r="T946" s="131"/>
    </row>
    <row r="947" spans="1:20" ht="15" customHeight="1">
      <c r="A947" s="64">
        <v>3001</v>
      </c>
      <c r="B947" s="181"/>
      <c r="C947" s="181"/>
      <c r="D947" s="181"/>
      <c r="E947" s="181"/>
      <c r="F947" s="181"/>
      <c r="G947" s="181"/>
      <c r="H947" s="181"/>
      <c r="I947" s="181"/>
      <c r="J947" s="181"/>
      <c r="K947" s="181"/>
      <c r="L947" s="161"/>
      <c r="M947" s="109"/>
      <c r="N947" s="110"/>
      <c r="O947" s="112"/>
      <c r="P947" s="89" t="s">
        <v>83</v>
      </c>
      <c r="Q947" s="90"/>
      <c r="R947" s="120" t="str">
        <f>IF(SUM(L940:L943)=0,"",SUM(L940:L943))</f>
        <v/>
      </c>
      <c r="S947" s="92" t="s">
        <v>11</v>
      </c>
      <c r="T947" s="131"/>
    </row>
    <row r="948" spans="1:20" ht="15" customHeight="1">
      <c r="A948" s="64">
        <v>3002</v>
      </c>
      <c r="B948" s="181"/>
      <c r="C948" s="181"/>
      <c r="D948" s="181"/>
      <c r="E948" s="181"/>
      <c r="F948" s="181"/>
      <c r="G948" s="181"/>
      <c r="H948" s="181"/>
      <c r="I948" s="181"/>
      <c r="J948" s="181"/>
      <c r="K948" s="181"/>
      <c r="L948" s="161"/>
      <c r="M948" s="109"/>
      <c r="N948" s="110"/>
      <c r="O948" s="112"/>
      <c r="P948" s="93" t="s">
        <v>85</v>
      </c>
      <c r="Q948" s="94" t="str">
        <f>IF(Q947/B935=0,"",Q947/B935)</f>
        <v/>
      </c>
      <c r="R948" s="121" t="e">
        <f>IF(Q947/R947=0,"",Q947/R947)</f>
        <v>#VALUE!</v>
      </c>
      <c r="S948" s="96" t="s">
        <v>86</v>
      </c>
      <c r="T948" s="131"/>
    </row>
    <row r="949" spans="1:20" ht="15" customHeight="1">
      <c r="A949" s="280"/>
      <c r="B949" s="181"/>
      <c r="C949" s="181"/>
      <c r="D949" s="181"/>
      <c r="E949" s="181"/>
      <c r="F949" s="181"/>
      <c r="G949" s="181"/>
      <c r="H949" s="181"/>
      <c r="I949" s="181"/>
      <c r="J949" s="181"/>
      <c r="K949" s="181"/>
      <c r="L949" s="161"/>
      <c r="M949" s="171"/>
      <c r="N949" s="172"/>
      <c r="O949" s="173"/>
      <c r="P949" s="98"/>
      <c r="Q949" s="99"/>
      <c r="R949" s="99"/>
      <c r="S949" s="122"/>
      <c r="T949" s="131"/>
    </row>
    <row r="950" spans="1:20" ht="15" customHeight="1">
      <c r="A950" s="29"/>
      <c r="B950" s="30"/>
      <c r="C950" s="30"/>
      <c r="D950" s="30"/>
      <c r="E950" s="30"/>
      <c r="F950" s="288" t="s">
        <v>111</v>
      </c>
      <c r="G950" s="289"/>
      <c r="H950" s="289"/>
      <c r="I950" s="289"/>
      <c r="J950" s="289"/>
      <c r="K950" s="290"/>
      <c r="L950" s="101">
        <f>SUM(L943:L946)</f>
        <v>0</v>
      </c>
      <c r="M950" s="102" t="str">
        <f>IF(L943=0,"",L943/B934)</f>
        <v/>
      </c>
      <c r="N950" s="102" t="str">
        <f>IF(L950=0,"",L950/B934)</f>
        <v/>
      </c>
      <c r="O950" s="102" t="e">
        <f>N950-M950</f>
        <v>#VALUE!</v>
      </c>
      <c r="P950" s="3"/>
      <c r="Q950" s="30"/>
      <c r="R950" s="23"/>
      <c r="S950" s="3"/>
      <c r="T950" s="131"/>
    </row>
  </sheetData>
  <mergeCells count="417">
    <mergeCell ref="S933:S934"/>
    <mergeCell ref="F950:K950"/>
    <mergeCell ref="A933:A934"/>
    <mergeCell ref="B933:K933"/>
    <mergeCell ref="L933:L934"/>
    <mergeCell ref="M933:M934"/>
    <mergeCell ref="N933:N934"/>
    <mergeCell ref="O933:O934"/>
    <mergeCell ref="P933:P934"/>
    <mergeCell ref="Q933:Q934"/>
    <mergeCell ref="R933:R934"/>
    <mergeCell ref="S912:S913"/>
    <mergeCell ref="F929:K929"/>
    <mergeCell ref="A912:A913"/>
    <mergeCell ref="B912:K912"/>
    <mergeCell ref="L912:L913"/>
    <mergeCell ref="M912:M913"/>
    <mergeCell ref="N912:N913"/>
    <mergeCell ref="O912:O913"/>
    <mergeCell ref="P912:P913"/>
    <mergeCell ref="Q912:Q913"/>
    <mergeCell ref="R912:R913"/>
    <mergeCell ref="S891:S892"/>
    <mergeCell ref="F908:K908"/>
    <mergeCell ref="A891:A892"/>
    <mergeCell ref="B891:K891"/>
    <mergeCell ref="L891:L892"/>
    <mergeCell ref="M891:M892"/>
    <mergeCell ref="N891:N892"/>
    <mergeCell ref="O891:O892"/>
    <mergeCell ref="P891:P892"/>
    <mergeCell ref="Q891:Q892"/>
    <mergeCell ref="R891:R892"/>
    <mergeCell ref="S870:S871"/>
    <mergeCell ref="F887:K887"/>
    <mergeCell ref="A870:A871"/>
    <mergeCell ref="B870:K870"/>
    <mergeCell ref="L870:L871"/>
    <mergeCell ref="M870:M871"/>
    <mergeCell ref="N870:N871"/>
    <mergeCell ref="O870:O871"/>
    <mergeCell ref="P870:P871"/>
    <mergeCell ref="Q870:Q871"/>
    <mergeCell ref="R870:R871"/>
    <mergeCell ref="S567:S568"/>
    <mergeCell ref="F564:K564"/>
    <mergeCell ref="A567:A568"/>
    <mergeCell ref="B567:K567"/>
    <mergeCell ref="L567:L568"/>
    <mergeCell ref="M567:M568"/>
    <mergeCell ref="P522:P523"/>
    <mergeCell ref="Q522:Q523"/>
    <mergeCell ref="R522:R523"/>
    <mergeCell ref="S522:S523"/>
    <mergeCell ref="A545:A546"/>
    <mergeCell ref="B545:K545"/>
    <mergeCell ref="L545:L546"/>
    <mergeCell ref="M545:M546"/>
    <mergeCell ref="S545:S546"/>
    <mergeCell ref="F541:K541"/>
    <mergeCell ref="B544:G544"/>
    <mergeCell ref="H544:J544"/>
    <mergeCell ref="R499:R500"/>
    <mergeCell ref="S499:S500"/>
    <mergeCell ref="F495:K495"/>
    <mergeCell ref="B498:G498"/>
    <mergeCell ref="H498:J498"/>
    <mergeCell ref="A499:A500"/>
    <mergeCell ref="B499:K499"/>
    <mergeCell ref="L499:L500"/>
    <mergeCell ref="M499:M500"/>
    <mergeCell ref="P499:P500"/>
    <mergeCell ref="Q499:Q500"/>
    <mergeCell ref="P476:P477"/>
    <mergeCell ref="Q476:Q477"/>
    <mergeCell ref="R476:R477"/>
    <mergeCell ref="S476:S477"/>
    <mergeCell ref="F472:K472"/>
    <mergeCell ref="A475:G475"/>
    <mergeCell ref="H475:J475"/>
    <mergeCell ref="A476:A477"/>
    <mergeCell ref="B476:K476"/>
    <mergeCell ref="L476:L477"/>
    <mergeCell ref="M476:M477"/>
    <mergeCell ref="P453:P454"/>
    <mergeCell ref="Q453:Q454"/>
    <mergeCell ref="R453:R454"/>
    <mergeCell ref="S453:S454"/>
    <mergeCell ref="A452:G452"/>
    <mergeCell ref="H452:J452"/>
    <mergeCell ref="A453:A454"/>
    <mergeCell ref="B453:K453"/>
    <mergeCell ref="L453:L454"/>
    <mergeCell ref="M453:M454"/>
    <mergeCell ref="P430:P431"/>
    <mergeCell ref="Q430:Q431"/>
    <mergeCell ref="R430:R431"/>
    <mergeCell ref="S430:S431"/>
    <mergeCell ref="A429:G429"/>
    <mergeCell ref="H429:J429"/>
    <mergeCell ref="A430:A431"/>
    <mergeCell ref="B430:K430"/>
    <mergeCell ref="L430:L431"/>
    <mergeCell ref="M430:M431"/>
    <mergeCell ref="Q407:Q408"/>
    <mergeCell ref="R407:R408"/>
    <mergeCell ref="S407:S408"/>
    <mergeCell ref="F403:K403"/>
    <mergeCell ref="A406:G406"/>
    <mergeCell ref="H406:J406"/>
    <mergeCell ref="A407:A408"/>
    <mergeCell ref="B407:K407"/>
    <mergeCell ref="L407:L408"/>
    <mergeCell ref="M407:M408"/>
    <mergeCell ref="A849:A850"/>
    <mergeCell ref="N807:N808"/>
    <mergeCell ref="O807:O808"/>
    <mergeCell ref="F824:K824"/>
    <mergeCell ref="B828:K828"/>
    <mergeCell ref="L828:L829"/>
    <mergeCell ref="M828:M829"/>
    <mergeCell ref="F845:K845"/>
    <mergeCell ref="N407:N408"/>
    <mergeCell ref="O407:O408"/>
    <mergeCell ref="N430:N431"/>
    <mergeCell ref="O430:O431"/>
    <mergeCell ref="N453:N454"/>
    <mergeCell ref="O453:O454"/>
    <mergeCell ref="N476:N477"/>
    <mergeCell ref="O476:O477"/>
    <mergeCell ref="N499:N500"/>
    <mergeCell ref="O499:O500"/>
    <mergeCell ref="N522:N523"/>
    <mergeCell ref="O522:O523"/>
    <mergeCell ref="N567:N568"/>
    <mergeCell ref="O567:O568"/>
    <mergeCell ref="A807:A808"/>
    <mergeCell ref="B807:K807"/>
    <mergeCell ref="L807:L808"/>
    <mergeCell ref="M807:M808"/>
    <mergeCell ref="R807:R808"/>
    <mergeCell ref="N828:N829"/>
    <mergeCell ref="O828:O829"/>
    <mergeCell ref="P828:P829"/>
    <mergeCell ref="Q828:Q829"/>
    <mergeCell ref="R828:R829"/>
    <mergeCell ref="A828:A829"/>
    <mergeCell ref="F866:K866"/>
    <mergeCell ref="B849:K849"/>
    <mergeCell ref="L849:L850"/>
    <mergeCell ref="M849:M850"/>
    <mergeCell ref="N849:N850"/>
    <mergeCell ref="O849:O850"/>
    <mergeCell ref="P849:P850"/>
    <mergeCell ref="Q849:Q850"/>
    <mergeCell ref="B765:K765"/>
    <mergeCell ref="L765:L766"/>
    <mergeCell ref="M765:M766"/>
    <mergeCell ref="N765:N766"/>
    <mergeCell ref="O765:O766"/>
    <mergeCell ref="P765:P766"/>
    <mergeCell ref="Q765:Q766"/>
    <mergeCell ref="F782:K782"/>
    <mergeCell ref="B786:K786"/>
    <mergeCell ref="L786:L787"/>
    <mergeCell ref="M786:M787"/>
    <mergeCell ref="N786:N787"/>
    <mergeCell ref="P807:P808"/>
    <mergeCell ref="Q807:Q808"/>
    <mergeCell ref="Q786:Q787"/>
    <mergeCell ref="F803:K803"/>
    <mergeCell ref="R849:R850"/>
    <mergeCell ref="S849:S850"/>
    <mergeCell ref="R765:R766"/>
    <mergeCell ref="S765:S766"/>
    <mergeCell ref="S786:S787"/>
    <mergeCell ref="S807:S808"/>
    <mergeCell ref="R786:R787"/>
    <mergeCell ref="S828:S829"/>
    <mergeCell ref="N744:N745"/>
    <mergeCell ref="O744:O745"/>
    <mergeCell ref="P744:P745"/>
    <mergeCell ref="Q744:Q745"/>
    <mergeCell ref="R744:R745"/>
    <mergeCell ref="S744:S745"/>
    <mergeCell ref="A744:A745"/>
    <mergeCell ref="A765:A766"/>
    <mergeCell ref="A786:A787"/>
    <mergeCell ref="P723:P724"/>
    <mergeCell ref="Q723:Q724"/>
    <mergeCell ref="S723:S724"/>
    <mergeCell ref="Q702:Q703"/>
    <mergeCell ref="R702:R703"/>
    <mergeCell ref="F719:K719"/>
    <mergeCell ref="A723:A724"/>
    <mergeCell ref="B723:K723"/>
    <mergeCell ref="L723:L724"/>
    <mergeCell ref="M723:M724"/>
    <mergeCell ref="R723:R724"/>
    <mergeCell ref="N723:N724"/>
    <mergeCell ref="O723:O724"/>
    <mergeCell ref="F740:K740"/>
    <mergeCell ref="B744:K744"/>
    <mergeCell ref="L744:L745"/>
    <mergeCell ref="M744:M745"/>
    <mergeCell ref="F761:K761"/>
    <mergeCell ref="O786:O787"/>
    <mergeCell ref="P786:P787"/>
    <mergeCell ref="O681:O682"/>
    <mergeCell ref="P681:P682"/>
    <mergeCell ref="Q681:Q682"/>
    <mergeCell ref="R681:R682"/>
    <mergeCell ref="S681:S682"/>
    <mergeCell ref="S702:S703"/>
    <mergeCell ref="O659:O660"/>
    <mergeCell ref="P659:P660"/>
    <mergeCell ref="F677:K677"/>
    <mergeCell ref="B681:K681"/>
    <mergeCell ref="L681:L682"/>
    <mergeCell ref="M681:M682"/>
    <mergeCell ref="N681:N682"/>
    <mergeCell ref="F698:K698"/>
    <mergeCell ref="B702:K702"/>
    <mergeCell ref="L702:L703"/>
    <mergeCell ref="M702:M703"/>
    <mergeCell ref="N702:N703"/>
    <mergeCell ref="O702:O703"/>
    <mergeCell ref="P702:P703"/>
    <mergeCell ref="A681:A682"/>
    <mergeCell ref="A702:A703"/>
    <mergeCell ref="F609:K609"/>
    <mergeCell ref="B613:K613"/>
    <mergeCell ref="L613:L614"/>
    <mergeCell ref="M613:M614"/>
    <mergeCell ref="F632:K632"/>
    <mergeCell ref="B636:K636"/>
    <mergeCell ref="L636:L637"/>
    <mergeCell ref="M636:M637"/>
    <mergeCell ref="F655:K655"/>
    <mergeCell ref="B659:K659"/>
    <mergeCell ref="L659:L660"/>
    <mergeCell ref="M659:M660"/>
    <mergeCell ref="N613:N614"/>
    <mergeCell ref="O613:O614"/>
    <mergeCell ref="P613:P614"/>
    <mergeCell ref="Q613:Q614"/>
    <mergeCell ref="R613:R614"/>
    <mergeCell ref="S613:S614"/>
    <mergeCell ref="A613:A614"/>
    <mergeCell ref="A636:A637"/>
    <mergeCell ref="A659:A660"/>
    <mergeCell ref="N636:N637"/>
    <mergeCell ref="O636:O637"/>
    <mergeCell ref="P636:P637"/>
    <mergeCell ref="Q636:Q637"/>
    <mergeCell ref="Q659:Q660"/>
    <mergeCell ref="R659:R660"/>
    <mergeCell ref="R636:R637"/>
    <mergeCell ref="S636:S637"/>
    <mergeCell ref="N659:N660"/>
    <mergeCell ref="S659:S660"/>
    <mergeCell ref="N221:N222"/>
    <mergeCell ref="O221:O222"/>
    <mergeCell ref="P221:P222"/>
    <mergeCell ref="Q221:Q222"/>
    <mergeCell ref="R221:R222"/>
    <mergeCell ref="S221:S222"/>
    <mergeCell ref="F217:K217"/>
    <mergeCell ref="A220:G220"/>
    <mergeCell ref="H220:J220"/>
    <mergeCell ref="A221:A222"/>
    <mergeCell ref="B221:K221"/>
    <mergeCell ref="L221:L222"/>
    <mergeCell ref="M221:M222"/>
    <mergeCell ref="R198:R199"/>
    <mergeCell ref="S198:S199"/>
    <mergeCell ref="B198:K198"/>
    <mergeCell ref="L198:L199"/>
    <mergeCell ref="M198:M199"/>
    <mergeCell ref="N198:N199"/>
    <mergeCell ref="O198:O199"/>
    <mergeCell ref="P198:P199"/>
    <mergeCell ref="Q198:Q199"/>
    <mergeCell ref="B590:K590"/>
    <mergeCell ref="L590:L591"/>
    <mergeCell ref="M590:M591"/>
    <mergeCell ref="B2:J2"/>
    <mergeCell ref="B22:J22"/>
    <mergeCell ref="B40:J40"/>
    <mergeCell ref="B57:J57"/>
    <mergeCell ref="B74:J74"/>
    <mergeCell ref="B90:J90"/>
    <mergeCell ref="B108:J108"/>
    <mergeCell ref="B129:J129"/>
    <mergeCell ref="B146:J146"/>
    <mergeCell ref="B162:J162"/>
    <mergeCell ref="B178:J178"/>
    <mergeCell ref="A197:G197"/>
    <mergeCell ref="H197:J197"/>
    <mergeCell ref="A198:A199"/>
    <mergeCell ref="F518:K518"/>
    <mergeCell ref="B521:G521"/>
    <mergeCell ref="H521:J521"/>
    <mergeCell ref="A522:A523"/>
    <mergeCell ref="B522:K522"/>
    <mergeCell ref="L522:L523"/>
    <mergeCell ref="M522:M523"/>
    <mergeCell ref="S384:S385"/>
    <mergeCell ref="D380:K380"/>
    <mergeCell ref="A383:G383"/>
    <mergeCell ref="H383:J383"/>
    <mergeCell ref="A384:A385"/>
    <mergeCell ref="B384:K384"/>
    <mergeCell ref="L384:L385"/>
    <mergeCell ref="M384:M385"/>
    <mergeCell ref="N590:N591"/>
    <mergeCell ref="O590:O591"/>
    <mergeCell ref="P590:P591"/>
    <mergeCell ref="Q590:Q591"/>
    <mergeCell ref="R590:R591"/>
    <mergeCell ref="P567:P568"/>
    <mergeCell ref="Q567:Q568"/>
    <mergeCell ref="R567:R568"/>
    <mergeCell ref="N545:N546"/>
    <mergeCell ref="O545:O546"/>
    <mergeCell ref="P545:P546"/>
    <mergeCell ref="Q545:Q546"/>
    <mergeCell ref="R545:R546"/>
    <mergeCell ref="S590:S591"/>
    <mergeCell ref="F586:K586"/>
    <mergeCell ref="A590:A591"/>
    <mergeCell ref="S337:S338"/>
    <mergeCell ref="E333:K333"/>
    <mergeCell ref="A336:G336"/>
    <mergeCell ref="H336:J336"/>
    <mergeCell ref="A337:A338"/>
    <mergeCell ref="B337:K337"/>
    <mergeCell ref="L337:L338"/>
    <mergeCell ref="M337:M338"/>
    <mergeCell ref="N361:N362"/>
    <mergeCell ref="O361:O362"/>
    <mergeCell ref="P361:P362"/>
    <mergeCell ref="Q361:Q362"/>
    <mergeCell ref="R361:R362"/>
    <mergeCell ref="S361:S362"/>
    <mergeCell ref="E357:K357"/>
    <mergeCell ref="A360:G360"/>
    <mergeCell ref="H360:J360"/>
    <mergeCell ref="A361:A362"/>
    <mergeCell ref="B361:K361"/>
    <mergeCell ref="L361:L362"/>
    <mergeCell ref="M361:M362"/>
    <mergeCell ref="S291:S292"/>
    <mergeCell ref="A290:G290"/>
    <mergeCell ref="H290:J290"/>
    <mergeCell ref="A291:A292"/>
    <mergeCell ref="B291:K291"/>
    <mergeCell ref="L291:L292"/>
    <mergeCell ref="M291:M292"/>
    <mergeCell ref="N314:N315"/>
    <mergeCell ref="O314:O315"/>
    <mergeCell ref="P314:P315"/>
    <mergeCell ref="Q314:Q315"/>
    <mergeCell ref="R314:R315"/>
    <mergeCell ref="S314:S315"/>
    <mergeCell ref="E310:K310"/>
    <mergeCell ref="A313:G313"/>
    <mergeCell ref="H313:J313"/>
    <mergeCell ref="A314:A315"/>
    <mergeCell ref="B314:K314"/>
    <mergeCell ref="L314:L315"/>
    <mergeCell ref="M314:M315"/>
    <mergeCell ref="S245:S246"/>
    <mergeCell ref="D241:K241"/>
    <mergeCell ref="A244:G244"/>
    <mergeCell ref="H244:J244"/>
    <mergeCell ref="A245:A246"/>
    <mergeCell ref="B245:K245"/>
    <mergeCell ref="L245:L246"/>
    <mergeCell ref="M245:M246"/>
    <mergeCell ref="N268:N269"/>
    <mergeCell ref="O268:O269"/>
    <mergeCell ref="P268:P269"/>
    <mergeCell ref="Q268:Q269"/>
    <mergeCell ref="R268:R269"/>
    <mergeCell ref="S268:S269"/>
    <mergeCell ref="A267:G267"/>
    <mergeCell ref="H267:J267"/>
    <mergeCell ref="A268:A269"/>
    <mergeCell ref="B268:K268"/>
    <mergeCell ref="L268:L269"/>
    <mergeCell ref="M268:M269"/>
    <mergeCell ref="C264:J264"/>
    <mergeCell ref="D287:K287"/>
    <mergeCell ref="C426:K426"/>
    <mergeCell ref="C449:K449"/>
    <mergeCell ref="N245:N246"/>
    <mergeCell ref="O245:O246"/>
    <mergeCell ref="P245:P246"/>
    <mergeCell ref="Q245:Q246"/>
    <mergeCell ref="R245:R246"/>
    <mergeCell ref="N291:N292"/>
    <mergeCell ref="O291:O292"/>
    <mergeCell ref="P291:P292"/>
    <mergeCell ref="Q291:Q292"/>
    <mergeCell ref="R291:R292"/>
    <mergeCell ref="N337:N338"/>
    <mergeCell ref="O337:O338"/>
    <mergeCell ref="P337:P338"/>
    <mergeCell ref="Q337:Q338"/>
    <mergeCell ref="R337:R338"/>
    <mergeCell ref="N384:N385"/>
    <mergeCell ref="O384:O385"/>
    <mergeCell ref="P384:P385"/>
    <mergeCell ref="Q384:Q385"/>
    <mergeCell ref="R384:R385"/>
    <mergeCell ref="P407:P408"/>
  </mergeCells>
  <pageMargins left="0.7" right="0.7" top="0.75" bottom="0.75" header="0" footer="0"/>
  <pageSetup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8080"/>
  </sheetPr>
  <dimension ref="A1:AA1000"/>
  <sheetViews>
    <sheetView topLeftCell="A418" workbookViewId="0">
      <selection activeCell="L431" sqref="L431"/>
    </sheetView>
  </sheetViews>
  <sheetFormatPr baseColWidth="10" defaultColWidth="12.5703125" defaultRowHeight="15" customHeight="1"/>
  <cols>
    <col min="1" max="1" width="11.7109375" customWidth="1"/>
    <col min="2" max="10" width="4.5703125" customWidth="1"/>
    <col min="11" max="11" width="5.7109375" customWidth="1"/>
    <col min="12" max="12" width="13.28515625" customWidth="1"/>
    <col min="13" max="13" width="11" customWidth="1"/>
    <col min="14" max="14" width="11.42578125" customWidth="1"/>
    <col min="15" max="18" width="11.7109375" customWidth="1"/>
    <col min="19" max="19" width="10" customWidth="1"/>
    <col min="20" max="20" width="11.5703125" customWidth="1"/>
    <col min="21" max="27" width="10" customWidth="1"/>
  </cols>
  <sheetData>
    <row r="1" spans="1:18" ht="12.75" customHeight="1">
      <c r="A1" s="40" t="s">
        <v>75</v>
      </c>
      <c r="L1" s="3"/>
      <c r="M1" s="3"/>
      <c r="O1" s="3"/>
    </row>
    <row r="2" spans="1:18" ht="25.5" customHeight="1">
      <c r="B2" s="302" t="s">
        <v>2</v>
      </c>
      <c r="C2" s="303"/>
      <c r="D2" s="303"/>
      <c r="E2" s="303"/>
      <c r="F2" s="303"/>
      <c r="G2" s="303"/>
      <c r="H2" s="303"/>
      <c r="I2" s="303"/>
      <c r="J2" s="303"/>
      <c r="L2" s="7" t="s">
        <v>3</v>
      </c>
      <c r="M2" s="7" t="s">
        <v>4</v>
      </c>
      <c r="N2" s="52" t="s">
        <v>5</v>
      </c>
      <c r="O2" s="7" t="s">
        <v>6</v>
      </c>
      <c r="P2" s="6" t="s">
        <v>7</v>
      </c>
      <c r="Q2" s="6" t="s">
        <v>8</v>
      </c>
      <c r="R2" s="7" t="s">
        <v>9</v>
      </c>
    </row>
    <row r="3" spans="1:18" ht="12.75" customHeight="1">
      <c r="A3" s="53" t="s">
        <v>10</v>
      </c>
      <c r="B3" s="54">
        <v>1</v>
      </c>
      <c r="C3" s="54">
        <v>2</v>
      </c>
      <c r="D3" s="54">
        <v>3</v>
      </c>
      <c r="E3" s="54">
        <v>4</v>
      </c>
      <c r="F3" s="54">
        <v>5</v>
      </c>
      <c r="G3" s="54">
        <v>6</v>
      </c>
      <c r="H3" s="54">
        <v>7</v>
      </c>
      <c r="I3" s="54">
        <v>8</v>
      </c>
      <c r="J3" s="54">
        <v>9</v>
      </c>
      <c r="K3" s="55" t="s">
        <v>11</v>
      </c>
      <c r="L3" s="3"/>
      <c r="M3" s="3"/>
      <c r="O3" s="3"/>
      <c r="P3" s="15"/>
      <c r="Q3" s="15"/>
      <c r="R3" s="3"/>
    </row>
    <row r="4" spans="1:18" ht="12.75" customHeight="1">
      <c r="A4" s="29" t="s">
        <v>23</v>
      </c>
      <c r="B4" s="26">
        <v>17</v>
      </c>
      <c r="K4" s="31"/>
      <c r="L4" s="3"/>
      <c r="M4" s="3"/>
      <c r="O4" s="3"/>
      <c r="P4" s="18">
        <f>B4</f>
        <v>17</v>
      </c>
      <c r="Q4" s="15"/>
      <c r="R4" s="3"/>
    </row>
    <row r="5" spans="1:18" ht="12.75" customHeight="1">
      <c r="A5" s="29" t="s">
        <v>48</v>
      </c>
      <c r="C5" s="26">
        <v>12</v>
      </c>
      <c r="K5" s="31"/>
      <c r="L5" s="3"/>
      <c r="M5" s="3"/>
      <c r="N5" s="3"/>
      <c r="O5" s="3">
        <f>C5/B4</f>
        <v>0.70588235294117652</v>
      </c>
      <c r="P5" s="22">
        <v>12</v>
      </c>
      <c r="Q5" s="23">
        <f t="shared" ref="Q5:Q12" si="0">P5/P4</f>
        <v>0.70588235294117652</v>
      </c>
      <c r="R5" s="3">
        <f t="shared" ref="R5:R12" si="1">100%-Q5</f>
        <v>0.29411764705882348</v>
      </c>
    </row>
    <row r="6" spans="1:18" ht="12.75" customHeight="1">
      <c r="A6" s="29" t="s">
        <v>49</v>
      </c>
      <c r="D6" s="26">
        <v>9</v>
      </c>
      <c r="K6" s="31"/>
      <c r="L6" s="3"/>
      <c r="M6" s="3"/>
      <c r="N6" s="3"/>
      <c r="O6" s="3">
        <f>D6/C5</f>
        <v>0.75</v>
      </c>
      <c r="P6" s="22">
        <v>12</v>
      </c>
      <c r="Q6" s="23">
        <f t="shared" si="0"/>
        <v>1</v>
      </c>
      <c r="R6" s="3">
        <f t="shared" si="1"/>
        <v>0</v>
      </c>
    </row>
    <row r="7" spans="1:18" ht="12.75" customHeight="1">
      <c r="A7" s="29" t="s">
        <v>50</v>
      </c>
      <c r="E7" s="26">
        <v>8</v>
      </c>
      <c r="K7" s="31"/>
      <c r="L7" s="3"/>
      <c r="M7" s="3"/>
      <c r="O7" s="3">
        <f>E7/D6</f>
        <v>0.88888888888888884</v>
      </c>
      <c r="P7" s="22">
        <v>11</v>
      </c>
      <c r="Q7" s="23">
        <f t="shared" si="0"/>
        <v>0.91666666666666663</v>
      </c>
      <c r="R7" s="3">
        <f t="shared" si="1"/>
        <v>8.333333333333337E-2</v>
      </c>
    </row>
    <row r="8" spans="1:18" ht="12.75" customHeight="1">
      <c r="A8" s="29" t="s">
        <v>51</v>
      </c>
      <c r="F8" s="26">
        <v>6</v>
      </c>
      <c r="K8" s="31"/>
      <c r="L8" s="3"/>
      <c r="M8" s="3"/>
      <c r="O8" s="3">
        <f>F8/E7</f>
        <v>0.75</v>
      </c>
      <c r="P8" s="22">
        <v>11</v>
      </c>
      <c r="Q8" s="23">
        <f t="shared" si="0"/>
        <v>1</v>
      </c>
      <c r="R8" s="3">
        <f t="shared" si="1"/>
        <v>0</v>
      </c>
    </row>
    <row r="9" spans="1:18" ht="12.75" customHeight="1">
      <c r="A9" s="29" t="s">
        <v>52</v>
      </c>
      <c r="G9" s="26">
        <v>6</v>
      </c>
      <c r="K9" s="31"/>
      <c r="L9" s="3"/>
      <c r="M9" s="3"/>
      <c r="O9" s="3">
        <f>G9/F8</f>
        <v>1</v>
      </c>
      <c r="P9" s="22">
        <v>11</v>
      </c>
      <c r="Q9" s="23">
        <f t="shared" si="0"/>
        <v>1</v>
      </c>
      <c r="R9" s="3">
        <f t="shared" si="1"/>
        <v>0</v>
      </c>
    </row>
    <row r="10" spans="1:18" ht="12.75" customHeight="1">
      <c r="A10" s="29" t="s">
        <v>53</v>
      </c>
      <c r="H10" s="26">
        <v>6</v>
      </c>
      <c r="K10" s="31"/>
      <c r="L10" s="3"/>
      <c r="M10" s="3"/>
      <c r="O10" s="3">
        <f>H10/G9</f>
        <v>1</v>
      </c>
      <c r="P10" s="22">
        <v>11</v>
      </c>
      <c r="Q10" s="23">
        <f t="shared" si="0"/>
        <v>1</v>
      </c>
      <c r="R10" s="3">
        <f t="shared" si="1"/>
        <v>0</v>
      </c>
    </row>
    <row r="11" spans="1:18" ht="12.75" customHeight="1">
      <c r="A11" s="29" t="s">
        <v>54</v>
      </c>
      <c r="I11" s="26">
        <v>5</v>
      </c>
      <c r="K11" s="31"/>
      <c r="L11" s="3"/>
      <c r="M11" s="3"/>
      <c r="O11" s="3">
        <f>I11/H10</f>
        <v>0.83333333333333337</v>
      </c>
      <c r="P11" s="22">
        <v>11</v>
      </c>
      <c r="Q11" s="23">
        <f t="shared" si="0"/>
        <v>1</v>
      </c>
      <c r="R11" s="3">
        <f t="shared" si="1"/>
        <v>0</v>
      </c>
    </row>
    <row r="12" spans="1:18" ht="12.75" customHeight="1">
      <c r="A12" s="29" t="s">
        <v>55</v>
      </c>
      <c r="J12" s="26">
        <v>4</v>
      </c>
      <c r="K12" s="31">
        <v>3</v>
      </c>
      <c r="L12" s="3"/>
      <c r="M12" s="3"/>
      <c r="O12" s="3">
        <f>J12/I11</f>
        <v>0.8</v>
      </c>
      <c r="P12" s="22">
        <v>10</v>
      </c>
      <c r="Q12" s="23">
        <f t="shared" si="0"/>
        <v>0.90909090909090906</v>
      </c>
      <c r="R12" s="3">
        <f t="shared" si="1"/>
        <v>9.0909090909090939E-2</v>
      </c>
    </row>
    <row r="13" spans="1:18" ht="12.75" customHeight="1">
      <c r="A13" s="29" t="s">
        <v>56</v>
      </c>
      <c r="J13" s="26">
        <v>7</v>
      </c>
      <c r="K13" s="31">
        <v>2</v>
      </c>
      <c r="L13" s="3"/>
      <c r="M13" s="3"/>
      <c r="O13" s="3"/>
      <c r="P13" s="22">
        <v>7</v>
      </c>
      <c r="Q13" s="23"/>
      <c r="R13" s="3"/>
    </row>
    <row r="14" spans="1:18" ht="12.75" customHeight="1">
      <c r="A14" s="29" t="s">
        <v>57</v>
      </c>
      <c r="J14" s="26">
        <v>5</v>
      </c>
      <c r="K14" s="31">
        <v>1</v>
      </c>
      <c r="L14" s="3"/>
      <c r="M14" s="3"/>
      <c r="O14" s="3"/>
      <c r="P14" s="22">
        <v>7</v>
      </c>
      <c r="Q14" s="23"/>
      <c r="R14" s="3"/>
    </row>
    <row r="15" spans="1:18" ht="12.75" customHeight="1">
      <c r="A15" s="29" t="s">
        <v>69</v>
      </c>
      <c r="J15" s="26">
        <v>2</v>
      </c>
      <c r="K15" s="31">
        <v>2</v>
      </c>
      <c r="L15" s="3"/>
      <c r="M15" s="3"/>
      <c r="O15" s="3"/>
      <c r="P15" s="22">
        <v>2</v>
      </c>
      <c r="Q15" s="23"/>
      <c r="R15" s="3"/>
    </row>
    <row r="16" spans="1:18" ht="12.75" customHeight="1">
      <c r="K16" s="26">
        <f>SUM(K12:K15)</f>
        <v>8</v>
      </c>
      <c r="L16" s="3">
        <f>K12/B4</f>
        <v>0.17647058823529413</v>
      </c>
      <c r="M16" s="3">
        <f>K16/B4</f>
        <v>0.47058823529411764</v>
      </c>
      <c r="N16" s="3">
        <f>M16-L16</f>
        <v>0.29411764705882348</v>
      </c>
      <c r="O16" s="3"/>
    </row>
    <row r="17" spans="1:27" ht="12.75" customHeight="1">
      <c r="A17" s="40" t="s">
        <v>77</v>
      </c>
      <c r="L17" s="3"/>
      <c r="M17" s="3"/>
      <c r="O17" s="3"/>
    </row>
    <row r="18" spans="1:27" ht="25.5" customHeight="1">
      <c r="B18" s="302" t="s">
        <v>2</v>
      </c>
      <c r="C18" s="303"/>
      <c r="D18" s="303"/>
      <c r="E18" s="303"/>
      <c r="F18" s="303"/>
      <c r="G18" s="303"/>
      <c r="H18" s="303"/>
      <c r="I18" s="303"/>
      <c r="J18" s="303"/>
      <c r="L18" s="7" t="s">
        <v>3</v>
      </c>
      <c r="M18" s="7" t="s">
        <v>4</v>
      </c>
      <c r="N18" s="52" t="s">
        <v>5</v>
      </c>
      <c r="O18" s="7" t="s">
        <v>6</v>
      </c>
      <c r="P18" s="6" t="s">
        <v>7</v>
      </c>
      <c r="Q18" s="6" t="s">
        <v>8</v>
      </c>
      <c r="R18" s="7" t="s">
        <v>9</v>
      </c>
    </row>
    <row r="19" spans="1:27" ht="12.75" customHeight="1">
      <c r="A19" s="53" t="s">
        <v>10</v>
      </c>
      <c r="B19" s="54">
        <v>1</v>
      </c>
      <c r="C19" s="54">
        <v>2</v>
      </c>
      <c r="D19" s="54">
        <v>3</v>
      </c>
      <c r="E19" s="54">
        <v>4</v>
      </c>
      <c r="F19" s="54">
        <v>5</v>
      </c>
      <c r="G19" s="54">
        <v>6</v>
      </c>
      <c r="H19" s="54">
        <v>7</v>
      </c>
      <c r="I19" s="54">
        <v>8</v>
      </c>
      <c r="J19" s="54">
        <v>9</v>
      </c>
      <c r="K19" s="55" t="s">
        <v>11</v>
      </c>
      <c r="L19" s="3"/>
      <c r="M19" s="3"/>
      <c r="O19" s="3"/>
      <c r="P19" s="15"/>
      <c r="Q19" s="15"/>
      <c r="R19" s="3"/>
      <c r="T19" s="43" t="s">
        <v>13</v>
      </c>
      <c r="U19" s="46" t="s">
        <v>23</v>
      </c>
      <c r="V19" s="46" t="s">
        <v>48</v>
      </c>
      <c r="W19" s="46" t="s">
        <v>49</v>
      </c>
      <c r="X19" s="46" t="s">
        <v>51</v>
      </c>
      <c r="Y19" s="46" t="s">
        <v>53</v>
      </c>
      <c r="Z19" s="46" t="s">
        <v>55</v>
      </c>
      <c r="AA19" s="46" t="s">
        <v>57</v>
      </c>
    </row>
    <row r="20" spans="1:27" ht="12.75" customHeight="1">
      <c r="A20" s="29" t="s">
        <v>48</v>
      </c>
      <c r="B20" s="26">
        <v>8</v>
      </c>
      <c r="K20" s="31"/>
      <c r="L20" s="3"/>
      <c r="M20" s="3"/>
      <c r="O20" s="3"/>
      <c r="P20" s="18">
        <f>B20</f>
        <v>8</v>
      </c>
      <c r="Q20" s="15"/>
      <c r="R20" s="3"/>
      <c r="T20" s="47" t="s">
        <v>37</v>
      </c>
      <c r="U20" s="48">
        <f>P6/P4</f>
        <v>0.70588235294117652</v>
      </c>
      <c r="V20" s="48">
        <f>P22/P20</f>
        <v>0.875</v>
      </c>
      <c r="W20" s="48">
        <f>P37/P35</f>
        <v>0.61538461538461542</v>
      </c>
      <c r="X20" s="48">
        <f>P58/P56</f>
        <v>0.41176470588235292</v>
      </c>
      <c r="Y20" s="48" t="e">
        <f t="shared" ref="Y20:AA20" si="2">#REF!/#REF!</f>
        <v>#REF!</v>
      </c>
      <c r="Z20" s="48" t="e">
        <f t="shared" si="2"/>
        <v>#REF!</v>
      </c>
      <c r="AA20" s="48" t="e">
        <f t="shared" si="2"/>
        <v>#REF!</v>
      </c>
    </row>
    <row r="21" spans="1:27" ht="12.75" customHeight="1">
      <c r="A21" s="29" t="s">
        <v>49</v>
      </c>
      <c r="C21" s="26">
        <v>7</v>
      </c>
      <c r="K21" s="31"/>
      <c r="L21" s="3"/>
      <c r="M21" s="3"/>
      <c r="N21" s="3"/>
      <c r="O21" s="3">
        <f>C21/B20</f>
        <v>0.875</v>
      </c>
      <c r="P21" s="22">
        <v>7</v>
      </c>
      <c r="Q21" s="23">
        <f t="shared" ref="Q21:Q28" si="3">P21/P20</f>
        <v>0.875</v>
      </c>
      <c r="R21" s="3">
        <f t="shared" ref="R21:R28" si="4">100%-Q21</f>
        <v>0.125</v>
      </c>
    </row>
    <row r="22" spans="1:27" ht="12.75" customHeight="1">
      <c r="A22" s="29" t="s">
        <v>50</v>
      </c>
      <c r="D22" s="26">
        <v>7</v>
      </c>
      <c r="K22" s="31"/>
      <c r="L22" s="3"/>
      <c r="M22" s="3"/>
      <c r="O22" s="3">
        <f>D22/C21</f>
        <v>1</v>
      </c>
      <c r="P22" s="22">
        <v>7</v>
      </c>
      <c r="Q22" s="23">
        <f t="shared" si="3"/>
        <v>1</v>
      </c>
      <c r="R22" s="3">
        <f t="shared" si="4"/>
        <v>0</v>
      </c>
    </row>
    <row r="23" spans="1:27" ht="12.75" customHeight="1">
      <c r="A23" s="29" t="s">
        <v>51</v>
      </c>
      <c r="E23" s="26">
        <v>4</v>
      </c>
      <c r="K23" s="31"/>
      <c r="L23" s="3"/>
      <c r="M23" s="3"/>
      <c r="O23" s="3">
        <f>E23/D22</f>
        <v>0.5714285714285714</v>
      </c>
      <c r="P23" s="22">
        <v>7</v>
      </c>
      <c r="Q23" s="23">
        <f t="shared" si="3"/>
        <v>1</v>
      </c>
      <c r="R23" s="3">
        <f t="shared" si="4"/>
        <v>0</v>
      </c>
    </row>
    <row r="24" spans="1:27" ht="12.75" customHeight="1">
      <c r="A24" s="29" t="s">
        <v>52</v>
      </c>
      <c r="F24" s="26">
        <v>4</v>
      </c>
      <c r="K24" s="31"/>
      <c r="L24" s="3"/>
      <c r="M24" s="3"/>
      <c r="O24" s="3">
        <f>F24/E23</f>
        <v>1</v>
      </c>
      <c r="P24" s="22">
        <v>5</v>
      </c>
      <c r="Q24" s="23">
        <f t="shared" si="3"/>
        <v>0.7142857142857143</v>
      </c>
      <c r="R24" s="3">
        <f t="shared" si="4"/>
        <v>0.2857142857142857</v>
      </c>
    </row>
    <row r="25" spans="1:27" ht="12.75" customHeight="1">
      <c r="A25" s="29" t="s">
        <v>53</v>
      </c>
      <c r="G25" s="26">
        <v>4</v>
      </c>
      <c r="K25" s="31"/>
      <c r="L25" s="3"/>
      <c r="M25" s="3"/>
      <c r="O25" s="3">
        <f>G25/F24</f>
        <v>1</v>
      </c>
      <c r="P25" s="22">
        <v>4</v>
      </c>
      <c r="Q25" s="23">
        <f t="shared" si="3"/>
        <v>0.8</v>
      </c>
      <c r="R25" s="3">
        <f t="shared" si="4"/>
        <v>0.19999999999999996</v>
      </c>
    </row>
    <row r="26" spans="1:27" ht="12.75" customHeight="1">
      <c r="A26" s="29" t="s">
        <v>54</v>
      </c>
      <c r="H26" s="26">
        <v>4</v>
      </c>
      <c r="K26" s="31"/>
      <c r="L26" s="3"/>
      <c r="M26" s="3"/>
      <c r="O26" s="3">
        <f>H26/G25</f>
        <v>1</v>
      </c>
      <c r="P26" s="22">
        <v>4</v>
      </c>
      <c r="Q26" s="23">
        <f t="shared" si="3"/>
        <v>1</v>
      </c>
      <c r="R26" s="3">
        <f t="shared" si="4"/>
        <v>0</v>
      </c>
    </row>
    <row r="27" spans="1:27" ht="12.75" customHeight="1">
      <c r="A27" s="29" t="s">
        <v>55</v>
      </c>
      <c r="I27" s="26">
        <v>4</v>
      </c>
      <c r="K27" s="31"/>
      <c r="L27" s="3"/>
      <c r="M27" s="3"/>
      <c r="O27" s="3">
        <f>I27/H26</f>
        <v>1</v>
      </c>
      <c r="P27" s="22">
        <v>4</v>
      </c>
      <c r="Q27" s="23">
        <f t="shared" si="3"/>
        <v>1</v>
      </c>
      <c r="R27" s="3">
        <f t="shared" si="4"/>
        <v>0</v>
      </c>
    </row>
    <row r="28" spans="1:27" ht="12.75" customHeight="1">
      <c r="A28" s="29" t="s">
        <v>56</v>
      </c>
      <c r="J28" s="26">
        <v>2</v>
      </c>
      <c r="K28" s="31">
        <v>1</v>
      </c>
      <c r="L28" s="3"/>
      <c r="M28" s="3"/>
      <c r="O28" s="3">
        <f>J28/I27</f>
        <v>0.5</v>
      </c>
      <c r="P28" s="22">
        <v>4</v>
      </c>
      <c r="Q28" s="23">
        <f t="shared" si="3"/>
        <v>1</v>
      </c>
      <c r="R28" s="3">
        <f t="shared" si="4"/>
        <v>0</v>
      </c>
    </row>
    <row r="29" spans="1:27" ht="12.75" customHeight="1">
      <c r="A29" s="29" t="s">
        <v>57</v>
      </c>
      <c r="J29" s="26">
        <v>3</v>
      </c>
      <c r="K29" s="31"/>
      <c r="L29" s="3"/>
      <c r="M29" s="3"/>
      <c r="O29" s="3"/>
      <c r="P29" s="22">
        <v>4</v>
      </c>
      <c r="Q29" s="23"/>
      <c r="R29" s="3"/>
    </row>
    <row r="30" spans="1:27" ht="12.75" customHeight="1">
      <c r="A30" s="29" t="s">
        <v>69</v>
      </c>
      <c r="K30" s="31"/>
      <c r="L30" s="3"/>
      <c r="M30" s="3"/>
      <c r="O30" s="3"/>
      <c r="P30" s="22"/>
      <c r="Q30" s="23"/>
      <c r="R30" s="3"/>
    </row>
    <row r="31" spans="1:27" ht="12.75" customHeight="1">
      <c r="K31" s="26">
        <f>SUM(K28)</f>
        <v>1</v>
      </c>
      <c r="L31" s="3">
        <f>K28/B20</f>
        <v>0.125</v>
      </c>
      <c r="M31" s="3">
        <f>K31/B20</f>
        <v>0.125</v>
      </c>
      <c r="N31" s="3">
        <f>M31-L31</f>
        <v>0</v>
      </c>
      <c r="O31" s="3"/>
    </row>
    <row r="32" spans="1:27" ht="12.75" customHeight="1">
      <c r="A32" s="40" t="s">
        <v>78</v>
      </c>
      <c r="L32" s="3"/>
      <c r="M32" s="3"/>
      <c r="O32" s="3"/>
    </row>
    <row r="33" spans="1:18" ht="25.5" customHeight="1">
      <c r="B33" s="302" t="s">
        <v>2</v>
      </c>
      <c r="C33" s="303"/>
      <c r="D33" s="303"/>
      <c r="E33" s="303"/>
      <c r="F33" s="303"/>
      <c r="G33" s="303"/>
      <c r="H33" s="303"/>
      <c r="I33" s="303"/>
      <c r="J33" s="303"/>
      <c r="L33" s="7" t="s">
        <v>3</v>
      </c>
      <c r="M33" s="7" t="s">
        <v>4</v>
      </c>
      <c r="N33" s="52" t="s">
        <v>5</v>
      </c>
      <c r="O33" s="7" t="s">
        <v>6</v>
      </c>
      <c r="P33" s="6" t="s">
        <v>7</v>
      </c>
      <c r="Q33" s="6" t="s">
        <v>8</v>
      </c>
      <c r="R33" s="7" t="s">
        <v>9</v>
      </c>
    </row>
    <row r="34" spans="1:18" ht="12.75" customHeight="1">
      <c r="A34" s="53" t="s">
        <v>10</v>
      </c>
      <c r="B34" s="54">
        <v>1</v>
      </c>
      <c r="C34" s="54">
        <v>2</v>
      </c>
      <c r="D34" s="54">
        <v>3</v>
      </c>
      <c r="E34" s="54">
        <v>4</v>
      </c>
      <c r="F34" s="54">
        <v>5</v>
      </c>
      <c r="G34" s="54">
        <v>6</v>
      </c>
      <c r="H34" s="54">
        <v>7</v>
      </c>
      <c r="I34" s="54">
        <v>8</v>
      </c>
      <c r="J34" s="54">
        <v>9</v>
      </c>
      <c r="K34" s="55" t="s">
        <v>11</v>
      </c>
      <c r="L34" s="3"/>
      <c r="M34" s="3"/>
      <c r="O34" s="3"/>
      <c r="P34" s="15"/>
      <c r="Q34" s="15"/>
      <c r="R34" s="3"/>
    </row>
    <row r="35" spans="1:18" ht="12.75" customHeight="1">
      <c r="A35" s="29" t="s">
        <v>49</v>
      </c>
      <c r="B35" s="26">
        <v>13</v>
      </c>
      <c r="K35" s="31"/>
      <c r="L35" s="3"/>
      <c r="M35" s="3"/>
      <c r="O35" s="3"/>
      <c r="P35" s="18">
        <f>B35</f>
        <v>13</v>
      </c>
      <c r="Q35" s="15"/>
      <c r="R35" s="3"/>
    </row>
    <row r="36" spans="1:18" ht="12.75" customHeight="1">
      <c r="A36" s="29" t="s">
        <v>50</v>
      </c>
      <c r="C36" s="26">
        <v>8</v>
      </c>
      <c r="K36" s="31"/>
      <c r="L36" s="3"/>
      <c r="M36" s="3"/>
      <c r="N36" s="3"/>
      <c r="O36" s="3">
        <f>C36/B35</f>
        <v>0.61538461538461542</v>
      </c>
      <c r="P36" s="22">
        <v>8</v>
      </c>
      <c r="Q36" s="23">
        <f t="shared" ref="Q36:Q43" si="5">P36/P35</f>
        <v>0.61538461538461542</v>
      </c>
      <c r="R36" s="3">
        <f t="shared" ref="R36:R43" si="6">100%-Q36</f>
        <v>0.38461538461538458</v>
      </c>
    </row>
    <row r="37" spans="1:18" ht="12.75" customHeight="1">
      <c r="A37" s="29" t="s">
        <v>51</v>
      </c>
      <c r="D37" s="26">
        <v>7</v>
      </c>
      <c r="K37" s="31"/>
      <c r="O37" s="3">
        <f>D37/C36</f>
        <v>0.875</v>
      </c>
      <c r="P37" s="22">
        <v>8</v>
      </c>
      <c r="Q37" s="23">
        <f t="shared" si="5"/>
        <v>1</v>
      </c>
      <c r="R37" s="3">
        <f t="shared" si="6"/>
        <v>0</v>
      </c>
    </row>
    <row r="38" spans="1:18" ht="12.75" customHeight="1">
      <c r="A38" s="29" t="s">
        <v>52</v>
      </c>
      <c r="E38" s="26">
        <v>5</v>
      </c>
      <c r="K38" s="31"/>
      <c r="O38" s="39">
        <f>E38/D37</f>
        <v>0.7142857142857143</v>
      </c>
      <c r="P38" s="22">
        <v>8</v>
      </c>
      <c r="Q38" s="23">
        <f t="shared" si="5"/>
        <v>1</v>
      </c>
      <c r="R38" s="3">
        <f t="shared" si="6"/>
        <v>0</v>
      </c>
    </row>
    <row r="39" spans="1:18" ht="12.75" customHeight="1">
      <c r="A39" s="29" t="s">
        <v>53</v>
      </c>
      <c r="F39" s="26">
        <v>5</v>
      </c>
      <c r="K39" s="31"/>
      <c r="O39" s="39">
        <f>F39/E38</f>
        <v>1</v>
      </c>
      <c r="P39" s="22">
        <v>7</v>
      </c>
      <c r="Q39" s="23">
        <f t="shared" si="5"/>
        <v>0.875</v>
      </c>
      <c r="R39" s="3">
        <f t="shared" si="6"/>
        <v>0.125</v>
      </c>
    </row>
    <row r="40" spans="1:18" ht="12.75" customHeight="1">
      <c r="A40" s="29" t="s">
        <v>54</v>
      </c>
      <c r="G40" s="26">
        <v>5</v>
      </c>
      <c r="K40" s="31"/>
      <c r="O40" s="39">
        <f>G40/F39</f>
        <v>1</v>
      </c>
      <c r="P40" s="22">
        <v>7</v>
      </c>
      <c r="Q40" s="23">
        <f t="shared" si="5"/>
        <v>1</v>
      </c>
      <c r="R40" s="3">
        <f t="shared" si="6"/>
        <v>0</v>
      </c>
    </row>
    <row r="41" spans="1:18" ht="12.75" customHeight="1">
      <c r="A41" s="29" t="s">
        <v>55</v>
      </c>
      <c r="H41" s="26">
        <v>5</v>
      </c>
      <c r="K41" s="31"/>
      <c r="O41" s="39">
        <f>H41/G40</f>
        <v>1</v>
      </c>
      <c r="P41" s="22">
        <v>7</v>
      </c>
      <c r="Q41" s="23">
        <f t="shared" si="5"/>
        <v>1</v>
      </c>
      <c r="R41" s="3">
        <f t="shared" si="6"/>
        <v>0</v>
      </c>
    </row>
    <row r="42" spans="1:18" ht="12.75" customHeight="1">
      <c r="A42" s="29" t="s">
        <v>56</v>
      </c>
      <c r="I42" s="26">
        <v>3</v>
      </c>
      <c r="K42" s="31"/>
      <c r="O42" s="39">
        <f>I42/H41</f>
        <v>0.6</v>
      </c>
      <c r="P42" s="22">
        <v>7</v>
      </c>
      <c r="Q42" s="23">
        <f t="shared" si="5"/>
        <v>1</v>
      </c>
      <c r="R42" s="3">
        <f t="shared" si="6"/>
        <v>0</v>
      </c>
    </row>
    <row r="43" spans="1:18" ht="12.75" customHeight="1">
      <c r="A43" s="29" t="s">
        <v>57</v>
      </c>
      <c r="J43" s="26">
        <v>3</v>
      </c>
      <c r="K43" s="31">
        <v>2</v>
      </c>
      <c r="O43" s="39">
        <f>J43/I42</f>
        <v>1</v>
      </c>
      <c r="P43" s="22">
        <v>7</v>
      </c>
      <c r="Q43" s="23">
        <f t="shared" si="5"/>
        <v>1</v>
      </c>
      <c r="R43" s="3">
        <f t="shared" si="6"/>
        <v>0</v>
      </c>
    </row>
    <row r="44" spans="1:18" ht="12.75" customHeight="1">
      <c r="A44" s="29" t="s">
        <v>69</v>
      </c>
      <c r="J44" s="26">
        <v>4</v>
      </c>
      <c r="K44" s="31">
        <v>1</v>
      </c>
      <c r="O44" s="39"/>
      <c r="P44" s="22">
        <v>5</v>
      </c>
      <c r="Q44" s="23"/>
      <c r="R44" s="3"/>
    </row>
    <row r="45" spans="1:18" ht="12.75" customHeight="1">
      <c r="A45" s="29" t="s">
        <v>70</v>
      </c>
      <c r="J45" s="26">
        <v>2</v>
      </c>
      <c r="K45" s="31">
        <v>1</v>
      </c>
      <c r="O45" s="39"/>
      <c r="P45" s="22">
        <v>4</v>
      </c>
      <c r="Q45" s="23"/>
      <c r="R45" s="3"/>
    </row>
    <row r="46" spans="1:18" ht="12.75" customHeight="1">
      <c r="A46" s="29" t="s">
        <v>73</v>
      </c>
      <c r="J46" s="26">
        <v>2</v>
      </c>
      <c r="K46" s="31"/>
      <c r="O46" s="39"/>
      <c r="P46" s="22">
        <v>2</v>
      </c>
      <c r="Q46" s="23"/>
      <c r="R46" s="3"/>
    </row>
    <row r="47" spans="1:18" ht="12.75" customHeight="1">
      <c r="A47" s="29" t="s">
        <v>76</v>
      </c>
      <c r="J47" s="26">
        <v>2</v>
      </c>
      <c r="K47" s="31">
        <v>1</v>
      </c>
      <c r="O47" s="39"/>
      <c r="P47" s="22">
        <v>2</v>
      </c>
      <c r="Q47" s="23"/>
      <c r="R47" s="3"/>
    </row>
    <row r="48" spans="1:18" ht="12.75" customHeight="1">
      <c r="A48" s="29" t="s">
        <v>80</v>
      </c>
      <c r="J48" s="26">
        <v>1</v>
      </c>
      <c r="K48" s="31">
        <v>1</v>
      </c>
      <c r="O48" s="39"/>
      <c r="P48" s="22">
        <v>1</v>
      </c>
      <c r="Q48" s="23"/>
      <c r="R48" s="3"/>
    </row>
    <row r="49" spans="1:18" ht="12.75" customHeight="1">
      <c r="K49" s="26">
        <f>SUM(K43:K48)</f>
        <v>6</v>
      </c>
      <c r="L49" s="3">
        <f>K43/B35</f>
        <v>0.15384615384615385</v>
      </c>
      <c r="M49" s="3">
        <f>K43/B35</f>
        <v>0.15384615384615385</v>
      </c>
      <c r="N49" s="3">
        <f>M49-L49</f>
        <v>0</v>
      </c>
      <c r="O49" s="3"/>
    </row>
    <row r="50" spans="1:18" ht="12.75" customHeight="1">
      <c r="A50" s="40" t="s">
        <v>79</v>
      </c>
      <c r="F50" s="134" t="s">
        <v>129</v>
      </c>
      <c r="L50" s="3"/>
      <c r="M50" s="3"/>
      <c r="O50" s="3"/>
    </row>
    <row r="51" spans="1:18" ht="12.75" customHeight="1">
      <c r="A51" s="29"/>
      <c r="L51" s="3"/>
      <c r="M51" s="3"/>
      <c r="O51" s="3"/>
    </row>
    <row r="52" spans="1:18" ht="12.75" customHeight="1"/>
    <row r="53" spans="1:18" ht="12.75" customHeight="1">
      <c r="A53" s="40" t="s">
        <v>81</v>
      </c>
      <c r="L53" s="3"/>
      <c r="M53" s="3"/>
      <c r="O53" s="3"/>
    </row>
    <row r="54" spans="1:18" ht="25.5" customHeight="1">
      <c r="B54" s="302" t="s">
        <v>2</v>
      </c>
      <c r="C54" s="303"/>
      <c r="D54" s="303"/>
      <c r="E54" s="303"/>
      <c r="F54" s="303"/>
      <c r="G54" s="303"/>
      <c r="H54" s="303"/>
      <c r="I54" s="303"/>
      <c r="J54" s="303"/>
      <c r="L54" s="7" t="s">
        <v>3</v>
      </c>
      <c r="M54" s="7" t="s">
        <v>4</v>
      </c>
      <c r="N54" s="52" t="s">
        <v>5</v>
      </c>
      <c r="O54" s="7" t="s">
        <v>6</v>
      </c>
      <c r="P54" s="6" t="s">
        <v>7</v>
      </c>
      <c r="Q54" s="6" t="s">
        <v>8</v>
      </c>
      <c r="R54" s="7" t="s">
        <v>9</v>
      </c>
    </row>
    <row r="55" spans="1:18" ht="12.75" customHeight="1">
      <c r="A55" s="53" t="s">
        <v>10</v>
      </c>
      <c r="B55" s="54">
        <v>1</v>
      </c>
      <c r="C55" s="54">
        <v>2</v>
      </c>
      <c r="D55" s="54">
        <v>3</v>
      </c>
      <c r="E55" s="54">
        <v>4</v>
      </c>
      <c r="F55" s="54">
        <v>5</v>
      </c>
      <c r="G55" s="54">
        <v>6</v>
      </c>
      <c r="H55" s="54">
        <v>7</v>
      </c>
      <c r="I55" s="54">
        <v>8</v>
      </c>
      <c r="J55" s="54">
        <v>9</v>
      </c>
      <c r="K55" s="55" t="s">
        <v>11</v>
      </c>
      <c r="L55" s="3"/>
      <c r="M55" s="3"/>
      <c r="O55" s="3"/>
      <c r="P55" s="15"/>
      <c r="Q55" s="15"/>
      <c r="R55" s="3"/>
    </row>
    <row r="56" spans="1:18" ht="12.75" customHeight="1">
      <c r="A56" s="29" t="s">
        <v>51</v>
      </c>
      <c r="B56" s="26">
        <v>17</v>
      </c>
      <c r="K56" s="31"/>
      <c r="L56" s="3"/>
      <c r="M56" s="3"/>
      <c r="O56" s="3"/>
      <c r="P56" s="18">
        <f>B56</f>
        <v>17</v>
      </c>
      <c r="Q56" s="15"/>
      <c r="R56" s="3"/>
    </row>
    <row r="57" spans="1:18" ht="12.75" customHeight="1">
      <c r="A57" s="29" t="s">
        <v>52</v>
      </c>
      <c r="C57" s="26">
        <v>10</v>
      </c>
      <c r="K57" s="31"/>
      <c r="L57" s="3"/>
      <c r="M57" s="3"/>
      <c r="N57" s="3"/>
      <c r="O57" s="3">
        <f>C57/B56</f>
        <v>0.58823529411764708</v>
      </c>
      <c r="P57" s="22">
        <v>10</v>
      </c>
      <c r="Q57" s="23">
        <f t="shared" ref="Q57:Q64" si="7">P57/P56</f>
        <v>0.58823529411764708</v>
      </c>
      <c r="R57" s="3">
        <f t="shared" ref="R57:R64" si="8">100%-Q57</f>
        <v>0.41176470588235292</v>
      </c>
    </row>
    <row r="58" spans="1:18" ht="12.75" customHeight="1">
      <c r="A58" s="29" t="s">
        <v>53</v>
      </c>
      <c r="D58" s="26">
        <v>7</v>
      </c>
      <c r="K58" s="31"/>
      <c r="O58" s="39">
        <f>D58/C57</f>
        <v>0.7</v>
      </c>
      <c r="P58" s="22">
        <v>7</v>
      </c>
      <c r="Q58" s="23">
        <f t="shared" si="7"/>
        <v>0.7</v>
      </c>
      <c r="R58" s="3">
        <f t="shared" si="8"/>
        <v>0.30000000000000004</v>
      </c>
    </row>
    <row r="59" spans="1:18" ht="12.75" customHeight="1">
      <c r="A59" s="29" t="s">
        <v>54</v>
      </c>
      <c r="E59" s="26">
        <v>6</v>
      </c>
      <c r="K59" s="31"/>
      <c r="O59" s="39">
        <f>E59/D58</f>
        <v>0.8571428571428571</v>
      </c>
      <c r="P59" s="22">
        <v>8</v>
      </c>
      <c r="Q59" s="23">
        <f t="shared" si="7"/>
        <v>1.1428571428571428</v>
      </c>
      <c r="R59" s="3">
        <f t="shared" si="8"/>
        <v>-0.14285714285714279</v>
      </c>
    </row>
    <row r="60" spans="1:18" ht="12.75" customHeight="1">
      <c r="A60" s="29" t="s">
        <v>55</v>
      </c>
      <c r="F60" s="26">
        <v>5</v>
      </c>
      <c r="K60" s="31"/>
      <c r="O60" s="39">
        <f>F60/E59</f>
        <v>0.83333333333333337</v>
      </c>
      <c r="P60" s="22">
        <v>7</v>
      </c>
      <c r="Q60" s="23">
        <f t="shared" si="7"/>
        <v>0.875</v>
      </c>
      <c r="R60" s="3">
        <f t="shared" si="8"/>
        <v>0.125</v>
      </c>
    </row>
    <row r="61" spans="1:18" ht="12.75" customHeight="1">
      <c r="A61" s="29" t="s">
        <v>56</v>
      </c>
      <c r="G61" s="26">
        <v>3</v>
      </c>
      <c r="K61" s="31"/>
      <c r="O61" s="39">
        <f>G61/F60</f>
        <v>0.6</v>
      </c>
      <c r="P61" s="22">
        <v>6</v>
      </c>
      <c r="Q61" s="23">
        <f t="shared" si="7"/>
        <v>0.8571428571428571</v>
      </c>
      <c r="R61" s="3">
        <f t="shared" si="8"/>
        <v>0.1428571428571429</v>
      </c>
    </row>
    <row r="62" spans="1:18" ht="12.75" customHeight="1">
      <c r="A62" s="29" t="s">
        <v>57</v>
      </c>
      <c r="H62" s="26">
        <v>3</v>
      </c>
      <c r="K62" s="31"/>
      <c r="O62" s="39">
        <f>H62/G61</f>
        <v>1</v>
      </c>
      <c r="P62" s="22">
        <v>7</v>
      </c>
      <c r="Q62" s="23">
        <f t="shared" si="7"/>
        <v>1.1666666666666667</v>
      </c>
      <c r="R62" s="3">
        <f t="shared" si="8"/>
        <v>-0.16666666666666674</v>
      </c>
    </row>
    <row r="63" spans="1:18" ht="12.75" customHeight="1">
      <c r="A63" s="29" t="s">
        <v>69</v>
      </c>
      <c r="I63" s="26">
        <v>3</v>
      </c>
      <c r="K63" s="31"/>
      <c r="O63" s="39">
        <f>I63/H62</f>
        <v>1</v>
      </c>
      <c r="P63" s="22">
        <v>7</v>
      </c>
      <c r="Q63" s="23">
        <f t="shared" si="7"/>
        <v>1</v>
      </c>
      <c r="R63" s="3">
        <f t="shared" si="8"/>
        <v>0</v>
      </c>
    </row>
    <row r="64" spans="1:18" ht="12.75" customHeight="1">
      <c r="A64" s="29" t="s">
        <v>70</v>
      </c>
      <c r="J64" s="26">
        <v>3</v>
      </c>
      <c r="K64" s="31">
        <v>2</v>
      </c>
      <c r="O64" s="39">
        <f>J64/I63</f>
        <v>1</v>
      </c>
      <c r="P64" s="22">
        <v>7</v>
      </c>
      <c r="Q64" s="23">
        <f t="shared" si="7"/>
        <v>1</v>
      </c>
      <c r="R64" s="3">
        <f t="shared" si="8"/>
        <v>0</v>
      </c>
    </row>
    <row r="65" spans="1:19" ht="12.75" customHeight="1">
      <c r="A65" s="29" t="s">
        <v>73</v>
      </c>
      <c r="J65" s="26">
        <v>3</v>
      </c>
      <c r="K65" s="31"/>
      <c r="O65" s="39"/>
      <c r="P65" s="22">
        <v>5</v>
      </c>
      <c r="Q65" s="23"/>
      <c r="R65" s="3"/>
    </row>
    <row r="66" spans="1:19" ht="12.75" customHeight="1">
      <c r="A66" s="29" t="s">
        <v>76</v>
      </c>
      <c r="J66" s="26">
        <v>3</v>
      </c>
      <c r="K66" s="31">
        <v>1</v>
      </c>
      <c r="O66" s="39"/>
      <c r="P66" s="22">
        <v>5</v>
      </c>
      <c r="Q66" s="23"/>
      <c r="R66" s="3"/>
    </row>
    <row r="67" spans="1:19" ht="12.75" customHeight="1">
      <c r="A67" s="29" t="s">
        <v>80</v>
      </c>
      <c r="J67" s="26">
        <v>2</v>
      </c>
      <c r="K67" s="31">
        <v>2</v>
      </c>
      <c r="O67" s="39"/>
      <c r="P67" s="22">
        <v>3</v>
      </c>
      <c r="Q67" s="23"/>
      <c r="R67" s="3"/>
    </row>
    <row r="68" spans="1:19" ht="12.75" customHeight="1">
      <c r="A68" s="29" t="s">
        <v>84</v>
      </c>
      <c r="J68" s="26">
        <v>1</v>
      </c>
      <c r="K68" s="31">
        <v>1</v>
      </c>
      <c r="O68" s="39"/>
      <c r="P68" s="22">
        <v>1</v>
      </c>
      <c r="Q68" s="23"/>
      <c r="R68" s="3"/>
    </row>
    <row r="69" spans="1:19" ht="12.75" customHeight="1">
      <c r="A69" s="29" t="s">
        <v>87</v>
      </c>
      <c r="J69" s="26">
        <v>1</v>
      </c>
      <c r="K69" s="31"/>
      <c r="O69" s="39"/>
      <c r="P69" s="22">
        <v>1</v>
      </c>
      <c r="Q69" s="23"/>
      <c r="R69" s="3"/>
    </row>
    <row r="70" spans="1:19" ht="12.75" customHeight="1">
      <c r="K70" s="26">
        <f>SUM(K64:K68)</f>
        <v>6</v>
      </c>
      <c r="L70" s="3">
        <f>K64/B56</f>
        <v>0.11764705882352941</v>
      </c>
      <c r="M70" s="3">
        <f>K70/B56</f>
        <v>0.35294117647058826</v>
      </c>
      <c r="N70" s="183">
        <f>M70-L70</f>
        <v>0.23529411764705885</v>
      </c>
      <c r="O70" s="39"/>
    </row>
    <row r="71" spans="1:19" ht="12.75" customHeight="1"/>
    <row r="72" spans="1:19" ht="12.75" customHeight="1"/>
    <row r="73" spans="1:19" ht="26.25" customHeight="1">
      <c r="A73" s="2"/>
      <c r="B73" s="291" t="s">
        <v>99</v>
      </c>
      <c r="C73" s="292"/>
      <c r="D73" s="292"/>
      <c r="E73" s="292"/>
      <c r="F73" s="292"/>
      <c r="G73" s="292"/>
      <c r="H73" s="292"/>
      <c r="I73" s="292"/>
      <c r="J73" s="292"/>
      <c r="K73" s="60" t="s">
        <v>53</v>
      </c>
      <c r="L73" s="60"/>
      <c r="M73" s="60"/>
      <c r="N73" s="30"/>
      <c r="O73" s="3"/>
      <c r="P73" s="30"/>
      <c r="Q73" s="30"/>
      <c r="R73" s="30"/>
    </row>
    <row r="74" spans="1:19" ht="20.25" customHeight="1">
      <c r="A74" s="293" t="s">
        <v>10</v>
      </c>
      <c r="B74" s="294" t="s">
        <v>100</v>
      </c>
      <c r="C74" s="289"/>
      <c r="D74" s="289"/>
      <c r="E74" s="289"/>
      <c r="F74" s="289"/>
      <c r="G74" s="289"/>
      <c r="H74" s="289"/>
      <c r="I74" s="289"/>
      <c r="J74" s="290"/>
      <c r="K74" s="295" t="s">
        <v>11</v>
      </c>
      <c r="L74" s="286" t="s">
        <v>3</v>
      </c>
      <c r="M74" s="286" t="s">
        <v>4</v>
      </c>
      <c r="N74" s="284" t="s">
        <v>5</v>
      </c>
      <c r="O74" s="286" t="s">
        <v>6</v>
      </c>
      <c r="P74" s="287" t="s">
        <v>7</v>
      </c>
      <c r="Q74" s="287" t="s">
        <v>8</v>
      </c>
      <c r="R74" s="286" t="s">
        <v>101</v>
      </c>
    </row>
    <row r="75" spans="1:19" ht="15.75" customHeight="1">
      <c r="A75" s="285"/>
      <c r="B75" s="64" t="s">
        <v>102</v>
      </c>
      <c r="C75" s="64" t="s">
        <v>103</v>
      </c>
      <c r="D75" s="64" t="s">
        <v>104</v>
      </c>
      <c r="E75" s="64" t="s">
        <v>105</v>
      </c>
      <c r="F75" s="64" t="s">
        <v>106</v>
      </c>
      <c r="G75" s="64" t="s">
        <v>107</v>
      </c>
      <c r="H75" s="64" t="s">
        <v>108</v>
      </c>
      <c r="I75" s="64" t="s">
        <v>109</v>
      </c>
      <c r="J75" s="64" t="s">
        <v>110</v>
      </c>
      <c r="K75" s="285"/>
      <c r="L75" s="285"/>
      <c r="M75" s="285"/>
      <c r="N75" s="285"/>
      <c r="O75" s="285"/>
      <c r="P75" s="285"/>
      <c r="Q75" s="285"/>
      <c r="R75" s="285"/>
    </row>
    <row r="76" spans="1:19" ht="15.75" customHeight="1">
      <c r="A76" s="64" t="s">
        <v>53</v>
      </c>
      <c r="B76" s="65">
        <v>24</v>
      </c>
      <c r="C76" s="65"/>
      <c r="D76" s="65"/>
      <c r="E76" s="65"/>
      <c r="F76" s="65"/>
      <c r="G76" s="65"/>
      <c r="H76" s="65"/>
      <c r="I76" s="65"/>
      <c r="J76" s="65"/>
      <c r="K76" s="66"/>
      <c r="L76" s="67"/>
      <c r="M76" s="49"/>
      <c r="N76" s="68"/>
      <c r="O76" s="107"/>
      <c r="P76" s="70">
        <f>B76</f>
        <v>24</v>
      </c>
      <c r="Q76" s="108"/>
      <c r="R76" s="107"/>
    </row>
    <row r="77" spans="1:19" ht="15.75" customHeight="1">
      <c r="A77" s="64" t="s">
        <v>54</v>
      </c>
      <c r="B77" s="65"/>
      <c r="C77" s="65">
        <v>14</v>
      </c>
      <c r="D77" s="65"/>
      <c r="E77" s="65"/>
      <c r="F77" s="65"/>
      <c r="G77" s="65"/>
      <c r="H77" s="65"/>
      <c r="I77" s="65"/>
      <c r="J77" s="65"/>
      <c r="K77" s="66"/>
      <c r="L77" s="72"/>
      <c r="M77" s="3"/>
      <c r="N77" s="73"/>
      <c r="O77" s="74">
        <f>IF(C77=0,"",C77/B76)</f>
        <v>0.58333333333333337</v>
      </c>
      <c r="P77" s="75">
        <v>14</v>
      </c>
      <c r="Q77" s="76">
        <f t="shared" ref="Q77:Q84" si="9">IF(P77=0,"",P77/P76)</f>
        <v>0.58333333333333337</v>
      </c>
      <c r="R77" s="76">
        <f t="shared" ref="R77:R84" si="10">IF(P77=0,"",100%-Q77)</f>
        <v>0.41666666666666663</v>
      </c>
    </row>
    <row r="78" spans="1:19" ht="15.75" customHeight="1">
      <c r="A78" s="64" t="s">
        <v>55</v>
      </c>
      <c r="B78" s="65"/>
      <c r="C78" s="65"/>
      <c r="D78" s="65">
        <v>8</v>
      </c>
      <c r="E78" s="65"/>
      <c r="F78" s="65"/>
      <c r="G78" s="65"/>
      <c r="H78" s="65"/>
      <c r="I78" s="65"/>
      <c r="J78" s="65"/>
      <c r="K78" s="66"/>
      <c r="L78" s="72"/>
      <c r="M78" s="3"/>
      <c r="N78" s="73"/>
      <c r="O78" s="74">
        <f>IF(D78=0,"",D78/C77)</f>
        <v>0.5714285714285714</v>
      </c>
      <c r="P78" s="75">
        <v>10</v>
      </c>
      <c r="Q78" s="76">
        <f t="shared" si="9"/>
        <v>0.7142857142857143</v>
      </c>
      <c r="R78" s="76">
        <f t="shared" si="10"/>
        <v>0.2857142857142857</v>
      </c>
      <c r="S78" s="8">
        <f>P78/P76</f>
        <v>0.41666666666666669</v>
      </c>
    </row>
    <row r="79" spans="1:19" ht="15.75" customHeight="1">
      <c r="A79" s="64" t="s">
        <v>56</v>
      </c>
      <c r="B79" s="65"/>
      <c r="C79" s="65"/>
      <c r="D79" s="65"/>
      <c r="E79" s="65">
        <v>6</v>
      </c>
      <c r="F79" s="65"/>
      <c r="G79" s="65"/>
      <c r="H79" s="65"/>
      <c r="I79" s="65"/>
      <c r="J79" s="65"/>
      <c r="K79" s="66"/>
      <c r="L79" s="72"/>
      <c r="M79" s="3"/>
      <c r="N79" s="73"/>
      <c r="O79" s="74">
        <f>IF(E79=0,"",E79/D78)</f>
        <v>0.75</v>
      </c>
      <c r="P79" s="75">
        <v>9</v>
      </c>
      <c r="Q79" s="76">
        <f t="shared" si="9"/>
        <v>0.9</v>
      </c>
      <c r="R79" s="76">
        <f t="shared" si="10"/>
        <v>9.9999999999999978E-2</v>
      </c>
    </row>
    <row r="80" spans="1:19" ht="15.75" customHeight="1">
      <c r="A80" s="64" t="s">
        <v>57</v>
      </c>
      <c r="B80" s="65"/>
      <c r="C80" s="65"/>
      <c r="D80" s="65"/>
      <c r="E80" s="65"/>
      <c r="F80" s="65">
        <v>5</v>
      </c>
      <c r="G80" s="65"/>
      <c r="H80" s="65"/>
      <c r="I80" s="65"/>
      <c r="J80" s="65"/>
      <c r="K80" s="66"/>
      <c r="L80" s="72"/>
      <c r="M80" s="3"/>
      <c r="N80" s="73"/>
      <c r="O80" s="74">
        <f>IF(F80=0,"",F80/E79)</f>
        <v>0.83333333333333337</v>
      </c>
      <c r="P80" s="75">
        <v>8</v>
      </c>
      <c r="Q80" s="76">
        <f t="shared" si="9"/>
        <v>0.88888888888888884</v>
      </c>
      <c r="R80" s="76">
        <f t="shared" si="10"/>
        <v>0.11111111111111116</v>
      </c>
    </row>
    <row r="81" spans="1:18" ht="15.75" customHeight="1">
      <c r="A81" s="64">
        <v>1001</v>
      </c>
      <c r="B81" s="65"/>
      <c r="C81" s="65"/>
      <c r="D81" s="65"/>
      <c r="E81" s="65"/>
      <c r="F81" s="65"/>
      <c r="G81" s="65">
        <v>2</v>
      </c>
      <c r="H81" s="65"/>
      <c r="I81" s="65"/>
      <c r="J81" s="65"/>
      <c r="K81" s="66"/>
      <c r="L81" s="72"/>
      <c r="M81" s="3"/>
      <c r="N81" s="73"/>
      <c r="O81" s="74">
        <f>IF(G81=0,"",G81/F80)</f>
        <v>0.4</v>
      </c>
      <c r="P81" s="75">
        <v>7</v>
      </c>
      <c r="Q81" s="76">
        <f t="shared" si="9"/>
        <v>0.875</v>
      </c>
      <c r="R81" s="76">
        <f t="shared" si="10"/>
        <v>0.125</v>
      </c>
    </row>
    <row r="82" spans="1:18" ht="15.75" customHeight="1">
      <c r="A82" s="64">
        <v>1002</v>
      </c>
      <c r="B82" s="65"/>
      <c r="C82" s="65"/>
      <c r="D82" s="65"/>
      <c r="E82" s="65"/>
      <c r="F82" s="65"/>
      <c r="G82" s="65"/>
      <c r="H82" s="65">
        <v>2</v>
      </c>
      <c r="I82" s="65"/>
      <c r="J82" s="65"/>
      <c r="K82" s="66"/>
      <c r="L82" s="72"/>
      <c r="M82" s="3"/>
      <c r="N82" s="73"/>
      <c r="O82" s="74">
        <f>IF(H82=0,"",H82/G81)</f>
        <v>1</v>
      </c>
      <c r="P82" s="75">
        <v>7</v>
      </c>
      <c r="Q82" s="76">
        <f t="shared" si="9"/>
        <v>1</v>
      </c>
      <c r="R82" s="76">
        <f t="shared" si="10"/>
        <v>0</v>
      </c>
    </row>
    <row r="83" spans="1:18" ht="15.75" customHeight="1">
      <c r="A83" s="64">
        <v>1101</v>
      </c>
      <c r="B83" s="65"/>
      <c r="C83" s="65"/>
      <c r="D83" s="65"/>
      <c r="E83" s="65"/>
      <c r="F83" s="65"/>
      <c r="G83" s="65"/>
      <c r="H83" s="65"/>
      <c r="I83" s="65">
        <v>2</v>
      </c>
      <c r="J83" s="65"/>
      <c r="K83" s="66"/>
      <c r="L83" s="72"/>
      <c r="M83" s="3"/>
      <c r="N83" s="73"/>
      <c r="O83" s="74">
        <f>IF(I83=0,"",I83/H82)</f>
        <v>1</v>
      </c>
      <c r="P83" s="75">
        <v>5</v>
      </c>
      <c r="Q83" s="76">
        <f t="shared" si="9"/>
        <v>0.7142857142857143</v>
      </c>
      <c r="R83" s="76">
        <f t="shared" si="10"/>
        <v>0.2857142857142857</v>
      </c>
    </row>
    <row r="84" spans="1:18" ht="15.75" customHeight="1">
      <c r="A84" s="64">
        <v>1102</v>
      </c>
      <c r="B84" s="65"/>
      <c r="C84" s="65"/>
      <c r="D84" s="65"/>
      <c r="E84" s="65"/>
      <c r="F84" s="65"/>
      <c r="G84" s="65"/>
      <c r="H84" s="65"/>
      <c r="I84" s="65"/>
      <c r="J84" s="65">
        <v>2</v>
      </c>
      <c r="K84" s="66">
        <v>1</v>
      </c>
      <c r="L84" s="72"/>
      <c r="M84" s="3"/>
      <c r="N84" s="73"/>
      <c r="O84" s="78">
        <f>IF(J84=0,"",J84/I83)</f>
        <v>1</v>
      </c>
      <c r="P84" s="75">
        <v>5</v>
      </c>
      <c r="Q84" s="79">
        <f t="shared" si="9"/>
        <v>1</v>
      </c>
      <c r="R84" s="79">
        <f t="shared" si="10"/>
        <v>0</v>
      </c>
    </row>
    <row r="85" spans="1:18" ht="15.75" customHeight="1">
      <c r="A85" s="64">
        <v>1201</v>
      </c>
      <c r="B85" s="65"/>
      <c r="C85" s="65"/>
      <c r="D85" s="65"/>
      <c r="E85" s="65"/>
      <c r="F85" s="65"/>
      <c r="G85" s="65"/>
      <c r="H85" s="65"/>
      <c r="I85" s="65"/>
      <c r="J85" s="65">
        <v>1</v>
      </c>
      <c r="K85" s="66"/>
      <c r="L85" s="72"/>
      <c r="M85" s="3"/>
      <c r="N85" s="30"/>
      <c r="O85" s="80"/>
      <c r="P85" s="81">
        <v>5</v>
      </c>
      <c r="Q85" s="82"/>
      <c r="R85" s="83"/>
    </row>
    <row r="86" spans="1:18" ht="15.75" customHeight="1">
      <c r="A86" s="64">
        <v>1202</v>
      </c>
      <c r="B86" s="65"/>
      <c r="C86" s="65"/>
      <c r="D86" s="65"/>
      <c r="E86" s="65"/>
      <c r="F86" s="65"/>
      <c r="G86" s="65"/>
      <c r="H86" s="65"/>
      <c r="I86" s="65"/>
      <c r="J86" s="65">
        <v>2</v>
      </c>
      <c r="K86" s="66">
        <v>1</v>
      </c>
      <c r="L86" s="72"/>
      <c r="M86" s="3"/>
      <c r="N86" s="30"/>
      <c r="O86" s="84"/>
      <c r="P86" s="85">
        <v>3</v>
      </c>
      <c r="Q86" s="86"/>
      <c r="R86" s="84"/>
    </row>
    <row r="87" spans="1:18" ht="15.75" customHeight="1">
      <c r="A87" s="64">
        <v>1301</v>
      </c>
      <c r="B87" s="65"/>
      <c r="C87" s="65"/>
      <c r="D87" s="65"/>
      <c r="E87" s="65"/>
      <c r="F87" s="65"/>
      <c r="G87" s="65"/>
      <c r="H87" s="65"/>
      <c r="I87" s="65"/>
      <c r="J87" s="65">
        <v>1</v>
      </c>
      <c r="K87" s="66">
        <v>1</v>
      </c>
      <c r="L87" s="72"/>
      <c r="M87" s="3"/>
      <c r="N87" s="30"/>
      <c r="O87" s="84"/>
      <c r="P87" s="85">
        <v>3</v>
      </c>
      <c r="Q87" s="86"/>
      <c r="R87" s="84"/>
    </row>
    <row r="88" spans="1:18" ht="15.75" customHeight="1">
      <c r="A88" s="64">
        <v>1302</v>
      </c>
      <c r="B88" s="65"/>
      <c r="C88" s="65"/>
      <c r="D88" s="65"/>
      <c r="E88" s="65"/>
      <c r="F88" s="65"/>
      <c r="G88" s="65"/>
      <c r="H88" s="65"/>
      <c r="I88" s="65"/>
      <c r="J88" s="65">
        <v>1</v>
      </c>
      <c r="K88" s="66"/>
      <c r="L88" s="72"/>
      <c r="M88" s="3"/>
      <c r="N88" s="30"/>
      <c r="O88" s="84"/>
      <c r="P88" s="85">
        <v>1</v>
      </c>
      <c r="Q88" s="86"/>
      <c r="R88" s="84"/>
    </row>
    <row r="89" spans="1:18" ht="15.75" customHeight="1">
      <c r="A89" s="64">
        <v>1401</v>
      </c>
      <c r="B89" s="65"/>
      <c r="C89" s="65"/>
      <c r="D89" s="65"/>
      <c r="E89" s="65"/>
      <c r="F89" s="65"/>
      <c r="G89" s="65"/>
      <c r="H89" s="65"/>
      <c r="I89" s="65"/>
      <c r="J89" s="65">
        <v>1</v>
      </c>
      <c r="K89" s="66"/>
      <c r="L89" s="72"/>
      <c r="M89" s="3"/>
      <c r="N89" s="30"/>
      <c r="O89" s="3"/>
      <c r="P89" s="30"/>
      <c r="Q89" s="23"/>
      <c r="R89" s="84"/>
    </row>
    <row r="90" spans="1:18" ht="15.75" customHeight="1">
      <c r="A90" s="64">
        <v>1402</v>
      </c>
      <c r="B90" s="87"/>
      <c r="C90" s="87"/>
      <c r="D90" s="87"/>
      <c r="E90" s="87"/>
      <c r="F90" s="87"/>
      <c r="G90" s="87"/>
      <c r="H90" s="87"/>
      <c r="I90" s="87"/>
      <c r="J90" s="87"/>
      <c r="K90" s="88"/>
      <c r="L90" s="72"/>
      <c r="M90" s="3"/>
      <c r="N90" s="30"/>
      <c r="O90" s="89" t="s">
        <v>83</v>
      </c>
      <c r="P90" s="90">
        <v>2</v>
      </c>
      <c r="Q90" s="91">
        <f>K93</f>
        <v>3</v>
      </c>
      <c r="R90" s="92" t="s">
        <v>11</v>
      </c>
    </row>
    <row r="91" spans="1:18" ht="15.75" customHeight="1">
      <c r="A91" s="64">
        <v>1501</v>
      </c>
      <c r="B91" s="87"/>
      <c r="C91" s="87"/>
      <c r="D91" s="87"/>
      <c r="E91" s="87"/>
      <c r="F91" s="87"/>
      <c r="G91" s="87"/>
      <c r="H91" s="87"/>
      <c r="I91" s="87"/>
      <c r="J91" s="87"/>
      <c r="K91" s="88"/>
      <c r="L91" s="72"/>
      <c r="M91" s="3"/>
      <c r="N91" s="30"/>
      <c r="O91" s="93" t="s">
        <v>85</v>
      </c>
      <c r="P91" s="94">
        <f>IF(P90/B76=0,"",P90/B76)</f>
        <v>8.3333333333333329E-2</v>
      </c>
      <c r="Q91" s="95">
        <f>IF(P90/Q90=0,"",P90/Q90)</f>
        <v>0.66666666666666663</v>
      </c>
      <c r="R91" s="96" t="s">
        <v>86</v>
      </c>
    </row>
    <row r="92" spans="1:18" ht="15.75" customHeight="1">
      <c r="A92" s="64">
        <v>1502</v>
      </c>
      <c r="B92" s="87"/>
      <c r="C92" s="87"/>
      <c r="D92" s="87"/>
      <c r="E92" s="87"/>
      <c r="F92" s="87"/>
      <c r="G92" s="87"/>
      <c r="H92" s="87"/>
      <c r="I92" s="87"/>
      <c r="J92" s="87"/>
      <c r="K92" s="88"/>
      <c r="L92" s="97"/>
      <c r="M92" s="98"/>
      <c r="N92" s="99"/>
      <c r="O92" s="98"/>
      <c r="P92" s="99"/>
      <c r="Q92" s="99"/>
      <c r="R92" s="122"/>
    </row>
    <row r="93" spans="1:18" ht="18" customHeight="1">
      <c r="A93" s="29"/>
      <c r="B93" s="30"/>
      <c r="C93" s="30"/>
      <c r="D93" s="288" t="s">
        <v>111</v>
      </c>
      <c r="E93" s="289"/>
      <c r="F93" s="289"/>
      <c r="G93" s="289"/>
      <c r="H93" s="289"/>
      <c r="I93" s="289"/>
      <c r="J93" s="290"/>
      <c r="K93" s="101">
        <f>SUM(K76:K89)</f>
        <v>3</v>
      </c>
      <c r="L93" s="102">
        <f>IF(K84=0,"",K84/B76)</f>
        <v>4.1666666666666664E-2</v>
      </c>
      <c r="M93" s="102">
        <f>IF(K93=0,"",K93/B76)</f>
        <v>0.125</v>
      </c>
      <c r="N93" s="102">
        <f>IF(K84=0,"",M93-L93)</f>
        <v>8.3333333333333343E-2</v>
      </c>
      <c r="O93" s="3"/>
      <c r="P93" s="30"/>
      <c r="Q93" s="23"/>
      <c r="R93" s="3"/>
    </row>
    <row r="94" spans="1:18" ht="12.75" customHeight="1"/>
    <row r="95" spans="1:18" ht="12.75" customHeight="1"/>
    <row r="96" spans="1:18" ht="26.25" customHeight="1">
      <c r="A96" s="309" t="s">
        <v>99</v>
      </c>
      <c r="B96" s="292"/>
      <c r="C96" s="292"/>
      <c r="D96" s="292"/>
      <c r="E96" s="292"/>
      <c r="F96" s="292"/>
      <c r="G96" s="292"/>
      <c r="H96" s="298" t="s">
        <v>55</v>
      </c>
      <c r="I96" s="292"/>
      <c r="J96" s="292"/>
      <c r="K96" s="30"/>
      <c r="L96" s="3"/>
      <c r="M96" s="3"/>
      <c r="N96" s="30"/>
      <c r="O96" s="3"/>
      <c r="P96" s="30"/>
      <c r="Q96" s="30"/>
      <c r="R96" s="30"/>
    </row>
    <row r="97" spans="1:20" ht="20.25" customHeight="1">
      <c r="A97" s="293" t="s">
        <v>10</v>
      </c>
      <c r="B97" s="294" t="s">
        <v>100</v>
      </c>
      <c r="C97" s="289"/>
      <c r="D97" s="289"/>
      <c r="E97" s="289"/>
      <c r="F97" s="289"/>
      <c r="G97" s="289"/>
      <c r="H97" s="289"/>
      <c r="I97" s="289"/>
      <c r="J97" s="290"/>
      <c r="K97" s="295" t="s">
        <v>11</v>
      </c>
      <c r="L97" s="286" t="s">
        <v>3</v>
      </c>
      <c r="M97" s="286" t="s">
        <v>4</v>
      </c>
      <c r="N97" s="284" t="s">
        <v>5</v>
      </c>
      <c r="O97" s="286" t="s">
        <v>6</v>
      </c>
      <c r="P97" s="287" t="s">
        <v>7</v>
      </c>
      <c r="Q97" s="287" t="s">
        <v>8</v>
      </c>
      <c r="R97" s="286" t="s">
        <v>101</v>
      </c>
    </row>
    <row r="98" spans="1:20" ht="15.75" customHeight="1">
      <c r="A98" s="285"/>
      <c r="B98" s="64" t="s">
        <v>102</v>
      </c>
      <c r="C98" s="64" t="s">
        <v>103</v>
      </c>
      <c r="D98" s="64" t="s">
        <v>104</v>
      </c>
      <c r="E98" s="64" t="s">
        <v>105</v>
      </c>
      <c r="F98" s="64" t="s">
        <v>106</v>
      </c>
      <c r="G98" s="64" t="s">
        <v>107</v>
      </c>
      <c r="H98" s="64" t="s">
        <v>108</v>
      </c>
      <c r="I98" s="64" t="s">
        <v>109</v>
      </c>
      <c r="J98" s="64" t="s">
        <v>110</v>
      </c>
      <c r="K98" s="285"/>
      <c r="L98" s="285"/>
      <c r="M98" s="285"/>
      <c r="N98" s="285"/>
      <c r="O98" s="285"/>
      <c r="P98" s="285"/>
      <c r="Q98" s="285"/>
      <c r="R98" s="285"/>
      <c r="T98" s="112"/>
    </row>
    <row r="99" spans="1:20" ht="15.75" customHeight="1">
      <c r="A99" s="64" t="s">
        <v>55</v>
      </c>
      <c r="B99" s="65">
        <v>13</v>
      </c>
      <c r="C99" s="87"/>
      <c r="D99" s="87"/>
      <c r="E99" s="87"/>
      <c r="F99" s="87"/>
      <c r="G99" s="87"/>
      <c r="H99" s="87"/>
      <c r="I99" s="87"/>
      <c r="J99" s="87"/>
      <c r="K99" s="88"/>
      <c r="L99" s="67"/>
      <c r="M99" s="49"/>
      <c r="N99" s="68"/>
      <c r="O99" s="107"/>
      <c r="P99" s="70">
        <f>B99</f>
        <v>13</v>
      </c>
      <c r="Q99" s="108"/>
      <c r="R99" s="107"/>
      <c r="T99" s="112"/>
    </row>
    <row r="100" spans="1:20" ht="15.75" customHeight="1">
      <c r="A100" s="64" t="s">
        <v>56</v>
      </c>
      <c r="B100" s="87"/>
      <c r="C100" s="87">
        <v>10</v>
      </c>
      <c r="D100" s="87"/>
      <c r="E100" s="87"/>
      <c r="F100" s="87"/>
      <c r="G100" s="87"/>
      <c r="H100" s="87"/>
      <c r="I100" s="87"/>
      <c r="J100" s="87"/>
      <c r="K100" s="88"/>
      <c r="L100" s="72"/>
      <c r="M100" s="3"/>
      <c r="N100" s="73"/>
      <c r="O100" s="74">
        <f>IF(C100=0,"",C100/B99)</f>
        <v>0.76923076923076927</v>
      </c>
      <c r="P100" s="75">
        <v>10</v>
      </c>
      <c r="Q100" s="76">
        <f t="shared" ref="Q100:Q107" si="11">IF(P100=0,"",P100/P99)</f>
        <v>0.76923076923076927</v>
      </c>
      <c r="R100" s="76">
        <f t="shared" ref="R100:R107" si="12">IF(P100=0,"",100%-Q100)</f>
        <v>0.23076923076923073</v>
      </c>
      <c r="T100" s="112"/>
    </row>
    <row r="101" spans="1:20" ht="15.75" customHeight="1">
      <c r="A101" s="64" t="s">
        <v>57</v>
      </c>
      <c r="B101" s="87"/>
      <c r="C101" s="87"/>
      <c r="D101" s="87">
        <v>5</v>
      </c>
      <c r="E101" s="87"/>
      <c r="F101" s="87"/>
      <c r="G101" s="87"/>
      <c r="H101" s="87"/>
      <c r="I101" s="87"/>
      <c r="J101" s="87"/>
      <c r="K101" s="88"/>
      <c r="L101" s="72"/>
      <c r="M101" s="3"/>
      <c r="N101" s="73"/>
      <c r="O101" s="74">
        <f>IF(D101=0,"",D101/C100)</f>
        <v>0.5</v>
      </c>
      <c r="P101" s="75">
        <v>8</v>
      </c>
      <c r="Q101" s="76">
        <f t="shared" si="11"/>
        <v>0.8</v>
      </c>
      <c r="R101" s="76">
        <f t="shared" si="12"/>
        <v>0.19999999999999996</v>
      </c>
      <c r="T101" s="77">
        <f>P101/P99</f>
        <v>0.61538461538461542</v>
      </c>
    </row>
    <row r="102" spans="1:20" ht="15.75" customHeight="1">
      <c r="A102" s="64">
        <v>1001</v>
      </c>
      <c r="B102" s="87"/>
      <c r="C102" s="87"/>
      <c r="D102" s="87"/>
      <c r="E102" s="87">
        <v>2</v>
      </c>
      <c r="F102" s="87"/>
      <c r="G102" s="87"/>
      <c r="H102" s="87"/>
      <c r="I102" s="87"/>
      <c r="J102" s="87"/>
      <c r="K102" s="88"/>
      <c r="L102" s="72"/>
      <c r="M102" s="3"/>
      <c r="N102" s="73"/>
      <c r="O102" s="74">
        <f>IF(E102=0,"",E102/D101)</f>
        <v>0.4</v>
      </c>
      <c r="P102" s="75">
        <v>6</v>
      </c>
      <c r="Q102" s="76">
        <f t="shared" si="11"/>
        <v>0.75</v>
      </c>
      <c r="R102" s="76">
        <f t="shared" si="12"/>
        <v>0.25</v>
      </c>
      <c r="T102" s="112"/>
    </row>
    <row r="103" spans="1:20" ht="15.75" customHeight="1">
      <c r="A103" s="64">
        <v>1002</v>
      </c>
      <c r="B103" s="87"/>
      <c r="C103" s="87"/>
      <c r="D103" s="87"/>
      <c r="E103" s="87"/>
      <c r="F103" s="87">
        <v>2</v>
      </c>
      <c r="G103" s="87"/>
      <c r="H103" s="87"/>
      <c r="I103" s="87"/>
      <c r="J103" s="87"/>
      <c r="K103" s="88"/>
      <c r="L103" s="72"/>
      <c r="M103" s="3"/>
      <c r="N103" s="73"/>
      <c r="O103" s="74">
        <f>IF(F103=0,"",F103/E102)</f>
        <v>1</v>
      </c>
      <c r="P103" s="75">
        <v>4</v>
      </c>
      <c r="Q103" s="76">
        <f t="shared" si="11"/>
        <v>0.66666666666666663</v>
      </c>
      <c r="R103" s="76">
        <f t="shared" si="12"/>
        <v>0.33333333333333337</v>
      </c>
      <c r="T103" s="112"/>
    </row>
    <row r="104" spans="1:20" ht="15.75" customHeight="1">
      <c r="A104" s="64">
        <v>1101</v>
      </c>
      <c r="B104" s="87"/>
      <c r="C104" s="87"/>
      <c r="D104" s="87"/>
      <c r="E104" s="87"/>
      <c r="F104" s="87"/>
      <c r="G104" s="87">
        <v>2</v>
      </c>
      <c r="H104" s="87"/>
      <c r="I104" s="87"/>
      <c r="J104" s="87"/>
      <c r="K104" s="88"/>
      <c r="L104" s="72"/>
      <c r="M104" s="3"/>
      <c r="N104" s="73"/>
      <c r="O104" s="74">
        <f>IF(G104=0,"",G104/F103)</f>
        <v>1</v>
      </c>
      <c r="P104" s="75">
        <v>2</v>
      </c>
      <c r="Q104" s="76">
        <f t="shared" si="11"/>
        <v>0.5</v>
      </c>
      <c r="R104" s="76">
        <f t="shared" si="12"/>
        <v>0.5</v>
      </c>
      <c r="T104" s="112"/>
    </row>
    <row r="105" spans="1:20" ht="15.75" customHeight="1">
      <c r="A105" s="64">
        <v>1102</v>
      </c>
      <c r="B105" s="87"/>
      <c r="C105" s="87"/>
      <c r="D105" s="87"/>
      <c r="E105" s="87"/>
      <c r="F105" s="87"/>
      <c r="G105" s="87"/>
      <c r="H105" s="87">
        <v>2</v>
      </c>
      <c r="I105" s="87"/>
      <c r="J105" s="87"/>
      <c r="K105" s="88"/>
      <c r="L105" s="72"/>
      <c r="M105" s="3"/>
      <c r="N105" s="73"/>
      <c r="O105" s="74">
        <f>IF(H105=0,"",H105/G104)</f>
        <v>1</v>
      </c>
      <c r="P105" s="75">
        <v>2</v>
      </c>
      <c r="Q105" s="76">
        <f t="shared" si="11"/>
        <v>1</v>
      </c>
      <c r="R105" s="76">
        <f t="shared" si="12"/>
        <v>0</v>
      </c>
      <c r="T105" s="112"/>
    </row>
    <row r="106" spans="1:20" ht="15.75" customHeight="1">
      <c r="A106" s="64">
        <v>1201</v>
      </c>
      <c r="B106" s="87"/>
      <c r="C106" s="87"/>
      <c r="D106" s="87"/>
      <c r="E106" s="87"/>
      <c r="F106" s="87"/>
      <c r="G106" s="87"/>
      <c r="H106" s="87"/>
      <c r="I106" s="87">
        <v>2</v>
      </c>
      <c r="J106" s="87"/>
      <c r="K106" s="88"/>
      <c r="L106" s="72"/>
      <c r="M106" s="3"/>
      <c r="N106" s="73"/>
      <c r="O106" s="74">
        <f>IF(I106=0,"",I106/H105)</f>
        <v>1</v>
      </c>
      <c r="P106" s="75">
        <v>2</v>
      </c>
      <c r="Q106" s="76">
        <f t="shared" si="11"/>
        <v>1</v>
      </c>
      <c r="R106" s="76">
        <f t="shared" si="12"/>
        <v>0</v>
      </c>
      <c r="T106" s="112"/>
    </row>
    <row r="107" spans="1:20" ht="15.75" customHeight="1">
      <c r="A107" s="64">
        <v>1202</v>
      </c>
      <c r="B107" s="87"/>
      <c r="C107" s="87"/>
      <c r="D107" s="87"/>
      <c r="E107" s="87"/>
      <c r="F107" s="87"/>
      <c r="G107" s="87"/>
      <c r="H107" s="87"/>
      <c r="I107" s="87"/>
      <c r="J107" s="87">
        <v>2</v>
      </c>
      <c r="K107" s="88">
        <v>1</v>
      </c>
      <c r="L107" s="72"/>
      <c r="M107" s="3"/>
      <c r="N107" s="73"/>
      <c r="O107" s="78">
        <f>IF(J107=0,"",J107/I106)</f>
        <v>1</v>
      </c>
      <c r="P107" s="75">
        <v>2</v>
      </c>
      <c r="Q107" s="79">
        <f t="shared" si="11"/>
        <v>1</v>
      </c>
      <c r="R107" s="79">
        <f t="shared" si="12"/>
        <v>0</v>
      </c>
      <c r="T107" s="112"/>
    </row>
    <row r="108" spans="1:20" ht="15.75" customHeight="1">
      <c r="A108" s="64">
        <v>1301</v>
      </c>
      <c r="B108" s="87"/>
      <c r="C108" s="87"/>
      <c r="D108" s="87"/>
      <c r="E108" s="87"/>
      <c r="F108" s="87"/>
      <c r="G108" s="87"/>
      <c r="H108" s="87"/>
      <c r="I108" s="87"/>
      <c r="J108" s="87">
        <v>2</v>
      </c>
      <c r="K108" s="88"/>
      <c r="L108" s="72"/>
      <c r="M108" s="3"/>
      <c r="N108" s="30"/>
      <c r="O108" s="124"/>
      <c r="P108" s="81">
        <v>2</v>
      </c>
      <c r="Q108" s="125"/>
      <c r="R108" s="92"/>
      <c r="T108" s="112"/>
    </row>
    <row r="109" spans="1:20" ht="15.75" customHeight="1">
      <c r="A109" s="64">
        <v>1302</v>
      </c>
      <c r="B109" s="87"/>
      <c r="C109" s="87"/>
      <c r="D109" s="87"/>
      <c r="E109" s="87"/>
      <c r="F109" s="87"/>
      <c r="G109" s="87"/>
      <c r="H109" s="87"/>
      <c r="I109" s="87"/>
      <c r="J109" s="87">
        <v>1</v>
      </c>
      <c r="K109" s="88">
        <v>1</v>
      </c>
      <c r="L109" s="72"/>
      <c r="M109" s="3"/>
      <c r="N109" s="30"/>
      <c r="O109" s="84"/>
      <c r="P109" s="85">
        <v>2</v>
      </c>
      <c r="Q109" s="86"/>
      <c r="R109" s="84"/>
      <c r="T109" s="112"/>
    </row>
    <row r="110" spans="1:20" ht="15.75" customHeight="1">
      <c r="A110" s="64">
        <v>1401</v>
      </c>
      <c r="B110" s="87"/>
      <c r="C110" s="87"/>
      <c r="D110" s="87"/>
      <c r="E110" s="87"/>
      <c r="F110" s="87"/>
      <c r="G110" s="87"/>
      <c r="H110" s="87"/>
      <c r="I110" s="87"/>
      <c r="J110" s="87">
        <v>1</v>
      </c>
      <c r="K110" s="88"/>
      <c r="L110" s="72"/>
      <c r="M110" s="3"/>
      <c r="N110" s="30"/>
      <c r="O110" s="84"/>
      <c r="P110" s="85">
        <v>1</v>
      </c>
      <c r="Q110" s="86"/>
      <c r="R110" s="84"/>
      <c r="T110" s="112"/>
    </row>
    <row r="111" spans="1:20" ht="15.75" customHeight="1">
      <c r="A111" s="64">
        <v>1402</v>
      </c>
      <c r="B111" s="87"/>
      <c r="C111" s="87"/>
      <c r="D111" s="87"/>
      <c r="E111" s="87"/>
      <c r="F111" s="87"/>
      <c r="G111" s="87"/>
      <c r="H111" s="87"/>
      <c r="I111" s="87"/>
      <c r="J111" s="87">
        <v>1</v>
      </c>
      <c r="K111" s="88">
        <v>1</v>
      </c>
      <c r="L111" s="72"/>
      <c r="M111" s="3"/>
      <c r="N111" s="30"/>
      <c r="O111" s="84"/>
      <c r="P111" s="85">
        <v>1</v>
      </c>
      <c r="Q111" s="86"/>
      <c r="R111" s="84"/>
      <c r="T111" s="112"/>
    </row>
    <row r="112" spans="1:20" ht="15.75" customHeight="1">
      <c r="A112" s="64">
        <v>1501</v>
      </c>
      <c r="B112" s="87"/>
      <c r="C112" s="87"/>
      <c r="D112" s="87"/>
      <c r="E112" s="87"/>
      <c r="F112" s="87"/>
      <c r="G112" s="87"/>
      <c r="H112" s="87"/>
      <c r="I112" s="87"/>
      <c r="J112" s="87"/>
      <c r="K112" s="88"/>
      <c r="L112" s="72"/>
      <c r="M112" s="3"/>
      <c r="N112" s="30"/>
      <c r="O112" s="3"/>
      <c r="P112" s="30"/>
      <c r="Q112" s="23"/>
      <c r="R112" s="84"/>
      <c r="T112" s="112"/>
    </row>
    <row r="113" spans="1:20" ht="15.75" customHeight="1">
      <c r="A113" s="64">
        <v>1502</v>
      </c>
      <c r="B113" s="87"/>
      <c r="C113" s="87"/>
      <c r="D113" s="87"/>
      <c r="E113" s="87"/>
      <c r="F113" s="87"/>
      <c r="G113" s="87"/>
      <c r="H113" s="87"/>
      <c r="I113" s="87"/>
      <c r="J113" s="87"/>
      <c r="K113" s="88"/>
      <c r="L113" s="72"/>
      <c r="M113" s="3"/>
      <c r="N113" s="30"/>
      <c r="O113" s="89" t="s">
        <v>83</v>
      </c>
      <c r="P113" s="90">
        <v>1</v>
      </c>
      <c r="Q113" s="91">
        <f>K116</f>
        <v>3</v>
      </c>
      <c r="R113" s="92" t="s">
        <v>11</v>
      </c>
      <c r="T113" s="112"/>
    </row>
    <row r="114" spans="1:20" ht="15.75" customHeight="1">
      <c r="A114" s="64">
        <v>1601</v>
      </c>
      <c r="B114" s="87"/>
      <c r="C114" s="87"/>
      <c r="D114" s="87"/>
      <c r="E114" s="87"/>
      <c r="F114" s="87"/>
      <c r="G114" s="87"/>
      <c r="H114" s="87"/>
      <c r="I114" s="87"/>
      <c r="J114" s="87"/>
      <c r="K114" s="88"/>
      <c r="L114" s="72"/>
      <c r="M114" s="3"/>
      <c r="N114" s="30"/>
      <c r="O114" s="93" t="s">
        <v>85</v>
      </c>
      <c r="P114" s="94">
        <f>IF(P113/B99=0,"",P113/B99)</f>
        <v>7.6923076923076927E-2</v>
      </c>
      <c r="Q114" s="95">
        <f>IF(P113/Q113=0,"",P113/Q113)</f>
        <v>0.33333333333333331</v>
      </c>
      <c r="R114" s="96" t="s">
        <v>86</v>
      </c>
      <c r="T114" s="112"/>
    </row>
    <row r="115" spans="1:20" ht="15.75" customHeight="1">
      <c r="A115" s="64">
        <v>1602</v>
      </c>
      <c r="B115" s="87"/>
      <c r="C115" s="87"/>
      <c r="D115" s="87"/>
      <c r="E115" s="87"/>
      <c r="F115" s="87"/>
      <c r="G115" s="87"/>
      <c r="H115" s="87"/>
      <c r="I115" s="87"/>
      <c r="J115" s="87"/>
      <c r="K115" s="88"/>
      <c r="L115" s="97"/>
      <c r="M115" s="98"/>
      <c r="N115" s="99"/>
      <c r="O115" s="98"/>
      <c r="P115" s="99"/>
      <c r="Q115" s="99"/>
      <c r="R115" s="122"/>
      <c r="T115" s="112"/>
    </row>
    <row r="116" spans="1:20" ht="18" customHeight="1">
      <c r="A116" s="29"/>
      <c r="B116" s="30"/>
      <c r="C116" s="30" t="s">
        <v>111</v>
      </c>
      <c r="D116" s="288"/>
      <c r="E116" s="289"/>
      <c r="F116" s="289"/>
      <c r="G116" s="289"/>
      <c r="H116" s="289"/>
      <c r="I116" s="289"/>
      <c r="J116" s="290"/>
      <c r="K116" s="101">
        <f>SUM(K99:K112)</f>
        <v>3</v>
      </c>
      <c r="L116" s="102">
        <f>IF(K107=0,"",K107/B99)</f>
        <v>7.6923076923076927E-2</v>
      </c>
      <c r="M116" s="102">
        <f>IF(K116=0,"",K116/B99)</f>
        <v>0.23076923076923078</v>
      </c>
      <c r="N116" s="102">
        <f>IF(K107=0,"",M116-L116)</f>
        <v>0.15384615384615385</v>
      </c>
      <c r="O116" s="3"/>
      <c r="P116" s="30"/>
      <c r="Q116" s="23"/>
      <c r="R116" s="3"/>
      <c r="T116" s="112"/>
    </row>
    <row r="117" spans="1:20" ht="12.75" customHeight="1">
      <c r="L117" s="3"/>
      <c r="M117" s="3"/>
      <c r="O117" s="3"/>
    </row>
    <row r="118" spans="1:20" ht="12.75" customHeight="1">
      <c r="L118" s="3"/>
      <c r="M118" s="3"/>
      <c r="O118" s="3"/>
    </row>
    <row r="119" spans="1:20" ht="12.75" customHeight="1">
      <c r="L119" s="3"/>
      <c r="M119" s="3"/>
      <c r="N119" s="3"/>
      <c r="O119" s="3"/>
    </row>
    <row r="120" spans="1:20" ht="12.75" customHeight="1">
      <c r="L120" s="3"/>
      <c r="M120" s="3"/>
      <c r="N120" s="3"/>
      <c r="O120" s="3"/>
    </row>
    <row r="121" spans="1:20" ht="26.25" customHeight="1">
      <c r="A121" s="309" t="s">
        <v>99</v>
      </c>
      <c r="B121" s="292"/>
      <c r="C121" s="292"/>
      <c r="D121" s="292"/>
      <c r="E121" s="292"/>
      <c r="F121" s="292"/>
      <c r="G121" s="292"/>
      <c r="H121" s="298" t="s">
        <v>57</v>
      </c>
      <c r="I121" s="292"/>
      <c r="J121" s="292"/>
      <c r="K121" s="30"/>
      <c r="L121" s="3"/>
      <c r="M121" s="3"/>
      <c r="N121" s="30"/>
      <c r="O121" s="3"/>
      <c r="P121" s="30"/>
      <c r="Q121" s="30"/>
      <c r="R121" s="30"/>
    </row>
    <row r="122" spans="1:20" ht="20.25" customHeight="1">
      <c r="A122" s="293" t="s">
        <v>10</v>
      </c>
      <c r="B122" s="294" t="s">
        <v>100</v>
      </c>
      <c r="C122" s="289"/>
      <c r="D122" s="289"/>
      <c r="E122" s="289"/>
      <c r="F122" s="289"/>
      <c r="G122" s="289"/>
      <c r="H122" s="289"/>
      <c r="I122" s="289"/>
      <c r="J122" s="290"/>
      <c r="K122" s="295" t="s">
        <v>11</v>
      </c>
      <c r="L122" s="286" t="s">
        <v>3</v>
      </c>
      <c r="M122" s="286" t="s">
        <v>4</v>
      </c>
      <c r="N122" s="284" t="s">
        <v>5</v>
      </c>
      <c r="O122" s="286" t="s">
        <v>6</v>
      </c>
      <c r="P122" s="287" t="s">
        <v>7</v>
      </c>
      <c r="Q122" s="287" t="s">
        <v>8</v>
      </c>
      <c r="R122" s="286" t="s">
        <v>101</v>
      </c>
    </row>
    <row r="123" spans="1:20" ht="15.75" customHeight="1">
      <c r="A123" s="285"/>
      <c r="B123" s="64" t="s">
        <v>102</v>
      </c>
      <c r="C123" s="64" t="s">
        <v>103</v>
      </c>
      <c r="D123" s="64" t="s">
        <v>104</v>
      </c>
      <c r="E123" s="64" t="s">
        <v>105</v>
      </c>
      <c r="F123" s="64" t="s">
        <v>106</v>
      </c>
      <c r="G123" s="64" t="s">
        <v>107</v>
      </c>
      <c r="H123" s="64" t="s">
        <v>108</v>
      </c>
      <c r="I123" s="64" t="s">
        <v>109</v>
      </c>
      <c r="J123" s="64" t="s">
        <v>110</v>
      </c>
      <c r="K123" s="285"/>
      <c r="L123" s="285"/>
      <c r="M123" s="285"/>
      <c r="N123" s="285"/>
      <c r="O123" s="285"/>
      <c r="P123" s="285"/>
      <c r="Q123" s="285"/>
      <c r="R123" s="285"/>
      <c r="T123" s="112"/>
    </row>
    <row r="124" spans="1:20" ht="15.75" customHeight="1">
      <c r="A124" s="64" t="s">
        <v>57</v>
      </c>
      <c r="B124" s="65">
        <v>16</v>
      </c>
      <c r="C124" s="87"/>
      <c r="D124" s="87"/>
      <c r="E124" s="87"/>
      <c r="F124" s="87"/>
      <c r="G124" s="87"/>
      <c r="H124" s="87"/>
      <c r="I124" s="87"/>
      <c r="J124" s="87"/>
      <c r="K124" s="88"/>
      <c r="L124" s="67"/>
      <c r="M124" s="49"/>
      <c r="N124" s="68"/>
      <c r="O124" s="107"/>
      <c r="P124" s="70">
        <f>B124</f>
        <v>16</v>
      </c>
      <c r="Q124" s="108"/>
      <c r="R124" s="107"/>
      <c r="T124" s="112"/>
    </row>
    <row r="125" spans="1:20" ht="15.75" customHeight="1">
      <c r="A125" s="64">
        <v>1001</v>
      </c>
      <c r="B125" s="87"/>
      <c r="C125" s="87">
        <v>13</v>
      </c>
      <c r="D125" s="87"/>
      <c r="E125" s="87"/>
      <c r="F125" s="87"/>
      <c r="G125" s="87"/>
      <c r="H125" s="87"/>
      <c r="I125" s="87"/>
      <c r="J125" s="87"/>
      <c r="K125" s="88"/>
      <c r="L125" s="72"/>
      <c r="M125" s="3"/>
      <c r="N125" s="73"/>
      <c r="O125" s="127">
        <f>IF(C125=0,"",C125/B124)</f>
        <v>0.8125</v>
      </c>
      <c r="P125" s="75">
        <v>13</v>
      </c>
      <c r="Q125" s="128">
        <f t="shared" ref="Q125:Q132" si="13">IF(P125=0,"",P125/P124)</f>
        <v>0.8125</v>
      </c>
      <c r="R125" s="128">
        <f t="shared" ref="R125:R132" si="14">IF(P125=0,"",100%-Q125)</f>
        <v>0.1875</v>
      </c>
      <c r="T125" s="112"/>
    </row>
    <row r="126" spans="1:20" ht="15.75" customHeight="1">
      <c r="A126" s="64">
        <v>1002</v>
      </c>
      <c r="B126" s="87"/>
      <c r="C126" s="87"/>
      <c r="D126" s="87">
        <v>8</v>
      </c>
      <c r="E126" s="87"/>
      <c r="F126" s="87"/>
      <c r="G126" s="87"/>
      <c r="H126" s="87"/>
      <c r="I126" s="87"/>
      <c r="J126" s="87"/>
      <c r="K126" s="88"/>
      <c r="L126" s="72"/>
      <c r="M126" s="3"/>
      <c r="N126" s="73"/>
      <c r="O126" s="127">
        <f>IF(D126=0,"",D126/C125)</f>
        <v>0.61538461538461542</v>
      </c>
      <c r="P126" s="75">
        <v>9</v>
      </c>
      <c r="Q126" s="128">
        <f t="shared" si="13"/>
        <v>0.69230769230769229</v>
      </c>
      <c r="R126" s="128">
        <f t="shared" si="14"/>
        <v>0.30769230769230771</v>
      </c>
      <c r="T126" s="77">
        <f>P126/P124</f>
        <v>0.5625</v>
      </c>
    </row>
    <row r="127" spans="1:20" ht="15.75" customHeight="1">
      <c r="A127" s="64">
        <v>1101</v>
      </c>
      <c r="B127" s="87"/>
      <c r="C127" s="87"/>
      <c r="D127" s="87"/>
      <c r="E127" s="87">
        <v>7</v>
      </c>
      <c r="F127" s="87"/>
      <c r="G127" s="87"/>
      <c r="H127" s="87"/>
      <c r="I127" s="87"/>
      <c r="J127" s="87"/>
      <c r="K127" s="88"/>
      <c r="L127" s="72"/>
      <c r="M127" s="3"/>
      <c r="N127" s="73"/>
      <c r="O127" s="127">
        <f>IF(E127=0,"",E127/D126)</f>
        <v>0.875</v>
      </c>
      <c r="P127" s="75">
        <v>8</v>
      </c>
      <c r="Q127" s="128">
        <f t="shared" si="13"/>
        <v>0.88888888888888884</v>
      </c>
      <c r="R127" s="128">
        <f t="shared" si="14"/>
        <v>0.11111111111111116</v>
      </c>
      <c r="T127" s="112"/>
    </row>
    <row r="128" spans="1:20" ht="15.75" customHeight="1">
      <c r="A128" s="64">
        <v>1102</v>
      </c>
      <c r="B128" s="87"/>
      <c r="C128" s="87"/>
      <c r="D128" s="87"/>
      <c r="E128" s="87"/>
      <c r="F128" s="87">
        <v>5</v>
      </c>
      <c r="G128" s="87"/>
      <c r="H128" s="87"/>
      <c r="I128" s="87"/>
      <c r="J128" s="87"/>
      <c r="K128" s="88"/>
      <c r="L128" s="72"/>
      <c r="M128" s="3"/>
      <c r="N128" s="73"/>
      <c r="O128" s="127">
        <f>IF(F128=0,"",F128/E127)</f>
        <v>0.7142857142857143</v>
      </c>
      <c r="P128" s="75">
        <v>6</v>
      </c>
      <c r="Q128" s="128">
        <f t="shared" si="13"/>
        <v>0.75</v>
      </c>
      <c r="R128" s="128">
        <f t="shared" si="14"/>
        <v>0.25</v>
      </c>
      <c r="T128" s="112"/>
    </row>
    <row r="129" spans="1:20" ht="15.75" customHeight="1">
      <c r="A129" s="64">
        <v>1201</v>
      </c>
      <c r="B129" s="87"/>
      <c r="C129" s="87"/>
      <c r="D129" s="87"/>
      <c r="E129" s="87"/>
      <c r="F129" s="87"/>
      <c r="G129" s="87">
        <v>4</v>
      </c>
      <c r="H129" s="87"/>
      <c r="I129" s="87"/>
      <c r="J129" s="87"/>
      <c r="K129" s="88"/>
      <c r="L129" s="72"/>
      <c r="M129" s="3"/>
      <c r="N129" s="73"/>
      <c r="O129" s="127">
        <f>IF(G129=0,"",G129/F128)</f>
        <v>0.8</v>
      </c>
      <c r="P129" s="75">
        <v>7</v>
      </c>
      <c r="Q129" s="128">
        <f t="shared" si="13"/>
        <v>1.1666666666666667</v>
      </c>
      <c r="R129" s="128">
        <f t="shared" si="14"/>
        <v>-0.16666666666666674</v>
      </c>
      <c r="T129" s="112"/>
    </row>
    <row r="130" spans="1:20" ht="15.75" customHeight="1">
      <c r="A130" s="64">
        <v>1202</v>
      </c>
      <c r="B130" s="87"/>
      <c r="C130" s="87"/>
      <c r="D130" s="87"/>
      <c r="E130" s="87"/>
      <c r="F130" s="87"/>
      <c r="G130" s="87"/>
      <c r="H130" s="87">
        <v>4</v>
      </c>
      <c r="I130" s="87"/>
      <c r="J130" s="87"/>
      <c r="K130" s="88"/>
      <c r="L130" s="72"/>
      <c r="M130" s="3"/>
      <c r="N130" s="73"/>
      <c r="O130" s="127">
        <f>IF(H130=0,"",H130/G129)</f>
        <v>1</v>
      </c>
      <c r="P130" s="75">
        <v>7</v>
      </c>
      <c r="Q130" s="128">
        <f t="shared" si="13"/>
        <v>1</v>
      </c>
      <c r="R130" s="128">
        <f t="shared" si="14"/>
        <v>0</v>
      </c>
      <c r="T130" s="112"/>
    </row>
    <row r="131" spans="1:20" ht="15.75" customHeight="1">
      <c r="A131" s="64">
        <v>1301</v>
      </c>
      <c r="B131" s="87"/>
      <c r="C131" s="87"/>
      <c r="D131" s="87"/>
      <c r="E131" s="87"/>
      <c r="F131" s="87"/>
      <c r="G131" s="87"/>
      <c r="H131" s="87"/>
      <c r="I131" s="87">
        <v>2</v>
      </c>
      <c r="J131" s="87"/>
      <c r="K131" s="88"/>
      <c r="L131" s="72"/>
      <c r="M131" s="3"/>
      <c r="N131" s="73"/>
      <c r="O131" s="127">
        <f>IF(I131=0,"",I131/H130)</f>
        <v>0.5</v>
      </c>
      <c r="P131" s="75">
        <v>7</v>
      </c>
      <c r="Q131" s="128">
        <f t="shared" si="13"/>
        <v>1</v>
      </c>
      <c r="R131" s="128">
        <f t="shared" si="14"/>
        <v>0</v>
      </c>
      <c r="T131" s="112"/>
    </row>
    <row r="132" spans="1:20" ht="15.75" customHeight="1">
      <c r="A132" s="64">
        <v>1302</v>
      </c>
      <c r="B132" s="87"/>
      <c r="C132" s="87"/>
      <c r="D132" s="87"/>
      <c r="E132" s="87"/>
      <c r="F132" s="87"/>
      <c r="G132" s="87"/>
      <c r="H132" s="87"/>
      <c r="I132" s="87"/>
      <c r="J132" s="87">
        <v>2</v>
      </c>
      <c r="K132" s="88">
        <v>2</v>
      </c>
      <c r="L132" s="72"/>
      <c r="M132" s="3"/>
      <c r="N132" s="73"/>
      <c r="O132" s="129">
        <f>IF(J132=0,"",J132/I131)</f>
        <v>1</v>
      </c>
      <c r="P132" s="75">
        <v>7</v>
      </c>
      <c r="Q132" s="130">
        <f t="shared" si="13"/>
        <v>1</v>
      </c>
      <c r="R132" s="130">
        <f t="shared" si="14"/>
        <v>0</v>
      </c>
      <c r="T132" s="112"/>
    </row>
    <row r="133" spans="1:20" ht="15.75" customHeight="1">
      <c r="A133" s="64">
        <v>1401</v>
      </c>
      <c r="B133" s="87"/>
      <c r="C133" s="87"/>
      <c r="D133" s="87"/>
      <c r="E133" s="87"/>
      <c r="F133" s="87"/>
      <c r="G133" s="87"/>
      <c r="H133" s="87"/>
      <c r="I133" s="87"/>
      <c r="J133" s="87">
        <v>4</v>
      </c>
      <c r="K133" s="88"/>
      <c r="L133" s="72"/>
      <c r="M133" s="3"/>
      <c r="N133" s="30"/>
      <c r="O133" s="80"/>
      <c r="P133" s="81">
        <v>6</v>
      </c>
      <c r="Q133" s="82"/>
      <c r="R133" s="83"/>
      <c r="T133" s="112"/>
    </row>
    <row r="134" spans="1:20" ht="15.75" customHeight="1">
      <c r="A134" s="64">
        <v>1402</v>
      </c>
      <c r="B134" s="87"/>
      <c r="C134" s="87"/>
      <c r="D134" s="87"/>
      <c r="E134" s="87"/>
      <c r="F134" s="87"/>
      <c r="G134" s="87"/>
      <c r="H134" s="87"/>
      <c r="I134" s="87"/>
      <c r="J134" s="87">
        <v>4</v>
      </c>
      <c r="K134" s="88"/>
      <c r="L134" s="72"/>
      <c r="M134" s="3"/>
      <c r="N134" s="30"/>
      <c r="O134" s="84"/>
      <c r="P134" s="85">
        <v>6</v>
      </c>
      <c r="Q134" s="86"/>
      <c r="R134" s="84"/>
      <c r="T134" s="112"/>
    </row>
    <row r="135" spans="1:20" ht="15.75" customHeight="1">
      <c r="A135" s="64">
        <v>1501</v>
      </c>
      <c r="B135" s="87"/>
      <c r="C135" s="87"/>
      <c r="D135" s="87"/>
      <c r="E135" s="87"/>
      <c r="F135" s="87"/>
      <c r="G135" s="87"/>
      <c r="H135" s="87"/>
      <c r="I135" s="87"/>
      <c r="J135" s="87">
        <v>4</v>
      </c>
      <c r="K135" s="88">
        <v>2</v>
      </c>
      <c r="L135" s="72"/>
      <c r="M135" s="3"/>
      <c r="N135" s="30"/>
      <c r="O135" s="84"/>
      <c r="P135" s="85">
        <v>6</v>
      </c>
      <c r="Q135" s="86"/>
      <c r="R135" s="84"/>
      <c r="T135" s="112"/>
    </row>
    <row r="136" spans="1:20" ht="15.75" customHeight="1">
      <c r="A136" s="64">
        <v>1502</v>
      </c>
      <c r="B136" s="87"/>
      <c r="C136" s="87"/>
      <c r="D136" s="87"/>
      <c r="E136" s="87"/>
      <c r="F136" s="87"/>
      <c r="G136" s="87"/>
      <c r="H136" s="87"/>
      <c r="I136" s="87"/>
      <c r="J136" s="87">
        <v>1</v>
      </c>
      <c r="K136" s="88"/>
      <c r="L136" s="72"/>
      <c r="M136" s="3"/>
      <c r="N136" s="30"/>
      <c r="O136" s="84"/>
      <c r="P136" s="85">
        <v>1</v>
      </c>
      <c r="Q136" s="86"/>
      <c r="R136" s="84"/>
      <c r="T136" s="112"/>
    </row>
    <row r="137" spans="1:20" ht="15.75" customHeight="1">
      <c r="A137" s="64">
        <v>1601</v>
      </c>
      <c r="B137" s="87"/>
      <c r="C137" s="87"/>
      <c r="D137" s="87"/>
      <c r="E137" s="87"/>
      <c r="F137" s="87"/>
      <c r="G137" s="87"/>
      <c r="H137" s="87"/>
      <c r="I137" s="87"/>
      <c r="J137" s="87">
        <v>0</v>
      </c>
      <c r="K137" s="88">
        <v>1</v>
      </c>
      <c r="L137" s="72"/>
      <c r="M137" s="3"/>
      <c r="N137" s="30"/>
      <c r="O137" s="3"/>
      <c r="P137" s="30"/>
      <c r="Q137" s="23"/>
      <c r="R137" s="84"/>
      <c r="T137" s="112"/>
    </row>
    <row r="138" spans="1:20" ht="15.75" customHeight="1">
      <c r="A138" s="64">
        <v>1602</v>
      </c>
      <c r="B138" s="87"/>
      <c r="C138" s="87"/>
      <c r="D138" s="87"/>
      <c r="E138" s="87"/>
      <c r="F138" s="87"/>
      <c r="G138" s="87"/>
      <c r="H138" s="87"/>
      <c r="I138" s="87"/>
      <c r="J138" s="87"/>
      <c r="K138" s="88"/>
      <c r="L138" s="72"/>
      <c r="M138" s="3"/>
      <c r="N138" s="30"/>
      <c r="O138" s="89" t="s">
        <v>83</v>
      </c>
      <c r="P138" s="90">
        <v>4</v>
      </c>
      <c r="Q138" s="91">
        <f>K141</f>
        <v>5</v>
      </c>
      <c r="R138" s="92" t="s">
        <v>11</v>
      </c>
      <c r="T138" s="112"/>
    </row>
    <row r="139" spans="1:20" ht="15.75" customHeight="1">
      <c r="A139" s="64">
        <v>1701</v>
      </c>
      <c r="B139" s="87"/>
      <c r="C139" s="87"/>
      <c r="D139" s="87"/>
      <c r="E139" s="87"/>
      <c r="F139" s="87"/>
      <c r="G139" s="87"/>
      <c r="H139" s="87"/>
      <c r="I139" s="87"/>
      <c r="J139" s="87"/>
      <c r="K139" s="88"/>
      <c r="L139" s="72"/>
      <c r="M139" s="3"/>
      <c r="N139" s="30"/>
      <c r="O139" s="93" t="s">
        <v>85</v>
      </c>
      <c r="P139" s="94">
        <f>IF(P138/B124=0,"",P138/B124)</f>
        <v>0.25</v>
      </c>
      <c r="Q139" s="95">
        <f>IF(P138/Q138=0,"",P138/Q138)</f>
        <v>0.8</v>
      </c>
      <c r="R139" s="96" t="s">
        <v>86</v>
      </c>
      <c r="T139" s="112"/>
    </row>
    <row r="140" spans="1:20" ht="15.75" customHeight="1">
      <c r="A140" s="64">
        <v>1702</v>
      </c>
      <c r="B140" s="87"/>
      <c r="C140" s="87"/>
      <c r="D140" s="87"/>
      <c r="E140" s="87"/>
      <c r="F140" s="87"/>
      <c r="G140" s="87"/>
      <c r="H140" s="87"/>
      <c r="I140" s="87"/>
      <c r="J140" s="87"/>
      <c r="K140" s="88"/>
      <c r="L140" s="97"/>
      <c r="M140" s="98"/>
      <c r="N140" s="99"/>
      <c r="O140" s="98"/>
      <c r="P140" s="99"/>
      <c r="Q140" s="99"/>
      <c r="R140" s="122"/>
      <c r="T140" s="112"/>
    </row>
    <row r="141" spans="1:20" ht="18" customHeight="1">
      <c r="A141" s="29"/>
      <c r="B141" s="30"/>
      <c r="D141" s="288" t="s">
        <v>111</v>
      </c>
      <c r="E141" s="289"/>
      <c r="F141" s="289"/>
      <c r="G141" s="289"/>
      <c r="H141" s="289"/>
      <c r="I141" s="289"/>
      <c r="J141" s="289"/>
      <c r="K141" s="101">
        <f>SUM(K124:K137)</f>
        <v>5</v>
      </c>
      <c r="L141" s="102">
        <f>IF(SUM(K131:K132)=0,"",SUM(K131:K132)/B124)</f>
        <v>0.125</v>
      </c>
      <c r="M141" s="102">
        <f>IF(K141=0,"",K141/B124)</f>
        <v>0.3125</v>
      </c>
      <c r="N141" s="102">
        <f>IF(K132=0,"",M141-L141)</f>
        <v>0.1875</v>
      </c>
      <c r="O141" s="3"/>
      <c r="P141" s="30"/>
      <c r="Q141" s="23"/>
      <c r="R141" s="3"/>
      <c r="T141" s="112"/>
    </row>
    <row r="142" spans="1:20" ht="12.75" customHeight="1">
      <c r="L142" s="3"/>
      <c r="M142" s="3"/>
      <c r="N142" s="3"/>
      <c r="O142" s="3"/>
    </row>
    <row r="143" spans="1:20" ht="12.75" customHeight="1">
      <c r="L143" s="3"/>
      <c r="M143" s="3"/>
      <c r="N143" s="3"/>
      <c r="O143" s="3"/>
      <c r="S143" s="30"/>
      <c r="T143" s="23"/>
    </row>
    <row r="144" spans="1:20" ht="26.25" customHeight="1">
      <c r="A144" s="309" t="s">
        <v>99</v>
      </c>
      <c r="B144" s="292"/>
      <c r="C144" s="292"/>
      <c r="D144" s="292"/>
      <c r="E144" s="292"/>
      <c r="F144" s="292"/>
      <c r="G144" s="292"/>
      <c r="H144" s="298" t="s">
        <v>70</v>
      </c>
      <c r="I144" s="292"/>
      <c r="J144" s="292"/>
      <c r="K144" s="30"/>
      <c r="L144" s="3"/>
      <c r="M144" s="3"/>
      <c r="N144" s="30"/>
      <c r="O144" s="3"/>
      <c r="P144" s="30"/>
      <c r="Q144" s="30"/>
      <c r="R144" s="30"/>
    </row>
    <row r="145" spans="1:20" ht="20.25" customHeight="1">
      <c r="A145" s="293" t="s">
        <v>10</v>
      </c>
      <c r="B145" s="294" t="s">
        <v>100</v>
      </c>
      <c r="C145" s="289"/>
      <c r="D145" s="289"/>
      <c r="E145" s="289"/>
      <c r="F145" s="289"/>
      <c r="G145" s="289"/>
      <c r="H145" s="289"/>
      <c r="I145" s="289"/>
      <c r="J145" s="290"/>
      <c r="K145" s="295" t="s">
        <v>11</v>
      </c>
      <c r="L145" s="286" t="s">
        <v>3</v>
      </c>
      <c r="M145" s="286" t="s">
        <v>4</v>
      </c>
      <c r="N145" s="284" t="s">
        <v>5</v>
      </c>
      <c r="O145" s="286" t="s">
        <v>6</v>
      </c>
      <c r="P145" s="287" t="s">
        <v>7</v>
      </c>
      <c r="Q145" s="287" t="s">
        <v>8</v>
      </c>
      <c r="R145" s="286" t="s">
        <v>101</v>
      </c>
    </row>
    <row r="146" spans="1:20" ht="15.75" customHeight="1">
      <c r="A146" s="285"/>
      <c r="B146" s="64" t="s">
        <v>102</v>
      </c>
      <c r="C146" s="64" t="s">
        <v>103</v>
      </c>
      <c r="D146" s="64" t="s">
        <v>104</v>
      </c>
      <c r="E146" s="64" t="s">
        <v>105</v>
      </c>
      <c r="F146" s="64" t="s">
        <v>106</v>
      </c>
      <c r="G146" s="64" t="s">
        <v>107</v>
      </c>
      <c r="H146" s="64" t="s">
        <v>108</v>
      </c>
      <c r="I146" s="64" t="s">
        <v>109</v>
      </c>
      <c r="J146" s="64" t="s">
        <v>110</v>
      </c>
      <c r="K146" s="285"/>
      <c r="L146" s="285"/>
      <c r="M146" s="285"/>
      <c r="N146" s="285"/>
      <c r="O146" s="285"/>
      <c r="P146" s="285"/>
      <c r="Q146" s="285"/>
      <c r="R146" s="285"/>
      <c r="T146" s="112"/>
    </row>
    <row r="147" spans="1:20" ht="15.75" customHeight="1">
      <c r="A147" s="64">
        <v>1002</v>
      </c>
      <c r="B147" s="65">
        <v>33</v>
      </c>
      <c r="C147" s="65"/>
      <c r="D147" s="65"/>
      <c r="E147" s="65"/>
      <c r="F147" s="65"/>
      <c r="G147" s="65"/>
      <c r="H147" s="65"/>
      <c r="I147" s="65"/>
      <c r="J147" s="65"/>
      <c r="K147" s="66"/>
      <c r="L147" s="67"/>
      <c r="M147" s="49"/>
      <c r="N147" s="68"/>
      <c r="O147" s="107"/>
      <c r="P147" s="70">
        <f>B147</f>
        <v>33</v>
      </c>
      <c r="Q147" s="108"/>
      <c r="R147" s="107"/>
      <c r="T147" s="112"/>
    </row>
    <row r="148" spans="1:20" ht="15.75" customHeight="1">
      <c r="A148" s="64">
        <v>1101</v>
      </c>
      <c r="B148" s="65"/>
      <c r="C148" s="65">
        <v>13</v>
      </c>
      <c r="D148" s="65"/>
      <c r="E148" s="65"/>
      <c r="F148" s="65"/>
      <c r="G148" s="65"/>
      <c r="H148" s="65"/>
      <c r="I148" s="65"/>
      <c r="J148" s="65"/>
      <c r="K148" s="66"/>
      <c r="L148" s="72"/>
      <c r="M148" s="3"/>
      <c r="N148" s="73"/>
      <c r="O148" s="127">
        <f>IF(C148=0,"",C148/B147)</f>
        <v>0.39393939393939392</v>
      </c>
      <c r="P148" s="75">
        <v>13</v>
      </c>
      <c r="Q148" s="128">
        <f t="shared" ref="Q148:Q155" si="15">IF(P148=0,"",P148/P147)</f>
        <v>0.39393939393939392</v>
      </c>
      <c r="R148" s="128">
        <f t="shared" ref="R148:R155" si="16">IF(P148=0,"",100%-Q148)</f>
        <v>0.60606060606060608</v>
      </c>
      <c r="T148" s="112"/>
    </row>
    <row r="149" spans="1:20" ht="15.75" customHeight="1">
      <c r="A149" s="64">
        <v>1102</v>
      </c>
      <c r="B149" s="65"/>
      <c r="C149" s="65"/>
      <c r="D149" s="65">
        <v>4</v>
      </c>
      <c r="E149" s="65"/>
      <c r="F149" s="65"/>
      <c r="G149" s="65"/>
      <c r="H149" s="65"/>
      <c r="I149" s="65"/>
      <c r="J149" s="65"/>
      <c r="K149" s="66"/>
      <c r="L149" s="72"/>
      <c r="M149" s="3"/>
      <c r="N149" s="73"/>
      <c r="O149" s="127">
        <f>IF(D149=0,"",D149/C148)</f>
        <v>0.30769230769230771</v>
      </c>
      <c r="P149" s="75">
        <v>4</v>
      </c>
      <c r="Q149" s="128">
        <f t="shared" si="15"/>
        <v>0.30769230769230771</v>
      </c>
      <c r="R149" s="128">
        <f t="shared" si="16"/>
        <v>0.69230769230769229</v>
      </c>
      <c r="T149" s="77">
        <f>P149/P147</f>
        <v>0.12121212121212122</v>
      </c>
    </row>
    <row r="150" spans="1:20" ht="15.75" customHeight="1">
      <c r="A150" s="64">
        <v>1201</v>
      </c>
      <c r="B150" s="65"/>
      <c r="C150" s="65"/>
      <c r="D150" s="65"/>
      <c r="E150" s="65">
        <v>4</v>
      </c>
      <c r="F150" s="65"/>
      <c r="G150" s="65"/>
      <c r="H150" s="65"/>
      <c r="I150" s="65"/>
      <c r="J150" s="65"/>
      <c r="K150" s="66"/>
      <c r="L150" s="72"/>
      <c r="M150" s="3"/>
      <c r="N150" s="73"/>
      <c r="O150" s="127">
        <f>IF(E150=0,"",E150/D149)</f>
        <v>1</v>
      </c>
      <c r="P150" s="75">
        <v>4</v>
      </c>
      <c r="Q150" s="128">
        <f t="shared" si="15"/>
        <v>1</v>
      </c>
      <c r="R150" s="128">
        <f t="shared" si="16"/>
        <v>0</v>
      </c>
      <c r="T150" s="112"/>
    </row>
    <row r="151" spans="1:20" ht="15.75" customHeight="1">
      <c r="A151" s="64">
        <v>1202</v>
      </c>
      <c r="B151" s="65"/>
      <c r="C151" s="65"/>
      <c r="D151" s="65"/>
      <c r="E151" s="65"/>
      <c r="F151" s="65">
        <v>3</v>
      </c>
      <c r="G151" s="65"/>
      <c r="H151" s="65"/>
      <c r="I151" s="65"/>
      <c r="J151" s="65"/>
      <c r="K151" s="66"/>
      <c r="L151" s="72"/>
      <c r="M151" s="3"/>
      <c r="N151" s="73"/>
      <c r="O151" s="127">
        <f>IF(F151=0,"",F151/E150)</f>
        <v>0.75</v>
      </c>
      <c r="P151" s="75">
        <v>3</v>
      </c>
      <c r="Q151" s="128">
        <f t="shared" si="15"/>
        <v>0.75</v>
      </c>
      <c r="R151" s="128">
        <f t="shared" si="16"/>
        <v>0.25</v>
      </c>
      <c r="T151" s="112"/>
    </row>
    <row r="152" spans="1:20" ht="15.75" customHeight="1">
      <c r="A152" s="64">
        <v>1301</v>
      </c>
      <c r="B152" s="65"/>
      <c r="C152" s="65"/>
      <c r="D152" s="65"/>
      <c r="E152" s="65"/>
      <c r="F152" s="65"/>
      <c r="G152" s="65">
        <v>3</v>
      </c>
      <c r="H152" s="65"/>
      <c r="I152" s="65"/>
      <c r="J152" s="65"/>
      <c r="K152" s="66"/>
      <c r="L152" s="72"/>
      <c r="M152" s="3"/>
      <c r="N152" s="73"/>
      <c r="O152" s="127">
        <f>IF(G152=0,"",G152/F151)</f>
        <v>1</v>
      </c>
      <c r="P152" s="75">
        <v>3</v>
      </c>
      <c r="Q152" s="128">
        <f t="shared" si="15"/>
        <v>1</v>
      </c>
      <c r="R152" s="128">
        <f t="shared" si="16"/>
        <v>0</v>
      </c>
      <c r="T152" s="112"/>
    </row>
    <row r="153" spans="1:20" ht="15.75" customHeight="1">
      <c r="A153" s="64">
        <v>1302</v>
      </c>
      <c r="B153" s="65"/>
      <c r="C153" s="65"/>
      <c r="D153" s="65"/>
      <c r="E153" s="65"/>
      <c r="F153" s="65"/>
      <c r="G153" s="65"/>
      <c r="H153" s="65">
        <v>2</v>
      </c>
      <c r="I153" s="65"/>
      <c r="J153" s="65"/>
      <c r="K153" s="66"/>
      <c r="L153" s="72"/>
      <c r="M153" s="3"/>
      <c r="N153" s="73"/>
      <c r="O153" s="127">
        <f>IF(H153=0,"",H153/G152)</f>
        <v>0.66666666666666663</v>
      </c>
      <c r="P153" s="75">
        <v>2</v>
      </c>
      <c r="Q153" s="128">
        <f t="shared" si="15"/>
        <v>0.66666666666666663</v>
      </c>
      <c r="R153" s="128">
        <f t="shared" si="16"/>
        <v>0.33333333333333337</v>
      </c>
      <c r="T153" s="112"/>
    </row>
    <row r="154" spans="1:20" ht="15.75" customHeight="1">
      <c r="A154" s="64">
        <v>1401</v>
      </c>
      <c r="B154" s="65"/>
      <c r="C154" s="65"/>
      <c r="D154" s="65"/>
      <c r="E154" s="65"/>
      <c r="F154" s="65"/>
      <c r="G154" s="65"/>
      <c r="H154" s="65"/>
      <c r="I154" s="65">
        <v>1</v>
      </c>
      <c r="J154" s="65"/>
      <c r="K154" s="66"/>
      <c r="L154" s="72"/>
      <c r="M154" s="3"/>
      <c r="N154" s="73"/>
      <c r="O154" s="127">
        <f>IF(I154=0,"",I154/H153)</f>
        <v>0.5</v>
      </c>
      <c r="P154" s="75">
        <v>2</v>
      </c>
      <c r="Q154" s="128">
        <f t="shared" si="15"/>
        <v>1</v>
      </c>
      <c r="R154" s="128">
        <f t="shared" si="16"/>
        <v>0</v>
      </c>
      <c r="T154" s="112"/>
    </row>
    <row r="155" spans="1:20" ht="15.75" customHeight="1">
      <c r="A155" s="64">
        <v>1402</v>
      </c>
      <c r="B155" s="65"/>
      <c r="C155" s="65"/>
      <c r="D155" s="65"/>
      <c r="E155" s="65"/>
      <c r="F155" s="65"/>
      <c r="G155" s="65"/>
      <c r="H155" s="65"/>
      <c r="I155" s="65"/>
      <c r="J155" s="65">
        <v>1</v>
      </c>
      <c r="K155" s="66">
        <v>1</v>
      </c>
      <c r="L155" s="72"/>
      <c r="M155" s="3"/>
      <c r="N155" s="73"/>
      <c r="O155" s="129">
        <f>IF(J155=0,"",J155/I154)</f>
        <v>1</v>
      </c>
      <c r="P155" s="75">
        <v>2</v>
      </c>
      <c r="Q155" s="130">
        <f t="shared" si="15"/>
        <v>1</v>
      </c>
      <c r="R155" s="130">
        <f t="shared" si="16"/>
        <v>0</v>
      </c>
      <c r="T155" s="112"/>
    </row>
    <row r="156" spans="1:20" ht="15.75" customHeight="1">
      <c r="A156" s="64">
        <v>1501</v>
      </c>
      <c r="B156" s="65"/>
      <c r="C156" s="65"/>
      <c r="D156" s="65"/>
      <c r="E156" s="65"/>
      <c r="F156" s="65"/>
      <c r="G156" s="65"/>
      <c r="H156" s="65"/>
      <c r="I156" s="65"/>
      <c r="J156" s="65">
        <v>1</v>
      </c>
      <c r="K156" s="66"/>
      <c r="L156" s="72"/>
      <c r="M156" s="3"/>
      <c r="N156" s="30"/>
      <c r="O156" s="80"/>
      <c r="P156" s="81">
        <v>2</v>
      </c>
      <c r="Q156" s="82"/>
      <c r="R156" s="83"/>
      <c r="T156" s="112"/>
    </row>
    <row r="157" spans="1:20" ht="15.75" customHeight="1">
      <c r="A157" s="64">
        <v>1502</v>
      </c>
      <c r="B157" s="65"/>
      <c r="C157" s="65"/>
      <c r="D157" s="65"/>
      <c r="E157" s="65"/>
      <c r="F157" s="65"/>
      <c r="G157" s="65"/>
      <c r="H157" s="65"/>
      <c r="I157" s="65"/>
      <c r="J157" s="65">
        <v>2</v>
      </c>
      <c r="K157" s="66"/>
      <c r="L157" s="72"/>
      <c r="M157" s="3"/>
      <c r="N157" s="30"/>
      <c r="O157" s="84"/>
      <c r="P157" s="85">
        <v>2</v>
      </c>
      <c r="Q157" s="86"/>
      <c r="R157" s="84"/>
      <c r="T157" s="112"/>
    </row>
    <row r="158" spans="1:20" ht="15.75" customHeight="1">
      <c r="A158" s="64">
        <v>1601</v>
      </c>
      <c r="B158" s="65"/>
      <c r="C158" s="65"/>
      <c r="D158" s="65"/>
      <c r="E158" s="65"/>
      <c r="F158" s="65"/>
      <c r="G158" s="65"/>
      <c r="H158" s="65"/>
      <c r="I158" s="65"/>
      <c r="J158" s="65">
        <v>1</v>
      </c>
      <c r="K158" s="66">
        <v>2</v>
      </c>
      <c r="L158" s="72"/>
      <c r="M158" s="3"/>
      <c r="N158" s="30"/>
      <c r="O158" s="84"/>
      <c r="P158" s="85">
        <v>8</v>
      </c>
      <c r="Q158" s="86"/>
      <c r="R158" s="84"/>
      <c r="T158" s="112"/>
    </row>
    <row r="159" spans="1:20" ht="15.75" customHeight="1">
      <c r="A159" s="64">
        <v>1602</v>
      </c>
      <c r="B159" s="87"/>
      <c r="C159" s="87"/>
      <c r="D159" s="87"/>
      <c r="E159" s="87"/>
      <c r="F159" s="87"/>
      <c r="G159" s="87"/>
      <c r="H159" s="87"/>
      <c r="I159" s="87"/>
      <c r="J159" s="87"/>
      <c r="K159" s="88"/>
      <c r="L159" s="72"/>
      <c r="M159" s="3"/>
      <c r="N159" s="30"/>
      <c r="O159" s="84"/>
      <c r="P159" s="85"/>
      <c r="Q159" s="86"/>
      <c r="R159" s="84"/>
      <c r="T159" s="112"/>
    </row>
    <row r="160" spans="1:20" ht="15.75" customHeight="1">
      <c r="A160" s="64">
        <v>1701</v>
      </c>
      <c r="B160" s="87"/>
      <c r="C160" s="87"/>
      <c r="D160" s="87"/>
      <c r="E160" s="87"/>
      <c r="F160" s="87"/>
      <c r="G160" s="87"/>
      <c r="H160" s="87"/>
      <c r="I160" s="87"/>
      <c r="J160" s="87"/>
      <c r="K160" s="88"/>
      <c r="L160" s="72"/>
      <c r="M160" s="3"/>
      <c r="N160" s="30"/>
      <c r="O160" s="3"/>
      <c r="P160" s="30"/>
      <c r="Q160" s="23"/>
      <c r="R160" s="84"/>
      <c r="T160" s="112"/>
    </row>
    <row r="161" spans="1:20" ht="15.75" customHeight="1">
      <c r="A161" s="64">
        <v>1702</v>
      </c>
      <c r="B161" s="87"/>
      <c r="C161" s="87"/>
      <c r="D161" s="87"/>
      <c r="E161" s="87"/>
      <c r="F161" s="87"/>
      <c r="G161" s="87"/>
      <c r="H161" s="87"/>
      <c r="I161" s="87"/>
      <c r="J161" s="87"/>
      <c r="K161" s="88"/>
      <c r="L161" s="72"/>
      <c r="M161" s="3"/>
      <c r="N161" s="30"/>
      <c r="O161" s="89" t="s">
        <v>83</v>
      </c>
      <c r="P161" s="90">
        <v>2</v>
      </c>
      <c r="Q161" s="91">
        <f>K164</f>
        <v>3</v>
      </c>
      <c r="R161" s="92" t="s">
        <v>11</v>
      </c>
      <c r="T161" s="112"/>
    </row>
    <row r="162" spans="1:20" ht="15.75" customHeight="1">
      <c r="A162" s="64">
        <v>1801</v>
      </c>
      <c r="B162" s="87"/>
      <c r="C162" s="87"/>
      <c r="D162" s="87"/>
      <c r="E162" s="87"/>
      <c r="F162" s="87"/>
      <c r="G162" s="87"/>
      <c r="H162" s="87"/>
      <c r="I162" s="87"/>
      <c r="J162" s="87"/>
      <c r="K162" s="88"/>
      <c r="L162" s="72"/>
      <c r="M162" s="3"/>
      <c r="N162" s="30"/>
      <c r="O162" s="93" t="s">
        <v>85</v>
      </c>
      <c r="P162" s="94">
        <f>IF(P161/B147=0,"",P161/B147)</f>
        <v>6.0606060606060608E-2</v>
      </c>
      <c r="Q162" s="95">
        <f>IF(P161/Q161=0,"",P161/Q161)</f>
        <v>0.66666666666666663</v>
      </c>
      <c r="R162" s="96" t="s">
        <v>86</v>
      </c>
      <c r="T162" s="112"/>
    </row>
    <row r="163" spans="1:20" ht="15.75" customHeight="1">
      <c r="A163" s="64">
        <v>1802</v>
      </c>
      <c r="B163" s="87"/>
      <c r="C163" s="87"/>
      <c r="D163" s="87"/>
      <c r="E163" s="87"/>
      <c r="F163" s="87"/>
      <c r="G163" s="87"/>
      <c r="H163" s="87"/>
      <c r="I163" s="87"/>
      <c r="J163" s="87"/>
      <c r="K163" s="88"/>
      <c r="L163" s="97"/>
      <c r="M163" s="98"/>
      <c r="N163" s="99"/>
      <c r="O163" s="98"/>
      <c r="P163" s="99"/>
      <c r="Q163" s="99"/>
      <c r="R163" s="122"/>
      <c r="T163" s="112"/>
    </row>
    <row r="164" spans="1:20" ht="18" customHeight="1">
      <c r="A164" s="29"/>
      <c r="B164" s="30"/>
      <c r="D164" s="288" t="s">
        <v>111</v>
      </c>
      <c r="E164" s="289"/>
      <c r="F164" s="289"/>
      <c r="G164" s="289"/>
      <c r="H164" s="289"/>
      <c r="I164" s="289"/>
      <c r="J164" s="289"/>
      <c r="K164" s="101">
        <f>SUM(K147:K160)</f>
        <v>3</v>
      </c>
      <c r="L164" s="102">
        <f>IF(SUM(K154:K155)=0,"",SUM(K154:K155)/B147)</f>
        <v>3.0303030303030304E-2</v>
      </c>
      <c r="M164" s="102">
        <f>IF(K164=0,"",K164/B147)</f>
        <v>9.0909090909090912E-2</v>
      </c>
      <c r="N164" s="102">
        <f>IF(K155=0,"",M164-L164)</f>
        <v>6.0606060606060608E-2</v>
      </c>
      <c r="O164" s="3"/>
      <c r="P164" s="30"/>
      <c r="Q164" s="23"/>
      <c r="R164" s="3"/>
      <c r="T164" s="112"/>
    </row>
    <row r="165" spans="1:20" ht="12.75" customHeight="1">
      <c r="A165" s="29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"/>
      <c r="M165" s="3"/>
      <c r="N165" s="30"/>
      <c r="O165" s="3"/>
      <c r="P165" s="30"/>
      <c r="Q165" s="23"/>
      <c r="R165" s="3"/>
      <c r="S165" s="30"/>
      <c r="T165" s="39"/>
    </row>
    <row r="166" spans="1:20" ht="12.75" customHeight="1">
      <c r="A166" s="29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"/>
      <c r="M166" s="3"/>
      <c r="N166" s="30"/>
      <c r="O166" s="3"/>
      <c r="P166" s="30"/>
      <c r="Q166" s="23"/>
      <c r="R166" s="3"/>
      <c r="S166" s="30"/>
      <c r="T166" s="39"/>
    </row>
    <row r="167" spans="1:20" ht="26.25" customHeight="1">
      <c r="A167" s="309" t="s">
        <v>99</v>
      </c>
      <c r="B167" s="292"/>
      <c r="C167" s="292"/>
      <c r="D167" s="292"/>
      <c r="E167" s="292"/>
      <c r="F167" s="292"/>
      <c r="G167" s="292"/>
      <c r="H167" s="298" t="s">
        <v>76</v>
      </c>
      <c r="I167" s="292"/>
      <c r="J167" s="292"/>
      <c r="K167" s="30"/>
      <c r="L167" s="3"/>
      <c r="M167" s="3"/>
      <c r="N167" s="30"/>
      <c r="O167" s="3"/>
      <c r="P167" s="30"/>
      <c r="Q167" s="30"/>
      <c r="R167" s="30"/>
    </row>
    <row r="168" spans="1:20" ht="20.25" customHeight="1">
      <c r="A168" s="293" t="s">
        <v>10</v>
      </c>
      <c r="B168" s="294" t="s">
        <v>100</v>
      </c>
      <c r="C168" s="289"/>
      <c r="D168" s="289"/>
      <c r="E168" s="289"/>
      <c r="F168" s="289"/>
      <c r="G168" s="289"/>
      <c r="H168" s="289"/>
      <c r="I168" s="289"/>
      <c r="J168" s="290"/>
      <c r="K168" s="295" t="s">
        <v>11</v>
      </c>
      <c r="L168" s="286" t="s">
        <v>3</v>
      </c>
      <c r="M168" s="286" t="s">
        <v>4</v>
      </c>
      <c r="N168" s="284" t="s">
        <v>5</v>
      </c>
      <c r="O168" s="286" t="s">
        <v>6</v>
      </c>
      <c r="P168" s="287" t="s">
        <v>7</v>
      </c>
      <c r="Q168" s="287" t="s">
        <v>8</v>
      </c>
      <c r="R168" s="286" t="s">
        <v>101</v>
      </c>
    </row>
    <row r="169" spans="1:20" ht="15.75" customHeight="1">
      <c r="A169" s="285"/>
      <c r="B169" s="64" t="s">
        <v>102</v>
      </c>
      <c r="C169" s="64" t="s">
        <v>103</v>
      </c>
      <c r="D169" s="64" t="s">
        <v>104</v>
      </c>
      <c r="E169" s="64" t="s">
        <v>105</v>
      </c>
      <c r="F169" s="64" t="s">
        <v>106</v>
      </c>
      <c r="G169" s="64" t="s">
        <v>107</v>
      </c>
      <c r="H169" s="64" t="s">
        <v>108</v>
      </c>
      <c r="I169" s="64" t="s">
        <v>109</v>
      </c>
      <c r="J169" s="64" t="s">
        <v>110</v>
      </c>
      <c r="K169" s="285"/>
      <c r="L169" s="285"/>
      <c r="M169" s="285"/>
      <c r="N169" s="285"/>
      <c r="O169" s="285"/>
      <c r="P169" s="285"/>
      <c r="Q169" s="285"/>
      <c r="R169" s="285"/>
      <c r="T169" s="112"/>
    </row>
    <row r="170" spans="1:20" ht="15.75" customHeight="1">
      <c r="A170" s="64">
        <v>1102</v>
      </c>
      <c r="B170" s="65">
        <v>26</v>
      </c>
      <c r="C170" s="87"/>
      <c r="D170" s="87"/>
      <c r="E170" s="87"/>
      <c r="F170" s="87"/>
      <c r="G170" s="87"/>
      <c r="H170" s="87"/>
      <c r="I170" s="87"/>
      <c r="J170" s="87"/>
      <c r="K170" s="88"/>
      <c r="L170" s="67"/>
      <c r="M170" s="49"/>
      <c r="N170" s="68"/>
      <c r="O170" s="107"/>
      <c r="P170" s="70">
        <f>B170</f>
        <v>26</v>
      </c>
      <c r="Q170" s="108"/>
      <c r="R170" s="107"/>
      <c r="T170" s="112"/>
    </row>
    <row r="171" spans="1:20" ht="15.75" customHeight="1">
      <c r="A171" s="64">
        <v>1201</v>
      </c>
      <c r="B171" s="87"/>
      <c r="C171" s="87">
        <v>12</v>
      </c>
      <c r="D171" s="87"/>
      <c r="E171" s="87"/>
      <c r="F171" s="87"/>
      <c r="G171" s="87"/>
      <c r="H171" s="87"/>
      <c r="I171" s="87"/>
      <c r="J171" s="87"/>
      <c r="K171" s="88"/>
      <c r="L171" s="72"/>
      <c r="M171" s="3"/>
      <c r="N171" s="73"/>
      <c r="O171" s="74">
        <f>IF(C171=0,"",C171/B170)</f>
        <v>0.46153846153846156</v>
      </c>
      <c r="P171" s="75">
        <v>12</v>
      </c>
      <c r="Q171" s="128">
        <f t="shared" ref="Q171:Q178" si="17">IF(P171=0,"",P171/P170)</f>
        <v>0.46153846153846156</v>
      </c>
      <c r="R171" s="128">
        <f t="shared" ref="R171:R178" si="18">IF(P171=0,"",100%-Q171)</f>
        <v>0.53846153846153844</v>
      </c>
      <c r="T171" s="112"/>
    </row>
    <row r="172" spans="1:20" ht="15.75" customHeight="1">
      <c r="A172" s="64">
        <v>1202</v>
      </c>
      <c r="B172" s="87"/>
      <c r="C172" s="87"/>
      <c r="D172" s="87">
        <v>8</v>
      </c>
      <c r="E172" s="87"/>
      <c r="F172" s="87"/>
      <c r="G172" s="87"/>
      <c r="H172" s="87"/>
      <c r="I172" s="87"/>
      <c r="J172" s="87"/>
      <c r="K172" s="88"/>
      <c r="L172" s="72"/>
      <c r="M172" s="3"/>
      <c r="N172" s="73"/>
      <c r="O172" s="74">
        <f>IF(D172=0,"",D172/C171)</f>
        <v>0.66666666666666663</v>
      </c>
      <c r="P172" s="75">
        <v>12</v>
      </c>
      <c r="Q172" s="128">
        <f t="shared" si="17"/>
        <v>1</v>
      </c>
      <c r="R172" s="128">
        <f t="shared" si="18"/>
        <v>0</v>
      </c>
      <c r="T172" s="77">
        <f>P172/P170</f>
        <v>0.46153846153846156</v>
      </c>
    </row>
    <row r="173" spans="1:20" ht="15.75" customHeight="1">
      <c r="A173" s="64">
        <v>1301</v>
      </c>
      <c r="B173" s="87"/>
      <c r="C173" s="87"/>
      <c r="D173" s="87"/>
      <c r="E173" s="87">
        <v>6</v>
      </c>
      <c r="F173" s="87"/>
      <c r="G173" s="87"/>
      <c r="H173" s="87"/>
      <c r="I173" s="87"/>
      <c r="J173" s="87"/>
      <c r="K173" s="88"/>
      <c r="L173" s="72"/>
      <c r="M173" s="3"/>
      <c r="N173" s="73"/>
      <c r="O173" s="74">
        <f>IF(E173=0,"",E173/D172)</f>
        <v>0.75</v>
      </c>
      <c r="P173" s="75">
        <v>8</v>
      </c>
      <c r="Q173" s="128">
        <f t="shared" si="17"/>
        <v>0.66666666666666663</v>
      </c>
      <c r="R173" s="128">
        <f t="shared" si="18"/>
        <v>0.33333333333333337</v>
      </c>
      <c r="T173" s="112"/>
    </row>
    <row r="174" spans="1:20" ht="15.75" customHeight="1">
      <c r="A174" s="64">
        <v>1302</v>
      </c>
      <c r="B174" s="87"/>
      <c r="C174" s="87"/>
      <c r="D174" s="87"/>
      <c r="E174" s="87"/>
      <c r="F174" s="87">
        <v>5</v>
      </c>
      <c r="G174" s="87"/>
      <c r="H174" s="87"/>
      <c r="I174" s="87"/>
      <c r="J174" s="87"/>
      <c r="K174" s="88"/>
      <c r="L174" s="72"/>
      <c r="M174" s="3"/>
      <c r="N174" s="73"/>
      <c r="O174" s="74">
        <f>IF(F174=0,"",F174/E173)</f>
        <v>0.83333333333333337</v>
      </c>
      <c r="P174" s="75">
        <v>8</v>
      </c>
      <c r="Q174" s="128">
        <f t="shared" si="17"/>
        <v>1</v>
      </c>
      <c r="R174" s="128">
        <f t="shared" si="18"/>
        <v>0</v>
      </c>
      <c r="T174" s="112"/>
    </row>
    <row r="175" spans="1:20" ht="15.75" customHeight="1">
      <c r="A175" s="64">
        <v>1401</v>
      </c>
      <c r="B175" s="87"/>
      <c r="C175" s="87"/>
      <c r="D175" s="87"/>
      <c r="E175" s="87"/>
      <c r="F175" s="87"/>
      <c r="G175" s="87">
        <v>5</v>
      </c>
      <c r="H175" s="87"/>
      <c r="I175" s="87"/>
      <c r="J175" s="87"/>
      <c r="K175" s="88"/>
      <c r="L175" s="72"/>
      <c r="M175" s="3"/>
      <c r="N175" s="73"/>
      <c r="O175" s="74">
        <f>IF(G175=0,"",G175/F174)</f>
        <v>1</v>
      </c>
      <c r="P175" s="75">
        <v>8</v>
      </c>
      <c r="Q175" s="128">
        <f t="shared" si="17"/>
        <v>1</v>
      </c>
      <c r="R175" s="128">
        <f t="shared" si="18"/>
        <v>0</v>
      </c>
      <c r="T175" s="112"/>
    </row>
    <row r="176" spans="1:20" ht="15.75" customHeight="1">
      <c r="A176" s="64">
        <v>1402</v>
      </c>
      <c r="B176" s="87"/>
      <c r="C176" s="87"/>
      <c r="D176" s="87"/>
      <c r="E176" s="87"/>
      <c r="F176" s="87"/>
      <c r="G176" s="87"/>
      <c r="H176" s="87">
        <v>5</v>
      </c>
      <c r="I176" s="87"/>
      <c r="J176" s="87"/>
      <c r="K176" s="88"/>
      <c r="L176" s="72"/>
      <c r="M176" s="3"/>
      <c r="N176" s="73"/>
      <c r="O176" s="74">
        <f>IF(H176=0,"",H176/G175)</f>
        <v>1</v>
      </c>
      <c r="P176" s="75">
        <v>7</v>
      </c>
      <c r="Q176" s="128">
        <f t="shared" si="17"/>
        <v>0.875</v>
      </c>
      <c r="R176" s="128">
        <f t="shared" si="18"/>
        <v>0.125</v>
      </c>
      <c r="T176" s="112"/>
    </row>
    <row r="177" spans="1:20" ht="15.75" customHeight="1">
      <c r="A177" s="64">
        <v>1501</v>
      </c>
      <c r="B177" s="87"/>
      <c r="C177" s="87"/>
      <c r="D177" s="87"/>
      <c r="E177" s="87"/>
      <c r="F177" s="87"/>
      <c r="G177" s="87"/>
      <c r="H177" s="87"/>
      <c r="I177" s="87">
        <v>5</v>
      </c>
      <c r="J177" s="87"/>
      <c r="K177" s="88"/>
      <c r="L177" s="72"/>
      <c r="M177" s="3"/>
      <c r="N177" s="73"/>
      <c r="O177" s="74">
        <f>IF(I177=0,"",I177/H176)</f>
        <v>1</v>
      </c>
      <c r="P177" s="75">
        <v>7</v>
      </c>
      <c r="Q177" s="128">
        <f t="shared" si="17"/>
        <v>1</v>
      </c>
      <c r="R177" s="128">
        <f t="shared" si="18"/>
        <v>0</v>
      </c>
      <c r="T177" s="112"/>
    </row>
    <row r="178" spans="1:20" ht="15.75" customHeight="1">
      <c r="A178" s="64">
        <v>1502</v>
      </c>
      <c r="B178" s="87"/>
      <c r="C178" s="87"/>
      <c r="D178" s="87"/>
      <c r="E178" s="87"/>
      <c r="F178" s="87"/>
      <c r="G178" s="87"/>
      <c r="H178" s="87"/>
      <c r="I178" s="87"/>
      <c r="J178" s="87">
        <v>5</v>
      </c>
      <c r="K178" s="88">
        <v>1</v>
      </c>
      <c r="L178" s="72"/>
      <c r="M178" s="3"/>
      <c r="N178" s="73"/>
      <c r="O178" s="78">
        <f>IF(J178=0,"",J178/I177)</f>
        <v>1</v>
      </c>
      <c r="P178" s="75">
        <v>7</v>
      </c>
      <c r="Q178" s="130">
        <f t="shared" si="17"/>
        <v>1</v>
      </c>
      <c r="R178" s="130">
        <f t="shared" si="18"/>
        <v>0</v>
      </c>
      <c r="T178" s="112"/>
    </row>
    <row r="179" spans="1:20" ht="15.75" customHeight="1">
      <c r="A179" s="64">
        <v>1601</v>
      </c>
      <c r="B179" s="87"/>
      <c r="C179" s="87"/>
      <c r="D179" s="87"/>
      <c r="E179" s="87"/>
      <c r="F179" s="87"/>
      <c r="G179" s="87"/>
      <c r="H179" s="87"/>
      <c r="I179" s="87"/>
      <c r="J179" s="87">
        <v>0</v>
      </c>
      <c r="K179" s="88"/>
      <c r="L179" s="72"/>
      <c r="M179" s="3"/>
      <c r="N179" s="30"/>
      <c r="O179" s="80"/>
      <c r="P179" s="81">
        <v>7</v>
      </c>
      <c r="Q179" s="82"/>
      <c r="R179" s="83"/>
      <c r="T179" s="112"/>
    </row>
    <row r="180" spans="1:20" ht="15.75" customHeight="1">
      <c r="A180" s="64">
        <v>1602</v>
      </c>
      <c r="B180" s="87"/>
      <c r="C180" s="87"/>
      <c r="D180" s="87"/>
      <c r="E180" s="87"/>
      <c r="F180" s="87"/>
      <c r="G180" s="87"/>
      <c r="H180" s="87"/>
      <c r="I180" s="87"/>
      <c r="J180" s="87">
        <v>2</v>
      </c>
      <c r="K180" s="88">
        <v>1</v>
      </c>
      <c r="L180" s="72"/>
      <c r="M180" s="3"/>
      <c r="N180" s="30"/>
      <c r="O180" s="84"/>
      <c r="P180" s="85">
        <v>4</v>
      </c>
      <c r="Q180" s="86"/>
      <c r="R180" s="84"/>
      <c r="T180" s="112"/>
    </row>
    <row r="181" spans="1:20" ht="15.75" customHeight="1">
      <c r="A181" s="64">
        <v>1701</v>
      </c>
      <c r="B181" s="87"/>
      <c r="C181" s="87"/>
      <c r="D181" s="87"/>
      <c r="E181" s="87"/>
      <c r="F181" s="87"/>
      <c r="G181" s="87"/>
      <c r="H181" s="87"/>
      <c r="I181" s="87"/>
      <c r="J181" s="87">
        <v>1</v>
      </c>
      <c r="K181" s="88"/>
      <c r="L181" s="72"/>
      <c r="M181" s="3"/>
      <c r="N181" s="30"/>
      <c r="O181" s="84"/>
      <c r="P181" s="85">
        <v>2</v>
      </c>
      <c r="Q181" s="86"/>
      <c r="R181" s="84"/>
      <c r="T181" s="112"/>
    </row>
    <row r="182" spans="1:20" ht="15.75" customHeight="1">
      <c r="A182" s="64">
        <v>1702</v>
      </c>
      <c r="B182" s="87"/>
      <c r="C182" s="87"/>
      <c r="D182" s="87"/>
      <c r="E182" s="87"/>
      <c r="F182" s="87"/>
      <c r="G182" s="87"/>
      <c r="H182" s="87"/>
      <c r="I182" s="87"/>
      <c r="J182" s="87">
        <v>2</v>
      </c>
      <c r="K182" s="88">
        <v>1</v>
      </c>
      <c r="L182" s="72"/>
      <c r="M182" s="3"/>
      <c r="N182" s="30"/>
      <c r="O182" s="84"/>
      <c r="P182" s="85">
        <v>2</v>
      </c>
      <c r="Q182" s="86"/>
      <c r="R182" s="84"/>
      <c r="T182" s="112"/>
    </row>
    <row r="183" spans="1:20" ht="15.75" customHeight="1">
      <c r="A183" s="64">
        <v>1801</v>
      </c>
      <c r="B183" s="87"/>
      <c r="C183" s="87"/>
      <c r="D183" s="87"/>
      <c r="E183" s="87"/>
      <c r="F183" s="87"/>
      <c r="G183" s="87"/>
      <c r="H183" s="87"/>
      <c r="I183" s="87"/>
      <c r="J183" s="87">
        <v>2</v>
      </c>
      <c r="K183" s="88">
        <v>1</v>
      </c>
      <c r="L183" s="72"/>
      <c r="M183" s="3"/>
      <c r="N183" s="30"/>
      <c r="O183" s="3"/>
      <c r="P183" s="30"/>
      <c r="Q183" s="23"/>
      <c r="R183" s="84"/>
      <c r="T183" s="112"/>
    </row>
    <row r="184" spans="1:20" ht="15.75" customHeight="1">
      <c r="A184" s="64">
        <v>1802</v>
      </c>
      <c r="B184" s="87"/>
      <c r="C184" s="87"/>
      <c r="D184" s="87"/>
      <c r="E184" s="87"/>
      <c r="F184" s="87"/>
      <c r="G184" s="87"/>
      <c r="H184" s="87"/>
      <c r="I184" s="87"/>
      <c r="J184" s="87"/>
      <c r="K184" s="88">
        <v>2</v>
      </c>
      <c r="L184" s="72"/>
      <c r="M184" s="3"/>
      <c r="N184" s="30"/>
      <c r="O184" s="89" t="s">
        <v>83</v>
      </c>
      <c r="P184" s="90">
        <v>6</v>
      </c>
      <c r="Q184" s="91">
        <f>K187</f>
        <v>6</v>
      </c>
      <c r="R184" s="92" t="s">
        <v>11</v>
      </c>
      <c r="T184" s="112"/>
    </row>
    <row r="185" spans="1:20" ht="15.75" customHeight="1">
      <c r="A185" s="64">
        <v>1901</v>
      </c>
      <c r="B185" s="87"/>
      <c r="C185" s="87"/>
      <c r="D185" s="87"/>
      <c r="E185" s="87"/>
      <c r="F185" s="87"/>
      <c r="G185" s="87"/>
      <c r="H185" s="87"/>
      <c r="I185" s="87"/>
      <c r="J185" s="87"/>
      <c r="K185" s="88"/>
      <c r="L185" s="72"/>
      <c r="M185" s="3"/>
      <c r="N185" s="30"/>
      <c r="O185" s="93" t="s">
        <v>85</v>
      </c>
      <c r="P185" s="94">
        <f>IF(P184/B170=0,"",P184/B170)</f>
        <v>0.23076923076923078</v>
      </c>
      <c r="Q185" s="95">
        <f>IF(P184/Q184=0,"",P184/Q184)</f>
        <v>1</v>
      </c>
      <c r="R185" s="96" t="s">
        <v>86</v>
      </c>
      <c r="T185" s="112"/>
    </row>
    <row r="186" spans="1:20" ht="15.75" customHeight="1">
      <c r="A186" s="64">
        <v>1902</v>
      </c>
      <c r="B186" s="87"/>
      <c r="C186" s="87"/>
      <c r="D186" s="87"/>
      <c r="E186" s="87"/>
      <c r="F186" s="87"/>
      <c r="G186" s="87"/>
      <c r="H186" s="87"/>
      <c r="I186" s="87"/>
      <c r="J186" s="87"/>
      <c r="K186" s="88"/>
      <c r="L186" s="97"/>
      <c r="M186" s="98"/>
      <c r="N186" s="99"/>
      <c r="O186" s="98"/>
      <c r="P186" s="99"/>
      <c r="Q186" s="99"/>
      <c r="R186" s="122"/>
      <c r="T186" s="112"/>
    </row>
    <row r="187" spans="1:20" ht="18" customHeight="1">
      <c r="A187" s="29"/>
      <c r="B187" s="30"/>
      <c r="D187" s="288" t="s">
        <v>111</v>
      </c>
      <c r="E187" s="289"/>
      <c r="F187" s="289"/>
      <c r="G187" s="289"/>
      <c r="H187" s="289"/>
      <c r="I187" s="289"/>
      <c r="J187" s="289"/>
      <c r="K187" s="101">
        <f>SUM(K170:K184)</f>
        <v>6</v>
      </c>
      <c r="L187" s="102">
        <f>IF(SUM(K177:K178)=0,"",SUM(K177:K178)/B170)</f>
        <v>3.8461538461538464E-2</v>
      </c>
      <c r="M187" s="102">
        <f>IF(K187=0,"",K187/B170)</f>
        <v>0.23076923076923078</v>
      </c>
      <c r="N187" s="102">
        <f>IF(K178=0,"",M187-L187)</f>
        <v>0.19230769230769232</v>
      </c>
      <c r="O187" s="3"/>
      <c r="P187" s="30"/>
      <c r="Q187" s="23"/>
      <c r="R187" s="3"/>
      <c r="T187" s="112"/>
    </row>
    <row r="188" spans="1:20" ht="12.75" customHeight="1">
      <c r="L188" s="3"/>
      <c r="M188" s="3"/>
      <c r="O188" s="3"/>
    </row>
    <row r="189" spans="1:20" ht="12.75" customHeight="1">
      <c r="L189" s="3"/>
      <c r="M189" s="3"/>
      <c r="O189" s="3"/>
    </row>
    <row r="190" spans="1:20" ht="26.25" customHeight="1">
      <c r="A190" s="309" t="s">
        <v>99</v>
      </c>
      <c r="B190" s="292"/>
      <c r="C190" s="292"/>
      <c r="D190" s="292"/>
      <c r="E190" s="292"/>
      <c r="F190" s="292"/>
      <c r="G190" s="292"/>
      <c r="H190" s="298" t="s">
        <v>84</v>
      </c>
      <c r="I190" s="292"/>
      <c r="J190" s="292"/>
      <c r="K190" s="30"/>
      <c r="L190" s="3"/>
      <c r="M190" s="3"/>
      <c r="N190" s="30"/>
      <c r="O190" s="3"/>
      <c r="P190" s="30"/>
      <c r="Q190" s="30"/>
      <c r="R190" s="30"/>
    </row>
    <row r="191" spans="1:20" ht="20.25" customHeight="1">
      <c r="A191" s="293" t="s">
        <v>10</v>
      </c>
      <c r="B191" s="294" t="s">
        <v>100</v>
      </c>
      <c r="C191" s="289"/>
      <c r="D191" s="289"/>
      <c r="E191" s="289"/>
      <c r="F191" s="289"/>
      <c r="G191" s="289"/>
      <c r="H191" s="289"/>
      <c r="I191" s="289"/>
      <c r="J191" s="290"/>
      <c r="K191" s="295" t="s">
        <v>11</v>
      </c>
      <c r="L191" s="286" t="s">
        <v>3</v>
      </c>
      <c r="M191" s="286" t="s">
        <v>4</v>
      </c>
      <c r="N191" s="284" t="s">
        <v>5</v>
      </c>
      <c r="O191" s="286" t="s">
        <v>6</v>
      </c>
      <c r="P191" s="287" t="s">
        <v>7</v>
      </c>
      <c r="Q191" s="287" t="s">
        <v>8</v>
      </c>
      <c r="R191" s="286" t="s">
        <v>101</v>
      </c>
    </row>
    <row r="192" spans="1:20" ht="15.75" customHeight="1">
      <c r="A192" s="285"/>
      <c r="B192" s="64" t="s">
        <v>102</v>
      </c>
      <c r="C192" s="64" t="s">
        <v>103</v>
      </c>
      <c r="D192" s="64" t="s">
        <v>104</v>
      </c>
      <c r="E192" s="64" t="s">
        <v>105</v>
      </c>
      <c r="F192" s="64" t="s">
        <v>106</v>
      </c>
      <c r="G192" s="64" t="s">
        <v>107</v>
      </c>
      <c r="H192" s="64" t="s">
        <v>108</v>
      </c>
      <c r="I192" s="64" t="s">
        <v>109</v>
      </c>
      <c r="J192" s="64" t="s">
        <v>110</v>
      </c>
      <c r="K192" s="285"/>
      <c r="L192" s="285"/>
      <c r="M192" s="285"/>
      <c r="N192" s="285"/>
      <c r="O192" s="285"/>
      <c r="P192" s="285"/>
      <c r="Q192" s="285"/>
      <c r="R192" s="285"/>
      <c r="T192" s="112"/>
    </row>
    <row r="193" spans="1:20" ht="15.75" customHeight="1">
      <c r="A193" s="64">
        <v>1202</v>
      </c>
      <c r="B193" s="65">
        <v>29</v>
      </c>
      <c r="C193" s="87"/>
      <c r="D193" s="87"/>
      <c r="E193" s="87"/>
      <c r="F193" s="87"/>
      <c r="G193" s="87"/>
      <c r="H193" s="87"/>
      <c r="I193" s="87"/>
      <c r="J193" s="87"/>
      <c r="K193" s="88"/>
      <c r="L193" s="67"/>
      <c r="M193" s="49"/>
      <c r="N193" s="68"/>
      <c r="O193" s="107"/>
      <c r="P193" s="70">
        <f>B193</f>
        <v>29</v>
      </c>
      <c r="Q193" s="108"/>
      <c r="R193" s="107"/>
      <c r="T193" s="112"/>
    </row>
    <row r="194" spans="1:20" ht="15.75" customHeight="1">
      <c r="A194" s="64">
        <v>1301</v>
      </c>
      <c r="B194" s="87"/>
      <c r="C194" s="87">
        <v>19</v>
      </c>
      <c r="D194" s="87"/>
      <c r="E194" s="87"/>
      <c r="F194" s="87"/>
      <c r="G194" s="87"/>
      <c r="H194" s="87"/>
      <c r="I194" s="87"/>
      <c r="J194" s="87"/>
      <c r="K194" s="88"/>
      <c r="L194" s="72"/>
      <c r="M194" s="3"/>
      <c r="N194" s="73"/>
      <c r="O194" s="127">
        <f>IF(C194=0,"",C194/B193)</f>
        <v>0.65517241379310343</v>
      </c>
      <c r="P194" s="75">
        <v>19</v>
      </c>
      <c r="Q194" s="128">
        <f t="shared" ref="Q194:Q201" si="19">IF(P194=0,"",P194/P193)</f>
        <v>0.65517241379310343</v>
      </c>
      <c r="R194" s="128">
        <f t="shared" ref="R194:R201" si="20">IF(P194=0,"",100%-Q194)</f>
        <v>0.34482758620689657</v>
      </c>
      <c r="T194" s="112"/>
    </row>
    <row r="195" spans="1:20" ht="15.75" customHeight="1">
      <c r="A195" s="64">
        <v>1302</v>
      </c>
      <c r="B195" s="87"/>
      <c r="C195" s="87"/>
      <c r="D195" s="87">
        <v>11</v>
      </c>
      <c r="E195" s="87"/>
      <c r="F195" s="87"/>
      <c r="G195" s="87"/>
      <c r="H195" s="87"/>
      <c r="I195" s="87"/>
      <c r="J195" s="87"/>
      <c r="K195" s="88"/>
      <c r="L195" s="72"/>
      <c r="M195" s="3"/>
      <c r="N195" s="73"/>
      <c r="O195" s="127">
        <f>IF(D195=0,"",D195/C194)</f>
        <v>0.57894736842105265</v>
      </c>
      <c r="P195" s="75">
        <v>12</v>
      </c>
      <c r="Q195" s="128">
        <f t="shared" si="19"/>
        <v>0.63157894736842102</v>
      </c>
      <c r="R195" s="128">
        <f t="shared" si="20"/>
        <v>0.36842105263157898</v>
      </c>
      <c r="T195" s="77">
        <f>P195/P193</f>
        <v>0.41379310344827586</v>
      </c>
    </row>
    <row r="196" spans="1:20" ht="15.75" customHeight="1">
      <c r="A196" s="64">
        <v>1401</v>
      </c>
      <c r="B196" s="87"/>
      <c r="C196" s="87"/>
      <c r="D196" s="87"/>
      <c r="E196" s="87">
        <v>9</v>
      </c>
      <c r="F196" s="87"/>
      <c r="G196" s="87"/>
      <c r="H196" s="87"/>
      <c r="I196" s="87"/>
      <c r="J196" s="87"/>
      <c r="K196" s="88"/>
      <c r="L196" s="72"/>
      <c r="M196" s="3"/>
      <c r="N196" s="73"/>
      <c r="O196" s="127">
        <f>IF(E196=0,"",E196/D195)</f>
        <v>0.81818181818181823</v>
      </c>
      <c r="P196" s="75">
        <v>13</v>
      </c>
      <c r="Q196" s="128">
        <f t="shared" si="19"/>
        <v>1.0833333333333333</v>
      </c>
      <c r="R196" s="128">
        <f t="shared" si="20"/>
        <v>-8.3333333333333259E-2</v>
      </c>
      <c r="T196" s="112"/>
    </row>
    <row r="197" spans="1:20" ht="15.75" customHeight="1">
      <c r="A197" s="64">
        <v>1402</v>
      </c>
      <c r="B197" s="87"/>
      <c r="C197" s="87"/>
      <c r="D197" s="87"/>
      <c r="E197" s="87"/>
      <c r="F197" s="87">
        <v>9</v>
      </c>
      <c r="G197" s="87"/>
      <c r="H197" s="87"/>
      <c r="I197" s="87"/>
      <c r="J197" s="87"/>
      <c r="K197" s="88"/>
      <c r="L197" s="72"/>
      <c r="M197" s="3"/>
      <c r="N197" s="73"/>
      <c r="O197" s="127">
        <f>IF(F197=0,"",F197/E196)</f>
        <v>1</v>
      </c>
      <c r="P197" s="75">
        <v>13</v>
      </c>
      <c r="Q197" s="128">
        <f t="shared" si="19"/>
        <v>1</v>
      </c>
      <c r="R197" s="128">
        <f t="shared" si="20"/>
        <v>0</v>
      </c>
      <c r="T197" s="112"/>
    </row>
    <row r="198" spans="1:20" ht="15.75" customHeight="1">
      <c r="A198" s="64">
        <v>1501</v>
      </c>
      <c r="B198" s="87"/>
      <c r="C198" s="87"/>
      <c r="D198" s="87"/>
      <c r="E198" s="87"/>
      <c r="F198" s="87"/>
      <c r="G198" s="87">
        <v>9</v>
      </c>
      <c r="H198" s="87"/>
      <c r="I198" s="87"/>
      <c r="J198" s="87"/>
      <c r="K198" s="88"/>
      <c r="L198" s="72"/>
      <c r="M198" s="3"/>
      <c r="N198" s="73"/>
      <c r="O198" s="127">
        <f>IF(G198=0,"",G198/F197)</f>
        <v>1</v>
      </c>
      <c r="P198" s="75">
        <v>12</v>
      </c>
      <c r="Q198" s="128">
        <f t="shared" si="19"/>
        <v>0.92307692307692313</v>
      </c>
      <c r="R198" s="128">
        <f t="shared" si="20"/>
        <v>7.6923076923076872E-2</v>
      </c>
      <c r="T198" s="112"/>
    </row>
    <row r="199" spans="1:20" ht="15.75" customHeight="1">
      <c r="A199" s="64">
        <v>1502</v>
      </c>
      <c r="B199" s="87"/>
      <c r="C199" s="87"/>
      <c r="D199" s="87"/>
      <c r="E199" s="87"/>
      <c r="F199" s="87"/>
      <c r="G199" s="87"/>
      <c r="H199" s="87">
        <v>9</v>
      </c>
      <c r="I199" s="87"/>
      <c r="J199" s="87"/>
      <c r="K199" s="88"/>
      <c r="L199" s="72"/>
      <c r="M199" s="3"/>
      <c r="N199" s="73"/>
      <c r="O199" s="127">
        <f>IF(H199=0,"",H199/G198)</f>
        <v>1</v>
      </c>
      <c r="P199" s="75">
        <v>12</v>
      </c>
      <c r="Q199" s="128">
        <f t="shared" si="19"/>
        <v>1</v>
      </c>
      <c r="R199" s="128">
        <f t="shared" si="20"/>
        <v>0</v>
      </c>
      <c r="T199" s="112"/>
    </row>
    <row r="200" spans="1:20" ht="15.75" customHeight="1">
      <c r="A200" s="64">
        <v>1601</v>
      </c>
      <c r="B200" s="87"/>
      <c r="C200" s="87"/>
      <c r="D200" s="87"/>
      <c r="E200" s="87"/>
      <c r="F200" s="87"/>
      <c r="G200" s="87"/>
      <c r="H200" s="87"/>
      <c r="I200" s="87">
        <v>6</v>
      </c>
      <c r="J200" s="87"/>
      <c r="K200" s="88"/>
      <c r="L200" s="72"/>
      <c r="M200" s="3"/>
      <c r="N200" s="73"/>
      <c r="O200" s="127">
        <f>IF(I200=0,"",I200/H199)</f>
        <v>0.66666666666666663</v>
      </c>
      <c r="P200" s="75">
        <v>12</v>
      </c>
      <c r="Q200" s="128">
        <f t="shared" si="19"/>
        <v>1</v>
      </c>
      <c r="R200" s="128">
        <f t="shared" si="20"/>
        <v>0</v>
      </c>
      <c r="T200" s="112"/>
    </row>
    <row r="201" spans="1:20" ht="15.75" customHeight="1">
      <c r="A201" s="64">
        <v>1602</v>
      </c>
      <c r="B201" s="87"/>
      <c r="C201" s="87"/>
      <c r="D201" s="87"/>
      <c r="E201" s="87"/>
      <c r="F201" s="87"/>
      <c r="G201" s="87"/>
      <c r="H201" s="87"/>
      <c r="I201" s="87"/>
      <c r="J201" s="87">
        <v>3</v>
      </c>
      <c r="K201" s="88">
        <v>0</v>
      </c>
      <c r="L201" s="72"/>
      <c r="M201" s="3"/>
      <c r="N201" s="73"/>
      <c r="O201" s="129">
        <f>IF(J201=0,"",J201/I200)</f>
        <v>0.5</v>
      </c>
      <c r="P201" s="75">
        <v>12</v>
      </c>
      <c r="Q201" s="130">
        <f t="shared" si="19"/>
        <v>1</v>
      </c>
      <c r="R201" s="130">
        <f t="shared" si="20"/>
        <v>0</v>
      </c>
      <c r="T201" s="112"/>
    </row>
    <row r="202" spans="1:20" ht="15.75" customHeight="1">
      <c r="A202" s="64">
        <v>1701</v>
      </c>
      <c r="B202" s="87"/>
      <c r="C202" s="87"/>
      <c r="D202" s="87"/>
      <c r="E202" s="87"/>
      <c r="F202" s="87"/>
      <c r="G202" s="87"/>
      <c r="H202" s="87"/>
      <c r="I202" s="87"/>
      <c r="J202" s="87">
        <v>3</v>
      </c>
      <c r="K202" s="88">
        <v>0</v>
      </c>
      <c r="L202" s="72"/>
      <c r="M202" s="3"/>
      <c r="N202" s="30"/>
      <c r="O202" s="80"/>
      <c r="P202" s="81">
        <v>12</v>
      </c>
      <c r="Q202" s="82"/>
      <c r="R202" s="83"/>
      <c r="T202" s="112"/>
    </row>
    <row r="203" spans="1:20" ht="15.75" customHeight="1">
      <c r="A203" s="64">
        <v>1702</v>
      </c>
      <c r="B203" s="87"/>
      <c r="C203" s="87"/>
      <c r="D203" s="87"/>
      <c r="E203" s="87"/>
      <c r="F203" s="87"/>
      <c r="G203" s="87"/>
      <c r="H203" s="87"/>
      <c r="I203" s="87"/>
      <c r="J203" s="87">
        <v>4</v>
      </c>
      <c r="K203" s="88">
        <v>3</v>
      </c>
      <c r="L203" s="72"/>
      <c r="M203" s="3"/>
      <c r="N203" s="30"/>
      <c r="O203" s="84"/>
      <c r="P203" s="85">
        <v>12</v>
      </c>
      <c r="Q203" s="86"/>
      <c r="R203" s="84"/>
      <c r="T203" s="112"/>
    </row>
    <row r="204" spans="1:20" ht="15.75" customHeight="1">
      <c r="A204" s="64">
        <v>1801</v>
      </c>
      <c r="B204" s="87"/>
      <c r="C204" s="87"/>
      <c r="D204" s="87"/>
      <c r="E204" s="87"/>
      <c r="F204" s="87"/>
      <c r="G204" s="87"/>
      <c r="H204" s="87"/>
      <c r="I204" s="87"/>
      <c r="J204" s="87"/>
      <c r="K204" s="88">
        <v>1</v>
      </c>
      <c r="L204" s="72"/>
      <c r="M204" s="3"/>
      <c r="N204" s="30"/>
      <c r="O204" s="84"/>
      <c r="P204" s="85"/>
      <c r="Q204" s="86"/>
      <c r="R204" s="84"/>
      <c r="T204" s="112"/>
    </row>
    <row r="205" spans="1:20" ht="15.75" customHeight="1">
      <c r="A205" s="64">
        <v>1802</v>
      </c>
      <c r="B205" s="87"/>
      <c r="C205" s="87"/>
      <c r="D205" s="87"/>
      <c r="E205" s="87"/>
      <c r="F205" s="87"/>
      <c r="G205" s="87"/>
      <c r="H205" s="87"/>
      <c r="I205" s="87"/>
      <c r="J205" s="87">
        <v>2</v>
      </c>
      <c r="K205" s="88">
        <v>1</v>
      </c>
      <c r="L205" s="72"/>
      <c r="M205" s="3"/>
      <c r="N205" s="30"/>
      <c r="O205" s="84"/>
      <c r="P205" s="85"/>
      <c r="Q205" s="86"/>
      <c r="R205" s="84"/>
      <c r="T205" s="112"/>
    </row>
    <row r="206" spans="1:20" ht="15.75" customHeight="1">
      <c r="A206" s="64">
        <v>1901</v>
      </c>
      <c r="B206" s="87"/>
      <c r="C206" s="87"/>
      <c r="D206" s="87"/>
      <c r="E206" s="87"/>
      <c r="F206" s="87"/>
      <c r="G206" s="87"/>
      <c r="H206" s="87"/>
      <c r="I206" s="87"/>
      <c r="J206" s="87">
        <v>1</v>
      </c>
      <c r="K206" s="88">
        <v>1</v>
      </c>
      <c r="L206" s="72"/>
      <c r="M206" s="3"/>
      <c r="N206" s="30"/>
      <c r="O206" s="3"/>
      <c r="P206" s="142">
        <v>1</v>
      </c>
      <c r="Q206" s="23"/>
      <c r="R206" s="84"/>
      <c r="T206" s="112"/>
    </row>
    <row r="207" spans="1:20" ht="15.75" customHeight="1">
      <c r="A207" s="64">
        <v>1902</v>
      </c>
      <c r="B207" s="87"/>
      <c r="C207" s="87"/>
      <c r="D207" s="87"/>
      <c r="E207" s="87"/>
      <c r="F207" s="87"/>
      <c r="G207" s="87"/>
      <c r="H207" s="87"/>
      <c r="I207" s="87"/>
      <c r="J207" s="87"/>
      <c r="K207" s="88"/>
      <c r="L207" s="72"/>
      <c r="M207" s="3"/>
      <c r="N207" s="30"/>
      <c r="O207" s="89" t="s">
        <v>83</v>
      </c>
      <c r="P207" s="90">
        <v>10</v>
      </c>
      <c r="Q207" s="263">
        <f>K210</f>
        <v>6</v>
      </c>
      <c r="R207" s="92" t="s">
        <v>11</v>
      </c>
      <c r="T207" s="112"/>
    </row>
    <row r="208" spans="1:20" ht="15.75" customHeight="1">
      <c r="A208" s="64">
        <v>2001</v>
      </c>
      <c r="B208" s="87"/>
      <c r="C208" s="87"/>
      <c r="D208" s="87"/>
      <c r="E208" s="87"/>
      <c r="F208" s="87"/>
      <c r="G208" s="87"/>
      <c r="H208" s="87"/>
      <c r="I208" s="87"/>
      <c r="J208" s="87"/>
      <c r="K208" s="88"/>
      <c r="L208" s="72"/>
      <c r="M208" s="3"/>
      <c r="N208" s="30"/>
      <c r="O208" s="93" t="s">
        <v>85</v>
      </c>
      <c r="P208" s="94">
        <f>IF(P207/B193=0,"",P207/B193)</f>
        <v>0.34482758620689657</v>
      </c>
      <c r="Q208" s="269">
        <f>IF(P207/Q207=0,"",P207/Q207)</f>
        <v>1.6666666666666667</v>
      </c>
      <c r="R208" s="96" t="s">
        <v>86</v>
      </c>
      <c r="T208" s="112"/>
    </row>
    <row r="209" spans="1:20" ht="15.75" customHeight="1">
      <c r="A209" s="64">
        <v>2002</v>
      </c>
      <c r="B209" s="87"/>
      <c r="C209" s="87"/>
      <c r="D209" s="87"/>
      <c r="E209" s="87"/>
      <c r="F209" s="87"/>
      <c r="G209" s="87"/>
      <c r="H209" s="87"/>
      <c r="I209" s="87"/>
      <c r="J209" s="87"/>
      <c r="K209" s="88"/>
      <c r="L209" s="97"/>
      <c r="M209" s="98"/>
      <c r="N209" s="99"/>
      <c r="O209" s="98"/>
      <c r="P209" s="99"/>
      <c r="Q209" s="99"/>
      <c r="R209" s="122"/>
      <c r="T209" s="112"/>
    </row>
    <row r="210" spans="1:20" ht="18" customHeight="1">
      <c r="A210" s="29"/>
      <c r="B210" s="30"/>
      <c r="C210" s="30"/>
      <c r="D210" s="288" t="s">
        <v>111</v>
      </c>
      <c r="E210" s="289"/>
      <c r="F210" s="289"/>
      <c r="G210" s="289"/>
      <c r="H210" s="289"/>
      <c r="I210" s="289"/>
      <c r="J210" s="290"/>
      <c r="K210" s="101">
        <f>SUM(K193:K206)</f>
        <v>6</v>
      </c>
      <c r="L210" s="102" t="str">
        <f>IF(SUM(K200:K201)=0,"0%",SUM(K200:K201)/B193)</f>
        <v>0%</v>
      </c>
      <c r="M210" s="102">
        <f>IF(K210=0,"0%",K210/B193)</f>
        <v>0.20689655172413793</v>
      </c>
      <c r="N210" s="102">
        <f>M210-L210</f>
        <v>0.20689655172413793</v>
      </c>
      <c r="O210" s="3"/>
      <c r="P210" s="30"/>
      <c r="Q210" s="23"/>
      <c r="R210" s="3"/>
      <c r="T210" s="112"/>
    </row>
    <row r="211" spans="1:20" ht="12.75" customHeight="1">
      <c r="L211" s="3"/>
      <c r="M211" s="3"/>
      <c r="O211" s="3"/>
    </row>
    <row r="212" spans="1:20" ht="12.75" customHeight="1">
      <c r="L212" s="3"/>
      <c r="M212" s="3"/>
      <c r="O212" s="3"/>
    </row>
    <row r="213" spans="1:20" ht="26.25" customHeight="1">
      <c r="A213" s="309" t="s">
        <v>99</v>
      </c>
      <c r="B213" s="292"/>
      <c r="C213" s="292"/>
      <c r="D213" s="292"/>
      <c r="E213" s="292"/>
      <c r="F213" s="292"/>
      <c r="G213" s="292"/>
      <c r="H213" s="298" t="s">
        <v>88</v>
      </c>
      <c r="I213" s="292"/>
      <c r="J213" s="292"/>
      <c r="K213" s="30"/>
      <c r="L213" s="3"/>
      <c r="M213" s="3"/>
      <c r="N213" s="30"/>
      <c r="O213" s="3"/>
      <c r="P213" s="30"/>
      <c r="Q213" s="30"/>
      <c r="R213" s="30"/>
    </row>
    <row r="214" spans="1:20" ht="20.25" customHeight="1">
      <c r="A214" s="293" t="s">
        <v>10</v>
      </c>
      <c r="B214" s="294" t="s">
        <v>100</v>
      </c>
      <c r="C214" s="289"/>
      <c r="D214" s="289"/>
      <c r="E214" s="289"/>
      <c r="F214" s="289"/>
      <c r="G214" s="289"/>
      <c r="H214" s="289"/>
      <c r="I214" s="289"/>
      <c r="J214" s="290"/>
      <c r="K214" s="295" t="s">
        <v>11</v>
      </c>
      <c r="L214" s="286" t="s">
        <v>3</v>
      </c>
      <c r="M214" s="286" t="s">
        <v>4</v>
      </c>
      <c r="N214" s="284" t="s">
        <v>5</v>
      </c>
      <c r="O214" s="286" t="s">
        <v>6</v>
      </c>
      <c r="P214" s="287" t="s">
        <v>7</v>
      </c>
      <c r="Q214" s="287" t="s">
        <v>8</v>
      </c>
      <c r="R214" s="286" t="s">
        <v>101</v>
      </c>
    </row>
    <row r="215" spans="1:20" ht="15.75" customHeight="1">
      <c r="A215" s="285"/>
      <c r="B215" s="64" t="s">
        <v>102</v>
      </c>
      <c r="C215" s="64" t="s">
        <v>103</v>
      </c>
      <c r="D215" s="64" t="s">
        <v>104</v>
      </c>
      <c r="E215" s="64" t="s">
        <v>105</v>
      </c>
      <c r="F215" s="64" t="s">
        <v>106</v>
      </c>
      <c r="G215" s="64" t="s">
        <v>107</v>
      </c>
      <c r="H215" s="64" t="s">
        <v>108</v>
      </c>
      <c r="I215" s="64" t="s">
        <v>109</v>
      </c>
      <c r="J215" s="64" t="s">
        <v>110</v>
      </c>
      <c r="K215" s="285"/>
      <c r="L215" s="285"/>
      <c r="M215" s="285"/>
      <c r="N215" s="285"/>
      <c r="O215" s="285"/>
      <c r="P215" s="285"/>
      <c r="Q215" s="285"/>
      <c r="R215" s="285"/>
      <c r="T215" s="112"/>
    </row>
    <row r="216" spans="1:20" ht="15.75" customHeight="1">
      <c r="A216" s="64">
        <v>1302</v>
      </c>
      <c r="B216" s="65">
        <v>46</v>
      </c>
      <c r="C216" s="87"/>
      <c r="D216" s="87"/>
      <c r="E216" s="87"/>
      <c r="F216" s="87"/>
      <c r="G216" s="87"/>
      <c r="H216" s="87"/>
      <c r="I216" s="87"/>
      <c r="J216" s="87"/>
      <c r="K216" s="88"/>
      <c r="L216" s="67"/>
      <c r="M216" s="49"/>
      <c r="N216" s="68"/>
      <c r="O216" s="107"/>
      <c r="P216" s="70">
        <f>B216</f>
        <v>46</v>
      </c>
      <c r="Q216" s="108"/>
      <c r="R216" s="107"/>
      <c r="T216" s="112"/>
    </row>
    <row r="217" spans="1:20" ht="15.75" customHeight="1">
      <c r="A217" s="64">
        <v>1401</v>
      </c>
      <c r="B217" s="87"/>
      <c r="C217" s="87">
        <v>25</v>
      </c>
      <c r="D217" s="87"/>
      <c r="E217" s="87"/>
      <c r="F217" s="87"/>
      <c r="G217" s="87"/>
      <c r="H217" s="87"/>
      <c r="I217" s="87"/>
      <c r="J217" s="87"/>
      <c r="K217" s="88"/>
      <c r="L217" s="72"/>
      <c r="M217" s="3"/>
      <c r="N217" s="73"/>
      <c r="O217" s="74">
        <f>IF(C217=0,"",C217/B216)</f>
        <v>0.54347826086956519</v>
      </c>
      <c r="P217" s="75">
        <v>25</v>
      </c>
      <c r="Q217" s="76">
        <f t="shared" ref="Q217:Q224" si="21">IF(P217=0,"",P217/P216)</f>
        <v>0.54347826086956519</v>
      </c>
      <c r="R217" s="76">
        <f t="shared" ref="R217:R224" si="22">IF(P217=0,"",100%-Q217)</f>
        <v>0.45652173913043481</v>
      </c>
      <c r="T217" s="112"/>
    </row>
    <row r="218" spans="1:20" ht="15.75" customHeight="1">
      <c r="A218" s="64">
        <v>1402</v>
      </c>
      <c r="B218" s="87"/>
      <c r="C218" s="87"/>
      <c r="D218" s="87">
        <v>17</v>
      </c>
      <c r="E218" s="87"/>
      <c r="F218" s="87"/>
      <c r="G218" s="87"/>
      <c r="H218" s="87"/>
      <c r="I218" s="87"/>
      <c r="J218" s="87"/>
      <c r="K218" s="88"/>
      <c r="L218" s="72"/>
      <c r="M218" s="3"/>
      <c r="N218" s="73"/>
      <c r="O218" s="74">
        <f>IF(D218=0,"",D218/C217)</f>
        <v>0.68</v>
      </c>
      <c r="P218" s="75">
        <v>18</v>
      </c>
      <c r="Q218" s="76">
        <f t="shared" si="21"/>
        <v>0.72</v>
      </c>
      <c r="R218" s="76">
        <f t="shared" si="22"/>
        <v>0.28000000000000003</v>
      </c>
      <c r="T218" s="77">
        <f>P218/P216</f>
        <v>0.39130434782608697</v>
      </c>
    </row>
    <row r="219" spans="1:20" ht="15.75" customHeight="1">
      <c r="A219" s="64">
        <v>1501</v>
      </c>
      <c r="B219" s="87"/>
      <c r="C219" s="87"/>
      <c r="D219" s="87"/>
      <c r="E219" s="87">
        <v>13</v>
      </c>
      <c r="F219" s="87"/>
      <c r="G219" s="87"/>
      <c r="H219" s="87"/>
      <c r="I219" s="87"/>
      <c r="J219" s="87"/>
      <c r="K219" s="88"/>
      <c r="L219" s="72"/>
      <c r="M219" s="3"/>
      <c r="N219" s="73"/>
      <c r="O219" s="74">
        <f>IF(E219=0,"",E219/D218)</f>
        <v>0.76470588235294112</v>
      </c>
      <c r="P219" s="75">
        <v>17</v>
      </c>
      <c r="Q219" s="76">
        <f t="shared" si="21"/>
        <v>0.94444444444444442</v>
      </c>
      <c r="R219" s="76">
        <f t="shared" si="22"/>
        <v>5.555555555555558E-2</v>
      </c>
      <c r="T219" s="112"/>
    </row>
    <row r="220" spans="1:20" ht="15.75" customHeight="1">
      <c r="A220" s="64">
        <v>1502</v>
      </c>
      <c r="B220" s="87"/>
      <c r="C220" s="87"/>
      <c r="D220" s="87"/>
      <c r="E220" s="87"/>
      <c r="F220" s="87">
        <v>11</v>
      </c>
      <c r="G220" s="87"/>
      <c r="H220" s="87"/>
      <c r="I220" s="87"/>
      <c r="J220" s="87"/>
      <c r="K220" s="88"/>
      <c r="L220" s="72"/>
      <c r="M220" s="3"/>
      <c r="N220" s="73"/>
      <c r="O220" s="74">
        <f>IF(F220=0,"",F220/E219)</f>
        <v>0.84615384615384615</v>
      </c>
      <c r="P220" s="75">
        <v>15</v>
      </c>
      <c r="Q220" s="76">
        <f t="shared" si="21"/>
        <v>0.88235294117647056</v>
      </c>
      <c r="R220" s="76">
        <f t="shared" si="22"/>
        <v>0.11764705882352944</v>
      </c>
      <c r="T220" s="112"/>
    </row>
    <row r="221" spans="1:20" ht="15.75" customHeight="1">
      <c r="A221" s="64">
        <v>1601</v>
      </c>
      <c r="B221" s="87"/>
      <c r="C221" s="87"/>
      <c r="D221" s="87"/>
      <c r="E221" s="87"/>
      <c r="F221" s="87"/>
      <c r="G221" s="87">
        <v>9</v>
      </c>
      <c r="H221" s="87"/>
      <c r="I221" s="87"/>
      <c r="J221" s="87"/>
      <c r="K221" s="88"/>
      <c r="L221" s="72"/>
      <c r="M221" s="3"/>
      <c r="N221" s="73"/>
      <c r="O221" s="74">
        <f>IF(G221=0,"",G221/F220)</f>
        <v>0.81818181818181823</v>
      </c>
      <c r="P221" s="75">
        <v>12</v>
      </c>
      <c r="Q221" s="76">
        <f t="shared" si="21"/>
        <v>0.8</v>
      </c>
      <c r="R221" s="76">
        <f t="shared" si="22"/>
        <v>0.19999999999999996</v>
      </c>
      <c r="T221" s="112"/>
    </row>
    <row r="222" spans="1:20" ht="15.75" customHeight="1">
      <c r="A222" s="64">
        <v>1602</v>
      </c>
      <c r="B222" s="87"/>
      <c r="C222" s="87"/>
      <c r="D222" s="87"/>
      <c r="E222" s="87"/>
      <c r="F222" s="87"/>
      <c r="G222" s="87"/>
      <c r="H222" s="87">
        <v>7</v>
      </c>
      <c r="I222" s="87"/>
      <c r="J222" s="87"/>
      <c r="K222" s="88"/>
      <c r="L222" s="72"/>
      <c r="M222" s="3"/>
      <c r="N222" s="73"/>
      <c r="O222" s="74">
        <f>IF(H222=0,"",H222/G221)</f>
        <v>0.77777777777777779</v>
      </c>
      <c r="P222" s="75">
        <v>12</v>
      </c>
      <c r="Q222" s="76">
        <f t="shared" si="21"/>
        <v>1</v>
      </c>
      <c r="R222" s="76">
        <f t="shared" si="22"/>
        <v>0</v>
      </c>
      <c r="T222" s="112"/>
    </row>
    <row r="223" spans="1:20" ht="15.75" customHeight="1">
      <c r="A223" s="64">
        <v>1701</v>
      </c>
      <c r="B223" s="87"/>
      <c r="C223" s="87"/>
      <c r="D223" s="87"/>
      <c r="E223" s="87"/>
      <c r="F223" s="87"/>
      <c r="G223" s="87"/>
      <c r="H223" s="87"/>
      <c r="I223" s="87">
        <v>9</v>
      </c>
      <c r="J223" s="87"/>
      <c r="K223" s="88"/>
      <c r="L223" s="72"/>
      <c r="M223" s="3"/>
      <c r="N223" s="73"/>
      <c r="O223" s="74">
        <f>IF(I223=0,"",I223/H222)</f>
        <v>1.2857142857142858</v>
      </c>
      <c r="P223" s="75">
        <v>12</v>
      </c>
      <c r="Q223" s="76">
        <f t="shared" si="21"/>
        <v>1</v>
      </c>
      <c r="R223" s="76">
        <f t="shared" si="22"/>
        <v>0</v>
      </c>
      <c r="T223" s="112"/>
    </row>
    <row r="224" spans="1:20" ht="15.75" customHeight="1">
      <c r="A224" s="64">
        <v>1702</v>
      </c>
      <c r="B224" s="87"/>
      <c r="C224" s="87"/>
      <c r="D224" s="87"/>
      <c r="E224" s="87"/>
      <c r="F224" s="87"/>
      <c r="G224" s="87"/>
      <c r="H224" s="87"/>
      <c r="I224" s="87"/>
      <c r="J224" s="87">
        <v>4</v>
      </c>
      <c r="K224" s="88"/>
      <c r="L224" s="72"/>
      <c r="M224" s="3"/>
      <c r="N224" s="73"/>
      <c r="O224" s="78">
        <f>IF(J224=0,"",J224/I223)</f>
        <v>0.44444444444444442</v>
      </c>
      <c r="P224" s="75">
        <v>10</v>
      </c>
      <c r="Q224" s="79">
        <f t="shared" si="21"/>
        <v>0.83333333333333337</v>
      </c>
      <c r="R224" s="79">
        <f t="shared" si="22"/>
        <v>0.16666666666666663</v>
      </c>
      <c r="T224" s="112"/>
    </row>
    <row r="225" spans="1:21" ht="15.75" customHeight="1">
      <c r="A225" s="64">
        <v>1801</v>
      </c>
      <c r="B225" s="87"/>
      <c r="C225" s="87"/>
      <c r="D225" s="87"/>
      <c r="E225" s="87"/>
      <c r="F225" s="87"/>
      <c r="G225" s="87"/>
      <c r="H225" s="87"/>
      <c r="I225" s="87"/>
      <c r="J225" s="87">
        <v>6</v>
      </c>
      <c r="K225" s="88">
        <v>4</v>
      </c>
      <c r="L225" s="72"/>
      <c r="M225" s="3"/>
      <c r="N225" s="30"/>
      <c r="O225" s="80"/>
      <c r="P225" s="81">
        <v>9</v>
      </c>
      <c r="Q225" s="82"/>
      <c r="R225" s="83"/>
      <c r="T225" s="112"/>
    </row>
    <row r="226" spans="1:21" ht="15.75" customHeight="1">
      <c r="A226" s="64">
        <v>1802</v>
      </c>
      <c r="B226" s="87"/>
      <c r="C226" s="87"/>
      <c r="D226" s="87"/>
      <c r="E226" s="87"/>
      <c r="F226" s="87"/>
      <c r="G226" s="87"/>
      <c r="H226" s="87"/>
      <c r="I226" s="87"/>
      <c r="J226" s="87">
        <v>5</v>
      </c>
      <c r="K226" s="88">
        <v>1</v>
      </c>
      <c r="L226" s="72"/>
      <c r="M226" s="3"/>
      <c r="N226" s="30"/>
      <c r="O226" s="84"/>
      <c r="P226" s="85">
        <v>5</v>
      </c>
      <c r="Q226" s="86"/>
      <c r="R226" s="84"/>
      <c r="T226" s="112"/>
    </row>
    <row r="227" spans="1:21" ht="15.75" customHeight="1">
      <c r="A227" s="64">
        <v>1901</v>
      </c>
      <c r="B227" s="87"/>
      <c r="C227" s="87"/>
      <c r="D227" s="87"/>
      <c r="E227" s="87"/>
      <c r="F227" s="87"/>
      <c r="G227" s="87"/>
      <c r="H227" s="87"/>
      <c r="I227" s="87"/>
      <c r="J227" s="87">
        <v>2</v>
      </c>
      <c r="K227" s="88">
        <v>1</v>
      </c>
      <c r="L227" s="72"/>
      <c r="M227" s="3"/>
      <c r="N227" s="30"/>
      <c r="O227" s="84"/>
      <c r="P227" s="85">
        <v>3</v>
      </c>
      <c r="Q227" s="86"/>
      <c r="R227" s="84"/>
      <c r="T227" s="112"/>
    </row>
    <row r="228" spans="1:21" ht="15.75" customHeight="1">
      <c r="A228" s="64">
        <v>1902</v>
      </c>
      <c r="B228" s="87"/>
      <c r="C228" s="87"/>
      <c r="D228" s="87"/>
      <c r="E228" s="87"/>
      <c r="F228" s="87"/>
      <c r="G228" s="87"/>
      <c r="H228" s="87"/>
      <c r="I228" s="87"/>
      <c r="J228" s="87">
        <v>2</v>
      </c>
      <c r="K228" s="88">
        <v>1</v>
      </c>
      <c r="L228" s="72"/>
      <c r="M228" s="3"/>
      <c r="N228" s="30"/>
      <c r="O228" s="84"/>
      <c r="P228" s="85">
        <v>2</v>
      </c>
      <c r="Q228" s="86"/>
      <c r="R228" s="84"/>
      <c r="T228" s="112"/>
    </row>
    <row r="229" spans="1:21" ht="15.75" customHeight="1">
      <c r="A229" s="64">
        <v>2001</v>
      </c>
      <c r="B229" s="87"/>
      <c r="C229" s="87"/>
      <c r="D229" s="87"/>
      <c r="E229" s="87"/>
      <c r="F229" s="87"/>
      <c r="G229" s="87"/>
      <c r="H229" s="87"/>
      <c r="I229" s="87"/>
      <c r="J229" s="87">
        <v>1</v>
      </c>
      <c r="K229" s="88">
        <v>1</v>
      </c>
      <c r="L229" s="72"/>
      <c r="M229" s="3"/>
      <c r="N229" s="30"/>
      <c r="O229" s="3"/>
      <c r="P229" s="142">
        <v>1</v>
      </c>
      <c r="Q229" s="23"/>
      <c r="R229" s="84"/>
      <c r="T229" s="112"/>
    </row>
    <row r="230" spans="1:21" ht="15.75" customHeight="1">
      <c r="A230" s="64">
        <v>2002</v>
      </c>
      <c r="B230" s="87"/>
      <c r="C230" s="87"/>
      <c r="D230" s="87"/>
      <c r="E230" s="87"/>
      <c r="F230" s="87"/>
      <c r="G230" s="87"/>
      <c r="H230" s="87"/>
      <c r="I230" s="87"/>
      <c r="J230" s="87"/>
      <c r="K230" s="88"/>
      <c r="L230" s="72"/>
      <c r="M230" s="3"/>
      <c r="N230" s="30"/>
      <c r="O230" s="89" t="s">
        <v>83</v>
      </c>
      <c r="P230" s="90">
        <v>9</v>
      </c>
      <c r="Q230" s="263">
        <f>K233</f>
        <v>8</v>
      </c>
      <c r="R230" s="92" t="s">
        <v>11</v>
      </c>
      <c r="T230" s="112"/>
    </row>
    <row r="231" spans="1:21" ht="15.75" customHeight="1">
      <c r="A231" s="64">
        <v>2101</v>
      </c>
      <c r="B231" s="87"/>
      <c r="C231" s="87"/>
      <c r="D231" s="87"/>
      <c r="E231" s="87"/>
      <c r="F231" s="87"/>
      <c r="G231" s="87"/>
      <c r="H231" s="87"/>
      <c r="I231" s="87"/>
      <c r="J231" s="87"/>
      <c r="K231" s="88"/>
      <c r="L231" s="72"/>
      <c r="M231" s="3"/>
      <c r="N231" s="30"/>
      <c r="O231" s="93" t="s">
        <v>85</v>
      </c>
      <c r="P231" s="94">
        <f>P230/B216</f>
        <v>0.19565217391304349</v>
      </c>
      <c r="Q231" s="269">
        <f>P230/Q230</f>
        <v>1.125</v>
      </c>
      <c r="R231" s="96" t="s">
        <v>86</v>
      </c>
      <c r="T231" s="112"/>
    </row>
    <row r="232" spans="1:21" ht="15.75" customHeight="1">
      <c r="A232" s="64">
        <v>2102</v>
      </c>
      <c r="B232" s="87"/>
      <c r="C232" s="87"/>
      <c r="D232" s="87"/>
      <c r="E232" s="87"/>
      <c r="F232" s="87"/>
      <c r="G232" s="87"/>
      <c r="H232" s="87"/>
      <c r="I232" s="87"/>
      <c r="J232" s="87"/>
      <c r="K232" s="88"/>
      <c r="L232" s="97"/>
      <c r="M232" s="98"/>
      <c r="N232" s="99"/>
      <c r="O232" s="98"/>
      <c r="P232" s="99"/>
      <c r="Q232" s="99"/>
      <c r="R232" s="122"/>
      <c r="T232" s="112"/>
    </row>
    <row r="233" spans="1:21" ht="18" customHeight="1">
      <c r="A233" s="29"/>
      <c r="B233" s="30"/>
      <c r="C233" s="30"/>
      <c r="D233" s="288" t="s">
        <v>111</v>
      </c>
      <c r="E233" s="289"/>
      <c r="F233" s="289"/>
      <c r="G233" s="289"/>
      <c r="H233" s="289"/>
      <c r="I233" s="289"/>
      <c r="J233" s="290"/>
      <c r="K233" s="101">
        <f>SUM(K216:K232)</f>
        <v>8</v>
      </c>
      <c r="L233" s="102">
        <f>K224/B216</f>
        <v>0</v>
      </c>
      <c r="M233" s="102">
        <f>IF(K233=0,"0%",K233/B216)</f>
        <v>0.17391304347826086</v>
      </c>
      <c r="N233" s="102">
        <f>M233-L233</f>
        <v>0.17391304347826086</v>
      </c>
      <c r="O233" s="3"/>
      <c r="P233" s="30"/>
      <c r="Q233" s="23"/>
      <c r="R233" s="3"/>
      <c r="T233" s="112"/>
    </row>
    <row r="234" spans="1:21" ht="12.75" customHeight="1">
      <c r="L234" s="3"/>
      <c r="M234" s="3"/>
      <c r="O234" s="3"/>
    </row>
    <row r="235" spans="1:21" ht="12.75" customHeight="1">
      <c r="L235" s="3"/>
      <c r="M235" s="3"/>
      <c r="O235" s="3"/>
    </row>
    <row r="236" spans="1:21" ht="26.25" customHeight="1">
      <c r="A236" s="2"/>
      <c r="B236" s="296" t="s">
        <v>99</v>
      </c>
      <c r="C236" s="297"/>
      <c r="D236" s="297"/>
      <c r="E236" s="297"/>
      <c r="F236" s="297"/>
      <c r="G236" s="297"/>
      <c r="H236" s="298" t="s">
        <v>93</v>
      </c>
      <c r="I236" s="292"/>
      <c r="J236" s="292"/>
      <c r="K236" s="30"/>
      <c r="L236" s="3"/>
      <c r="M236" s="3"/>
      <c r="N236" s="30"/>
      <c r="O236" s="3"/>
      <c r="P236" s="30"/>
      <c r="Q236" s="30"/>
      <c r="R236" s="30"/>
    </row>
    <row r="237" spans="1:21" ht="20.25" customHeight="1">
      <c r="A237" s="293" t="s">
        <v>10</v>
      </c>
      <c r="B237" s="294" t="s">
        <v>100</v>
      </c>
      <c r="C237" s="289"/>
      <c r="D237" s="289"/>
      <c r="E237" s="289"/>
      <c r="F237" s="289"/>
      <c r="G237" s="289"/>
      <c r="H237" s="289"/>
      <c r="I237" s="289"/>
      <c r="J237" s="289"/>
      <c r="K237" s="290"/>
      <c r="L237" s="251" t="s">
        <v>11</v>
      </c>
      <c r="M237" s="163" t="s">
        <v>3</v>
      </c>
      <c r="N237" s="163" t="s">
        <v>4</v>
      </c>
      <c r="O237" s="164" t="s">
        <v>5</v>
      </c>
      <c r="P237" s="163" t="s">
        <v>6</v>
      </c>
      <c r="Q237" s="165" t="s">
        <v>7</v>
      </c>
      <c r="R237" s="165" t="s">
        <v>8</v>
      </c>
      <c r="S237" s="286" t="s">
        <v>101</v>
      </c>
    </row>
    <row r="238" spans="1:21" ht="15.75" customHeight="1">
      <c r="A238" s="285"/>
      <c r="B238" s="64" t="s">
        <v>102</v>
      </c>
      <c r="C238" s="64" t="s">
        <v>103</v>
      </c>
      <c r="D238" s="64" t="s">
        <v>104</v>
      </c>
      <c r="E238" s="64" t="s">
        <v>105</v>
      </c>
      <c r="F238" s="64" t="s">
        <v>106</v>
      </c>
      <c r="G238" s="64" t="s">
        <v>107</v>
      </c>
      <c r="H238" s="64" t="s">
        <v>108</v>
      </c>
      <c r="I238" s="64" t="s">
        <v>109</v>
      </c>
      <c r="J238" s="64" t="s">
        <v>110</v>
      </c>
      <c r="K238" s="64" t="s">
        <v>136</v>
      </c>
      <c r="L238" s="162"/>
      <c r="M238" s="61"/>
      <c r="N238" s="61"/>
      <c r="O238" s="62"/>
      <c r="P238" s="61"/>
      <c r="Q238" s="165"/>
      <c r="R238" s="63"/>
      <c r="S238" s="285"/>
      <c r="U238" s="112"/>
    </row>
    <row r="239" spans="1:21" ht="15.75" customHeight="1">
      <c r="A239" s="64">
        <v>1402</v>
      </c>
      <c r="B239" s="65">
        <v>35</v>
      </c>
      <c r="C239" s="87"/>
      <c r="D239" s="87"/>
      <c r="E239" s="87"/>
      <c r="F239" s="87"/>
      <c r="G239" s="87"/>
      <c r="H239" s="87"/>
      <c r="I239" s="87"/>
      <c r="J239" s="87"/>
      <c r="K239" s="10"/>
      <c r="L239" s="88"/>
      <c r="M239" s="67"/>
      <c r="N239" s="49"/>
      <c r="O239" s="68"/>
      <c r="P239" s="107"/>
      <c r="Q239" s="70">
        <f>B239</f>
        <v>35</v>
      </c>
      <c r="R239" s="108"/>
      <c r="S239" s="107"/>
      <c r="U239" s="112"/>
    </row>
    <row r="240" spans="1:21" ht="15.75" customHeight="1">
      <c r="A240" s="64">
        <v>1501</v>
      </c>
      <c r="B240" s="87"/>
      <c r="C240" s="87">
        <v>23</v>
      </c>
      <c r="D240" s="87"/>
      <c r="E240" s="87"/>
      <c r="F240" s="87"/>
      <c r="G240" s="87"/>
      <c r="H240" s="87"/>
      <c r="I240" s="87"/>
      <c r="J240" s="87"/>
      <c r="K240" s="10"/>
      <c r="L240" s="88"/>
      <c r="M240" s="72"/>
      <c r="N240" s="3"/>
      <c r="O240" s="73"/>
      <c r="P240" s="74">
        <f>IF(C240=0,"",C240/B239)</f>
        <v>0.65714285714285714</v>
      </c>
      <c r="Q240" s="75">
        <v>23</v>
      </c>
      <c r="R240" s="76">
        <f t="shared" ref="R240:R247" si="23">IF(Q240=0,"",Q240/Q239)</f>
        <v>0.65714285714285714</v>
      </c>
      <c r="S240" s="76">
        <f t="shared" ref="S240:S247" si="24">IF(Q240=0,"",100%-R240)</f>
        <v>0.34285714285714286</v>
      </c>
      <c r="U240" s="112"/>
    </row>
    <row r="241" spans="1:21" ht="15.75" customHeight="1">
      <c r="A241" s="64">
        <v>1502</v>
      </c>
      <c r="B241" s="87"/>
      <c r="C241" s="87"/>
      <c r="D241" s="87">
        <v>17</v>
      </c>
      <c r="E241" s="87"/>
      <c r="F241" s="87"/>
      <c r="G241" s="87"/>
      <c r="H241" s="87"/>
      <c r="I241" s="87"/>
      <c r="J241" s="87"/>
      <c r="K241" s="10"/>
      <c r="L241" s="88"/>
      <c r="M241" s="72"/>
      <c r="N241" s="3"/>
      <c r="O241" s="73"/>
      <c r="P241" s="74">
        <f>IF(D241=0,"",D241/C240)</f>
        <v>0.73913043478260865</v>
      </c>
      <c r="Q241" s="75">
        <v>22</v>
      </c>
      <c r="R241" s="76">
        <f t="shared" si="23"/>
        <v>0.95652173913043481</v>
      </c>
      <c r="S241" s="76">
        <f t="shared" si="24"/>
        <v>4.3478260869565188E-2</v>
      </c>
      <c r="U241" s="77">
        <f>Q241/Q239</f>
        <v>0.62857142857142856</v>
      </c>
    </row>
    <row r="242" spans="1:21" ht="15.75" customHeight="1">
      <c r="A242" s="64">
        <v>1601</v>
      </c>
      <c r="B242" s="87"/>
      <c r="C242" s="87"/>
      <c r="D242" s="87"/>
      <c r="E242" s="87">
        <v>12</v>
      </c>
      <c r="F242" s="87"/>
      <c r="G242" s="87"/>
      <c r="H242" s="87"/>
      <c r="I242" s="87"/>
      <c r="J242" s="87"/>
      <c r="K242" s="10"/>
      <c r="L242" s="88"/>
      <c r="M242" s="72"/>
      <c r="N242" s="3"/>
      <c r="O242" s="73"/>
      <c r="P242" s="74">
        <f>IF(E242=0,"",E242/D241)</f>
        <v>0.70588235294117652</v>
      </c>
      <c r="Q242" s="75">
        <v>20</v>
      </c>
      <c r="R242" s="76">
        <f t="shared" si="23"/>
        <v>0.90909090909090906</v>
      </c>
      <c r="S242" s="76">
        <f t="shared" si="24"/>
        <v>9.0909090909090939E-2</v>
      </c>
      <c r="U242" s="112"/>
    </row>
    <row r="243" spans="1:21" ht="15.75" customHeight="1">
      <c r="A243" s="64">
        <v>1602</v>
      </c>
      <c r="B243" s="87"/>
      <c r="C243" s="87"/>
      <c r="D243" s="87"/>
      <c r="E243" s="87"/>
      <c r="F243" s="87">
        <v>10</v>
      </c>
      <c r="G243" s="87"/>
      <c r="H243" s="87"/>
      <c r="I243" s="87"/>
      <c r="J243" s="87"/>
      <c r="K243" s="10"/>
      <c r="L243" s="88"/>
      <c r="M243" s="72"/>
      <c r="N243" s="3"/>
      <c r="O243" s="73"/>
      <c r="P243" s="74">
        <f>IF(F243=0,"",F243/E242)</f>
        <v>0.83333333333333337</v>
      </c>
      <c r="Q243" s="75">
        <v>16</v>
      </c>
      <c r="R243" s="76">
        <f t="shared" si="23"/>
        <v>0.8</v>
      </c>
      <c r="S243" s="76">
        <f t="shared" si="24"/>
        <v>0.19999999999999996</v>
      </c>
      <c r="U243" s="112"/>
    </row>
    <row r="244" spans="1:21" ht="15.75" customHeight="1">
      <c r="A244" s="64">
        <v>1701</v>
      </c>
      <c r="B244" s="87"/>
      <c r="C244" s="87"/>
      <c r="D244" s="87"/>
      <c r="E244" s="87"/>
      <c r="F244" s="87"/>
      <c r="G244" s="87">
        <v>10</v>
      </c>
      <c r="H244" s="87"/>
      <c r="I244" s="87"/>
      <c r="J244" s="87"/>
      <c r="K244" s="10"/>
      <c r="L244" s="88"/>
      <c r="M244" s="72"/>
      <c r="N244" s="3"/>
      <c r="O244" s="73"/>
      <c r="P244" s="74">
        <f>IF(G244=0,"",G244/F243)</f>
        <v>1</v>
      </c>
      <c r="Q244" s="75">
        <v>16</v>
      </c>
      <c r="R244" s="76">
        <f t="shared" si="23"/>
        <v>1</v>
      </c>
      <c r="S244" s="76">
        <f t="shared" si="24"/>
        <v>0</v>
      </c>
      <c r="U244" s="112"/>
    </row>
    <row r="245" spans="1:21" ht="15.75" customHeight="1">
      <c r="A245" s="64">
        <v>1702</v>
      </c>
      <c r="B245" s="87"/>
      <c r="C245" s="87"/>
      <c r="D245" s="87"/>
      <c r="E245" s="87"/>
      <c r="F245" s="87"/>
      <c r="G245" s="87"/>
      <c r="H245" s="87">
        <v>10</v>
      </c>
      <c r="I245" s="87"/>
      <c r="J245" s="87"/>
      <c r="K245" s="10"/>
      <c r="L245" s="88"/>
      <c r="M245" s="72"/>
      <c r="N245" s="3"/>
      <c r="O245" s="73"/>
      <c r="P245" s="74">
        <f>IF(H245=0,"",H245/G244)</f>
        <v>1</v>
      </c>
      <c r="Q245" s="75">
        <v>15</v>
      </c>
      <c r="R245" s="76">
        <f t="shared" si="23"/>
        <v>0.9375</v>
      </c>
      <c r="S245" s="76">
        <f t="shared" si="24"/>
        <v>6.25E-2</v>
      </c>
      <c r="U245" s="112"/>
    </row>
    <row r="246" spans="1:21" ht="15.75" customHeight="1">
      <c r="A246" s="64">
        <v>1801</v>
      </c>
      <c r="B246" s="87"/>
      <c r="C246" s="87"/>
      <c r="D246" s="87"/>
      <c r="E246" s="87"/>
      <c r="F246" s="87"/>
      <c r="G246" s="87"/>
      <c r="H246" s="87"/>
      <c r="I246" s="87">
        <v>5</v>
      </c>
      <c r="J246" s="87"/>
      <c r="K246" s="10"/>
      <c r="L246" s="88"/>
      <c r="M246" s="72"/>
      <c r="N246" s="3"/>
      <c r="O246" s="73"/>
      <c r="P246" s="74">
        <f>IF(I246=0,"",I246/H245)</f>
        <v>0.5</v>
      </c>
      <c r="Q246" s="75">
        <v>15</v>
      </c>
      <c r="R246" s="76">
        <f t="shared" si="23"/>
        <v>1</v>
      </c>
      <c r="S246" s="76">
        <f t="shared" si="24"/>
        <v>0</v>
      </c>
      <c r="U246" s="112"/>
    </row>
    <row r="247" spans="1:21" ht="15.75" customHeight="1">
      <c r="A247" s="64">
        <v>1802</v>
      </c>
      <c r="B247" s="87"/>
      <c r="C247" s="87"/>
      <c r="D247" s="87"/>
      <c r="E247" s="87"/>
      <c r="F247" s="87"/>
      <c r="G247" s="87"/>
      <c r="H247" s="87"/>
      <c r="I247" s="87"/>
      <c r="J247" s="87">
        <v>5</v>
      </c>
      <c r="K247" s="10"/>
      <c r="L247" s="88"/>
      <c r="M247" s="72"/>
      <c r="N247" s="3"/>
      <c r="O247" s="73"/>
      <c r="P247" s="78">
        <f>IF(J247=0,"",J247/I246)</f>
        <v>1</v>
      </c>
      <c r="Q247" s="75">
        <v>14</v>
      </c>
      <c r="R247" s="79">
        <f t="shared" si="23"/>
        <v>0.93333333333333335</v>
      </c>
      <c r="S247" s="79">
        <f t="shared" si="24"/>
        <v>6.6666666666666652E-2</v>
      </c>
      <c r="U247" s="112"/>
    </row>
    <row r="248" spans="1:21" ht="15.75" customHeight="1">
      <c r="A248" s="64">
        <v>1901</v>
      </c>
      <c r="B248" s="87"/>
      <c r="C248" s="87"/>
      <c r="D248" s="87"/>
      <c r="E248" s="87"/>
      <c r="F248" s="87"/>
      <c r="G248" s="87"/>
      <c r="H248" s="87"/>
      <c r="I248" s="87"/>
      <c r="J248" s="87"/>
      <c r="K248" s="10">
        <v>3</v>
      </c>
      <c r="L248" s="88">
        <v>3</v>
      </c>
      <c r="M248" s="72"/>
      <c r="N248" s="3"/>
      <c r="O248" s="30"/>
      <c r="P248" s="80"/>
      <c r="Q248" s="81">
        <v>12</v>
      </c>
      <c r="R248" s="82"/>
      <c r="S248" s="83"/>
      <c r="U248" s="112"/>
    </row>
    <row r="249" spans="1:21" ht="15.75" customHeight="1">
      <c r="A249" s="64">
        <v>1902</v>
      </c>
      <c r="B249" s="87"/>
      <c r="C249" s="87"/>
      <c r="D249" s="87"/>
      <c r="E249" s="87"/>
      <c r="F249" s="87"/>
      <c r="G249" s="87"/>
      <c r="H249" s="87"/>
      <c r="I249" s="87"/>
      <c r="J249" s="87"/>
      <c r="K249" s="10">
        <v>3</v>
      </c>
      <c r="L249" s="88">
        <v>1</v>
      </c>
      <c r="M249" s="72"/>
      <c r="N249" s="3"/>
      <c r="O249" s="30"/>
      <c r="P249" s="84"/>
      <c r="Q249" s="85">
        <v>8</v>
      </c>
      <c r="R249" s="86"/>
      <c r="S249" s="84"/>
      <c r="U249" s="112"/>
    </row>
    <row r="250" spans="1:21" ht="15.75" customHeight="1">
      <c r="A250" s="64">
        <v>2001</v>
      </c>
      <c r="B250" s="87"/>
      <c r="C250" s="87"/>
      <c r="D250" s="87"/>
      <c r="E250" s="87"/>
      <c r="F250" s="87"/>
      <c r="G250" s="87"/>
      <c r="H250" s="87"/>
      <c r="I250" s="87"/>
      <c r="J250" s="87"/>
      <c r="K250" s="10">
        <v>4</v>
      </c>
      <c r="L250" s="88">
        <v>4</v>
      </c>
      <c r="M250" s="72"/>
      <c r="N250" s="3"/>
      <c r="O250" s="30"/>
      <c r="P250" s="84"/>
      <c r="Q250" s="85">
        <v>7</v>
      </c>
      <c r="R250" s="86"/>
      <c r="S250" s="84"/>
      <c r="U250" s="112"/>
    </row>
    <row r="251" spans="1:21" ht="15.75" customHeight="1">
      <c r="A251" s="64">
        <v>2002</v>
      </c>
      <c r="B251" s="87"/>
      <c r="C251" s="87"/>
      <c r="D251" s="87"/>
      <c r="E251" s="87"/>
      <c r="F251" s="87"/>
      <c r="G251" s="87"/>
      <c r="H251" s="87"/>
      <c r="I251" s="87"/>
      <c r="J251" s="87"/>
      <c r="K251" s="10">
        <v>3</v>
      </c>
      <c r="L251" s="88"/>
      <c r="M251" s="72"/>
      <c r="N251" s="3"/>
      <c r="O251" s="30"/>
      <c r="P251" s="84"/>
      <c r="Q251" s="85">
        <v>3</v>
      </c>
      <c r="R251" s="86"/>
      <c r="S251" s="84"/>
      <c r="U251" s="112"/>
    </row>
    <row r="252" spans="1:21" ht="15.75" customHeight="1">
      <c r="A252" s="64">
        <v>2101</v>
      </c>
      <c r="B252" s="87"/>
      <c r="C252" s="87"/>
      <c r="D252" s="87"/>
      <c r="E252" s="87"/>
      <c r="F252" s="87"/>
      <c r="G252" s="87"/>
      <c r="H252" s="87"/>
      <c r="I252" s="87"/>
      <c r="J252" s="87"/>
      <c r="K252" s="10">
        <v>3</v>
      </c>
      <c r="L252" s="88">
        <v>2</v>
      </c>
      <c r="M252" s="72"/>
      <c r="N252" s="3"/>
      <c r="O252" s="30"/>
      <c r="P252" s="3"/>
      <c r="Q252" s="30">
        <v>3</v>
      </c>
      <c r="R252" s="23"/>
      <c r="S252" s="84"/>
      <c r="U252" s="112"/>
    </row>
    <row r="253" spans="1:21" ht="15.75" customHeight="1">
      <c r="A253" s="64">
        <v>2102</v>
      </c>
      <c r="B253" s="87"/>
      <c r="C253" s="87"/>
      <c r="D253" s="87"/>
      <c r="E253" s="87"/>
      <c r="F253" s="87"/>
      <c r="G253" s="87"/>
      <c r="H253" s="87"/>
      <c r="I253" s="87"/>
      <c r="J253" s="87"/>
      <c r="K253" s="10">
        <v>1</v>
      </c>
      <c r="L253" s="88">
        <v>1</v>
      </c>
      <c r="M253" s="72"/>
      <c r="N253" s="3"/>
      <c r="O253" s="30"/>
      <c r="P253" s="89" t="s">
        <v>83</v>
      </c>
      <c r="Q253" s="90">
        <v>11</v>
      </c>
      <c r="R253" s="91">
        <f>L256</f>
        <v>11</v>
      </c>
      <c r="S253" s="92" t="s">
        <v>11</v>
      </c>
      <c r="U253" s="112"/>
    </row>
    <row r="254" spans="1:21" ht="15.75" customHeight="1">
      <c r="A254" s="64">
        <v>2201</v>
      </c>
      <c r="B254" s="87"/>
      <c r="C254" s="87"/>
      <c r="D254" s="87"/>
      <c r="E254" s="87"/>
      <c r="F254" s="87"/>
      <c r="G254" s="87"/>
      <c r="H254" s="87"/>
      <c r="I254" s="87"/>
      <c r="J254" s="87"/>
      <c r="K254" s="10"/>
      <c r="L254" s="88"/>
      <c r="M254" s="72"/>
      <c r="N254" s="3"/>
      <c r="O254" s="30"/>
      <c r="P254" s="93" t="s">
        <v>85</v>
      </c>
      <c r="Q254" s="94">
        <f>Q253/B239</f>
        <v>0.31428571428571428</v>
      </c>
      <c r="R254" s="95">
        <f>Q253/R253</f>
        <v>1</v>
      </c>
      <c r="S254" s="96" t="s">
        <v>86</v>
      </c>
      <c r="U254" s="112"/>
    </row>
    <row r="255" spans="1:21" ht="15.75" customHeight="1">
      <c r="A255" s="64">
        <v>2202</v>
      </c>
      <c r="B255" s="87"/>
      <c r="C255" s="87"/>
      <c r="D255" s="87"/>
      <c r="E255" s="87"/>
      <c r="F255" s="87"/>
      <c r="G255" s="87"/>
      <c r="H255" s="87"/>
      <c r="I255" s="87"/>
      <c r="J255" s="87"/>
      <c r="K255" s="10"/>
      <c r="L255" s="88"/>
      <c r="M255" s="97"/>
      <c r="N255" s="98"/>
      <c r="O255" s="99"/>
      <c r="P255" s="98"/>
      <c r="Q255" s="99"/>
      <c r="R255" s="99"/>
      <c r="S255" s="122"/>
      <c r="U255" s="112"/>
    </row>
    <row r="256" spans="1:21" ht="18" customHeight="1">
      <c r="A256" s="29"/>
      <c r="B256" s="30"/>
      <c r="C256" s="30"/>
      <c r="D256" s="288" t="s">
        <v>111</v>
      </c>
      <c r="E256" s="289"/>
      <c r="F256" s="289"/>
      <c r="G256" s="289"/>
      <c r="H256" s="289"/>
      <c r="I256" s="289"/>
      <c r="J256" s="289"/>
      <c r="K256" s="290"/>
      <c r="L256" s="101">
        <f>SUM(L239:L253)</f>
        <v>11</v>
      </c>
      <c r="M256" s="102">
        <f>L248/B239</f>
        <v>8.5714285714285715E-2</v>
      </c>
      <c r="N256" s="102">
        <f>IF(L256=0,"",L256/B239)</f>
        <v>0.31428571428571428</v>
      </c>
      <c r="O256" s="102" t="str">
        <f>IF(L247=0,"",N256-M256)</f>
        <v/>
      </c>
      <c r="P256" s="3"/>
      <c r="Q256" s="30"/>
      <c r="R256" s="23"/>
      <c r="S256" s="3"/>
      <c r="U256" s="112"/>
    </row>
    <row r="257" spans="1:21" ht="12.75" customHeight="1">
      <c r="L257" s="3"/>
      <c r="M257" s="3"/>
      <c r="O257" s="3"/>
    </row>
    <row r="258" spans="1:21" ht="14.25" customHeight="1">
      <c r="L258" s="3"/>
      <c r="M258" s="3"/>
      <c r="O258" s="3"/>
      <c r="T258" s="112"/>
    </row>
    <row r="259" spans="1:21" ht="26.25" customHeight="1">
      <c r="A259" s="2"/>
      <c r="B259" s="296" t="s">
        <v>99</v>
      </c>
      <c r="C259" s="297"/>
      <c r="D259" s="297"/>
      <c r="E259" s="297"/>
      <c r="F259" s="297"/>
      <c r="G259" s="297"/>
      <c r="H259" s="298" t="s">
        <v>97</v>
      </c>
      <c r="I259" s="292"/>
      <c r="J259" s="292"/>
      <c r="K259" s="30"/>
      <c r="L259" s="3"/>
      <c r="M259" s="3"/>
      <c r="N259" s="30"/>
      <c r="O259" s="3"/>
      <c r="P259" s="30"/>
      <c r="Q259" s="30"/>
      <c r="R259" s="30"/>
      <c r="T259" s="112"/>
    </row>
    <row r="260" spans="1:21" ht="20.25" customHeight="1">
      <c r="A260" s="293" t="s">
        <v>10</v>
      </c>
      <c r="B260" s="294" t="s">
        <v>100</v>
      </c>
      <c r="C260" s="289"/>
      <c r="D260" s="289"/>
      <c r="E260" s="289"/>
      <c r="F260" s="289"/>
      <c r="G260" s="289"/>
      <c r="H260" s="289"/>
      <c r="I260" s="289"/>
      <c r="J260" s="289"/>
      <c r="K260" s="290"/>
      <c r="L260" s="251" t="s">
        <v>11</v>
      </c>
      <c r="M260" s="163" t="s">
        <v>3</v>
      </c>
      <c r="N260" s="163" t="s">
        <v>4</v>
      </c>
      <c r="O260" s="164" t="s">
        <v>5</v>
      </c>
      <c r="P260" s="163" t="s">
        <v>6</v>
      </c>
      <c r="Q260" s="165" t="s">
        <v>7</v>
      </c>
      <c r="R260" s="165" t="s">
        <v>8</v>
      </c>
      <c r="S260" s="286" t="s">
        <v>101</v>
      </c>
      <c r="U260" s="112"/>
    </row>
    <row r="261" spans="1:21" ht="15.75" customHeight="1">
      <c r="A261" s="285"/>
      <c r="B261" s="64" t="s">
        <v>102</v>
      </c>
      <c r="C261" s="64" t="s">
        <v>103</v>
      </c>
      <c r="D261" s="64" t="s">
        <v>104</v>
      </c>
      <c r="E261" s="64" t="s">
        <v>105</v>
      </c>
      <c r="F261" s="64" t="s">
        <v>106</v>
      </c>
      <c r="G261" s="64" t="s">
        <v>107</v>
      </c>
      <c r="H261" s="64" t="s">
        <v>108</v>
      </c>
      <c r="I261" s="64" t="s">
        <v>109</v>
      </c>
      <c r="J261" s="64" t="s">
        <v>110</v>
      </c>
      <c r="K261" s="64" t="s">
        <v>136</v>
      </c>
      <c r="L261" s="162"/>
      <c r="M261" s="61"/>
      <c r="N261" s="61"/>
      <c r="O261" s="62"/>
      <c r="P261" s="61"/>
      <c r="Q261" s="165"/>
      <c r="R261" s="63"/>
      <c r="S261" s="285"/>
      <c r="U261" s="112"/>
    </row>
    <row r="262" spans="1:21" ht="15.75" customHeight="1">
      <c r="A262" s="64">
        <v>1502</v>
      </c>
      <c r="B262" s="65">
        <v>53</v>
      </c>
      <c r="C262" s="87"/>
      <c r="D262" s="87"/>
      <c r="E262" s="87"/>
      <c r="F262" s="87"/>
      <c r="G262" s="87"/>
      <c r="H262" s="87"/>
      <c r="I262" s="87"/>
      <c r="J262" s="87"/>
      <c r="K262" s="10"/>
      <c r="L262" s="88"/>
      <c r="M262" s="67"/>
      <c r="N262" s="49"/>
      <c r="O262" s="68"/>
      <c r="P262" s="107"/>
      <c r="Q262" s="70">
        <f>B262</f>
        <v>53</v>
      </c>
      <c r="R262" s="108"/>
      <c r="S262" s="107"/>
      <c r="U262" s="112"/>
    </row>
    <row r="263" spans="1:21" ht="15.75" customHeight="1">
      <c r="A263" s="64">
        <v>1601</v>
      </c>
      <c r="B263" s="87"/>
      <c r="C263" s="87">
        <v>32</v>
      </c>
      <c r="D263" s="87"/>
      <c r="E263" s="87"/>
      <c r="F263" s="87"/>
      <c r="G263" s="87"/>
      <c r="H263" s="87"/>
      <c r="I263" s="87"/>
      <c r="J263" s="87"/>
      <c r="K263" s="10"/>
      <c r="L263" s="88"/>
      <c r="M263" s="72"/>
      <c r="N263" s="3"/>
      <c r="O263" s="73"/>
      <c r="P263" s="74">
        <f>IF(C263=0,"",C263/B262)</f>
        <v>0.60377358490566035</v>
      </c>
      <c r="Q263" s="75">
        <v>32</v>
      </c>
      <c r="R263" s="76">
        <f t="shared" ref="R263:R270" si="25">IF(Q263=0,"",Q263/Q262)</f>
        <v>0.60377358490566035</v>
      </c>
      <c r="S263" s="76">
        <f t="shared" ref="S263:S270" si="26">IF(Q263=0,"",100%-R263)</f>
        <v>0.39622641509433965</v>
      </c>
      <c r="U263" s="112"/>
    </row>
    <row r="264" spans="1:21" ht="15.75" customHeight="1">
      <c r="A264" s="64">
        <v>1602</v>
      </c>
      <c r="B264" s="87"/>
      <c r="C264" s="87"/>
      <c r="D264" s="87">
        <v>15</v>
      </c>
      <c r="E264" s="87"/>
      <c r="F264" s="87"/>
      <c r="G264" s="87"/>
      <c r="H264" s="87"/>
      <c r="I264" s="87"/>
      <c r="J264" s="87"/>
      <c r="K264" s="10"/>
      <c r="L264" s="88"/>
      <c r="M264" s="72"/>
      <c r="N264" s="3"/>
      <c r="O264" s="73"/>
      <c r="P264" s="74">
        <f>IF(D264=0,"",D264/C263)</f>
        <v>0.46875</v>
      </c>
      <c r="Q264" s="75">
        <v>22</v>
      </c>
      <c r="R264" s="76">
        <f t="shared" si="25"/>
        <v>0.6875</v>
      </c>
      <c r="S264" s="76">
        <f t="shared" si="26"/>
        <v>0.3125</v>
      </c>
      <c r="U264" s="77">
        <f>Q264/Q262</f>
        <v>0.41509433962264153</v>
      </c>
    </row>
    <row r="265" spans="1:21" ht="15.75" customHeight="1">
      <c r="A265" s="64">
        <v>1701</v>
      </c>
      <c r="B265" s="87"/>
      <c r="C265" s="87"/>
      <c r="D265" s="87"/>
      <c r="E265" s="87">
        <v>12</v>
      </c>
      <c r="F265" s="87"/>
      <c r="G265" s="87"/>
      <c r="H265" s="87"/>
      <c r="I265" s="87"/>
      <c r="J265" s="87"/>
      <c r="K265" s="10"/>
      <c r="L265" s="88"/>
      <c r="M265" s="72"/>
      <c r="N265" s="3"/>
      <c r="O265" s="73"/>
      <c r="P265" s="74">
        <f>IF(E265=0,"",E265/D264)</f>
        <v>0.8</v>
      </c>
      <c r="Q265" s="75">
        <v>21</v>
      </c>
      <c r="R265" s="76">
        <f t="shared" si="25"/>
        <v>0.95454545454545459</v>
      </c>
      <c r="S265" s="76">
        <f t="shared" si="26"/>
        <v>4.5454545454545414E-2</v>
      </c>
      <c r="U265" s="112"/>
    </row>
    <row r="266" spans="1:21" ht="15.75" customHeight="1">
      <c r="A266" s="64">
        <v>1702</v>
      </c>
      <c r="B266" s="87"/>
      <c r="C266" s="87"/>
      <c r="D266" s="87"/>
      <c r="E266" s="87"/>
      <c r="F266" s="87">
        <v>7</v>
      </c>
      <c r="G266" s="87"/>
      <c r="H266" s="87"/>
      <c r="I266" s="87"/>
      <c r="J266" s="87"/>
      <c r="K266" s="10"/>
      <c r="L266" s="88"/>
      <c r="M266" s="72"/>
      <c r="N266" s="3"/>
      <c r="O266" s="73"/>
      <c r="P266" s="74">
        <f>IF(F266=0,"",F266/E265)</f>
        <v>0.58333333333333337</v>
      </c>
      <c r="Q266" s="75">
        <v>21</v>
      </c>
      <c r="R266" s="76">
        <f t="shared" si="25"/>
        <v>1</v>
      </c>
      <c r="S266" s="76">
        <f t="shared" si="26"/>
        <v>0</v>
      </c>
      <c r="U266" s="112"/>
    </row>
    <row r="267" spans="1:21" ht="15.75" customHeight="1">
      <c r="A267" s="64">
        <v>1801</v>
      </c>
      <c r="B267" s="87"/>
      <c r="C267" s="87"/>
      <c r="D267" s="87"/>
      <c r="E267" s="87"/>
      <c r="F267" s="87"/>
      <c r="G267" s="87">
        <v>7</v>
      </c>
      <c r="H267" s="87"/>
      <c r="I267" s="87"/>
      <c r="J267" s="87"/>
      <c r="K267" s="10"/>
      <c r="L267" s="88"/>
      <c r="M267" s="72"/>
      <c r="N267" s="3"/>
      <c r="O267" s="73"/>
      <c r="P267" s="74">
        <f>IF(G267=0,"",G267/F266)</f>
        <v>1</v>
      </c>
      <c r="Q267" s="75">
        <v>20</v>
      </c>
      <c r="R267" s="76">
        <f t="shared" si="25"/>
        <v>0.95238095238095233</v>
      </c>
      <c r="S267" s="76">
        <f t="shared" si="26"/>
        <v>4.7619047619047672E-2</v>
      </c>
      <c r="U267" s="112"/>
    </row>
    <row r="268" spans="1:21" ht="15.75" customHeight="1">
      <c r="A268" s="64">
        <v>1802</v>
      </c>
      <c r="B268" s="87"/>
      <c r="C268" s="87"/>
      <c r="D268" s="87"/>
      <c r="E268" s="87"/>
      <c r="F268" s="87"/>
      <c r="G268" s="87"/>
      <c r="H268" s="87">
        <v>7</v>
      </c>
      <c r="I268" s="87"/>
      <c r="J268" s="87"/>
      <c r="K268" s="10"/>
      <c r="L268" s="88"/>
      <c r="M268" s="72"/>
      <c r="N268" s="3"/>
      <c r="O268" s="73"/>
      <c r="P268" s="74">
        <f>IF(H268=0,"",H268/G267)</f>
        <v>1</v>
      </c>
      <c r="Q268" s="75">
        <v>20</v>
      </c>
      <c r="R268" s="76">
        <f t="shared" si="25"/>
        <v>1</v>
      </c>
      <c r="S268" s="76">
        <f t="shared" si="26"/>
        <v>0</v>
      </c>
      <c r="U268" s="112"/>
    </row>
    <row r="269" spans="1:21" ht="15.75" customHeight="1">
      <c r="A269" s="64">
        <v>1901</v>
      </c>
      <c r="B269" s="87"/>
      <c r="C269" s="87"/>
      <c r="D269" s="87"/>
      <c r="E269" s="87"/>
      <c r="F269" s="87"/>
      <c r="G269" s="87"/>
      <c r="H269" s="87"/>
      <c r="I269" s="87">
        <v>6</v>
      </c>
      <c r="J269" s="87"/>
      <c r="K269" s="10"/>
      <c r="L269" s="88"/>
      <c r="M269" s="72"/>
      <c r="N269" s="3"/>
      <c r="O269" s="73"/>
      <c r="P269" s="74">
        <f>IF(I269=0,"",I269/H268)</f>
        <v>0.8571428571428571</v>
      </c>
      <c r="Q269" s="75">
        <v>18</v>
      </c>
      <c r="R269" s="76">
        <f t="shared" si="25"/>
        <v>0.9</v>
      </c>
      <c r="S269" s="76">
        <f t="shared" si="26"/>
        <v>9.9999999999999978E-2</v>
      </c>
      <c r="U269" s="112"/>
    </row>
    <row r="270" spans="1:21" ht="15.75" customHeight="1">
      <c r="A270" s="64">
        <v>1902</v>
      </c>
      <c r="B270" s="87"/>
      <c r="C270" s="87"/>
      <c r="D270" s="87"/>
      <c r="E270" s="87"/>
      <c r="F270" s="87"/>
      <c r="G270" s="87"/>
      <c r="H270" s="87"/>
      <c r="I270" s="87"/>
      <c r="J270" s="87">
        <v>6</v>
      </c>
      <c r="K270" s="10"/>
      <c r="L270" s="88"/>
      <c r="M270" s="72"/>
      <c r="N270" s="3"/>
      <c r="O270" s="73"/>
      <c r="P270" s="78">
        <f>IF(J270=0,"",J270/I269)</f>
        <v>1</v>
      </c>
      <c r="Q270" s="75">
        <v>18</v>
      </c>
      <c r="R270" s="79">
        <f t="shared" si="25"/>
        <v>1</v>
      </c>
      <c r="S270" s="79">
        <f t="shared" si="26"/>
        <v>0</v>
      </c>
      <c r="U270" s="112"/>
    </row>
    <row r="271" spans="1:21" ht="15.75" customHeight="1">
      <c r="A271" s="64">
        <v>2001</v>
      </c>
      <c r="B271" s="87"/>
      <c r="C271" s="87"/>
      <c r="D271" s="87"/>
      <c r="E271" s="87"/>
      <c r="F271" s="87"/>
      <c r="G271" s="87"/>
      <c r="H271" s="87"/>
      <c r="I271" s="87"/>
      <c r="J271" s="87"/>
      <c r="K271" s="10">
        <v>6</v>
      </c>
      <c r="L271" s="88">
        <v>3</v>
      </c>
      <c r="M271" s="72"/>
      <c r="N271" s="3"/>
      <c r="O271" s="30"/>
      <c r="P271" s="80"/>
      <c r="Q271" s="81">
        <v>14</v>
      </c>
      <c r="R271" s="82"/>
      <c r="S271" s="83"/>
      <c r="U271" s="112"/>
    </row>
    <row r="272" spans="1:21" ht="15.75" customHeight="1">
      <c r="A272" s="64">
        <v>2002</v>
      </c>
      <c r="B272" s="87"/>
      <c r="C272" s="87"/>
      <c r="D272" s="87"/>
      <c r="E272" s="87"/>
      <c r="F272" s="87"/>
      <c r="G272" s="87"/>
      <c r="H272" s="87"/>
      <c r="I272" s="87"/>
      <c r="J272" s="87"/>
      <c r="K272" s="10">
        <v>8</v>
      </c>
      <c r="L272" s="88">
        <v>3</v>
      </c>
      <c r="M272" s="72"/>
      <c r="N272" s="3"/>
      <c r="O272" s="30"/>
      <c r="P272" s="84"/>
      <c r="Q272" s="85">
        <v>11</v>
      </c>
      <c r="R272" s="86"/>
      <c r="S272" s="84"/>
      <c r="U272" s="112"/>
    </row>
    <row r="273" spans="1:21" ht="15.75" customHeight="1">
      <c r="A273" s="64">
        <v>2101</v>
      </c>
      <c r="B273" s="87"/>
      <c r="C273" s="87"/>
      <c r="D273" s="87"/>
      <c r="E273" s="87"/>
      <c r="F273" s="87"/>
      <c r="G273" s="87"/>
      <c r="H273" s="87"/>
      <c r="I273" s="87"/>
      <c r="J273" s="87"/>
      <c r="K273" s="10">
        <v>5</v>
      </c>
      <c r="L273" s="88">
        <v>3</v>
      </c>
      <c r="M273" s="72"/>
      <c r="N273" s="3"/>
      <c r="O273" s="30"/>
      <c r="P273" s="84"/>
      <c r="Q273" s="85">
        <v>8</v>
      </c>
      <c r="R273" s="86"/>
      <c r="S273" s="84"/>
      <c r="U273" s="112"/>
    </row>
    <row r="274" spans="1:21" ht="15.75" customHeight="1">
      <c r="A274" s="64">
        <v>2102</v>
      </c>
      <c r="B274" s="87"/>
      <c r="C274" s="87"/>
      <c r="D274" s="87"/>
      <c r="E274" s="87"/>
      <c r="F274" s="87"/>
      <c r="G274" s="87"/>
      <c r="H274" s="87"/>
      <c r="I274" s="87"/>
      <c r="J274" s="87"/>
      <c r="K274" s="10">
        <v>5</v>
      </c>
      <c r="L274" s="88"/>
      <c r="M274" s="72"/>
      <c r="N274" s="3"/>
      <c r="O274" s="30"/>
      <c r="P274" s="84"/>
      <c r="Q274" s="85">
        <v>5</v>
      </c>
      <c r="R274" s="86"/>
      <c r="S274" s="84"/>
      <c r="U274" s="112"/>
    </row>
    <row r="275" spans="1:21" ht="15.75" customHeight="1">
      <c r="A275" s="64">
        <v>2201</v>
      </c>
      <c r="B275" s="87"/>
      <c r="C275" s="87"/>
      <c r="D275" s="87"/>
      <c r="E275" s="87"/>
      <c r="F275" s="87"/>
      <c r="G275" s="87"/>
      <c r="H275" s="87"/>
      <c r="I275" s="87"/>
      <c r="J275" s="87"/>
      <c r="K275" s="10">
        <v>1</v>
      </c>
      <c r="L275" s="88">
        <v>1</v>
      </c>
      <c r="M275" s="72"/>
      <c r="N275" s="3"/>
      <c r="O275" s="30"/>
      <c r="P275" s="3"/>
      <c r="Q275" s="85">
        <v>4</v>
      </c>
      <c r="R275" s="23"/>
      <c r="S275" s="84"/>
      <c r="U275" s="112"/>
    </row>
    <row r="276" spans="1:21" ht="15.75" customHeight="1">
      <c r="A276" s="64">
        <v>2202</v>
      </c>
      <c r="B276" s="87"/>
      <c r="C276" s="87"/>
      <c r="D276" s="87"/>
      <c r="E276" s="87"/>
      <c r="F276" s="87"/>
      <c r="G276" s="87"/>
      <c r="H276" s="87"/>
      <c r="I276" s="87"/>
      <c r="J276" s="87"/>
      <c r="K276" s="10">
        <v>1</v>
      </c>
      <c r="L276" s="126">
        <v>2</v>
      </c>
      <c r="M276" s="72"/>
      <c r="N276" s="3"/>
      <c r="O276" s="30"/>
      <c r="Q276" s="85">
        <v>3</v>
      </c>
      <c r="U276" s="112"/>
    </row>
    <row r="277" spans="1:21" ht="15.75" customHeight="1">
      <c r="A277" s="64">
        <v>2301</v>
      </c>
      <c r="B277" s="87"/>
      <c r="C277" s="87"/>
      <c r="D277" s="87"/>
      <c r="E277" s="87"/>
      <c r="F277" s="87"/>
      <c r="G277" s="87"/>
      <c r="H277" s="87"/>
      <c r="I277" s="87"/>
      <c r="J277" s="87"/>
      <c r="K277" s="10"/>
      <c r="L277" s="88"/>
      <c r="M277" s="72"/>
      <c r="N277" s="3"/>
      <c r="O277" s="30"/>
      <c r="P277" s="89" t="s">
        <v>83</v>
      </c>
      <c r="Q277" s="90">
        <v>12</v>
      </c>
      <c r="R277" s="91">
        <f>L279</f>
        <v>12</v>
      </c>
      <c r="S277" s="92" t="s">
        <v>11</v>
      </c>
      <c r="U277" s="112"/>
    </row>
    <row r="278" spans="1:21" ht="15.75" customHeight="1">
      <c r="A278" s="64">
        <v>2302</v>
      </c>
      <c r="B278" s="87"/>
      <c r="C278" s="87"/>
      <c r="D278" s="87"/>
      <c r="E278" s="87"/>
      <c r="F278" s="87"/>
      <c r="G278" s="87"/>
      <c r="H278" s="87"/>
      <c r="I278" s="87"/>
      <c r="J278" s="87"/>
      <c r="K278" s="10"/>
      <c r="L278" s="88"/>
      <c r="M278" s="97"/>
      <c r="N278" s="98"/>
      <c r="O278" s="99"/>
      <c r="P278" s="93" t="s">
        <v>85</v>
      </c>
      <c r="Q278" s="94">
        <f>IF(Q277/B262=0,"",Q277/B262)</f>
        <v>0.22641509433962265</v>
      </c>
      <c r="R278" s="95">
        <f>IF(Q277/R277=0,"",Q277/R277)</f>
        <v>1</v>
      </c>
      <c r="S278" s="96" t="s">
        <v>86</v>
      </c>
      <c r="U278" s="112"/>
    </row>
    <row r="279" spans="1:21" ht="18" customHeight="1">
      <c r="A279" s="29"/>
      <c r="B279" s="30"/>
      <c r="C279" s="30"/>
      <c r="D279" s="288" t="s">
        <v>111</v>
      </c>
      <c r="E279" s="289"/>
      <c r="F279" s="289"/>
      <c r="G279" s="289"/>
      <c r="H279" s="289"/>
      <c r="I279" s="289"/>
      <c r="J279" s="289"/>
      <c r="K279" s="290"/>
      <c r="L279" s="101">
        <f>SUM(L262:L278)</f>
        <v>12</v>
      </c>
      <c r="M279" s="102">
        <f>IF(L271=0,"",L271/B262)</f>
        <v>5.6603773584905662E-2</v>
      </c>
      <c r="N279" s="102">
        <f>IF(L279=0,"",L279/B262)</f>
        <v>0.22641509433962265</v>
      </c>
      <c r="O279" s="102">
        <f>N279-M279</f>
        <v>0.169811320754717</v>
      </c>
      <c r="P279" s="3"/>
      <c r="Q279" s="30"/>
      <c r="R279" s="23"/>
      <c r="S279" s="3"/>
      <c r="U279" s="112"/>
    </row>
    <row r="280" spans="1:21" ht="14.25" customHeight="1">
      <c r="L280" s="3"/>
      <c r="M280" s="3"/>
      <c r="O280" s="3"/>
      <c r="T280" s="112"/>
    </row>
    <row r="281" spans="1:21" ht="12.75" customHeight="1">
      <c r="L281" s="3"/>
      <c r="M281" s="3"/>
      <c r="O281" s="3"/>
    </row>
    <row r="282" spans="1:21" ht="26.25" customHeight="1">
      <c r="A282" s="2"/>
      <c r="B282" s="296" t="s">
        <v>99</v>
      </c>
      <c r="C282" s="297"/>
      <c r="D282" s="297"/>
      <c r="E282" s="297"/>
      <c r="F282" s="297"/>
      <c r="G282" s="297"/>
      <c r="H282" s="298" t="s">
        <v>112</v>
      </c>
      <c r="I282" s="292"/>
      <c r="J282" s="292"/>
      <c r="K282" s="30"/>
      <c r="L282" s="3"/>
      <c r="M282" s="3"/>
      <c r="N282" s="30"/>
      <c r="O282" s="3"/>
      <c r="P282" s="30"/>
      <c r="Q282" s="30"/>
      <c r="R282" s="30"/>
    </row>
    <row r="283" spans="1:21" ht="20.25" customHeight="1">
      <c r="A283" s="293" t="s">
        <v>10</v>
      </c>
      <c r="B283" s="294" t="s">
        <v>100</v>
      </c>
      <c r="C283" s="289"/>
      <c r="D283" s="289"/>
      <c r="E283" s="289"/>
      <c r="F283" s="289"/>
      <c r="G283" s="289"/>
      <c r="H283" s="289"/>
      <c r="I283" s="289"/>
      <c r="J283" s="289"/>
      <c r="K283" s="290"/>
      <c r="L283" s="251" t="s">
        <v>11</v>
      </c>
      <c r="M283" s="163" t="s">
        <v>3</v>
      </c>
      <c r="N283" s="163" t="s">
        <v>4</v>
      </c>
      <c r="O283" s="164" t="s">
        <v>5</v>
      </c>
      <c r="P283" s="163" t="s">
        <v>6</v>
      </c>
      <c r="Q283" s="165" t="s">
        <v>7</v>
      </c>
      <c r="R283" s="165" t="s">
        <v>8</v>
      </c>
      <c r="S283" s="286" t="s">
        <v>101</v>
      </c>
    </row>
    <row r="284" spans="1:21" ht="15.75" customHeight="1">
      <c r="A284" s="285"/>
      <c r="B284" s="64" t="s">
        <v>102</v>
      </c>
      <c r="C284" s="64" t="s">
        <v>103</v>
      </c>
      <c r="D284" s="64" t="s">
        <v>104</v>
      </c>
      <c r="E284" s="64" t="s">
        <v>105</v>
      </c>
      <c r="F284" s="64" t="s">
        <v>106</v>
      </c>
      <c r="G284" s="64" t="s">
        <v>107</v>
      </c>
      <c r="H284" s="64" t="s">
        <v>108</v>
      </c>
      <c r="I284" s="64" t="s">
        <v>109</v>
      </c>
      <c r="J284" s="64" t="s">
        <v>110</v>
      </c>
      <c r="K284" s="64" t="s">
        <v>136</v>
      </c>
      <c r="L284" s="162"/>
      <c r="M284" s="61"/>
      <c r="N284" s="61"/>
      <c r="O284" s="62"/>
      <c r="P284" s="61"/>
      <c r="Q284" s="165"/>
      <c r="R284" s="63"/>
      <c r="S284" s="285"/>
    </row>
    <row r="285" spans="1:21" ht="15.75" customHeight="1">
      <c r="A285" s="64">
        <v>1602</v>
      </c>
      <c r="B285" s="65">
        <v>52</v>
      </c>
      <c r="C285" s="87"/>
      <c r="D285" s="87"/>
      <c r="E285" s="87"/>
      <c r="F285" s="87"/>
      <c r="G285" s="87"/>
      <c r="H285" s="87"/>
      <c r="I285" s="87"/>
      <c r="J285" s="87"/>
      <c r="K285" s="10"/>
      <c r="L285" s="88"/>
      <c r="M285" s="67"/>
      <c r="N285" s="49"/>
      <c r="O285" s="68"/>
      <c r="P285" s="107"/>
      <c r="Q285" s="70">
        <f>B285</f>
        <v>52</v>
      </c>
      <c r="R285" s="108"/>
      <c r="S285" s="107"/>
    </row>
    <row r="286" spans="1:21" ht="15.75" customHeight="1">
      <c r="A286" s="64">
        <v>1701</v>
      </c>
      <c r="B286" s="87"/>
      <c r="C286" s="87">
        <v>33</v>
      </c>
      <c r="D286" s="87"/>
      <c r="E286" s="87"/>
      <c r="F286" s="87"/>
      <c r="G286" s="87"/>
      <c r="H286" s="87"/>
      <c r="I286" s="87"/>
      <c r="J286" s="87"/>
      <c r="K286" s="10"/>
      <c r="L286" s="88"/>
      <c r="M286" s="72"/>
      <c r="N286" s="3"/>
      <c r="O286" s="73"/>
      <c r="P286" s="74">
        <f>IF(C286=0,"",C286/B285)</f>
        <v>0.63461538461538458</v>
      </c>
      <c r="Q286" s="75">
        <v>33</v>
      </c>
      <c r="R286" s="76">
        <f t="shared" ref="R286:R293" si="27">IF(Q286=0,"",Q286/Q285)</f>
        <v>0.63461538461538458</v>
      </c>
      <c r="S286" s="76">
        <f t="shared" ref="S286:S293" si="28">IF(Q286=0,"",100%-R286)</f>
        <v>0.36538461538461542</v>
      </c>
    </row>
    <row r="287" spans="1:21" ht="15.75" customHeight="1">
      <c r="A287" s="64">
        <v>1702</v>
      </c>
      <c r="B287" s="87"/>
      <c r="C287" s="87"/>
      <c r="D287" s="87">
        <v>15</v>
      </c>
      <c r="E287" s="87"/>
      <c r="F287" s="87"/>
      <c r="G287" s="87"/>
      <c r="H287" s="87"/>
      <c r="I287" s="87"/>
      <c r="J287" s="87"/>
      <c r="K287" s="10"/>
      <c r="L287" s="88"/>
      <c r="M287" s="72"/>
      <c r="N287" s="3"/>
      <c r="O287" s="73"/>
      <c r="P287" s="74">
        <f>IF(D287=0,"",D287/C286)</f>
        <v>0.45454545454545453</v>
      </c>
      <c r="Q287" s="75">
        <v>24</v>
      </c>
      <c r="R287" s="76">
        <f t="shared" si="27"/>
        <v>0.72727272727272729</v>
      </c>
      <c r="S287" s="76">
        <f t="shared" si="28"/>
        <v>0.27272727272727271</v>
      </c>
      <c r="U287" s="77">
        <f>Q287/Q285</f>
        <v>0.46153846153846156</v>
      </c>
    </row>
    <row r="288" spans="1:21" ht="15.75" customHeight="1">
      <c r="A288" s="64">
        <v>1801</v>
      </c>
      <c r="B288" s="87"/>
      <c r="C288" s="87"/>
      <c r="D288" s="87"/>
      <c r="E288" s="87">
        <v>7</v>
      </c>
      <c r="F288" s="87"/>
      <c r="G288" s="87"/>
      <c r="H288" s="87"/>
      <c r="I288" s="87"/>
      <c r="J288" s="87"/>
      <c r="K288" s="10"/>
      <c r="L288" s="88"/>
      <c r="M288" s="72"/>
      <c r="N288" s="3"/>
      <c r="O288" s="73"/>
      <c r="P288" s="74">
        <f>IF(E288=0,"",E288/D287)</f>
        <v>0.46666666666666667</v>
      </c>
      <c r="Q288" s="75">
        <v>19</v>
      </c>
      <c r="R288" s="76">
        <f t="shared" si="27"/>
        <v>0.79166666666666663</v>
      </c>
      <c r="S288" s="76">
        <f t="shared" si="28"/>
        <v>0.20833333333333337</v>
      </c>
      <c r="U288" s="112"/>
    </row>
    <row r="289" spans="1:21" ht="15.75" customHeight="1">
      <c r="A289" s="64">
        <v>1802</v>
      </c>
      <c r="B289" s="87"/>
      <c r="C289" s="87"/>
      <c r="D289" s="87"/>
      <c r="E289" s="87"/>
      <c r="F289" s="87">
        <v>6</v>
      </c>
      <c r="G289" s="87"/>
      <c r="H289" s="87"/>
      <c r="I289" s="87"/>
      <c r="J289" s="87"/>
      <c r="K289" s="10"/>
      <c r="L289" s="88"/>
      <c r="M289" s="72"/>
      <c r="N289" s="3"/>
      <c r="O289" s="73"/>
      <c r="P289" s="74">
        <f>IF(F289=0,"",F289/E288)</f>
        <v>0.8571428571428571</v>
      </c>
      <c r="Q289" s="75">
        <v>14</v>
      </c>
      <c r="R289" s="76">
        <f t="shared" si="27"/>
        <v>0.73684210526315785</v>
      </c>
      <c r="S289" s="76">
        <f t="shared" si="28"/>
        <v>0.26315789473684215</v>
      </c>
      <c r="U289" s="112"/>
    </row>
    <row r="290" spans="1:21" ht="15.75" customHeight="1">
      <c r="A290" s="64">
        <v>1901</v>
      </c>
      <c r="B290" s="87"/>
      <c r="C290" s="87"/>
      <c r="D290" s="87"/>
      <c r="E290" s="87"/>
      <c r="F290" s="87"/>
      <c r="G290" s="87">
        <v>4</v>
      </c>
      <c r="H290" s="87"/>
      <c r="I290" s="87"/>
      <c r="J290" s="87"/>
      <c r="K290" s="10"/>
      <c r="L290" s="88"/>
      <c r="M290" s="72"/>
      <c r="N290" s="3"/>
      <c r="O290" s="73"/>
      <c r="P290" s="74">
        <f>IF(G290=0,"",G290/F289)</f>
        <v>0.66666666666666663</v>
      </c>
      <c r="Q290" s="75">
        <v>10</v>
      </c>
      <c r="R290" s="76">
        <f t="shared" si="27"/>
        <v>0.7142857142857143</v>
      </c>
      <c r="S290" s="76">
        <f t="shared" si="28"/>
        <v>0.2857142857142857</v>
      </c>
      <c r="U290" s="112"/>
    </row>
    <row r="291" spans="1:21" ht="15.75" customHeight="1">
      <c r="A291" s="64">
        <v>1902</v>
      </c>
      <c r="B291" s="87"/>
      <c r="C291" s="87"/>
      <c r="D291" s="87"/>
      <c r="E291" s="87"/>
      <c r="F291" s="87"/>
      <c r="G291" s="87"/>
      <c r="H291" s="87">
        <v>4</v>
      </c>
      <c r="I291" s="87"/>
      <c r="J291" s="87"/>
      <c r="K291" s="10"/>
      <c r="L291" s="88"/>
      <c r="M291" s="72"/>
      <c r="N291" s="3"/>
      <c r="O291" s="73"/>
      <c r="P291" s="74">
        <f>IF(H291=0,"",H291/G290)</f>
        <v>1</v>
      </c>
      <c r="Q291" s="75">
        <v>8</v>
      </c>
      <c r="R291" s="76">
        <f t="shared" si="27"/>
        <v>0.8</v>
      </c>
      <c r="S291" s="76">
        <f t="shared" si="28"/>
        <v>0.19999999999999996</v>
      </c>
      <c r="U291" s="112"/>
    </row>
    <row r="292" spans="1:21" ht="15.75" customHeight="1">
      <c r="A292" s="64">
        <v>2001</v>
      </c>
      <c r="B292" s="87"/>
      <c r="C292" s="87"/>
      <c r="D292" s="87"/>
      <c r="E292" s="87"/>
      <c r="F292" s="87"/>
      <c r="G292" s="87"/>
      <c r="H292" s="87"/>
      <c r="I292" s="87">
        <v>4</v>
      </c>
      <c r="J292" s="87"/>
      <c r="K292" s="10"/>
      <c r="L292" s="88"/>
      <c r="M292" s="72"/>
      <c r="N292" s="3"/>
      <c r="O292" s="73"/>
      <c r="P292" s="74">
        <f>IF(I292=0,"",I292/H291)</f>
        <v>1</v>
      </c>
      <c r="Q292" s="75">
        <v>7</v>
      </c>
      <c r="R292" s="76">
        <f t="shared" si="27"/>
        <v>0.875</v>
      </c>
      <c r="S292" s="76">
        <f t="shared" si="28"/>
        <v>0.125</v>
      </c>
      <c r="U292" s="112"/>
    </row>
    <row r="293" spans="1:21" ht="15.75" customHeight="1">
      <c r="A293" s="64">
        <v>2002</v>
      </c>
      <c r="B293" s="87"/>
      <c r="C293" s="87"/>
      <c r="D293" s="87"/>
      <c r="E293" s="87"/>
      <c r="F293" s="87"/>
      <c r="G293" s="87"/>
      <c r="H293" s="87"/>
      <c r="I293" s="87"/>
      <c r="J293" s="87">
        <v>2</v>
      </c>
      <c r="K293" s="10"/>
      <c r="L293" s="88">
        <v>1</v>
      </c>
      <c r="M293" s="72"/>
      <c r="N293" s="3"/>
      <c r="O293" s="73"/>
      <c r="P293" s="78">
        <f>IF(J293=0,"",J293/I292)</f>
        <v>0.5</v>
      </c>
      <c r="Q293" s="75">
        <v>7</v>
      </c>
      <c r="R293" s="79">
        <f t="shared" si="27"/>
        <v>1</v>
      </c>
      <c r="S293" s="79">
        <f t="shared" si="28"/>
        <v>0</v>
      </c>
      <c r="U293" s="112"/>
    </row>
    <row r="294" spans="1:21" ht="15.75" customHeight="1">
      <c r="A294" s="64">
        <v>2101</v>
      </c>
      <c r="B294" s="87"/>
      <c r="C294" s="87"/>
      <c r="D294" s="87"/>
      <c r="E294" s="87"/>
      <c r="F294" s="87"/>
      <c r="G294" s="87"/>
      <c r="H294" s="87"/>
      <c r="I294" s="87"/>
      <c r="J294" s="87"/>
      <c r="K294" s="10">
        <v>2</v>
      </c>
      <c r="L294" s="88"/>
      <c r="M294" s="72"/>
      <c r="N294" s="3"/>
      <c r="O294" s="30"/>
      <c r="P294" s="80"/>
      <c r="Q294" s="81">
        <v>6</v>
      </c>
      <c r="R294" s="82"/>
      <c r="S294" s="83"/>
      <c r="U294" s="112"/>
    </row>
    <row r="295" spans="1:21" ht="15.75" customHeight="1">
      <c r="A295" s="64">
        <v>2102</v>
      </c>
      <c r="B295" s="87"/>
      <c r="C295" s="87"/>
      <c r="D295" s="87"/>
      <c r="E295" s="87"/>
      <c r="F295" s="87"/>
      <c r="G295" s="87"/>
      <c r="H295" s="87"/>
      <c r="I295" s="87"/>
      <c r="J295" s="87"/>
      <c r="K295" s="10">
        <v>2</v>
      </c>
      <c r="L295" s="88">
        <v>2</v>
      </c>
      <c r="M295" s="72"/>
      <c r="N295" s="3"/>
      <c r="O295" s="30"/>
      <c r="P295" s="84"/>
      <c r="Q295" s="85">
        <v>6</v>
      </c>
      <c r="R295" s="86"/>
      <c r="S295" s="84"/>
      <c r="U295" s="112"/>
    </row>
    <row r="296" spans="1:21" ht="15.75" customHeight="1">
      <c r="A296" s="64">
        <v>2201</v>
      </c>
      <c r="B296" s="87"/>
      <c r="C296" s="87"/>
      <c r="D296" s="87"/>
      <c r="E296" s="87"/>
      <c r="F296" s="87"/>
      <c r="G296" s="87"/>
      <c r="H296" s="87"/>
      <c r="I296" s="87"/>
      <c r="J296" s="87"/>
      <c r="K296" s="10">
        <v>2</v>
      </c>
      <c r="L296" s="88">
        <v>2</v>
      </c>
      <c r="M296" s="72"/>
      <c r="N296" s="3"/>
      <c r="O296" s="30"/>
      <c r="P296" s="84"/>
      <c r="Q296" s="85">
        <v>4</v>
      </c>
      <c r="R296" s="86"/>
      <c r="S296" s="84"/>
      <c r="U296" s="112"/>
    </row>
    <row r="297" spans="1:21" ht="15.75" customHeight="1">
      <c r="A297" s="64">
        <v>2202</v>
      </c>
      <c r="B297" s="87"/>
      <c r="C297" s="87"/>
      <c r="D297" s="87"/>
      <c r="E297" s="87"/>
      <c r="F297" s="87"/>
      <c r="G297" s="87"/>
      <c r="H297" s="87"/>
      <c r="I297" s="87"/>
      <c r="J297" s="87"/>
      <c r="K297" s="10">
        <v>1</v>
      </c>
      <c r="L297" s="88"/>
      <c r="M297" s="72"/>
      <c r="N297" s="3"/>
      <c r="O297" s="30"/>
      <c r="P297" s="84"/>
      <c r="Q297" s="85">
        <v>1</v>
      </c>
      <c r="R297" s="86"/>
      <c r="S297" s="84"/>
      <c r="U297" s="112"/>
    </row>
    <row r="298" spans="1:21" ht="15.75" customHeight="1">
      <c r="A298" s="64">
        <v>2301</v>
      </c>
      <c r="B298" s="87"/>
      <c r="C298" s="87"/>
      <c r="D298" s="87"/>
      <c r="E298" s="87"/>
      <c r="F298" s="87"/>
      <c r="G298" s="87"/>
      <c r="H298" s="87"/>
      <c r="I298" s="87"/>
      <c r="J298" s="87"/>
      <c r="K298" s="10">
        <v>1</v>
      </c>
      <c r="L298" s="88"/>
      <c r="M298" s="72"/>
      <c r="N298" s="3"/>
      <c r="O298" s="30"/>
      <c r="P298" s="3"/>
      <c r="Q298" s="30">
        <v>1</v>
      </c>
      <c r="R298" s="23"/>
      <c r="S298" s="84"/>
      <c r="U298" s="112"/>
    </row>
    <row r="299" spans="1:21" ht="15.75" customHeight="1">
      <c r="A299" s="64">
        <v>2302</v>
      </c>
      <c r="B299" s="87"/>
      <c r="C299" s="87"/>
      <c r="D299" s="87"/>
      <c r="E299" s="87"/>
      <c r="F299" s="87"/>
      <c r="G299" s="87"/>
      <c r="H299" s="87"/>
      <c r="I299" s="87"/>
      <c r="J299" s="87"/>
      <c r="K299" s="10"/>
      <c r="L299" s="88"/>
      <c r="M299" s="72"/>
      <c r="N299" s="3"/>
      <c r="O299" s="30"/>
      <c r="P299" s="89" t="s">
        <v>83</v>
      </c>
      <c r="Q299" s="90">
        <v>5</v>
      </c>
      <c r="R299" s="91">
        <f>L302</f>
        <v>5</v>
      </c>
      <c r="S299" s="92" t="s">
        <v>11</v>
      </c>
      <c r="U299" s="112"/>
    </row>
    <row r="300" spans="1:21" ht="15.75" customHeight="1">
      <c r="A300" s="64">
        <v>2401</v>
      </c>
      <c r="B300" s="87"/>
      <c r="C300" s="87"/>
      <c r="D300" s="87"/>
      <c r="E300" s="87"/>
      <c r="F300" s="87"/>
      <c r="G300" s="87"/>
      <c r="H300" s="87"/>
      <c r="I300" s="87"/>
      <c r="J300" s="87"/>
      <c r="K300" s="10"/>
      <c r="L300" s="88"/>
      <c r="M300" s="72"/>
      <c r="N300" s="3"/>
      <c r="O300" s="30"/>
      <c r="P300" s="93" t="s">
        <v>85</v>
      </c>
      <c r="Q300" s="94">
        <f>IF(Q299/B285=0,"",Q299/B285)</f>
        <v>9.6153846153846159E-2</v>
      </c>
      <c r="R300" s="95">
        <f>IF(Q299/R299=0,"",Q299/R299)</f>
        <v>1</v>
      </c>
      <c r="S300" s="96" t="s">
        <v>86</v>
      </c>
      <c r="U300" s="112"/>
    </row>
    <row r="301" spans="1:21" ht="15.75" customHeight="1">
      <c r="A301" s="64">
        <v>2402</v>
      </c>
      <c r="B301" s="87"/>
      <c r="C301" s="87"/>
      <c r="D301" s="87"/>
      <c r="E301" s="87"/>
      <c r="F301" s="87"/>
      <c r="G301" s="87"/>
      <c r="H301" s="87"/>
      <c r="I301" s="87"/>
      <c r="J301" s="87"/>
      <c r="K301" s="10"/>
      <c r="L301" s="88"/>
      <c r="M301" s="97"/>
      <c r="N301" s="98"/>
      <c r="O301" s="99"/>
      <c r="P301" s="98"/>
      <c r="Q301" s="99"/>
      <c r="R301" s="99"/>
      <c r="S301" s="122"/>
      <c r="U301" s="112"/>
    </row>
    <row r="302" spans="1:21" ht="18" customHeight="1">
      <c r="A302" s="29"/>
      <c r="B302" s="30"/>
      <c r="C302" s="30"/>
      <c r="D302" s="288" t="s">
        <v>111</v>
      </c>
      <c r="E302" s="289"/>
      <c r="F302" s="289"/>
      <c r="G302" s="289"/>
      <c r="H302" s="289"/>
      <c r="I302" s="289"/>
      <c r="J302" s="289"/>
      <c r="K302" s="290"/>
      <c r="L302" s="101">
        <f>SUM(L285:L298)</f>
        <v>5</v>
      </c>
      <c r="M302" s="102">
        <f>IF(L293=0,"",L293/B285)</f>
        <v>1.9230769230769232E-2</v>
      </c>
      <c r="N302" s="102">
        <f>IF(L302=0,"",L302/B285)</f>
        <v>9.6153846153846159E-2</v>
      </c>
      <c r="O302" s="102">
        <f>IF(L293=0,"",N302-M302)</f>
        <v>7.6923076923076927E-2</v>
      </c>
      <c r="P302" s="3"/>
      <c r="Q302" s="30"/>
      <c r="R302" s="23"/>
      <c r="S302" s="3"/>
      <c r="U302" s="112"/>
    </row>
    <row r="303" spans="1:21" ht="14.25" customHeight="1">
      <c r="T303" s="112"/>
    </row>
    <row r="304" spans="1:21" ht="14.25" customHeight="1">
      <c r="T304" s="112"/>
    </row>
    <row r="305" spans="1:21" ht="26.25" customHeight="1">
      <c r="A305" s="2"/>
      <c r="B305" s="296" t="s">
        <v>99</v>
      </c>
      <c r="C305" s="297"/>
      <c r="D305" s="297"/>
      <c r="E305" s="297"/>
      <c r="F305" s="297"/>
      <c r="G305" s="297"/>
      <c r="H305" s="298" t="s">
        <v>113</v>
      </c>
      <c r="I305" s="292"/>
      <c r="J305" s="292"/>
      <c r="K305" s="30"/>
      <c r="L305" s="184" t="s">
        <v>139</v>
      </c>
      <c r="M305" s="3"/>
      <c r="N305" s="30"/>
      <c r="O305" s="3"/>
      <c r="P305" s="30"/>
      <c r="Q305" s="30"/>
      <c r="R305" s="30"/>
      <c r="T305" s="112"/>
    </row>
    <row r="306" spans="1:21" ht="20.25" customHeight="1">
      <c r="A306" s="293" t="s">
        <v>10</v>
      </c>
      <c r="B306" s="294" t="s">
        <v>100</v>
      </c>
      <c r="C306" s="289"/>
      <c r="D306" s="289"/>
      <c r="E306" s="289"/>
      <c r="F306" s="289"/>
      <c r="G306" s="289"/>
      <c r="H306" s="289"/>
      <c r="I306" s="289"/>
      <c r="J306" s="289"/>
      <c r="K306" s="290"/>
      <c r="L306" s="251" t="s">
        <v>11</v>
      </c>
      <c r="M306" s="163" t="s">
        <v>3</v>
      </c>
      <c r="N306" s="163" t="s">
        <v>4</v>
      </c>
      <c r="O306" s="164" t="s">
        <v>5</v>
      </c>
      <c r="P306" s="163" t="s">
        <v>6</v>
      </c>
      <c r="Q306" s="165" t="s">
        <v>7</v>
      </c>
      <c r="R306" s="165" t="s">
        <v>8</v>
      </c>
      <c r="S306" s="286" t="s">
        <v>101</v>
      </c>
      <c r="U306" s="112"/>
    </row>
    <row r="307" spans="1:21" ht="15.75" customHeight="1">
      <c r="A307" s="285"/>
      <c r="B307" s="64" t="s">
        <v>102</v>
      </c>
      <c r="C307" s="64" t="s">
        <v>103</v>
      </c>
      <c r="D307" s="64" t="s">
        <v>104</v>
      </c>
      <c r="E307" s="64" t="s">
        <v>105</v>
      </c>
      <c r="F307" s="64" t="s">
        <v>106</v>
      </c>
      <c r="G307" s="64" t="s">
        <v>107</v>
      </c>
      <c r="H307" s="64" t="s">
        <v>108</v>
      </c>
      <c r="I307" s="64" t="s">
        <v>109</v>
      </c>
      <c r="J307" s="64" t="s">
        <v>110</v>
      </c>
      <c r="K307" s="64" t="s">
        <v>136</v>
      </c>
      <c r="L307" s="162"/>
      <c r="M307" s="61"/>
      <c r="N307" s="61"/>
      <c r="O307" s="62"/>
      <c r="P307" s="61"/>
      <c r="Q307" s="165"/>
      <c r="R307" s="63"/>
      <c r="S307" s="285"/>
      <c r="U307" s="112"/>
    </row>
    <row r="308" spans="1:21" ht="15.75" customHeight="1">
      <c r="A308" s="64">
        <v>1701</v>
      </c>
      <c r="B308" s="65" t="s">
        <v>140</v>
      </c>
      <c r="C308" s="87"/>
      <c r="D308" s="87"/>
      <c r="E308" s="87"/>
      <c r="F308" s="87"/>
      <c r="G308" s="87"/>
      <c r="H308" s="87"/>
      <c r="I308" s="87"/>
      <c r="J308" s="87"/>
      <c r="K308" s="87"/>
      <c r="L308" s="88"/>
      <c r="M308" s="67"/>
      <c r="N308" s="49"/>
      <c r="O308" s="68"/>
      <c r="P308" s="107"/>
      <c r="Q308" s="70" t="str">
        <f>B308</f>
        <v>--</v>
      </c>
      <c r="R308" s="108"/>
      <c r="S308" s="107"/>
      <c r="U308" s="112"/>
    </row>
    <row r="309" spans="1:21" ht="15.75" customHeight="1">
      <c r="A309" s="64">
        <v>1702</v>
      </c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8"/>
      <c r="M309" s="72"/>
      <c r="N309" s="3"/>
      <c r="O309" s="73"/>
      <c r="P309" s="127" t="str">
        <f>IF(D309=0,"",D309/B308)</f>
        <v/>
      </c>
      <c r="Q309" s="75"/>
      <c r="R309" s="128" t="str">
        <f t="shared" ref="R309:R316" si="29">IF(Q309=0,"",Q309/Q308)</f>
        <v/>
      </c>
      <c r="S309" s="128" t="str">
        <f t="shared" ref="S309:S316" si="30">IF(Q309=0,"",100%-R309)</f>
        <v/>
      </c>
      <c r="U309" s="112"/>
    </row>
    <row r="310" spans="1:21" ht="15.75" customHeight="1">
      <c r="A310" s="64">
        <v>1801</v>
      </c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8"/>
      <c r="M310" s="72"/>
      <c r="N310" s="3"/>
      <c r="O310" s="73"/>
      <c r="P310" s="127" t="str">
        <f>IF(E310=0,"",E310/D309)</f>
        <v/>
      </c>
      <c r="Q310" s="75"/>
      <c r="R310" s="128" t="str">
        <f t="shared" si="29"/>
        <v/>
      </c>
      <c r="S310" s="128" t="str">
        <f t="shared" si="30"/>
        <v/>
      </c>
      <c r="U310" s="77" t="e">
        <f>Q310/Q308</f>
        <v>#VALUE!</v>
      </c>
    </row>
    <row r="311" spans="1:21" ht="15.75" customHeight="1">
      <c r="A311" s="64">
        <v>1802</v>
      </c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8"/>
      <c r="M311" s="72"/>
      <c r="N311" s="3"/>
      <c r="O311" s="73"/>
      <c r="P311" s="127" t="str">
        <f>IF(F311=0,"",F311/E310)</f>
        <v/>
      </c>
      <c r="Q311" s="75"/>
      <c r="R311" s="128" t="str">
        <f t="shared" si="29"/>
        <v/>
      </c>
      <c r="S311" s="128" t="str">
        <f t="shared" si="30"/>
        <v/>
      </c>
      <c r="U311" s="112"/>
    </row>
    <row r="312" spans="1:21" ht="15.75" customHeight="1">
      <c r="A312" s="64">
        <v>1901</v>
      </c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8"/>
      <c r="M312" s="72"/>
      <c r="N312" s="3"/>
      <c r="O312" s="73"/>
      <c r="P312" s="127" t="str">
        <f>IF(G312=0,"",G312/F311)</f>
        <v/>
      </c>
      <c r="Q312" s="75"/>
      <c r="R312" s="128" t="str">
        <f t="shared" si="29"/>
        <v/>
      </c>
      <c r="S312" s="128" t="str">
        <f t="shared" si="30"/>
        <v/>
      </c>
    </row>
    <row r="313" spans="1:21" ht="15.75" customHeight="1">
      <c r="A313" s="64">
        <v>1902</v>
      </c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8"/>
      <c r="M313" s="72"/>
      <c r="N313" s="3"/>
      <c r="O313" s="73"/>
      <c r="P313" s="127" t="str">
        <f>IF(H313=0,"",H313/G312)</f>
        <v/>
      </c>
      <c r="Q313" s="75"/>
      <c r="R313" s="128" t="str">
        <f t="shared" si="29"/>
        <v/>
      </c>
      <c r="S313" s="128" t="str">
        <f t="shared" si="30"/>
        <v/>
      </c>
    </row>
    <row r="314" spans="1:21" ht="15.75" customHeight="1">
      <c r="A314" s="64">
        <v>2001</v>
      </c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8"/>
      <c r="M314" s="72"/>
      <c r="N314" s="3"/>
      <c r="O314" s="73"/>
      <c r="P314" s="127" t="str">
        <f>IF(I314=0,"",I314/H313)</f>
        <v/>
      </c>
      <c r="Q314" s="75"/>
      <c r="R314" s="128" t="str">
        <f t="shared" si="29"/>
        <v/>
      </c>
      <c r="S314" s="128" t="str">
        <f t="shared" si="30"/>
        <v/>
      </c>
    </row>
    <row r="315" spans="1:21" ht="15.75" customHeight="1">
      <c r="A315" s="64">
        <v>2002</v>
      </c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8"/>
      <c r="M315" s="72"/>
      <c r="N315" s="3"/>
      <c r="O315" s="73"/>
      <c r="P315" s="127" t="str">
        <f>IF(J315=0,"",J315/I314)</f>
        <v/>
      </c>
      <c r="Q315" s="75"/>
      <c r="R315" s="128" t="str">
        <f t="shared" si="29"/>
        <v/>
      </c>
      <c r="S315" s="128" t="str">
        <f t="shared" si="30"/>
        <v/>
      </c>
    </row>
    <row r="316" spans="1:21" ht="15.75" customHeight="1">
      <c r="A316" s="64">
        <v>2101</v>
      </c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8"/>
      <c r="M316" s="72"/>
      <c r="N316" s="3"/>
      <c r="O316" s="73"/>
      <c r="P316" s="129" t="str">
        <f>IF(K316=0,"",K316/J315)</f>
        <v/>
      </c>
      <c r="Q316" s="75"/>
      <c r="R316" s="130" t="str">
        <f t="shared" si="29"/>
        <v/>
      </c>
      <c r="S316" s="130" t="str">
        <f t="shared" si="30"/>
        <v/>
      </c>
    </row>
    <row r="317" spans="1:21" ht="15.75" customHeight="1">
      <c r="A317" s="64">
        <v>2102</v>
      </c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8"/>
      <c r="M317" s="72"/>
      <c r="N317" s="3"/>
      <c r="O317" s="30"/>
      <c r="P317" s="80"/>
      <c r="Q317" s="81"/>
      <c r="R317" s="82"/>
      <c r="S317" s="83"/>
    </row>
    <row r="318" spans="1:21" ht="15.75" customHeight="1">
      <c r="A318" s="64">
        <v>2201</v>
      </c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8"/>
      <c r="M318" s="72"/>
      <c r="N318" s="3"/>
      <c r="O318" s="30"/>
      <c r="P318" s="84"/>
      <c r="Q318" s="85"/>
      <c r="R318" s="86"/>
      <c r="S318" s="84"/>
    </row>
    <row r="319" spans="1:21" ht="15.75" customHeight="1">
      <c r="A319" s="64">
        <v>2202</v>
      </c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8"/>
      <c r="M319" s="72"/>
      <c r="N319" s="3"/>
      <c r="O319" s="30"/>
      <c r="P319" s="84"/>
      <c r="Q319" s="85"/>
      <c r="R319" s="86"/>
      <c r="S319" s="84"/>
    </row>
    <row r="320" spans="1:21" ht="15.75" customHeight="1">
      <c r="A320" s="64">
        <v>2301</v>
      </c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8"/>
      <c r="M320" s="72"/>
      <c r="N320" s="3"/>
      <c r="O320" s="30"/>
      <c r="P320" s="84"/>
      <c r="Q320" s="85"/>
      <c r="R320" s="86"/>
      <c r="S320" s="84"/>
    </row>
    <row r="321" spans="1:20" ht="15.75" customHeight="1">
      <c r="A321" s="64">
        <v>2302</v>
      </c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8"/>
      <c r="M321" s="72"/>
      <c r="N321" s="3"/>
      <c r="O321" s="30"/>
      <c r="P321" s="3"/>
      <c r="Q321" s="30"/>
      <c r="R321" s="23"/>
      <c r="S321" s="84"/>
    </row>
    <row r="322" spans="1:20" ht="15.75" customHeight="1">
      <c r="A322" s="64">
        <v>2401</v>
      </c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8"/>
      <c r="M322" s="72"/>
      <c r="N322" s="3"/>
      <c r="O322" s="30"/>
      <c r="P322" s="89" t="s">
        <v>83</v>
      </c>
      <c r="Q322" s="90"/>
      <c r="R322" s="91" t="str">
        <f>IF(SUM(L314:L317)=0,"",SUM(L314:L317))</f>
        <v/>
      </c>
      <c r="S322" s="92" t="s">
        <v>11</v>
      </c>
    </row>
    <row r="323" spans="1:20" ht="15.75" customHeight="1">
      <c r="A323" s="64">
        <v>2402</v>
      </c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8"/>
      <c r="M323" s="72"/>
      <c r="N323" s="3"/>
      <c r="O323" s="30"/>
      <c r="P323" s="93" t="s">
        <v>85</v>
      </c>
      <c r="Q323" s="94" t="e">
        <f>IF(Q322/B308=0,"",Q322/B308)</f>
        <v>#VALUE!</v>
      </c>
      <c r="R323" s="95" t="e">
        <f>IF(Q322/R322=0,"",Q322/R322)</f>
        <v>#VALUE!</v>
      </c>
      <c r="S323" s="96" t="s">
        <v>86</v>
      </c>
    </row>
    <row r="324" spans="1:20" ht="15.75" customHeight="1">
      <c r="A324" s="64">
        <v>2501</v>
      </c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8"/>
      <c r="M324" s="97"/>
      <c r="N324" s="98"/>
      <c r="O324" s="99"/>
      <c r="P324" s="98"/>
      <c r="Q324" s="99"/>
      <c r="R324" s="99"/>
      <c r="S324" s="122"/>
    </row>
    <row r="325" spans="1:20" ht="18" customHeight="1">
      <c r="A325" s="29"/>
      <c r="B325" s="30"/>
      <c r="C325" s="30"/>
      <c r="D325" s="288" t="s">
        <v>111</v>
      </c>
      <c r="E325" s="289"/>
      <c r="F325" s="289"/>
      <c r="G325" s="289"/>
      <c r="H325" s="289"/>
      <c r="I325" s="289"/>
      <c r="J325" s="289"/>
      <c r="K325" s="290"/>
      <c r="L325" s="101">
        <f>SUM(L308:L321)</f>
        <v>0</v>
      </c>
      <c r="M325" s="102" t="str">
        <f>IF(L316=0,"",L316/B308)</f>
        <v/>
      </c>
      <c r="N325" s="102" t="str">
        <f>IF(L325=0,"",L325/B308)</f>
        <v/>
      </c>
      <c r="O325" s="102" t="str">
        <f>IF(L316=0,"",N325-M325)</f>
        <v/>
      </c>
      <c r="P325" s="3"/>
      <c r="Q325" s="30"/>
      <c r="R325" s="23"/>
      <c r="S325" s="3"/>
    </row>
    <row r="326" spans="1:20" ht="12.75" customHeight="1"/>
    <row r="327" spans="1:20" ht="12.75" customHeight="1"/>
    <row r="328" spans="1:20" ht="26.25" customHeight="1">
      <c r="A328" s="2"/>
      <c r="B328" s="291" t="s">
        <v>99</v>
      </c>
      <c r="C328" s="292"/>
      <c r="D328" s="292"/>
      <c r="E328" s="292"/>
      <c r="F328" s="292"/>
      <c r="G328" s="292"/>
      <c r="H328" s="292"/>
      <c r="I328" s="292"/>
      <c r="J328" s="292"/>
      <c r="K328" s="60" t="s">
        <v>114</v>
      </c>
      <c r="L328" s="60"/>
      <c r="M328" s="60"/>
      <c r="N328" s="30"/>
      <c r="O328" s="3"/>
      <c r="P328" s="30"/>
      <c r="Q328" s="30"/>
      <c r="R328" s="30"/>
    </row>
    <row r="329" spans="1:20" ht="20.25" customHeight="1">
      <c r="A329" s="293" t="s">
        <v>10</v>
      </c>
      <c r="B329" s="294" t="s">
        <v>100</v>
      </c>
      <c r="C329" s="289"/>
      <c r="D329" s="289"/>
      <c r="E329" s="289"/>
      <c r="F329" s="289"/>
      <c r="G329" s="289"/>
      <c r="H329" s="289"/>
      <c r="I329" s="289"/>
      <c r="J329" s="289"/>
      <c r="K329" s="290"/>
      <c r="L329" s="251" t="s">
        <v>11</v>
      </c>
      <c r="M329" s="163" t="s">
        <v>3</v>
      </c>
      <c r="N329" s="163" t="s">
        <v>4</v>
      </c>
      <c r="O329" s="164" t="s">
        <v>5</v>
      </c>
      <c r="P329" s="163" t="s">
        <v>6</v>
      </c>
      <c r="Q329" s="165" t="s">
        <v>7</v>
      </c>
      <c r="R329" s="165" t="s">
        <v>8</v>
      </c>
      <c r="S329" s="286" t="s">
        <v>101</v>
      </c>
    </row>
    <row r="330" spans="1:20" ht="15.75" customHeight="1">
      <c r="A330" s="285"/>
      <c r="B330" s="64" t="s">
        <v>102</v>
      </c>
      <c r="C330" s="64" t="s">
        <v>103</v>
      </c>
      <c r="D330" s="64" t="s">
        <v>104</v>
      </c>
      <c r="E330" s="64" t="s">
        <v>105</v>
      </c>
      <c r="F330" s="64" t="s">
        <v>106</v>
      </c>
      <c r="G330" s="64" t="s">
        <v>107</v>
      </c>
      <c r="H330" s="64" t="s">
        <v>108</v>
      </c>
      <c r="I330" s="64" t="s">
        <v>109</v>
      </c>
      <c r="J330" s="64" t="s">
        <v>110</v>
      </c>
      <c r="K330" s="64" t="s">
        <v>136</v>
      </c>
      <c r="L330" s="162"/>
      <c r="M330" s="61"/>
      <c r="N330" s="61"/>
      <c r="O330" s="62"/>
      <c r="P330" s="61"/>
      <c r="Q330" s="165"/>
      <c r="R330" s="63"/>
      <c r="S330" s="285"/>
    </row>
    <row r="331" spans="1:20" ht="15.75" customHeight="1">
      <c r="A331" s="64">
        <v>1702</v>
      </c>
      <c r="B331" s="65">
        <v>63</v>
      </c>
      <c r="C331" s="87"/>
      <c r="D331" s="87"/>
      <c r="E331" s="87"/>
      <c r="F331" s="87"/>
      <c r="G331" s="87"/>
      <c r="H331" s="87"/>
      <c r="I331" s="87"/>
      <c r="J331" s="87"/>
      <c r="K331" s="87"/>
      <c r="L331" s="88"/>
      <c r="M331" s="67"/>
      <c r="N331" s="49"/>
      <c r="O331" s="68"/>
      <c r="P331" s="107"/>
      <c r="Q331" s="70">
        <f>B331</f>
        <v>63</v>
      </c>
      <c r="R331" s="108"/>
      <c r="S331" s="107"/>
    </row>
    <row r="332" spans="1:20" ht="15.75" customHeight="1">
      <c r="A332" s="64">
        <v>1801</v>
      </c>
      <c r="B332" s="87"/>
      <c r="C332" s="87">
        <v>31</v>
      </c>
      <c r="D332" s="87"/>
      <c r="E332" s="87"/>
      <c r="F332" s="87"/>
      <c r="G332" s="87"/>
      <c r="H332" s="87"/>
      <c r="I332" s="87"/>
      <c r="J332" s="87"/>
      <c r="K332" s="87"/>
      <c r="L332" s="88"/>
      <c r="M332" s="72"/>
      <c r="N332" s="3"/>
      <c r="O332" s="73"/>
      <c r="P332" s="74">
        <f>IF(C332=0,"",C332/B331)</f>
        <v>0.49206349206349204</v>
      </c>
      <c r="Q332" s="75">
        <v>31</v>
      </c>
      <c r="R332" s="76">
        <f t="shared" ref="R332:R339" si="31">IF(Q332=0,"",Q332/Q331)</f>
        <v>0.49206349206349204</v>
      </c>
      <c r="S332" s="76">
        <f t="shared" ref="S332:S339" si="32">IF(Q332=0,"",100%-R332)</f>
        <v>0.50793650793650791</v>
      </c>
    </row>
    <row r="333" spans="1:20" ht="15.75" customHeight="1">
      <c r="A333" s="64">
        <v>1802</v>
      </c>
      <c r="B333" s="87"/>
      <c r="C333" s="87"/>
      <c r="D333" s="87">
        <v>18</v>
      </c>
      <c r="E333" s="87"/>
      <c r="F333" s="87"/>
      <c r="G333" s="87"/>
      <c r="H333" s="87"/>
      <c r="I333" s="87"/>
      <c r="J333" s="87"/>
      <c r="K333" s="87"/>
      <c r="L333" s="88"/>
      <c r="M333" s="72"/>
      <c r="N333" s="3"/>
      <c r="O333" s="73"/>
      <c r="P333" s="74">
        <f>IF(D333=0,"",D333/C332)</f>
        <v>0.58064516129032262</v>
      </c>
      <c r="Q333" s="75">
        <v>23</v>
      </c>
      <c r="R333" s="76">
        <f t="shared" si="31"/>
        <v>0.74193548387096775</v>
      </c>
      <c r="S333" s="76">
        <f t="shared" si="32"/>
        <v>0.25806451612903225</v>
      </c>
      <c r="T333" s="8">
        <f>Q333/Q331</f>
        <v>0.36507936507936506</v>
      </c>
    </row>
    <row r="334" spans="1:20" ht="15.75" customHeight="1">
      <c r="A334" s="64">
        <v>1901</v>
      </c>
      <c r="B334" s="87"/>
      <c r="C334" s="87"/>
      <c r="D334" s="87"/>
      <c r="E334" s="87">
        <v>17</v>
      </c>
      <c r="F334" s="87"/>
      <c r="G334" s="87"/>
      <c r="H334" s="87"/>
      <c r="I334" s="87"/>
      <c r="J334" s="87"/>
      <c r="K334" s="87"/>
      <c r="L334" s="88"/>
      <c r="M334" s="72"/>
      <c r="N334" s="3"/>
      <c r="O334" s="73"/>
      <c r="P334" s="74">
        <f>IF(E334=0,"",E334/D333)</f>
        <v>0.94444444444444442</v>
      </c>
      <c r="Q334" s="75">
        <v>20</v>
      </c>
      <c r="R334" s="76">
        <f t="shared" si="31"/>
        <v>0.86956521739130432</v>
      </c>
      <c r="S334" s="76">
        <f t="shared" si="32"/>
        <v>0.13043478260869568</v>
      </c>
    </row>
    <row r="335" spans="1:20" ht="15.75" customHeight="1">
      <c r="A335" s="64">
        <v>1902</v>
      </c>
      <c r="B335" s="87"/>
      <c r="C335" s="87"/>
      <c r="D335" s="87"/>
      <c r="E335" s="87"/>
      <c r="F335" s="87">
        <v>13</v>
      </c>
      <c r="G335" s="87"/>
      <c r="H335" s="87"/>
      <c r="I335" s="87"/>
      <c r="J335" s="87"/>
      <c r="K335" s="87"/>
      <c r="L335" s="88"/>
      <c r="M335" s="72"/>
      <c r="N335" s="3"/>
      <c r="O335" s="73"/>
      <c r="P335" s="74">
        <f>IF(F335=0,"",F335/E334)</f>
        <v>0.76470588235294112</v>
      </c>
      <c r="Q335" s="75">
        <v>17</v>
      </c>
      <c r="R335" s="76">
        <f t="shared" si="31"/>
        <v>0.85</v>
      </c>
      <c r="S335" s="76">
        <f t="shared" si="32"/>
        <v>0.15000000000000002</v>
      </c>
    </row>
    <row r="336" spans="1:20" ht="15.75" customHeight="1">
      <c r="A336" s="64">
        <v>2001</v>
      </c>
      <c r="B336" s="87"/>
      <c r="C336" s="87"/>
      <c r="D336" s="87"/>
      <c r="E336" s="87"/>
      <c r="F336" s="87"/>
      <c r="G336" s="87">
        <v>11</v>
      </c>
      <c r="H336" s="87"/>
      <c r="I336" s="87"/>
      <c r="J336" s="87"/>
      <c r="K336" s="87"/>
      <c r="L336" s="88"/>
      <c r="M336" s="72"/>
      <c r="N336" s="3"/>
      <c r="O336" s="73"/>
      <c r="P336" s="74">
        <f>IF(G336=0,"",G336/F335)</f>
        <v>0.84615384615384615</v>
      </c>
      <c r="Q336" s="75">
        <v>17</v>
      </c>
      <c r="R336" s="76">
        <f t="shared" si="31"/>
        <v>1</v>
      </c>
      <c r="S336" s="76">
        <f t="shared" si="32"/>
        <v>0</v>
      </c>
    </row>
    <row r="337" spans="1:20" ht="15.75" customHeight="1">
      <c r="A337" s="64">
        <v>2002</v>
      </c>
      <c r="B337" s="87"/>
      <c r="C337" s="87"/>
      <c r="D337" s="87"/>
      <c r="E337" s="87"/>
      <c r="F337" s="87"/>
      <c r="G337" s="87"/>
      <c r="H337" s="87">
        <v>9</v>
      </c>
      <c r="I337" s="87"/>
      <c r="J337" s="87"/>
      <c r="K337" s="87"/>
      <c r="L337" s="88"/>
      <c r="M337" s="72"/>
      <c r="N337" s="3"/>
      <c r="O337" s="73"/>
      <c r="P337" s="74">
        <f>IF(H337=0,"",H337/G336)</f>
        <v>0.81818181818181823</v>
      </c>
      <c r="Q337" s="75">
        <v>15</v>
      </c>
      <c r="R337" s="76">
        <f t="shared" si="31"/>
        <v>0.88235294117647056</v>
      </c>
      <c r="S337" s="76">
        <f t="shared" si="32"/>
        <v>0.11764705882352944</v>
      </c>
    </row>
    <row r="338" spans="1:20" ht="15.75" customHeight="1">
      <c r="A338" s="64">
        <v>2101</v>
      </c>
      <c r="B338" s="87"/>
      <c r="C338" s="87"/>
      <c r="D338" s="87"/>
      <c r="E338" s="87"/>
      <c r="F338" s="87"/>
      <c r="G338" s="87"/>
      <c r="H338" s="87"/>
      <c r="I338" s="87">
        <v>8</v>
      </c>
      <c r="J338" s="87"/>
      <c r="K338" s="87"/>
      <c r="L338" s="88"/>
      <c r="M338" s="72"/>
      <c r="N338" s="3"/>
      <c r="O338" s="73"/>
      <c r="P338" s="74">
        <f>IF(I338=0,"",I338/H337)</f>
        <v>0.88888888888888884</v>
      </c>
      <c r="Q338" s="75">
        <v>14</v>
      </c>
      <c r="R338" s="76">
        <f t="shared" si="31"/>
        <v>0.93333333333333335</v>
      </c>
      <c r="S338" s="76">
        <f t="shared" si="32"/>
        <v>6.6666666666666652E-2</v>
      </c>
    </row>
    <row r="339" spans="1:20" ht="15.75" customHeight="1">
      <c r="A339" s="64">
        <v>2102</v>
      </c>
      <c r="B339" s="87"/>
      <c r="C339" s="87"/>
      <c r="D339" s="87"/>
      <c r="E339" s="87"/>
      <c r="F339" s="87"/>
      <c r="G339" s="87"/>
      <c r="H339" s="87"/>
      <c r="I339" s="87"/>
      <c r="J339" s="87">
        <v>7</v>
      </c>
      <c r="K339" s="87"/>
      <c r="L339" s="88">
        <v>1</v>
      </c>
      <c r="M339" s="72"/>
      <c r="N339" s="3"/>
      <c r="O339" s="73"/>
      <c r="P339" s="78">
        <f>IF(J339=0,"",J339/I338)</f>
        <v>0.875</v>
      </c>
      <c r="Q339" s="75">
        <v>13</v>
      </c>
      <c r="R339" s="79">
        <f t="shared" si="31"/>
        <v>0.9285714285714286</v>
      </c>
      <c r="S339" s="79">
        <f t="shared" si="32"/>
        <v>7.1428571428571397E-2</v>
      </c>
    </row>
    <row r="340" spans="1:20" ht="15.75" customHeight="1">
      <c r="A340" s="64">
        <v>2201</v>
      </c>
      <c r="B340" s="87"/>
      <c r="C340" s="87"/>
      <c r="D340" s="87"/>
      <c r="E340" s="87"/>
      <c r="F340" s="87"/>
      <c r="G340" s="87"/>
      <c r="H340" s="87"/>
      <c r="I340" s="87"/>
      <c r="J340" s="87"/>
      <c r="K340" s="87">
        <v>5</v>
      </c>
      <c r="L340" s="88">
        <v>4</v>
      </c>
      <c r="M340" s="72"/>
      <c r="N340" s="3"/>
      <c r="O340" s="30"/>
      <c r="P340" s="80"/>
      <c r="Q340" s="81">
        <v>13</v>
      </c>
      <c r="R340" s="82"/>
      <c r="S340" s="83"/>
    </row>
    <row r="341" spans="1:20" ht="15.75" customHeight="1">
      <c r="A341" s="64">
        <v>2202</v>
      </c>
      <c r="B341" s="87"/>
      <c r="C341" s="87"/>
      <c r="D341" s="87"/>
      <c r="E341" s="87"/>
      <c r="F341" s="87"/>
      <c r="G341" s="87"/>
      <c r="H341" s="87"/>
      <c r="I341" s="87"/>
      <c r="J341" s="87"/>
      <c r="K341" s="87">
        <v>2</v>
      </c>
      <c r="L341" s="126">
        <v>2</v>
      </c>
      <c r="M341" s="72"/>
      <c r="N341" s="3"/>
      <c r="O341" s="30"/>
      <c r="P341" s="84"/>
      <c r="Q341" s="85">
        <v>8</v>
      </c>
      <c r="R341" s="86"/>
      <c r="S341" s="84"/>
    </row>
    <row r="342" spans="1:20" ht="15.75" customHeight="1">
      <c r="A342" s="64">
        <v>2301</v>
      </c>
      <c r="B342" s="87"/>
      <c r="C342" s="87"/>
      <c r="D342" s="87"/>
      <c r="E342" s="87"/>
      <c r="F342" s="87"/>
      <c r="G342" s="87"/>
      <c r="H342" s="87"/>
      <c r="I342" s="87"/>
      <c r="J342" s="87"/>
      <c r="K342" s="87">
        <v>2</v>
      </c>
      <c r="L342" s="88">
        <v>2</v>
      </c>
      <c r="M342" s="72"/>
      <c r="N342" s="3"/>
      <c r="O342" s="30"/>
      <c r="P342" s="84"/>
      <c r="Q342" s="85">
        <v>8</v>
      </c>
      <c r="R342" s="86"/>
      <c r="S342" s="84"/>
    </row>
    <row r="343" spans="1:20" ht="15.75" customHeight="1">
      <c r="A343" s="64">
        <v>2302</v>
      </c>
      <c r="B343" s="87"/>
      <c r="C343" s="87"/>
      <c r="D343" s="87"/>
      <c r="E343" s="87"/>
      <c r="F343" s="87"/>
      <c r="G343" s="87"/>
      <c r="H343" s="87"/>
      <c r="I343" s="87"/>
      <c r="J343" s="87"/>
      <c r="K343" s="87">
        <v>1</v>
      </c>
      <c r="L343" s="88">
        <v>2</v>
      </c>
      <c r="M343" s="72"/>
      <c r="N343" s="3"/>
      <c r="O343" s="30"/>
      <c r="P343" s="84"/>
      <c r="Q343" s="85">
        <v>4</v>
      </c>
      <c r="R343" s="86"/>
      <c r="S343" s="84"/>
    </row>
    <row r="344" spans="1:20" ht="15.75" customHeight="1">
      <c r="A344" s="64">
        <v>2401</v>
      </c>
      <c r="B344" s="87"/>
      <c r="C344" s="87"/>
      <c r="D344" s="87"/>
      <c r="E344" s="87"/>
      <c r="F344" s="87"/>
      <c r="G344" s="87"/>
      <c r="H344" s="87"/>
      <c r="I344" s="87"/>
      <c r="J344" s="87"/>
      <c r="K344" s="87">
        <v>1</v>
      </c>
      <c r="L344" s="88"/>
      <c r="M344" s="72"/>
      <c r="N344" s="3"/>
      <c r="O344" s="30"/>
      <c r="P344" s="3"/>
      <c r="Q344" s="30">
        <v>1</v>
      </c>
      <c r="R344" s="23"/>
      <c r="S344" s="84"/>
    </row>
    <row r="345" spans="1:20" ht="15.75" customHeight="1">
      <c r="A345" s="64">
        <v>2402</v>
      </c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8"/>
      <c r="M345" s="72"/>
      <c r="N345" s="3"/>
      <c r="O345" s="30"/>
      <c r="P345" s="89" t="s">
        <v>83</v>
      </c>
      <c r="Q345" s="90">
        <v>10</v>
      </c>
      <c r="R345" s="91">
        <f>L348</f>
        <v>11</v>
      </c>
      <c r="S345" s="92" t="s">
        <v>11</v>
      </c>
    </row>
    <row r="346" spans="1:20" ht="15.75" customHeight="1">
      <c r="A346" s="64">
        <v>2501</v>
      </c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8"/>
      <c r="M346" s="72"/>
      <c r="N346" s="3"/>
      <c r="O346" s="30"/>
      <c r="P346" s="93" t="s">
        <v>85</v>
      </c>
      <c r="Q346" s="94">
        <f>IF(Q345/B331=0,"",Q345/B331)</f>
        <v>0.15873015873015872</v>
      </c>
      <c r="R346" s="95">
        <f>IF(Q345/R345=0,"",Q345/R345)</f>
        <v>0.90909090909090906</v>
      </c>
      <c r="S346" s="96" t="s">
        <v>86</v>
      </c>
    </row>
    <row r="347" spans="1:20" ht="15.75" customHeight="1">
      <c r="A347" s="64">
        <v>2502</v>
      </c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8"/>
      <c r="M347" s="97"/>
      <c r="N347" s="98"/>
      <c r="O347" s="99"/>
      <c r="P347" s="98"/>
      <c r="Q347" s="99"/>
      <c r="R347" s="99"/>
      <c r="S347" s="122"/>
    </row>
    <row r="348" spans="1:20" ht="18" customHeight="1">
      <c r="A348" s="29"/>
      <c r="B348" s="30"/>
      <c r="C348" s="30"/>
      <c r="D348" s="288" t="s">
        <v>111</v>
      </c>
      <c r="E348" s="289"/>
      <c r="F348" s="289"/>
      <c r="G348" s="289"/>
      <c r="H348" s="289"/>
      <c r="I348" s="289"/>
      <c r="J348" s="290"/>
      <c r="K348" s="167"/>
      <c r="L348" s="101">
        <f>SUM(L331:L344)</f>
        <v>11</v>
      </c>
      <c r="M348" s="102">
        <f>(SUM(L339:L340)/B331)</f>
        <v>7.9365079365079361E-2</v>
      </c>
      <c r="N348" s="102">
        <f>IF(L348=0,"",L348/B331)</f>
        <v>0.17460317460317459</v>
      </c>
      <c r="O348" s="102">
        <f>IF(L339=0,"",N348-M348)</f>
        <v>9.5238095238095233E-2</v>
      </c>
      <c r="P348" s="3"/>
      <c r="Q348" s="30"/>
      <c r="R348" s="23"/>
      <c r="S348" s="3"/>
    </row>
    <row r="349" spans="1:20" ht="12.75" customHeight="1"/>
    <row r="350" spans="1:20" ht="12.75" customHeight="1"/>
    <row r="351" spans="1:20" ht="26.25" customHeight="1">
      <c r="A351" s="185"/>
      <c r="B351" s="320" t="s">
        <v>99</v>
      </c>
      <c r="C351" s="321"/>
      <c r="D351" s="321"/>
      <c r="E351" s="321"/>
      <c r="F351" s="321"/>
      <c r="G351" s="321"/>
      <c r="H351" s="321"/>
      <c r="I351" s="321"/>
      <c r="J351" s="322"/>
      <c r="K351" s="186" t="s">
        <v>115</v>
      </c>
      <c r="L351" s="187" t="s">
        <v>141</v>
      </c>
      <c r="M351" s="186"/>
      <c r="N351" s="188"/>
      <c r="O351" s="189"/>
      <c r="P351" s="188"/>
      <c r="Q351" s="188"/>
      <c r="R351" s="188"/>
      <c r="S351" s="188"/>
    </row>
    <row r="352" spans="1:20" ht="20.25" customHeight="1">
      <c r="A352" s="323" t="s">
        <v>10</v>
      </c>
      <c r="B352" s="324" t="s">
        <v>100</v>
      </c>
      <c r="C352" s="289"/>
      <c r="D352" s="289"/>
      <c r="E352" s="289"/>
      <c r="F352" s="289"/>
      <c r="G352" s="289"/>
      <c r="H352" s="289"/>
      <c r="I352" s="289"/>
      <c r="J352" s="290"/>
      <c r="K352" s="190"/>
      <c r="L352" s="251" t="s">
        <v>11</v>
      </c>
      <c r="M352" s="192" t="s">
        <v>3</v>
      </c>
      <c r="N352" s="192" t="s">
        <v>4</v>
      </c>
      <c r="O352" s="193" t="s">
        <v>5</v>
      </c>
      <c r="P352" s="192" t="s">
        <v>6</v>
      </c>
      <c r="Q352" s="194" t="s">
        <v>7</v>
      </c>
      <c r="R352" s="194" t="s">
        <v>8</v>
      </c>
      <c r="S352" s="286" t="s">
        <v>101</v>
      </c>
      <c r="T352" s="188"/>
    </row>
    <row r="353" spans="1:20" ht="15.75" customHeight="1">
      <c r="A353" s="285"/>
      <c r="B353" s="195" t="s">
        <v>102</v>
      </c>
      <c r="C353" s="195" t="s">
        <v>103</v>
      </c>
      <c r="D353" s="195" t="s">
        <v>104</v>
      </c>
      <c r="E353" s="195" t="s">
        <v>105</v>
      </c>
      <c r="F353" s="195" t="s">
        <v>106</v>
      </c>
      <c r="G353" s="195" t="s">
        <v>107</v>
      </c>
      <c r="H353" s="195" t="s">
        <v>108</v>
      </c>
      <c r="I353" s="195" t="s">
        <v>109</v>
      </c>
      <c r="J353" s="195" t="s">
        <v>110</v>
      </c>
      <c r="K353" s="195" t="s">
        <v>136</v>
      </c>
      <c r="L353" s="191"/>
      <c r="M353" s="196"/>
      <c r="N353" s="196"/>
      <c r="O353" s="197"/>
      <c r="P353" s="196"/>
      <c r="Q353" s="194"/>
      <c r="R353" s="198"/>
      <c r="S353" s="285"/>
      <c r="T353" s="188"/>
    </row>
    <row r="354" spans="1:20" ht="15.75" customHeight="1">
      <c r="A354" s="195">
        <v>1801</v>
      </c>
      <c r="B354" s="199"/>
      <c r="C354" s="200"/>
      <c r="D354" s="200"/>
      <c r="E354" s="200"/>
      <c r="F354" s="200"/>
      <c r="G354" s="200"/>
      <c r="H354" s="200"/>
      <c r="I354" s="200"/>
      <c r="J354" s="200"/>
      <c r="K354" s="200"/>
      <c r="L354" s="201"/>
      <c r="M354" s="202"/>
      <c r="N354" s="203"/>
      <c r="O354" s="204"/>
      <c r="P354" s="205"/>
      <c r="Q354" s="206">
        <f>B354</f>
        <v>0</v>
      </c>
      <c r="R354" s="207"/>
      <c r="S354" s="205"/>
      <c r="T354" s="188"/>
    </row>
    <row r="355" spans="1:20" ht="15.75" customHeight="1">
      <c r="A355" s="195">
        <v>1802</v>
      </c>
      <c r="B355" s="200"/>
      <c r="C355" s="200"/>
      <c r="D355" s="200"/>
      <c r="E355" s="200"/>
      <c r="F355" s="200"/>
      <c r="G355" s="200"/>
      <c r="H355" s="200"/>
      <c r="I355" s="200"/>
      <c r="J355" s="200"/>
      <c r="K355" s="200"/>
      <c r="L355" s="201"/>
      <c r="M355" s="208"/>
      <c r="N355" s="189"/>
      <c r="O355" s="209"/>
      <c r="P355" s="210" t="str">
        <f>IF(D355=0,"",D355/B354)</f>
        <v/>
      </c>
      <c r="Q355" s="199"/>
      <c r="R355" s="211" t="str">
        <f t="shared" ref="R355:R362" si="33">IF(Q355=0,"",Q355/Q354)</f>
        <v/>
      </c>
      <c r="S355" s="211" t="str">
        <f t="shared" ref="S355:S362" si="34">IF(Q355=0,"",100%-R355)</f>
        <v/>
      </c>
      <c r="T355" s="188"/>
    </row>
    <row r="356" spans="1:20" ht="15.75" customHeight="1">
      <c r="A356" s="195">
        <v>1901</v>
      </c>
      <c r="B356" s="200"/>
      <c r="C356" s="200"/>
      <c r="D356" s="200"/>
      <c r="E356" s="200"/>
      <c r="F356" s="200"/>
      <c r="G356" s="200"/>
      <c r="H356" s="200"/>
      <c r="I356" s="200"/>
      <c r="J356" s="200"/>
      <c r="K356" s="200"/>
      <c r="L356" s="201"/>
      <c r="M356" s="208"/>
      <c r="N356" s="189"/>
      <c r="O356" s="209"/>
      <c r="P356" s="210" t="str">
        <f>IF(E356=0,"",E356/D355)</f>
        <v/>
      </c>
      <c r="Q356" s="199"/>
      <c r="R356" s="211" t="str">
        <f t="shared" si="33"/>
        <v/>
      </c>
      <c r="S356" s="211" t="str">
        <f t="shared" si="34"/>
        <v/>
      </c>
      <c r="T356" s="212" t="e">
        <f>Q356/Q354</f>
        <v>#DIV/0!</v>
      </c>
    </row>
    <row r="357" spans="1:20" ht="15.75" customHeight="1">
      <c r="A357" s="195">
        <v>1902</v>
      </c>
      <c r="B357" s="200"/>
      <c r="C357" s="200"/>
      <c r="D357" s="200"/>
      <c r="E357" s="200"/>
      <c r="F357" s="200"/>
      <c r="G357" s="200"/>
      <c r="H357" s="200"/>
      <c r="I357" s="200"/>
      <c r="J357" s="200"/>
      <c r="K357" s="200"/>
      <c r="L357" s="201"/>
      <c r="M357" s="208"/>
      <c r="N357" s="189"/>
      <c r="O357" s="209"/>
      <c r="P357" s="210" t="str">
        <f>IF(F357=0,"",F357/E356)</f>
        <v/>
      </c>
      <c r="Q357" s="199"/>
      <c r="R357" s="211" t="str">
        <f t="shared" si="33"/>
        <v/>
      </c>
      <c r="S357" s="211" t="str">
        <f t="shared" si="34"/>
        <v/>
      </c>
      <c r="T357" s="188"/>
    </row>
    <row r="358" spans="1:20" ht="15.75" customHeight="1">
      <c r="A358" s="195">
        <v>2001</v>
      </c>
      <c r="B358" s="200"/>
      <c r="C358" s="200"/>
      <c r="D358" s="200"/>
      <c r="E358" s="200"/>
      <c r="F358" s="200"/>
      <c r="G358" s="200"/>
      <c r="H358" s="200"/>
      <c r="I358" s="200"/>
      <c r="J358" s="200"/>
      <c r="K358" s="200"/>
      <c r="L358" s="201"/>
      <c r="M358" s="208"/>
      <c r="N358" s="189"/>
      <c r="O358" s="209"/>
      <c r="P358" s="210" t="str">
        <f>IF(G358=0,"",G358/F357)</f>
        <v/>
      </c>
      <c r="Q358" s="199"/>
      <c r="R358" s="211" t="str">
        <f t="shared" si="33"/>
        <v/>
      </c>
      <c r="S358" s="211" t="str">
        <f t="shared" si="34"/>
        <v/>
      </c>
      <c r="T358" s="188"/>
    </row>
    <row r="359" spans="1:20" ht="15.75" customHeight="1">
      <c r="A359" s="195">
        <v>2002</v>
      </c>
      <c r="B359" s="200"/>
      <c r="C359" s="200"/>
      <c r="D359" s="200"/>
      <c r="E359" s="200"/>
      <c r="F359" s="200"/>
      <c r="G359" s="200"/>
      <c r="H359" s="200"/>
      <c r="I359" s="200"/>
      <c r="J359" s="200"/>
      <c r="K359" s="200"/>
      <c r="L359" s="201"/>
      <c r="M359" s="208"/>
      <c r="N359" s="189"/>
      <c r="O359" s="209"/>
      <c r="P359" s="210" t="str">
        <f>IF(H359=0,"",H359/G358)</f>
        <v/>
      </c>
      <c r="Q359" s="199"/>
      <c r="R359" s="211" t="str">
        <f t="shared" si="33"/>
        <v/>
      </c>
      <c r="S359" s="211" t="str">
        <f t="shared" si="34"/>
        <v/>
      </c>
      <c r="T359" s="188"/>
    </row>
    <row r="360" spans="1:20" ht="15.75" customHeight="1">
      <c r="A360" s="195">
        <v>2101</v>
      </c>
      <c r="B360" s="200"/>
      <c r="C360" s="200"/>
      <c r="D360" s="200"/>
      <c r="E360" s="200"/>
      <c r="F360" s="200"/>
      <c r="G360" s="200"/>
      <c r="H360" s="200"/>
      <c r="I360" s="200"/>
      <c r="J360" s="200"/>
      <c r="K360" s="200"/>
      <c r="L360" s="201"/>
      <c r="M360" s="208"/>
      <c r="N360" s="189"/>
      <c r="O360" s="209"/>
      <c r="P360" s="210" t="str">
        <f>IF(I360=0,"",I360/H359)</f>
        <v/>
      </c>
      <c r="Q360" s="199"/>
      <c r="R360" s="211" t="str">
        <f t="shared" si="33"/>
        <v/>
      </c>
      <c r="S360" s="211" t="str">
        <f t="shared" si="34"/>
        <v/>
      </c>
      <c r="T360" s="188"/>
    </row>
    <row r="361" spans="1:20" ht="15.75" customHeight="1">
      <c r="A361" s="195">
        <v>2102</v>
      </c>
      <c r="B361" s="200"/>
      <c r="C361" s="200"/>
      <c r="D361" s="200"/>
      <c r="E361" s="200"/>
      <c r="F361" s="200"/>
      <c r="G361" s="200"/>
      <c r="H361" s="200"/>
      <c r="I361" s="200"/>
      <c r="J361" s="200"/>
      <c r="K361" s="200"/>
      <c r="L361" s="201"/>
      <c r="M361" s="208"/>
      <c r="N361" s="189"/>
      <c r="O361" s="209"/>
      <c r="P361" s="210" t="str">
        <f>IF(J361=0,"",J361/I360)</f>
        <v/>
      </c>
      <c r="Q361" s="199"/>
      <c r="R361" s="211" t="str">
        <f t="shared" si="33"/>
        <v/>
      </c>
      <c r="S361" s="211" t="str">
        <f t="shared" si="34"/>
        <v/>
      </c>
      <c r="T361" s="188"/>
    </row>
    <row r="362" spans="1:20" ht="15.75" customHeight="1">
      <c r="A362" s="195">
        <v>2201</v>
      </c>
      <c r="B362" s="200"/>
      <c r="C362" s="200"/>
      <c r="D362" s="200"/>
      <c r="E362" s="200"/>
      <c r="F362" s="200"/>
      <c r="G362" s="200"/>
      <c r="H362" s="200"/>
      <c r="I362" s="200"/>
      <c r="J362" s="200"/>
      <c r="K362" s="200"/>
      <c r="L362" s="201"/>
      <c r="M362" s="208"/>
      <c r="N362" s="189"/>
      <c r="O362" s="209"/>
      <c r="P362" s="213" t="str">
        <f>IF(K362=0,"",K362/J361)</f>
        <v/>
      </c>
      <c r="Q362" s="199"/>
      <c r="R362" s="214" t="str">
        <f t="shared" si="33"/>
        <v/>
      </c>
      <c r="S362" s="214" t="str">
        <f t="shared" si="34"/>
        <v/>
      </c>
      <c r="T362" s="188"/>
    </row>
    <row r="363" spans="1:20" ht="15.75" customHeight="1">
      <c r="A363" s="195">
        <v>2202</v>
      </c>
      <c r="B363" s="200"/>
      <c r="C363" s="200"/>
      <c r="D363" s="200"/>
      <c r="E363" s="200"/>
      <c r="F363" s="200"/>
      <c r="G363" s="200"/>
      <c r="H363" s="200"/>
      <c r="I363" s="200"/>
      <c r="J363" s="200"/>
      <c r="K363" s="200"/>
      <c r="L363" s="201"/>
      <c r="M363" s="208"/>
      <c r="N363" s="189"/>
      <c r="O363" s="188"/>
      <c r="P363" s="215"/>
      <c r="Q363" s="200"/>
      <c r="R363" s="216"/>
      <c r="S363" s="217"/>
      <c r="T363" s="188"/>
    </row>
    <row r="364" spans="1:20" ht="15.75" customHeight="1">
      <c r="A364" s="195">
        <v>2301</v>
      </c>
      <c r="B364" s="200"/>
      <c r="C364" s="200"/>
      <c r="D364" s="200"/>
      <c r="E364" s="200"/>
      <c r="F364" s="200"/>
      <c r="G364" s="200"/>
      <c r="H364" s="200"/>
      <c r="I364" s="200"/>
      <c r="J364" s="200"/>
      <c r="K364" s="200"/>
      <c r="L364" s="201"/>
      <c r="M364" s="208"/>
      <c r="N364" s="189"/>
      <c r="O364" s="188"/>
      <c r="P364" s="218"/>
      <c r="Q364" s="219"/>
      <c r="R364" s="220"/>
      <c r="S364" s="218"/>
      <c r="T364" s="188"/>
    </row>
    <row r="365" spans="1:20" ht="15.75" customHeight="1">
      <c r="A365" s="195">
        <v>2302</v>
      </c>
      <c r="B365" s="200"/>
      <c r="C365" s="200"/>
      <c r="D365" s="200"/>
      <c r="E365" s="200"/>
      <c r="F365" s="200"/>
      <c r="G365" s="200"/>
      <c r="H365" s="200"/>
      <c r="I365" s="200"/>
      <c r="J365" s="200"/>
      <c r="K365" s="200"/>
      <c r="L365" s="201"/>
      <c r="M365" s="208"/>
      <c r="N365" s="189"/>
      <c r="O365" s="188"/>
      <c r="P365" s="218"/>
      <c r="Q365" s="219"/>
      <c r="R365" s="220"/>
      <c r="S365" s="218"/>
      <c r="T365" s="188"/>
    </row>
    <row r="366" spans="1:20" ht="15.75" customHeight="1">
      <c r="A366" s="195">
        <v>2401</v>
      </c>
      <c r="B366" s="200"/>
      <c r="C366" s="200"/>
      <c r="D366" s="200"/>
      <c r="E366" s="200"/>
      <c r="F366" s="200"/>
      <c r="G366" s="200"/>
      <c r="H366" s="200"/>
      <c r="I366" s="200"/>
      <c r="J366" s="200"/>
      <c r="K366" s="200"/>
      <c r="L366" s="201"/>
      <c r="M366" s="208"/>
      <c r="N366" s="189"/>
      <c r="O366" s="188"/>
      <c r="P366" s="218"/>
      <c r="Q366" s="219"/>
      <c r="R366" s="220"/>
      <c r="S366" s="218"/>
      <c r="T366" s="188"/>
    </row>
    <row r="367" spans="1:20" ht="15.75" customHeight="1">
      <c r="A367" s="195">
        <v>2402</v>
      </c>
      <c r="B367" s="200"/>
      <c r="C367" s="200"/>
      <c r="D367" s="200"/>
      <c r="E367" s="200"/>
      <c r="F367" s="200"/>
      <c r="G367" s="200"/>
      <c r="H367" s="200"/>
      <c r="I367" s="200"/>
      <c r="J367" s="200"/>
      <c r="K367" s="200"/>
      <c r="L367" s="201"/>
      <c r="M367" s="208"/>
      <c r="N367" s="189"/>
      <c r="O367" s="188"/>
      <c r="P367" s="189"/>
      <c r="Q367" s="188"/>
      <c r="R367" s="221"/>
      <c r="S367" s="218"/>
      <c r="T367" s="188"/>
    </row>
    <row r="368" spans="1:20" ht="15.75" customHeight="1">
      <c r="A368" s="195">
        <v>2501</v>
      </c>
      <c r="B368" s="200"/>
      <c r="C368" s="200"/>
      <c r="D368" s="200"/>
      <c r="E368" s="200"/>
      <c r="F368" s="200"/>
      <c r="G368" s="200"/>
      <c r="H368" s="200"/>
      <c r="I368" s="200"/>
      <c r="J368" s="200"/>
      <c r="K368" s="200"/>
      <c r="L368" s="201"/>
      <c r="M368" s="208"/>
      <c r="N368" s="189"/>
      <c r="O368" s="188"/>
      <c r="P368" s="222" t="s">
        <v>83</v>
      </c>
      <c r="Q368" s="223"/>
      <c r="R368" s="224" t="str">
        <f>IF(SUM(L360:L363)=0,"",SUM(L360:L363))</f>
        <v/>
      </c>
      <c r="S368" s="225" t="s">
        <v>11</v>
      </c>
      <c r="T368" s="188"/>
    </row>
    <row r="369" spans="1:20" ht="15.75" customHeight="1">
      <c r="A369" s="195">
        <v>2502</v>
      </c>
      <c r="B369" s="200"/>
      <c r="C369" s="200"/>
      <c r="D369" s="200"/>
      <c r="E369" s="200"/>
      <c r="F369" s="200"/>
      <c r="G369" s="200"/>
      <c r="H369" s="200"/>
      <c r="I369" s="200"/>
      <c r="J369" s="200"/>
      <c r="K369" s="200"/>
      <c r="L369" s="201"/>
      <c r="M369" s="208"/>
      <c r="N369" s="189"/>
      <c r="O369" s="188"/>
      <c r="P369" s="226" t="s">
        <v>85</v>
      </c>
      <c r="Q369" s="227" t="e">
        <f>IF(Q368/B354=0,"",Q368/B354)</f>
        <v>#DIV/0!</v>
      </c>
      <c r="R369" s="228" t="e">
        <f>IF(Q368/R368=0,"",Q368/R368)</f>
        <v>#VALUE!</v>
      </c>
      <c r="S369" s="229" t="s">
        <v>86</v>
      </c>
      <c r="T369" s="188"/>
    </row>
    <row r="370" spans="1:20" ht="15.75" customHeight="1">
      <c r="A370" s="195">
        <v>2601</v>
      </c>
      <c r="B370" s="200"/>
      <c r="C370" s="200"/>
      <c r="D370" s="200"/>
      <c r="E370" s="200"/>
      <c r="F370" s="200"/>
      <c r="G370" s="200"/>
      <c r="H370" s="200"/>
      <c r="I370" s="200"/>
      <c r="J370" s="200"/>
      <c r="K370" s="200"/>
      <c r="L370" s="201"/>
      <c r="M370" s="230"/>
      <c r="N370" s="231"/>
      <c r="O370" s="232"/>
      <c r="P370" s="231"/>
      <c r="Q370" s="232"/>
      <c r="R370" s="232"/>
      <c r="S370" s="233"/>
      <c r="T370" s="188"/>
    </row>
    <row r="371" spans="1:20" ht="18" customHeight="1">
      <c r="A371" s="234"/>
      <c r="B371" s="188"/>
      <c r="C371" s="188"/>
      <c r="D371" s="325" t="s">
        <v>111</v>
      </c>
      <c r="E371" s="289"/>
      <c r="F371" s="289"/>
      <c r="G371" s="289"/>
      <c r="H371" s="289"/>
      <c r="I371" s="289"/>
      <c r="J371" s="290"/>
      <c r="K371" s="235"/>
      <c r="L371" s="236">
        <f>SUM(L354:L367)</f>
        <v>0</v>
      </c>
      <c r="M371" s="237" t="str">
        <f>IF(L362=0,"",L362/B354)</f>
        <v/>
      </c>
      <c r="N371" s="237" t="str">
        <f>IF(L371=0,"",L371/B354)</f>
        <v/>
      </c>
      <c r="O371" s="237" t="str">
        <f>IF(L362=0,"",N371-M371)</f>
        <v/>
      </c>
      <c r="P371" s="189"/>
      <c r="Q371" s="188"/>
      <c r="R371" s="221"/>
      <c r="S371" s="189"/>
      <c r="T371" s="188"/>
    </row>
    <row r="372" spans="1:20" ht="12.75" customHeight="1"/>
    <row r="373" spans="1:20" ht="12.75" customHeight="1"/>
    <row r="374" spans="1:20" ht="26.25" customHeight="1">
      <c r="A374" s="2"/>
      <c r="B374" s="291" t="s">
        <v>99</v>
      </c>
      <c r="C374" s="292"/>
      <c r="D374" s="292"/>
      <c r="E374" s="292"/>
      <c r="F374" s="292"/>
      <c r="G374" s="292"/>
      <c r="H374" s="292"/>
      <c r="I374" s="292"/>
      <c r="J374" s="292"/>
      <c r="K374" s="60" t="s">
        <v>116</v>
      </c>
      <c r="L374" s="60"/>
      <c r="M374" s="60"/>
      <c r="N374" s="30"/>
      <c r="O374" s="3"/>
      <c r="P374" s="30"/>
      <c r="Q374" s="30"/>
      <c r="R374" s="30"/>
    </row>
    <row r="375" spans="1:20" ht="20.25" customHeight="1">
      <c r="A375" s="293" t="s">
        <v>10</v>
      </c>
      <c r="B375" s="294" t="s">
        <v>100</v>
      </c>
      <c r="C375" s="289"/>
      <c r="D375" s="289"/>
      <c r="E375" s="289"/>
      <c r="F375" s="289"/>
      <c r="G375" s="289"/>
      <c r="H375" s="289"/>
      <c r="I375" s="289"/>
      <c r="J375" s="289"/>
      <c r="K375" s="290"/>
      <c r="L375" s="251" t="s">
        <v>11</v>
      </c>
      <c r="M375" s="163" t="s">
        <v>3</v>
      </c>
      <c r="N375" s="163" t="s">
        <v>4</v>
      </c>
      <c r="O375" s="164" t="s">
        <v>5</v>
      </c>
      <c r="P375" s="163" t="s">
        <v>6</v>
      </c>
      <c r="Q375" s="165" t="s">
        <v>7</v>
      </c>
      <c r="R375" s="165" t="s">
        <v>8</v>
      </c>
      <c r="S375" s="286" t="s">
        <v>101</v>
      </c>
    </row>
    <row r="376" spans="1:20" ht="15.75" customHeight="1">
      <c r="A376" s="285"/>
      <c r="B376" s="64" t="s">
        <v>102</v>
      </c>
      <c r="C376" s="64" t="s">
        <v>103</v>
      </c>
      <c r="D376" s="64" t="s">
        <v>104</v>
      </c>
      <c r="E376" s="64" t="s">
        <v>105</v>
      </c>
      <c r="F376" s="64" t="s">
        <v>106</v>
      </c>
      <c r="G376" s="64" t="s">
        <v>107</v>
      </c>
      <c r="H376" s="64" t="s">
        <v>108</v>
      </c>
      <c r="I376" s="64" t="s">
        <v>109</v>
      </c>
      <c r="J376" s="64" t="s">
        <v>110</v>
      </c>
      <c r="K376" s="64" t="s">
        <v>136</v>
      </c>
      <c r="L376" s="162"/>
      <c r="M376" s="61"/>
      <c r="N376" s="61"/>
      <c r="O376" s="62"/>
      <c r="P376" s="61"/>
      <c r="Q376" s="165"/>
      <c r="R376" s="63"/>
      <c r="S376" s="285"/>
    </row>
    <row r="377" spans="1:20" ht="15.75" customHeight="1">
      <c r="A377" s="64">
        <v>1802</v>
      </c>
      <c r="B377" s="65">
        <v>50</v>
      </c>
      <c r="C377" s="87"/>
      <c r="D377" s="87"/>
      <c r="E377" s="87"/>
      <c r="F377" s="87"/>
      <c r="G377" s="87"/>
      <c r="H377" s="87"/>
      <c r="I377" s="87"/>
      <c r="J377" s="87"/>
      <c r="K377" s="87"/>
      <c r="L377" s="88"/>
      <c r="M377" s="67"/>
      <c r="N377" s="49"/>
      <c r="O377" s="68"/>
      <c r="P377" s="107"/>
      <c r="Q377" s="70">
        <f>B377</f>
        <v>50</v>
      </c>
      <c r="R377" s="108"/>
      <c r="S377" s="107"/>
    </row>
    <row r="378" spans="1:20" ht="15.75" customHeight="1">
      <c r="A378" s="64">
        <v>1901</v>
      </c>
      <c r="B378" s="87"/>
      <c r="C378" s="87">
        <v>37</v>
      </c>
      <c r="D378" s="87"/>
      <c r="E378" s="87"/>
      <c r="F378" s="87"/>
      <c r="G378" s="87"/>
      <c r="H378" s="87"/>
      <c r="I378" s="87"/>
      <c r="J378" s="87"/>
      <c r="K378" s="87"/>
      <c r="L378" s="88"/>
      <c r="M378" s="72"/>
      <c r="N378" s="3"/>
      <c r="O378" s="73"/>
      <c r="P378" s="74">
        <f>IF(C378=0,"",C378/B377)</f>
        <v>0.74</v>
      </c>
      <c r="Q378" s="75">
        <v>37</v>
      </c>
      <c r="R378" s="76">
        <f t="shared" ref="R378:R385" si="35">IF(Q378=0,"",Q378/Q377)</f>
        <v>0.74</v>
      </c>
      <c r="S378" s="76">
        <f t="shared" ref="S378:S385" si="36">IF(Q378=0,"",100%-R378)</f>
        <v>0.26</v>
      </c>
    </row>
    <row r="379" spans="1:20" ht="15.75" customHeight="1">
      <c r="A379" s="64">
        <v>1902</v>
      </c>
      <c r="B379" s="87"/>
      <c r="C379" s="87"/>
      <c r="D379" s="87">
        <v>24</v>
      </c>
      <c r="E379" s="87"/>
      <c r="F379" s="87"/>
      <c r="G379" s="87"/>
      <c r="H379" s="87"/>
      <c r="I379" s="87"/>
      <c r="J379" s="87"/>
      <c r="K379" s="87"/>
      <c r="L379" s="88"/>
      <c r="M379" s="72"/>
      <c r="N379" s="3"/>
      <c r="O379" s="73"/>
      <c r="P379" s="74">
        <f>IF(D379=0,"",D379/C378)</f>
        <v>0.64864864864864868</v>
      </c>
      <c r="Q379" s="75">
        <v>35</v>
      </c>
      <c r="R379" s="76">
        <f t="shared" si="35"/>
        <v>0.94594594594594594</v>
      </c>
      <c r="S379" s="76">
        <f t="shared" si="36"/>
        <v>5.4054054054054057E-2</v>
      </c>
      <c r="T379" s="8">
        <f>Q379/Q377</f>
        <v>0.7</v>
      </c>
    </row>
    <row r="380" spans="1:20" ht="15.75" customHeight="1">
      <c r="A380" s="64">
        <v>2001</v>
      </c>
      <c r="B380" s="87"/>
      <c r="C380" s="87"/>
      <c r="D380" s="87"/>
      <c r="E380" s="87">
        <v>18</v>
      </c>
      <c r="F380" s="87"/>
      <c r="G380" s="87"/>
      <c r="H380" s="87"/>
      <c r="I380" s="87"/>
      <c r="J380" s="87"/>
      <c r="K380" s="87"/>
      <c r="L380" s="88"/>
      <c r="M380" s="72"/>
      <c r="N380" s="3"/>
      <c r="O380" s="73"/>
      <c r="P380" s="74">
        <f>IF(E380=0,"",E380/D379)</f>
        <v>0.75</v>
      </c>
      <c r="Q380" s="75">
        <v>28</v>
      </c>
      <c r="R380" s="76">
        <f t="shared" si="35"/>
        <v>0.8</v>
      </c>
      <c r="S380" s="76">
        <f t="shared" si="36"/>
        <v>0.19999999999999996</v>
      </c>
    </row>
    <row r="381" spans="1:20" ht="15.75" customHeight="1">
      <c r="A381" s="64">
        <v>2002</v>
      </c>
      <c r="B381" s="87"/>
      <c r="C381" s="87"/>
      <c r="D381" s="87"/>
      <c r="E381" s="87"/>
      <c r="F381" s="87">
        <v>17</v>
      </c>
      <c r="G381" s="87"/>
      <c r="H381" s="87"/>
      <c r="I381" s="87"/>
      <c r="J381" s="87"/>
      <c r="K381" s="87"/>
      <c r="L381" s="88">
        <v>1</v>
      </c>
      <c r="M381" s="72"/>
      <c r="N381" s="3"/>
      <c r="O381" s="73"/>
      <c r="P381" s="74">
        <f>IF(F381=0,"",F381/E380)</f>
        <v>0.94444444444444442</v>
      </c>
      <c r="Q381" s="75">
        <v>28</v>
      </c>
      <c r="R381" s="76">
        <f t="shared" si="35"/>
        <v>1</v>
      </c>
      <c r="S381" s="76">
        <f t="shared" si="36"/>
        <v>0</v>
      </c>
    </row>
    <row r="382" spans="1:20" ht="15.75" customHeight="1">
      <c r="A382" s="64">
        <v>2101</v>
      </c>
      <c r="B382" s="87"/>
      <c r="C382" s="87"/>
      <c r="D382" s="87"/>
      <c r="E382" s="87"/>
      <c r="F382" s="87"/>
      <c r="G382" s="87">
        <v>17</v>
      </c>
      <c r="H382" s="87"/>
      <c r="I382" s="87"/>
      <c r="J382" s="87"/>
      <c r="K382" s="87"/>
      <c r="L382" s="88">
        <v>1</v>
      </c>
      <c r="M382" s="72"/>
      <c r="N382" s="3"/>
      <c r="O382" s="73"/>
      <c r="P382" s="74">
        <f>IF(G382=0,"",G382/F381)</f>
        <v>1</v>
      </c>
      <c r="Q382" s="75">
        <v>25</v>
      </c>
      <c r="R382" s="76">
        <f t="shared" si="35"/>
        <v>0.8928571428571429</v>
      </c>
      <c r="S382" s="76">
        <f t="shared" si="36"/>
        <v>0.1071428571428571</v>
      </c>
    </row>
    <row r="383" spans="1:20" ht="15.75" customHeight="1">
      <c r="A383" s="64">
        <v>2102</v>
      </c>
      <c r="B383" s="87"/>
      <c r="C383" s="87"/>
      <c r="D383" s="87"/>
      <c r="E383" s="87"/>
      <c r="F383" s="87"/>
      <c r="G383" s="87"/>
      <c r="H383" s="87">
        <v>17</v>
      </c>
      <c r="I383" s="87"/>
      <c r="J383" s="87"/>
      <c r="K383" s="87"/>
      <c r="L383" s="88"/>
      <c r="M383" s="72"/>
      <c r="N383" s="3"/>
      <c r="O383" s="73"/>
      <c r="P383" s="74">
        <f>IF(H383=0,"",H383/G382)</f>
        <v>1</v>
      </c>
      <c r="Q383" s="75">
        <v>22</v>
      </c>
      <c r="R383" s="76">
        <f t="shared" si="35"/>
        <v>0.88</v>
      </c>
      <c r="S383" s="76">
        <f t="shared" si="36"/>
        <v>0.12</v>
      </c>
    </row>
    <row r="384" spans="1:20" ht="15.75" customHeight="1">
      <c r="A384" s="64">
        <v>2201</v>
      </c>
      <c r="B384" s="87"/>
      <c r="C384" s="87"/>
      <c r="D384" s="87"/>
      <c r="E384" s="87"/>
      <c r="F384" s="87"/>
      <c r="G384" s="87"/>
      <c r="H384" s="87"/>
      <c r="I384" s="87">
        <v>12</v>
      </c>
      <c r="J384" s="87"/>
      <c r="K384" s="87"/>
      <c r="L384" s="88"/>
      <c r="M384" s="72"/>
      <c r="N384" s="3"/>
      <c r="O384" s="73"/>
      <c r="P384" s="74">
        <f>IF(I384=0,"",I384/H383)</f>
        <v>0.70588235294117652</v>
      </c>
      <c r="Q384" s="75">
        <v>22</v>
      </c>
      <c r="R384" s="76">
        <f t="shared" si="35"/>
        <v>1</v>
      </c>
      <c r="S384" s="76">
        <f t="shared" si="36"/>
        <v>0</v>
      </c>
    </row>
    <row r="385" spans="1:19" ht="15.75" customHeight="1">
      <c r="A385" s="64">
        <v>2202</v>
      </c>
      <c r="B385" s="87"/>
      <c r="C385" s="87"/>
      <c r="D385" s="87"/>
      <c r="E385" s="87"/>
      <c r="F385" s="87"/>
      <c r="G385" s="87"/>
      <c r="H385" s="87"/>
      <c r="I385" s="87"/>
      <c r="J385" s="87">
        <v>9</v>
      </c>
      <c r="K385" s="87"/>
      <c r="L385" s="88"/>
      <c r="M385" s="72"/>
      <c r="N385" s="3"/>
      <c r="O385" s="73"/>
      <c r="P385" s="78">
        <f>IF(J385=0,"",J385/I384)</f>
        <v>0.75</v>
      </c>
      <c r="Q385" s="75">
        <v>22</v>
      </c>
      <c r="R385" s="79">
        <f t="shared" si="35"/>
        <v>1</v>
      </c>
      <c r="S385" s="79">
        <f t="shared" si="36"/>
        <v>0</v>
      </c>
    </row>
    <row r="386" spans="1:19" ht="15.75" customHeight="1">
      <c r="A386" s="64">
        <v>2301</v>
      </c>
      <c r="B386" s="87"/>
      <c r="C386" s="87"/>
      <c r="D386" s="87"/>
      <c r="E386" s="87"/>
      <c r="F386" s="87"/>
      <c r="G386" s="87"/>
      <c r="H386" s="87"/>
      <c r="I386" s="87"/>
      <c r="J386" s="87"/>
      <c r="K386" s="87">
        <v>9</v>
      </c>
      <c r="L386" s="88">
        <v>8</v>
      </c>
      <c r="M386" s="72"/>
      <c r="N386" s="3"/>
      <c r="O386" s="30"/>
      <c r="P386" s="80"/>
      <c r="Q386" s="81">
        <v>21</v>
      </c>
      <c r="R386" s="82"/>
      <c r="S386" s="83"/>
    </row>
    <row r="387" spans="1:19" ht="15.75" customHeight="1">
      <c r="A387" s="64">
        <v>2302</v>
      </c>
      <c r="B387" s="87"/>
      <c r="C387" s="87"/>
      <c r="D387" s="87"/>
      <c r="E387" s="87"/>
      <c r="F387" s="87"/>
      <c r="G387" s="87"/>
      <c r="H387" s="87"/>
      <c r="I387" s="87"/>
      <c r="J387" s="87"/>
      <c r="K387" s="87">
        <v>1</v>
      </c>
      <c r="L387" s="88">
        <v>1</v>
      </c>
      <c r="M387" s="72"/>
      <c r="N387" s="3"/>
      <c r="O387" s="30"/>
      <c r="P387" s="84"/>
      <c r="Q387" s="85">
        <v>12</v>
      </c>
      <c r="R387" s="86"/>
      <c r="S387" s="84"/>
    </row>
    <row r="388" spans="1:19" ht="15.75" customHeight="1">
      <c r="A388" s="64">
        <v>2401</v>
      </c>
      <c r="B388" s="87"/>
      <c r="C388" s="87"/>
      <c r="D388" s="87"/>
      <c r="E388" s="87"/>
      <c r="F388" s="87"/>
      <c r="G388" s="87"/>
      <c r="H388" s="87"/>
      <c r="I388" s="87"/>
      <c r="J388" s="87"/>
      <c r="K388" s="87">
        <v>4</v>
      </c>
      <c r="L388" s="88">
        <v>3</v>
      </c>
      <c r="M388" s="72"/>
      <c r="N388" s="3"/>
      <c r="O388" s="30"/>
      <c r="P388" s="84"/>
      <c r="Q388" s="85">
        <v>11</v>
      </c>
      <c r="R388" s="86"/>
      <c r="S388" s="84"/>
    </row>
    <row r="389" spans="1:19" ht="15.75" customHeight="1">
      <c r="A389" s="64">
        <v>2402</v>
      </c>
      <c r="B389" s="87"/>
      <c r="C389" s="87"/>
      <c r="D389" s="87"/>
      <c r="E389" s="87"/>
      <c r="F389" s="87"/>
      <c r="G389" s="87"/>
      <c r="H389" s="87"/>
      <c r="I389" s="87"/>
      <c r="J389" s="87"/>
      <c r="K389" s="87">
        <v>4</v>
      </c>
      <c r="L389" s="88">
        <v>1</v>
      </c>
      <c r="M389" s="72"/>
      <c r="N389" s="3"/>
      <c r="O389" s="30"/>
      <c r="P389" s="3"/>
      <c r="Q389" s="30">
        <v>6</v>
      </c>
      <c r="R389" s="23"/>
      <c r="S389" s="84"/>
    </row>
    <row r="390" spans="1:19" ht="15.75" customHeight="1">
      <c r="A390" s="64">
        <v>2501</v>
      </c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8"/>
      <c r="M390" s="72"/>
      <c r="N390" s="3"/>
      <c r="O390" s="30"/>
      <c r="P390" s="89" t="s">
        <v>83</v>
      </c>
      <c r="Q390" s="90">
        <v>11</v>
      </c>
      <c r="R390" s="120">
        <f>L393</f>
        <v>15</v>
      </c>
      <c r="S390" s="92" t="s">
        <v>11</v>
      </c>
    </row>
    <row r="391" spans="1:19" ht="15.75" customHeight="1">
      <c r="A391" s="64">
        <v>2502</v>
      </c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8"/>
      <c r="M391" s="72"/>
      <c r="N391" s="3"/>
      <c r="O391" s="30"/>
      <c r="P391" s="93" t="s">
        <v>85</v>
      </c>
      <c r="Q391" s="94">
        <f>IF(Q390/B377=0,"",Q390/B377)</f>
        <v>0.22</v>
      </c>
      <c r="R391" s="121">
        <f>IF(Q390/R390=0,"",Q390/R390)</f>
        <v>0.73333333333333328</v>
      </c>
      <c r="S391" s="96" t="s">
        <v>86</v>
      </c>
    </row>
    <row r="392" spans="1:19" ht="15.75" customHeight="1">
      <c r="A392" s="64">
        <v>2601</v>
      </c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8"/>
      <c r="M392" s="97"/>
      <c r="N392" s="98"/>
      <c r="O392" s="99"/>
      <c r="P392" s="98"/>
      <c r="Q392" s="99"/>
      <c r="R392" s="99"/>
      <c r="S392" s="122"/>
    </row>
    <row r="393" spans="1:19" ht="18" customHeight="1">
      <c r="A393" s="29"/>
      <c r="B393" s="30"/>
      <c r="C393" s="30"/>
      <c r="D393" s="288" t="s">
        <v>111</v>
      </c>
      <c r="E393" s="289"/>
      <c r="F393" s="289"/>
      <c r="G393" s="289"/>
      <c r="H393" s="289"/>
      <c r="I393" s="289"/>
      <c r="J393" s="289"/>
      <c r="K393" s="290"/>
      <c r="L393" s="101">
        <f>SUM(L377:L389)</f>
        <v>15</v>
      </c>
      <c r="M393" s="102">
        <f>(SUM(L381:L386)/B377)</f>
        <v>0.2</v>
      </c>
      <c r="N393" s="102">
        <f>IF(L393=0,"",L393/B377)</f>
        <v>0.3</v>
      </c>
      <c r="O393" s="102">
        <f>IF(L386=0,"",N393-M393)</f>
        <v>9.9999999999999978E-2</v>
      </c>
      <c r="P393" s="3"/>
      <c r="Q393" s="30"/>
      <c r="R393" s="23"/>
      <c r="S393" s="3"/>
    </row>
    <row r="394" spans="1:19" ht="12.75" customHeight="1"/>
    <row r="395" spans="1:19" ht="12.75" customHeight="1"/>
    <row r="396" spans="1:19" ht="12.75" customHeight="1"/>
    <row r="397" spans="1:19" ht="26.25" customHeight="1">
      <c r="A397" s="2"/>
      <c r="B397" s="291" t="s">
        <v>99</v>
      </c>
      <c r="C397" s="292"/>
      <c r="D397" s="292"/>
      <c r="E397" s="292"/>
      <c r="F397" s="292"/>
      <c r="G397" s="292"/>
      <c r="H397" s="292"/>
      <c r="I397" s="292"/>
      <c r="J397" s="292"/>
      <c r="K397" s="60" t="s">
        <v>117</v>
      </c>
      <c r="L397" s="187" t="s">
        <v>141</v>
      </c>
      <c r="M397" s="60"/>
      <c r="N397" s="30"/>
      <c r="O397" s="3"/>
      <c r="P397" s="30"/>
      <c r="Q397" s="30"/>
      <c r="R397" s="30"/>
    </row>
    <row r="398" spans="1:19" ht="20.25" customHeight="1">
      <c r="A398" s="293" t="s">
        <v>10</v>
      </c>
      <c r="B398" s="294" t="s">
        <v>100</v>
      </c>
      <c r="C398" s="289"/>
      <c r="D398" s="289"/>
      <c r="E398" s="289"/>
      <c r="F398" s="289"/>
      <c r="G398" s="289"/>
      <c r="H398" s="289"/>
      <c r="I398" s="289"/>
      <c r="J398" s="289"/>
      <c r="K398" s="290"/>
      <c r="L398" s="251" t="s">
        <v>11</v>
      </c>
      <c r="M398" s="163" t="s">
        <v>3</v>
      </c>
      <c r="N398" s="163" t="s">
        <v>4</v>
      </c>
      <c r="O398" s="164" t="s">
        <v>5</v>
      </c>
      <c r="P398" s="163" t="s">
        <v>6</v>
      </c>
      <c r="Q398" s="165" t="s">
        <v>7</v>
      </c>
      <c r="R398" s="165" t="s">
        <v>8</v>
      </c>
      <c r="S398" s="286" t="s">
        <v>101</v>
      </c>
    </row>
    <row r="399" spans="1:19" ht="15.75" customHeight="1">
      <c r="A399" s="285"/>
      <c r="B399" s="64" t="s">
        <v>102</v>
      </c>
      <c r="C399" s="64" t="s">
        <v>103</v>
      </c>
      <c r="D399" s="64" t="s">
        <v>104</v>
      </c>
      <c r="E399" s="64" t="s">
        <v>105</v>
      </c>
      <c r="F399" s="64" t="s">
        <v>106</v>
      </c>
      <c r="G399" s="64" t="s">
        <v>107</v>
      </c>
      <c r="H399" s="64" t="s">
        <v>108</v>
      </c>
      <c r="I399" s="64" t="s">
        <v>109</v>
      </c>
      <c r="J399" s="64" t="s">
        <v>110</v>
      </c>
      <c r="K399" s="64" t="s">
        <v>136</v>
      </c>
      <c r="L399" s="162"/>
      <c r="M399" s="61"/>
      <c r="N399" s="61"/>
      <c r="O399" s="62"/>
      <c r="P399" s="61"/>
      <c r="Q399" s="165"/>
      <c r="R399" s="63"/>
      <c r="S399" s="285"/>
    </row>
    <row r="400" spans="1:19" ht="15.75" customHeight="1">
      <c r="A400" s="64">
        <v>1901</v>
      </c>
      <c r="B400" s="65"/>
      <c r="C400" s="87"/>
      <c r="D400" s="87"/>
      <c r="E400" s="87"/>
      <c r="F400" s="87"/>
      <c r="G400" s="87"/>
      <c r="H400" s="87"/>
      <c r="I400" s="87"/>
      <c r="J400" s="87"/>
      <c r="K400" s="87"/>
      <c r="L400" s="88"/>
      <c r="M400" s="67"/>
      <c r="N400" s="49"/>
      <c r="O400" s="68"/>
      <c r="P400" s="107"/>
      <c r="Q400" s="70">
        <f>B400</f>
        <v>0</v>
      </c>
      <c r="R400" s="108"/>
      <c r="S400" s="107"/>
    </row>
    <row r="401" spans="1:20" ht="15.75" customHeight="1">
      <c r="A401" s="64">
        <v>1902</v>
      </c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8"/>
      <c r="M401" s="72"/>
      <c r="N401" s="3"/>
      <c r="O401" s="73"/>
      <c r="P401" s="127" t="str">
        <f>IF(D401=0,"",D401/B400)</f>
        <v/>
      </c>
      <c r="Q401" s="75"/>
      <c r="R401" s="128" t="str">
        <f t="shared" ref="R401:R408" si="37">IF(Q401=0,"",Q401/Q400)</f>
        <v/>
      </c>
      <c r="S401" s="128" t="str">
        <f t="shared" ref="S401:S408" si="38">IF(Q401=0,"",100%-R401)</f>
        <v/>
      </c>
    </row>
    <row r="402" spans="1:20" ht="15.75" customHeight="1">
      <c r="A402" s="64">
        <v>2001</v>
      </c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8"/>
      <c r="M402" s="72"/>
      <c r="N402" s="3"/>
      <c r="O402" s="73"/>
      <c r="P402" s="127" t="str">
        <f>IF(E402=0,"",E402/D401)</f>
        <v/>
      </c>
      <c r="Q402" s="75"/>
      <c r="R402" s="128" t="str">
        <f t="shared" si="37"/>
        <v/>
      </c>
      <c r="S402" s="128" t="str">
        <f t="shared" si="38"/>
        <v/>
      </c>
      <c r="T402" s="8" t="e">
        <f>Q402/Q400</f>
        <v>#DIV/0!</v>
      </c>
    </row>
    <row r="403" spans="1:20" ht="15.75" customHeight="1">
      <c r="A403" s="64">
        <v>2002</v>
      </c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8"/>
      <c r="M403" s="72"/>
      <c r="N403" s="3"/>
      <c r="O403" s="73"/>
      <c r="P403" s="127" t="str">
        <f>IF(F403=0,"",F403/E402)</f>
        <v/>
      </c>
      <c r="Q403" s="75"/>
      <c r="R403" s="128" t="str">
        <f t="shared" si="37"/>
        <v/>
      </c>
      <c r="S403" s="128" t="str">
        <f t="shared" si="38"/>
        <v/>
      </c>
    </row>
    <row r="404" spans="1:20" ht="15.75" customHeight="1">
      <c r="A404" s="64">
        <v>2101</v>
      </c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8"/>
      <c r="M404" s="72"/>
      <c r="N404" s="3"/>
      <c r="O404" s="73"/>
      <c r="P404" s="127" t="str">
        <f>IF(G404=0,"",G404/F403)</f>
        <v/>
      </c>
      <c r="Q404" s="75"/>
      <c r="R404" s="128" t="str">
        <f t="shared" si="37"/>
        <v/>
      </c>
      <c r="S404" s="128" t="str">
        <f t="shared" si="38"/>
        <v/>
      </c>
    </row>
    <row r="405" spans="1:20" ht="15.75" customHeight="1">
      <c r="A405" s="64">
        <v>2102</v>
      </c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8"/>
      <c r="M405" s="72"/>
      <c r="N405" s="3"/>
      <c r="O405" s="73"/>
      <c r="P405" s="127" t="str">
        <f>IF(H405=0,"",H405/G404)</f>
        <v/>
      </c>
      <c r="Q405" s="75"/>
      <c r="R405" s="128" t="str">
        <f t="shared" si="37"/>
        <v/>
      </c>
      <c r="S405" s="128" t="str">
        <f t="shared" si="38"/>
        <v/>
      </c>
    </row>
    <row r="406" spans="1:20" ht="15.75" customHeight="1">
      <c r="A406" s="64">
        <v>2201</v>
      </c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8"/>
      <c r="M406" s="72"/>
      <c r="N406" s="3"/>
      <c r="O406" s="73"/>
      <c r="P406" s="127" t="str">
        <f>IF(I406=0,"",I406/H405)</f>
        <v/>
      </c>
      <c r="Q406" s="75"/>
      <c r="R406" s="128" t="str">
        <f t="shared" si="37"/>
        <v/>
      </c>
      <c r="S406" s="128" t="str">
        <f t="shared" si="38"/>
        <v/>
      </c>
    </row>
    <row r="407" spans="1:20" ht="15.75" customHeight="1">
      <c r="A407" s="64">
        <v>2202</v>
      </c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8"/>
      <c r="M407" s="72"/>
      <c r="N407" s="3"/>
      <c r="O407" s="73"/>
      <c r="P407" s="127" t="str">
        <f>IF(J407=0,"",J407/I406)</f>
        <v/>
      </c>
      <c r="Q407" s="75"/>
      <c r="R407" s="128" t="str">
        <f t="shared" si="37"/>
        <v/>
      </c>
      <c r="S407" s="128" t="str">
        <f t="shared" si="38"/>
        <v/>
      </c>
    </row>
    <row r="408" spans="1:20" ht="15.75" customHeight="1">
      <c r="A408" s="64">
        <v>2301</v>
      </c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8"/>
      <c r="M408" s="72"/>
      <c r="N408" s="3"/>
      <c r="O408" s="73"/>
      <c r="P408" s="129" t="str">
        <f>IF(K408=0,"",K408/J407)</f>
        <v/>
      </c>
      <c r="Q408" s="75"/>
      <c r="R408" s="130" t="str">
        <f t="shared" si="37"/>
        <v/>
      </c>
      <c r="S408" s="130" t="str">
        <f t="shared" si="38"/>
        <v/>
      </c>
    </row>
    <row r="409" spans="1:20" ht="15.75" customHeight="1">
      <c r="A409" s="64">
        <v>2302</v>
      </c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8"/>
      <c r="M409" s="72"/>
      <c r="N409" s="3"/>
      <c r="O409" s="30"/>
      <c r="P409" s="80"/>
      <c r="Q409" s="81"/>
      <c r="R409" s="82"/>
      <c r="S409" s="83"/>
    </row>
    <row r="410" spans="1:20" ht="15.75" customHeight="1">
      <c r="A410" s="64">
        <v>2401</v>
      </c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8"/>
      <c r="M410" s="72"/>
      <c r="N410" s="3"/>
      <c r="O410" s="30"/>
      <c r="P410" s="84"/>
      <c r="Q410" s="85"/>
      <c r="R410" s="86"/>
      <c r="S410" s="84"/>
    </row>
    <row r="411" spans="1:20" ht="15.75" customHeight="1">
      <c r="A411" s="64">
        <v>2402</v>
      </c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8"/>
      <c r="M411" s="72"/>
      <c r="N411" s="3"/>
      <c r="O411" s="30"/>
      <c r="P411" s="84"/>
      <c r="Q411" s="85"/>
      <c r="R411" s="86"/>
      <c r="S411" s="84"/>
    </row>
    <row r="412" spans="1:20" ht="15.75" customHeight="1">
      <c r="A412" s="64">
        <v>2501</v>
      </c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8"/>
      <c r="M412" s="72"/>
      <c r="N412" s="3"/>
      <c r="O412" s="30"/>
      <c r="P412" s="3"/>
      <c r="Q412" s="30"/>
      <c r="R412" s="23"/>
      <c r="S412" s="84"/>
    </row>
    <row r="413" spans="1:20" ht="15.75" customHeight="1">
      <c r="A413" s="64">
        <v>2502</v>
      </c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8"/>
      <c r="M413" s="72"/>
      <c r="N413" s="3"/>
      <c r="O413" s="30"/>
      <c r="P413" s="89" t="s">
        <v>83</v>
      </c>
      <c r="Q413" s="90"/>
      <c r="R413" s="120" t="str">
        <f>IF(SUM(L406:L409)=0,"",SUM(L406:L409))</f>
        <v/>
      </c>
      <c r="S413" s="92" t="s">
        <v>11</v>
      </c>
    </row>
    <row r="414" spans="1:20" ht="15.75" customHeight="1">
      <c r="A414" s="64">
        <v>2601</v>
      </c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8"/>
      <c r="M414" s="72"/>
      <c r="N414" s="3"/>
      <c r="O414" s="30"/>
      <c r="P414" s="93" t="s">
        <v>85</v>
      </c>
      <c r="Q414" s="94" t="e">
        <f>IF(Q413/B400=0,"",Q413/B400)</f>
        <v>#DIV/0!</v>
      </c>
      <c r="R414" s="121" t="e">
        <f>IF(Q413/R413=0,"",Q413/R413)</f>
        <v>#VALUE!</v>
      </c>
      <c r="S414" s="96" t="s">
        <v>86</v>
      </c>
    </row>
    <row r="415" spans="1:20" ht="15.75" customHeight="1">
      <c r="A415" s="64">
        <v>2602</v>
      </c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8"/>
      <c r="M415" s="97"/>
      <c r="N415" s="98"/>
      <c r="O415" s="99"/>
      <c r="P415" s="98"/>
      <c r="Q415" s="99"/>
      <c r="R415" s="99"/>
      <c r="S415" s="122"/>
    </row>
    <row r="416" spans="1:20" ht="18" customHeight="1">
      <c r="A416" s="29"/>
      <c r="B416" s="30"/>
      <c r="C416" s="30"/>
      <c r="D416" s="288" t="s">
        <v>111</v>
      </c>
      <c r="E416" s="289"/>
      <c r="F416" s="289"/>
      <c r="G416" s="289"/>
      <c r="H416" s="289"/>
      <c r="I416" s="289"/>
      <c r="J416" s="289"/>
      <c r="K416" s="290"/>
      <c r="L416" s="101">
        <f>SUM(L400:L412)</f>
        <v>0</v>
      </c>
      <c r="M416" s="102" t="str">
        <f>IF(L408=0,"",L408/B400)</f>
        <v/>
      </c>
      <c r="N416" s="102" t="str">
        <f>IF(L416=0,"",L416/B400)</f>
        <v/>
      </c>
      <c r="O416" s="102" t="str">
        <f>IF(L408=0,"",N416-M416)</f>
        <v/>
      </c>
      <c r="P416" s="3"/>
      <c r="Q416" s="30"/>
      <c r="R416" s="23"/>
      <c r="S416" s="3"/>
    </row>
    <row r="417" spans="1:20" ht="12.75" customHeight="1"/>
    <row r="418" spans="1:20" ht="12.75" customHeight="1"/>
    <row r="419" spans="1:20" ht="26.25" customHeight="1">
      <c r="A419" s="2"/>
      <c r="B419" s="291" t="s">
        <v>99</v>
      </c>
      <c r="C419" s="292"/>
      <c r="D419" s="292"/>
      <c r="E419" s="292"/>
      <c r="F419" s="292"/>
      <c r="G419" s="292"/>
      <c r="H419" s="292"/>
      <c r="I419" s="292"/>
      <c r="J419" s="292"/>
      <c r="K419" s="60" t="s">
        <v>118</v>
      </c>
      <c r="L419" s="60"/>
      <c r="M419" s="60"/>
      <c r="N419" s="30"/>
      <c r="O419" s="3"/>
      <c r="P419" s="30"/>
      <c r="Q419" s="30"/>
      <c r="R419" s="30"/>
    </row>
    <row r="420" spans="1:20" ht="20.25" customHeight="1">
      <c r="A420" s="293" t="s">
        <v>10</v>
      </c>
      <c r="B420" s="294" t="s">
        <v>100</v>
      </c>
      <c r="C420" s="289"/>
      <c r="D420" s="289"/>
      <c r="E420" s="289"/>
      <c r="F420" s="289"/>
      <c r="G420" s="289"/>
      <c r="H420" s="289"/>
      <c r="I420" s="289"/>
      <c r="J420" s="290"/>
      <c r="K420" s="166"/>
      <c r="L420" s="251" t="s">
        <v>11</v>
      </c>
      <c r="M420" s="163" t="s">
        <v>3</v>
      </c>
      <c r="N420" s="163" t="s">
        <v>4</v>
      </c>
      <c r="O420" s="164" t="s">
        <v>5</v>
      </c>
      <c r="P420" s="163" t="s">
        <v>6</v>
      </c>
      <c r="Q420" s="165" t="s">
        <v>7</v>
      </c>
      <c r="R420" s="165" t="s">
        <v>8</v>
      </c>
      <c r="S420" s="286" t="s">
        <v>101</v>
      </c>
    </row>
    <row r="421" spans="1:20" ht="15.75" customHeight="1">
      <c r="A421" s="285"/>
      <c r="B421" s="64" t="s">
        <v>102</v>
      </c>
      <c r="C421" s="64" t="s">
        <v>103</v>
      </c>
      <c r="D421" s="64" t="s">
        <v>104</v>
      </c>
      <c r="E421" s="64" t="s">
        <v>105</v>
      </c>
      <c r="F421" s="64" t="s">
        <v>106</v>
      </c>
      <c r="G421" s="64" t="s">
        <v>107</v>
      </c>
      <c r="H421" s="64" t="s">
        <v>108</v>
      </c>
      <c r="I421" s="64" t="s">
        <v>109</v>
      </c>
      <c r="J421" s="64" t="s">
        <v>110</v>
      </c>
      <c r="K421" s="64" t="s">
        <v>136</v>
      </c>
      <c r="L421" s="162"/>
      <c r="M421" s="61"/>
      <c r="N421" s="61"/>
      <c r="O421" s="62"/>
      <c r="P421" s="61"/>
      <c r="Q421" s="165"/>
      <c r="R421" s="63"/>
      <c r="S421" s="285"/>
    </row>
    <row r="422" spans="1:20" ht="15.75" customHeight="1">
      <c r="A422" s="64">
        <v>1902</v>
      </c>
      <c r="B422" s="65">
        <v>88</v>
      </c>
      <c r="C422" s="87"/>
      <c r="D422" s="87"/>
      <c r="E422" s="87"/>
      <c r="F422" s="87"/>
      <c r="G422" s="87"/>
      <c r="H422" s="87"/>
      <c r="I422" s="87"/>
      <c r="J422" s="87"/>
      <c r="K422" s="87"/>
      <c r="L422" s="88"/>
      <c r="M422" s="67"/>
      <c r="N422" s="49"/>
      <c r="O422" s="68"/>
      <c r="P422" s="107"/>
      <c r="Q422" s="70">
        <f>B422</f>
        <v>88</v>
      </c>
      <c r="R422" s="108"/>
      <c r="S422" s="107"/>
    </row>
    <row r="423" spans="1:20" ht="15.75" customHeight="1">
      <c r="A423" s="64">
        <v>2001</v>
      </c>
      <c r="B423" s="87"/>
      <c r="C423" s="87">
        <v>59</v>
      </c>
      <c r="D423" s="87"/>
      <c r="E423" s="87"/>
      <c r="F423" s="87"/>
      <c r="G423" s="87"/>
      <c r="H423" s="87"/>
      <c r="I423" s="87"/>
      <c r="J423" s="87"/>
      <c r="K423" s="87"/>
      <c r="L423" s="88"/>
      <c r="M423" s="72"/>
      <c r="N423" s="3"/>
      <c r="O423" s="73"/>
      <c r="P423" s="127">
        <f>IF(C423=0,"",C423/B422)</f>
        <v>0.67045454545454541</v>
      </c>
      <c r="Q423" s="75">
        <v>59</v>
      </c>
      <c r="R423" s="128">
        <f t="shared" ref="R423:R431" si="39">IF(Q423=0,"",Q423/Q422)</f>
        <v>0.67045454545454541</v>
      </c>
      <c r="S423" s="128">
        <f t="shared" ref="S423:S431" si="40">IF(Q423=0,"",100%-R423)</f>
        <v>0.32954545454545459</v>
      </c>
    </row>
    <row r="424" spans="1:20" ht="15.75" customHeight="1">
      <c r="A424" s="64">
        <v>2002</v>
      </c>
      <c r="B424" s="87"/>
      <c r="C424" s="87"/>
      <c r="D424" s="87">
        <v>43</v>
      </c>
      <c r="E424" s="87"/>
      <c r="F424" s="87"/>
      <c r="G424" s="87"/>
      <c r="H424" s="87"/>
      <c r="I424" s="87"/>
      <c r="J424" s="87"/>
      <c r="K424" s="87"/>
      <c r="L424" s="88"/>
      <c r="M424" s="72"/>
      <c r="N424" s="3"/>
      <c r="O424" s="73"/>
      <c r="P424" s="127">
        <f>IF(D424=0,"",D424/C423)</f>
        <v>0.72881355932203384</v>
      </c>
      <c r="Q424" s="75">
        <v>50</v>
      </c>
      <c r="R424" s="128">
        <f t="shared" si="39"/>
        <v>0.84745762711864403</v>
      </c>
      <c r="S424" s="128">
        <f t="shared" si="40"/>
        <v>0.15254237288135597</v>
      </c>
      <c r="T424" s="8">
        <f>Q424/Q422</f>
        <v>0.56818181818181823</v>
      </c>
    </row>
    <row r="425" spans="1:20" ht="15.75" customHeight="1">
      <c r="A425" s="64">
        <v>2101</v>
      </c>
      <c r="B425" s="87"/>
      <c r="C425" s="87"/>
      <c r="D425" s="87"/>
      <c r="E425" s="87">
        <v>32</v>
      </c>
      <c r="F425" s="87"/>
      <c r="G425" s="87"/>
      <c r="H425" s="87"/>
      <c r="I425" s="87"/>
      <c r="J425" s="87"/>
      <c r="K425" s="87"/>
      <c r="L425" s="88"/>
      <c r="M425" s="72"/>
      <c r="N425" s="3"/>
      <c r="O425" s="73"/>
      <c r="P425" s="127">
        <f>IF(E425=0,"",E425/D424)</f>
        <v>0.7441860465116279</v>
      </c>
      <c r="Q425" s="75">
        <v>46</v>
      </c>
      <c r="R425" s="128">
        <f t="shared" si="39"/>
        <v>0.92</v>
      </c>
      <c r="S425" s="128">
        <f t="shared" si="40"/>
        <v>7.999999999999996E-2</v>
      </c>
    </row>
    <row r="426" spans="1:20" ht="15.75" customHeight="1">
      <c r="A426" s="64">
        <v>2102</v>
      </c>
      <c r="B426" s="87"/>
      <c r="C426" s="87"/>
      <c r="D426" s="87"/>
      <c r="E426" s="87"/>
      <c r="F426" s="87">
        <v>26</v>
      </c>
      <c r="G426" s="87"/>
      <c r="H426" s="87"/>
      <c r="I426" s="87"/>
      <c r="J426" s="87"/>
      <c r="K426" s="87"/>
      <c r="L426" s="88"/>
      <c r="M426" s="72"/>
      <c r="N426" s="3"/>
      <c r="O426" s="73"/>
      <c r="P426" s="127">
        <f>IF(F426=0,"",F426/E425)</f>
        <v>0.8125</v>
      </c>
      <c r="Q426" s="75">
        <v>42</v>
      </c>
      <c r="R426" s="128">
        <f t="shared" si="39"/>
        <v>0.91304347826086951</v>
      </c>
      <c r="S426" s="128">
        <f t="shared" si="40"/>
        <v>8.6956521739130488E-2</v>
      </c>
    </row>
    <row r="427" spans="1:20" ht="15.75" customHeight="1">
      <c r="A427" s="64">
        <v>2201</v>
      </c>
      <c r="B427" s="87"/>
      <c r="C427" s="87"/>
      <c r="D427" s="87"/>
      <c r="E427" s="87"/>
      <c r="F427" s="87"/>
      <c r="G427" s="87">
        <v>23</v>
      </c>
      <c r="H427" s="87"/>
      <c r="I427" s="87"/>
      <c r="J427" s="87"/>
      <c r="K427" s="87"/>
      <c r="L427" s="88"/>
      <c r="M427" s="72"/>
      <c r="N427" s="3"/>
      <c r="O427" s="73"/>
      <c r="P427" s="127">
        <f>IF(G427=0,"",G427/F426)</f>
        <v>0.88461538461538458</v>
      </c>
      <c r="Q427" s="75">
        <v>35</v>
      </c>
      <c r="R427" s="128">
        <f t="shared" si="39"/>
        <v>0.83333333333333337</v>
      </c>
      <c r="S427" s="128">
        <f t="shared" si="40"/>
        <v>0.16666666666666663</v>
      </c>
    </row>
    <row r="428" spans="1:20" ht="15.75" customHeight="1">
      <c r="A428" s="64">
        <v>2202</v>
      </c>
      <c r="B428" s="87"/>
      <c r="C428" s="87"/>
      <c r="D428" s="87"/>
      <c r="E428" s="87"/>
      <c r="F428" s="87"/>
      <c r="G428" s="87"/>
      <c r="H428" s="87">
        <v>19</v>
      </c>
      <c r="I428" s="87"/>
      <c r="J428" s="87"/>
      <c r="K428" s="87"/>
      <c r="L428" s="88"/>
      <c r="M428" s="72"/>
      <c r="N428" s="3"/>
      <c r="O428" s="73"/>
      <c r="P428" s="127">
        <f>IF(H428=0,"",H428/G427)</f>
        <v>0.82608695652173914</v>
      </c>
      <c r="Q428" s="75">
        <v>32</v>
      </c>
      <c r="R428" s="128">
        <f t="shared" si="39"/>
        <v>0.91428571428571426</v>
      </c>
      <c r="S428" s="128">
        <f t="shared" si="40"/>
        <v>8.5714285714285743E-2</v>
      </c>
    </row>
    <row r="429" spans="1:20" ht="15.75" customHeight="1">
      <c r="A429" s="64">
        <v>2301</v>
      </c>
      <c r="B429" s="87"/>
      <c r="C429" s="87"/>
      <c r="D429" s="87"/>
      <c r="E429" s="87"/>
      <c r="F429" s="87"/>
      <c r="G429" s="87"/>
      <c r="H429" s="87"/>
      <c r="I429" s="87">
        <v>19</v>
      </c>
      <c r="J429" s="87"/>
      <c r="K429" s="87"/>
      <c r="L429" s="88"/>
      <c r="M429" s="72"/>
      <c r="N429" s="3"/>
      <c r="O429" s="73"/>
      <c r="P429" s="127">
        <f>IF(I429=0,"",I429/H428)</f>
        <v>1</v>
      </c>
      <c r="Q429" s="75">
        <v>24</v>
      </c>
      <c r="R429" s="128">
        <f t="shared" si="39"/>
        <v>0.75</v>
      </c>
      <c r="S429" s="128">
        <f t="shared" si="40"/>
        <v>0.25</v>
      </c>
    </row>
    <row r="430" spans="1:20" ht="15.75" customHeight="1">
      <c r="A430" s="64">
        <v>2302</v>
      </c>
      <c r="B430" s="87"/>
      <c r="C430" s="87"/>
      <c r="D430" s="87"/>
      <c r="E430" s="87"/>
      <c r="F430" s="87"/>
      <c r="G430" s="87"/>
      <c r="H430" s="87"/>
      <c r="I430" s="87"/>
      <c r="J430" s="87">
        <v>19</v>
      </c>
      <c r="K430" s="87"/>
      <c r="L430" s="88"/>
      <c r="M430" s="72"/>
      <c r="N430" s="3"/>
      <c r="O430" s="73"/>
      <c r="P430" s="129">
        <f>IF(J430=0,"",J430/I429)</f>
        <v>1</v>
      </c>
      <c r="Q430" s="75">
        <v>24</v>
      </c>
      <c r="R430" s="130">
        <f t="shared" si="39"/>
        <v>1</v>
      </c>
      <c r="S430" s="130">
        <f t="shared" si="40"/>
        <v>0</v>
      </c>
    </row>
    <row r="431" spans="1:20" ht="15.75" customHeight="1">
      <c r="A431" s="64">
        <v>2401</v>
      </c>
      <c r="B431" s="87"/>
      <c r="C431" s="87"/>
      <c r="D431" s="87"/>
      <c r="E431" s="87"/>
      <c r="F431" s="87"/>
      <c r="G431" s="87"/>
      <c r="H431" s="87"/>
      <c r="I431" s="87"/>
      <c r="J431" s="87"/>
      <c r="K431" s="87">
        <v>18</v>
      </c>
      <c r="L431" s="88">
        <v>2</v>
      </c>
      <c r="M431" s="72"/>
      <c r="N431" s="3"/>
      <c r="O431" s="30"/>
      <c r="P431" s="129">
        <f>IF(K431=0,"",K431/J430)</f>
        <v>0.94736842105263153</v>
      </c>
      <c r="Q431" s="81">
        <v>22</v>
      </c>
      <c r="R431" s="130">
        <f t="shared" si="39"/>
        <v>0.91666666666666663</v>
      </c>
      <c r="S431" s="130">
        <f t="shared" si="40"/>
        <v>8.333333333333337E-2</v>
      </c>
    </row>
    <row r="432" spans="1:20" ht="15.75" customHeight="1">
      <c r="A432" s="64">
        <v>2402</v>
      </c>
      <c r="B432" s="87"/>
      <c r="C432" s="87"/>
      <c r="D432" s="87"/>
      <c r="E432" s="87"/>
      <c r="F432" s="87"/>
      <c r="G432" s="87"/>
      <c r="H432" s="87"/>
      <c r="I432" s="87"/>
      <c r="J432" s="87"/>
      <c r="K432" s="87">
        <v>8</v>
      </c>
      <c r="L432" s="88">
        <v>7</v>
      </c>
      <c r="M432" s="72"/>
      <c r="N432" s="3"/>
      <c r="O432" s="30"/>
      <c r="P432" s="84"/>
      <c r="Q432" s="85">
        <v>19</v>
      </c>
      <c r="R432" s="86"/>
      <c r="S432" s="84"/>
    </row>
    <row r="433" spans="1:20" ht="15.75" customHeight="1">
      <c r="A433" s="64">
        <v>2501</v>
      </c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8"/>
      <c r="M433" s="72"/>
      <c r="N433" s="3"/>
      <c r="O433" s="30"/>
      <c r="P433" s="84"/>
      <c r="Q433" s="85"/>
      <c r="R433" s="86"/>
      <c r="S433" s="84"/>
    </row>
    <row r="434" spans="1:20" ht="15.75" customHeight="1">
      <c r="A434" s="64">
        <v>2502</v>
      </c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8"/>
      <c r="M434" s="72"/>
      <c r="N434" s="3"/>
      <c r="O434" s="30"/>
      <c r="P434" s="3"/>
      <c r="Q434" s="30"/>
      <c r="R434" s="23"/>
      <c r="S434" s="84"/>
    </row>
    <row r="435" spans="1:20" ht="15.75" customHeight="1">
      <c r="A435" s="64">
        <v>2601</v>
      </c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8"/>
      <c r="M435" s="72"/>
      <c r="N435" s="3"/>
      <c r="O435" s="30"/>
      <c r="P435" s="89" t="s">
        <v>83</v>
      </c>
      <c r="Q435" s="90">
        <v>1</v>
      </c>
      <c r="R435" s="120">
        <f>L438</f>
        <v>9</v>
      </c>
      <c r="S435" s="92" t="s">
        <v>11</v>
      </c>
    </row>
    <row r="436" spans="1:20" ht="15.75" customHeight="1">
      <c r="A436" s="64">
        <v>2602</v>
      </c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8"/>
      <c r="M436" s="72"/>
      <c r="N436" s="3"/>
      <c r="O436" s="30"/>
      <c r="P436" s="93" t="s">
        <v>85</v>
      </c>
      <c r="Q436" s="94">
        <f>IF(Q435/B422=0,"",Q435/B422)</f>
        <v>1.1363636363636364E-2</v>
      </c>
      <c r="R436" s="121">
        <f>IF(Q435/R435=0,"",Q435/R435)</f>
        <v>0.1111111111111111</v>
      </c>
      <c r="S436" s="96" t="s">
        <v>86</v>
      </c>
    </row>
    <row r="437" spans="1:20" ht="15.75" customHeight="1">
      <c r="A437" s="64">
        <v>2701</v>
      </c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8"/>
      <c r="M437" s="97"/>
      <c r="N437" s="98"/>
      <c r="O437" s="99"/>
      <c r="P437" s="98"/>
      <c r="Q437" s="99"/>
      <c r="R437" s="99"/>
      <c r="S437" s="122"/>
    </row>
    <row r="438" spans="1:20" ht="18" customHeight="1">
      <c r="A438" s="29"/>
      <c r="B438" s="30"/>
      <c r="C438" s="30"/>
      <c r="D438" s="288" t="s">
        <v>111</v>
      </c>
      <c r="E438" s="289"/>
      <c r="F438" s="289"/>
      <c r="G438" s="289"/>
      <c r="H438" s="289"/>
      <c r="I438" s="289"/>
      <c r="J438" s="289"/>
      <c r="K438" s="290"/>
      <c r="L438" s="101">
        <f>SUM(L422:L434)</f>
        <v>9</v>
      </c>
      <c r="M438" s="102">
        <f>IF(L431=0,"",L431/B422)</f>
        <v>2.2727272727272728E-2</v>
      </c>
      <c r="N438" s="102">
        <f>IF(L438=0,"",L438/B422)</f>
        <v>0.10227272727272728</v>
      </c>
      <c r="O438" s="102">
        <f>IF(L431=0,"",N438-M438)</f>
        <v>7.9545454545454558E-2</v>
      </c>
      <c r="P438" s="3"/>
      <c r="Q438" s="30"/>
      <c r="R438" s="23"/>
      <c r="S438" s="3"/>
    </row>
    <row r="439" spans="1:20" ht="12.75" customHeight="1"/>
    <row r="440" spans="1:20" ht="12.75" customHeight="1"/>
    <row r="441" spans="1:20" ht="26.25" customHeight="1">
      <c r="A441" s="2"/>
      <c r="B441" s="291" t="s">
        <v>99</v>
      </c>
      <c r="C441" s="292"/>
      <c r="D441" s="292"/>
      <c r="E441" s="292"/>
      <c r="F441" s="292"/>
      <c r="G441" s="292"/>
      <c r="H441" s="292"/>
      <c r="I441" s="292"/>
      <c r="J441" s="292"/>
      <c r="K441" s="60" t="s">
        <v>120</v>
      </c>
      <c r="L441" s="60"/>
      <c r="M441" s="60"/>
      <c r="N441" s="30"/>
      <c r="O441" s="3"/>
      <c r="P441" s="30"/>
      <c r="Q441" s="30"/>
      <c r="R441" s="30"/>
    </row>
    <row r="442" spans="1:20" ht="18.75" customHeight="1">
      <c r="A442" s="293" t="s">
        <v>10</v>
      </c>
      <c r="B442" s="294" t="s">
        <v>100</v>
      </c>
      <c r="C442" s="289"/>
      <c r="D442" s="289"/>
      <c r="E442" s="289"/>
      <c r="F442" s="289"/>
      <c r="G442" s="289"/>
      <c r="H442" s="289"/>
      <c r="I442" s="289"/>
      <c r="J442" s="290"/>
      <c r="K442" s="166"/>
      <c r="L442" s="251" t="s">
        <v>11</v>
      </c>
      <c r="M442" s="286" t="s">
        <v>3</v>
      </c>
      <c r="N442" s="286" t="s">
        <v>4</v>
      </c>
      <c r="O442" s="286" t="s">
        <v>5</v>
      </c>
      <c r="P442" s="286" t="s">
        <v>6</v>
      </c>
      <c r="Q442" s="286" t="s">
        <v>7</v>
      </c>
      <c r="R442" s="286" t="s">
        <v>8</v>
      </c>
      <c r="S442" s="286" t="s">
        <v>101</v>
      </c>
    </row>
    <row r="443" spans="1:20" ht="16.5" customHeight="1">
      <c r="A443" s="285"/>
      <c r="B443" s="64" t="s">
        <v>102</v>
      </c>
      <c r="C443" s="64" t="s">
        <v>103</v>
      </c>
      <c r="D443" s="64" t="s">
        <v>104</v>
      </c>
      <c r="E443" s="64" t="s">
        <v>105</v>
      </c>
      <c r="F443" s="64" t="s">
        <v>106</v>
      </c>
      <c r="G443" s="64" t="s">
        <v>107</v>
      </c>
      <c r="H443" s="64" t="s">
        <v>108</v>
      </c>
      <c r="I443" s="64" t="s">
        <v>109</v>
      </c>
      <c r="J443" s="64" t="s">
        <v>110</v>
      </c>
      <c r="K443" s="64" t="s">
        <v>136</v>
      </c>
      <c r="L443" s="162"/>
      <c r="M443" s="285"/>
      <c r="N443" s="285"/>
      <c r="O443" s="285"/>
      <c r="P443" s="285"/>
      <c r="Q443" s="285"/>
      <c r="R443" s="285"/>
      <c r="S443" s="285"/>
    </row>
    <row r="444" spans="1:20" ht="15.75" customHeight="1">
      <c r="A444" s="64">
        <v>2002</v>
      </c>
      <c r="B444" s="65">
        <v>45</v>
      </c>
      <c r="C444" s="87"/>
      <c r="D444" s="87"/>
      <c r="E444" s="87"/>
      <c r="F444" s="87"/>
      <c r="G444" s="87"/>
      <c r="H444" s="87"/>
      <c r="I444" s="87"/>
      <c r="J444" s="87"/>
      <c r="K444" s="87"/>
      <c r="L444" s="88"/>
      <c r="M444" s="67"/>
      <c r="N444" s="49"/>
      <c r="O444" s="68"/>
      <c r="P444" s="107"/>
      <c r="Q444" s="70">
        <f>B444</f>
        <v>45</v>
      </c>
      <c r="R444" s="108"/>
      <c r="S444" s="107"/>
    </row>
    <row r="445" spans="1:20" ht="15.75" customHeight="1">
      <c r="A445" s="64">
        <v>2101</v>
      </c>
      <c r="B445" s="87"/>
      <c r="C445" s="87">
        <v>39</v>
      </c>
      <c r="D445" s="87"/>
      <c r="E445" s="87"/>
      <c r="F445" s="87"/>
      <c r="G445" s="87"/>
      <c r="H445" s="87"/>
      <c r="I445" s="87"/>
      <c r="J445" s="87"/>
      <c r="K445" s="87"/>
      <c r="L445" s="88"/>
      <c r="M445" s="72"/>
      <c r="N445" s="3"/>
      <c r="O445" s="73"/>
      <c r="P445" s="127">
        <f>IF(C445=0,"",C445/B444)</f>
        <v>0.8666666666666667</v>
      </c>
      <c r="Q445" s="75">
        <v>39</v>
      </c>
      <c r="R445" s="128">
        <f t="shared" ref="R445:R452" si="41">IF(Q445=0,"",Q445/Q444)</f>
        <v>0.8666666666666667</v>
      </c>
      <c r="S445" s="128">
        <f t="shared" ref="S445:S452" si="42">IF(Q445=0,"",100%-R445)</f>
        <v>0.1333333333333333</v>
      </c>
    </row>
    <row r="446" spans="1:20" ht="15.75" customHeight="1">
      <c r="A446" s="64">
        <v>2102</v>
      </c>
      <c r="B446" s="87"/>
      <c r="C446" s="87"/>
      <c r="D446" s="87">
        <v>31</v>
      </c>
      <c r="E446" s="87"/>
      <c r="F446" s="87"/>
      <c r="G446" s="87"/>
      <c r="H446" s="87"/>
      <c r="I446" s="87"/>
      <c r="J446" s="87"/>
      <c r="K446" s="87"/>
      <c r="L446" s="88"/>
      <c r="M446" s="72"/>
      <c r="N446" s="3"/>
      <c r="O446" s="73"/>
      <c r="P446" s="127">
        <f>IF(D446=0,"",D446/C445)</f>
        <v>0.79487179487179482</v>
      </c>
      <c r="Q446" s="75">
        <v>34</v>
      </c>
      <c r="R446" s="128">
        <f t="shared" si="41"/>
        <v>0.87179487179487181</v>
      </c>
      <c r="S446" s="128">
        <f t="shared" si="42"/>
        <v>0.12820512820512819</v>
      </c>
      <c r="T446" s="8">
        <f>Q446/Q444</f>
        <v>0.75555555555555554</v>
      </c>
    </row>
    <row r="447" spans="1:20" ht="15.75" customHeight="1">
      <c r="A447" s="64">
        <v>2201</v>
      </c>
      <c r="B447" s="87"/>
      <c r="C447" s="87"/>
      <c r="D447" s="87"/>
      <c r="E447" s="87">
        <v>25</v>
      </c>
      <c r="F447" s="87"/>
      <c r="G447" s="87"/>
      <c r="H447" s="87"/>
      <c r="I447" s="87"/>
      <c r="J447" s="87"/>
      <c r="K447" s="87"/>
      <c r="L447" s="88"/>
      <c r="M447" s="72"/>
      <c r="N447" s="3"/>
      <c r="O447" s="73"/>
      <c r="P447" s="127">
        <f>IF(E447=0,"",E447/D446)</f>
        <v>0.80645161290322576</v>
      </c>
      <c r="Q447" s="75">
        <v>34</v>
      </c>
      <c r="R447" s="128">
        <f t="shared" si="41"/>
        <v>1</v>
      </c>
      <c r="S447" s="128">
        <f t="shared" si="42"/>
        <v>0</v>
      </c>
    </row>
    <row r="448" spans="1:20" ht="15.75" customHeight="1">
      <c r="A448" s="64">
        <v>2202</v>
      </c>
      <c r="B448" s="87"/>
      <c r="C448" s="87"/>
      <c r="D448" s="87"/>
      <c r="E448" s="87"/>
      <c r="F448" s="87">
        <v>19</v>
      </c>
      <c r="G448" s="87"/>
      <c r="H448" s="87"/>
      <c r="I448" s="87"/>
      <c r="J448" s="87"/>
      <c r="K448" s="87"/>
      <c r="L448" s="88"/>
      <c r="M448" s="72"/>
      <c r="N448" s="3"/>
      <c r="O448" s="73"/>
      <c r="P448" s="127">
        <f>IF(F448=0,"",F448/E447)</f>
        <v>0.76</v>
      </c>
      <c r="Q448" s="75">
        <v>30</v>
      </c>
      <c r="R448" s="128">
        <f t="shared" si="41"/>
        <v>0.88235294117647056</v>
      </c>
      <c r="S448" s="128">
        <f t="shared" si="42"/>
        <v>0.11764705882352944</v>
      </c>
    </row>
    <row r="449" spans="1:20" ht="15.75" customHeight="1">
      <c r="A449" s="64">
        <v>2301</v>
      </c>
      <c r="B449" s="87"/>
      <c r="C449" s="87"/>
      <c r="D449" s="87"/>
      <c r="E449" s="87"/>
      <c r="F449" s="87"/>
      <c r="G449" s="87">
        <v>19</v>
      </c>
      <c r="H449" s="87"/>
      <c r="I449" s="87"/>
      <c r="J449" s="87"/>
      <c r="K449" s="87"/>
      <c r="L449" s="88"/>
      <c r="M449" s="72"/>
      <c r="N449" s="3"/>
      <c r="O449" s="73"/>
      <c r="P449" s="127">
        <f>IF(G449=0,"",G449/F448)</f>
        <v>1</v>
      </c>
      <c r="Q449" s="75">
        <v>29</v>
      </c>
      <c r="R449" s="128">
        <f t="shared" si="41"/>
        <v>0.96666666666666667</v>
      </c>
      <c r="S449" s="128">
        <f t="shared" si="42"/>
        <v>3.3333333333333326E-2</v>
      </c>
    </row>
    <row r="450" spans="1:20" ht="15.75" customHeight="1">
      <c r="A450" s="64">
        <v>2302</v>
      </c>
      <c r="B450" s="87"/>
      <c r="C450" s="87"/>
      <c r="D450" s="87"/>
      <c r="E450" s="87"/>
      <c r="F450" s="87"/>
      <c r="G450" s="87"/>
      <c r="H450" s="87">
        <v>19</v>
      </c>
      <c r="I450" s="87"/>
      <c r="J450" s="87"/>
      <c r="K450" s="87"/>
      <c r="L450" s="88"/>
      <c r="M450" s="72"/>
      <c r="N450" s="3"/>
      <c r="O450" s="73"/>
      <c r="P450" s="127">
        <f>IF(H450=0,"",H450/G449)</f>
        <v>1</v>
      </c>
      <c r="Q450" s="75">
        <v>27</v>
      </c>
      <c r="R450" s="128">
        <f t="shared" si="41"/>
        <v>0.93103448275862066</v>
      </c>
      <c r="S450" s="128">
        <f t="shared" si="42"/>
        <v>6.8965517241379337E-2</v>
      </c>
    </row>
    <row r="451" spans="1:20" ht="15.75" customHeight="1">
      <c r="A451" s="64">
        <v>2401</v>
      </c>
      <c r="B451" s="87"/>
      <c r="C451" s="87"/>
      <c r="D451" s="87"/>
      <c r="E451" s="87"/>
      <c r="F451" s="87"/>
      <c r="G451" s="87"/>
      <c r="H451" s="87"/>
      <c r="I451" s="87">
        <v>10</v>
      </c>
      <c r="J451" s="87"/>
      <c r="K451" s="87"/>
      <c r="L451" s="88"/>
      <c r="M451" s="72"/>
      <c r="N451" s="3"/>
      <c r="O451" s="73"/>
      <c r="P451" s="127">
        <f>IF(I451=0,"",I451/H450)</f>
        <v>0.52631578947368418</v>
      </c>
      <c r="Q451" s="75">
        <v>25</v>
      </c>
      <c r="R451" s="128">
        <f t="shared" si="41"/>
        <v>0.92592592592592593</v>
      </c>
      <c r="S451" s="128">
        <f t="shared" si="42"/>
        <v>7.407407407407407E-2</v>
      </c>
    </row>
    <row r="452" spans="1:20" ht="15.75" customHeight="1">
      <c r="A452" s="64">
        <v>2402</v>
      </c>
      <c r="B452" s="87"/>
      <c r="C452" s="87"/>
      <c r="D452" s="87"/>
      <c r="E452" s="87"/>
      <c r="F452" s="87"/>
      <c r="G452" s="87"/>
      <c r="H452" s="87"/>
      <c r="I452" s="87"/>
      <c r="J452" s="87">
        <v>7</v>
      </c>
      <c r="K452" s="87"/>
      <c r="L452" s="88"/>
      <c r="M452" s="72"/>
      <c r="N452" s="3"/>
      <c r="O452" s="73"/>
      <c r="P452" s="129">
        <f>IF(J452=0,"",J452/I451)</f>
        <v>0.7</v>
      </c>
      <c r="Q452" s="75">
        <v>23</v>
      </c>
      <c r="R452" s="130">
        <f t="shared" si="41"/>
        <v>0.92</v>
      </c>
      <c r="S452" s="130">
        <f t="shared" si="42"/>
        <v>7.999999999999996E-2</v>
      </c>
    </row>
    <row r="453" spans="1:20" ht="15.75" customHeight="1">
      <c r="A453" s="64">
        <v>2501</v>
      </c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8"/>
      <c r="M453" s="72"/>
      <c r="N453" s="3"/>
      <c r="O453" s="30"/>
      <c r="P453" s="80"/>
      <c r="Q453" s="81"/>
      <c r="R453" s="82"/>
      <c r="S453" s="83"/>
    </row>
    <row r="454" spans="1:20" ht="15.75" customHeight="1">
      <c r="A454" s="64">
        <v>2502</v>
      </c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8"/>
      <c r="M454" s="72"/>
      <c r="N454" s="3"/>
      <c r="O454" s="30"/>
      <c r="P454" s="84"/>
      <c r="Q454" s="85"/>
      <c r="R454" s="86"/>
      <c r="S454" s="84"/>
    </row>
    <row r="455" spans="1:20" ht="15.75" customHeight="1">
      <c r="A455" s="64">
        <v>2601</v>
      </c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8"/>
      <c r="M455" s="72"/>
      <c r="N455" s="3"/>
      <c r="O455" s="30"/>
      <c r="P455" s="84"/>
      <c r="Q455" s="85"/>
      <c r="R455" s="86"/>
      <c r="S455" s="84"/>
    </row>
    <row r="456" spans="1:20" ht="15.75" customHeight="1">
      <c r="A456" s="64">
        <v>2602</v>
      </c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8"/>
      <c r="M456" s="72"/>
      <c r="N456" s="3"/>
      <c r="O456" s="30"/>
      <c r="P456" s="3"/>
      <c r="Q456" s="30"/>
      <c r="R456" s="23"/>
      <c r="S456" s="84"/>
    </row>
    <row r="457" spans="1:20" ht="15.75" customHeight="1">
      <c r="A457" s="64">
        <v>2701</v>
      </c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8"/>
      <c r="M457" s="72"/>
      <c r="N457" s="3"/>
      <c r="O457" s="30"/>
      <c r="P457" s="89" t="s">
        <v>83</v>
      </c>
      <c r="Q457" s="90"/>
      <c r="R457" s="120" t="str">
        <f>IF(SUM(L450:L453)=0,"",SUM(L450:L453))</f>
        <v/>
      </c>
      <c r="S457" s="92" t="s">
        <v>11</v>
      </c>
    </row>
    <row r="458" spans="1:20" ht="15.75" customHeight="1">
      <c r="A458" s="64">
        <v>2702</v>
      </c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8"/>
      <c r="M458" s="72"/>
      <c r="N458" s="3"/>
      <c r="O458" s="30"/>
      <c r="P458" s="93" t="s">
        <v>85</v>
      </c>
      <c r="Q458" s="94" t="str">
        <f>IF(Q457/B444=0,"",Q457/B444)</f>
        <v/>
      </c>
      <c r="R458" s="121" t="e">
        <f>IF(Q457/R457=0,"",Q457/R457)</f>
        <v>#VALUE!</v>
      </c>
      <c r="S458" s="96" t="s">
        <v>86</v>
      </c>
    </row>
    <row r="459" spans="1:20" ht="15.75" customHeight="1">
      <c r="A459" s="64">
        <v>2801</v>
      </c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8"/>
      <c r="M459" s="97"/>
      <c r="N459" s="98"/>
      <c r="O459" s="99"/>
      <c r="P459" s="98"/>
      <c r="Q459" s="99"/>
      <c r="R459" s="99"/>
      <c r="S459" s="122"/>
    </row>
    <row r="460" spans="1:20" ht="18" customHeight="1">
      <c r="A460" s="29"/>
      <c r="B460" s="30"/>
      <c r="C460" s="30"/>
      <c r="D460" s="288" t="s">
        <v>111</v>
      </c>
      <c r="E460" s="289"/>
      <c r="F460" s="289"/>
      <c r="G460" s="289"/>
      <c r="H460" s="289"/>
      <c r="I460" s="289"/>
      <c r="J460" s="289"/>
      <c r="K460" s="290"/>
      <c r="L460" s="101">
        <f>SUM(L444:L456)</f>
        <v>0</v>
      </c>
      <c r="M460" s="102" t="str">
        <f>IF(L452=0,"",L452/B444)</f>
        <v/>
      </c>
      <c r="N460" s="102" t="str">
        <f>IF(L460=0,"",L460/B444)</f>
        <v/>
      </c>
      <c r="O460" s="102" t="str">
        <f>IF(L452=0,"",N460-M460)</f>
        <v/>
      </c>
      <c r="P460" s="3"/>
      <c r="Q460" s="30"/>
      <c r="R460" s="23"/>
      <c r="S460" s="3"/>
    </row>
    <row r="461" spans="1:20" ht="12.75" customHeight="1"/>
    <row r="462" spans="1:20" ht="12.75" customHeight="1"/>
    <row r="463" spans="1:20" ht="21" customHeight="1">
      <c r="A463" s="2"/>
      <c r="B463" s="291" t="s">
        <v>99</v>
      </c>
      <c r="C463" s="292"/>
      <c r="D463" s="292"/>
      <c r="E463" s="292"/>
      <c r="F463" s="292"/>
      <c r="G463" s="292"/>
      <c r="H463" s="292"/>
      <c r="I463" s="292"/>
      <c r="J463" s="292"/>
      <c r="K463" s="60" t="s">
        <v>122</v>
      </c>
      <c r="L463" s="60"/>
      <c r="M463" s="60"/>
      <c r="N463" s="30"/>
      <c r="O463" s="3"/>
      <c r="P463" s="30"/>
      <c r="Q463" s="30"/>
      <c r="R463" s="30"/>
      <c r="S463" s="131"/>
      <c r="T463" s="131"/>
    </row>
    <row r="464" spans="1:20" ht="20.25">
      <c r="A464" s="293" t="s">
        <v>10</v>
      </c>
      <c r="B464" s="294" t="s">
        <v>100</v>
      </c>
      <c r="C464" s="289"/>
      <c r="D464" s="289"/>
      <c r="E464" s="289"/>
      <c r="F464" s="289"/>
      <c r="G464" s="289"/>
      <c r="H464" s="289"/>
      <c r="I464" s="289"/>
      <c r="J464" s="290"/>
      <c r="K464" s="166"/>
      <c r="L464" s="251" t="s">
        <v>11</v>
      </c>
      <c r="M464" s="286" t="s">
        <v>3</v>
      </c>
      <c r="N464" s="286" t="s">
        <v>4</v>
      </c>
      <c r="O464" s="286" t="s">
        <v>5</v>
      </c>
      <c r="P464" s="286" t="s">
        <v>6</v>
      </c>
      <c r="Q464" s="286" t="s">
        <v>7</v>
      </c>
      <c r="R464" s="286" t="s">
        <v>8</v>
      </c>
      <c r="S464" s="286" t="s">
        <v>101</v>
      </c>
      <c r="T464" s="131"/>
    </row>
    <row r="465" spans="1:20" ht="18">
      <c r="A465" s="285"/>
      <c r="B465" s="64" t="s">
        <v>102</v>
      </c>
      <c r="C465" s="64" t="s">
        <v>103</v>
      </c>
      <c r="D465" s="64" t="s">
        <v>104</v>
      </c>
      <c r="E465" s="64" t="s">
        <v>105</v>
      </c>
      <c r="F465" s="64" t="s">
        <v>106</v>
      </c>
      <c r="G465" s="64" t="s">
        <v>107</v>
      </c>
      <c r="H465" s="64" t="s">
        <v>108</v>
      </c>
      <c r="I465" s="64" t="s">
        <v>109</v>
      </c>
      <c r="J465" s="64" t="s">
        <v>110</v>
      </c>
      <c r="K465" s="64" t="s">
        <v>136</v>
      </c>
      <c r="L465" s="162"/>
      <c r="M465" s="285"/>
      <c r="N465" s="285"/>
      <c r="O465" s="285"/>
      <c r="P465" s="285"/>
      <c r="Q465" s="285"/>
      <c r="R465" s="285"/>
      <c r="S465" s="285"/>
      <c r="T465" s="131"/>
    </row>
    <row r="466" spans="1:20" ht="15.75">
      <c r="A466" s="64">
        <v>2102</v>
      </c>
      <c r="B466" s="65">
        <v>52</v>
      </c>
      <c r="C466" s="87"/>
      <c r="D466" s="87"/>
      <c r="E466" s="87"/>
      <c r="F466" s="87"/>
      <c r="G466" s="87"/>
      <c r="H466" s="87"/>
      <c r="I466" s="87"/>
      <c r="J466" s="87"/>
      <c r="K466" s="87"/>
      <c r="L466" s="88"/>
      <c r="M466" s="67"/>
      <c r="N466" s="49"/>
      <c r="O466" s="68"/>
      <c r="P466" s="107"/>
      <c r="Q466" s="70">
        <f>B466</f>
        <v>52</v>
      </c>
      <c r="R466" s="108"/>
      <c r="S466" s="107"/>
      <c r="T466" s="131"/>
    </row>
    <row r="467" spans="1:20" ht="15.75">
      <c r="A467" s="64">
        <v>2201</v>
      </c>
      <c r="B467" s="87"/>
      <c r="C467" s="87">
        <v>26</v>
      </c>
      <c r="D467" s="87"/>
      <c r="E467" s="87"/>
      <c r="F467" s="87"/>
      <c r="G467" s="87"/>
      <c r="H467" s="87"/>
      <c r="I467" s="87"/>
      <c r="J467" s="87"/>
      <c r="K467" s="87"/>
      <c r="L467" s="88"/>
      <c r="M467" s="72"/>
      <c r="N467" s="3"/>
      <c r="O467" s="73"/>
      <c r="P467" s="127">
        <f>IF(C467=0,"",C467/B466)</f>
        <v>0.5</v>
      </c>
      <c r="Q467" s="75">
        <v>26</v>
      </c>
      <c r="R467" s="128">
        <f t="shared" ref="R467:R474" si="43">IF(Q467=0,"",Q467/Q466)</f>
        <v>0.5</v>
      </c>
      <c r="S467" s="128">
        <f t="shared" ref="S467:S474" si="44">IF(Q467=0,"",100%-R467)</f>
        <v>0.5</v>
      </c>
      <c r="T467" s="131"/>
    </row>
    <row r="468" spans="1:20" ht="15.75">
      <c r="A468" s="64">
        <v>2202</v>
      </c>
      <c r="B468" s="87"/>
      <c r="C468" s="87"/>
      <c r="D468" s="87">
        <v>20</v>
      </c>
      <c r="E468" s="87"/>
      <c r="F468" s="87"/>
      <c r="G468" s="87"/>
      <c r="H468" s="87"/>
      <c r="I468" s="87"/>
      <c r="J468" s="87"/>
      <c r="K468" s="87"/>
      <c r="L468" s="88"/>
      <c r="M468" s="72"/>
      <c r="N468" s="3"/>
      <c r="O468" s="73"/>
      <c r="P468" s="127">
        <f>IF(D468=0,"",D468/C467)</f>
        <v>0.76923076923076927</v>
      </c>
      <c r="Q468" s="75">
        <v>24</v>
      </c>
      <c r="R468" s="128">
        <f t="shared" si="43"/>
        <v>0.92307692307692313</v>
      </c>
      <c r="S468" s="128">
        <f t="shared" si="44"/>
        <v>7.6923076923076872E-2</v>
      </c>
      <c r="T468" s="8">
        <f>Q468/Q466</f>
        <v>0.46153846153846156</v>
      </c>
    </row>
    <row r="469" spans="1:20" ht="15.75">
      <c r="A469" s="64">
        <v>2301</v>
      </c>
      <c r="B469" s="87"/>
      <c r="C469" s="87"/>
      <c r="D469" s="87"/>
      <c r="E469" s="87">
        <v>17</v>
      </c>
      <c r="F469" s="87"/>
      <c r="G469" s="87"/>
      <c r="H469" s="87"/>
      <c r="I469" s="87"/>
      <c r="J469" s="87"/>
      <c r="K469" s="87"/>
      <c r="L469" s="88"/>
      <c r="M469" s="72"/>
      <c r="N469" s="3"/>
      <c r="O469" s="73"/>
      <c r="P469" s="127">
        <f>IF(E469=0,"",E469/D468)</f>
        <v>0.85</v>
      </c>
      <c r="Q469" s="75">
        <v>22</v>
      </c>
      <c r="R469" s="128">
        <f t="shared" si="43"/>
        <v>0.91666666666666663</v>
      </c>
      <c r="S469" s="128">
        <f t="shared" si="44"/>
        <v>8.333333333333337E-2</v>
      </c>
      <c r="T469" s="131"/>
    </row>
    <row r="470" spans="1:20" ht="15.75">
      <c r="A470" s="64">
        <v>2302</v>
      </c>
      <c r="B470" s="87"/>
      <c r="C470" s="87"/>
      <c r="D470" s="87"/>
      <c r="E470" s="87"/>
      <c r="F470" s="87">
        <v>16</v>
      </c>
      <c r="G470" s="87"/>
      <c r="H470" s="87"/>
      <c r="I470" s="87"/>
      <c r="J470" s="87"/>
      <c r="K470" s="87"/>
      <c r="L470" s="88"/>
      <c r="M470" s="72"/>
      <c r="N470" s="3"/>
      <c r="O470" s="73"/>
      <c r="P470" s="127">
        <f>IF(F470=0,"",F470/E469)</f>
        <v>0.94117647058823528</v>
      </c>
      <c r="Q470" s="75">
        <v>18</v>
      </c>
      <c r="R470" s="128">
        <f t="shared" si="43"/>
        <v>0.81818181818181823</v>
      </c>
      <c r="S470" s="128">
        <f t="shared" si="44"/>
        <v>0.18181818181818177</v>
      </c>
      <c r="T470" s="131"/>
    </row>
    <row r="471" spans="1:20" ht="15.75">
      <c r="A471" s="64">
        <v>2401</v>
      </c>
      <c r="B471" s="87"/>
      <c r="C471" s="87"/>
      <c r="D471" s="87"/>
      <c r="E471" s="87"/>
      <c r="F471" s="87"/>
      <c r="G471" s="87">
        <v>16</v>
      </c>
      <c r="H471" s="87"/>
      <c r="I471" s="87"/>
      <c r="J471" s="87"/>
      <c r="K471" s="87"/>
      <c r="L471" s="88"/>
      <c r="M471" s="72"/>
      <c r="N471" s="3"/>
      <c r="O471" s="73"/>
      <c r="P471" s="127">
        <f>IF(G471=0,"",G471/F470)</f>
        <v>1</v>
      </c>
      <c r="Q471" s="75">
        <v>17</v>
      </c>
      <c r="R471" s="128">
        <f t="shared" si="43"/>
        <v>0.94444444444444442</v>
      </c>
      <c r="S471" s="128">
        <f t="shared" si="44"/>
        <v>5.555555555555558E-2</v>
      </c>
      <c r="T471" s="131"/>
    </row>
    <row r="472" spans="1:20" ht="15.75">
      <c r="A472" s="64">
        <v>2402</v>
      </c>
      <c r="B472" s="87"/>
      <c r="C472" s="87"/>
      <c r="D472" s="87"/>
      <c r="E472" s="87"/>
      <c r="F472" s="87"/>
      <c r="G472" s="87"/>
      <c r="H472" s="87">
        <v>15</v>
      </c>
      <c r="I472" s="87"/>
      <c r="J472" s="87"/>
      <c r="K472" s="87"/>
      <c r="L472" s="88"/>
      <c r="M472" s="72"/>
      <c r="N472" s="3"/>
      <c r="O472" s="73"/>
      <c r="P472" s="127">
        <f>IF(H472=0,"",H472/G471)</f>
        <v>0.9375</v>
      </c>
      <c r="Q472" s="75">
        <v>17</v>
      </c>
      <c r="R472" s="128">
        <f t="shared" si="43"/>
        <v>1</v>
      </c>
      <c r="S472" s="128">
        <f t="shared" si="44"/>
        <v>0</v>
      </c>
      <c r="T472" s="131"/>
    </row>
    <row r="473" spans="1:20" ht="15.75">
      <c r="A473" s="64">
        <v>2501</v>
      </c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8"/>
      <c r="M473" s="72"/>
      <c r="N473" s="3"/>
      <c r="O473" s="73"/>
      <c r="P473" s="127" t="str">
        <f>IF(I473=0,"",I473/H472)</f>
        <v/>
      </c>
      <c r="Q473" s="75"/>
      <c r="R473" s="128" t="str">
        <f t="shared" si="43"/>
        <v/>
      </c>
      <c r="S473" s="128" t="str">
        <f t="shared" si="44"/>
        <v/>
      </c>
      <c r="T473" s="131"/>
    </row>
    <row r="474" spans="1:20" ht="15.75">
      <c r="A474" s="64">
        <v>2502</v>
      </c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8"/>
      <c r="M474" s="72"/>
      <c r="N474" s="3"/>
      <c r="O474" s="73"/>
      <c r="P474" s="129" t="str">
        <f>IF(J474=0,"",J474/I473)</f>
        <v/>
      </c>
      <c r="Q474" s="75"/>
      <c r="R474" s="130" t="str">
        <f t="shared" si="43"/>
        <v/>
      </c>
      <c r="S474" s="130" t="str">
        <f t="shared" si="44"/>
        <v/>
      </c>
      <c r="T474" s="131"/>
    </row>
    <row r="475" spans="1:20" ht="15.75">
      <c r="A475" s="64">
        <v>2601</v>
      </c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8"/>
      <c r="M475" s="72"/>
      <c r="N475" s="3"/>
      <c r="O475" s="30"/>
      <c r="P475" s="80"/>
      <c r="Q475" s="81"/>
      <c r="R475" s="82"/>
      <c r="S475" s="83"/>
      <c r="T475" s="131"/>
    </row>
    <row r="476" spans="1:20" ht="15.75">
      <c r="A476" s="64">
        <v>2602</v>
      </c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8"/>
      <c r="M476" s="72"/>
      <c r="N476" s="3"/>
      <c r="O476" s="30"/>
      <c r="P476" s="84"/>
      <c r="Q476" s="85"/>
      <c r="R476" s="86"/>
      <c r="S476" s="84"/>
      <c r="T476" s="131"/>
    </row>
    <row r="477" spans="1:20" ht="15.75">
      <c r="A477" s="64">
        <v>2701</v>
      </c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8"/>
      <c r="M477" s="72"/>
      <c r="N477" s="3"/>
      <c r="O477" s="30"/>
      <c r="P477" s="84"/>
      <c r="Q477" s="85"/>
      <c r="R477" s="86"/>
      <c r="S477" s="84"/>
      <c r="T477" s="131"/>
    </row>
    <row r="478" spans="1:20" ht="15.75">
      <c r="A478" s="64">
        <v>2702</v>
      </c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8"/>
      <c r="M478" s="72"/>
      <c r="N478" s="3"/>
      <c r="O478" s="30"/>
      <c r="P478" s="3"/>
      <c r="Q478" s="30"/>
      <c r="R478" s="23"/>
      <c r="S478" s="84"/>
      <c r="T478" s="131"/>
    </row>
    <row r="479" spans="1:20" ht="15.75">
      <c r="A479" s="64">
        <v>2801</v>
      </c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8"/>
      <c r="M479" s="72"/>
      <c r="N479" s="3"/>
      <c r="O479" s="30"/>
      <c r="P479" s="89" t="s">
        <v>83</v>
      </c>
      <c r="Q479" s="90"/>
      <c r="R479" s="120" t="str">
        <f>IF(SUM(L472:L475)=0,"",SUM(L472:L475))</f>
        <v/>
      </c>
      <c r="S479" s="92" t="s">
        <v>11</v>
      </c>
      <c r="T479" s="131"/>
    </row>
    <row r="480" spans="1:20" ht="15.75">
      <c r="A480" s="64">
        <v>2802</v>
      </c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8"/>
      <c r="M480" s="72"/>
      <c r="N480" s="3"/>
      <c r="O480" s="30"/>
      <c r="P480" s="93" t="s">
        <v>85</v>
      </c>
      <c r="Q480" s="94" t="str">
        <f>IF(Q479/B466=0,"",Q479/B466)</f>
        <v/>
      </c>
      <c r="R480" s="121" t="e">
        <f>IF(Q479/R479=0,"",Q479/R479)</f>
        <v>#VALUE!</v>
      </c>
      <c r="S480" s="96" t="s">
        <v>86</v>
      </c>
      <c r="T480" s="131"/>
    </row>
    <row r="481" spans="1:20" ht="15.75">
      <c r="A481" s="64">
        <v>2901</v>
      </c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8"/>
      <c r="M481" s="97"/>
      <c r="N481" s="98"/>
      <c r="O481" s="99"/>
      <c r="P481" s="98"/>
      <c r="Q481" s="99"/>
      <c r="R481" s="99"/>
      <c r="S481" s="122"/>
      <c r="T481" s="131"/>
    </row>
    <row r="482" spans="1:20" ht="18">
      <c r="A482" s="29"/>
      <c r="B482" s="30"/>
      <c r="C482" s="30"/>
      <c r="D482" s="288" t="s">
        <v>111</v>
      </c>
      <c r="E482" s="289"/>
      <c r="F482" s="289"/>
      <c r="G482" s="289"/>
      <c r="H482" s="289"/>
      <c r="I482" s="289"/>
      <c r="J482" s="289"/>
      <c r="K482" s="290"/>
      <c r="L482" s="101">
        <f>SUM(L466:L478)</f>
        <v>0</v>
      </c>
      <c r="M482" s="102" t="str">
        <f>IF(L474=0,"",L474/B466)</f>
        <v/>
      </c>
      <c r="N482" s="102" t="str">
        <f>IF(L482=0,"",L482/B466)</f>
        <v/>
      </c>
      <c r="O482" s="102" t="str">
        <f>IF(L474=0,"",N482-M482)</f>
        <v/>
      </c>
      <c r="P482" s="3"/>
      <c r="Q482" s="30"/>
      <c r="R482" s="23"/>
      <c r="S482" s="3"/>
      <c r="T482" s="131"/>
    </row>
    <row r="483" spans="1:20" ht="12.75" customHeight="1"/>
    <row r="484" spans="1:20" ht="12.75" customHeight="1"/>
    <row r="485" spans="1:20" ht="24" customHeight="1">
      <c r="A485" s="2"/>
      <c r="B485" s="291" t="s">
        <v>99</v>
      </c>
      <c r="C485" s="292"/>
      <c r="D485" s="292"/>
      <c r="E485" s="292"/>
      <c r="F485" s="292"/>
      <c r="G485" s="292"/>
      <c r="H485" s="292"/>
      <c r="I485" s="292"/>
      <c r="J485" s="292"/>
      <c r="K485" s="60" t="s">
        <v>124</v>
      </c>
      <c r="L485" s="60"/>
      <c r="M485" s="60"/>
      <c r="N485" s="30"/>
      <c r="O485" s="3"/>
      <c r="P485" s="30"/>
      <c r="Q485" s="30"/>
      <c r="R485" s="30"/>
      <c r="S485" s="131"/>
      <c r="T485" s="131"/>
    </row>
    <row r="486" spans="1:20" ht="22.5" customHeight="1">
      <c r="A486" s="293" t="s">
        <v>10</v>
      </c>
      <c r="B486" s="294" t="s">
        <v>100</v>
      </c>
      <c r="C486" s="289"/>
      <c r="D486" s="289"/>
      <c r="E486" s="289"/>
      <c r="F486" s="289"/>
      <c r="G486" s="289"/>
      <c r="H486" s="289"/>
      <c r="I486" s="289"/>
      <c r="J486" s="290"/>
      <c r="K486" s="166"/>
      <c r="L486" s="251" t="s">
        <v>11</v>
      </c>
      <c r="M486" s="286" t="s">
        <v>3</v>
      </c>
      <c r="N486" s="286" t="s">
        <v>4</v>
      </c>
      <c r="O486" s="286" t="s">
        <v>5</v>
      </c>
      <c r="P486" s="286" t="s">
        <v>6</v>
      </c>
      <c r="Q486" s="286" t="s">
        <v>7</v>
      </c>
      <c r="R486" s="286" t="s">
        <v>8</v>
      </c>
      <c r="S486" s="286" t="s">
        <v>101</v>
      </c>
      <c r="T486" s="131"/>
    </row>
    <row r="487" spans="1:20" ht="20.25" customHeight="1">
      <c r="A487" s="285"/>
      <c r="B487" s="64" t="s">
        <v>102</v>
      </c>
      <c r="C487" s="64" t="s">
        <v>103</v>
      </c>
      <c r="D487" s="64" t="s">
        <v>104</v>
      </c>
      <c r="E487" s="64" t="s">
        <v>105</v>
      </c>
      <c r="F487" s="64" t="s">
        <v>106</v>
      </c>
      <c r="G487" s="64" t="s">
        <v>107</v>
      </c>
      <c r="H487" s="64" t="s">
        <v>108</v>
      </c>
      <c r="I487" s="64" t="s">
        <v>109</v>
      </c>
      <c r="J487" s="64" t="s">
        <v>110</v>
      </c>
      <c r="K487" s="64" t="s">
        <v>136</v>
      </c>
      <c r="L487" s="162"/>
      <c r="M487" s="285"/>
      <c r="N487" s="285"/>
      <c r="O487" s="285"/>
      <c r="P487" s="285"/>
      <c r="Q487" s="285"/>
      <c r="R487" s="285"/>
      <c r="S487" s="285"/>
      <c r="T487" s="131"/>
    </row>
    <row r="488" spans="1:20" ht="15.75">
      <c r="A488" s="64">
        <v>2202</v>
      </c>
      <c r="B488" s="65">
        <v>54</v>
      </c>
      <c r="C488" s="87"/>
      <c r="D488" s="87"/>
      <c r="E488" s="87"/>
      <c r="F488" s="87"/>
      <c r="G488" s="87"/>
      <c r="H488" s="87"/>
      <c r="I488" s="87"/>
      <c r="J488" s="87"/>
      <c r="K488" s="87"/>
      <c r="L488" s="88"/>
      <c r="M488" s="67"/>
      <c r="N488" s="49"/>
      <c r="O488" s="68"/>
      <c r="P488" s="107"/>
      <c r="Q488" s="70">
        <f>B488</f>
        <v>54</v>
      </c>
      <c r="R488" s="108"/>
      <c r="S488" s="107"/>
      <c r="T488" s="131"/>
    </row>
    <row r="489" spans="1:20" ht="15.75">
      <c r="A489" s="64">
        <v>2301</v>
      </c>
      <c r="B489" s="87"/>
      <c r="C489" s="87">
        <v>29</v>
      </c>
      <c r="D489" s="87"/>
      <c r="E489" s="87"/>
      <c r="F489" s="87"/>
      <c r="G489" s="87"/>
      <c r="H489" s="87"/>
      <c r="I489" s="87"/>
      <c r="J489" s="87"/>
      <c r="K489" s="87"/>
      <c r="L489" s="88"/>
      <c r="M489" s="72"/>
      <c r="N489" s="3"/>
      <c r="O489" s="73"/>
      <c r="P489" s="127">
        <f>IF(C489=0,"",C489/B488)</f>
        <v>0.53703703703703709</v>
      </c>
      <c r="Q489" s="75">
        <v>29</v>
      </c>
      <c r="R489" s="128">
        <f t="shared" ref="R489:R496" si="45">IF(Q489=0,"",Q489/Q488)</f>
        <v>0.53703703703703709</v>
      </c>
      <c r="S489" s="128">
        <f t="shared" ref="S489:S496" si="46">IF(Q489=0,"",100%-R489)</f>
        <v>0.46296296296296291</v>
      </c>
      <c r="T489" s="131"/>
    </row>
    <row r="490" spans="1:20" ht="15.75">
      <c r="A490" s="64">
        <v>2302</v>
      </c>
      <c r="B490" s="87"/>
      <c r="C490" s="87"/>
      <c r="D490" s="87">
        <v>23</v>
      </c>
      <c r="E490" s="87"/>
      <c r="F490" s="87"/>
      <c r="G490" s="87"/>
      <c r="H490" s="87"/>
      <c r="I490" s="87"/>
      <c r="J490" s="87"/>
      <c r="K490" s="87"/>
      <c r="L490" s="88"/>
      <c r="M490" s="72"/>
      <c r="N490" s="3"/>
      <c r="O490" s="73"/>
      <c r="P490" s="127">
        <f>IF(D490=0,"",D490/C489)</f>
        <v>0.7931034482758621</v>
      </c>
      <c r="Q490" s="75">
        <v>24</v>
      </c>
      <c r="R490" s="128">
        <f t="shared" si="45"/>
        <v>0.82758620689655171</v>
      </c>
      <c r="S490" s="128">
        <f t="shared" si="46"/>
        <v>0.17241379310344829</v>
      </c>
      <c r="T490" s="8">
        <f>Q490/Q488</f>
        <v>0.44444444444444442</v>
      </c>
    </row>
    <row r="491" spans="1:20" ht="15.75">
      <c r="A491" s="64">
        <v>2401</v>
      </c>
      <c r="B491" s="87"/>
      <c r="C491" s="87"/>
      <c r="D491" s="87"/>
      <c r="E491" s="87">
        <v>20</v>
      </c>
      <c r="F491" s="87"/>
      <c r="G491" s="87"/>
      <c r="H491" s="87"/>
      <c r="I491" s="87"/>
      <c r="J491" s="87"/>
      <c r="K491" s="87"/>
      <c r="L491" s="88"/>
      <c r="M491" s="72"/>
      <c r="N491" s="3"/>
      <c r="O491" s="73"/>
      <c r="P491" s="127">
        <f>IF(E491=0,"",E491/D490)</f>
        <v>0.86956521739130432</v>
      </c>
      <c r="Q491" s="75">
        <v>21</v>
      </c>
      <c r="R491" s="128">
        <f t="shared" si="45"/>
        <v>0.875</v>
      </c>
      <c r="S491" s="128">
        <f t="shared" si="46"/>
        <v>0.125</v>
      </c>
      <c r="T491" s="131"/>
    </row>
    <row r="492" spans="1:20" ht="15.75">
      <c r="A492" s="64">
        <v>2402</v>
      </c>
      <c r="B492" s="87"/>
      <c r="C492" s="87"/>
      <c r="D492" s="87"/>
      <c r="E492" s="87"/>
      <c r="F492" s="87">
        <v>18</v>
      </c>
      <c r="G492" s="87"/>
      <c r="H492" s="87"/>
      <c r="I492" s="87"/>
      <c r="J492" s="87"/>
      <c r="K492" s="87"/>
      <c r="L492" s="88"/>
      <c r="M492" s="72"/>
      <c r="N492" s="3"/>
      <c r="O492" s="73"/>
      <c r="P492" s="127">
        <f>IF(F492=0,"",F492/E491)</f>
        <v>0.9</v>
      </c>
      <c r="Q492" s="75">
        <v>20</v>
      </c>
      <c r="R492" s="128">
        <f t="shared" si="45"/>
        <v>0.95238095238095233</v>
      </c>
      <c r="S492" s="128">
        <f t="shared" si="46"/>
        <v>4.7619047619047672E-2</v>
      </c>
      <c r="T492" s="131"/>
    </row>
    <row r="493" spans="1:20" ht="15.75">
      <c r="A493" s="64">
        <v>2501</v>
      </c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8"/>
      <c r="M493" s="72"/>
      <c r="N493" s="3"/>
      <c r="O493" s="73"/>
      <c r="P493" s="127" t="str">
        <f>IF(G493=0,"",G493/F492)</f>
        <v/>
      </c>
      <c r="Q493" s="75"/>
      <c r="R493" s="128" t="str">
        <f t="shared" si="45"/>
        <v/>
      </c>
      <c r="S493" s="128" t="str">
        <f t="shared" si="46"/>
        <v/>
      </c>
      <c r="T493" s="131"/>
    </row>
    <row r="494" spans="1:20" ht="15.75">
      <c r="A494" s="64">
        <v>2502</v>
      </c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8"/>
      <c r="M494" s="72"/>
      <c r="N494" s="3"/>
      <c r="O494" s="73"/>
      <c r="P494" s="127" t="str">
        <f>IF(H494=0,"",H494/G493)</f>
        <v/>
      </c>
      <c r="Q494" s="75"/>
      <c r="R494" s="128" t="str">
        <f t="shared" si="45"/>
        <v/>
      </c>
      <c r="S494" s="128" t="str">
        <f t="shared" si="46"/>
        <v/>
      </c>
      <c r="T494" s="131"/>
    </row>
    <row r="495" spans="1:20" ht="15.75">
      <c r="A495" s="64">
        <v>2601</v>
      </c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8"/>
      <c r="M495" s="72"/>
      <c r="N495" s="3"/>
      <c r="O495" s="73"/>
      <c r="P495" s="127" t="str">
        <f>IF(I495=0,"",I495/H494)</f>
        <v/>
      </c>
      <c r="Q495" s="75"/>
      <c r="R495" s="128" t="str">
        <f t="shared" si="45"/>
        <v/>
      </c>
      <c r="S495" s="128" t="str">
        <f t="shared" si="46"/>
        <v/>
      </c>
      <c r="T495" s="131"/>
    </row>
    <row r="496" spans="1:20" ht="15.75">
      <c r="A496" s="64">
        <v>2602</v>
      </c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8"/>
      <c r="M496" s="72"/>
      <c r="N496" s="3"/>
      <c r="O496" s="73"/>
      <c r="P496" s="129" t="str">
        <f>IF(J496=0,"",J496/I495)</f>
        <v/>
      </c>
      <c r="Q496" s="75"/>
      <c r="R496" s="130" t="str">
        <f t="shared" si="45"/>
        <v/>
      </c>
      <c r="S496" s="130" t="str">
        <f t="shared" si="46"/>
        <v/>
      </c>
      <c r="T496" s="131"/>
    </row>
    <row r="497" spans="1:20" ht="15.75">
      <c r="A497" s="64">
        <v>2701</v>
      </c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8"/>
      <c r="M497" s="72"/>
      <c r="N497" s="3"/>
      <c r="O497" s="30"/>
      <c r="P497" s="80"/>
      <c r="Q497" s="81"/>
      <c r="R497" s="82"/>
      <c r="S497" s="83"/>
      <c r="T497" s="131"/>
    </row>
    <row r="498" spans="1:20" ht="15.75">
      <c r="A498" s="64">
        <v>2702</v>
      </c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8"/>
      <c r="M498" s="72"/>
      <c r="N498" s="3"/>
      <c r="O498" s="30"/>
      <c r="P498" s="84"/>
      <c r="Q498" s="85"/>
      <c r="R498" s="86"/>
      <c r="S498" s="84"/>
      <c r="T498" s="131"/>
    </row>
    <row r="499" spans="1:20" ht="15.75">
      <c r="A499" s="64">
        <v>2801</v>
      </c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8"/>
      <c r="M499" s="72"/>
      <c r="N499" s="3"/>
      <c r="O499" s="30"/>
      <c r="P499" s="84"/>
      <c r="Q499" s="85"/>
      <c r="R499" s="86"/>
      <c r="S499" s="84"/>
      <c r="T499" s="131"/>
    </row>
    <row r="500" spans="1:20" ht="15.75">
      <c r="A500" s="64">
        <v>2802</v>
      </c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8"/>
      <c r="M500" s="72"/>
      <c r="N500" s="3"/>
      <c r="O500" s="30"/>
      <c r="P500" s="3"/>
      <c r="Q500" s="30"/>
      <c r="R500" s="23"/>
      <c r="S500" s="84"/>
      <c r="T500" s="131"/>
    </row>
    <row r="501" spans="1:20" ht="15.75">
      <c r="A501" s="64">
        <v>2901</v>
      </c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8"/>
      <c r="M501" s="72"/>
      <c r="N501" s="3"/>
      <c r="O501" s="30"/>
      <c r="P501" s="89" t="s">
        <v>83</v>
      </c>
      <c r="Q501" s="90"/>
      <c r="R501" s="120" t="str">
        <f>IF(SUM(L494:L497)=0,"",SUM(L494:L497))</f>
        <v/>
      </c>
      <c r="S501" s="92" t="s">
        <v>11</v>
      </c>
      <c r="T501" s="131"/>
    </row>
    <row r="502" spans="1:20" ht="14.25"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8"/>
      <c r="M502" s="72"/>
      <c r="N502" s="3"/>
      <c r="O502" s="30"/>
      <c r="P502" s="93" t="s">
        <v>85</v>
      </c>
      <c r="Q502" s="94" t="str">
        <f>IF(Q501/B488=0,"",Q501/B488)</f>
        <v/>
      </c>
      <c r="R502" s="121" t="e">
        <f>IF(Q501/R501=0,"",Q501/R501)</f>
        <v>#VALUE!</v>
      </c>
      <c r="S502" s="96" t="s">
        <v>86</v>
      </c>
      <c r="T502" s="131"/>
    </row>
    <row r="503" spans="1:20" ht="12.75"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8"/>
      <c r="M503" s="97"/>
      <c r="N503" s="98"/>
      <c r="O503" s="99"/>
      <c r="P503" s="98"/>
      <c r="Q503" s="99"/>
      <c r="R503" s="99"/>
      <c r="S503" s="122"/>
      <c r="T503" s="131"/>
    </row>
    <row r="504" spans="1:20" ht="18">
      <c r="A504" s="29"/>
      <c r="B504" s="30"/>
      <c r="C504" s="30"/>
      <c r="D504" s="288" t="s">
        <v>111</v>
      </c>
      <c r="E504" s="289"/>
      <c r="F504" s="289"/>
      <c r="G504" s="289"/>
      <c r="H504" s="289"/>
      <c r="I504" s="289"/>
      <c r="J504" s="289"/>
      <c r="K504" s="290"/>
      <c r="L504" s="101">
        <f>SUM(L488:L500)</f>
        <v>0</v>
      </c>
      <c r="M504" s="102" t="str">
        <f>IF(L496=0,"",L496/B488)</f>
        <v/>
      </c>
      <c r="N504" s="102" t="str">
        <f>IF(L504=0,"",L504/B488)</f>
        <v/>
      </c>
      <c r="O504" s="102" t="str">
        <f>IF(L496=0,"",N504-M504)</f>
        <v/>
      </c>
      <c r="P504" s="3"/>
      <c r="Q504" s="30"/>
      <c r="R504" s="23"/>
      <c r="S504" s="3"/>
      <c r="T504" s="131"/>
    </row>
    <row r="505" spans="1:20" ht="12.75" customHeight="1"/>
    <row r="506" spans="1:20" ht="12.75" customHeight="1"/>
    <row r="507" spans="1:20" ht="26.25">
      <c r="A507" s="2"/>
      <c r="B507" s="291" t="s">
        <v>99</v>
      </c>
      <c r="C507" s="292"/>
      <c r="D507" s="292"/>
      <c r="E507" s="292"/>
      <c r="F507" s="292"/>
      <c r="G507" s="292"/>
      <c r="H507" s="292"/>
      <c r="I507" s="292"/>
      <c r="J507" s="292"/>
      <c r="K507" s="60" t="s">
        <v>144</v>
      </c>
      <c r="L507" s="60"/>
      <c r="M507" s="60"/>
      <c r="N507" s="30"/>
      <c r="O507" s="3"/>
      <c r="P507" s="30"/>
      <c r="Q507" s="30"/>
      <c r="R507" s="30"/>
      <c r="S507" s="131"/>
      <c r="T507" s="131"/>
    </row>
    <row r="508" spans="1:20" ht="20.25">
      <c r="A508" s="293" t="s">
        <v>10</v>
      </c>
      <c r="B508" s="294" t="s">
        <v>100</v>
      </c>
      <c r="C508" s="289"/>
      <c r="D508" s="289"/>
      <c r="E508" s="289"/>
      <c r="F508" s="289"/>
      <c r="G508" s="289"/>
      <c r="H508" s="289"/>
      <c r="I508" s="289"/>
      <c r="J508" s="290"/>
      <c r="K508" s="166"/>
      <c r="L508" s="251" t="s">
        <v>11</v>
      </c>
      <c r="M508" s="286" t="s">
        <v>3</v>
      </c>
      <c r="N508" s="286" t="s">
        <v>4</v>
      </c>
      <c r="O508" s="286" t="s">
        <v>5</v>
      </c>
      <c r="P508" s="286" t="s">
        <v>6</v>
      </c>
      <c r="Q508" s="286" t="s">
        <v>7</v>
      </c>
      <c r="R508" s="286" t="s">
        <v>8</v>
      </c>
      <c r="S508" s="286" t="s">
        <v>101</v>
      </c>
      <c r="T508" s="131"/>
    </row>
    <row r="509" spans="1:20" ht="18">
      <c r="A509" s="285"/>
      <c r="B509" s="64" t="s">
        <v>102</v>
      </c>
      <c r="C509" s="64" t="s">
        <v>103</v>
      </c>
      <c r="D509" s="64" t="s">
        <v>104</v>
      </c>
      <c r="E509" s="64" t="s">
        <v>105</v>
      </c>
      <c r="F509" s="64" t="s">
        <v>106</v>
      </c>
      <c r="G509" s="64" t="s">
        <v>107</v>
      </c>
      <c r="H509" s="64" t="s">
        <v>108</v>
      </c>
      <c r="I509" s="64" t="s">
        <v>109</v>
      </c>
      <c r="J509" s="64" t="s">
        <v>110</v>
      </c>
      <c r="K509" s="64" t="s">
        <v>136</v>
      </c>
      <c r="L509" s="162"/>
      <c r="M509" s="285"/>
      <c r="N509" s="285"/>
      <c r="O509" s="285"/>
      <c r="P509" s="285"/>
      <c r="Q509" s="285"/>
      <c r="R509" s="285"/>
      <c r="S509" s="285"/>
      <c r="T509" s="131"/>
    </row>
    <row r="510" spans="1:20" ht="15.75">
      <c r="A510" s="64">
        <v>2302</v>
      </c>
      <c r="B510" s="181">
        <v>56</v>
      </c>
      <c r="C510" s="87"/>
      <c r="D510" s="87"/>
      <c r="E510" s="87"/>
      <c r="F510" s="87"/>
      <c r="G510" s="87"/>
      <c r="H510" s="87"/>
      <c r="I510" s="87"/>
      <c r="J510" s="87"/>
      <c r="K510" s="87"/>
      <c r="L510" s="126"/>
      <c r="M510" s="67"/>
      <c r="N510" s="49"/>
      <c r="O510" s="68"/>
      <c r="P510" s="107"/>
      <c r="Q510" s="70">
        <f>B510</f>
        <v>56</v>
      </c>
      <c r="R510" s="108"/>
      <c r="S510" s="107"/>
      <c r="T510" s="131"/>
    </row>
    <row r="511" spans="1:20" ht="15.75">
      <c r="A511" s="64">
        <v>2401</v>
      </c>
      <c r="B511" s="87"/>
      <c r="C511" s="87">
        <v>41</v>
      </c>
      <c r="D511" s="87"/>
      <c r="E511" s="87"/>
      <c r="F511" s="87"/>
      <c r="G511" s="87"/>
      <c r="H511" s="87"/>
      <c r="I511" s="87"/>
      <c r="J511" s="87"/>
      <c r="K511" s="87"/>
      <c r="L511" s="126"/>
      <c r="M511" s="72"/>
      <c r="N511" s="3"/>
      <c r="O511" s="73"/>
      <c r="P511" s="127">
        <f>IF(C511=0,"",C511/B510)</f>
        <v>0.7321428571428571</v>
      </c>
      <c r="Q511" s="75">
        <v>41</v>
      </c>
      <c r="R511" s="128">
        <f t="shared" ref="R511:R518" si="47">IF(Q511=0,"",Q511/Q510)</f>
        <v>0.7321428571428571</v>
      </c>
      <c r="S511" s="128">
        <f t="shared" ref="S511:S518" si="48">IF(Q511=0,"",100%-R511)</f>
        <v>0.2678571428571429</v>
      </c>
      <c r="T511" s="131"/>
    </row>
    <row r="512" spans="1:20" ht="15.75">
      <c r="A512" s="64">
        <v>2402</v>
      </c>
      <c r="B512" s="87"/>
      <c r="C512" s="87"/>
      <c r="D512" s="87">
        <v>33</v>
      </c>
      <c r="E512" s="87"/>
      <c r="F512" s="87"/>
      <c r="G512" s="87"/>
      <c r="H512" s="87"/>
      <c r="I512" s="87"/>
      <c r="J512" s="87"/>
      <c r="K512" s="87"/>
      <c r="L512" s="126"/>
      <c r="M512" s="72"/>
      <c r="N512" s="3"/>
      <c r="O512" s="73"/>
      <c r="P512" s="127">
        <f>IF(D512=0,"",D512/C511)</f>
        <v>0.80487804878048785</v>
      </c>
      <c r="Q512" s="75">
        <v>37</v>
      </c>
      <c r="R512" s="128">
        <f t="shared" si="47"/>
        <v>0.90243902439024393</v>
      </c>
      <c r="S512" s="128">
        <f t="shared" si="48"/>
        <v>9.7560975609756073E-2</v>
      </c>
      <c r="T512" s="8">
        <f>Q512/Q510</f>
        <v>0.6607142857142857</v>
      </c>
    </row>
    <row r="513" spans="1:20" ht="15.75">
      <c r="A513" s="64">
        <v>2501</v>
      </c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126"/>
      <c r="M513" s="72"/>
      <c r="N513" s="3"/>
      <c r="O513" s="73"/>
      <c r="P513" s="127" t="str">
        <f>IF(E513=0,"",E513/D512)</f>
        <v/>
      </c>
      <c r="Q513" s="75"/>
      <c r="R513" s="128" t="str">
        <f t="shared" si="47"/>
        <v/>
      </c>
      <c r="S513" s="128" t="str">
        <f t="shared" si="48"/>
        <v/>
      </c>
      <c r="T513" s="131"/>
    </row>
    <row r="514" spans="1:20" ht="15.75">
      <c r="A514" s="64">
        <v>2502</v>
      </c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126"/>
      <c r="M514" s="72"/>
      <c r="N514" s="3"/>
      <c r="O514" s="73"/>
      <c r="P514" s="127" t="str">
        <f>IF(F514=0,"",F514/E513)</f>
        <v/>
      </c>
      <c r="Q514" s="75"/>
      <c r="R514" s="128" t="str">
        <f t="shared" si="47"/>
        <v/>
      </c>
      <c r="S514" s="128" t="str">
        <f t="shared" si="48"/>
        <v/>
      </c>
      <c r="T514" s="131"/>
    </row>
    <row r="515" spans="1:20" ht="15.75">
      <c r="A515" s="64">
        <v>2601</v>
      </c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126"/>
      <c r="M515" s="72"/>
      <c r="N515" s="3"/>
      <c r="O515" s="73"/>
      <c r="P515" s="127" t="str">
        <f>IF(G515=0,"",G515/F514)</f>
        <v/>
      </c>
      <c r="Q515" s="75"/>
      <c r="R515" s="128" t="str">
        <f t="shared" si="47"/>
        <v/>
      </c>
      <c r="S515" s="128" t="str">
        <f t="shared" si="48"/>
        <v/>
      </c>
      <c r="T515" s="131"/>
    </row>
    <row r="516" spans="1:20" ht="15.75">
      <c r="A516" s="64">
        <v>2602</v>
      </c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126"/>
      <c r="M516" s="72"/>
      <c r="N516" s="3"/>
      <c r="O516" s="73"/>
      <c r="P516" s="127" t="str">
        <f>IF(H516=0,"",H516/G515)</f>
        <v/>
      </c>
      <c r="Q516" s="75"/>
      <c r="R516" s="128" t="str">
        <f t="shared" si="47"/>
        <v/>
      </c>
      <c r="S516" s="128" t="str">
        <f t="shared" si="48"/>
        <v/>
      </c>
      <c r="T516" s="131"/>
    </row>
    <row r="517" spans="1:20" ht="15.75">
      <c r="A517" s="64">
        <v>2701</v>
      </c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126"/>
      <c r="M517" s="72"/>
      <c r="N517" s="3"/>
      <c r="O517" s="73"/>
      <c r="P517" s="127" t="str">
        <f>IF(I517=0,"",I517/H516)</f>
        <v/>
      </c>
      <c r="Q517" s="75"/>
      <c r="R517" s="128" t="str">
        <f t="shared" si="47"/>
        <v/>
      </c>
      <c r="S517" s="128" t="str">
        <f t="shared" si="48"/>
        <v/>
      </c>
      <c r="T517" s="131"/>
    </row>
    <row r="518" spans="1:20" ht="15.75">
      <c r="A518" s="64">
        <v>2702</v>
      </c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126"/>
      <c r="M518" s="72"/>
      <c r="N518" s="3"/>
      <c r="O518" s="73"/>
      <c r="P518" s="129" t="str">
        <f>IF(J518=0,"",J518/I517)</f>
        <v/>
      </c>
      <c r="Q518" s="75"/>
      <c r="R518" s="130" t="str">
        <f t="shared" si="47"/>
        <v/>
      </c>
      <c r="S518" s="130" t="str">
        <f t="shared" si="48"/>
        <v/>
      </c>
      <c r="T518" s="131"/>
    </row>
    <row r="519" spans="1:20" ht="15.75">
      <c r="A519" s="64">
        <v>2801</v>
      </c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126"/>
      <c r="M519" s="72"/>
      <c r="N519" s="3"/>
      <c r="O519" s="30"/>
      <c r="P519" s="80"/>
      <c r="Q519" s="81"/>
      <c r="R519" s="82"/>
      <c r="S519" s="83"/>
      <c r="T519" s="131"/>
    </row>
    <row r="520" spans="1:20" ht="15.75">
      <c r="A520" s="64">
        <v>2802</v>
      </c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126"/>
      <c r="M520" s="72"/>
      <c r="N520" s="3"/>
      <c r="O520" s="30"/>
      <c r="P520" s="84"/>
      <c r="Q520" s="241"/>
      <c r="R520" s="86"/>
      <c r="S520" s="84"/>
      <c r="T520" s="131"/>
    </row>
    <row r="521" spans="1:20" ht="15.75">
      <c r="A521" s="64">
        <v>2901</v>
      </c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126"/>
      <c r="M521" s="72"/>
      <c r="N521" s="3"/>
      <c r="O521" s="30"/>
      <c r="P521" s="84"/>
      <c r="Q521" s="241"/>
      <c r="R521" s="86"/>
      <c r="S521" s="84"/>
      <c r="T521" s="131"/>
    </row>
    <row r="522" spans="1:20" ht="15.75">
      <c r="A522" s="64">
        <v>2902</v>
      </c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126"/>
      <c r="M522" s="72"/>
      <c r="N522" s="3"/>
      <c r="O522" s="30"/>
      <c r="P522" s="3"/>
      <c r="Q522" s="30"/>
      <c r="R522" s="23"/>
      <c r="S522" s="84"/>
      <c r="T522" s="131"/>
    </row>
    <row r="523" spans="1:20" ht="15.75">
      <c r="A523" s="64">
        <v>3001</v>
      </c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126"/>
      <c r="M523" s="72"/>
      <c r="N523" s="3"/>
      <c r="O523" s="30"/>
      <c r="P523" s="89" t="s">
        <v>83</v>
      </c>
      <c r="Q523" s="90"/>
      <c r="R523" s="120" t="str">
        <f>IF(SUM(L516:L519)=0,"",SUM(L516:L519))</f>
        <v/>
      </c>
      <c r="S523" s="92" t="s">
        <v>11</v>
      </c>
      <c r="T523" s="131"/>
    </row>
    <row r="524" spans="1:20" ht="14.25">
      <c r="A524" s="261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126"/>
      <c r="M524" s="72"/>
      <c r="N524" s="3"/>
      <c r="O524" s="30"/>
      <c r="P524" s="93" t="s">
        <v>85</v>
      </c>
      <c r="Q524" s="94" t="str">
        <f>IF(Q523/B510=0,"",Q523/B510)</f>
        <v/>
      </c>
      <c r="R524" s="121" t="e">
        <f>IF(Q523/R523=0,"",Q523/R523)</f>
        <v>#VALUE!</v>
      </c>
      <c r="S524" s="96" t="s">
        <v>86</v>
      </c>
      <c r="T524" s="131"/>
    </row>
    <row r="525" spans="1:20" ht="12.75">
      <c r="A525" s="261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126"/>
      <c r="M525" s="97"/>
      <c r="N525" s="98"/>
      <c r="O525" s="99"/>
      <c r="P525" s="98"/>
      <c r="Q525" s="99"/>
      <c r="R525" s="99"/>
      <c r="S525" s="122"/>
      <c r="T525" s="131"/>
    </row>
    <row r="526" spans="1:20" ht="18">
      <c r="A526" s="29"/>
      <c r="B526" s="30"/>
      <c r="C526" s="30"/>
      <c r="D526" s="288" t="s">
        <v>111</v>
      </c>
      <c r="E526" s="289"/>
      <c r="F526" s="289"/>
      <c r="G526" s="289"/>
      <c r="H526" s="289"/>
      <c r="I526" s="289"/>
      <c r="J526" s="289"/>
      <c r="K526" s="290"/>
      <c r="L526" s="101">
        <f>SUM(L510:L522)</f>
        <v>0</v>
      </c>
      <c r="M526" s="102" t="str">
        <f>IF(L518=0,"",L518/B510)</f>
        <v/>
      </c>
      <c r="N526" s="102" t="str">
        <f>IF(L526=0,"",L526/B510)</f>
        <v/>
      </c>
      <c r="O526" s="102" t="str">
        <f>IF(L518=0,"",N526-M526)</f>
        <v/>
      </c>
      <c r="P526" s="3"/>
      <c r="Q526" s="30"/>
      <c r="R526" s="23"/>
      <c r="S526" s="3"/>
      <c r="T526" s="131"/>
    </row>
    <row r="527" spans="1:20" ht="12.75" customHeight="1"/>
    <row r="528" spans="1:20" ht="12.75" customHeight="1"/>
    <row r="529" spans="1:20" ht="12.75" customHeight="1">
      <c r="A529" s="2"/>
      <c r="B529" s="291" t="s">
        <v>99</v>
      </c>
      <c r="C529" s="292"/>
      <c r="D529" s="292"/>
      <c r="E529" s="292"/>
      <c r="F529" s="292"/>
      <c r="G529" s="292"/>
      <c r="H529" s="292"/>
      <c r="I529" s="292"/>
      <c r="J529" s="292"/>
      <c r="K529" s="60" t="s">
        <v>145</v>
      </c>
      <c r="L529" s="60"/>
      <c r="M529" s="60"/>
      <c r="N529" s="30"/>
      <c r="O529" s="3"/>
      <c r="P529" s="30"/>
      <c r="Q529" s="30"/>
      <c r="R529" s="30"/>
      <c r="S529" s="131"/>
      <c r="T529" s="131"/>
    </row>
    <row r="530" spans="1:20" ht="12.75" customHeight="1">
      <c r="A530" s="293" t="s">
        <v>10</v>
      </c>
      <c r="B530" s="294" t="s">
        <v>100</v>
      </c>
      <c r="C530" s="289"/>
      <c r="D530" s="289"/>
      <c r="E530" s="289"/>
      <c r="F530" s="289"/>
      <c r="G530" s="289"/>
      <c r="H530" s="289"/>
      <c r="I530" s="289"/>
      <c r="J530" s="290"/>
      <c r="K530" s="166"/>
      <c r="L530" s="251" t="s">
        <v>11</v>
      </c>
      <c r="M530" s="286" t="s">
        <v>3</v>
      </c>
      <c r="N530" s="286" t="s">
        <v>4</v>
      </c>
      <c r="O530" s="286" t="s">
        <v>5</v>
      </c>
      <c r="P530" s="286" t="s">
        <v>6</v>
      </c>
      <c r="Q530" s="286" t="s">
        <v>7</v>
      </c>
      <c r="R530" s="286" t="s">
        <v>8</v>
      </c>
      <c r="S530" s="286" t="s">
        <v>101</v>
      </c>
      <c r="T530" s="131"/>
    </row>
    <row r="531" spans="1:20" ht="12.75" customHeight="1">
      <c r="A531" s="285"/>
      <c r="B531" s="64" t="s">
        <v>102</v>
      </c>
      <c r="C531" s="64" t="s">
        <v>103</v>
      </c>
      <c r="D531" s="64" t="s">
        <v>104</v>
      </c>
      <c r="E531" s="64" t="s">
        <v>105</v>
      </c>
      <c r="F531" s="64" t="s">
        <v>106</v>
      </c>
      <c r="G531" s="64" t="s">
        <v>107</v>
      </c>
      <c r="H531" s="64" t="s">
        <v>108</v>
      </c>
      <c r="I531" s="64" t="s">
        <v>109</v>
      </c>
      <c r="J531" s="64" t="s">
        <v>110</v>
      </c>
      <c r="K531" s="64" t="s">
        <v>136</v>
      </c>
      <c r="L531" s="162"/>
      <c r="M531" s="285"/>
      <c r="N531" s="285"/>
      <c r="O531" s="285"/>
      <c r="P531" s="285"/>
      <c r="Q531" s="285"/>
      <c r="R531" s="285"/>
      <c r="S531" s="285"/>
      <c r="T531" s="131"/>
    </row>
    <row r="532" spans="1:20" ht="12.75" customHeight="1">
      <c r="A532" s="64">
        <v>2302</v>
      </c>
      <c r="B532" s="181">
        <v>57</v>
      </c>
      <c r="C532" s="87"/>
      <c r="D532" s="87"/>
      <c r="E532" s="87"/>
      <c r="F532" s="87"/>
      <c r="G532" s="87"/>
      <c r="H532" s="87"/>
      <c r="I532" s="87"/>
      <c r="J532" s="87"/>
      <c r="K532" s="87"/>
      <c r="L532" s="126"/>
      <c r="M532" s="67"/>
      <c r="N532" s="49"/>
      <c r="O532" s="68"/>
      <c r="P532" s="107"/>
      <c r="Q532" s="70">
        <f>B532</f>
        <v>57</v>
      </c>
      <c r="R532" s="108"/>
      <c r="S532" s="107"/>
      <c r="T532" s="131"/>
    </row>
    <row r="533" spans="1:20" ht="12.75" customHeight="1">
      <c r="A533" s="64">
        <v>2401</v>
      </c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126"/>
      <c r="M533" s="72"/>
      <c r="N533" s="3"/>
      <c r="O533" s="73"/>
      <c r="P533" s="127" t="str">
        <f>IF(C533=0,"",C533/B532)</f>
        <v/>
      </c>
      <c r="Q533" s="75"/>
      <c r="R533" s="128" t="str">
        <f t="shared" ref="R533:R540" si="49">IF(Q533=0,"",Q533/Q532)</f>
        <v/>
      </c>
      <c r="S533" s="128" t="str">
        <f t="shared" ref="S533:S540" si="50">IF(Q533=0,"",100%-R533)</f>
        <v/>
      </c>
      <c r="T533" s="131"/>
    </row>
    <row r="534" spans="1:20" ht="12.75" customHeight="1">
      <c r="A534" s="64">
        <v>2402</v>
      </c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126"/>
      <c r="M534" s="72"/>
      <c r="N534" s="3"/>
      <c r="O534" s="73"/>
      <c r="P534" s="127" t="str">
        <f>IF(D534=0,"",D534/C533)</f>
        <v/>
      </c>
      <c r="Q534" s="75"/>
      <c r="R534" s="128" t="str">
        <f t="shared" si="49"/>
        <v/>
      </c>
      <c r="S534" s="128" t="str">
        <f t="shared" si="50"/>
        <v/>
      </c>
      <c r="T534" s="8">
        <f>Q534/Q532</f>
        <v>0</v>
      </c>
    </row>
    <row r="535" spans="1:20" ht="12.75" customHeight="1">
      <c r="A535" s="64">
        <v>2501</v>
      </c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126"/>
      <c r="M535" s="72"/>
      <c r="N535" s="3"/>
      <c r="O535" s="73"/>
      <c r="P535" s="127" t="str">
        <f>IF(E535=0,"",E535/D534)</f>
        <v/>
      </c>
      <c r="Q535" s="75"/>
      <c r="R535" s="128" t="str">
        <f t="shared" si="49"/>
        <v/>
      </c>
      <c r="S535" s="128" t="str">
        <f t="shared" si="50"/>
        <v/>
      </c>
      <c r="T535" s="131"/>
    </row>
    <row r="536" spans="1:20" ht="12.75" customHeight="1">
      <c r="A536" s="64">
        <v>2502</v>
      </c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126"/>
      <c r="M536" s="72"/>
      <c r="N536" s="3"/>
      <c r="O536" s="73"/>
      <c r="P536" s="127" t="str">
        <f>IF(F536=0,"",F536/E535)</f>
        <v/>
      </c>
      <c r="Q536" s="75"/>
      <c r="R536" s="128" t="str">
        <f t="shared" si="49"/>
        <v/>
      </c>
      <c r="S536" s="128" t="str">
        <f t="shared" si="50"/>
        <v/>
      </c>
      <c r="T536" s="131"/>
    </row>
    <row r="537" spans="1:20" ht="12.75" customHeight="1">
      <c r="A537" s="64">
        <v>2601</v>
      </c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126"/>
      <c r="M537" s="72"/>
      <c r="N537" s="3"/>
      <c r="O537" s="73"/>
      <c r="P537" s="127" t="str">
        <f>IF(G537=0,"",G537/F536)</f>
        <v/>
      </c>
      <c r="Q537" s="75"/>
      <c r="R537" s="128" t="str">
        <f t="shared" si="49"/>
        <v/>
      </c>
      <c r="S537" s="128" t="str">
        <f t="shared" si="50"/>
        <v/>
      </c>
      <c r="T537" s="131"/>
    </row>
    <row r="538" spans="1:20" ht="12.75" customHeight="1">
      <c r="A538" s="64">
        <v>2602</v>
      </c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126"/>
      <c r="M538" s="72"/>
      <c r="N538" s="3"/>
      <c r="O538" s="73"/>
      <c r="P538" s="127" t="str">
        <f>IF(H538=0,"",H538/G537)</f>
        <v/>
      </c>
      <c r="Q538" s="75"/>
      <c r="R538" s="128" t="str">
        <f t="shared" si="49"/>
        <v/>
      </c>
      <c r="S538" s="128" t="str">
        <f t="shared" si="50"/>
        <v/>
      </c>
      <c r="T538" s="131"/>
    </row>
    <row r="539" spans="1:20" ht="12.75" customHeight="1">
      <c r="A539" s="64">
        <v>2701</v>
      </c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126"/>
      <c r="M539" s="72"/>
      <c r="N539" s="3"/>
      <c r="O539" s="73"/>
      <c r="P539" s="127" t="str">
        <f>IF(I539=0,"",I539/H538)</f>
        <v/>
      </c>
      <c r="Q539" s="75"/>
      <c r="R539" s="128" t="str">
        <f t="shared" si="49"/>
        <v/>
      </c>
      <c r="S539" s="128" t="str">
        <f t="shared" si="50"/>
        <v/>
      </c>
      <c r="T539" s="131"/>
    </row>
    <row r="540" spans="1:20" ht="12.75" customHeight="1">
      <c r="A540" s="64">
        <v>2702</v>
      </c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126"/>
      <c r="M540" s="72"/>
      <c r="N540" s="3"/>
      <c r="O540" s="73"/>
      <c r="P540" s="129" t="str">
        <f>IF(J540=0,"",J540/I539)</f>
        <v/>
      </c>
      <c r="Q540" s="75"/>
      <c r="R540" s="130" t="str">
        <f t="shared" si="49"/>
        <v/>
      </c>
      <c r="S540" s="130" t="str">
        <f t="shared" si="50"/>
        <v/>
      </c>
      <c r="T540" s="131"/>
    </row>
    <row r="541" spans="1:20" ht="12.75" customHeight="1">
      <c r="A541" s="64">
        <v>2801</v>
      </c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126"/>
      <c r="M541" s="72"/>
      <c r="N541" s="3"/>
      <c r="O541" s="30"/>
      <c r="P541" s="80"/>
      <c r="Q541" s="81"/>
      <c r="R541" s="82"/>
      <c r="S541" s="83"/>
      <c r="T541" s="131"/>
    </row>
    <row r="542" spans="1:20" ht="12.75" customHeight="1">
      <c r="A542" s="64">
        <v>2802</v>
      </c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126"/>
      <c r="M542" s="72"/>
      <c r="N542" s="3"/>
      <c r="O542" s="30"/>
      <c r="P542" s="84"/>
      <c r="Q542" s="241"/>
      <c r="R542" s="86"/>
      <c r="S542" s="84"/>
      <c r="T542" s="131"/>
    </row>
    <row r="543" spans="1:20" ht="12.75" customHeight="1">
      <c r="A543" s="64">
        <v>2901</v>
      </c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126"/>
      <c r="M543" s="72"/>
      <c r="N543" s="3"/>
      <c r="O543" s="30"/>
      <c r="P543" s="84"/>
      <c r="Q543" s="241"/>
      <c r="R543" s="86"/>
      <c r="S543" s="84"/>
      <c r="T543" s="131"/>
    </row>
    <row r="544" spans="1:20" ht="12.75" customHeight="1">
      <c r="A544" s="64">
        <v>2902</v>
      </c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126"/>
      <c r="M544" s="72"/>
      <c r="N544" s="3"/>
      <c r="O544" s="30"/>
      <c r="P544" s="3"/>
      <c r="Q544" s="30"/>
      <c r="R544" s="23"/>
      <c r="S544" s="84"/>
      <c r="T544" s="131"/>
    </row>
    <row r="545" spans="1:20" ht="12.75" customHeight="1">
      <c r="A545" s="64">
        <v>3001</v>
      </c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126"/>
      <c r="M545" s="72"/>
      <c r="N545" s="3"/>
      <c r="O545" s="30"/>
      <c r="P545" s="89" t="s">
        <v>83</v>
      </c>
      <c r="Q545" s="90"/>
      <c r="R545" s="120" t="str">
        <f>IF(SUM(L538:L541)=0,"",SUM(L538:L541))</f>
        <v/>
      </c>
      <c r="S545" s="92" t="s">
        <v>11</v>
      </c>
      <c r="T545" s="131"/>
    </row>
    <row r="546" spans="1:20" ht="12.75" customHeight="1">
      <c r="A546" s="280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126"/>
      <c r="M546" s="72"/>
      <c r="N546" s="3"/>
      <c r="O546" s="30"/>
      <c r="P546" s="93" t="s">
        <v>85</v>
      </c>
      <c r="Q546" s="94" t="str">
        <f>IF(Q545/B532=0,"",Q545/B532)</f>
        <v/>
      </c>
      <c r="R546" s="121" t="e">
        <f>IF(Q545/R545=0,"",Q545/R545)</f>
        <v>#VALUE!</v>
      </c>
      <c r="S546" s="96" t="s">
        <v>86</v>
      </c>
      <c r="T546" s="131"/>
    </row>
    <row r="547" spans="1:20" ht="12.75" customHeight="1">
      <c r="A547" s="280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126"/>
      <c r="M547" s="97"/>
      <c r="N547" s="98"/>
      <c r="O547" s="99"/>
      <c r="P547" s="98"/>
      <c r="Q547" s="99"/>
      <c r="R547" s="99"/>
      <c r="S547" s="122"/>
      <c r="T547" s="131"/>
    </row>
    <row r="548" spans="1:20" ht="12.75" customHeight="1">
      <c r="A548" s="29"/>
      <c r="B548" s="30"/>
      <c r="C548" s="30"/>
      <c r="D548" s="288" t="s">
        <v>111</v>
      </c>
      <c r="E548" s="289"/>
      <c r="F548" s="289"/>
      <c r="G548" s="289"/>
      <c r="H548" s="289"/>
      <c r="I548" s="289"/>
      <c r="J548" s="289"/>
      <c r="K548" s="290"/>
      <c r="L548" s="101">
        <f>SUM(L532:L544)</f>
        <v>0</v>
      </c>
      <c r="M548" s="102" t="str">
        <f>IF(L540=0,"",L540/B532)</f>
        <v/>
      </c>
      <c r="N548" s="102" t="str">
        <f>IF(L548=0,"",L548/B532)</f>
        <v/>
      </c>
      <c r="O548" s="102" t="str">
        <f>IF(L540=0,"",N548-M548)</f>
        <v/>
      </c>
      <c r="P548" s="3"/>
      <c r="Q548" s="30"/>
      <c r="R548" s="23"/>
      <c r="S548" s="3"/>
      <c r="T548" s="131"/>
    </row>
    <row r="549" spans="1:20" ht="12.75" customHeight="1"/>
    <row r="550" spans="1:20" ht="12.75" customHeight="1"/>
    <row r="551" spans="1:20" ht="12.75" customHeight="1"/>
    <row r="552" spans="1:20" ht="12.75" customHeight="1"/>
    <row r="553" spans="1:20" ht="12.75" customHeight="1"/>
    <row r="554" spans="1:20" ht="12.75" customHeight="1"/>
    <row r="555" spans="1:20" ht="12.75" customHeight="1"/>
    <row r="556" spans="1:20" ht="12.75" customHeight="1"/>
    <row r="557" spans="1:20" ht="12.75" customHeight="1"/>
    <row r="558" spans="1:20" ht="12.75" customHeight="1"/>
    <row r="559" spans="1:20" ht="12.75" customHeight="1"/>
    <row r="560" spans="1:2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198">
    <mergeCell ref="S530:S531"/>
    <mergeCell ref="D548:K548"/>
    <mergeCell ref="B529:J529"/>
    <mergeCell ref="A530:A531"/>
    <mergeCell ref="B530:J530"/>
    <mergeCell ref="M530:M531"/>
    <mergeCell ref="N530:N531"/>
    <mergeCell ref="O530:O531"/>
    <mergeCell ref="P530:P531"/>
    <mergeCell ref="Q530:Q531"/>
    <mergeCell ref="R530:R531"/>
    <mergeCell ref="S508:S509"/>
    <mergeCell ref="D526:K526"/>
    <mergeCell ref="B507:J507"/>
    <mergeCell ref="A508:A509"/>
    <mergeCell ref="B508:J508"/>
    <mergeCell ref="M508:M509"/>
    <mergeCell ref="N508:N509"/>
    <mergeCell ref="O508:O509"/>
    <mergeCell ref="P508:P509"/>
    <mergeCell ref="Q508:Q509"/>
    <mergeCell ref="R508:R509"/>
    <mergeCell ref="D504:K504"/>
    <mergeCell ref="S398:S399"/>
    <mergeCell ref="N464:N465"/>
    <mergeCell ref="O464:O465"/>
    <mergeCell ref="P464:P465"/>
    <mergeCell ref="Q464:Q465"/>
    <mergeCell ref="R464:R465"/>
    <mergeCell ref="S464:S465"/>
    <mergeCell ref="P486:P487"/>
    <mergeCell ref="Q486:Q487"/>
    <mergeCell ref="R486:R487"/>
    <mergeCell ref="S486:S487"/>
    <mergeCell ref="D460:K460"/>
    <mergeCell ref="B463:J463"/>
    <mergeCell ref="B464:J464"/>
    <mergeCell ref="M464:M465"/>
    <mergeCell ref="A375:A376"/>
    <mergeCell ref="S375:S376"/>
    <mergeCell ref="B374:J374"/>
    <mergeCell ref="B375:K375"/>
    <mergeCell ref="A329:A330"/>
    <mergeCell ref="B329:K329"/>
    <mergeCell ref="D482:K482"/>
    <mergeCell ref="B485:J485"/>
    <mergeCell ref="A486:A487"/>
    <mergeCell ref="B486:J486"/>
    <mergeCell ref="M486:M487"/>
    <mergeCell ref="N486:N487"/>
    <mergeCell ref="O486:O487"/>
    <mergeCell ref="A464:A465"/>
    <mergeCell ref="D325:K325"/>
    <mergeCell ref="B328:J328"/>
    <mergeCell ref="S329:S330"/>
    <mergeCell ref="D348:J348"/>
    <mergeCell ref="B351:J351"/>
    <mergeCell ref="A352:A353"/>
    <mergeCell ref="B352:J352"/>
    <mergeCell ref="S352:S353"/>
    <mergeCell ref="D371:J371"/>
    <mergeCell ref="H282:J282"/>
    <mergeCell ref="B282:G282"/>
    <mergeCell ref="A283:A284"/>
    <mergeCell ref="B283:K283"/>
    <mergeCell ref="S283:S284"/>
    <mergeCell ref="D302:K302"/>
    <mergeCell ref="H305:J305"/>
    <mergeCell ref="A306:A307"/>
    <mergeCell ref="S306:S307"/>
    <mergeCell ref="B305:G305"/>
    <mergeCell ref="B306:K306"/>
    <mergeCell ref="D233:J233"/>
    <mergeCell ref="B236:G236"/>
    <mergeCell ref="H236:J236"/>
    <mergeCell ref="A237:A238"/>
    <mergeCell ref="B237:K237"/>
    <mergeCell ref="B259:G259"/>
    <mergeCell ref="H259:J259"/>
    <mergeCell ref="A260:A261"/>
    <mergeCell ref="B260:K260"/>
    <mergeCell ref="S237:S238"/>
    <mergeCell ref="D256:K256"/>
    <mergeCell ref="B441:J441"/>
    <mergeCell ref="B442:J442"/>
    <mergeCell ref="Q442:Q443"/>
    <mergeCell ref="R442:R443"/>
    <mergeCell ref="D416:K416"/>
    <mergeCell ref="B419:J419"/>
    <mergeCell ref="A420:A421"/>
    <mergeCell ref="B420:J420"/>
    <mergeCell ref="S420:S421"/>
    <mergeCell ref="D438:K438"/>
    <mergeCell ref="A442:A443"/>
    <mergeCell ref="S442:S443"/>
    <mergeCell ref="O442:O443"/>
    <mergeCell ref="P442:P443"/>
    <mergeCell ref="M442:M443"/>
    <mergeCell ref="N442:N443"/>
    <mergeCell ref="S260:S261"/>
    <mergeCell ref="D393:K393"/>
    <mergeCell ref="B397:J397"/>
    <mergeCell ref="A398:A399"/>
    <mergeCell ref="B398:K398"/>
    <mergeCell ref="D279:K279"/>
    <mergeCell ref="P122:P123"/>
    <mergeCell ref="Q122:Q123"/>
    <mergeCell ref="R122:R123"/>
    <mergeCell ref="D116:J116"/>
    <mergeCell ref="A121:G121"/>
    <mergeCell ref="H121:J121"/>
    <mergeCell ref="A122:A123"/>
    <mergeCell ref="B122:J122"/>
    <mergeCell ref="K122:K123"/>
    <mergeCell ref="L122:L123"/>
    <mergeCell ref="A74:A75"/>
    <mergeCell ref="B74:J74"/>
    <mergeCell ref="M97:M98"/>
    <mergeCell ref="N97:N98"/>
    <mergeCell ref="O97:O98"/>
    <mergeCell ref="P97:P98"/>
    <mergeCell ref="Q97:Q98"/>
    <mergeCell ref="R97:R98"/>
    <mergeCell ref="D93:J93"/>
    <mergeCell ref="A96:G96"/>
    <mergeCell ref="H96:J96"/>
    <mergeCell ref="A97:A98"/>
    <mergeCell ref="B97:J97"/>
    <mergeCell ref="K97:K98"/>
    <mergeCell ref="L97:L98"/>
    <mergeCell ref="K74:K75"/>
    <mergeCell ref="L74:L75"/>
    <mergeCell ref="M74:M75"/>
    <mergeCell ref="N74:N75"/>
    <mergeCell ref="O74:O75"/>
    <mergeCell ref="P74:P75"/>
    <mergeCell ref="Q74:Q75"/>
    <mergeCell ref="R74:R75"/>
    <mergeCell ref="B2:J2"/>
    <mergeCell ref="B18:J18"/>
    <mergeCell ref="B33:J33"/>
    <mergeCell ref="B54:J54"/>
    <mergeCell ref="B73:J73"/>
    <mergeCell ref="M214:M215"/>
    <mergeCell ref="N214:N215"/>
    <mergeCell ref="O214:O215"/>
    <mergeCell ref="P214:P215"/>
    <mergeCell ref="M191:M192"/>
    <mergeCell ref="N191:N192"/>
    <mergeCell ref="O191:O192"/>
    <mergeCell ref="P191:P192"/>
    <mergeCell ref="M168:M169"/>
    <mergeCell ref="N168:N169"/>
    <mergeCell ref="O168:O169"/>
    <mergeCell ref="P168:P169"/>
    <mergeCell ref="M145:M146"/>
    <mergeCell ref="N145:N146"/>
    <mergeCell ref="O145:O146"/>
    <mergeCell ref="P145:P146"/>
    <mergeCell ref="M122:M123"/>
    <mergeCell ref="N122:N123"/>
    <mergeCell ref="O122:O123"/>
    <mergeCell ref="Q214:Q215"/>
    <mergeCell ref="R214:R215"/>
    <mergeCell ref="D210:J210"/>
    <mergeCell ref="A213:G213"/>
    <mergeCell ref="H213:J213"/>
    <mergeCell ref="A214:A215"/>
    <mergeCell ref="B214:J214"/>
    <mergeCell ref="K214:K215"/>
    <mergeCell ref="L214:L215"/>
    <mergeCell ref="Q191:Q192"/>
    <mergeCell ref="R191:R192"/>
    <mergeCell ref="D187:J187"/>
    <mergeCell ref="A190:G190"/>
    <mergeCell ref="H190:J190"/>
    <mergeCell ref="A191:A192"/>
    <mergeCell ref="B191:J191"/>
    <mergeCell ref="K191:K192"/>
    <mergeCell ref="L191:L192"/>
    <mergeCell ref="Q168:Q169"/>
    <mergeCell ref="R168:R169"/>
    <mergeCell ref="D164:J164"/>
    <mergeCell ref="A167:G167"/>
    <mergeCell ref="H167:J167"/>
    <mergeCell ref="A168:A169"/>
    <mergeCell ref="B168:J168"/>
    <mergeCell ref="K168:K169"/>
    <mergeCell ref="L168:L169"/>
    <mergeCell ref="Q145:Q146"/>
    <mergeCell ref="R145:R146"/>
    <mergeCell ref="D141:J141"/>
    <mergeCell ref="A144:G144"/>
    <mergeCell ref="H144:J144"/>
    <mergeCell ref="A145:A146"/>
    <mergeCell ref="B145:J145"/>
    <mergeCell ref="K145:K146"/>
    <mergeCell ref="L145:L146"/>
  </mergeCells>
  <pageMargins left="0.7" right="0.7" top="0.75" bottom="0.75" header="0" footer="0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8080"/>
  </sheetPr>
  <dimension ref="A1:AE1000"/>
  <sheetViews>
    <sheetView topLeftCell="A682" workbookViewId="0">
      <selection activeCell="L708" sqref="L708"/>
    </sheetView>
  </sheetViews>
  <sheetFormatPr baseColWidth="10" defaultColWidth="12.5703125" defaultRowHeight="15" customHeight="1"/>
  <cols>
    <col min="1" max="1" width="11.5703125" customWidth="1"/>
    <col min="2" max="3" width="5.140625" customWidth="1"/>
    <col min="4" max="4" width="4.7109375" customWidth="1"/>
    <col min="5" max="5" width="5" customWidth="1"/>
    <col min="6" max="9" width="4" customWidth="1"/>
    <col min="10" max="10" width="4.28515625" customWidth="1"/>
    <col min="11" max="11" width="7.28515625" customWidth="1"/>
    <col min="12" max="12" width="17.85546875" customWidth="1"/>
    <col min="13" max="13" width="11" customWidth="1"/>
    <col min="14" max="14" width="10.42578125" customWidth="1"/>
    <col min="15" max="18" width="11.5703125" customWidth="1"/>
    <col min="19" max="19" width="10" customWidth="1"/>
    <col min="20" max="20" width="8.42578125" customWidth="1"/>
    <col min="21" max="31" width="10" customWidth="1"/>
  </cols>
  <sheetData>
    <row r="1" spans="1:18" ht="12.75" customHeight="1">
      <c r="A1" s="40" t="s">
        <v>75</v>
      </c>
      <c r="L1" s="3"/>
      <c r="M1" s="3"/>
      <c r="O1" s="3"/>
    </row>
    <row r="2" spans="1:18" ht="25.5" customHeight="1">
      <c r="B2" s="302" t="s">
        <v>2</v>
      </c>
      <c r="C2" s="303"/>
      <c r="D2" s="303"/>
      <c r="E2" s="303"/>
      <c r="F2" s="303"/>
      <c r="G2" s="303"/>
      <c r="H2" s="303"/>
      <c r="I2" s="303"/>
      <c r="J2" s="303"/>
      <c r="L2" s="7" t="s">
        <v>3</v>
      </c>
      <c r="M2" s="7" t="s">
        <v>4</v>
      </c>
      <c r="N2" s="52" t="s">
        <v>5</v>
      </c>
      <c r="O2" s="7" t="s">
        <v>6</v>
      </c>
      <c r="P2" s="6" t="s">
        <v>7</v>
      </c>
      <c r="Q2" s="6" t="s">
        <v>8</v>
      </c>
      <c r="R2" s="7" t="s">
        <v>9</v>
      </c>
    </row>
    <row r="3" spans="1:18" ht="12.75" customHeight="1">
      <c r="A3" s="53" t="s">
        <v>10</v>
      </c>
      <c r="B3" s="54">
        <v>1</v>
      </c>
      <c r="C3" s="54">
        <v>2</v>
      </c>
      <c r="D3" s="54">
        <v>3</v>
      </c>
      <c r="E3" s="54">
        <v>4</v>
      </c>
      <c r="F3" s="54">
        <v>5</v>
      </c>
      <c r="G3" s="54">
        <v>6</v>
      </c>
      <c r="H3" s="54">
        <v>7</v>
      </c>
      <c r="I3" s="54">
        <v>8</v>
      </c>
      <c r="J3" s="54">
        <v>9</v>
      </c>
      <c r="K3" s="55" t="s">
        <v>11</v>
      </c>
      <c r="L3" s="3"/>
      <c r="M3" s="3"/>
      <c r="O3" s="3"/>
      <c r="P3" s="15"/>
      <c r="Q3" s="15"/>
      <c r="R3" s="3"/>
    </row>
    <row r="4" spans="1:18" ht="12.75" customHeight="1">
      <c r="A4" s="29" t="s">
        <v>23</v>
      </c>
      <c r="B4" s="26">
        <v>73</v>
      </c>
      <c r="K4" s="31"/>
      <c r="L4" s="3"/>
      <c r="M4" s="3"/>
      <c r="O4" s="3"/>
      <c r="P4" s="18">
        <f>B4</f>
        <v>73</v>
      </c>
      <c r="Q4" s="15"/>
      <c r="R4" s="3"/>
    </row>
    <row r="5" spans="1:18" ht="12.75" customHeight="1">
      <c r="A5" s="29" t="s">
        <v>48</v>
      </c>
      <c r="C5" s="26">
        <v>56</v>
      </c>
      <c r="K5" s="31"/>
      <c r="L5" s="3"/>
      <c r="M5" s="3"/>
      <c r="N5" s="3"/>
      <c r="O5" s="3">
        <f>C5/B4</f>
        <v>0.76712328767123283</v>
      </c>
      <c r="P5" s="22">
        <v>56</v>
      </c>
      <c r="Q5" s="23">
        <f t="shared" ref="Q5:Q12" si="0">P5/P4</f>
        <v>0.76712328767123283</v>
      </c>
      <c r="R5" s="3">
        <f t="shared" ref="R5:R12" si="1">100%-Q5</f>
        <v>0.23287671232876717</v>
      </c>
    </row>
    <row r="6" spans="1:18" ht="12.75" customHeight="1">
      <c r="A6" s="29" t="s">
        <v>49</v>
      </c>
      <c r="D6" s="26">
        <v>46</v>
      </c>
      <c r="K6" s="31"/>
      <c r="L6" s="3"/>
      <c r="M6" s="3"/>
      <c r="N6" s="3"/>
      <c r="O6" s="3">
        <f>D6/C5</f>
        <v>0.8214285714285714</v>
      </c>
      <c r="P6" s="22">
        <v>53</v>
      </c>
      <c r="Q6" s="23">
        <f t="shared" si="0"/>
        <v>0.9464285714285714</v>
      </c>
      <c r="R6" s="3">
        <f t="shared" si="1"/>
        <v>5.3571428571428603E-2</v>
      </c>
    </row>
    <row r="7" spans="1:18" ht="12.75" customHeight="1">
      <c r="A7" s="29" t="s">
        <v>50</v>
      </c>
      <c r="E7" s="26">
        <v>35</v>
      </c>
      <c r="K7" s="31"/>
      <c r="L7" s="3"/>
      <c r="M7" s="3"/>
      <c r="O7" s="3">
        <f>E7/D6</f>
        <v>0.76086956521739135</v>
      </c>
      <c r="P7" s="22">
        <v>49</v>
      </c>
      <c r="Q7" s="23">
        <f t="shared" si="0"/>
        <v>0.92452830188679247</v>
      </c>
      <c r="R7" s="3">
        <f t="shared" si="1"/>
        <v>7.547169811320753E-2</v>
      </c>
    </row>
    <row r="8" spans="1:18" ht="12.75" customHeight="1">
      <c r="A8" s="29" t="s">
        <v>51</v>
      </c>
      <c r="F8" s="26">
        <v>33</v>
      </c>
      <c r="K8" s="31"/>
      <c r="L8" s="3"/>
      <c r="M8" s="3"/>
      <c r="O8" s="3">
        <f>F8/E7</f>
        <v>0.94285714285714284</v>
      </c>
      <c r="P8" s="22">
        <v>48</v>
      </c>
      <c r="Q8" s="23">
        <f t="shared" si="0"/>
        <v>0.97959183673469385</v>
      </c>
      <c r="R8" s="3">
        <f t="shared" si="1"/>
        <v>2.0408163265306145E-2</v>
      </c>
    </row>
    <row r="9" spans="1:18" ht="12.75" customHeight="1">
      <c r="A9" s="29" t="s">
        <v>52</v>
      </c>
      <c r="G9" s="26">
        <v>32</v>
      </c>
      <c r="K9" s="31"/>
      <c r="L9" s="3"/>
      <c r="M9" s="3"/>
      <c r="O9" s="3">
        <f>G9/F8</f>
        <v>0.96969696969696972</v>
      </c>
      <c r="P9" s="22">
        <v>46</v>
      </c>
      <c r="Q9" s="23">
        <f t="shared" si="0"/>
        <v>0.95833333333333337</v>
      </c>
      <c r="R9" s="3">
        <f t="shared" si="1"/>
        <v>4.166666666666663E-2</v>
      </c>
    </row>
    <row r="10" spans="1:18" ht="12.75" customHeight="1">
      <c r="A10" s="29" t="s">
        <v>53</v>
      </c>
      <c r="H10" s="26">
        <v>31</v>
      </c>
      <c r="K10" s="31"/>
      <c r="L10" s="3"/>
      <c r="M10" s="3"/>
      <c r="O10" s="3">
        <f>H10/G9</f>
        <v>0.96875</v>
      </c>
      <c r="P10" s="22">
        <v>46</v>
      </c>
      <c r="Q10" s="23">
        <f t="shared" si="0"/>
        <v>1</v>
      </c>
      <c r="R10" s="3">
        <f t="shared" si="1"/>
        <v>0</v>
      </c>
    </row>
    <row r="11" spans="1:18" ht="12.75" customHeight="1">
      <c r="A11" s="29" t="s">
        <v>54</v>
      </c>
      <c r="I11" s="26">
        <v>28</v>
      </c>
      <c r="K11" s="31"/>
      <c r="L11" s="3"/>
      <c r="M11" s="3"/>
      <c r="O11" s="3">
        <f>I11/H10</f>
        <v>0.90322580645161288</v>
      </c>
      <c r="P11" s="22">
        <v>45</v>
      </c>
      <c r="Q11" s="23">
        <f t="shared" si="0"/>
        <v>0.97826086956521741</v>
      </c>
      <c r="R11" s="3">
        <f t="shared" si="1"/>
        <v>2.1739130434782594E-2</v>
      </c>
    </row>
    <row r="12" spans="1:18" ht="12.75" customHeight="1">
      <c r="A12" s="29" t="s">
        <v>55</v>
      </c>
      <c r="J12" s="26">
        <v>24</v>
      </c>
      <c r="K12" s="31">
        <v>20</v>
      </c>
      <c r="L12" s="3"/>
      <c r="M12" s="3"/>
      <c r="O12" s="3">
        <f>J12/I11</f>
        <v>0.8571428571428571</v>
      </c>
      <c r="P12" s="22">
        <v>44</v>
      </c>
      <c r="Q12" s="23">
        <f t="shared" si="0"/>
        <v>0.97777777777777775</v>
      </c>
      <c r="R12" s="3">
        <f t="shared" si="1"/>
        <v>2.2222222222222254E-2</v>
      </c>
    </row>
    <row r="13" spans="1:18" ht="12.75" customHeight="1">
      <c r="A13" s="29" t="s">
        <v>56</v>
      </c>
      <c r="J13" s="26">
        <v>15</v>
      </c>
      <c r="K13" s="31">
        <v>6</v>
      </c>
      <c r="L13" s="3"/>
      <c r="M13" s="3"/>
      <c r="O13" s="3"/>
      <c r="P13" s="22">
        <v>22</v>
      </c>
      <c r="Q13" s="23"/>
      <c r="R13" s="3"/>
    </row>
    <row r="14" spans="1:18" ht="12.75" customHeight="1">
      <c r="A14" s="29" t="s">
        <v>57</v>
      </c>
      <c r="J14" s="26">
        <v>8</v>
      </c>
      <c r="K14" s="31">
        <v>7</v>
      </c>
      <c r="L14" s="3"/>
      <c r="M14" s="3"/>
      <c r="O14" s="3"/>
      <c r="P14" s="22">
        <v>15</v>
      </c>
      <c r="Q14" s="23"/>
      <c r="R14" s="3"/>
    </row>
    <row r="15" spans="1:18" ht="12.75" customHeight="1">
      <c r="A15" s="29" t="s">
        <v>69</v>
      </c>
      <c r="J15" s="26">
        <v>7</v>
      </c>
      <c r="K15" s="31">
        <v>2</v>
      </c>
      <c r="L15" s="3"/>
      <c r="M15" s="3"/>
      <c r="O15" s="3"/>
      <c r="P15" s="22">
        <v>7</v>
      </c>
      <c r="Q15" s="23"/>
      <c r="R15" s="3"/>
    </row>
    <row r="16" spans="1:18" ht="12.75" customHeight="1">
      <c r="A16" s="29" t="s">
        <v>70</v>
      </c>
      <c r="J16" s="26">
        <v>5</v>
      </c>
      <c r="K16" s="31">
        <v>2</v>
      </c>
      <c r="L16" s="3"/>
      <c r="M16" s="3"/>
      <c r="O16" s="3"/>
      <c r="P16" s="22">
        <v>5</v>
      </c>
      <c r="Q16" s="23"/>
      <c r="R16" s="3"/>
    </row>
    <row r="17" spans="1:31" ht="12.75" customHeight="1">
      <c r="A17" s="29" t="s">
        <v>73</v>
      </c>
      <c r="J17" s="26">
        <v>2</v>
      </c>
      <c r="K17" s="31"/>
      <c r="L17" s="3"/>
      <c r="M17" s="3"/>
      <c r="O17" s="3"/>
      <c r="P17" s="22">
        <v>2</v>
      </c>
      <c r="Q17" s="23"/>
      <c r="R17" s="3"/>
    </row>
    <row r="18" spans="1:31" ht="12.75" customHeight="1">
      <c r="A18" s="29" t="s">
        <v>76</v>
      </c>
      <c r="K18" s="31"/>
      <c r="L18" s="3"/>
      <c r="M18" s="3"/>
      <c r="O18" s="3"/>
      <c r="P18" s="22"/>
      <c r="Q18" s="23"/>
      <c r="R18" s="3"/>
    </row>
    <row r="19" spans="1:31" ht="12.75" customHeight="1">
      <c r="A19" s="29" t="s">
        <v>80</v>
      </c>
      <c r="J19" s="26">
        <v>1</v>
      </c>
      <c r="K19" s="31"/>
      <c r="L19" s="3"/>
      <c r="M19" s="3"/>
      <c r="O19" s="3"/>
      <c r="P19" s="22">
        <v>1</v>
      </c>
      <c r="Q19" s="23"/>
      <c r="R19" s="3"/>
    </row>
    <row r="20" spans="1:31" ht="12.75" customHeight="1">
      <c r="K20" s="26">
        <f>SUM(K12:K16)</f>
        <v>37</v>
      </c>
      <c r="L20" s="3">
        <f>K12/B4</f>
        <v>0.27397260273972601</v>
      </c>
      <c r="M20" s="3">
        <f>K20/B4</f>
        <v>0.50684931506849318</v>
      </c>
      <c r="N20" s="3">
        <f>M20-L20</f>
        <v>0.23287671232876717</v>
      </c>
      <c r="O20" s="3"/>
    </row>
    <row r="21" spans="1:31" ht="12.75" customHeight="1">
      <c r="A21" s="40" t="s">
        <v>77</v>
      </c>
      <c r="L21" s="3"/>
      <c r="M21" s="3"/>
      <c r="O21" s="3"/>
    </row>
    <row r="22" spans="1:31" ht="25.5" customHeight="1">
      <c r="B22" s="302" t="s">
        <v>2</v>
      </c>
      <c r="C22" s="303"/>
      <c r="D22" s="303"/>
      <c r="E22" s="303"/>
      <c r="F22" s="303"/>
      <c r="G22" s="303"/>
      <c r="H22" s="303"/>
      <c r="I22" s="303"/>
      <c r="J22" s="303"/>
      <c r="L22" s="7" t="s">
        <v>3</v>
      </c>
      <c r="M22" s="7" t="s">
        <v>4</v>
      </c>
      <c r="N22" s="52" t="s">
        <v>5</v>
      </c>
      <c r="O22" s="7" t="s">
        <v>6</v>
      </c>
      <c r="P22" s="6" t="s">
        <v>7</v>
      </c>
      <c r="Q22" s="6" t="s">
        <v>8</v>
      </c>
      <c r="R22" s="7" t="s">
        <v>9</v>
      </c>
    </row>
    <row r="23" spans="1:31" ht="12.75" customHeight="1">
      <c r="A23" s="53" t="s">
        <v>10</v>
      </c>
      <c r="B23" s="54">
        <v>1</v>
      </c>
      <c r="C23" s="54">
        <v>2</v>
      </c>
      <c r="D23" s="54">
        <v>3</v>
      </c>
      <c r="E23" s="54">
        <v>4</v>
      </c>
      <c r="F23" s="54">
        <v>5</v>
      </c>
      <c r="G23" s="54">
        <v>6</v>
      </c>
      <c r="H23" s="54">
        <v>7</v>
      </c>
      <c r="I23" s="54">
        <v>8</v>
      </c>
      <c r="J23" s="54">
        <v>9</v>
      </c>
      <c r="K23" s="55" t="s">
        <v>11</v>
      </c>
      <c r="L23" s="3"/>
      <c r="M23" s="3"/>
      <c r="O23" s="3"/>
      <c r="P23" s="15"/>
      <c r="Q23" s="15"/>
      <c r="R23" s="3"/>
      <c r="T23" s="43" t="s">
        <v>13</v>
      </c>
      <c r="U23" s="46" t="s">
        <v>23</v>
      </c>
      <c r="V23" s="46" t="s">
        <v>48</v>
      </c>
      <c r="W23" s="46" t="s">
        <v>49</v>
      </c>
      <c r="X23" s="46" t="s">
        <v>50</v>
      </c>
      <c r="Y23" s="46" t="s">
        <v>51</v>
      </c>
      <c r="Z23" s="46" t="s">
        <v>52</v>
      </c>
      <c r="AA23" s="46" t="s">
        <v>53</v>
      </c>
      <c r="AB23" s="46" t="s">
        <v>54</v>
      </c>
      <c r="AC23" s="46" t="s">
        <v>55</v>
      </c>
      <c r="AD23" s="46" t="s">
        <v>56</v>
      </c>
      <c r="AE23" s="46" t="s">
        <v>57</v>
      </c>
    </row>
    <row r="24" spans="1:31" ht="12.75" customHeight="1">
      <c r="A24" s="29" t="s">
        <v>48</v>
      </c>
      <c r="B24" s="26">
        <v>73</v>
      </c>
      <c r="K24" s="31"/>
      <c r="L24" s="3"/>
      <c r="M24" s="3"/>
      <c r="O24" s="3"/>
      <c r="P24" s="18">
        <f>B24</f>
        <v>73</v>
      </c>
      <c r="Q24" s="15"/>
      <c r="R24" s="3"/>
      <c r="T24" s="47" t="s">
        <v>37</v>
      </c>
      <c r="U24" s="48">
        <f>P6/P4</f>
        <v>0.72602739726027399</v>
      </c>
      <c r="V24" s="48">
        <f>P26/P24</f>
        <v>0.73972602739726023</v>
      </c>
      <c r="W24" s="48">
        <f>P44/P42</f>
        <v>0.88495575221238942</v>
      </c>
      <c r="X24" s="48">
        <f>P63/P61</f>
        <v>0.88405797101449279</v>
      </c>
      <c r="Y24" s="48">
        <f>P82/P80</f>
        <v>0.93650793650793651</v>
      </c>
      <c r="Z24" s="48">
        <f>P101/P99</f>
        <v>0.75342465753424659</v>
      </c>
      <c r="AA24" s="48" t="e">
        <f t="shared" ref="AA24:AE24" si="2">#REF!/#REF!</f>
        <v>#REF!</v>
      </c>
      <c r="AB24" s="48" t="e">
        <f t="shared" si="2"/>
        <v>#REF!</v>
      </c>
      <c r="AC24" s="48" t="e">
        <f t="shared" si="2"/>
        <v>#REF!</v>
      </c>
      <c r="AD24" s="48" t="e">
        <f t="shared" si="2"/>
        <v>#REF!</v>
      </c>
      <c r="AE24" s="48" t="e">
        <f t="shared" si="2"/>
        <v>#REF!</v>
      </c>
    </row>
    <row r="25" spans="1:31" ht="12.75" customHeight="1">
      <c r="A25" s="29" t="s">
        <v>49</v>
      </c>
      <c r="C25" s="26">
        <v>53</v>
      </c>
      <c r="K25" s="31"/>
      <c r="L25" s="3"/>
      <c r="M25" s="3"/>
      <c r="N25" s="3"/>
      <c r="O25" s="3">
        <f>C25/B24</f>
        <v>0.72602739726027399</v>
      </c>
      <c r="P25" s="22">
        <v>53</v>
      </c>
      <c r="Q25" s="23">
        <f t="shared" ref="Q25:Q32" si="3">P25/P24</f>
        <v>0.72602739726027399</v>
      </c>
      <c r="R25" s="3">
        <f t="shared" ref="R25:R32" si="4">100%-Q25</f>
        <v>0.27397260273972601</v>
      </c>
    </row>
    <row r="26" spans="1:31" ht="12.75" customHeight="1">
      <c r="A26" s="29" t="s">
        <v>50</v>
      </c>
      <c r="D26" s="26">
        <v>39</v>
      </c>
      <c r="K26" s="31"/>
      <c r="L26" s="3"/>
      <c r="M26" s="3"/>
      <c r="O26" s="3">
        <f>D26/C25</f>
        <v>0.73584905660377353</v>
      </c>
      <c r="P26" s="22">
        <v>54</v>
      </c>
      <c r="Q26" s="23">
        <f t="shared" si="3"/>
        <v>1.0188679245283019</v>
      </c>
      <c r="R26" s="3">
        <f t="shared" si="4"/>
        <v>-1.8867924528301883E-2</v>
      </c>
    </row>
    <row r="27" spans="1:31" ht="12.75" customHeight="1">
      <c r="A27" s="29" t="s">
        <v>51</v>
      </c>
      <c r="E27" s="26">
        <v>25</v>
      </c>
      <c r="K27" s="31"/>
      <c r="L27" s="3"/>
      <c r="M27" s="3"/>
      <c r="O27" s="3">
        <f>E27/D26</f>
        <v>0.64102564102564108</v>
      </c>
      <c r="P27" s="22">
        <v>50</v>
      </c>
      <c r="Q27" s="23">
        <f t="shared" si="3"/>
        <v>0.92592592592592593</v>
      </c>
      <c r="R27" s="3">
        <f t="shared" si="4"/>
        <v>7.407407407407407E-2</v>
      </c>
    </row>
    <row r="28" spans="1:31" ht="12.75" customHeight="1">
      <c r="A28" s="29" t="s">
        <v>52</v>
      </c>
      <c r="F28" s="26">
        <v>23</v>
      </c>
      <c r="K28" s="31"/>
      <c r="L28" s="3"/>
      <c r="M28" s="3"/>
      <c r="O28" s="3">
        <f>F28/E27</f>
        <v>0.92</v>
      </c>
      <c r="P28" s="22">
        <v>48</v>
      </c>
      <c r="Q28" s="23">
        <f t="shared" si="3"/>
        <v>0.96</v>
      </c>
      <c r="R28" s="3">
        <f t="shared" si="4"/>
        <v>4.0000000000000036E-2</v>
      </c>
    </row>
    <row r="29" spans="1:31" ht="12.75" customHeight="1">
      <c r="A29" s="29" t="s">
        <v>53</v>
      </c>
      <c r="G29" s="26">
        <v>22</v>
      </c>
      <c r="K29" s="31"/>
      <c r="L29" s="3"/>
      <c r="M29" s="3"/>
      <c r="O29" s="3">
        <f>G29/F28</f>
        <v>0.95652173913043481</v>
      </c>
      <c r="P29" s="22">
        <v>47</v>
      </c>
      <c r="Q29" s="23">
        <f t="shared" si="3"/>
        <v>0.97916666666666663</v>
      </c>
      <c r="R29" s="3">
        <f t="shared" si="4"/>
        <v>2.083333333333337E-2</v>
      </c>
    </row>
    <row r="30" spans="1:31" ht="12.75" customHeight="1">
      <c r="A30" s="29" t="s">
        <v>54</v>
      </c>
      <c r="H30" s="26">
        <v>20</v>
      </c>
      <c r="K30" s="31"/>
      <c r="L30" s="3"/>
      <c r="M30" s="3"/>
      <c r="O30" s="3">
        <f>H30/G29</f>
        <v>0.90909090909090906</v>
      </c>
      <c r="P30" s="22">
        <v>45</v>
      </c>
      <c r="Q30" s="23">
        <f t="shared" si="3"/>
        <v>0.95744680851063835</v>
      </c>
      <c r="R30" s="3">
        <f t="shared" si="4"/>
        <v>4.2553191489361653E-2</v>
      </c>
    </row>
    <row r="31" spans="1:31" ht="12.75" customHeight="1">
      <c r="A31" s="29" t="s">
        <v>55</v>
      </c>
      <c r="I31" s="26">
        <v>19</v>
      </c>
      <c r="K31" s="31"/>
      <c r="L31" s="3"/>
      <c r="M31" s="3"/>
      <c r="O31" s="3">
        <f>I31/H30</f>
        <v>0.95</v>
      </c>
      <c r="P31" s="22">
        <v>45</v>
      </c>
      <c r="Q31" s="23">
        <f t="shared" si="3"/>
        <v>1</v>
      </c>
      <c r="R31" s="3">
        <f t="shared" si="4"/>
        <v>0</v>
      </c>
    </row>
    <row r="32" spans="1:31" ht="12.75" customHeight="1">
      <c r="A32" s="29" t="s">
        <v>56</v>
      </c>
      <c r="J32" s="26">
        <v>16</v>
      </c>
      <c r="K32" s="31">
        <v>12</v>
      </c>
      <c r="L32" s="3"/>
      <c r="M32" s="3"/>
      <c r="O32" s="3">
        <f>J32/I31</f>
        <v>0.84210526315789469</v>
      </c>
      <c r="P32" s="22">
        <v>45</v>
      </c>
      <c r="Q32" s="23">
        <f t="shared" si="3"/>
        <v>1</v>
      </c>
      <c r="R32" s="3">
        <f t="shared" si="4"/>
        <v>0</v>
      </c>
    </row>
    <row r="33" spans="1:18" ht="12.75" customHeight="1">
      <c r="A33" s="29" t="s">
        <v>57</v>
      </c>
      <c r="J33" s="26">
        <v>11</v>
      </c>
      <c r="K33" s="31">
        <v>5</v>
      </c>
      <c r="L33" s="3"/>
      <c r="M33" s="3"/>
      <c r="O33" s="3"/>
      <c r="P33" s="22">
        <v>30</v>
      </c>
      <c r="Q33" s="23"/>
      <c r="R33" s="3"/>
    </row>
    <row r="34" spans="1:18" ht="12.75" customHeight="1">
      <c r="A34" s="29" t="s">
        <v>69</v>
      </c>
      <c r="J34" s="26">
        <v>15</v>
      </c>
      <c r="K34" s="31">
        <v>4</v>
      </c>
      <c r="L34" s="3"/>
      <c r="M34" s="3"/>
      <c r="O34" s="3"/>
      <c r="P34" s="22">
        <v>20</v>
      </c>
      <c r="Q34" s="23"/>
      <c r="R34" s="3"/>
    </row>
    <row r="35" spans="1:18" ht="12.75" customHeight="1">
      <c r="A35" s="29" t="s">
        <v>70</v>
      </c>
      <c r="J35" s="26">
        <v>12</v>
      </c>
      <c r="K35" s="31">
        <v>4</v>
      </c>
      <c r="L35" s="3"/>
      <c r="M35" s="3"/>
      <c r="O35" s="3"/>
      <c r="P35" s="22">
        <v>15</v>
      </c>
      <c r="Q35" s="23"/>
      <c r="R35" s="3"/>
    </row>
    <row r="36" spans="1:18" ht="12.75" customHeight="1">
      <c r="A36" s="29" t="s">
        <v>73</v>
      </c>
      <c r="J36" s="26">
        <v>9</v>
      </c>
      <c r="K36" s="31">
        <v>3</v>
      </c>
      <c r="L36" s="3"/>
      <c r="M36" s="3"/>
      <c r="O36" s="3"/>
      <c r="P36" s="22">
        <v>9</v>
      </c>
      <c r="Q36" s="23"/>
      <c r="R36" s="3"/>
    </row>
    <row r="37" spans="1:18" ht="12.75" customHeight="1">
      <c r="A37" s="29" t="s">
        <v>76</v>
      </c>
      <c r="J37" s="26">
        <v>1</v>
      </c>
      <c r="K37" s="31">
        <v>4</v>
      </c>
      <c r="L37" s="3"/>
      <c r="M37" s="3"/>
      <c r="O37" s="3"/>
      <c r="P37" s="22">
        <v>6</v>
      </c>
      <c r="Q37" s="23"/>
      <c r="R37" s="3"/>
    </row>
    <row r="38" spans="1:18" ht="12.75" customHeight="1">
      <c r="K38" s="26">
        <f>SUM(K32:K37)</f>
        <v>32</v>
      </c>
      <c r="L38" s="3">
        <f>K32/B24</f>
        <v>0.16438356164383561</v>
      </c>
      <c r="M38" s="3">
        <f>K32/B24</f>
        <v>0.16438356164383561</v>
      </c>
      <c r="N38" s="3">
        <f>M38-L38</f>
        <v>0</v>
      </c>
      <c r="O38" s="3"/>
    </row>
    <row r="39" spans="1:18" ht="12.75" customHeight="1">
      <c r="A39" s="40" t="s">
        <v>78</v>
      </c>
      <c r="L39" s="3"/>
      <c r="M39" s="3"/>
      <c r="O39" s="3"/>
    </row>
    <row r="40" spans="1:18" ht="25.5" customHeight="1">
      <c r="B40" s="302" t="s">
        <v>2</v>
      </c>
      <c r="C40" s="303"/>
      <c r="D40" s="303"/>
      <c r="E40" s="303"/>
      <c r="F40" s="303"/>
      <c r="G40" s="303"/>
      <c r="H40" s="303"/>
      <c r="I40" s="303"/>
      <c r="J40" s="303"/>
      <c r="L40" s="7" t="s">
        <v>3</v>
      </c>
      <c r="M40" s="7" t="s">
        <v>4</v>
      </c>
      <c r="N40" s="52" t="s">
        <v>5</v>
      </c>
      <c r="O40" s="7" t="s">
        <v>6</v>
      </c>
      <c r="P40" s="6" t="s">
        <v>7</v>
      </c>
      <c r="Q40" s="6" t="s">
        <v>8</v>
      </c>
      <c r="R40" s="7" t="s">
        <v>9</v>
      </c>
    </row>
    <row r="41" spans="1:18" ht="12.75" customHeight="1">
      <c r="A41" s="53" t="s">
        <v>10</v>
      </c>
      <c r="B41" s="54">
        <v>1</v>
      </c>
      <c r="C41" s="54">
        <v>2</v>
      </c>
      <c r="D41" s="54">
        <v>3</v>
      </c>
      <c r="E41" s="54">
        <v>4</v>
      </c>
      <c r="F41" s="54">
        <v>5</v>
      </c>
      <c r="G41" s="54">
        <v>6</v>
      </c>
      <c r="H41" s="54">
        <v>7</v>
      </c>
      <c r="I41" s="54">
        <v>8</v>
      </c>
      <c r="J41" s="54">
        <v>9</v>
      </c>
      <c r="K41" s="55" t="s">
        <v>11</v>
      </c>
      <c r="L41" s="3"/>
      <c r="M41" s="3"/>
      <c r="O41" s="3"/>
      <c r="P41" s="15"/>
      <c r="Q41" s="15"/>
      <c r="R41" s="3"/>
    </row>
    <row r="42" spans="1:18" ht="12.75" customHeight="1">
      <c r="A42" s="29" t="s">
        <v>49</v>
      </c>
      <c r="B42" s="26">
        <v>113</v>
      </c>
      <c r="K42" s="31"/>
      <c r="L42" s="3"/>
      <c r="M42" s="3"/>
      <c r="O42" s="3"/>
      <c r="P42" s="18">
        <f>B42</f>
        <v>113</v>
      </c>
      <c r="Q42" s="15"/>
      <c r="R42" s="3"/>
    </row>
    <row r="43" spans="1:18" ht="12.75" customHeight="1">
      <c r="A43" s="29" t="s">
        <v>50</v>
      </c>
      <c r="C43" s="26">
        <v>104</v>
      </c>
      <c r="K43" s="31"/>
      <c r="L43" s="3"/>
      <c r="M43" s="3"/>
      <c r="N43" s="3"/>
      <c r="O43" s="39">
        <f>C43/B42</f>
        <v>0.92035398230088494</v>
      </c>
      <c r="P43" s="22">
        <v>105</v>
      </c>
      <c r="Q43" s="23">
        <f t="shared" ref="Q43:Q50" si="5">P43/P42</f>
        <v>0.92920353982300885</v>
      </c>
      <c r="R43" s="3">
        <f t="shared" ref="R43:R50" si="6">100%-Q43</f>
        <v>7.0796460176991149E-2</v>
      </c>
    </row>
    <row r="44" spans="1:18" ht="12.75" customHeight="1">
      <c r="A44" s="29" t="s">
        <v>51</v>
      </c>
      <c r="D44" s="26">
        <v>87</v>
      </c>
      <c r="K44" s="31"/>
      <c r="O44" s="39">
        <f>D44/C43</f>
        <v>0.83653846153846156</v>
      </c>
      <c r="P44" s="22">
        <v>100</v>
      </c>
      <c r="Q44" s="23">
        <f t="shared" si="5"/>
        <v>0.95238095238095233</v>
      </c>
      <c r="R44" s="3">
        <f t="shared" si="6"/>
        <v>4.7619047619047672E-2</v>
      </c>
    </row>
    <row r="45" spans="1:18" ht="12.75" customHeight="1">
      <c r="A45" s="29" t="s">
        <v>52</v>
      </c>
      <c r="E45" s="26">
        <v>70</v>
      </c>
      <c r="K45" s="31"/>
      <c r="O45" s="39">
        <f>E45/D44</f>
        <v>0.8045977011494253</v>
      </c>
      <c r="P45" s="22">
        <v>100</v>
      </c>
      <c r="Q45" s="23">
        <f t="shared" si="5"/>
        <v>1</v>
      </c>
      <c r="R45" s="3">
        <f t="shared" si="6"/>
        <v>0</v>
      </c>
    </row>
    <row r="46" spans="1:18" ht="12.75" customHeight="1">
      <c r="A46" s="29" t="s">
        <v>53</v>
      </c>
      <c r="F46" s="26">
        <v>65</v>
      </c>
      <c r="K46" s="31"/>
      <c r="O46" s="39">
        <f>F46/E45</f>
        <v>0.9285714285714286</v>
      </c>
      <c r="P46" s="22">
        <v>96</v>
      </c>
      <c r="Q46" s="23">
        <f t="shared" si="5"/>
        <v>0.96</v>
      </c>
      <c r="R46" s="3">
        <f t="shared" si="6"/>
        <v>4.0000000000000036E-2</v>
      </c>
    </row>
    <row r="47" spans="1:18" ht="12.75" customHeight="1">
      <c r="A47" s="29" t="s">
        <v>54</v>
      </c>
      <c r="G47" s="26">
        <v>62</v>
      </c>
      <c r="K47" s="31"/>
      <c r="O47" s="39">
        <f>G47/F46</f>
        <v>0.9538461538461539</v>
      </c>
      <c r="P47" s="22">
        <v>93</v>
      </c>
      <c r="Q47" s="23">
        <f t="shared" si="5"/>
        <v>0.96875</v>
      </c>
      <c r="R47" s="3">
        <f t="shared" si="6"/>
        <v>3.125E-2</v>
      </c>
    </row>
    <row r="48" spans="1:18" ht="12.75" customHeight="1">
      <c r="A48" s="29" t="s">
        <v>55</v>
      </c>
      <c r="H48" s="26">
        <v>58</v>
      </c>
      <c r="K48" s="31"/>
      <c r="O48" s="39">
        <f>H48/G47</f>
        <v>0.93548387096774188</v>
      </c>
      <c r="P48" s="22">
        <v>90</v>
      </c>
      <c r="Q48" s="23">
        <f t="shared" si="5"/>
        <v>0.967741935483871</v>
      </c>
      <c r="R48" s="3">
        <f t="shared" si="6"/>
        <v>3.2258064516129004E-2</v>
      </c>
    </row>
    <row r="49" spans="1:18" ht="12.75" customHeight="1">
      <c r="A49" s="29" t="s">
        <v>56</v>
      </c>
      <c r="I49" s="26">
        <v>58</v>
      </c>
      <c r="K49" s="31"/>
      <c r="O49" s="39">
        <f>I49/H48</f>
        <v>1</v>
      </c>
      <c r="P49" s="22">
        <v>89</v>
      </c>
      <c r="Q49" s="23">
        <f t="shared" si="5"/>
        <v>0.98888888888888893</v>
      </c>
      <c r="R49" s="3">
        <f t="shared" si="6"/>
        <v>1.1111111111111072E-2</v>
      </c>
    </row>
    <row r="50" spans="1:18" ht="12.75" customHeight="1">
      <c r="A50" s="29" t="s">
        <v>57</v>
      </c>
      <c r="J50" s="26">
        <v>57</v>
      </c>
      <c r="K50" s="31">
        <v>37</v>
      </c>
      <c r="O50" s="39">
        <f>J50/I49</f>
        <v>0.98275862068965514</v>
      </c>
      <c r="P50" s="22">
        <v>86</v>
      </c>
      <c r="Q50" s="23">
        <f t="shared" si="5"/>
        <v>0.9662921348314607</v>
      </c>
      <c r="R50" s="3">
        <f t="shared" si="6"/>
        <v>3.3707865168539297E-2</v>
      </c>
    </row>
    <row r="51" spans="1:18" ht="12.75" customHeight="1">
      <c r="A51" s="29" t="s">
        <v>69</v>
      </c>
      <c r="J51" s="26">
        <v>17</v>
      </c>
      <c r="K51" s="31">
        <v>7</v>
      </c>
      <c r="O51" s="39"/>
      <c r="P51" s="22">
        <v>38</v>
      </c>
      <c r="Q51" s="23"/>
      <c r="R51" s="3"/>
    </row>
    <row r="52" spans="1:18" ht="12.75" customHeight="1">
      <c r="A52" s="29" t="s">
        <v>70</v>
      </c>
      <c r="J52" s="26">
        <v>12</v>
      </c>
      <c r="K52" s="31">
        <v>8</v>
      </c>
      <c r="O52" s="39"/>
      <c r="P52" s="22">
        <v>28</v>
      </c>
      <c r="Q52" s="23"/>
      <c r="R52" s="3"/>
    </row>
    <row r="53" spans="1:18" ht="12.75" customHeight="1">
      <c r="A53" s="29" t="s">
        <v>73</v>
      </c>
      <c r="J53" s="26">
        <v>11</v>
      </c>
      <c r="K53" s="31">
        <v>6</v>
      </c>
      <c r="O53" s="39"/>
      <c r="P53" s="22">
        <v>16</v>
      </c>
      <c r="Q53" s="23"/>
      <c r="R53" s="3"/>
    </row>
    <row r="54" spans="1:18" ht="12.75" customHeight="1">
      <c r="A54" s="29" t="s">
        <v>76</v>
      </c>
      <c r="J54" s="26">
        <v>4</v>
      </c>
      <c r="K54" s="31">
        <v>4</v>
      </c>
      <c r="O54" s="39"/>
      <c r="P54" s="22">
        <v>9</v>
      </c>
      <c r="Q54" s="23"/>
      <c r="R54" s="3"/>
    </row>
    <row r="55" spans="1:18" ht="12.75" customHeight="1">
      <c r="A55" s="29" t="s">
        <v>80</v>
      </c>
      <c r="J55" s="26">
        <v>4</v>
      </c>
      <c r="K55" s="31">
        <v>2</v>
      </c>
      <c r="O55" s="39"/>
      <c r="P55" s="22">
        <v>4</v>
      </c>
      <c r="Q55" s="23"/>
      <c r="R55" s="3"/>
    </row>
    <row r="56" spans="1:18" ht="12.75" customHeight="1">
      <c r="A56" s="29" t="s">
        <v>84</v>
      </c>
      <c r="J56" s="26">
        <v>1</v>
      </c>
      <c r="K56" s="31">
        <v>2</v>
      </c>
      <c r="O56" s="39"/>
      <c r="P56" s="22">
        <v>2</v>
      </c>
      <c r="Q56" s="23"/>
      <c r="R56" s="3"/>
    </row>
    <row r="57" spans="1:18" ht="12.75" customHeight="1">
      <c r="A57" s="29"/>
      <c r="K57" s="26">
        <f>SUM(K50:K56)</f>
        <v>66</v>
      </c>
      <c r="L57" s="3">
        <f>K50/B42</f>
        <v>0.32743362831858408</v>
      </c>
      <c r="M57" s="3">
        <f>K57/B42</f>
        <v>0.58407079646017701</v>
      </c>
      <c r="N57" s="3">
        <f>M57-L57</f>
        <v>0.25663716814159293</v>
      </c>
      <c r="O57" s="3"/>
    </row>
    <row r="58" spans="1:18" ht="12.75" customHeight="1">
      <c r="A58" s="40" t="s">
        <v>79</v>
      </c>
      <c r="L58" s="3"/>
      <c r="M58" s="3"/>
      <c r="O58" s="3"/>
    </row>
    <row r="59" spans="1:18" ht="25.5" customHeight="1">
      <c r="B59" s="302" t="s">
        <v>2</v>
      </c>
      <c r="C59" s="303"/>
      <c r="D59" s="303"/>
      <c r="E59" s="303"/>
      <c r="F59" s="303"/>
      <c r="G59" s="303"/>
      <c r="H59" s="303"/>
      <c r="I59" s="303"/>
      <c r="J59" s="303"/>
      <c r="L59" s="7" t="s">
        <v>3</v>
      </c>
      <c r="M59" s="7" t="s">
        <v>4</v>
      </c>
      <c r="N59" s="52" t="s">
        <v>5</v>
      </c>
      <c r="O59" s="7" t="s">
        <v>6</v>
      </c>
      <c r="P59" s="6" t="s">
        <v>7</v>
      </c>
      <c r="Q59" s="6" t="s">
        <v>8</v>
      </c>
      <c r="R59" s="7" t="s">
        <v>9</v>
      </c>
    </row>
    <row r="60" spans="1:18" ht="12.75" customHeight="1">
      <c r="A60" s="53" t="s">
        <v>10</v>
      </c>
      <c r="B60" s="54">
        <v>1</v>
      </c>
      <c r="C60" s="54">
        <v>2</v>
      </c>
      <c r="D60" s="54">
        <v>3</v>
      </c>
      <c r="E60" s="54">
        <v>4</v>
      </c>
      <c r="F60" s="54">
        <v>5</v>
      </c>
      <c r="G60" s="54">
        <v>6</v>
      </c>
      <c r="H60" s="54">
        <v>7</v>
      </c>
      <c r="I60" s="54">
        <v>8</v>
      </c>
      <c r="J60" s="54">
        <v>9</v>
      </c>
      <c r="K60" s="55" t="s">
        <v>11</v>
      </c>
      <c r="L60" s="3"/>
      <c r="M60" s="3"/>
      <c r="O60" s="3"/>
      <c r="P60" s="15"/>
      <c r="Q60" s="15"/>
      <c r="R60" s="3"/>
    </row>
    <row r="61" spans="1:18" ht="12.75" customHeight="1">
      <c r="A61" s="29" t="s">
        <v>50</v>
      </c>
      <c r="B61" s="26">
        <v>69</v>
      </c>
      <c r="K61" s="31"/>
      <c r="L61" s="3"/>
      <c r="M61" s="3"/>
      <c r="O61" s="3"/>
      <c r="P61" s="18">
        <f>B61</f>
        <v>69</v>
      </c>
      <c r="Q61" s="15"/>
      <c r="R61" s="3"/>
    </row>
    <row r="62" spans="1:18" ht="12.75" customHeight="1">
      <c r="A62" s="29" t="s">
        <v>51</v>
      </c>
      <c r="C62" s="26">
        <v>62</v>
      </c>
      <c r="K62" s="31"/>
      <c r="L62" s="3"/>
      <c r="M62" s="3"/>
      <c r="N62" s="3"/>
      <c r="O62" s="3">
        <f>C62/B61</f>
        <v>0.89855072463768115</v>
      </c>
      <c r="P62" s="22">
        <v>63</v>
      </c>
      <c r="Q62" s="23">
        <f t="shared" ref="Q62:Q69" si="7">P62/P61</f>
        <v>0.91304347826086951</v>
      </c>
      <c r="R62" s="3">
        <f t="shared" ref="R62:R69" si="8">100%-Q62</f>
        <v>8.6956521739130488E-2</v>
      </c>
    </row>
    <row r="63" spans="1:18" ht="12.75" customHeight="1">
      <c r="A63" s="29" t="s">
        <v>52</v>
      </c>
      <c r="D63" s="26">
        <v>52</v>
      </c>
      <c r="K63" s="31"/>
      <c r="L63" s="3"/>
      <c r="M63" s="3"/>
      <c r="O63" s="3">
        <f>D63/C62</f>
        <v>0.83870967741935487</v>
      </c>
      <c r="P63" s="22">
        <v>61</v>
      </c>
      <c r="Q63" s="23">
        <f t="shared" si="7"/>
        <v>0.96825396825396826</v>
      </c>
      <c r="R63" s="3">
        <f t="shared" si="8"/>
        <v>3.1746031746031744E-2</v>
      </c>
    </row>
    <row r="64" spans="1:18" ht="12.75" customHeight="1">
      <c r="A64" s="29" t="s">
        <v>53</v>
      </c>
      <c r="E64" s="26">
        <v>41</v>
      </c>
      <c r="K64" s="31"/>
      <c r="L64" s="3"/>
      <c r="M64" s="3"/>
      <c r="O64" s="3">
        <f>E64/D63</f>
        <v>0.78846153846153844</v>
      </c>
      <c r="P64" s="22">
        <v>61</v>
      </c>
      <c r="Q64" s="23">
        <f t="shared" si="7"/>
        <v>1</v>
      </c>
      <c r="R64" s="3">
        <f t="shared" si="8"/>
        <v>0</v>
      </c>
    </row>
    <row r="65" spans="1:18" ht="12.75" customHeight="1">
      <c r="A65" s="29" t="s">
        <v>54</v>
      </c>
      <c r="F65" s="26">
        <v>33</v>
      </c>
      <c r="K65" s="31"/>
      <c r="L65" s="3"/>
      <c r="M65" s="3"/>
      <c r="O65" s="3">
        <f>F65/E64</f>
        <v>0.80487804878048785</v>
      </c>
      <c r="P65" s="22">
        <v>58</v>
      </c>
      <c r="Q65" s="23">
        <f t="shared" si="7"/>
        <v>0.95081967213114749</v>
      </c>
      <c r="R65" s="3">
        <f t="shared" si="8"/>
        <v>4.9180327868852514E-2</v>
      </c>
    </row>
    <row r="66" spans="1:18" ht="12.75" customHeight="1">
      <c r="A66" s="29" t="s">
        <v>55</v>
      </c>
      <c r="G66" s="26">
        <v>32</v>
      </c>
      <c r="K66" s="31"/>
      <c r="L66" s="3"/>
      <c r="M66" s="3"/>
      <c r="O66" s="3">
        <f>G66/F65</f>
        <v>0.96969696969696972</v>
      </c>
      <c r="P66" s="22">
        <v>57</v>
      </c>
      <c r="Q66" s="23">
        <f t="shared" si="7"/>
        <v>0.98275862068965514</v>
      </c>
      <c r="R66" s="3">
        <f t="shared" si="8"/>
        <v>1.7241379310344862E-2</v>
      </c>
    </row>
    <row r="67" spans="1:18" ht="12.75" customHeight="1">
      <c r="A67" s="29" t="s">
        <v>56</v>
      </c>
      <c r="H67" s="26">
        <v>29</v>
      </c>
      <c r="K67" s="31"/>
      <c r="L67" s="3"/>
      <c r="M67" s="3"/>
      <c r="O67" s="3">
        <f>H67/G66</f>
        <v>0.90625</v>
      </c>
      <c r="P67" s="22">
        <v>54</v>
      </c>
      <c r="Q67" s="23">
        <f t="shared" si="7"/>
        <v>0.94736842105263153</v>
      </c>
      <c r="R67" s="3">
        <f t="shared" si="8"/>
        <v>5.2631578947368474E-2</v>
      </c>
    </row>
    <row r="68" spans="1:18" ht="12.75" customHeight="1">
      <c r="A68" s="29" t="s">
        <v>57</v>
      </c>
      <c r="I68" s="26">
        <v>24</v>
      </c>
      <c r="K68" s="31"/>
      <c r="L68" s="3"/>
      <c r="M68" s="3"/>
      <c r="O68" s="3">
        <f>I68/H67</f>
        <v>0.82758620689655171</v>
      </c>
      <c r="P68" s="22">
        <v>52</v>
      </c>
      <c r="Q68" s="23">
        <f t="shared" si="7"/>
        <v>0.96296296296296291</v>
      </c>
      <c r="R68" s="3">
        <f t="shared" si="8"/>
        <v>3.703703703703709E-2</v>
      </c>
    </row>
    <row r="69" spans="1:18" ht="12.75" customHeight="1">
      <c r="A69" s="29" t="s">
        <v>69</v>
      </c>
      <c r="J69" s="26">
        <v>24</v>
      </c>
      <c r="K69" s="31">
        <v>14</v>
      </c>
      <c r="L69" s="3"/>
      <c r="M69" s="3"/>
      <c r="O69" s="3">
        <f>J69/I68</f>
        <v>1</v>
      </c>
      <c r="P69" s="22">
        <v>52</v>
      </c>
      <c r="Q69" s="23">
        <f t="shared" si="7"/>
        <v>1</v>
      </c>
      <c r="R69" s="3">
        <f t="shared" si="8"/>
        <v>0</v>
      </c>
    </row>
    <row r="70" spans="1:18" ht="12.75" customHeight="1">
      <c r="A70" s="29" t="s">
        <v>70</v>
      </c>
      <c r="J70" s="26">
        <v>21</v>
      </c>
      <c r="K70" s="31">
        <v>10</v>
      </c>
      <c r="L70" s="3"/>
      <c r="M70" s="3"/>
      <c r="O70" s="3"/>
      <c r="P70" s="22">
        <v>36</v>
      </c>
      <c r="Q70" s="23"/>
      <c r="R70" s="3"/>
    </row>
    <row r="71" spans="1:18" ht="12.75" customHeight="1">
      <c r="A71" s="29" t="s">
        <v>73</v>
      </c>
      <c r="J71" s="26">
        <v>18</v>
      </c>
      <c r="K71" s="31">
        <v>7</v>
      </c>
      <c r="L71" s="3"/>
      <c r="M71" s="3"/>
      <c r="O71" s="3"/>
      <c r="P71" s="22">
        <v>24</v>
      </c>
      <c r="Q71" s="23"/>
      <c r="R71" s="3"/>
    </row>
    <row r="72" spans="1:18" ht="12.75" customHeight="1">
      <c r="A72" s="29" t="s">
        <v>76</v>
      </c>
      <c r="J72" s="26">
        <v>7</v>
      </c>
      <c r="K72" s="31">
        <v>4</v>
      </c>
      <c r="L72" s="3"/>
      <c r="M72" s="3"/>
      <c r="O72" s="3"/>
      <c r="P72" s="22">
        <v>17</v>
      </c>
      <c r="Q72" s="23"/>
      <c r="R72" s="3"/>
    </row>
    <row r="73" spans="1:18" ht="12.75" customHeight="1">
      <c r="A73" s="29" t="s">
        <v>80</v>
      </c>
      <c r="J73" s="26">
        <v>2</v>
      </c>
      <c r="K73" s="31">
        <v>4</v>
      </c>
      <c r="L73" s="3"/>
      <c r="M73" s="3"/>
      <c r="O73" s="3"/>
      <c r="P73" s="22">
        <v>9</v>
      </c>
      <c r="Q73" s="23"/>
      <c r="R73" s="3"/>
    </row>
    <row r="74" spans="1:18" ht="12.75" customHeight="1">
      <c r="A74" s="29" t="s">
        <v>84</v>
      </c>
      <c r="J74" s="26">
        <v>4</v>
      </c>
      <c r="K74" s="31">
        <v>3</v>
      </c>
      <c r="L74" s="3"/>
      <c r="M74" s="3"/>
      <c r="O74" s="3"/>
      <c r="P74" s="22">
        <v>4</v>
      </c>
      <c r="Q74" s="23"/>
      <c r="R74" s="3"/>
    </row>
    <row r="75" spans="1:18" ht="12.75" customHeight="1">
      <c r="A75" s="29" t="s">
        <v>87</v>
      </c>
      <c r="J75" s="26">
        <v>1</v>
      </c>
      <c r="K75" s="31"/>
      <c r="L75" s="3"/>
      <c r="M75" s="3"/>
      <c r="O75" s="3"/>
      <c r="P75" s="22">
        <v>1</v>
      </c>
      <c r="Q75" s="23"/>
      <c r="R75" s="3"/>
    </row>
    <row r="76" spans="1:18" ht="12.75" customHeight="1">
      <c r="K76" s="26">
        <f>SUM(K69:K74)</f>
        <v>42</v>
      </c>
      <c r="L76" s="3">
        <f>K69/B61</f>
        <v>0.20289855072463769</v>
      </c>
      <c r="M76" s="3">
        <f>K76/B61</f>
        <v>0.60869565217391308</v>
      </c>
      <c r="N76" s="3">
        <f>M76-L76</f>
        <v>0.40579710144927539</v>
      </c>
    </row>
    <row r="77" spans="1:18" ht="12.75" customHeight="1">
      <c r="A77" s="40" t="s">
        <v>81</v>
      </c>
      <c r="L77" s="3"/>
      <c r="M77" s="3"/>
      <c r="O77" s="3"/>
    </row>
    <row r="78" spans="1:18" ht="25.5" customHeight="1">
      <c r="B78" s="302" t="s">
        <v>2</v>
      </c>
      <c r="C78" s="303"/>
      <c r="D78" s="303"/>
      <c r="E78" s="303"/>
      <c r="F78" s="303"/>
      <c r="G78" s="303"/>
      <c r="H78" s="303"/>
      <c r="I78" s="303"/>
      <c r="J78" s="303"/>
      <c r="L78" s="7" t="s">
        <v>3</v>
      </c>
      <c r="M78" s="7" t="s">
        <v>4</v>
      </c>
      <c r="N78" s="52" t="s">
        <v>5</v>
      </c>
      <c r="O78" s="7" t="s">
        <v>6</v>
      </c>
      <c r="P78" s="6" t="s">
        <v>7</v>
      </c>
      <c r="Q78" s="6" t="s">
        <v>8</v>
      </c>
      <c r="R78" s="7" t="s">
        <v>9</v>
      </c>
    </row>
    <row r="79" spans="1:18" ht="12.75" customHeight="1">
      <c r="A79" s="53" t="s">
        <v>10</v>
      </c>
      <c r="B79" s="54">
        <v>1</v>
      </c>
      <c r="C79" s="54">
        <v>2</v>
      </c>
      <c r="D79" s="54">
        <v>3</v>
      </c>
      <c r="E79" s="54">
        <v>4</v>
      </c>
      <c r="F79" s="54">
        <v>5</v>
      </c>
      <c r="G79" s="54">
        <v>6</v>
      </c>
      <c r="H79" s="54">
        <v>7</v>
      </c>
      <c r="I79" s="54">
        <v>8</v>
      </c>
      <c r="J79" s="54">
        <v>9</v>
      </c>
      <c r="K79" s="55" t="s">
        <v>11</v>
      </c>
      <c r="L79" s="3"/>
      <c r="M79" s="3"/>
      <c r="O79" s="3"/>
      <c r="P79" s="15"/>
      <c r="Q79" s="15"/>
      <c r="R79" s="3"/>
    </row>
    <row r="80" spans="1:18" ht="12.75" customHeight="1">
      <c r="A80" s="29" t="s">
        <v>51</v>
      </c>
      <c r="B80" s="26">
        <v>63</v>
      </c>
      <c r="K80" s="31"/>
      <c r="L80" s="3"/>
      <c r="M80" s="3"/>
      <c r="O80" s="3"/>
      <c r="P80" s="18">
        <f>B80</f>
        <v>63</v>
      </c>
      <c r="Q80" s="15"/>
      <c r="R80" s="3"/>
    </row>
    <row r="81" spans="1:18" ht="12.75" customHeight="1">
      <c r="A81" s="29" t="s">
        <v>52</v>
      </c>
      <c r="C81" s="26">
        <v>59</v>
      </c>
      <c r="K81" s="31"/>
      <c r="L81" s="3"/>
      <c r="M81" s="3"/>
      <c r="N81" s="3"/>
      <c r="O81" s="3">
        <f>C81/B80</f>
        <v>0.93650793650793651</v>
      </c>
      <c r="P81" s="22">
        <v>51</v>
      </c>
      <c r="Q81" s="23">
        <f t="shared" ref="Q81:Q88" si="9">P81/P80</f>
        <v>0.80952380952380953</v>
      </c>
      <c r="R81" s="3">
        <f t="shared" ref="R81:R88" si="10">100%-Q81</f>
        <v>0.19047619047619047</v>
      </c>
    </row>
    <row r="82" spans="1:18" ht="12.75" customHeight="1">
      <c r="A82" s="29" t="s">
        <v>53</v>
      </c>
      <c r="D82" s="26">
        <v>52</v>
      </c>
      <c r="K82" s="31"/>
      <c r="O82" s="3">
        <f>D82/C81</f>
        <v>0.88135593220338981</v>
      </c>
      <c r="P82" s="22">
        <v>59</v>
      </c>
      <c r="Q82" s="23">
        <f t="shared" si="9"/>
        <v>1.1568627450980393</v>
      </c>
      <c r="R82" s="3">
        <f t="shared" si="10"/>
        <v>-0.15686274509803932</v>
      </c>
    </row>
    <row r="83" spans="1:18" ht="12.75" customHeight="1">
      <c r="A83" s="29" t="s">
        <v>54</v>
      </c>
      <c r="E83" s="26">
        <v>48</v>
      </c>
      <c r="K83" s="31"/>
      <c r="O83" s="3">
        <f>E83/D82</f>
        <v>0.92307692307692313</v>
      </c>
      <c r="P83" s="22">
        <v>57</v>
      </c>
      <c r="Q83" s="23">
        <f t="shared" si="9"/>
        <v>0.96610169491525422</v>
      </c>
      <c r="R83" s="3">
        <f t="shared" si="10"/>
        <v>3.3898305084745783E-2</v>
      </c>
    </row>
    <row r="84" spans="1:18" ht="12.75" customHeight="1">
      <c r="A84" s="29" t="s">
        <v>55</v>
      </c>
      <c r="F84" s="26">
        <v>39</v>
      </c>
      <c r="K84" s="31"/>
      <c r="O84" s="3">
        <f>F84/E83</f>
        <v>0.8125</v>
      </c>
      <c r="P84" s="22">
        <v>52</v>
      </c>
      <c r="Q84" s="23">
        <f t="shared" si="9"/>
        <v>0.91228070175438591</v>
      </c>
      <c r="R84" s="3">
        <f t="shared" si="10"/>
        <v>8.7719298245614086E-2</v>
      </c>
    </row>
    <row r="85" spans="1:18" ht="12.75" customHeight="1">
      <c r="A85" s="29" t="s">
        <v>56</v>
      </c>
      <c r="G85" s="26">
        <v>33</v>
      </c>
      <c r="K85" s="31"/>
      <c r="O85" s="3">
        <f>G85/F84</f>
        <v>0.84615384615384615</v>
      </c>
      <c r="P85" s="22">
        <v>49</v>
      </c>
      <c r="Q85" s="23">
        <f t="shared" si="9"/>
        <v>0.94230769230769229</v>
      </c>
      <c r="R85" s="3">
        <f t="shared" si="10"/>
        <v>5.7692307692307709E-2</v>
      </c>
    </row>
    <row r="86" spans="1:18" ht="12.75" customHeight="1">
      <c r="A86" s="29" t="s">
        <v>57</v>
      </c>
      <c r="H86" s="26">
        <v>33</v>
      </c>
      <c r="K86" s="31"/>
      <c r="O86" s="3">
        <f>H86/G85</f>
        <v>1</v>
      </c>
      <c r="P86" s="22">
        <v>48</v>
      </c>
      <c r="Q86" s="23">
        <f t="shared" si="9"/>
        <v>0.97959183673469385</v>
      </c>
      <c r="R86" s="3">
        <f t="shared" si="10"/>
        <v>2.0408163265306145E-2</v>
      </c>
    </row>
    <row r="87" spans="1:18" ht="12.75" customHeight="1">
      <c r="A87" s="29" t="s">
        <v>69</v>
      </c>
      <c r="I87" s="26">
        <v>33</v>
      </c>
      <c r="K87" s="31">
        <v>3</v>
      </c>
      <c r="O87" s="3">
        <f>I87/H86</f>
        <v>1</v>
      </c>
      <c r="P87" s="22">
        <v>47</v>
      </c>
      <c r="Q87" s="23">
        <f t="shared" si="9"/>
        <v>0.97916666666666663</v>
      </c>
      <c r="R87" s="3">
        <f t="shared" si="10"/>
        <v>2.083333333333337E-2</v>
      </c>
    </row>
    <row r="88" spans="1:18" ht="12.75" customHeight="1">
      <c r="A88" s="29" t="s">
        <v>70</v>
      </c>
      <c r="J88" s="26">
        <v>26</v>
      </c>
      <c r="K88" s="31">
        <v>11</v>
      </c>
      <c r="O88" s="3">
        <f>J88/I87</f>
        <v>0.78787878787878785</v>
      </c>
      <c r="P88" s="22">
        <v>45</v>
      </c>
      <c r="Q88" s="23">
        <f t="shared" si="9"/>
        <v>0.95744680851063835</v>
      </c>
      <c r="R88" s="3">
        <f t="shared" si="10"/>
        <v>4.2553191489361653E-2</v>
      </c>
    </row>
    <row r="89" spans="1:18" ht="12.75" customHeight="1">
      <c r="A89" s="29" t="s">
        <v>73</v>
      </c>
      <c r="J89" s="26">
        <v>23</v>
      </c>
      <c r="K89" s="31">
        <v>16</v>
      </c>
      <c r="O89" s="3"/>
      <c r="P89" s="22">
        <v>32</v>
      </c>
      <c r="Q89" s="23"/>
      <c r="R89" s="3"/>
    </row>
    <row r="90" spans="1:18" ht="12.75" customHeight="1">
      <c r="A90" s="29" t="s">
        <v>76</v>
      </c>
      <c r="J90" s="26">
        <v>10</v>
      </c>
      <c r="K90" s="31">
        <v>6</v>
      </c>
      <c r="O90" s="3"/>
      <c r="P90" s="22">
        <v>16</v>
      </c>
      <c r="Q90" s="23"/>
      <c r="R90" s="3"/>
    </row>
    <row r="91" spans="1:18" ht="12.75" customHeight="1">
      <c r="A91" s="29" t="s">
        <v>80</v>
      </c>
      <c r="J91" s="26">
        <v>3</v>
      </c>
      <c r="K91" s="31">
        <v>2</v>
      </c>
      <c r="O91" s="3"/>
      <c r="P91" s="22">
        <v>6</v>
      </c>
      <c r="Q91" s="23"/>
      <c r="R91" s="3"/>
    </row>
    <row r="92" spans="1:18" ht="12.75" customHeight="1">
      <c r="A92" s="29" t="s">
        <v>84</v>
      </c>
      <c r="J92" s="26">
        <v>2</v>
      </c>
      <c r="K92" s="31">
        <v>3</v>
      </c>
      <c r="O92" s="3"/>
      <c r="P92" s="22">
        <v>6</v>
      </c>
      <c r="Q92" s="23"/>
      <c r="R92" s="3"/>
    </row>
    <row r="93" spans="1:18" ht="12.75" customHeight="1">
      <c r="A93" s="29" t="s">
        <v>87</v>
      </c>
      <c r="J93" s="26">
        <v>2</v>
      </c>
      <c r="K93" s="31">
        <v>1</v>
      </c>
      <c r="O93" s="3"/>
      <c r="P93" s="22">
        <v>3</v>
      </c>
      <c r="Q93" s="23"/>
      <c r="R93" s="3"/>
    </row>
    <row r="94" spans="1:18" ht="12.75" customHeight="1">
      <c r="A94" s="29" t="s">
        <v>88</v>
      </c>
      <c r="J94" s="26">
        <v>1</v>
      </c>
      <c r="K94" s="31">
        <v>1</v>
      </c>
      <c r="O94" s="3"/>
      <c r="P94" s="22">
        <v>1</v>
      </c>
      <c r="Q94" s="23"/>
      <c r="R94" s="3"/>
    </row>
    <row r="95" spans="1:18" ht="12.75" customHeight="1">
      <c r="K95" s="26">
        <f>SUM(K87:K94)</f>
        <v>43</v>
      </c>
      <c r="L95" s="3">
        <f>SUM(K87:K88)/B80</f>
        <v>0.22222222222222221</v>
      </c>
      <c r="M95" s="3">
        <f>K95/B80</f>
        <v>0.68253968253968256</v>
      </c>
      <c r="N95" s="3">
        <f>M95-L95</f>
        <v>0.46031746031746035</v>
      </c>
    </row>
    <row r="96" spans="1:18" ht="12.75" customHeight="1">
      <c r="A96" s="40" t="s">
        <v>82</v>
      </c>
      <c r="L96" s="3"/>
      <c r="M96" s="3"/>
      <c r="O96" s="3"/>
    </row>
    <row r="97" spans="1:22" ht="25.5" customHeight="1">
      <c r="B97" s="302" t="s">
        <v>2</v>
      </c>
      <c r="C97" s="303"/>
      <c r="D97" s="303"/>
      <c r="E97" s="303"/>
      <c r="F97" s="303"/>
      <c r="G97" s="303"/>
      <c r="H97" s="303"/>
      <c r="I97" s="303"/>
      <c r="J97" s="303"/>
      <c r="L97" s="7" t="s">
        <v>3</v>
      </c>
      <c r="M97" s="7" t="s">
        <v>4</v>
      </c>
      <c r="N97" s="52" t="s">
        <v>5</v>
      </c>
      <c r="O97" s="7" t="s">
        <v>6</v>
      </c>
      <c r="P97" s="6" t="s">
        <v>7</v>
      </c>
      <c r="Q97" s="6" t="s">
        <v>8</v>
      </c>
      <c r="R97" s="7" t="s">
        <v>9</v>
      </c>
    </row>
    <row r="98" spans="1:22" ht="12.75" customHeight="1">
      <c r="A98" s="53" t="s">
        <v>10</v>
      </c>
      <c r="B98" s="54">
        <v>1</v>
      </c>
      <c r="C98" s="54">
        <v>2</v>
      </c>
      <c r="D98" s="54">
        <v>3</v>
      </c>
      <c r="E98" s="54">
        <v>4</v>
      </c>
      <c r="F98" s="54">
        <v>5</v>
      </c>
      <c r="G98" s="54">
        <v>6</v>
      </c>
      <c r="H98" s="54">
        <v>7</v>
      </c>
      <c r="I98" s="54">
        <v>8</v>
      </c>
      <c r="J98" s="54">
        <v>9</v>
      </c>
      <c r="K98" s="55" t="s">
        <v>11</v>
      </c>
      <c r="L98" s="3"/>
      <c r="M98" s="3"/>
      <c r="O98" s="3"/>
      <c r="P98" s="15"/>
      <c r="Q98" s="15"/>
      <c r="R98" s="3"/>
    </row>
    <row r="99" spans="1:22" ht="12.75" customHeight="1">
      <c r="A99" s="29" t="s">
        <v>52</v>
      </c>
      <c r="B99" s="26">
        <v>73</v>
      </c>
      <c r="K99" s="31"/>
      <c r="L99" s="3"/>
      <c r="M99" s="3"/>
      <c r="O99" s="3"/>
      <c r="P99" s="18">
        <f>B99</f>
        <v>73</v>
      </c>
      <c r="Q99" s="15"/>
      <c r="R99" s="3"/>
    </row>
    <row r="100" spans="1:22" ht="12.75" customHeight="1">
      <c r="A100" s="29" t="s">
        <v>53</v>
      </c>
      <c r="C100" s="26">
        <v>56</v>
      </c>
      <c r="K100" s="31"/>
      <c r="L100" s="3"/>
      <c r="M100" s="3"/>
      <c r="N100" s="3"/>
      <c r="O100" s="3">
        <f>C100/B99</f>
        <v>0.76712328767123283</v>
      </c>
      <c r="P100" s="22">
        <v>56</v>
      </c>
      <c r="Q100" s="23">
        <f t="shared" ref="Q100:Q107" si="11">P100/P99</f>
        <v>0.76712328767123283</v>
      </c>
      <c r="R100" s="3">
        <f t="shared" ref="R100:R107" si="12">100%-Q100</f>
        <v>0.23287671232876717</v>
      </c>
    </row>
    <row r="101" spans="1:22" ht="12.75" customHeight="1">
      <c r="A101" s="29" t="s">
        <v>54</v>
      </c>
      <c r="D101" s="26">
        <v>50</v>
      </c>
      <c r="K101" s="31"/>
      <c r="O101" s="3">
        <f>D101/C100</f>
        <v>0.8928571428571429</v>
      </c>
      <c r="P101" s="22">
        <v>55</v>
      </c>
      <c r="Q101" s="23">
        <f t="shared" si="11"/>
        <v>0.9821428571428571</v>
      </c>
      <c r="R101" s="3">
        <f t="shared" si="12"/>
        <v>1.7857142857142905E-2</v>
      </c>
    </row>
    <row r="102" spans="1:22" ht="12.75" customHeight="1">
      <c r="A102" s="29" t="s">
        <v>55</v>
      </c>
      <c r="E102" s="26">
        <v>39</v>
      </c>
      <c r="K102" s="31"/>
      <c r="O102" s="3">
        <f>E102/D101</f>
        <v>0.78</v>
      </c>
      <c r="P102" s="22">
        <v>51</v>
      </c>
      <c r="Q102" s="23">
        <f t="shared" si="11"/>
        <v>0.92727272727272725</v>
      </c>
      <c r="R102" s="3">
        <f t="shared" si="12"/>
        <v>7.2727272727272751E-2</v>
      </c>
    </row>
    <row r="103" spans="1:22" ht="12.75" customHeight="1">
      <c r="A103" s="29" t="s">
        <v>56</v>
      </c>
      <c r="F103" s="26">
        <v>32</v>
      </c>
      <c r="K103" s="31"/>
      <c r="O103" s="3">
        <f>F103/E102</f>
        <v>0.82051282051282048</v>
      </c>
      <c r="P103" s="22">
        <v>47</v>
      </c>
      <c r="Q103" s="23">
        <f t="shared" si="11"/>
        <v>0.92156862745098034</v>
      </c>
      <c r="R103" s="3">
        <f t="shared" si="12"/>
        <v>7.8431372549019662E-2</v>
      </c>
    </row>
    <row r="104" spans="1:22" ht="12.75" customHeight="1">
      <c r="A104" s="29" t="s">
        <v>57</v>
      </c>
      <c r="G104" s="26">
        <v>29</v>
      </c>
      <c r="K104" s="31"/>
      <c r="O104" s="3">
        <f>G104/F103</f>
        <v>0.90625</v>
      </c>
      <c r="P104" s="22">
        <v>50</v>
      </c>
      <c r="Q104" s="23">
        <f t="shared" si="11"/>
        <v>1.0638297872340425</v>
      </c>
      <c r="R104" s="3">
        <f t="shared" si="12"/>
        <v>-6.3829787234042534E-2</v>
      </c>
    </row>
    <row r="105" spans="1:22" ht="12.75" customHeight="1">
      <c r="A105" s="29" t="s">
        <v>69</v>
      </c>
      <c r="H105" s="26">
        <v>29</v>
      </c>
      <c r="K105" s="31"/>
      <c r="O105" s="3">
        <f>H105/G104</f>
        <v>1</v>
      </c>
      <c r="P105" s="22">
        <v>49</v>
      </c>
      <c r="Q105" s="23">
        <f t="shared" si="11"/>
        <v>0.98</v>
      </c>
      <c r="R105" s="3">
        <f t="shared" si="12"/>
        <v>2.0000000000000018E-2</v>
      </c>
    </row>
    <row r="106" spans="1:22" ht="12.75" customHeight="1">
      <c r="A106" s="29" t="s">
        <v>70</v>
      </c>
      <c r="I106" s="26">
        <v>23</v>
      </c>
      <c r="K106" s="31">
        <v>2</v>
      </c>
      <c r="O106" s="3">
        <f>I106/H105</f>
        <v>0.7931034482758621</v>
      </c>
      <c r="P106" s="22">
        <v>47</v>
      </c>
      <c r="Q106" s="23">
        <f t="shared" si="11"/>
        <v>0.95918367346938771</v>
      </c>
      <c r="R106" s="3">
        <f t="shared" si="12"/>
        <v>4.081632653061229E-2</v>
      </c>
    </row>
    <row r="107" spans="1:22" ht="12.75" customHeight="1">
      <c r="A107" s="29" t="s">
        <v>73</v>
      </c>
      <c r="J107" s="26">
        <v>23</v>
      </c>
      <c r="K107" s="31">
        <v>15</v>
      </c>
      <c r="O107" s="3">
        <f>J107/I106</f>
        <v>1</v>
      </c>
      <c r="P107" s="22">
        <v>44</v>
      </c>
      <c r="Q107" s="23">
        <f t="shared" si="11"/>
        <v>0.93617021276595747</v>
      </c>
      <c r="R107" s="3">
        <f t="shared" si="12"/>
        <v>6.3829787234042534E-2</v>
      </c>
    </row>
    <row r="108" spans="1:22" ht="12.75" customHeight="1">
      <c r="A108" s="29" t="s">
        <v>76</v>
      </c>
      <c r="J108" s="26">
        <v>11</v>
      </c>
      <c r="K108" s="31">
        <v>8</v>
      </c>
      <c r="O108" s="3"/>
      <c r="P108" s="22">
        <v>27</v>
      </c>
      <c r="Q108" s="23"/>
      <c r="R108" s="3"/>
    </row>
    <row r="109" spans="1:22" ht="12.75" customHeight="1">
      <c r="A109" s="29" t="s">
        <v>80</v>
      </c>
      <c r="J109" s="26">
        <v>9</v>
      </c>
      <c r="K109" s="31">
        <v>4</v>
      </c>
      <c r="O109" s="3"/>
      <c r="P109" s="22">
        <v>16</v>
      </c>
      <c r="Q109" s="23"/>
      <c r="R109" s="3"/>
    </row>
    <row r="110" spans="1:22" ht="12.75" customHeight="1">
      <c r="A110" s="29" t="s">
        <v>84</v>
      </c>
      <c r="J110" s="26">
        <v>5</v>
      </c>
      <c r="K110" s="31">
        <v>3</v>
      </c>
      <c r="O110" s="3"/>
      <c r="P110" s="22">
        <v>12</v>
      </c>
      <c r="Q110" s="23"/>
      <c r="R110" s="3"/>
      <c r="S110" s="30" t="s">
        <v>83</v>
      </c>
      <c r="T110" s="30">
        <v>38</v>
      </c>
      <c r="U110" s="30">
        <f>K113</f>
        <v>38</v>
      </c>
      <c r="V110" s="30" t="s">
        <v>11</v>
      </c>
    </row>
    <row r="111" spans="1:22" ht="12.75" customHeight="1">
      <c r="A111" s="29" t="s">
        <v>87</v>
      </c>
      <c r="J111" s="26">
        <v>3</v>
      </c>
      <c r="K111" s="31">
        <v>3</v>
      </c>
      <c r="O111" s="3"/>
      <c r="P111" s="22">
        <v>8</v>
      </c>
      <c r="Q111" s="23"/>
      <c r="R111" s="3"/>
      <c r="S111" s="30" t="s">
        <v>85</v>
      </c>
      <c r="T111" s="23">
        <f>T110/B99</f>
        <v>0.52054794520547942</v>
      </c>
      <c r="U111" s="23">
        <f>T110/U110</f>
        <v>1</v>
      </c>
      <c r="V111" s="30" t="s">
        <v>86</v>
      </c>
    </row>
    <row r="112" spans="1:22" ht="12.75" customHeight="1">
      <c r="A112" s="29" t="s">
        <v>88</v>
      </c>
      <c r="J112" s="26">
        <v>3</v>
      </c>
      <c r="K112" s="31">
        <v>3</v>
      </c>
      <c r="O112" s="3"/>
      <c r="P112" s="22">
        <v>4</v>
      </c>
      <c r="Q112" s="23"/>
      <c r="R112" s="3"/>
    </row>
    <row r="113" spans="1:19" ht="12.75" customHeight="1">
      <c r="A113" s="29"/>
      <c r="K113" s="26">
        <f>SUM(K106:K112)</f>
        <v>38</v>
      </c>
      <c r="L113" s="3">
        <f>SUM(K106:K107)/B99</f>
        <v>0.23287671232876711</v>
      </c>
      <c r="M113" s="39">
        <f>K113/B99</f>
        <v>0.52054794520547942</v>
      </c>
      <c r="N113" s="39">
        <f>M113-L113</f>
        <v>0.28767123287671231</v>
      </c>
    </row>
    <row r="114" spans="1:19" ht="12.75" customHeight="1">
      <c r="L114" s="39"/>
      <c r="M114" s="39"/>
      <c r="N114" s="39"/>
    </row>
    <row r="115" spans="1:19" ht="12.75" customHeight="1">
      <c r="L115" s="39"/>
      <c r="M115" s="39"/>
      <c r="N115" s="39"/>
    </row>
    <row r="116" spans="1:19" ht="12.75" customHeight="1">
      <c r="L116" s="39"/>
      <c r="M116" s="39"/>
      <c r="N116" s="39"/>
    </row>
    <row r="117" spans="1:19" ht="12.75" customHeight="1">
      <c r="L117" s="39"/>
      <c r="M117" s="39"/>
      <c r="N117" s="39"/>
    </row>
    <row r="118" spans="1:19" ht="12.75" customHeight="1">
      <c r="L118" s="39"/>
      <c r="M118" s="39"/>
      <c r="N118" s="39"/>
    </row>
    <row r="119" spans="1:19" ht="26.25" customHeight="1">
      <c r="A119" s="2"/>
      <c r="B119" s="291" t="s">
        <v>99</v>
      </c>
      <c r="C119" s="292"/>
      <c r="D119" s="292"/>
      <c r="E119" s="292"/>
      <c r="F119" s="292"/>
      <c r="G119" s="292"/>
      <c r="H119" s="292"/>
      <c r="I119" s="292"/>
      <c r="J119" s="292"/>
      <c r="K119" s="60" t="s">
        <v>53</v>
      </c>
      <c r="L119" s="60"/>
      <c r="M119" s="60"/>
      <c r="N119" s="30"/>
      <c r="O119" s="3"/>
      <c r="P119" s="30"/>
      <c r="Q119" s="30"/>
      <c r="R119" s="30"/>
    </row>
    <row r="120" spans="1:19" ht="20.25" customHeight="1">
      <c r="A120" s="293" t="s">
        <v>10</v>
      </c>
      <c r="B120" s="294" t="s">
        <v>100</v>
      </c>
      <c r="C120" s="289"/>
      <c r="D120" s="289"/>
      <c r="E120" s="289"/>
      <c r="F120" s="289"/>
      <c r="G120" s="289"/>
      <c r="H120" s="289"/>
      <c r="I120" s="289"/>
      <c r="J120" s="290"/>
      <c r="K120" s="295" t="s">
        <v>11</v>
      </c>
      <c r="L120" s="286" t="s">
        <v>3</v>
      </c>
      <c r="M120" s="286" t="s">
        <v>4</v>
      </c>
      <c r="N120" s="284" t="s">
        <v>5</v>
      </c>
      <c r="O120" s="286" t="s">
        <v>6</v>
      </c>
      <c r="P120" s="287" t="s">
        <v>7</v>
      </c>
      <c r="Q120" s="287" t="s">
        <v>8</v>
      </c>
      <c r="R120" s="286" t="s">
        <v>101</v>
      </c>
    </row>
    <row r="121" spans="1:19" ht="15.75" customHeight="1">
      <c r="A121" s="285"/>
      <c r="B121" s="64" t="s">
        <v>102</v>
      </c>
      <c r="C121" s="64" t="s">
        <v>103</v>
      </c>
      <c r="D121" s="64" t="s">
        <v>104</v>
      </c>
      <c r="E121" s="64" t="s">
        <v>105</v>
      </c>
      <c r="F121" s="64" t="s">
        <v>106</v>
      </c>
      <c r="G121" s="64" t="s">
        <v>107</v>
      </c>
      <c r="H121" s="64" t="s">
        <v>108</v>
      </c>
      <c r="I121" s="64" t="s">
        <v>109</v>
      </c>
      <c r="J121" s="64" t="s">
        <v>110</v>
      </c>
      <c r="K121" s="285"/>
      <c r="L121" s="285"/>
      <c r="M121" s="285"/>
      <c r="N121" s="285"/>
      <c r="O121" s="285"/>
      <c r="P121" s="285"/>
      <c r="Q121" s="285"/>
      <c r="R121" s="285"/>
    </row>
    <row r="122" spans="1:19" ht="15.75" customHeight="1">
      <c r="A122" s="64" t="s">
        <v>53</v>
      </c>
      <c r="B122" s="65">
        <v>60</v>
      </c>
      <c r="C122" s="65"/>
      <c r="D122" s="65"/>
      <c r="E122" s="65"/>
      <c r="F122" s="65"/>
      <c r="G122" s="65"/>
      <c r="H122" s="65"/>
      <c r="I122" s="65"/>
      <c r="J122" s="65"/>
      <c r="K122" s="66"/>
      <c r="L122" s="67"/>
      <c r="M122" s="49"/>
      <c r="N122" s="68"/>
      <c r="O122" s="107"/>
      <c r="P122" s="70">
        <f>B122</f>
        <v>60</v>
      </c>
      <c r="Q122" s="108"/>
      <c r="R122" s="107"/>
    </row>
    <row r="123" spans="1:19" ht="15.75" customHeight="1">
      <c r="A123" s="64" t="s">
        <v>54</v>
      </c>
      <c r="B123" s="65"/>
      <c r="C123" s="65">
        <v>49</v>
      </c>
      <c r="D123" s="65"/>
      <c r="E123" s="65"/>
      <c r="F123" s="65"/>
      <c r="G123" s="65"/>
      <c r="H123" s="65"/>
      <c r="I123" s="65"/>
      <c r="J123" s="65"/>
      <c r="K123" s="66"/>
      <c r="L123" s="72"/>
      <c r="M123" s="3"/>
      <c r="N123" s="73"/>
      <c r="O123" s="74">
        <f>IF(C123=0,"",C123/B122)</f>
        <v>0.81666666666666665</v>
      </c>
      <c r="P123" s="75">
        <v>50</v>
      </c>
      <c r="Q123" s="76">
        <f t="shared" ref="Q123:Q130" si="13">IF(P123=0,"",P123/P122)</f>
        <v>0.83333333333333337</v>
      </c>
      <c r="R123" s="76">
        <f t="shared" ref="R123:R130" si="14">IF(P123=0,"",100%-Q123)</f>
        <v>0.16666666666666663</v>
      </c>
    </row>
    <row r="124" spans="1:19" ht="15.75" customHeight="1">
      <c r="A124" s="64" t="s">
        <v>55</v>
      </c>
      <c r="B124" s="65"/>
      <c r="C124" s="65"/>
      <c r="D124" s="65">
        <v>45</v>
      </c>
      <c r="E124" s="65"/>
      <c r="F124" s="65"/>
      <c r="G124" s="65"/>
      <c r="H124" s="65"/>
      <c r="I124" s="65"/>
      <c r="J124" s="65"/>
      <c r="K124" s="66"/>
      <c r="L124" s="72"/>
      <c r="M124" s="3"/>
      <c r="N124" s="73"/>
      <c r="O124" s="74">
        <f>IF(D124=0,"",D124/C123)</f>
        <v>0.91836734693877553</v>
      </c>
      <c r="P124" s="75">
        <v>49</v>
      </c>
      <c r="Q124" s="76">
        <f t="shared" si="13"/>
        <v>0.98</v>
      </c>
      <c r="R124" s="76">
        <f t="shared" si="14"/>
        <v>2.0000000000000018E-2</v>
      </c>
      <c r="S124" s="8">
        <f>P124/P122</f>
        <v>0.81666666666666665</v>
      </c>
    </row>
    <row r="125" spans="1:19" ht="15.75" customHeight="1">
      <c r="A125" s="64" t="s">
        <v>56</v>
      </c>
      <c r="B125" s="65"/>
      <c r="C125" s="65"/>
      <c r="D125" s="65"/>
      <c r="E125" s="65">
        <v>44</v>
      </c>
      <c r="F125" s="65"/>
      <c r="G125" s="65"/>
      <c r="H125" s="65"/>
      <c r="I125" s="65"/>
      <c r="J125" s="65"/>
      <c r="K125" s="66"/>
      <c r="L125" s="72"/>
      <c r="M125" s="3"/>
      <c r="N125" s="73"/>
      <c r="O125" s="74">
        <f>IF(E125=0,"",E125/D124)</f>
        <v>0.97777777777777775</v>
      </c>
      <c r="P125" s="75">
        <v>47</v>
      </c>
      <c r="Q125" s="76">
        <f t="shared" si="13"/>
        <v>0.95918367346938771</v>
      </c>
      <c r="R125" s="76">
        <f t="shared" si="14"/>
        <v>4.081632653061229E-2</v>
      </c>
    </row>
    <row r="126" spans="1:19" ht="15.75" customHeight="1">
      <c r="A126" s="64" t="s">
        <v>57</v>
      </c>
      <c r="B126" s="65"/>
      <c r="C126" s="65"/>
      <c r="D126" s="65"/>
      <c r="E126" s="65"/>
      <c r="F126" s="65">
        <v>40</v>
      </c>
      <c r="G126" s="65"/>
      <c r="H126" s="65"/>
      <c r="I126" s="65"/>
      <c r="J126" s="65"/>
      <c r="K126" s="66"/>
      <c r="L126" s="72"/>
      <c r="M126" s="3"/>
      <c r="N126" s="73"/>
      <c r="O126" s="74">
        <f>IF(F126=0,"",F126/E125)</f>
        <v>0.90909090909090906</v>
      </c>
      <c r="P126" s="75">
        <v>48</v>
      </c>
      <c r="Q126" s="76">
        <f t="shared" si="13"/>
        <v>1.0212765957446808</v>
      </c>
      <c r="R126" s="76">
        <f t="shared" si="14"/>
        <v>-2.1276595744680771E-2</v>
      </c>
    </row>
    <row r="127" spans="1:19" ht="15.75" customHeight="1">
      <c r="A127" s="64">
        <v>1001</v>
      </c>
      <c r="B127" s="65"/>
      <c r="C127" s="65"/>
      <c r="D127" s="65"/>
      <c r="E127" s="65"/>
      <c r="F127" s="65"/>
      <c r="G127" s="65">
        <v>35</v>
      </c>
      <c r="H127" s="65"/>
      <c r="I127" s="65"/>
      <c r="J127" s="65"/>
      <c r="K127" s="66"/>
      <c r="L127" s="72"/>
      <c r="M127" s="3"/>
      <c r="N127" s="73"/>
      <c r="O127" s="74">
        <f>IF(G127=0,"",G127/F126)</f>
        <v>0.875</v>
      </c>
      <c r="P127" s="75">
        <v>46</v>
      </c>
      <c r="Q127" s="76">
        <f t="shared" si="13"/>
        <v>0.95833333333333337</v>
      </c>
      <c r="R127" s="76">
        <f t="shared" si="14"/>
        <v>4.166666666666663E-2</v>
      </c>
    </row>
    <row r="128" spans="1:19" ht="15.75" customHeight="1">
      <c r="A128" s="64">
        <v>1002</v>
      </c>
      <c r="B128" s="65"/>
      <c r="C128" s="65"/>
      <c r="D128" s="65"/>
      <c r="E128" s="65"/>
      <c r="F128" s="65"/>
      <c r="G128" s="65"/>
      <c r="H128" s="65">
        <v>34</v>
      </c>
      <c r="I128" s="65"/>
      <c r="J128" s="65"/>
      <c r="K128" s="66"/>
      <c r="L128" s="72"/>
      <c r="M128" s="3"/>
      <c r="N128" s="73"/>
      <c r="O128" s="74">
        <f>IF(H128=0,"",H128/G127)</f>
        <v>0.97142857142857142</v>
      </c>
      <c r="P128" s="75">
        <v>46</v>
      </c>
      <c r="Q128" s="76">
        <f t="shared" si="13"/>
        <v>1</v>
      </c>
      <c r="R128" s="76">
        <f t="shared" si="14"/>
        <v>0</v>
      </c>
    </row>
    <row r="129" spans="1:18" ht="15.75" customHeight="1">
      <c r="A129" s="64">
        <v>1101</v>
      </c>
      <c r="B129" s="65"/>
      <c r="C129" s="65"/>
      <c r="D129" s="65"/>
      <c r="E129" s="65"/>
      <c r="F129" s="65"/>
      <c r="G129" s="65"/>
      <c r="H129" s="65"/>
      <c r="I129" s="65">
        <v>33</v>
      </c>
      <c r="J129" s="65"/>
      <c r="K129" s="66">
        <v>1</v>
      </c>
      <c r="L129" s="72"/>
      <c r="M129" s="3"/>
      <c r="N129" s="73"/>
      <c r="O129" s="74">
        <f>IF(I129=0,"",I129/H128)</f>
        <v>0.97058823529411764</v>
      </c>
      <c r="P129" s="75">
        <v>44</v>
      </c>
      <c r="Q129" s="76">
        <f t="shared" si="13"/>
        <v>0.95652173913043481</v>
      </c>
      <c r="R129" s="76">
        <f t="shared" si="14"/>
        <v>4.3478260869565188E-2</v>
      </c>
    </row>
    <row r="130" spans="1:18" ht="15.75" customHeight="1">
      <c r="A130" s="64">
        <v>1102</v>
      </c>
      <c r="B130" s="65"/>
      <c r="C130" s="65"/>
      <c r="D130" s="65"/>
      <c r="E130" s="65"/>
      <c r="F130" s="65"/>
      <c r="G130" s="65"/>
      <c r="H130" s="65"/>
      <c r="I130" s="65"/>
      <c r="J130" s="65">
        <v>30</v>
      </c>
      <c r="K130" s="66">
        <v>20</v>
      </c>
      <c r="L130" s="72"/>
      <c r="M130" s="3"/>
      <c r="N130" s="73"/>
      <c r="O130" s="78">
        <f>IF(J130=0,"",J130/I129)</f>
        <v>0.90909090909090906</v>
      </c>
      <c r="P130" s="75">
        <v>42</v>
      </c>
      <c r="Q130" s="79">
        <f t="shared" si="13"/>
        <v>0.95454545454545459</v>
      </c>
      <c r="R130" s="79">
        <f t="shared" si="14"/>
        <v>4.5454545454545414E-2</v>
      </c>
    </row>
    <row r="131" spans="1:18" ht="15.75" customHeight="1">
      <c r="A131" s="64">
        <v>1201</v>
      </c>
      <c r="B131" s="65"/>
      <c r="C131" s="65"/>
      <c r="D131" s="65"/>
      <c r="E131" s="65"/>
      <c r="F131" s="65"/>
      <c r="G131" s="65"/>
      <c r="H131" s="65"/>
      <c r="I131" s="65"/>
      <c r="J131" s="65">
        <v>13</v>
      </c>
      <c r="K131" s="66">
        <v>5</v>
      </c>
      <c r="L131" s="72"/>
      <c r="M131" s="3"/>
      <c r="N131" s="30"/>
      <c r="O131" s="80"/>
      <c r="P131" s="75">
        <v>15</v>
      </c>
      <c r="Q131" s="82"/>
      <c r="R131" s="83"/>
    </row>
    <row r="132" spans="1:18" ht="15.75" customHeight="1">
      <c r="A132" s="64">
        <v>1202</v>
      </c>
      <c r="B132" s="65"/>
      <c r="C132" s="65"/>
      <c r="D132" s="65"/>
      <c r="E132" s="65"/>
      <c r="F132" s="65"/>
      <c r="G132" s="65"/>
      <c r="H132" s="65"/>
      <c r="I132" s="65"/>
      <c r="J132" s="65">
        <v>5</v>
      </c>
      <c r="K132" s="66">
        <v>7</v>
      </c>
      <c r="L132" s="72"/>
      <c r="M132" s="3"/>
      <c r="N132" s="30"/>
      <c r="O132" s="84"/>
      <c r="P132" s="75">
        <v>10</v>
      </c>
      <c r="Q132" s="86"/>
      <c r="R132" s="84"/>
    </row>
    <row r="133" spans="1:18" ht="15.75" customHeight="1">
      <c r="A133" s="64">
        <v>1301</v>
      </c>
      <c r="B133" s="65"/>
      <c r="C133" s="65"/>
      <c r="D133" s="65"/>
      <c r="E133" s="65"/>
      <c r="F133" s="65"/>
      <c r="G133" s="65"/>
      <c r="H133" s="65"/>
      <c r="I133" s="65"/>
      <c r="J133" s="65">
        <v>2</v>
      </c>
      <c r="K133" s="66">
        <v>1</v>
      </c>
      <c r="L133" s="72"/>
      <c r="M133" s="3"/>
      <c r="N133" s="30"/>
      <c r="O133" s="84"/>
      <c r="P133" s="75">
        <v>3</v>
      </c>
      <c r="Q133" s="86"/>
      <c r="R133" s="84"/>
    </row>
    <row r="134" spans="1:18" ht="15.75" customHeight="1">
      <c r="A134" s="64">
        <v>1302</v>
      </c>
      <c r="B134" s="65"/>
      <c r="C134" s="65"/>
      <c r="D134" s="65"/>
      <c r="E134" s="65"/>
      <c r="F134" s="65"/>
      <c r="G134" s="65"/>
      <c r="H134" s="65"/>
      <c r="I134" s="65"/>
      <c r="J134" s="65">
        <v>2</v>
      </c>
      <c r="K134" s="66">
        <v>1</v>
      </c>
      <c r="L134" s="72"/>
      <c r="M134" s="3"/>
      <c r="N134" s="30"/>
      <c r="O134" s="84"/>
      <c r="P134" s="75">
        <v>2</v>
      </c>
      <c r="Q134" s="86"/>
      <c r="R134" s="84"/>
    </row>
    <row r="135" spans="1:18" ht="15.75" customHeight="1">
      <c r="A135" s="64">
        <v>1401</v>
      </c>
      <c r="B135" s="65"/>
      <c r="C135" s="65"/>
      <c r="D135" s="65"/>
      <c r="E135" s="65"/>
      <c r="F135" s="65"/>
      <c r="G135" s="65"/>
      <c r="H135" s="65"/>
      <c r="I135" s="65"/>
      <c r="J135" s="65">
        <v>1</v>
      </c>
      <c r="K135" s="66"/>
      <c r="L135" s="72"/>
      <c r="M135" s="3"/>
      <c r="N135" s="30"/>
      <c r="O135" s="3"/>
      <c r="P135" s="75">
        <v>1</v>
      </c>
      <c r="Q135" s="23"/>
      <c r="R135" s="84"/>
    </row>
    <row r="136" spans="1:18" ht="15.75" customHeight="1">
      <c r="A136" s="64">
        <v>1402</v>
      </c>
      <c r="B136" s="65"/>
      <c r="C136" s="65"/>
      <c r="D136" s="65"/>
      <c r="E136" s="65"/>
      <c r="F136" s="65"/>
      <c r="G136" s="65"/>
      <c r="H136" s="65"/>
      <c r="I136" s="65"/>
      <c r="J136" s="65">
        <v>1</v>
      </c>
      <c r="K136" s="66">
        <v>1</v>
      </c>
      <c r="L136" s="72"/>
      <c r="M136" s="3"/>
      <c r="N136" s="30"/>
      <c r="O136" s="3"/>
      <c r="P136" s="75">
        <v>1</v>
      </c>
      <c r="Q136" s="23"/>
      <c r="R136" s="84"/>
    </row>
    <row r="137" spans="1:18" ht="15.75" customHeight="1">
      <c r="A137" s="64">
        <v>1501</v>
      </c>
      <c r="B137" s="87"/>
      <c r="C137" s="87"/>
      <c r="D137" s="87"/>
      <c r="E137" s="87"/>
      <c r="F137" s="87"/>
      <c r="G137" s="87"/>
      <c r="H137" s="87"/>
      <c r="I137" s="87"/>
      <c r="J137" s="87"/>
      <c r="K137" s="88"/>
      <c r="L137" s="72"/>
      <c r="M137" s="3"/>
      <c r="N137" s="30"/>
      <c r="O137" s="3"/>
      <c r="P137" s="30"/>
      <c r="Q137" s="23"/>
      <c r="R137" s="84"/>
    </row>
    <row r="138" spans="1:18" ht="15.75" customHeight="1">
      <c r="A138" s="64">
        <v>1502</v>
      </c>
      <c r="B138" s="87"/>
      <c r="C138" s="87"/>
      <c r="D138" s="87"/>
      <c r="E138" s="87"/>
      <c r="F138" s="87"/>
      <c r="G138" s="87"/>
      <c r="H138" s="87"/>
      <c r="I138" s="87"/>
      <c r="J138" s="87"/>
      <c r="K138" s="88"/>
      <c r="L138" s="72"/>
      <c r="M138" s="3"/>
      <c r="N138" s="30"/>
      <c r="O138" s="89" t="s">
        <v>83</v>
      </c>
      <c r="P138" s="90">
        <v>36</v>
      </c>
      <c r="Q138" s="91">
        <f>K141</f>
        <v>36</v>
      </c>
      <c r="R138" s="92" t="s">
        <v>11</v>
      </c>
    </row>
    <row r="139" spans="1:18" ht="15.75" customHeight="1">
      <c r="A139" s="64">
        <v>1601</v>
      </c>
      <c r="B139" s="87"/>
      <c r="C139" s="87"/>
      <c r="D139" s="87"/>
      <c r="E139" s="87"/>
      <c r="F139" s="87"/>
      <c r="G139" s="87"/>
      <c r="H139" s="87"/>
      <c r="I139" s="87"/>
      <c r="J139" s="87"/>
      <c r="K139" s="88"/>
      <c r="L139" s="72"/>
      <c r="M139" s="3"/>
      <c r="N139" s="30"/>
      <c r="O139" s="93" t="s">
        <v>85</v>
      </c>
      <c r="P139" s="94">
        <f>IF(P138/B122=0,"",P138/B122)</f>
        <v>0.6</v>
      </c>
      <c r="Q139" s="95">
        <f>IF(P138/Q138=0,"",P138/Q138)</f>
        <v>1</v>
      </c>
      <c r="R139" s="96" t="s">
        <v>86</v>
      </c>
    </row>
    <row r="140" spans="1:18" ht="15.75" customHeight="1">
      <c r="A140" s="64">
        <v>1602</v>
      </c>
      <c r="B140" s="87"/>
      <c r="C140" s="87"/>
      <c r="D140" s="87"/>
      <c r="E140" s="87"/>
      <c r="F140" s="87"/>
      <c r="G140" s="87"/>
      <c r="H140" s="87"/>
      <c r="I140" s="87"/>
      <c r="J140" s="87"/>
      <c r="K140" s="88"/>
      <c r="L140" s="97"/>
      <c r="M140" s="98"/>
      <c r="N140" s="99"/>
      <c r="O140" s="98"/>
      <c r="P140" s="99"/>
      <c r="Q140" s="99"/>
      <c r="R140" s="122"/>
    </row>
    <row r="141" spans="1:18" ht="18" customHeight="1">
      <c r="A141" s="30"/>
      <c r="B141" s="30"/>
      <c r="C141" s="30"/>
      <c r="D141" s="288" t="s">
        <v>111</v>
      </c>
      <c r="E141" s="289"/>
      <c r="F141" s="289"/>
      <c r="G141" s="289"/>
      <c r="H141" s="289"/>
      <c r="I141" s="289"/>
      <c r="J141" s="290"/>
      <c r="K141" s="101">
        <f>SUM(K122:K136)</f>
        <v>36</v>
      </c>
      <c r="L141" s="102">
        <f>IF(SUM(K129:K130)=0,"",SUM(K129:K130)/B122)</f>
        <v>0.35</v>
      </c>
      <c r="M141" s="102">
        <f>IF(K141=0,"",K141/B122)</f>
        <v>0.6</v>
      </c>
      <c r="N141" s="102">
        <f>IF(K130=0,"",M141-L141)</f>
        <v>0.25</v>
      </c>
      <c r="O141" s="3"/>
      <c r="P141" s="30"/>
      <c r="Q141" s="23"/>
      <c r="R141" s="3"/>
    </row>
    <row r="142" spans="1:18" ht="12.75" customHeight="1"/>
    <row r="143" spans="1:18" ht="12.75" customHeight="1"/>
    <row r="144" spans="1:18" ht="26.25" customHeight="1">
      <c r="A144" s="309" t="s">
        <v>99</v>
      </c>
      <c r="B144" s="292"/>
      <c r="C144" s="292"/>
      <c r="D144" s="292"/>
      <c r="E144" s="292"/>
      <c r="F144" s="292"/>
      <c r="G144" s="292"/>
      <c r="H144" s="298" t="s">
        <v>54</v>
      </c>
      <c r="I144" s="292"/>
      <c r="J144" s="292"/>
      <c r="K144" s="30"/>
      <c r="L144" s="3"/>
      <c r="M144" s="3"/>
      <c r="N144" s="30"/>
      <c r="O144" s="3"/>
      <c r="P144" s="30"/>
      <c r="Q144" s="30"/>
      <c r="R144" s="30"/>
    </row>
    <row r="145" spans="1:20" ht="20.25" customHeight="1">
      <c r="A145" s="293" t="s">
        <v>10</v>
      </c>
      <c r="B145" s="294" t="s">
        <v>100</v>
      </c>
      <c r="C145" s="289"/>
      <c r="D145" s="289"/>
      <c r="E145" s="289"/>
      <c r="F145" s="289"/>
      <c r="G145" s="289"/>
      <c r="H145" s="289"/>
      <c r="I145" s="289"/>
      <c r="J145" s="290"/>
      <c r="K145" s="295" t="s">
        <v>11</v>
      </c>
      <c r="L145" s="286" t="s">
        <v>3</v>
      </c>
      <c r="M145" s="286" t="s">
        <v>4</v>
      </c>
      <c r="N145" s="284" t="s">
        <v>5</v>
      </c>
      <c r="O145" s="286" t="s">
        <v>6</v>
      </c>
      <c r="P145" s="287" t="s">
        <v>7</v>
      </c>
      <c r="Q145" s="287" t="s">
        <v>8</v>
      </c>
      <c r="R145" s="286" t="s">
        <v>101</v>
      </c>
    </row>
    <row r="146" spans="1:20" ht="15.75" customHeight="1">
      <c r="A146" s="285"/>
      <c r="B146" s="64" t="s">
        <v>102</v>
      </c>
      <c r="C146" s="64" t="s">
        <v>103</v>
      </c>
      <c r="D146" s="64" t="s">
        <v>104</v>
      </c>
      <c r="E146" s="64" t="s">
        <v>105</v>
      </c>
      <c r="F146" s="64" t="s">
        <v>106</v>
      </c>
      <c r="G146" s="64" t="s">
        <v>107</v>
      </c>
      <c r="H146" s="64" t="s">
        <v>108</v>
      </c>
      <c r="I146" s="64" t="s">
        <v>109</v>
      </c>
      <c r="J146" s="64" t="s">
        <v>110</v>
      </c>
      <c r="K146" s="285"/>
      <c r="L146" s="285"/>
      <c r="M146" s="285"/>
      <c r="N146" s="285"/>
      <c r="O146" s="285"/>
      <c r="P146" s="285"/>
      <c r="Q146" s="285"/>
      <c r="R146" s="285"/>
      <c r="T146" s="112"/>
    </row>
    <row r="147" spans="1:20" ht="15.75" customHeight="1">
      <c r="A147" s="64" t="s">
        <v>54</v>
      </c>
      <c r="B147" s="65">
        <v>69</v>
      </c>
      <c r="C147" s="65"/>
      <c r="D147" s="65"/>
      <c r="E147" s="65"/>
      <c r="F147" s="65"/>
      <c r="G147" s="65"/>
      <c r="H147" s="65"/>
      <c r="I147" s="65"/>
      <c r="J147" s="65"/>
      <c r="K147" s="66"/>
      <c r="L147" s="67"/>
      <c r="M147" s="49"/>
      <c r="N147" s="68"/>
      <c r="O147" s="69"/>
      <c r="P147" s="70">
        <f>B147</f>
        <v>69</v>
      </c>
      <c r="Q147" s="71"/>
      <c r="R147" s="69"/>
      <c r="T147" s="112"/>
    </row>
    <row r="148" spans="1:20" ht="15.75" customHeight="1">
      <c r="A148" s="64" t="s">
        <v>55</v>
      </c>
      <c r="B148" s="65"/>
      <c r="C148" s="65">
        <v>59</v>
      </c>
      <c r="D148" s="65"/>
      <c r="E148" s="65"/>
      <c r="F148" s="65"/>
      <c r="G148" s="65"/>
      <c r="H148" s="65"/>
      <c r="I148" s="65"/>
      <c r="J148" s="65"/>
      <c r="K148" s="66"/>
      <c r="L148" s="72"/>
      <c r="M148" s="3"/>
      <c r="N148" s="73"/>
      <c r="O148" s="74">
        <f>IF(C148=0,"",C148/B147)</f>
        <v>0.85507246376811596</v>
      </c>
      <c r="P148" s="75">
        <v>59</v>
      </c>
      <c r="Q148" s="76">
        <f t="shared" ref="Q148:Q155" si="15">IF(P148=0,"",P148/P147)</f>
        <v>0.85507246376811596</v>
      </c>
      <c r="R148" s="76">
        <f t="shared" ref="R148:R155" si="16">IF(P148=0,"",100%-Q148)</f>
        <v>0.14492753623188404</v>
      </c>
      <c r="T148" s="112"/>
    </row>
    <row r="149" spans="1:20" ht="15.75" customHeight="1">
      <c r="A149" s="64" t="s">
        <v>56</v>
      </c>
      <c r="B149" s="65"/>
      <c r="C149" s="65"/>
      <c r="D149" s="65">
        <v>46</v>
      </c>
      <c r="E149" s="65"/>
      <c r="F149" s="65"/>
      <c r="G149" s="65"/>
      <c r="H149" s="65"/>
      <c r="I149" s="65"/>
      <c r="J149" s="65"/>
      <c r="K149" s="66"/>
      <c r="L149" s="72"/>
      <c r="M149" s="3"/>
      <c r="N149" s="73"/>
      <c r="O149" s="74">
        <f>IF(D149=0,"",D149/C148)</f>
        <v>0.77966101694915257</v>
      </c>
      <c r="P149" s="75">
        <v>55</v>
      </c>
      <c r="Q149" s="76">
        <f t="shared" si="15"/>
        <v>0.93220338983050843</v>
      </c>
      <c r="R149" s="76">
        <f t="shared" si="16"/>
        <v>6.7796610169491567E-2</v>
      </c>
      <c r="T149" s="77">
        <f>P149/P147</f>
        <v>0.79710144927536231</v>
      </c>
    </row>
    <row r="150" spans="1:20" ht="15.75" customHeight="1">
      <c r="A150" s="64" t="s">
        <v>57</v>
      </c>
      <c r="B150" s="65"/>
      <c r="C150" s="65"/>
      <c r="D150" s="65"/>
      <c r="E150" s="65">
        <v>43</v>
      </c>
      <c r="F150" s="65"/>
      <c r="G150" s="65"/>
      <c r="H150" s="65"/>
      <c r="I150" s="65"/>
      <c r="J150" s="65"/>
      <c r="K150" s="66"/>
      <c r="L150" s="72"/>
      <c r="M150" s="3"/>
      <c r="N150" s="73"/>
      <c r="O150" s="74">
        <f>IF(E150=0,"",E150/D149)</f>
        <v>0.93478260869565222</v>
      </c>
      <c r="P150" s="75">
        <v>54</v>
      </c>
      <c r="Q150" s="76">
        <f t="shared" si="15"/>
        <v>0.98181818181818181</v>
      </c>
      <c r="R150" s="76">
        <f t="shared" si="16"/>
        <v>1.8181818181818188E-2</v>
      </c>
      <c r="T150" s="112"/>
    </row>
    <row r="151" spans="1:20" ht="15.75" customHeight="1">
      <c r="A151" s="64">
        <v>1001</v>
      </c>
      <c r="B151" s="65"/>
      <c r="C151" s="65"/>
      <c r="D151" s="65"/>
      <c r="E151" s="65"/>
      <c r="F151" s="65">
        <v>43</v>
      </c>
      <c r="G151" s="65"/>
      <c r="H151" s="65"/>
      <c r="I151" s="65"/>
      <c r="J151" s="65"/>
      <c r="K151" s="66"/>
      <c r="L151" s="72"/>
      <c r="M151" s="3"/>
      <c r="N151" s="73"/>
      <c r="O151" s="74">
        <f>IF(F151=0,"",F151/E150)</f>
        <v>1</v>
      </c>
      <c r="P151" s="75">
        <v>54</v>
      </c>
      <c r="Q151" s="76">
        <f t="shared" si="15"/>
        <v>1</v>
      </c>
      <c r="R151" s="76">
        <f t="shared" si="16"/>
        <v>0</v>
      </c>
      <c r="T151" s="112"/>
    </row>
    <row r="152" spans="1:20" ht="15.75" customHeight="1">
      <c r="A152" s="64">
        <v>1002</v>
      </c>
      <c r="B152" s="65"/>
      <c r="C152" s="65"/>
      <c r="D152" s="65"/>
      <c r="E152" s="65"/>
      <c r="F152" s="65"/>
      <c r="G152" s="65">
        <v>36</v>
      </c>
      <c r="H152" s="65"/>
      <c r="I152" s="65"/>
      <c r="J152" s="65"/>
      <c r="K152" s="66"/>
      <c r="L152" s="72"/>
      <c r="M152" s="3"/>
      <c r="N152" s="73"/>
      <c r="O152" s="74">
        <f>IF(G152=0,"",G152/F151)</f>
        <v>0.83720930232558144</v>
      </c>
      <c r="P152" s="75">
        <v>51</v>
      </c>
      <c r="Q152" s="76">
        <f t="shared" si="15"/>
        <v>0.94444444444444442</v>
      </c>
      <c r="R152" s="76">
        <f t="shared" si="16"/>
        <v>5.555555555555558E-2</v>
      </c>
      <c r="T152" s="112"/>
    </row>
    <row r="153" spans="1:20" ht="15.75" customHeight="1">
      <c r="A153" s="64">
        <v>1101</v>
      </c>
      <c r="B153" s="65"/>
      <c r="C153" s="65"/>
      <c r="D153" s="65"/>
      <c r="E153" s="65"/>
      <c r="F153" s="65"/>
      <c r="G153" s="65"/>
      <c r="H153" s="65">
        <v>33</v>
      </c>
      <c r="I153" s="65"/>
      <c r="J153" s="65"/>
      <c r="K153" s="66"/>
      <c r="L153" s="72"/>
      <c r="M153" s="3"/>
      <c r="N153" s="73"/>
      <c r="O153" s="74">
        <f>IF(H153=0,"",H153/G152)</f>
        <v>0.91666666666666663</v>
      </c>
      <c r="P153" s="75">
        <v>50</v>
      </c>
      <c r="Q153" s="76">
        <f t="shared" si="15"/>
        <v>0.98039215686274506</v>
      </c>
      <c r="R153" s="76">
        <f t="shared" si="16"/>
        <v>1.9607843137254943E-2</v>
      </c>
      <c r="T153" s="112"/>
    </row>
    <row r="154" spans="1:20" ht="15.75" customHeight="1">
      <c r="A154" s="64">
        <v>1102</v>
      </c>
      <c r="B154" s="65"/>
      <c r="C154" s="65"/>
      <c r="D154" s="65"/>
      <c r="E154" s="65"/>
      <c r="F154" s="65"/>
      <c r="G154" s="65"/>
      <c r="H154" s="65"/>
      <c r="I154" s="65">
        <v>29</v>
      </c>
      <c r="J154" s="65"/>
      <c r="K154" s="66"/>
      <c r="L154" s="72"/>
      <c r="M154" s="3"/>
      <c r="N154" s="73"/>
      <c r="O154" s="74">
        <f>IF(I154=0,"",I154/H153)</f>
        <v>0.87878787878787878</v>
      </c>
      <c r="P154" s="75">
        <v>47</v>
      </c>
      <c r="Q154" s="76">
        <f t="shared" si="15"/>
        <v>0.94</v>
      </c>
      <c r="R154" s="76">
        <f t="shared" si="16"/>
        <v>6.0000000000000053E-2</v>
      </c>
      <c r="T154" s="112"/>
    </row>
    <row r="155" spans="1:20" ht="15.75" customHeight="1">
      <c r="A155" s="64">
        <v>1201</v>
      </c>
      <c r="B155" s="65"/>
      <c r="C155" s="65"/>
      <c r="D155" s="65"/>
      <c r="E155" s="65"/>
      <c r="F155" s="65"/>
      <c r="G155" s="65"/>
      <c r="H155" s="65"/>
      <c r="I155" s="65"/>
      <c r="J155" s="65">
        <v>29</v>
      </c>
      <c r="K155" s="66">
        <v>10</v>
      </c>
      <c r="L155" s="72"/>
      <c r="M155" s="3"/>
      <c r="N155" s="73"/>
      <c r="O155" s="78">
        <f>IF(J155=0,"",J155/I154)</f>
        <v>1</v>
      </c>
      <c r="P155" s="75">
        <v>45</v>
      </c>
      <c r="Q155" s="79">
        <f t="shared" si="15"/>
        <v>0.95744680851063835</v>
      </c>
      <c r="R155" s="79">
        <f t="shared" si="16"/>
        <v>4.2553191489361653E-2</v>
      </c>
      <c r="T155" s="112"/>
    </row>
    <row r="156" spans="1:20" ht="15.75" customHeight="1">
      <c r="A156" s="64">
        <v>1202</v>
      </c>
      <c r="B156" s="65"/>
      <c r="C156" s="65"/>
      <c r="D156" s="65"/>
      <c r="E156" s="65"/>
      <c r="F156" s="65"/>
      <c r="G156" s="65"/>
      <c r="H156" s="65"/>
      <c r="I156" s="65"/>
      <c r="J156" s="65">
        <v>24</v>
      </c>
      <c r="K156" s="66">
        <v>19</v>
      </c>
      <c r="L156" s="72"/>
      <c r="M156" s="3"/>
      <c r="N156" s="30"/>
      <c r="O156" s="80"/>
      <c r="P156" s="75">
        <v>35</v>
      </c>
      <c r="Q156" s="82"/>
      <c r="R156" s="83"/>
      <c r="T156" s="112"/>
    </row>
    <row r="157" spans="1:20" ht="15.75" customHeight="1">
      <c r="A157" s="64">
        <v>1301</v>
      </c>
      <c r="B157" s="65"/>
      <c r="C157" s="65"/>
      <c r="D157" s="65"/>
      <c r="E157" s="65"/>
      <c r="F157" s="65"/>
      <c r="G157" s="65"/>
      <c r="H157" s="65"/>
      <c r="I157" s="65"/>
      <c r="J157" s="65">
        <v>10</v>
      </c>
      <c r="K157" s="66">
        <v>3</v>
      </c>
      <c r="L157" s="72"/>
      <c r="M157" s="3"/>
      <c r="N157" s="30"/>
      <c r="O157" s="84"/>
      <c r="P157" s="117">
        <v>15</v>
      </c>
      <c r="Q157" s="86"/>
      <c r="R157" s="84"/>
      <c r="T157" s="112"/>
    </row>
    <row r="158" spans="1:20" ht="15.75" customHeight="1">
      <c r="A158" s="64">
        <v>1302</v>
      </c>
      <c r="B158" s="65"/>
      <c r="C158" s="65"/>
      <c r="D158" s="65"/>
      <c r="E158" s="65"/>
      <c r="F158" s="65"/>
      <c r="G158" s="65"/>
      <c r="H158" s="65"/>
      <c r="I158" s="65"/>
      <c r="J158" s="65">
        <v>8</v>
      </c>
      <c r="K158" s="66">
        <v>5</v>
      </c>
      <c r="L158" s="72"/>
      <c r="M158" s="3"/>
      <c r="N158" s="30"/>
      <c r="O158" s="84"/>
      <c r="P158" s="117">
        <v>12</v>
      </c>
      <c r="Q158" s="86"/>
      <c r="R158" s="84"/>
      <c r="T158" s="112"/>
    </row>
    <row r="159" spans="1:20" ht="15.75" customHeight="1">
      <c r="A159" s="64">
        <v>1401</v>
      </c>
      <c r="B159" s="65"/>
      <c r="C159" s="65"/>
      <c r="D159" s="65"/>
      <c r="E159" s="65"/>
      <c r="F159" s="65"/>
      <c r="G159" s="65"/>
      <c r="H159" s="65"/>
      <c r="I159" s="65"/>
      <c r="J159" s="65">
        <v>4</v>
      </c>
      <c r="K159" s="66">
        <v>5</v>
      </c>
      <c r="L159" s="72"/>
      <c r="M159" s="3"/>
      <c r="N159" s="30"/>
      <c r="O159" s="84"/>
      <c r="P159" s="117">
        <v>6</v>
      </c>
      <c r="Q159" s="86"/>
      <c r="R159" s="84"/>
      <c r="T159" s="112"/>
    </row>
    <row r="160" spans="1:20" ht="15.75" customHeight="1">
      <c r="A160" s="64">
        <v>1402</v>
      </c>
      <c r="B160" s="65"/>
      <c r="C160" s="65"/>
      <c r="D160" s="65"/>
      <c r="E160" s="65"/>
      <c r="F160" s="65"/>
      <c r="G160" s="65"/>
      <c r="H160" s="65"/>
      <c r="I160" s="65"/>
      <c r="J160" s="65">
        <v>1</v>
      </c>
      <c r="K160" s="66"/>
      <c r="L160" s="72"/>
      <c r="M160" s="3"/>
      <c r="N160" s="30"/>
      <c r="O160" s="3"/>
      <c r="P160" s="75">
        <v>1</v>
      </c>
      <c r="Q160" s="23"/>
      <c r="R160" s="84"/>
      <c r="T160" s="112"/>
    </row>
    <row r="161" spans="1:20" ht="15.75" customHeight="1">
      <c r="A161" s="64">
        <v>1501</v>
      </c>
      <c r="B161" s="65"/>
      <c r="C161" s="65"/>
      <c r="D161" s="65"/>
      <c r="E161" s="65"/>
      <c r="F161" s="65"/>
      <c r="G161" s="65"/>
      <c r="H161" s="65"/>
      <c r="I161" s="65"/>
      <c r="J161" s="65">
        <v>1</v>
      </c>
      <c r="K161" s="66">
        <v>1</v>
      </c>
      <c r="L161" s="72"/>
      <c r="M161" s="3"/>
      <c r="N161" s="30"/>
      <c r="O161" s="3"/>
      <c r="P161" s="75">
        <v>1</v>
      </c>
      <c r="Q161" s="23"/>
      <c r="R161" s="84"/>
      <c r="T161" s="112"/>
    </row>
    <row r="162" spans="1:20" ht="15.75" customHeight="1">
      <c r="A162" s="64">
        <v>1502</v>
      </c>
      <c r="B162" s="87"/>
      <c r="C162" s="87"/>
      <c r="D162" s="87"/>
      <c r="E162" s="87"/>
      <c r="F162" s="87"/>
      <c r="G162" s="87"/>
      <c r="H162" s="87"/>
      <c r="I162" s="87"/>
      <c r="J162" s="87"/>
      <c r="K162" s="88"/>
      <c r="L162" s="72"/>
      <c r="M162" s="3"/>
      <c r="N162" s="30"/>
      <c r="O162" s="89" t="s">
        <v>83</v>
      </c>
      <c r="P162" s="90">
        <v>42</v>
      </c>
      <c r="Q162" s="91">
        <f>K165</f>
        <v>43</v>
      </c>
      <c r="R162" s="92" t="s">
        <v>11</v>
      </c>
      <c r="T162" s="112"/>
    </row>
    <row r="163" spans="1:20" ht="15.75" customHeight="1">
      <c r="A163" s="64">
        <v>1601</v>
      </c>
      <c r="B163" s="87"/>
      <c r="C163" s="87"/>
      <c r="D163" s="87"/>
      <c r="E163" s="87"/>
      <c r="F163" s="87"/>
      <c r="G163" s="87"/>
      <c r="H163" s="87"/>
      <c r="I163" s="87"/>
      <c r="J163" s="87"/>
      <c r="K163" s="88"/>
      <c r="L163" s="72"/>
      <c r="M163" s="3"/>
      <c r="N163" s="30"/>
      <c r="O163" s="93" t="s">
        <v>85</v>
      </c>
      <c r="P163" s="94">
        <f>IF(P162/B147=0,"",P162/B147)</f>
        <v>0.60869565217391308</v>
      </c>
      <c r="Q163" s="95">
        <f>IF(P162/Q162=0,"",P162/Q162)</f>
        <v>0.97674418604651159</v>
      </c>
      <c r="R163" s="96" t="s">
        <v>86</v>
      </c>
      <c r="T163" s="112"/>
    </row>
    <row r="164" spans="1:20" ht="15.75" customHeight="1">
      <c r="A164" s="64">
        <v>1602</v>
      </c>
      <c r="B164" s="87"/>
      <c r="C164" s="87"/>
      <c r="D164" s="87"/>
      <c r="E164" s="87"/>
      <c r="F164" s="87"/>
      <c r="G164" s="87"/>
      <c r="H164" s="87"/>
      <c r="I164" s="87"/>
      <c r="J164" s="87"/>
      <c r="K164" s="88"/>
      <c r="L164" s="97"/>
      <c r="M164" s="98"/>
      <c r="N164" s="99"/>
      <c r="O164" s="98"/>
      <c r="P164" s="99"/>
      <c r="Q164" s="99"/>
      <c r="R164" s="122"/>
      <c r="T164" s="112"/>
    </row>
    <row r="165" spans="1:20" ht="18" customHeight="1">
      <c r="A165" s="29"/>
      <c r="B165" s="30"/>
      <c r="C165" s="30"/>
      <c r="D165" s="288" t="s">
        <v>111</v>
      </c>
      <c r="E165" s="289"/>
      <c r="F165" s="289"/>
      <c r="G165" s="289"/>
      <c r="H165" s="289"/>
      <c r="I165" s="289"/>
      <c r="J165" s="290"/>
      <c r="K165" s="101">
        <f>SUM(K147:K161)</f>
        <v>43</v>
      </c>
      <c r="L165" s="141">
        <f>IF(K155=0,"",K155/B147)</f>
        <v>0.14492753623188406</v>
      </c>
      <c r="M165" s="141">
        <f>IF(K165=0,"",K165/B147)</f>
        <v>0.62318840579710144</v>
      </c>
      <c r="N165" s="141">
        <f>IF(K155=0,"",M165-L165)</f>
        <v>0.47826086956521741</v>
      </c>
      <c r="O165" s="3"/>
      <c r="P165" s="30"/>
      <c r="Q165" s="23"/>
      <c r="R165" s="3"/>
      <c r="T165" s="112"/>
    </row>
    <row r="166" spans="1:20" ht="12.75" customHeight="1">
      <c r="L166" s="3"/>
      <c r="M166" s="3"/>
      <c r="O166" s="3"/>
    </row>
    <row r="167" spans="1:20" ht="12.75" customHeight="1">
      <c r="L167" s="3"/>
      <c r="M167" s="3"/>
      <c r="O167" s="3"/>
    </row>
    <row r="168" spans="1:20" ht="26.25" customHeight="1">
      <c r="A168" s="309" t="s">
        <v>99</v>
      </c>
      <c r="B168" s="292"/>
      <c r="C168" s="292"/>
      <c r="D168" s="292"/>
      <c r="E168" s="292"/>
      <c r="F168" s="292"/>
      <c r="G168" s="292"/>
      <c r="H168" s="298" t="s">
        <v>55</v>
      </c>
      <c r="I168" s="292"/>
      <c r="J168" s="292"/>
      <c r="K168" s="30"/>
      <c r="L168" s="3"/>
      <c r="M168" s="3"/>
      <c r="N168" s="30"/>
      <c r="O168" s="3"/>
      <c r="P168" s="30"/>
      <c r="Q168" s="30"/>
      <c r="R168" s="30"/>
    </row>
    <row r="169" spans="1:20" ht="20.25" customHeight="1">
      <c r="A169" s="293" t="s">
        <v>10</v>
      </c>
      <c r="B169" s="294" t="s">
        <v>100</v>
      </c>
      <c r="C169" s="289"/>
      <c r="D169" s="289"/>
      <c r="E169" s="289"/>
      <c r="F169" s="289"/>
      <c r="G169" s="289"/>
      <c r="H169" s="289"/>
      <c r="I169" s="289"/>
      <c r="J169" s="290"/>
      <c r="K169" s="295" t="s">
        <v>11</v>
      </c>
      <c r="L169" s="286" t="s">
        <v>3</v>
      </c>
      <c r="M169" s="286" t="s">
        <v>4</v>
      </c>
      <c r="N169" s="284" t="s">
        <v>5</v>
      </c>
      <c r="O169" s="286" t="s">
        <v>6</v>
      </c>
      <c r="P169" s="287" t="s">
        <v>7</v>
      </c>
      <c r="Q169" s="287" t="s">
        <v>8</v>
      </c>
      <c r="R169" s="286" t="s">
        <v>101</v>
      </c>
    </row>
    <row r="170" spans="1:20" ht="15.75" customHeight="1">
      <c r="A170" s="285"/>
      <c r="B170" s="64" t="s">
        <v>102</v>
      </c>
      <c r="C170" s="64" t="s">
        <v>103</v>
      </c>
      <c r="D170" s="64" t="s">
        <v>104</v>
      </c>
      <c r="E170" s="64" t="s">
        <v>105</v>
      </c>
      <c r="F170" s="64" t="s">
        <v>106</v>
      </c>
      <c r="G170" s="64" t="s">
        <v>107</v>
      </c>
      <c r="H170" s="64" t="s">
        <v>108</v>
      </c>
      <c r="I170" s="64" t="s">
        <v>109</v>
      </c>
      <c r="J170" s="64" t="s">
        <v>110</v>
      </c>
      <c r="K170" s="285"/>
      <c r="L170" s="285"/>
      <c r="M170" s="285"/>
      <c r="N170" s="285"/>
      <c r="O170" s="285"/>
      <c r="P170" s="285"/>
      <c r="Q170" s="285"/>
      <c r="R170" s="285"/>
      <c r="T170" s="112"/>
    </row>
    <row r="171" spans="1:20" ht="15.75" customHeight="1">
      <c r="A171" s="64" t="s">
        <v>55</v>
      </c>
      <c r="B171" s="65">
        <v>66</v>
      </c>
      <c r="C171" s="87"/>
      <c r="D171" s="87"/>
      <c r="E171" s="87"/>
      <c r="F171" s="87"/>
      <c r="G171" s="87"/>
      <c r="H171" s="87"/>
      <c r="I171" s="87"/>
      <c r="J171" s="87"/>
      <c r="K171" s="88"/>
      <c r="L171" s="67"/>
      <c r="M171" s="49"/>
      <c r="N171" s="68"/>
      <c r="O171" s="107"/>
      <c r="P171" s="70">
        <f>B171</f>
        <v>66</v>
      </c>
      <c r="Q171" s="108"/>
      <c r="R171" s="107"/>
      <c r="T171" s="112"/>
    </row>
    <row r="172" spans="1:20" ht="15.75" customHeight="1">
      <c r="A172" s="64" t="s">
        <v>56</v>
      </c>
      <c r="B172" s="87"/>
      <c r="C172" s="87">
        <v>58</v>
      </c>
      <c r="D172" s="87"/>
      <c r="E172" s="87"/>
      <c r="F172" s="87"/>
      <c r="G172" s="87"/>
      <c r="H172" s="87"/>
      <c r="I172" s="87"/>
      <c r="J172" s="87"/>
      <c r="K172" s="88"/>
      <c r="L172" s="72"/>
      <c r="M172" s="3"/>
      <c r="N172" s="73"/>
      <c r="O172" s="74">
        <f>IF(C172=0,"",C172/B171)</f>
        <v>0.87878787878787878</v>
      </c>
      <c r="P172" s="75">
        <v>58</v>
      </c>
      <c r="Q172" s="76">
        <f t="shared" ref="Q172:Q179" si="17">IF(P172=0,"",P172/P171)</f>
        <v>0.87878787878787878</v>
      </c>
      <c r="R172" s="76">
        <f t="shared" ref="R172:R179" si="18">IF(P172=0,"",100%-Q172)</f>
        <v>0.12121212121212122</v>
      </c>
      <c r="T172" s="112"/>
    </row>
    <row r="173" spans="1:20" ht="15.75" customHeight="1">
      <c r="A173" s="64" t="s">
        <v>57</v>
      </c>
      <c r="B173" s="87"/>
      <c r="C173" s="87"/>
      <c r="D173" s="87">
        <v>53</v>
      </c>
      <c r="E173" s="87"/>
      <c r="F173" s="87"/>
      <c r="G173" s="87"/>
      <c r="H173" s="87"/>
      <c r="I173" s="87"/>
      <c r="J173" s="87"/>
      <c r="K173" s="88"/>
      <c r="L173" s="72"/>
      <c r="M173" s="3"/>
      <c r="N173" s="73"/>
      <c r="O173" s="74">
        <f>IF(D173=0,"",D173/C172)</f>
        <v>0.91379310344827591</v>
      </c>
      <c r="P173" s="75">
        <v>58</v>
      </c>
      <c r="Q173" s="76">
        <f t="shared" si="17"/>
        <v>1</v>
      </c>
      <c r="R173" s="76">
        <f t="shared" si="18"/>
        <v>0</v>
      </c>
      <c r="T173" s="77">
        <f>P173/P171</f>
        <v>0.87878787878787878</v>
      </c>
    </row>
    <row r="174" spans="1:20" ht="15.75" customHeight="1">
      <c r="A174" s="64">
        <v>1001</v>
      </c>
      <c r="B174" s="87"/>
      <c r="C174" s="87"/>
      <c r="D174" s="87"/>
      <c r="E174" s="87">
        <v>51</v>
      </c>
      <c r="F174" s="87"/>
      <c r="G174" s="87"/>
      <c r="H174" s="87"/>
      <c r="I174" s="87"/>
      <c r="J174" s="87"/>
      <c r="K174" s="88"/>
      <c r="L174" s="72"/>
      <c r="M174" s="3"/>
      <c r="N174" s="73"/>
      <c r="O174" s="74">
        <f>IF(E174=0,"",E174/D173)</f>
        <v>0.96226415094339623</v>
      </c>
      <c r="P174" s="75">
        <v>57</v>
      </c>
      <c r="Q174" s="76">
        <f t="shared" si="17"/>
        <v>0.98275862068965514</v>
      </c>
      <c r="R174" s="76">
        <f t="shared" si="18"/>
        <v>1.7241379310344862E-2</v>
      </c>
      <c r="T174" s="112"/>
    </row>
    <row r="175" spans="1:20" ht="15.75" customHeight="1">
      <c r="A175" s="64">
        <v>1002</v>
      </c>
      <c r="B175" s="87"/>
      <c r="C175" s="87"/>
      <c r="D175" s="87"/>
      <c r="E175" s="87"/>
      <c r="F175" s="87">
        <v>44</v>
      </c>
      <c r="G175" s="87"/>
      <c r="H175" s="87"/>
      <c r="I175" s="87"/>
      <c r="J175" s="87"/>
      <c r="K175" s="88"/>
      <c r="L175" s="72"/>
      <c r="M175" s="3"/>
      <c r="N175" s="73"/>
      <c r="O175" s="74">
        <f>IF(F175=0,"",F175/E174)</f>
        <v>0.86274509803921573</v>
      </c>
      <c r="P175" s="75">
        <v>56</v>
      </c>
      <c r="Q175" s="76">
        <f t="shared" si="17"/>
        <v>0.98245614035087714</v>
      </c>
      <c r="R175" s="76">
        <f t="shared" si="18"/>
        <v>1.7543859649122862E-2</v>
      </c>
      <c r="T175" s="112"/>
    </row>
    <row r="176" spans="1:20" ht="15.75" customHeight="1">
      <c r="A176" s="64">
        <v>1101</v>
      </c>
      <c r="B176" s="87"/>
      <c r="C176" s="87"/>
      <c r="D176" s="87"/>
      <c r="E176" s="87"/>
      <c r="F176" s="87"/>
      <c r="G176" s="87">
        <v>40</v>
      </c>
      <c r="H176" s="87"/>
      <c r="I176" s="87"/>
      <c r="J176" s="87"/>
      <c r="K176" s="88"/>
      <c r="L176" s="72"/>
      <c r="M176" s="3"/>
      <c r="N176" s="73"/>
      <c r="O176" s="74">
        <f>IF(G176=0,"",G176/F175)</f>
        <v>0.90909090909090906</v>
      </c>
      <c r="P176" s="75">
        <v>52</v>
      </c>
      <c r="Q176" s="76">
        <f t="shared" si="17"/>
        <v>0.9285714285714286</v>
      </c>
      <c r="R176" s="76">
        <f t="shared" si="18"/>
        <v>7.1428571428571397E-2</v>
      </c>
      <c r="T176" s="112"/>
    </row>
    <row r="177" spans="1:20" ht="15.75" customHeight="1">
      <c r="A177" s="64">
        <v>1102</v>
      </c>
      <c r="B177" s="87"/>
      <c r="C177" s="87"/>
      <c r="D177" s="87"/>
      <c r="E177" s="87"/>
      <c r="F177" s="87"/>
      <c r="G177" s="87"/>
      <c r="H177" s="87">
        <v>37</v>
      </c>
      <c r="I177" s="87"/>
      <c r="J177" s="87"/>
      <c r="K177" s="88"/>
      <c r="L177" s="72"/>
      <c r="M177" s="3"/>
      <c r="N177" s="73"/>
      <c r="O177" s="74">
        <f>IF(H177=0,"",H177/G176)</f>
        <v>0.92500000000000004</v>
      </c>
      <c r="P177" s="75">
        <v>49</v>
      </c>
      <c r="Q177" s="76">
        <f t="shared" si="17"/>
        <v>0.94230769230769229</v>
      </c>
      <c r="R177" s="76">
        <f t="shared" si="18"/>
        <v>5.7692307692307709E-2</v>
      </c>
      <c r="T177" s="112"/>
    </row>
    <row r="178" spans="1:20" ht="15.75" customHeight="1">
      <c r="A178" s="64">
        <v>1201</v>
      </c>
      <c r="B178" s="87"/>
      <c r="C178" s="87"/>
      <c r="D178" s="87"/>
      <c r="E178" s="87"/>
      <c r="F178" s="87"/>
      <c r="G178" s="87"/>
      <c r="H178" s="87"/>
      <c r="I178" s="87">
        <v>34</v>
      </c>
      <c r="J178" s="87"/>
      <c r="K178" s="88">
        <v>1</v>
      </c>
      <c r="L178" s="72"/>
      <c r="M178" s="3"/>
      <c r="N178" s="73"/>
      <c r="O178" s="74">
        <f>IF(I178=0,"",I178/H177)</f>
        <v>0.91891891891891897</v>
      </c>
      <c r="P178" s="75">
        <v>49</v>
      </c>
      <c r="Q178" s="76">
        <f t="shared" si="17"/>
        <v>1</v>
      </c>
      <c r="R178" s="76">
        <f t="shared" si="18"/>
        <v>0</v>
      </c>
      <c r="T178" s="112"/>
    </row>
    <row r="179" spans="1:20" ht="15.75" customHeight="1">
      <c r="A179" s="64">
        <v>1202</v>
      </c>
      <c r="B179" s="87"/>
      <c r="C179" s="87"/>
      <c r="D179" s="87"/>
      <c r="E179" s="87"/>
      <c r="F179" s="87"/>
      <c r="G179" s="87"/>
      <c r="H179" s="87"/>
      <c r="I179" s="87"/>
      <c r="J179" s="87">
        <v>28</v>
      </c>
      <c r="K179" s="88">
        <v>24</v>
      </c>
      <c r="L179" s="72"/>
      <c r="M179" s="3"/>
      <c r="N179" s="73"/>
      <c r="O179" s="78">
        <f>IF(J179=0,"",J179/I178)</f>
        <v>0.82352941176470584</v>
      </c>
      <c r="P179" s="75">
        <v>47</v>
      </c>
      <c r="Q179" s="79">
        <f t="shared" si="17"/>
        <v>0.95918367346938771</v>
      </c>
      <c r="R179" s="79">
        <f t="shared" si="18"/>
        <v>4.081632653061229E-2</v>
      </c>
      <c r="T179" s="112"/>
    </row>
    <row r="180" spans="1:20" ht="15.75" customHeight="1">
      <c r="A180" s="64">
        <v>1301</v>
      </c>
      <c r="B180" s="87"/>
      <c r="C180" s="87"/>
      <c r="D180" s="87"/>
      <c r="E180" s="87"/>
      <c r="F180" s="87"/>
      <c r="G180" s="87"/>
      <c r="H180" s="87"/>
      <c r="I180" s="87"/>
      <c r="J180" s="87">
        <v>15</v>
      </c>
      <c r="K180" s="88">
        <v>4</v>
      </c>
      <c r="L180" s="72"/>
      <c r="M180" s="3"/>
      <c r="N180" s="30"/>
      <c r="O180" s="80"/>
      <c r="P180" s="81">
        <v>21</v>
      </c>
      <c r="Q180" s="82"/>
      <c r="R180" s="83"/>
      <c r="T180" s="112"/>
    </row>
    <row r="181" spans="1:20" ht="15.75" customHeight="1">
      <c r="A181" s="64">
        <v>1302</v>
      </c>
      <c r="B181" s="87"/>
      <c r="C181" s="87"/>
      <c r="D181" s="87"/>
      <c r="E181" s="87"/>
      <c r="F181" s="87"/>
      <c r="G181" s="87"/>
      <c r="H181" s="87"/>
      <c r="I181" s="87"/>
      <c r="J181" s="87">
        <v>12</v>
      </c>
      <c r="K181" s="88">
        <v>7</v>
      </c>
      <c r="L181" s="72"/>
      <c r="M181" s="3"/>
      <c r="N181" s="30"/>
      <c r="O181" s="84"/>
      <c r="P181" s="85">
        <v>16</v>
      </c>
      <c r="Q181" s="86"/>
      <c r="R181" s="84"/>
      <c r="T181" s="112"/>
    </row>
    <row r="182" spans="1:20" ht="15.75" customHeight="1">
      <c r="A182" s="64">
        <v>1401</v>
      </c>
      <c r="B182" s="87"/>
      <c r="C182" s="87"/>
      <c r="D182" s="87"/>
      <c r="E182" s="87"/>
      <c r="F182" s="87"/>
      <c r="G182" s="87"/>
      <c r="H182" s="87"/>
      <c r="I182" s="87"/>
      <c r="J182" s="87">
        <v>6</v>
      </c>
      <c r="K182" s="88">
        <v>6</v>
      </c>
      <c r="L182" s="72"/>
      <c r="M182" s="3"/>
      <c r="N182" s="30"/>
      <c r="O182" s="84"/>
      <c r="P182" s="85">
        <v>10</v>
      </c>
      <c r="Q182" s="86"/>
      <c r="R182" s="84"/>
      <c r="T182" s="112"/>
    </row>
    <row r="183" spans="1:20" ht="15.75" customHeight="1">
      <c r="A183" s="64">
        <v>1402</v>
      </c>
      <c r="B183" s="87"/>
      <c r="C183" s="87"/>
      <c r="D183" s="87"/>
      <c r="E183" s="87"/>
      <c r="F183" s="87"/>
      <c r="G183" s="87"/>
      <c r="H183" s="87"/>
      <c r="I183" s="87"/>
      <c r="J183" s="87">
        <v>1</v>
      </c>
      <c r="K183" s="88">
        <v>2</v>
      </c>
      <c r="L183" s="72"/>
      <c r="M183" s="3"/>
      <c r="N183" s="30"/>
      <c r="O183" s="84"/>
      <c r="P183" s="85">
        <v>4</v>
      </c>
      <c r="Q183" s="86"/>
      <c r="R183" s="84"/>
      <c r="T183" s="112"/>
    </row>
    <row r="184" spans="1:20" ht="15.75" customHeight="1">
      <c r="A184" s="64">
        <v>1501</v>
      </c>
      <c r="B184" s="87"/>
      <c r="C184" s="87"/>
      <c r="D184" s="87"/>
      <c r="E184" s="87"/>
      <c r="F184" s="87"/>
      <c r="G184" s="87"/>
      <c r="H184" s="87"/>
      <c r="I184" s="87"/>
      <c r="J184" s="87">
        <v>1</v>
      </c>
      <c r="K184" s="88">
        <v>1</v>
      </c>
      <c r="L184" s="72"/>
      <c r="M184" s="3"/>
      <c r="N184" s="30"/>
      <c r="O184" s="3"/>
      <c r="P184" s="85">
        <v>2</v>
      </c>
      <c r="Q184" s="23"/>
      <c r="R184" s="84"/>
      <c r="T184" s="112"/>
    </row>
    <row r="185" spans="1:20" ht="15.75" customHeight="1">
      <c r="A185" s="64">
        <v>1502</v>
      </c>
      <c r="B185" s="87"/>
      <c r="C185" s="87"/>
      <c r="D185" s="87"/>
      <c r="E185" s="87"/>
      <c r="F185" s="87"/>
      <c r="G185" s="87"/>
      <c r="H185" s="87"/>
      <c r="I185" s="87"/>
      <c r="J185" s="87"/>
      <c r="K185" s="88"/>
      <c r="L185" s="72"/>
      <c r="M185" s="3"/>
      <c r="N185" s="30"/>
      <c r="O185" s="89" t="s">
        <v>83</v>
      </c>
      <c r="P185" s="90">
        <v>45</v>
      </c>
      <c r="Q185" s="91">
        <f>K188</f>
        <v>45</v>
      </c>
      <c r="R185" s="92" t="s">
        <v>11</v>
      </c>
      <c r="T185" s="112"/>
    </row>
    <row r="186" spans="1:20" ht="15.75" customHeight="1">
      <c r="A186" s="64">
        <v>1601</v>
      </c>
      <c r="B186" s="87"/>
      <c r="C186" s="87"/>
      <c r="D186" s="87"/>
      <c r="E186" s="87"/>
      <c r="F186" s="87"/>
      <c r="G186" s="87"/>
      <c r="H186" s="87"/>
      <c r="I186" s="87"/>
      <c r="J186" s="87"/>
      <c r="K186" s="88"/>
      <c r="L186" s="72"/>
      <c r="M186" s="3"/>
      <c r="N186" s="30"/>
      <c r="O186" s="93" t="s">
        <v>85</v>
      </c>
      <c r="P186" s="94">
        <f>IF(P185/B171=0,"",P185/B171)</f>
        <v>0.68181818181818177</v>
      </c>
      <c r="Q186" s="95">
        <f>IF(P185/Q185=0,"",P185/Q185)</f>
        <v>1</v>
      </c>
      <c r="R186" s="96" t="s">
        <v>86</v>
      </c>
      <c r="T186" s="112"/>
    </row>
    <row r="187" spans="1:20" ht="15.75" customHeight="1">
      <c r="A187" s="64">
        <v>1602</v>
      </c>
      <c r="B187" s="87"/>
      <c r="C187" s="87"/>
      <c r="D187" s="87"/>
      <c r="E187" s="87"/>
      <c r="F187" s="87"/>
      <c r="G187" s="87"/>
      <c r="H187" s="87"/>
      <c r="I187" s="87"/>
      <c r="J187" s="87"/>
      <c r="K187" s="88"/>
      <c r="L187" s="97"/>
      <c r="M187" s="98"/>
      <c r="N187" s="99"/>
      <c r="O187" s="98"/>
      <c r="P187" s="99"/>
      <c r="Q187" s="99"/>
      <c r="R187" s="122"/>
      <c r="T187" s="112"/>
    </row>
    <row r="188" spans="1:20" ht="18" customHeight="1">
      <c r="A188" s="29"/>
      <c r="B188" s="30"/>
      <c r="C188" s="30"/>
      <c r="D188" s="288" t="s">
        <v>111</v>
      </c>
      <c r="E188" s="289"/>
      <c r="F188" s="289"/>
      <c r="G188" s="289"/>
      <c r="H188" s="289"/>
      <c r="I188" s="289"/>
      <c r="J188" s="290"/>
      <c r="K188" s="101">
        <f>SUM(K171:K184)</f>
        <v>45</v>
      </c>
      <c r="L188" s="102">
        <f>IF(SUM(K178:K179)=0,"",SUM(K178:K179)/B171)</f>
        <v>0.37878787878787878</v>
      </c>
      <c r="M188" s="102">
        <f>IF(K188=0,"",K188/B171)</f>
        <v>0.68181818181818177</v>
      </c>
      <c r="N188" s="102">
        <f>IF(K179=0,"",M188-L188)</f>
        <v>0.30303030303030298</v>
      </c>
      <c r="O188" s="3"/>
      <c r="P188" s="30"/>
      <c r="Q188" s="23"/>
      <c r="R188" s="3"/>
      <c r="T188" s="112"/>
    </row>
    <row r="189" spans="1:20" ht="12.75" customHeight="1">
      <c r="L189" s="3"/>
      <c r="M189" s="3"/>
      <c r="O189" s="3"/>
    </row>
    <row r="190" spans="1:20" ht="12.75" customHeight="1">
      <c r="L190" s="3"/>
      <c r="M190" s="3"/>
      <c r="O190" s="3"/>
    </row>
    <row r="191" spans="1:20" ht="26.25" customHeight="1">
      <c r="A191" s="309" t="s">
        <v>99</v>
      </c>
      <c r="B191" s="292"/>
      <c r="C191" s="292"/>
      <c r="D191" s="292"/>
      <c r="E191" s="292"/>
      <c r="F191" s="292"/>
      <c r="G191" s="292"/>
      <c r="H191" s="298" t="s">
        <v>56</v>
      </c>
      <c r="I191" s="292"/>
      <c r="J191" s="292"/>
      <c r="K191" s="30"/>
      <c r="L191" s="3"/>
      <c r="M191" s="3"/>
      <c r="N191" s="30"/>
      <c r="O191" s="3"/>
      <c r="P191" s="30"/>
      <c r="Q191" s="30"/>
      <c r="R191" s="30"/>
    </row>
    <row r="192" spans="1:20" ht="20.25" customHeight="1">
      <c r="A192" s="293" t="s">
        <v>10</v>
      </c>
      <c r="B192" s="294" t="s">
        <v>100</v>
      </c>
      <c r="C192" s="289"/>
      <c r="D192" s="289"/>
      <c r="E192" s="289"/>
      <c r="F192" s="289"/>
      <c r="G192" s="289"/>
      <c r="H192" s="289"/>
      <c r="I192" s="289"/>
      <c r="J192" s="290"/>
      <c r="K192" s="295" t="s">
        <v>11</v>
      </c>
      <c r="L192" s="286" t="s">
        <v>3</v>
      </c>
      <c r="M192" s="286" t="s">
        <v>4</v>
      </c>
      <c r="N192" s="284" t="s">
        <v>5</v>
      </c>
      <c r="O192" s="286" t="s">
        <v>6</v>
      </c>
      <c r="P192" s="287" t="s">
        <v>7</v>
      </c>
      <c r="Q192" s="287" t="s">
        <v>8</v>
      </c>
      <c r="R192" s="286" t="s">
        <v>101</v>
      </c>
    </row>
    <row r="193" spans="1:20" ht="15.75" customHeight="1">
      <c r="A193" s="285"/>
      <c r="B193" s="64" t="s">
        <v>102</v>
      </c>
      <c r="C193" s="64" t="s">
        <v>103</v>
      </c>
      <c r="D193" s="64" t="s">
        <v>104</v>
      </c>
      <c r="E193" s="64" t="s">
        <v>105</v>
      </c>
      <c r="F193" s="64" t="s">
        <v>106</v>
      </c>
      <c r="G193" s="64" t="s">
        <v>107</v>
      </c>
      <c r="H193" s="64" t="s">
        <v>108</v>
      </c>
      <c r="I193" s="64" t="s">
        <v>109</v>
      </c>
      <c r="J193" s="64" t="s">
        <v>110</v>
      </c>
      <c r="K193" s="285"/>
      <c r="L193" s="285"/>
      <c r="M193" s="285"/>
      <c r="N193" s="285"/>
      <c r="O193" s="285"/>
      <c r="P193" s="285"/>
      <c r="Q193" s="285"/>
      <c r="R193" s="285"/>
      <c r="T193" s="112"/>
    </row>
    <row r="194" spans="1:20" ht="15.75" customHeight="1">
      <c r="A194" s="64" t="s">
        <v>56</v>
      </c>
      <c r="B194" s="65">
        <v>68</v>
      </c>
      <c r="C194" s="87"/>
      <c r="D194" s="87"/>
      <c r="E194" s="87"/>
      <c r="F194" s="87"/>
      <c r="G194" s="87"/>
      <c r="H194" s="87"/>
      <c r="I194" s="87"/>
      <c r="J194" s="87"/>
      <c r="K194" s="88"/>
      <c r="L194" s="67"/>
      <c r="M194" s="49"/>
      <c r="N194" s="68"/>
      <c r="O194" s="107"/>
      <c r="P194" s="70">
        <f>B194</f>
        <v>68</v>
      </c>
      <c r="Q194" s="108"/>
      <c r="R194" s="107"/>
      <c r="T194" s="112"/>
    </row>
    <row r="195" spans="1:20" ht="15.75" customHeight="1">
      <c r="A195" s="64" t="s">
        <v>57</v>
      </c>
      <c r="B195" s="87"/>
      <c r="C195" s="87">
        <v>57</v>
      </c>
      <c r="D195" s="87"/>
      <c r="E195" s="87"/>
      <c r="F195" s="87"/>
      <c r="G195" s="87"/>
      <c r="H195" s="87"/>
      <c r="I195" s="87"/>
      <c r="J195" s="87"/>
      <c r="K195" s="88"/>
      <c r="L195" s="72"/>
      <c r="M195" s="3"/>
      <c r="N195" s="73"/>
      <c r="O195" s="74">
        <f>IF(C195=0,"",C195/B194)</f>
        <v>0.83823529411764708</v>
      </c>
      <c r="P195" s="75">
        <v>57</v>
      </c>
      <c r="Q195" s="76">
        <f t="shared" ref="Q195:Q202" si="19">IF(P195=0,"",P195/P194)</f>
        <v>0.83823529411764708</v>
      </c>
      <c r="R195" s="76">
        <f t="shared" ref="R195:R202" si="20">IF(P195=0,"",100%-Q195)</f>
        <v>0.16176470588235292</v>
      </c>
      <c r="T195" s="112"/>
    </row>
    <row r="196" spans="1:20" ht="15.75" customHeight="1">
      <c r="A196" s="64">
        <v>1001</v>
      </c>
      <c r="B196" s="87"/>
      <c r="C196" s="87"/>
      <c r="D196" s="87">
        <v>36</v>
      </c>
      <c r="E196" s="87"/>
      <c r="F196" s="87"/>
      <c r="G196" s="87"/>
      <c r="H196" s="87"/>
      <c r="I196" s="87"/>
      <c r="J196" s="87"/>
      <c r="K196" s="88"/>
      <c r="L196" s="72"/>
      <c r="M196" s="3"/>
      <c r="N196" s="73"/>
      <c r="O196" s="74">
        <f>IF(D196=0,"",D196/C195)</f>
        <v>0.63157894736842102</v>
      </c>
      <c r="P196" s="75">
        <v>54</v>
      </c>
      <c r="Q196" s="76">
        <f t="shared" si="19"/>
        <v>0.94736842105263153</v>
      </c>
      <c r="R196" s="76">
        <f t="shared" si="20"/>
        <v>5.2631578947368474E-2</v>
      </c>
      <c r="T196" s="77">
        <f>P196/P194</f>
        <v>0.79411764705882348</v>
      </c>
    </row>
    <row r="197" spans="1:20" ht="15.75" customHeight="1">
      <c r="A197" s="64">
        <v>1002</v>
      </c>
      <c r="B197" s="87"/>
      <c r="C197" s="87"/>
      <c r="D197" s="87"/>
      <c r="E197" s="87">
        <v>26</v>
      </c>
      <c r="F197" s="87"/>
      <c r="G197" s="87"/>
      <c r="H197" s="87"/>
      <c r="I197" s="87"/>
      <c r="J197" s="87"/>
      <c r="K197" s="88"/>
      <c r="L197" s="72"/>
      <c r="M197" s="3"/>
      <c r="N197" s="73"/>
      <c r="O197" s="74">
        <f>IF(E197=0,"",E197/D196)</f>
        <v>0.72222222222222221</v>
      </c>
      <c r="P197" s="75">
        <v>49</v>
      </c>
      <c r="Q197" s="76">
        <f t="shared" si="19"/>
        <v>0.90740740740740744</v>
      </c>
      <c r="R197" s="76">
        <f t="shared" si="20"/>
        <v>9.259259259259256E-2</v>
      </c>
      <c r="T197" s="112"/>
    </row>
    <row r="198" spans="1:20" ht="15.75" customHeight="1">
      <c r="A198" s="64">
        <v>1101</v>
      </c>
      <c r="B198" s="87"/>
      <c r="C198" s="87"/>
      <c r="D198" s="87"/>
      <c r="E198" s="87"/>
      <c r="F198" s="87">
        <v>25</v>
      </c>
      <c r="G198" s="87"/>
      <c r="H198" s="87"/>
      <c r="I198" s="87"/>
      <c r="J198" s="87"/>
      <c r="K198" s="88"/>
      <c r="L198" s="72"/>
      <c r="M198" s="3"/>
      <c r="N198" s="73"/>
      <c r="O198" s="74">
        <f>IF(F198=0,"",F198/E197)</f>
        <v>0.96153846153846156</v>
      </c>
      <c r="P198" s="75">
        <v>42</v>
      </c>
      <c r="Q198" s="76">
        <f t="shared" si="19"/>
        <v>0.8571428571428571</v>
      </c>
      <c r="R198" s="76">
        <f t="shared" si="20"/>
        <v>0.1428571428571429</v>
      </c>
      <c r="T198" s="112"/>
    </row>
    <row r="199" spans="1:20" ht="15.75" customHeight="1">
      <c r="A199" s="64">
        <v>1102</v>
      </c>
      <c r="B199" s="87"/>
      <c r="C199" s="87"/>
      <c r="D199" s="87"/>
      <c r="E199" s="87"/>
      <c r="F199" s="87"/>
      <c r="G199" s="87">
        <v>24</v>
      </c>
      <c r="H199" s="87"/>
      <c r="I199" s="87"/>
      <c r="J199" s="87"/>
      <c r="K199" s="88"/>
      <c r="L199" s="72"/>
      <c r="M199" s="3"/>
      <c r="N199" s="73"/>
      <c r="O199" s="74">
        <f>IF(G199=0,"",G199/F198)</f>
        <v>0.96</v>
      </c>
      <c r="P199" s="75">
        <v>41</v>
      </c>
      <c r="Q199" s="76">
        <f t="shared" si="19"/>
        <v>0.97619047619047616</v>
      </c>
      <c r="R199" s="76">
        <f t="shared" si="20"/>
        <v>2.3809523809523836E-2</v>
      </c>
      <c r="T199" s="112"/>
    </row>
    <row r="200" spans="1:20" ht="15.75" customHeight="1">
      <c r="A200" s="64">
        <v>1201</v>
      </c>
      <c r="B200" s="87"/>
      <c r="C200" s="87"/>
      <c r="D200" s="87"/>
      <c r="E200" s="87"/>
      <c r="F200" s="87"/>
      <c r="G200" s="87"/>
      <c r="H200" s="87">
        <v>23</v>
      </c>
      <c r="I200" s="87"/>
      <c r="J200" s="87"/>
      <c r="K200" s="88"/>
      <c r="L200" s="72"/>
      <c r="M200" s="3"/>
      <c r="N200" s="73"/>
      <c r="O200" s="74">
        <f>IF(H200=0,"",H200/G199)</f>
        <v>0.95833333333333337</v>
      </c>
      <c r="P200" s="75">
        <v>37</v>
      </c>
      <c r="Q200" s="76">
        <f t="shared" si="19"/>
        <v>0.90243902439024393</v>
      </c>
      <c r="R200" s="76">
        <f t="shared" si="20"/>
        <v>9.7560975609756073E-2</v>
      </c>
      <c r="T200" s="112"/>
    </row>
    <row r="201" spans="1:20" ht="15.75" customHeight="1">
      <c r="A201" s="64">
        <v>1202</v>
      </c>
      <c r="B201" s="87"/>
      <c r="C201" s="87"/>
      <c r="D201" s="87"/>
      <c r="E201" s="87"/>
      <c r="F201" s="87"/>
      <c r="G201" s="87"/>
      <c r="H201" s="87"/>
      <c r="I201" s="87">
        <v>20</v>
      </c>
      <c r="J201" s="87"/>
      <c r="K201" s="88"/>
      <c r="L201" s="72"/>
      <c r="M201" s="3"/>
      <c r="N201" s="73"/>
      <c r="O201" s="74">
        <f>IF(I201=0,"",I201/H200)</f>
        <v>0.86956521739130432</v>
      </c>
      <c r="P201" s="75">
        <v>37</v>
      </c>
      <c r="Q201" s="76">
        <f t="shared" si="19"/>
        <v>1</v>
      </c>
      <c r="R201" s="76">
        <f t="shared" si="20"/>
        <v>0</v>
      </c>
      <c r="T201" s="112"/>
    </row>
    <row r="202" spans="1:20" ht="15.75" customHeight="1">
      <c r="A202" s="64">
        <v>1301</v>
      </c>
      <c r="B202" s="87"/>
      <c r="C202" s="87"/>
      <c r="D202" s="87"/>
      <c r="E202" s="87"/>
      <c r="F202" s="87"/>
      <c r="G202" s="87"/>
      <c r="H202" s="87"/>
      <c r="I202" s="87"/>
      <c r="J202" s="87">
        <v>20</v>
      </c>
      <c r="K202" s="88">
        <v>16</v>
      </c>
      <c r="L202" s="72"/>
      <c r="M202" s="3"/>
      <c r="N202" s="73"/>
      <c r="O202" s="78">
        <f>IF(J202=0,"",J202/I201)</f>
        <v>1</v>
      </c>
      <c r="P202" s="75">
        <v>35</v>
      </c>
      <c r="Q202" s="79">
        <f t="shared" si="19"/>
        <v>0.94594594594594594</v>
      </c>
      <c r="R202" s="79">
        <f t="shared" si="20"/>
        <v>5.4054054054054057E-2</v>
      </c>
      <c r="T202" s="112"/>
    </row>
    <row r="203" spans="1:20" ht="15.75" customHeight="1">
      <c r="A203" s="64">
        <v>1302</v>
      </c>
      <c r="B203" s="87"/>
      <c r="C203" s="87"/>
      <c r="D203" s="87"/>
      <c r="E203" s="87"/>
      <c r="F203" s="87"/>
      <c r="G203" s="87"/>
      <c r="H203" s="87"/>
      <c r="I203" s="87"/>
      <c r="J203" s="87">
        <v>18</v>
      </c>
      <c r="K203" s="88">
        <v>5</v>
      </c>
      <c r="L203" s="72"/>
      <c r="M203" s="3"/>
      <c r="N203" s="30"/>
      <c r="O203" s="80"/>
      <c r="P203" s="81">
        <v>28</v>
      </c>
      <c r="Q203" s="82"/>
      <c r="R203" s="83"/>
      <c r="T203" s="112"/>
    </row>
    <row r="204" spans="1:20" ht="15.75" customHeight="1">
      <c r="A204" s="64">
        <v>1401</v>
      </c>
      <c r="B204" s="87"/>
      <c r="C204" s="87"/>
      <c r="D204" s="87"/>
      <c r="E204" s="87"/>
      <c r="F204" s="87"/>
      <c r="G204" s="87"/>
      <c r="H204" s="87"/>
      <c r="I204" s="87"/>
      <c r="J204" s="87">
        <v>6</v>
      </c>
      <c r="K204" s="88">
        <v>4</v>
      </c>
      <c r="L204" s="72"/>
      <c r="M204" s="3"/>
      <c r="N204" s="30"/>
      <c r="O204" s="84"/>
      <c r="P204" s="85">
        <v>10</v>
      </c>
      <c r="Q204" s="86"/>
      <c r="R204" s="84"/>
      <c r="T204" s="112"/>
    </row>
    <row r="205" spans="1:20" ht="15.75" customHeight="1">
      <c r="A205" s="64">
        <v>1402</v>
      </c>
      <c r="B205" s="87"/>
      <c r="C205" s="87"/>
      <c r="D205" s="87"/>
      <c r="E205" s="87"/>
      <c r="F205" s="87"/>
      <c r="G205" s="87"/>
      <c r="H205" s="87"/>
      <c r="I205" s="87"/>
      <c r="J205" s="87">
        <v>4</v>
      </c>
      <c r="K205" s="88">
        <v>3</v>
      </c>
      <c r="L205" s="72"/>
      <c r="M205" s="3"/>
      <c r="N205" s="30"/>
      <c r="O205" s="84"/>
      <c r="P205" s="85">
        <v>6</v>
      </c>
      <c r="Q205" s="86"/>
      <c r="R205" s="84"/>
      <c r="T205" s="112"/>
    </row>
    <row r="206" spans="1:20" ht="15.75" customHeight="1">
      <c r="A206" s="64">
        <v>1501</v>
      </c>
      <c r="B206" s="87"/>
      <c r="C206" s="87"/>
      <c r="D206" s="87"/>
      <c r="E206" s="87"/>
      <c r="F206" s="87"/>
      <c r="G206" s="87"/>
      <c r="H206" s="87"/>
      <c r="I206" s="87"/>
      <c r="J206" s="87">
        <v>2</v>
      </c>
      <c r="K206" s="88">
        <v>1</v>
      </c>
      <c r="L206" s="72"/>
      <c r="M206" s="3"/>
      <c r="N206" s="30"/>
      <c r="O206" s="84"/>
      <c r="P206" s="85">
        <v>3</v>
      </c>
      <c r="Q206" s="86"/>
      <c r="R206" s="84"/>
      <c r="T206" s="112"/>
    </row>
    <row r="207" spans="1:20" ht="15.75" customHeight="1">
      <c r="A207" s="64">
        <v>1502</v>
      </c>
      <c r="B207" s="87"/>
      <c r="C207" s="87"/>
      <c r="D207" s="87"/>
      <c r="E207" s="87"/>
      <c r="F207" s="87"/>
      <c r="G207" s="87"/>
      <c r="H207" s="87"/>
      <c r="I207" s="87"/>
      <c r="J207" s="87">
        <v>2</v>
      </c>
      <c r="K207" s="88">
        <v>2</v>
      </c>
      <c r="L207" s="72"/>
      <c r="M207" s="3"/>
      <c r="N207" s="30"/>
      <c r="O207" s="3"/>
      <c r="P207" s="85">
        <v>2</v>
      </c>
      <c r="Q207" s="23"/>
      <c r="R207" s="84"/>
      <c r="T207" s="112"/>
    </row>
    <row r="208" spans="1:20" ht="15.75" customHeight="1">
      <c r="A208" s="64">
        <v>1601</v>
      </c>
      <c r="B208" s="87"/>
      <c r="C208" s="87"/>
      <c r="D208" s="87"/>
      <c r="E208" s="87"/>
      <c r="F208" s="87"/>
      <c r="G208" s="87"/>
      <c r="H208" s="87"/>
      <c r="I208" s="87"/>
      <c r="J208" s="87"/>
      <c r="K208" s="88"/>
      <c r="L208" s="72"/>
      <c r="M208" s="3"/>
      <c r="N208" s="30"/>
      <c r="O208" s="89" t="s">
        <v>83</v>
      </c>
      <c r="P208" s="90">
        <v>28</v>
      </c>
      <c r="Q208" s="91">
        <f>K211</f>
        <v>31</v>
      </c>
      <c r="R208" s="92" t="s">
        <v>11</v>
      </c>
      <c r="T208" s="112"/>
    </row>
    <row r="209" spans="1:20" ht="15.75" customHeight="1">
      <c r="A209" s="64">
        <v>1602</v>
      </c>
      <c r="B209" s="87"/>
      <c r="C209" s="87"/>
      <c r="D209" s="87"/>
      <c r="E209" s="87"/>
      <c r="F209" s="87"/>
      <c r="G209" s="87"/>
      <c r="H209" s="87"/>
      <c r="I209" s="87"/>
      <c r="J209" s="87"/>
      <c r="K209" s="88"/>
      <c r="L209" s="72"/>
      <c r="M209" s="3"/>
      <c r="N209" s="30"/>
      <c r="O209" s="93" t="s">
        <v>85</v>
      </c>
      <c r="P209" s="94">
        <f>IF(P208/B194=0,"",P208/B194)</f>
        <v>0.41176470588235292</v>
      </c>
      <c r="Q209" s="95">
        <f>IF(P208/Q208=0,"",P208/Q208)</f>
        <v>0.90322580645161288</v>
      </c>
      <c r="R209" s="96" t="s">
        <v>86</v>
      </c>
      <c r="T209" s="112"/>
    </row>
    <row r="210" spans="1:20" ht="15.75" customHeight="1">
      <c r="A210" s="64">
        <v>1701</v>
      </c>
      <c r="B210" s="87"/>
      <c r="C210" s="87"/>
      <c r="D210" s="87"/>
      <c r="E210" s="87"/>
      <c r="F210" s="87"/>
      <c r="G210" s="87"/>
      <c r="H210" s="87"/>
      <c r="I210" s="87"/>
      <c r="J210" s="87"/>
      <c r="K210" s="88"/>
      <c r="L210" s="97"/>
      <c r="M210" s="98"/>
      <c r="N210" s="99"/>
      <c r="O210" s="98"/>
      <c r="P210" s="99"/>
      <c r="Q210" s="99"/>
      <c r="R210" s="122"/>
      <c r="T210" s="112"/>
    </row>
    <row r="211" spans="1:20" ht="18" customHeight="1">
      <c r="A211" s="29"/>
      <c r="B211" s="30"/>
      <c r="C211" s="30"/>
      <c r="D211" s="288" t="s">
        <v>111</v>
      </c>
      <c r="E211" s="289"/>
      <c r="F211" s="289"/>
      <c r="G211" s="289"/>
      <c r="H211" s="289"/>
      <c r="I211" s="289"/>
      <c r="J211" s="290"/>
      <c r="K211" s="101">
        <f>SUM(K194:K207)</f>
        <v>31</v>
      </c>
      <c r="L211" s="102">
        <f>IF(SUM(K201:K202)=0,"",SUM(K201:K202)/B194)</f>
        <v>0.23529411764705882</v>
      </c>
      <c r="M211" s="102">
        <f>IF(K211=0,"",K211/B194)</f>
        <v>0.45588235294117646</v>
      </c>
      <c r="N211" s="102">
        <f>IF(K202=0,"",M211-L211)</f>
        <v>0.22058823529411764</v>
      </c>
      <c r="O211" s="3"/>
      <c r="P211" s="30"/>
      <c r="Q211" s="23"/>
      <c r="R211" s="3"/>
      <c r="T211" s="112"/>
    </row>
    <row r="212" spans="1:20" ht="12.75" customHeight="1">
      <c r="L212" s="3"/>
      <c r="M212" s="3"/>
      <c r="N212" s="3"/>
      <c r="O212" s="3"/>
    </row>
    <row r="213" spans="1:20" ht="12.75" customHeight="1">
      <c r="L213" s="3"/>
      <c r="M213" s="3"/>
      <c r="N213" s="3"/>
      <c r="O213" s="3"/>
    </row>
    <row r="214" spans="1:20" ht="26.25" customHeight="1">
      <c r="A214" s="309" t="s">
        <v>99</v>
      </c>
      <c r="B214" s="292"/>
      <c r="C214" s="292"/>
      <c r="D214" s="292"/>
      <c r="E214" s="292"/>
      <c r="F214" s="292"/>
      <c r="G214" s="292"/>
      <c r="H214" s="298" t="s">
        <v>57</v>
      </c>
      <c r="I214" s="292"/>
      <c r="J214" s="292"/>
      <c r="K214" s="30"/>
      <c r="L214" s="3"/>
      <c r="M214" s="3"/>
      <c r="N214" s="30"/>
      <c r="O214" s="3"/>
      <c r="P214" s="30"/>
      <c r="Q214" s="30"/>
      <c r="R214" s="30"/>
    </row>
    <row r="215" spans="1:20" ht="20.25" customHeight="1">
      <c r="A215" s="293" t="s">
        <v>10</v>
      </c>
      <c r="B215" s="294" t="s">
        <v>100</v>
      </c>
      <c r="C215" s="289"/>
      <c r="D215" s="289"/>
      <c r="E215" s="289"/>
      <c r="F215" s="289"/>
      <c r="G215" s="289"/>
      <c r="H215" s="289"/>
      <c r="I215" s="289"/>
      <c r="J215" s="290"/>
      <c r="K215" s="295" t="s">
        <v>11</v>
      </c>
      <c r="L215" s="286" t="s">
        <v>3</v>
      </c>
      <c r="M215" s="286" t="s">
        <v>4</v>
      </c>
      <c r="N215" s="284" t="s">
        <v>5</v>
      </c>
      <c r="O215" s="286" t="s">
        <v>6</v>
      </c>
      <c r="P215" s="287" t="s">
        <v>7</v>
      </c>
      <c r="Q215" s="287" t="s">
        <v>8</v>
      </c>
      <c r="R215" s="286" t="s">
        <v>101</v>
      </c>
    </row>
    <row r="216" spans="1:20" ht="15.75" customHeight="1">
      <c r="A216" s="285"/>
      <c r="B216" s="64" t="s">
        <v>102</v>
      </c>
      <c r="C216" s="64" t="s">
        <v>103</v>
      </c>
      <c r="D216" s="64" t="s">
        <v>104</v>
      </c>
      <c r="E216" s="64" t="s">
        <v>105</v>
      </c>
      <c r="F216" s="64" t="s">
        <v>106</v>
      </c>
      <c r="G216" s="64" t="s">
        <v>107</v>
      </c>
      <c r="H216" s="64" t="s">
        <v>108</v>
      </c>
      <c r="I216" s="64" t="s">
        <v>109</v>
      </c>
      <c r="J216" s="64" t="s">
        <v>110</v>
      </c>
      <c r="K216" s="285"/>
      <c r="L216" s="285"/>
      <c r="M216" s="285"/>
      <c r="N216" s="285"/>
      <c r="O216" s="285"/>
      <c r="P216" s="285"/>
      <c r="Q216" s="285"/>
      <c r="R216" s="285"/>
      <c r="T216" s="112"/>
    </row>
    <row r="217" spans="1:20" ht="15.75" customHeight="1">
      <c r="A217" s="64" t="s">
        <v>57</v>
      </c>
      <c r="B217" s="65">
        <v>62</v>
      </c>
      <c r="C217" s="87"/>
      <c r="D217" s="87"/>
      <c r="E217" s="87"/>
      <c r="F217" s="87"/>
      <c r="G217" s="87"/>
      <c r="H217" s="87"/>
      <c r="I217" s="87"/>
      <c r="J217" s="87"/>
      <c r="K217" s="88"/>
      <c r="L217" s="67"/>
      <c r="M217" s="49"/>
      <c r="N217" s="68"/>
      <c r="O217" s="107"/>
      <c r="P217" s="70">
        <f>B217</f>
        <v>62</v>
      </c>
      <c r="Q217" s="108"/>
      <c r="R217" s="107"/>
      <c r="T217" s="112"/>
    </row>
    <row r="218" spans="1:20" ht="15.75" customHeight="1">
      <c r="A218" s="64">
        <v>1001</v>
      </c>
      <c r="B218" s="87"/>
      <c r="C218" s="87">
        <v>56</v>
      </c>
      <c r="D218" s="87"/>
      <c r="E218" s="87"/>
      <c r="F218" s="87"/>
      <c r="G218" s="87"/>
      <c r="H218" s="87"/>
      <c r="I218" s="87"/>
      <c r="J218" s="87"/>
      <c r="K218" s="88"/>
      <c r="L218" s="72"/>
      <c r="M218" s="3"/>
      <c r="N218" s="73"/>
      <c r="O218" s="74">
        <f>IF(C218=0,"",C218/B217)</f>
        <v>0.90322580645161288</v>
      </c>
      <c r="P218" s="75">
        <v>56</v>
      </c>
      <c r="Q218" s="76">
        <f t="shared" ref="Q218:Q225" si="21">IF(P218=0,"",P218/P217)</f>
        <v>0.90322580645161288</v>
      </c>
      <c r="R218" s="76">
        <f t="shared" ref="R218:R225" si="22">IF(P218=0,"",100%-Q218)</f>
        <v>9.6774193548387122E-2</v>
      </c>
      <c r="T218" s="112"/>
    </row>
    <row r="219" spans="1:20" ht="15.75" customHeight="1">
      <c r="A219" s="64">
        <v>1002</v>
      </c>
      <c r="B219" s="87"/>
      <c r="C219" s="87"/>
      <c r="D219" s="87">
        <v>47</v>
      </c>
      <c r="E219" s="87"/>
      <c r="F219" s="87"/>
      <c r="G219" s="87"/>
      <c r="H219" s="87"/>
      <c r="I219" s="87"/>
      <c r="J219" s="87"/>
      <c r="K219" s="88"/>
      <c r="L219" s="72"/>
      <c r="M219" s="3"/>
      <c r="N219" s="73"/>
      <c r="O219" s="74">
        <f>IF(D219=0,"",D219/C218)</f>
        <v>0.8392857142857143</v>
      </c>
      <c r="P219" s="75">
        <v>54</v>
      </c>
      <c r="Q219" s="76">
        <f t="shared" si="21"/>
        <v>0.9642857142857143</v>
      </c>
      <c r="R219" s="76">
        <f t="shared" si="22"/>
        <v>3.5714285714285698E-2</v>
      </c>
      <c r="T219" s="77">
        <f>P219/P217</f>
        <v>0.87096774193548387</v>
      </c>
    </row>
    <row r="220" spans="1:20" ht="15.75" customHeight="1">
      <c r="A220" s="64">
        <v>1101</v>
      </c>
      <c r="B220" s="87"/>
      <c r="C220" s="87"/>
      <c r="D220" s="87"/>
      <c r="E220" s="87">
        <v>44</v>
      </c>
      <c r="F220" s="87"/>
      <c r="G220" s="87"/>
      <c r="H220" s="87"/>
      <c r="I220" s="87"/>
      <c r="J220" s="87"/>
      <c r="K220" s="88"/>
      <c r="L220" s="72"/>
      <c r="M220" s="3"/>
      <c r="N220" s="73"/>
      <c r="O220" s="74">
        <f>IF(E220=0,"",E220/D219)</f>
        <v>0.93617021276595747</v>
      </c>
      <c r="P220" s="75">
        <v>53</v>
      </c>
      <c r="Q220" s="76">
        <f t="shared" si="21"/>
        <v>0.98148148148148151</v>
      </c>
      <c r="R220" s="76">
        <f t="shared" si="22"/>
        <v>1.851851851851849E-2</v>
      </c>
      <c r="T220" s="112"/>
    </row>
    <row r="221" spans="1:20" ht="15.75" customHeight="1">
      <c r="A221" s="64">
        <v>1102</v>
      </c>
      <c r="B221" s="87"/>
      <c r="C221" s="87"/>
      <c r="D221" s="87"/>
      <c r="E221" s="87"/>
      <c r="F221" s="87">
        <v>42</v>
      </c>
      <c r="G221" s="87"/>
      <c r="H221" s="87"/>
      <c r="I221" s="87"/>
      <c r="J221" s="87"/>
      <c r="K221" s="88"/>
      <c r="L221" s="72"/>
      <c r="M221" s="3"/>
      <c r="N221" s="73"/>
      <c r="O221" s="74">
        <f>IF(F221=0,"",F221/E220)</f>
        <v>0.95454545454545459</v>
      </c>
      <c r="P221" s="75">
        <v>50</v>
      </c>
      <c r="Q221" s="76">
        <f t="shared" si="21"/>
        <v>0.94339622641509435</v>
      </c>
      <c r="R221" s="76">
        <f t="shared" si="22"/>
        <v>5.6603773584905648E-2</v>
      </c>
      <c r="T221" s="112"/>
    </row>
    <row r="222" spans="1:20" ht="15.75" customHeight="1">
      <c r="A222" s="64">
        <v>1201</v>
      </c>
      <c r="B222" s="87"/>
      <c r="C222" s="87"/>
      <c r="D222" s="87"/>
      <c r="E222" s="87"/>
      <c r="F222" s="87"/>
      <c r="G222" s="87">
        <v>35</v>
      </c>
      <c r="H222" s="87"/>
      <c r="I222" s="87"/>
      <c r="J222" s="87"/>
      <c r="K222" s="88"/>
      <c r="L222" s="72"/>
      <c r="M222" s="3"/>
      <c r="N222" s="73"/>
      <c r="O222" s="74">
        <f>IF(G222=0,"",G222/F221)</f>
        <v>0.83333333333333337</v>
      </c>
      <c r="P222" s="75">
        <v>49</v>
      </c>
      <c r="Q222" s="76">
        <f t="shared" si="21"/>
        <v>0.98</v>
      </c>
      <c r="R222" s="76">
        <f t="shared" si="22"/>
        <v>2.0000000000000018E-2</v>
      </c>
      <c r="T222" s="112"/>
    </row>
    <row r="223" spans="1:20" ht="15.75" customHeight="1">
      <c r="A223" s="64">
        <v>1202</v>
      </c>
      <c r="B223" s="87"/>
      <c r="C223" s="87"/>
      <c r="D223" s="87"/>
      <c r="E223" s="87"/>
      <c r="F223" s="87"/>
      <c r="G223" s="87"/>
      <c r="H223" s="87">
        <v>31</v>
      </c>
      <c r="I223" s="87"/>
      <c r="J223" s="87"/>
      <c r="K223" s="88"/>
      <c r="L223" s="72"/>
      <c r="M223" s="3"/>
      <c r="N223" s="73"/>
      <c r="O223" s="74">
        <f>IF(H223=0,"",H223/G222)</f>
        <v>0.88571428571428568</v>
      </c>
      <c r="P223" s="75">
        <v>48</v>
      </c>
      <c r="Q223" s="76">
        <f t="shared" si="21"/>
        <v>0.97959183673469385</v>
      </c>
      <c r="R223" s="76">
        <f t="shared" si="22"/>
        <v>2.0408163265306145E-2</v>
      </c>
      <c r="T223" s="112"/>
    </row>
    <row r="224" spans="1:20" ht="15.75" customHeight="1">
      <c r="A224" s="64">
        <v>1301</v>
      </c>
      <c r="B224" s="87"/>
      <c r="C224" s="87"/>
      <c r="D224" s="87"/>
      <c r="E224" s="87"/>
      <c r="F224" s="87"/>
      <c r="G224" s="87"/>
      <c r="H224" s="87"/>
      <c r="I224" s="87">
        <v>30</v>
      </c>
      <c r="J224" s="87"/>
      <c r="K224" s="88"/>
      <c r="L224" s="72"/>
      <c r="M224" s="3"/>
      <c r="N224" s="73"/>
      <c r="O224" s="74">
        <f>IF(I224=0,"",I224/H223)</f>
        <v>0.967741935483871</v>
      </c>
      <c r="P224" s="75">
        <v>47</v>
      </c>
      <c r="Q224" s="76">
        <f t="shared" si="21"/>
        <v>0.97916666666666663</v>
      </c>
      <c r="R224" s="76">
        <f t="shared" si="22"/>
        <v>2.083333333333337E-2</v>
      </c>
      <c r="T224" s="112"/>
    </row>
    <row r="225" spans="1:20" ht="15.75" customHeight="1">
      <c r="A225" s="64">
        <v>1302</v>
      </c>
      <c r="B225" s="87"/>
      <c r="C225" s="87"/>
      <c r="D225" s="87"/>
      <c r="E225" s="87"/>
      <c r="F225" s="87"/>
      <c r="G225" s="87"/>
      <c r="H225" s="87"/>
      <c r="I225" s="87"/>
      <c r="J225" s="87">
        <v>30</v>
      </c>
      <c r="K225" s="88">
        <v>20</v>
      </c>
      <c r="L225" s="72"/>
      <c r="M225" s="3"/>
      <c r="N225" s="73"/>
      <c r="O225" s="78">
        <f>IF(J225=0,"",J225/I224)</f>
        <v>1</v>
      </c>
      <c r="P225" s="75">
        <v>46</v>
      </c>
      <c r="Q225" s="79">
        <f t="shared" si="21"/>
        <v>0.97872340425531912</v>
      </c>
      <c r="R225" s="79">
        <f t="shared" si="22"/>
        <v>2.1276595744680882E-2</v>
      </c>
      <c r="T225" s="112"/>
    </row>
    <row r="226" spans="1:20" ht="15.75" customHeight="1">
      <c r="A226" s="64">
        <v>1401</v>
      </c>
      <c r="B226" s="87"/>
      <c r="C226" s="87"/>
      <c r="D226" s="87"/>
      <c r="E226" s="87"/>
      <c r="F226" s="87"/>
      <c r="G226" s="87"/>
      <c r="H226" s="87"/>
      <c r="I226" s="87"/>
      <c r="J226" s="87">
        <v>34</v>
      </c>
      <c r="K226" s="88"/>
      <c r="L226" s="72"/>
      <c r="M226" s="3"/>
      <c r="N226" s="30"/>
      <c r="O226" s="124"/>
      <c r="P226" s="81">
        <v>13</v>
      </c>
      <c r="Q226" s="125"/>
      <c r="R226" s="92"/>
      <c r="T226" s="112"/>
    </row>
    <row r="227" spans="1:20" ht="15.75" customHeight="1">
      <c r="A227" s="64">
        <v>1402</v>
      </c>
      <c r="B227" s="87"/>
      <c r="C227" s="87"/>
      <c r="D227" s="87"/>
      <c r="E227" s="87"/>
      <c r="F227" s="87"/>
      <c r="G227" s="87"/>
      <c r="H227" s="87"/>
      <c r="I227" s="87"/>
      <c r="J227" s="87">
        <v>15</v>
      </c>
      <c r="K227" s="88">
        <v>11</v>
      </c>
      <c r="L227" s="72"/>
      <c r="M227" s="3"/>
      <c r="N227" s="30"/>
      <c r="O227" s="84"/>
      <c r="P227" s="85">
        <v>25</v>
      </c>
      <c r="Q227" s="86"/>
      <c r="R227" s="84"/>
      <c r="T227" s="112"/>
    </row>
    <row r="228" spans="1:20" ht="15.75" customHeight="1">
      <c r="A228" s="64">
        <v>1501</v>
      </c>
      <c r="B228" s="87"/>
      <c r="C228" s="87"/>
      <c r="D228" s="87"/>
      <c r="E228" s="87"/>
      <c r="F228" s="87"/>
      <c r="G228" s="87"/>
      <c r="H228" s="87"/>
      <c r="I228" s="87"/>
      <c r="J228" s="87">
        <v>6</v>
      </c>
      <c r="K228" s="88">
        <v>4</v>
      </c>
      <c r="L228" s="72"/>
      <c r="M228" s="3"/>
      <c r="N228" s="30"/>
      <c r="O228" s="84"/>
      <c r="P228" s="85">
        <v>10</v>
      </c>
      <c r="Q228" s="86"/>
      <c r="R228" s="84"/>
      <c r="T228" s="112"/>
    </row>
    <row r="229" spans="1:20" ht="15.75" customHeight="1">
      <c r="A229" s="64">
        <v>1502</v>
      </c>
      <c r="B229" s="87"/>
      <c r="C229" s="87"/>
      <c r="D229" s="87"/>
      <c r="E229" s="87"/>
      <c r="F229" s="87"/>
      <c r="G229" s="87"/>
      <c r="H229" s="87"/>
      <c r="I229" s="87"/>
      <c r="J229" s="87">
        <v>6</v>
      </c>
      <c r="K229" s="88">
        <v>1</v>
      </c>
      <c r="L229" s="72"/>
      <c r="M229" s="3"/>
      <c r="N229" s="30"/>
      <c r="O229" s="84"/>
      <c r="P229" s="85">
        <v>7</v>
      </c>
      <c r="Q229" s="86"/>
      <c r="R229" s="84"/>
      <c r="T229" s="112"/>
    </row>
    <row r="230" spans="1:20" ht="15.75" customHeight="1">
      <c r="A230" s="64">
        <v>1601</v>
      </c>
      <c r="B230" s="87"/>
      <c r="C230" s="87"/>
      <c r="D230" s="87"/>
      <c r="E230" s="87"/>
      <c r="F230" s="87"/>
      <c r="G230" s="87"/>
      <c r="H230" s="87"/>
      <c r="I230" s="87"/>
      <c r="J230" s="87">
        <v>3</v>
      </c>
      <c r="K230" s="88">
        <v>2</v>
      </c>
      <c r="L230" s="72"/>
      <c r="M230" s="3"/>
      <c r="N230" s="30"/>
      <c r="O230" s="3"/>
      <c r="P230" s="85">
        <v>4</v>
      </c>
      <c r="Q230" s="23"/>
      <c r="R230" s="84"/>
      <c r="T230" s="112"/>
    </row>
    <row r="231" spans="1:20" ht="15.75" customHeight="1">
      <c r="A231" s="64">
        <v>1602</v>
      </c>
      <c r="B231" s="87"/>
      <c r="C231" s="87"/>
      <c r="D231" s="87"/>
      <c r="E231" s="87"/>
      <c r="F231" s="87"/>
      <c r="G231" s="87"/>
      <c r="H231" s="87"/>
      <c r="I231" s="87"/>
      <c r="J231" s="87"/>
      <c r="K231" s="88">
        <v>2</v>
      </c>
      <c r="L231" s="72"/>
      <c r="M231" s="3"/>
      <c r="N231" s="30"/>
      <c r="O231" s="89" t="s">
        <v>83</v>
      </c>
      <c r="P231" s="90">
        <v>37</v>
      </c>
      <c r="Q231" s="91">
        <f>K234</f>
        <v>40</v>
      </c>
      <c r="R231" s="92" t="s">
        <v>11</v>
      </c>
      <c r="T231" s="112"/>
    </row>
    <row r="232" spans="1:20" ht="15.75" customHeight="1">
      <c r="A232" s="64">
        <v>1701</v>
      </c>
      <c r="B232" s="87"/>
      <c r="C232" s="87"/>
      <c r="D232" s="87"/>
      <c r="E232" s="87"/>
      <c r="F232" s="87"/>
      <c r="G232" s="87"/>
      <c r="H232" s="87"/>
      <c r="I232" s="87"/>
      <c r="J232" s="87"/>
      <c r="K232" s="88"/>
      <c r="L232" s="72"/>
      <c r="M232" s="3"/>
      <c r="N232" s="30"/>
      <c r="O232" s="93" t="s">
        <v>85</v>
      </c>
      <c r="P232" s="94">
        <f>IF(P231/B217=0,"",P231/B217)</f>
        <v>0.59677419354838712</v>
      </c>
      <c r="Q232" s="95">
        <f>IF(P231/Q231=0,"",P231/Q231)</f>
        <v>0.92500000000000004</v>
      </c>
      <c r="R232" s="96" t="s">
        <v>86</v>
      </c>
      <c r="T232" s="112"/>
    </row>
    <row r="233" spans="1:20" ht="15.75" customHeight="1">
      <c r="A233" s="64">
        <v>1702</v>
      </c>
      <c r="B233" s="87"/>
      <c r="C233" s="87"/>
      <c r="D233" s="87"/>
      <c r="E233" s="87"/>
      <c r="F233" s="87"/>
      <c r="G233" s="87"/>
      <c r="H233" s="87"/>
      <c r="I233" s="87"/>
      <c r="J233" s="87"/>
      <c r="K233" s="88"/>
      <c r="L233" s="97"/>
      <c r="M233" s="98"/>
      <c r="N233" s="99"/>
      <c r="O233" s="98"/>
      <c r="P233" s="99"/>
      <c r="Q233" s="99"/>
      <c r="R233" s="122"/>
      <c r="T233" s="112"/>
    </row>
    <row r="234" spans="1:20" ht="18" customHeight="1">
      <c r="A234" s="29"/>
      <c r="B234" s="30"/>
      <c r="C234" s="30"/>
      <c r="D234" s="288" t="s">
        <v>111</v>
      </c>
      <c r="E234" s="289"/>
      <c r="F234" s="289"/>
      <c r="G234" s="289"/>
      <c r="H234" s="289"/>
      <c r="I234" s="289"/>
      <c r="J234" s="290"/>
      <c r="K234" s="101">
        <f>SUM(K217:K231)</f>
        <v>40</v>
      </c>
      <c r="L234" s="102">
        <f>IF(SUM(K224:K225)=0,"",SUM(K224:K225)/B217)</f>
        <v>0.32258064516129031</v>
      </c>
      <c r="M234" s="102">
        <f>IF(K234=0,"",K234/B217)</f>
        <v>0.64516129032258063</v>
      </c>
      <c r="N234" s="102">
        <f>IF(K225=0,"",M234-L234)</f>
        <v>0.32258064516129031</v>
      </c>
      <c r="O234" s="3"/>
      <c r="P234" s="30"/>
      <c r="Q234" s="23"/>
      <c r="R234" s="3"/>
      <c r="T234" s="112"/>
    </row>
    <row r="235" spans="1:20" ht="12.75" customHeight="1">
      <c r="L235" s="3"/>
      <c r="M235" s="3"/>
      <c r="N235" s="3"/>
      <c r="O235" s="3"/>
    </row>
    <row r="236" spans="1:20" ht="12.75" customHeight="1">
      <c r="L236" s="3"/>
      <c r="M236" s="3"/>
      <c r="N236" s="3"/>
      <c r="O236" s="3"/>
      <c r="S236" s="30"/>
      <c r="T236" s="23"/>
    </row>
    <row r="237" spans="1:20" ht="26.25" customHeight="1">
      <c r="A237" s="309" t="s">
        <v>99</v>
      </c>
      <c r="B237" s="292"/>
      <c r="C237" s="292"/>
      <c r="D237" s="292"/>
      <c r="E237" s="292"/>
      <c r="F237" s="292"/>
      <c r="G237" s="292"/>
      <c r="H237" s="298" t="s">
        <v>69</v>
      </c>
      <c r="I237" s="292"/>
      <c r="J237" s="292"/>
      <c r="K237" s="30"/>
      <c r="L237" s="3"/>
      <c r="M237" s="3"/>
      <c r="N237" s="30"/>
      <c r="O237" s="3"/>
      <c r="P237" s="30"/>
      <c r="Q237" s="30"/>
      <c r="R237" s="30"/>
    </row>
    <row r="238" spans="1:20" ht="20.25" customHeight="1">
      <c r="A238" s="293" t="s">
        <v>10</v>
      </c>
      <c r="B238" s="294" t="s">
        <v>100</v>
      </c>
      <c r="C238" s="289"/>
      <c r="D238" s="289"/>
      <c r="E238" s="289"/>
      <c r="F238" s="289"/>
      <c r="G238" s="289"/>
      <c r="H238" s="289"/>
      <c r="I238" s="289"/>
      <c r="J238" s="290"/>
      <c r="K238" s="295" t="s">
        <v>11</v>
      </c>
      <c r="L238" s="286" t="s">
        <v>3</v>
      </c>
      <c r="M238" s="286" t="s">
        <v>4</v>
      </c>
      <c r="N238" s="284" t="s">
        <v>5</v>
      </c>
      <c r="O238" s="286" t="s">
        <v>6</v>
      </c>
      <c r="P238" s="287" t="s">
        <v>7</v>
      </c>
      <c r="Q238" s="287" t="s">
        <v>8</v>
      </c>
      <c r="R238" s="286" t="s">
        <v>101</v>
      </c>
    </row>
    <row r="239" spans="1:20" ht="15.75" customHeight="1">
      <c r="A239" s="285"/>
      <c r="B239" s="64" t="s">
        <v>102</v>
      </c>
      <c r="C239" s="64" t="s">
        <v>103</v>
      </c>
      <c r="D239" s="64" t="s">
        <v>104</v>
      </c>
      <c r="E239" s="64" t="s">
        <v>105</v>
      </c>
      <c r="F239" s="64" t="s">
        <v>106</v>
      </c>
      <c r="G239" s="64" t="s">
        <v>107</v>
      </c>
      <c r="H239" s="64" t="s">
        <v>108</v>
      </c>
      <c r="I239" s="64" t="s">
        <v>109</v>
      </c>
      <c r="J239" s="64" t="s">
        <v>110</v>
      </c>
      <c r="K239" s="285"/>
      <c r="L239" s="285"/>
      <c r="M239" s="285"/>
      <c r="N239" s="285"/>
      <c r="O239" s="285"/>
      <c r="P239" s="285"/>
      <c r="Q239" s="285"/>
      <c r="R239" s="285"/>
      <c r="T239" s="112"/>
    </row>
    <row r="240" spans="1:20" ht="15.75" customHeight="1">
      <c r="A240" s="64">
        <v>1001</v>
      </c>
      <c r="B240" s="65">
        <v>68</v>
      </c>
      <c r="C240" s="87"/>
      <c r="D240" s="87"/>
      <c r="E240" s="87"/>
      <c r="F240" s="87"/>
      <c r="G240" s="87"/>
      <c r="H240" s="87"/>
      <c r="I240" s="87"/>
      <c r="J240" s="87"/>
      <c r="K240" s="88"/>
      <c r="L240" s="67"/>
      <c r="M240" s="49"/>
      <c r="N240" s="68"/>
      <c r="O240" s="107"/>
      <c r="P240" s="70">
        <f>B240</f>
        <v>68</v>
      </c>
      <c r="Q240" s="108"/>
      <c r="R240" s="107"/>
      <c r="T240" s="112"/>
    </row>
    <row r="241" spans="1:20" ht="15.75" customHeight="1">
      <c r="A241" s="64">
        <v>1002</v>
      </c>
      <c r="B241" s="87"/>
      <c r="C241" s="87">
        <v>56</v>
      </c>
      <c r="D241" s="87"/>
      <c r="E241" s="87"/>
      <c r="F241" s="87"/>
      <c r="G241" s="87"/>
      <c r="H241" s="87"/>
      <c r="I241" s="87"/>
      <c r="J241" s="87"/>
      <c r="K241" s="88"/>
      <c r="L241" s="72"/>
      <c r="M241" s="3"/>
      <c r="N241" s="73"/>
      <c r="O241" s="74">
        <f>IF(C241=0,"",C241/B240)</f>
        <v>0.82352941176470584</v>
      </c>
      <c r="P241" s="75">
        <v>56</v>
      </c>
      <c r="Q241" s="76">
        <f t="shared" ref="Q241:Q248" si="23">IF(P241=0,"",P241/P240)</f>
        <v>0.82352941176470584</v>
      </c>
      <c r="R241" s="76">
        <f t="shared" ref="R241:R248" si="24">IF(P241=0,"",100%-Q241)</f>
        <v>0.17647058823529416</v>
      </c>
      <c r="T241" s="112"/>
    </row>
    <row r="242" spans="1:20" ht="15.75" customHeight="1">
      <c r="A242" s="64">
        <v>1101</v>
      </c>
      <c r="B242" s="87"/>
      <c r="C242" s="87"/>
      <c r="D242" s="87">
        <v>43</v>
      </c>
      <c r="E242" s="87"/>
      <c r="F242" s="87"/>
      <c r="G242" s="87"/>
      <c r="H242" s="87"/>
      <c r="I242" s="87"/>
      <c r="J242" s="87"/>
      <c r="K242" s="88"/>
      <c r="L242" s="72"/>
      <c r="M242" s="3"/>
      <c r="N242" s="73"/>
      <c r="O242" s="74">
        <f>IF(D242=0,"",D242/C241)</f>
        <v>0.7678571428571429</v>
      </c>
      <c r="P242" s="75">
        <v>55</v>
      </c>
      <c r="Q242" s="76">
        <f t="shared" si="23"/>
        <v>0.9821428571428571</v>
      </c>
      <c r="R242" s="76">
        <f t="shared" si="24"/>
        <v>1.7857142857142905E-2</v>
      </c>
      <c r="T242" s="77">
        <f>P242/P240</f>
        <v>0.80882352941176472</v>
      </c>
    </row>
    <row r="243" spans="1:20" ht="15.75" customHeight="1">
      <c r="A243" s="64">
        <v>1102</v>
      </c>
      <c r="B243" s="87"/>
      <c r="C243" s="87"/>
      <c r="D243" s="87"/>
      <c r="E243" s="87">
        <v>36</v>
      </c>
      <c r="F243" s="87"/>
      <c r="G243" s="87"/>
      <c r="H243" s="87"/>
      <c r="I243" s="87"/>
      <c r="J243" s="87"/>
      <c r="K243" s="88"/>
      <c r="L243" s="72"/>
      <c r="M243" s="3"/>
      <c r="N243" s="73"/>
      <c r="O243" s="74">
        <f>IF(E243=0,"",E243/D242)</f>
        <v>0.83720930232558144</v>
      </c>
      <c r="P243" s="75">
        <v>54</v>
      </c>
      <c r="Q243" s="76">
        <f t="shared" si="23"/>
        <v>0.98181818181818181</v>
      </c>
      <c r="R243" s="76">
        <f t="shared" si="24"/>
        <v>1.8181818181818188E-2</v>
      </c>
      <c r="T243" s="112"/>
    </row>
    <row r="244" spans="1:20" ht="15.75" customHeight="1">
      <c r="A244" s="64">
        <v>1201</v>
      </c>
      <c r="B244" s="87"/>
      <c r="C244" s="87"/>
      <c r="D244" s="87"/>
      <c r="E244" s="87"/>
      <c r="F244" s="87">
        <v>32</v>
      </c>
      <c r="G244" s="87"/>
      <c r="H244" s="87"/>
      <c r="I244" s="87"/>
      <c r="J244" s="87"/>
      <c r="K244" s="88"/>
      <c r="L244" s="72"/>
      <c r="M244" s="3"/>
      <c r="N244" s="73"/>
      <c r="O244" s="74">
        <f>IF(F244=0,"",F244/E243)</f>
        <v>0.88888888888888884</v>
      </c>
      <c r="P244" s="75">
        <v>54</v>
      </c>
      <c r="Q244" s="76">
        <f t="shared" si="23"/>
        <v>1</v>
      </c>
      <c r="R244" s="76">
        <f t="shared" si="24"/>
        <v>0</v>
      </c>
      <c r="T244" s="112"/>
    </row>
    <row r="245" spans="1:20" ht="15.75" customHeight="1">
      <c r="A245" s="64">
        <v>1202</v>
      </c>
      <c r="B245" s="87"/>
      <c r="C245" s="87"/>
      <c r="D245" s="87"/>
      <c r="E245" s="87"/>
      <c r="F245" s="87"/>
      <c r="G245" s="87">
        <v>32</v>
      </c>
      <c r="H245" s="87"/>
      <c r="I245" s="87"/>
      <c r="J245" s="87"/>
      <c r="K245" s="88"/>
      <c r="L245" s="72"/>
      <c r="M245" s="3"/>
      <c r="N245" s="73"/>
      <c r="O245" s="74">
        <f>IF(G245=0,"",G245/F244)</f>
        <v>1</v>
      </c>
      <c r="P245" s="75">
        <v>52</v>
      </c>
      <c r="Q245" s="76">
        <f t="shared" si="23"/>
        <v>0.96296296296296291</v>
      </c>
      <c r="R245" s="76">
        <f t="shared" si="24"/>
        <v>3.703703703703709E-2</v>
      </c>
      <c r="T245" s="112"/>
    </row>
    <row r="246" spans="1:20" ht="15.75" customHeight="1">
      <c r="A246" s="64">
        <v>1301</v>
      </c>
      <c r="B246" s="87"/>
      <c r="C246" s="87"/>
      <c r="D246" s="87"/>
      <c r="E246" s="87"/>
      <c r="F246" s="87"/>
      <c r="G246" s="87"/>
      <c r="H246" s="87">
        <v>29</v>
      </c>
      <c r="I246" s="87"/>
      <c r="J246" s="87"/>
      <c r="K246" s="88"/>
      <c r="L246" s="72"/>
      <c r="M246" s="3"/>
      <c r="N246" s="73"/>
      <c r="O246" s="74">
        <f>IF(H246=0,"",H246/G245)</f>
        <v>0.90625</v>
      </c>
      <c r="P246" s="75">
        <v>49</v>
      </c>
      <c r="Q246" s="76">
        <f t="shared" si="23"/>
        <v>0.94230769230769229</v>
      </c>
      <c r="R246" s="76">
        <f t="shared" si="24"/>
        <v>5.7692307692307709E-2</v>
      </c>
      <c r="T246" s="112"/>
    </row>
    <row r="247" spans="1:20" ht="15.75" customHeight="1">
      <c r="A247" s="64">
        <v>1302</v>
      </c>
      <c r="B247" s="87"/>
      <c r="C247" s="87"/>
      <c r="D247" s="87"/>
      <c r="E247" s="87"/>
      <c r="F247" s="87"/>
      <c r="G247" s="87"/>
      <c r="H247" s="87"/>
      <c r="I247" s="87">
        <v>26</v>
      </c>
      <c r="J247" s="87"/>
      <c r="K247" s="88"/>
      <c r="L247" s="72"/>
      <c r="M247" s="3"/>
      <c r="N247" s="73"/>
      <c r="O247" s="74">
        <f>IF(I247=0,"",I247/H246)</f>
        <v>0.89655172413793105</v>
      </c>
      <c r="P247" s="75">
        <v>46</v>
      </c>
      <c r="Q247" s="76">
        <f t="shared" si="23"/>
        <v>0.93877551020408168</v>
      </c>
      <c r="R247" s="76">
        <f t="shared" si="24"/>
        <v>6.1224489795918324E-2</v>
      </c>
      <c r="T247" s="112"/>
    </row>
    <row r="248" spans="1:20" ht="15.75" customHeight="1">
      <c r="A248" s="64">
        <v>1401</v>
      </c>
      <c r="B248" s="87"/>
      <c r="C248" s="87"/>
      <c r="D248" s="87"/>
      <c r="E248" s="87"/>
      <c r="F248" s="87"/>
      <c r="G248" s="87"/>
      <c r="H248" s="87"/>
      <c r="I248" s="87"/>
      <c r="J248" s="87">
        <v>26</v>
      </c>
      <c r="K248" s="88">
        <v>9</v>
      </c>
      <c r="L248" s="72"/>
      <c r="M248" s="3"/>
      <c r="N248" s="73"/>
      <c r="O248" s="78">
        <f>IF(J248=0,"",J248/I247)</f>
        <v>1</v>
      </c>
      <c r="P248" s="75">
        <v>46</v>
      </c>
      <c r="Q248" s="79">
        <f t="shared" si="23"/>
        <v>1</v>
      </c>
      <c r="R248" s="79">
        <f t="shared" si="24"/>
        <v>0</v>
      </c>
      <c r="T248" s="112"/>
    </row>
    <row r="249" spans="1:20" ht="15.75" customHeight="1">
      <c r="A249" s="64">
        <v>1402</v>
      </c>
      <c r="B249" s="87"/>
      <c r="C249" s="87"/>
      <c r="D249" s="87"/>
      <c r="E249" s="87"/>
      <c r="F249" s="87"/>
      <c r="G249" s="87"/>
      <c r="H249" s="87"/>
      <c r="I249" s="87"/>
      <c r="J249" s="87">
        <v>18</v>
      </c>
      <c r="K249" s="88">
        <v>11</v>
      </c>
      <c r="L249" s="72"/>
      <c r="M249" s="3"/>
      <c r="N249" s="30"/>
      <c r="O249" s="80"/>
      <c r="P249" s="81">
        <v>36</v>
      </c>
      <c r="Q249" s="82"/>
      <c r="R249" s="83"/>
      <c r="T249" s="112"/>
    </row>
    <row r="250" spans="1:20" ht="15.75" customHeight="1">
      <c r="A250" s="64">
        <v>1501</v>
      </c>
      <c r="B250" s="87"/>
      <c r="C250" s="87"/>
      <c r="D250" s="87"/>
      <c r="E250" s="87"/>
      <c r="F250" s="87"/>
      <c r="G250" s="87"/>
      <c r="H250" s="87"/>
      <c r="I250" s="87"/>
      <c r="J250" s="87">
        <v>6</v>
      </c>
      <c r="K250" s="88">
        <v>2</v>
      </c>
      <c r="L250" s="72"/>
      <c r="M250" s="3"/>
      <c r="N250" s="30"/>
      <c r="O250" s="84"/>
      <c r="P250" s="85">
        <v>15</v>
      </c>
      <c r="Q250" s="86"/>
      <c r="R250" s="84"/>
      <c r="T250" s="112"/>
    </row>
    <row r="251" spans="1:20" ht="15.75" customHeight="1">
      <c r="A251" s="64">
        <v>1502</v>
      </c>
      <c r="B251" s="87"/>
      <c r="C251" s="87"/>
      <c r="D251" s="87"/>
      <c r="E251" s="87"/>
      <c r="F251" s="87"/>
      <c r="G251" s="87"/>
      <c r="H251" s="87"/>
      <c r="I251" s="87"/>
      <c r="J251" s="87">
        <v>4</v>
      </c>
      <c r="K251" s="88">
        <v>4</v>
      </c>
      <c r="L251" s="72"/>
      <c r="M251" s="3"/>
      <c r="N251" s="30"/>
      <c r="O251" s="84"/>
      <c r="P251" s="85">
        <v>11</v>
      </c>
      <c r="Q251" s="86"/>
      <c r="R251" s="84"/>
      <c r="T251" s="112"/>
    </row>
    <row r="252" spans="1:20" ht="15.75" customHeight="1">
      <c r="A252" s="64">
        <v>1601</v>
      </c>
      <c r="B252" s="87"/>
      <c r="C252" s="87"/>
      <c r="D252" s="87"/>
      <c r="E252" s="87"/>
      <c r="F252" s="87"/>
      <c r="G252" s="87"/>
      <c r="H252" s="87"/>
      <c r="I252" s="87"/>
      <c r="J252" s="87">
        <v>6</v>
      </c>
      <c r="K252" s="88">
        <v>3</v>
      </c>
      <c r="L252" s="72"/>
      <c r="M252" s="3"/>
      <c r="N252" s="30"/>
      <c r="O252" s="84"/>
      <c r="P252" s="85">
        <v>7</v>
      </c>
      <c r="Q252" s="86"/>
      <c r="R252" s="84"/>
      <c r="T252" s="112"/>
    </row>
    <row r="253" spans="1:20" ht="15.75" customHeight="1">
      <c r="A253" s="64">
        <v>1602</v>
      </c>
      <c r="B253" s="87"/>
      <c r="C253" s="87"/>
      <c r="D253" s="87"/>
      <c r="E253" s="87"/>
      <c r="F253" s="87"/>
      <c r="G253" s="87"/>
      <c r="H253" s="87"/>
      <c r="I253" s="87"/>
      <c r="J253" s="87">
        <v>2</v>
      </c>
      <c r="K253" s="88">
        <v>1</v>
      </c>
      <c r="L253" s="72"/>
      <c r="M253" s="3"/>
      <c r="N253" s="30"/>
      <c r="O253" s="3"/>
      <c r="P253" s="85">
        <v>3</v>
      </c>
      <c r="Q253" s="23"/>
      <c r="R253" s="84"/>
      <c r="T253" s="112"/>
    </row>
    <row r="254" spans="1:20" ht="15.75" customHeight="1">
      <c r="A254" s="64">
        <v>1701</v>
      </c>
      <c r="B254" s="87"/>
      <c r="C254" s="87"/>
      <c r="D254" s="87"/>
      <c r="E254" s="87"/>
      <c r="F254" s="87"/>
      <c r="G254" s="87"/>
      <c r="H254" s="87"/>
      <c r="I254" s="87"/>
      <c r="J254" s="87"/>
      <c r="K254" s="88"/>
      <c r="L254" s="72"/>
      <c r="M254" s="3"/>
      <c r="N254" s="30"/>
      <c r="O254" s="89" t="s">
        <v>83</v>
      </c>
      <c r="P254" s="90">
        <v>30</v>
      </c>
      <c r="Q254" s="91">
        <f>K257</f>
        <v>30</v>
      </c>
      <c r="R254" s="92" t="s">
        <v>11</v>
      </c>
      <c r="T254" s="112"/>
    </row>
    <row r="255" spans="1:20" ht="15.75" customHeight="1">
      <c r="A255" s="64">
        <v>1702</v>
      </c>
      <c r="B255" s="87"/>
      <c r="C255" s="87"/>
      <c r="D255" s="87"/>
      <c r="E255" s="87"/>
      <c r="F255" s="87"/>
      <c r="G255" s="87"/>
      <c r="H255" s="87"/>
      <c r="I255" s="87"/>
      <c r="J255" s="87"/>
      <c r="K255" s="88"/>
      <c r="L255" s="72"/>
      <c r="M255" s="3"/>
      <c r="N255" s="30"/>
      <c r="O255" s="93" t="s">
        <v>85</v>
      </c>
      <c r="P255" s="94">
        <f>IF(P254/B240=0,"",P254/B240)</f>
        <v>0.44117647058823528</v>
      </c>
      <c r="Q255" s="95">
        <f>IF(P254/Q254=0,"",P254/Q254)</f>
        <v>1</v>
      </c>
      <c r="R255" s="96" t="s">
        <v>86</v>
      </c>
      <c r="T255" s="112"/>
    </row>
    <row r="256" spans="1:20" ht="15.75" customHeight="1">
      <c r="A256" s="64">
        <v>1801</v>
      </c>
      <c r="B256" s="87"/>
      <c r="C256" s="87"/>
      <c r="D256" s="87"/>
      <c r="E256" s="87"/>
      <c r="F256" s="87"/>
      <c r="G256" s="87"/>
      <c r="H256" s="87"/>
      <c r="I256" s="87"/>
      <c r="J256" s="87"/>
      <c r="K256" s="88"/>
      <c r="L256" s="97"/>
      <c r="M256" s="98"/>
      <c r="N256" s="99"/>
      <c r="O256" s="98"/>
      <c r="P256" s="99"/>
      <c r="Q256" s="99"/>
      <c r="R256" s="122"/>
      <c r="T256" s="112"/>
    </row>
    <row r="257" spans="1:20" ht="18" customHeight="1">
      <c r="A257" s="29"/>
      <c r="B257" s="30"/>
      <c r="C257" s="30"/>
      <c r="D257" s="288" t="s">
        <v>111</v>
      </c>
      <c r="E257" s="289"/>
      <c r="F257" s="289"/>
      <c r="G257" s="289"/>
      <c r="H257" s="289"/>
      <c r="I257" s="289"/>
      <c r="J257" s="290"/>
      <c r="K257" s="101">
        <f>SUM(K240:K253)</f>
        <v>30</v>
      </c>
      <c r="L257" s="102">
        <f>IF(SUM(K247:K248)=0,"",SUM(K247:K248)/B240)</f>
        <v>0.13235294117647059</v>
      </c>
      <c r="M257" s="102">
        <f>IF(K257=0,"",K257/B240)</f>
        <v>0.44117647058823528</v>
      </c>
      <c r="N257" s="102">
        <f>IF(K248=0,"",M257-L257)</f>
        <v>0.30882352941176472</v>
      </c>
      <c r="O257" s="3"/>
      <c r="P257" s="30"/>
      <c r="Q257" s="23"/>
      <c r="R257" s="3"/>
      <c r="T257" s="112"/>
    </row>
    <row r="258" spans="1:20" ht="12.75" customHeight="1">
      <c r="A258" s="29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"/>
      <c r="M258" s="3"/>
      <c r="N258" s="30"/>
      <c r="O258" s="3"/>
      <c r="P258" s="133"/>
      <c r="Q258" s="15"/>
      <c r="R258" s="3"/>
      <c r="S258" s="30"/>
      <c r="T258" s="30"/>
    </row>
    <row r="259" spans="1:20" ht="12.75" customHeight="1">
      <c r="A259" s="29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"/>
      <c r="M259" s="3"/>
      <c r="N259" s="3"/>
      <c r="O259" s="3"/>
      <c r="P259" s="30"/>
      <c r="Q259" s="23"/>
      <c r="R259" s="3"/>
      <c r="S259" s="30"/>
      <c r="T259" s="30"/>
    </row>
    <row r="260" spans="1:20" ht="26.25" customHeight="1">
      <c r="A260" s="309" t="s">
        <v>99</v>
      </c>
      <c r="B260" s="292"/>
      <c r="C260" s="292"/>
      <c r="D260" s="292"/>
      <c r="E260" s="292"/>
      <c r="F260" s="292"/>
      <c r="G260" s="292"/>
      <c r="H260" s="298" t="s">
        <v>70</v>
      </c>
      <c r="I260" s="292"/>
      <c r="J260" s="292"/>
      <c r="K260" s="30"/>
      <c r="L260" s="3"/>
      <c r="M260" s="3"/>
      <c r="N260" s="30"/>
      <c r="O260" s="3"/>
      <c r="P260" s="30"/>
      <c r="Q260" s="30"/>
      <c r="R260" s="30"/>
    </row>
    <row r="261" spans="1:20" ht="20.25" customHeight="1">
      <c r="A261" s="293" t="s">
        <v>10</v>
      </c>
      <c r="B261" s="294" t="s">
        <v>100</v>
      </c>
      <c r="C261" s="289"/>
      <c r="D261" s="289"/>
      <c r="E261" s="289"/>
      <c r="F261" s="289"/>
      <c r="G261" s="289"/>
      <c r="H261" s="289"/>
      <c r="I261" s="289"/>
      <c r="J261" s="290"/>
      <c r="K261" s="295" t="s">
        <v>11</v>
      </c>
      <c r="L261" s="286" t="s">
        <v>3</v>
      </c>
      <c r="M261" s="286" t="s">
        <v>4</v>
      </c>
      <c r="N261" s="284" t="s">
        <v>5</v>
      </c>
      <c r="O261" s="286" t="s">
        <v>6</v>
      </c>
      <c r="P261" s="287" t="s">
        <v>7</v>
      </c>
      <c r="Q261" s="287" t="s">
        <v>8</v>
      </c>
      <c r="R261" s="286" t="s">
        <v>101</v>
      </c>
    </row>
    <row r="262" spans="1:20" ht="15.75" customHeight="1">
      <c r="A262" s="285"/>
      <c r="B262" s="64" t="s">
        <v>102</v>
      </c>
      <c r="C262" s="64" t="s">
        <v>103</v>
      </c>
      <c r="D262" s="64" t="s">
        <v>104</v>
      </c>
      <c r="E262" s="64" t="s">
        <v>105</v>
      </c>
      <c r="F262" s="64" t="s">
        <v>106</v>
      </c>
      <c r="G262" s="64" t="s">
        <v>107</v>
      </c>
      <c r="H262" s="64" t="s">
        <v>108</v>
      </c>
      <c r="I262" s="64" t="s">
        <v>109</v>
      </c>
      <c r="J262" s="64" t="s">
        <v>110</v>
      </c>
      <c r="K262" s="285"/>
      <c r="L262" s="285"/>
      <c r="M262" s="285"/>
      <c r="N262" s="285"/>
      <c r="O262" s="285"/>
      <c r="P262" s="285"/>
      <c r="Q262" s="285"/>
      <c r="R262" s="285"/>
      <c r="T262" s="112"/>
    </row>
    <row r="263" spans="1:20" ht="15.75" customHeight="1">
      <c r="A263" s="64">
        <v>1002</v>
      </c>
      <c r="B263" s="65">
        <v>60</v>
      </c>
      <c r="C263" s="65"/>
      <c r="D263" s="65"/>
      <c r="E263" s="65"/>
      <c r="F263" s="65"/>
      <c r="G263" s="65"/>
      <c r="H263" s="65"/>
      <c r="I263" s="65"/>
      <c r="J263" s="65"/>
      <c r="K263" s="66"/>
      <c r="L263" s="67"/>
      <c r="M263" s="49"/>
      <c r="N263" s="68"/>
      <c r="O263" s="69"/>
      <c r="P263" s="70">
        <f>B263</f>
        <v>60</v>
      </c>
      <c r="Q263" s="71"/>
      <c r="R263" s="69"/>
      <c r="T263" s="112"/>
    </row>
    <row r="264" spans="1:20" ht="15.75" customHeight="1">
      <c r="A264" s="64">
        <v>1101</v>
      </c>
      <c r="B264" s="65"/>
      <c r="C264" s="65">
        <v>51</v>
      </c>
      <c r="D264" s="65"/>
      <c r="E264" s="65"/>
      <c r="F264" s="65"/>
      <c r="G264" s="65"/>
      <c r="H264" s="65"/>
      <c r="I264" s="65"/>
      <c r="J264" s="65"/>
      <c r="K264" s="66"/>
      <c r="L264" s="72"/>
      <c r="M264" s="3"/>
      <c r="N264" s="73"/>
      <c r="O264" s="74">
        <f>IF(C264=0,"",C264/B263)</f>
        <v>0.85</v>
      </c>
      <c r="P264" s="75">
        <v>52</v>
      </c>
      <c r="Q264" s="76">
        <f t="shared" ref="Q264:Q271" si="25">IF(P264=0,"",P264/P263)</f>
        <v>0.8666666666666667</v>
      </c>
      <c r="R264" s="76">
        <f t="shared" ref="R264:R271" si="26">IF(P264=0,"",100%-Q264)</f>
        <v>0.1333333333333333</v>
      </c>
      <c r="T264" s="112"/>
    </row>
    <row r="265" spans="1:20" ht="15.75" customHeight="1">
      <c r="A265" s="64">
        <v>1102</v>
      </c>
      <c r="B265" s="65"/>
      <c r="C265" s="65"/>
      <c r="D265" s="65">
        <v>47</v>
      </c>
      <c r="E265" s="65"/>
      <c r="F265" s="65"/>
      <c r="G265" s="65"/>
      <c r="H265" s="65"/>
      <c r="I265" s="65"/>
      <c r="J265" s="65"/>
      <c r="K265" s="66"/>
      <c r="L265" s="72"/>
      <c r="M265" s="3"/>
      <c r="N265" s="73"/>
      <c r="O265" s="74">
        <f>IF(D265=0,"",D265/C264)</f>
        <v>0.92156862745098034</v>
      </c>
      <c r="P265" s="75">
        <v>51</v>
      </c>
      <c r="Q265" s="76">
        <f t="shared" si="25"/>
        <v>0.98076923076923073</v>
      </c>
      <c r="R265" s="76">
        <f t="shared" si="26"/>
        <v>1.9230769230769273E-2</v>
      </c>
      <c r="T265" s="77">
        <f>P265/P263</f>
        <v>0.85</v>
      </c>
    </row>
    <row r="266" spans="1:20" ht="15.75" customHeight="1">
      <c r="A266" s="64">
        <v>1201</v>
      </c>
      <c r="B266" s="65"/>
      <c r="C266" s="65"/>
      <c r="D266" s="65"/>
      <c r="E266" s="65">
        <v>46</v>
      </c>
      <c r="F266" s="65"/>
      <c r="G266" s="65"/>
      <c r="H266" s="65"/>
      <c r="I266" s="65"/>
      <c r="J266" s="65"/>
      <c r="K266" s="66"/>
      <c r="L266" s="72"/>
      <c r="M266" s="3"/>
      <c r="N266" s="73"/>
      <c r="O266" s="74">
        <f>IF(E266=0,"",E266/D265)</f>
        <v>0.97872340425531912</v>
      </c>
      <c r="P266" s="75">
        <v>50</v>
      </c>
      <c r="Q266" s="76">
        <f t="shared" si="25"/>
        <v>0.98039215686274506</v>
      </c>
      <c r="R266" s="76">
        <f t="shared" si="26"/>
        <v>1.9607843137254943E-2</v>
      </c>
      <c r="T266" s="112"/>
    </row>
    <row r="267" spans="1:20" ht="15.75" customHeight="1">
      <c r="A267" s="64">
        <v>1202</v>
      </c>
      <c r="B267" s="65"/>
      <c r="C267" s="65"/>
      <c r="D267" s="65"/>
      <c r="E267" s="65"/>
      <c r="F267" s="65">
        <v>41</v>
      </c>
      <c r="G267" s="65"/>
      <c r="H267" s="65"/>
      <c r="I267" s="65"/>
      <c r="J267" s="65"/>
      <c r="K267" s="66"/>
      <c r="L267" s="72"/>
      <c r="M267" s="3"/>
      <c r="N267" s="73"/>
      <c r="O267" s="74">
        <f>IF(F267=0,"",F267/E266)</f>
        <v>0.89130434782608692</v>
      </c>
      <c r="P267" s="75">
        <v>48</v>
      </c>
      <c r="Q267" s="76">
        <f t="shared" si="25"/>
        <v>0.96</v>
      </c>
      <c r="R267" s="76">
        <f t="shared" si="26"/>
        <v>4.0000000000000036E-2</v>
      </c>
      <c r="T267" s="112"/>
    </row>
    <row r="268" spans="1:20" ht="15.75" customHeight="1">
      <c r="A268" s="64">
        <v>1301</v>
      </c>
      <c r="B268" s="65"/>
      <c r="C268" s="65"/>
      <c r="D268" s="65"/>
      <c r="E268" s="65"/>
      <c r="F268" s="65"/>
      <c r="G268" s="65">
        <v>41</v>
      </c>
      <c r="H268" s="65"/>
      <c r="I268" s="65"/>
      <c r="J268" s="65"/>
      <c r="K268" s="66"/>
      <c r="L268" s="72"/>
      <c r="M268" s="3"/>
      <c r="N268" s="73"/>
      <c r="O268" s="74">
        <f>IF(G268=0,"",G268/F267)</f>
        <v>1</v>
      </c>
      <c r="P268" s="75">
        <v>48</v>
      </c>
      <c r="Q268" s="76">
        <f t="shared" si="25"/>
        <v>1</v>
      </c>
      <c r="R268" s="76">
        <f t="shared" si="26"/>
        <v>0</v>
      </c>
      <c r="T268" s="112"/>
    </row>
    <row r="269" spans="1:20" ht="15.75" customHeight="1">
      <c r="A269" s="64">
        <v>1302</v>
      </c>
      <c r="B269" s="65"/>
      <c r="C269" s="65"/>
      <c r="D269" s="65"/>
      <c r="E269" s="65"/>
      <c r="F269" s="65"/>
      <c r="G269" s="65"/>
      <c r="H269" s="65">
        <v>37</v>
      </c>
      <c r="I269" s="65"/>
      <c r="J269" s="65"/>
      <c r="K269" s="66"/>
      <c r="L269" s="72"/>
      <c r="M269" s="3"/>
      <c r="N269" s="73"/>
      <c r="O269" s="74">
        <f>IF(H269=0,"",H269/G268)</f>
        <v>0.90243902439024393</v>
      </c>
      <c r="P269" s="75">
        <v>47</v>
      </c>
      <c r="Q269" s="76">
        <f t="shared" si="25"/>
        <v>0.97916666666666663</v>
      </c>
      <c r="R269" s="76">
        <f t="shared" si="26"/>
        <v>2.083333333333337E-2</v>
      </c>
      <c r="T269" s="112"/>
    </row>
    <row r="270" spans="1:20" ht="15.75" customHeight="1">
      <c r="A270" s="64">
        <v>1401</v>
      </c>
      <c r="B270" s="65"/>
      <c r="C270" s="65"/>
      <c r="D270" s="65"/>
      <c r="E270" s="65"/>
      <c r="F270" s="65"/>
      <c r="G270" s="65"/>
      <c r="H270" s="65"/>
      <c r="I270" s="65">
        <v>37</v>
      </c>
      <c r="J270" s="65"/>
      <c r="K270" s="66"/>
      <c r="L270" s="72"/>
      <c r="M270" s="3"/>
      <c r="N270" s="73"/>
      <c r="O270" s="74">
        <f>IF(I270=0,"",I270/H269)</f>
        <v>1</v>
      </c>
      <c r="P270" s="75">
        <v>45</v>
      </c>
      <c r="Q270" s="76">
        <f t="shared" si="25"/>
        <v>0.95744680851063835</v>
      </c>
      <c r="R270" s="76">
        <f t="shared" si="26"/>
        <v>4.2553191489361653E-2</v>
      </c>
      <c r="T270" s="112"/>
    </row>
    <row r="271" spans="1:20" ht="15.75" customHeight="1">
      <c r="A271" s="64">
        <v>1402</v>
      </c>
      <c r="B271" s="65"/>
      <c r="C271" s="65"/>
      <c r="D271" s="65"/>
      <c r="E271" s="65"/>
      <c r="F271" s="65"/>
      <c r="G271" s="65"/>
      <c r="H271" s="65"/>
      <c r="I271" s="65"/>
      <c r="J271" s="65">
        <v>34</v>
      </c>
      <c r="K271" s="66">
        <v>12</v>
      </c>
      <c r="L271" s="72"/>
      <c r="M271" s="3"/>
      <c r="N271" s="73"/>
      <c r="O271" s="78">
        <f>IF(J271=0,"",J271/I270)</f>
        <v>0.91891891891891897</v>
      </c>
      <c r="P271" s="75">
        <v>44</v>
      </c>
      <c r="Q271" s="79">
        <f t="shared" si="25"/>
        <v>0.97777777777777775</v>
      </c>
      <c r="R271" s="79">
        <f t="shared" si="26"/>
        <v>2.2222222222222254E-2</v>
      </c>
      <c r="T271" s="112"/>
    </row>
    <row r="272" spans="1:20" ht="15.75" customHeight="1">
      <c r="A272" s="64">
        <v>1501</v>
      </c>
      <c r="B272" s="65"/>
      <c r="C272" s="65"/>
      <c r="D272" s="65"/>
      <c r="E272" s="65"/>
      <c r="F272" s="65"/>
      <c r="G272" s="65"/>
      <c r="H272" s="65"/>
      <c r="I272" s="65"/>
      <c r="J272" s="65">
        <v>17</v>
      </c>
      <c r="K272" s="66">
        <v>19</v>
      </c>
      <c r="L272" s="72"/>
      <c r="M272" s="3"/>
      <c r="N272" s="30"/>
      <c r="O272" s="80"/>
      <c r="P272" s="75">
        <v>32</v>
      </c>
      <c r="Q272" s="82"/>
      <c r="R272" s="83"/>
      <c r="T272" s="112"/>
    </row>
    <row r="273" spans="1:20" ht="15.75" customHeight="1">
      <c r="A273" s="64">
        <v>1502</v>
      </c>
      <c r="B273" s="65"/>
      <c r="C273" s="65"/>
      <c r="D273" s="65"/>
      <c r="E273" s="65"/>
      <c r="F273" s="65"/>
      <c r="G273" s="65"/>
      <c r="H273" s="65"/>
      <c r="I273" s="65"/>
      <c r="J273" s="65">
        <v>9</v>
      </c>
      <c r="K273" s="66">
        <v>2</v>
      </c>
      <c r="L273" s="72"/>
      <c r="M273" s="3"/>
      <c r="N273" s="30"/>
      <c r="O273" s="84"/>
      <c r="P273" s="117">
        <v>14</v>
      </c>
      <c r="Q273" s="86"/>
      <c r="R273" s="84"/>
      <c r="T273" s="112"/>
    </row>
    <row r="274" spans="1:20" ht="15.75" customHeight="1">
      <c r="A274" s="64">
        <v>1601</v>
      </c>
      <c r="B274" s="65"/>
      <c r="C274" s="65"/>
      <c r="D274" s="65"/>
      <c r="E274" s="65"/>
      <c r="F274" s="65"/>
      <c r="G274" s="65"/>
      <c r="H274" s="65"/>
      <c r="I274" s="65"/>
      <c r="J274" s="65">
        <v>8</v>
      </c>
      <c r="K274" s="66">
        <v>2</v>
      </c>
      <c r="L274" s="72"/>
      <c r="M274" s="3"/>
      <c r="N274" s="30"/>
      <c r="O274" s="84"/>
      <c r="P274" s="117">
        <v>11</v>
      </c>
      <c r="Q274" s="86"/>
      <c r="R274" s="84"/>
      <c r="T274" s="112"/>
    </row>
    <row r="275" spans="1:20" ht="15.75" customHeight="1">
      <c r="A275" s="64">
        <v>1602</v>
      </c>
      <c r="B275" s="65"/>
      <c r="C275" s="65"/>
      <c r="D275" s="65"/>
      <c r="E275" s="65"/>
      <c r="F275" s="65"/>
      <c r="G275" s="65"/>
      <c r="H275" s="65"/>
      <c r="I275" s="65"/>
      <c r="J275" s="65">
        <v>5</v>
      </c>
      <c r="K275" s="66">
        <v>2</v>
      </c>
      <c r="L275" s="72"/>
      <c r="M275" s="3"/>
      <c r="N275" s="30"/>
      <c r="O275" s="84"/>
      <c r="P275" s="117">
        <v>7</v>
      </c>
      <c r="Q275" s="86"/>
      <c r="R275" s="84"/>
      <c r="T275" s="112"/>
    </row>
    <row r="276" spans="1:20" ht="15.75" customHeight="1">
      <c r="A276" s="64">
        <v>1701</v>
      </c>
      <c r="B276" s="65"/>
      <c r="C276" s="65"/>
      <c r="D276" s="65"/>
      <c r="E276" s="65"/>
      <c r="F276" s="65"/>
      <c r="G276" s="65"/>
      <c r="H276" s="65"/>
      <c r="I276" s="65"/>
      <c r="J276" s="65">
        <v>2</v>
      </c>
      <c r="K276" s="66">
        <v>2</v>
      </c>
      <c r="L276" s="72"/>
      <c r="M276" s="3"/>
      <c r="N276" s="30"/>
      <c r="O276" s="3"/>
      <c r="P276" s="75">
        <v>4</v>
      </c>
      <c r="Q276" s="23"/>
      <c r="R276" s="84"/>
      <c r="T276" s="112"/>
    </row>
    <row r="277" spans="1:20" ht="15.75" customHeight="1">
      <c r="A277" s="64">
        <v>1702</v>
      </c>
      <c r="B277" s="65"/>
      <c r="C277" s="65"/>
      <c r="D277" s="65"/>
      <c r="E277" s="65"/>
      <c r="F277" s="65"/>
      <c r="G277" s="65"/>
      <c r="H277" s="65"/>
      <c r="I277" s="65"/>
      <c r="J277" s="65">
        <v>0</v>
      </c>
      <c r="K277" s="66">
        <v>1</v>
      </c>
      <c r="L277" s="72"/>
      <c r="M277" s="3"/>
      <c r="N277" s="30"/>
      <c r="O277" s="3"/>
      <c r="P277" s="30">
        <v>1</v>
      </c>
      <c r="Q277" s="23"/>
      <c r="R277" s="84"/>
      <c r="T277" s="112"/>
    </row>
    <row r="278" spans="1:20" ht="15.75" customHeight="1">
      <c r="A278" s="64">
        <v>1801</v>
      </c>
      <c r="B278" s="87"/>
      <c r="C278" s="87"/>
      <c r="D278" s="87"/>
      <c r="E278" s="87"/>
      <c r="F278" s="87"/>
      <c r="G278" s="87"/>
      <c r="H278" s="87"/>
      <c r="I278" s="87"/>
      <c r="J278" s="87"/>
      <c r="K278" s="88"/>
      <c r="L278" s="72"/>
      <c r="M278" s="3"/>
      <c r="N278" s="30"/>
      <c r="O278" s="89" t="s">
        <v>83</v>
      </c>
      <c r="P278" s="90">
        <v>36</v>
      </c>
      <c r="Q278" s="91">
        <f>K281</f>
        <v>40</v>
      </c>
      <c r="R278" s="92" t="s">
        <v>11</v>
      </c>
      <c r="T278" s="112"/>
    </row>
    <row r="279" spans="1:20" ht="15.75" customHeight="1">
      <c r="A279" s="64">
        <v>1802</v>
      </c>
      <c r="B279" s="87"/>
      <c r="C279" s="87"/>
      <c r="D279" s="87"/>
      <c r="E279" s="87"/>
      <c r="F279" s="87"/>
      <c r="G279" s="87"/>
      <c r="H279" s="87"/>
      <c r="I279" s="87"/>
      <c r="J279" s="87"/>
      <c r="K279" s="88"/>
      <c r="L279" s="72"/>
      <c r="M279" s="3"/>
      <c r="N279" s="30"/>
      <c r="O279" s="93" t="s">
        <v>85</v>
      </c>
      <c r="P279" s="94">
        <f>IF(P278/B263=0,"",P278/B263)</f>
        <v>0.6</v>
      </c>
      <c r="Q279" s="95">
        <f>IF(P278/Q278=0,"",P278/Q278)</f>
        <v>0.9</v>
      </c>
      <c r="R279" s="96" t="s">
        <v>86</v>
      </c>
      <c r="T279" s="112"/>
    </row>
    <row r="280" spans="1:20" ht="15.75" customHeight="1">
      <c r="A280" s="64">
        <v>1901</v>
      </c>
      <c r="B280" s="87"/>
      <c r="C280" s="87"/>
      <c r="D280" s="87"/>
      <c r="E280" s="87"/>
      <c r="F280" s="87"/>
      <c r="G280" s="87"/>
      <c r="H280" s="87"/>
      <c r="I280" s="87"/>
      <c r="J280" s="87"/>
      <c r="K280" s="88"/>
      <c r="L280" s="97"/>
      <c r="M280" s="98"/>
      <c r="N280" s="99"/>
      <c r="O280" s="98"/>
      <c r="P280" s="99"/>
      <c r="Q280" s="99"/>
      <c r="R280" s="122"/>
      <c r="T280" s="112"/>
    </row>
    <row r="281" spans="1:20" ht="18" customHeight="1">
      <c r="A281" s="29"/>
      <c r="B281" s="30"/>
      <c r="C281" s="30"/>
      <c r="D281" s="288" t="s">
        <v>111</v>
      </c>
      <c r="E281" s="289"/>
      <c r="F281" s="289"/>
      <c r="G281" s="289"/>
      <c r="H281" s="289"/>
      <c r="I281" s="289"/>
      <c r="J281" s="290"/>
      <c r="K281" s="101">
        <f>SUM(K263:K277)</f>
        <v>40</v>
      </c>
      <c r="L281" s="141">
        <f>IF(SUM(K270:K271)=0,"",SUM(K270:K271)/B263)</f>
        <v>0.2</v>
      </c>
      <c r="M281" s="141">
        <f>IF(K281=0,"",K281/B263)</f>
        <v>0.66666666666666663</v>
      </c>
      <c r="N281" s="141">
        <f>IF(K271=0,"",M281-L281)</f>
        <v>0.46666666666666662</v>
      </c>
      <c r="O281" s="3"/>
      <c r="P281" s="30"/>
      <c r="Q281" s="23"/>
      <c r="R281" s="3"/>
      <c r="T281" s="112"/>
    </row>
    <row r="282" spans="1:20" ht="12.75" customHeight="1">
      <c r="A282" s="29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"/>
      <c r="M282" s="3"/>
      <c r="N282" s="30"/>
      <c r="O282" s="3"/>
      <c r="P282" s="30"/>
      <c r="Q282" s="23"/>
      <c r="R282" s="3"/>
      <c r="S282" s="30"/>
      <c r="T282" s="39"/>
    </row>
    <row r="283" spans="1:20" ht="12.75" customHeight="1">
      <c r="A283" s="29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"/>
      <c r="M283" s="3"/>
      <c r="N283" s="30"/>
      <c r="O283" s="3"/>
      <c r="P283" s="30"/>
      <c r="Q283" s="23"/>
      <c r="R283" s="3"/>
      <c r="S283" s="30"/>
      <c r="T283" s="39"/>
    </row>
    <row r="284" spans="1:20" ht="26.25" customHeight="1">
      <c r="A284" s="309" t="s">
        <v>99</v>
      </c>
      <c r="B284" s="292"/>
      <c r="C284" s="292"/>
      <c r="D284" s="292"/>
      <c r="E284" s="292"/>
      <c r="F284" s="292"/>
      <c r="G284" s="292"/>
      <c r="H284" s="298" t="s">
        <v>73</v>
      </c>
      <c r="I284" s="292"/>
      <c r="J284" s="292"/>
      <c r="K284" s="30"/>
      <c r="L284" s="3"/>
      <c r="M284" s="3"/>
      <c r="N284" s="30"/>
      <c r="O284" s="3"/>
      <c r="P284" s="30"/>
      <c r="Q284" s="30"/>
      <c r="R284" s="30"/>
    </row>
    <row r="285" spans="1:20" ht="20.25" customHeight="1">
      <c r="A285" s="293" t="s">
        <v>10</v>
      </c>
      <c r="B285" s="294" t="s">
        <v>100</v>
      </c>
      <c r="C285" s="289"/>
      <c r="D285" s="289"/>
      <c r="E285" s="289"/>
      <c r="F285" s="289"/>
      <c r="G285" s="289"/>
      <c r="H285" s="289"/>
      <c r="I285" s="289"/>
      <c r="J285" s="290"/>
      <c r="K285" s="295" t="s">
        <v>11</v>
      </c>
      <c r="L285" s="286" t="s">
        <v>3</v>
      </c>
      <c r="M285" s="286" t="s">
        <v>4</v>
      </c>
      <c r="N285" s="284" t="s">
        <v>5</v>
      </c>
      <c r="O285" s="286" t="s">
        <v>6</v>
      </c>
      <c r="P285" s="287" t="s">
        <v>7</v>
      </c>
      <c r="Q285" s="287" t="s">
        <v>8</v>
      </c>
      <c r="R285" s="286" t="s">
        <v>101</v>
      </c>
    </row>
    <row r="286" spans="1:20" ht="15.75" customHeight="1">
      <c r="A286" s="285"/>
      <c r="B286" s="64" t="s">
        <v>102</v>
      </c>
      <c r="C286" s="64" t="s">
        <v>103</v>
      </c>
      <c r="D286" s="64" t="s">
        <v>104</v>
      </c>
      <c r="E286" s="64" t="s">
        <v>105</v>
      </c>
      <c r="F286" s="64" t="s">
        <v>106</v>
      </c>
      <c r="G286" s="64" t="s">
        <v>107</v>
      </c>
      <c r="H286" s="64" t="s">
        <v>108</v>
      </c>
      <c r="I286" s="64" t="s">
        <v>109</v>
      </c>
      <c r="J286" s="64" t="s">
        <v>110</v>
      </c>
      <c r="K286" s="285"/>
      <c r="L286" s="285"/>
      <c r="M286" s="285"/>
      <c r="N286" s="285"/>
      <c r="O286" s="285"/>
      <c r="P286" s="285"/>
      <c r="Q286" s="285"/>
      <c r="R286" s="285"/>
      <c r="T286" s="112"/>
    </row>
    <row r="287" spans="1:20" ht="15.75" customHeight="1">
      <c r="A287" s="64">
        <v>1101</v>
      </c>
      <c r="B287" s="65">
        <v>102</v>
      </c>
      <c r="C287" s="65"/>
      <c r="D287" s="65"/>
      <c r="E287" s="65"/>
      <c r="F287" s="65"/>
      <c r="G287" s="65"/>
      <c r="H287" s="65"/>
      <c r="I287" s="65"/>
      <c r="J287" s="65"/>
      <c r="K287" s="66"/>
      <c r="L287" s="67"/>
      <c r="M287" s="49"/>
      <c r="N287" s="68"/>
      <c r="O287" s="69"/>
      <c r="P287" s="70">
        <f>B287</f>
        <v>102</v>
      </c>
      <c r="Q287" s="71"/>
      <c r="R287" s="69"/>
      <c r="T287" s="112"/>
    </row>
    <row r="288" spans="1:20" ht="15.75" customHeight="1">
      <c r="A288" s="64">
        <v>1102</v>
      </c>
      <c r="B288" s="65"/>
      <c r="C288" s="65">
        <v>82</v>
      </c>
      <c r="D288" s="65"/>
      <c r="E288" s="65"/>
      <c r="F288" s="65"/>
      <c r="G288" s="65"/>
      <c r="H288" s="65"/>
      <c r="I288" s="65"/>
      <c r="J288" s="65"/>
      <c r="K288" s="66"/>
      <c r="L288" s="72"/>
      <c r="M288" s="3"/>
      <c r="N288" s="73"/>
      <c r="O288" s="74">
        <f>IF(C288=0,"",C288/B287)</f>
        <v>0.80392156862745101</v>
      </c>
      <c r="P288" s="75">
        <v>82</v>
      </c>
      <c r="Q288" s="76">
        <f t="shared" ref="Q288:Q295" si="27">IF(P288=0,"",P288/P287)</f>
        <v>0.80392156862745101</v>
      </c>
      <c r="R288" s="76">
        <f t="shared" ref="R288:R295" si="28">IF(P288=0,"",100%-Q288)</f>
        <v>0.19607843137254899</v>
      </c>
      <c r="T288" s="112"/>
    </row>
    <row r="289" spans="1:20" ht="15.75" customHeight="1">
      <c r="A289" s="64">
        <v>1201</v>
      </c>
      <c r="B289" s="65"/>
      <c r="C289" s="65"/>
      <c r="D289" s="65">
        <v>71</v>
      </c>
      <c r="E289" s="65"/>
      <c r="F289" s="65"/>
      <c r="G289" s="65"/>
      <c r="H289" s="65"/>
      <c r="I289" s="65"/>
      <c r="J289" s="65"/>
      <c r="K289" s="66"/>
      <c r="L289" s="72"/>
      <c r="M289" s="3"/>
      <c r="N289" s="73"/>
      <c r="O289" s="74">
        <f>IF(D289=0,"",D289/C288)</f>
        <v>0.86585365853658536</v>
      </c>
      <c r="P289" s="75">
        <v>76</v>
      </c>
      <c r="Q289" s="76">
        <f t="shared" si="27"/>
        <v>0.92682926829268297</v>
      </c>
      <c r="R289" s="76">
        <f t="shared" si="28"/>
        <v>7.3170731707317027E-2</v>
      </c>
      <c r="T289" s="77">
        <f>P289/P287</f>
        <v>0.74509803921568629</v>
      </c>
    </row>
    <row r="290" spans="1:20" ht="15.75" customHeight="1">
      <c r="A290" s="64">
        <v>1202</v>
      </c>
      <c r="B290" s="65"/>
      <c r="C290" s="65"/>
      <c r="D290" s="65"/>
      <c r="E290" s="65">
        <v>63</v>
      </c>
      <c r="F290" s="65"/>
      <c r="G290" s="65"/>
      <c r="H290" s="65"/>
      <c r="I290" s="65"/>
      <c r="J290" s="65"/>
      <c r="K290" s="66"/>
      <c r="L290" s="72"/>
      <c r="M290" s="3"/>
      <c r="N290" s="73"/>
      <c r="O290" s="74">
        <f>IF(E290=0,"",E290/D289)</f>
        <v>0.88732394366197187</v>
      </c>
      <c r="P290" s="75">
        <v>68</v>
      </c>
      <c r="Q290" s="76">
        <f t="shared" si="27"/>
        <v>0.89473684210526316</v>
      </c>
      <c r="R290" s="76">
        <f t="shared" si="28"/>
        <v>0.10526315789473684</v>
      </c>
      <c r="T290" s="112"/>
    </row>
    <row r="291" spans="1:20" ht="15.75" customHeight="1">
      <c r="A291" s="64">
        <v>1301</v>
      </c>
      <c r="B291" s="65"/>
      <c r="C291" s="65"/>
      <c r="D291" s="65"/>
      <c r="E291" s="65"/>
      <c r="F291" s="65">
        <v>62</v>
      </c>
      <c r="G291" s="65"/>
      <c r="H291" s="65"/>
      <c r="I291" s="65"/>
      <c r="J291" s="65"/>
      <c r="K291" s="66"/>
      <c r="L291" s="72"/>
      <c r="M291" s="3"/>
      <c r="N291" s="73"/>
      <c r="O291" s="74">
        <f>IF(F291=0,"",F291/E290)</f>
        <v>0.98412698412698407</v>
      </c>
      <c r="P291" s="75">
        <v>68</v>
      </c>
      <c r="Q291" s="76">
        <f t="shared" si="27"/>
        <v>1</v>
      </c>
      <c r="R291" s="76">
        <f t="shared" si="28"/>
        <v>0</v>
      </c>
      <c r="T291" s="112"/>
    </row>
    <row r="292" spans="1:20" ht="15.75" customHeight="1">
      <c r="A292" s="64">
        <v>1302</v>
      </c>
      <c r="B292" s="65"/>
      <c r="C292" s="65"/>
      <c r="D292" s="65"/>
      <c r="E292" s="65"/>
      <c r="F292" s="65"/>
      <c r="G292" s="65">
        <v>50</v>
      </c>
      <c r="H292" s="65"/>
      <c r="I292" s="65"/>
      <c r="J292" s="65"/>
      <c r="K292" s="66"/>
      <c r="L292" s="72"/>
      <c r="M292" s="3"/>
      <c r="N292" s="73"/>
      <c r="O292" s="74">
        <f>IF(G292=0,"",G292/F291)</f>
        <v>0.80645161290322576</v>
      </c>
      <c r="P292" s="75">
        <v>68</v>
      </c>
      <c r="Q292" s="76">
        <f t="shared" si="27"/>
        <v>1</v>
      </c>
      <c r="R292" s="76">
        <f t="shared" si="28"/>
        <v>0</v>
      </c>
      <c r="T292" s="112"/>
    </row>
    <row r="293" spans="1:20" ht="15.75" customHeight="1">
      <c r="A293" s="64">
        <v>1401</v>
      </c>
      <c r="B293" s="65"/>
      <c r="C293" s="65"/>
      <c r="D293" s="65"/>
      <c r="E293" s="65"/>
      <c r="F293" s="65"/>
      <c r="G293" s="65"/>
      <c r="H293" s="65">
        <v>50</v>
      </c>
      <c r="I293" s="65"/>
      <c r="J293" s="65"/>
      <c r="K293" s="66"/>
      <c r="L293" s="72"/>
      <c r="M293" s="3"/>
      <c r="N293" s="73"/>
      <c r="O293" s="74">
        <f>IF(H293=0,"",H293/G292)</f>
        <v>1</v>
      </c>
      <c r="P293" s="75">
        <v>67</v>
      </c>
      <c r="Q293" s="76">
        <f t="shared" si="27"/>
        <v>0.98529411764705888</v>
      </c>
      <c r="R293" s="76">
        <f t="shared" si="28"/>
        <v>1.4705882352941124E-2</v>
      </c>
      <c r="T293" s="112"/>
    </row>
    <row r="294" spans="1:20" ht="15.75" customHeight="1">
      <c r="A294" s="64">
        <v>1402</v>
      </c>
      <c r="B294" s="65"/>
      <c r="C294" s="65"/>
      <c r="D294" s="65"/>
      <c r="E294" s="65"/>
      <c r="F294" s="65"/>
      <c r="G294" s="65"/>
      <c r="H294" s="65"/>
      <c r="I294" s="65">
        <v>45</v>
      </c>
      <c r="J294" s="65"/>
      <c r="K294" s="66"/>
      <c r="L294" s="72"/>
      <c r="M294" s="3"/>
      <c r="N294" s="73"/>
      <c r="O294" s="74">
        <f>IF(I294=0,"",I294/H293)</f>
        <v>0.9</v>
      </c>
      <c r="P294" s="75">
        <v>67</v>
      </c>
      <c r="Q294" s="76">
        <f t="shared" si="27"/>
        <v>1</v>
      </c>
      <c r="R294" s="76">
        <f t="shared" si="28"/>
        <v>0</v>
      </c>
      <c r="T294" s="112"/>
    </row>
    <row r="295" spans="1:20" ht="15.75" customHeight="1">
      <c r="A295" s="64">
        <v>1501</v>
      </c>
      <c r="B295" s="65"/>
      <c r="C295" s="65"/>
      <c r="D295" s="65"/>
      <c r="E295" s="65"/>
      <c r="F295" s="65"/>
      <c r="G295" s="65"/>
      <c r="H295" s="65"/>
      <c r="I295" s="65"/>
      <c r="J295" s="65">
        <v>45</v>
      </c>
      <c r="K295" s="66">
        <v>15</v>
      </c>
      <c r="L295" s="72"/>
      <c r="M295" s="3"/>
      <c r="N295" s="73"/>
      <c r="O295" s="78">
        <f>IF(J295=0,"",J295/I294)</f>
        <v>1</v>
      </c>
      <c r="P295" s="75">
        <v>64</v>
      </c>
      <c r="Q295" s="79">
        <f t="shared" si="27"/>
        <v>0.95522388059701491</v>
      </c>
      <c r="R295" s="79">
        <f t="shared" si="28"/>
        <v>4.4776119402985093E-2</v>
      </c>
      <c r="T295" s="112"/>
    </row>
    <row r="296" spans="1:20" ht="15.75" customHeight="1">
      <c r="A296" s="64">
        <v>1502</v>
      </c>
      <c r="B296" s="65"/>
      <c r="C296" s="65"/>
      <c r="D296" s="65"/>
      <c r="E296" s="65"/>
      <c r="F296" s="65"/>
      <c r="G296" s="65"/>
      <c r="H296" s="65"/>
      <c r="I296" s="65"/>
      <c r="J296" s="65">
        <v>25</v>
      </c>
      <c r="K296" s="66">
        <v>17</v>
      </c>
      <c r="L296" s="72"/>
      <c r="M296" s="3"/>
      <c r="N296" s="30"/>
      <c r="O296" s="80"/>
      <c r="P296" s="75">
        <v>49</v>
      </c>
      <c r="Q296" s="82"/>
      <c r="R296" s="83"/>
      <c r="T296" s="112"/>
    </row>
    <row r="297" spans="1:20" ht="15.75" customHeight="1">
      <c r="A297" s="64">
        <v>1601</v>
      </c>
      <c r="B297" s="65"/>
      <c r="C297" s="65"/>
      <c r="D297" s="65"/>
      <c r="E297" s="65"/>
      <c r="F297" s="65"/>
      <c r="G297" s="65"/>
      <c r="H297" s="65"/>
      <c r="I297" s="65"/>
      <c r="J297" s="65">
        <v>24</v>
      </c>
      <c r="K297" s="66">
        <v>10</v>
      </c>
      <c r="L297" s="72"/>
      <c r="M297" s="3"/>
      <c r="N297" s="30"/>
      <c r="O297" s="84"/>
      <c r="P297" s="117">
        <v>28</v>
      </c>
      <c r="Q297" s="86"/>
      <c r="R297" s="84"/>
      <c r="T297" s="112"/>
    </row>
    <row r="298" spans="1:20" ht="15.75" customHeight="1">
      <c r="A298" s="64">
        <v>1602</v>
      </c>
      <c r="B298" s="65"/>
      <c r="C298" s="65"/>
      <c r="D298" s="65"/>
      <c r="E298" s="65"/>
      <c r="F298" s="65"/>
      <c r="G298" s="65"/>
      <c r="H298" s="65"/>
      <c r="I298" s="65"/>
      <c r="J298" s="65">
        <v>13</v>
      </c>
      <c r="K298" s="66">
        <v>6</v>
      </c>
      <c r="L298" s="72"/>
      <c r="M298" s="3"/>
      <c r="N298" s="30"/>
      <c r="O298" s="84"/>
      <c r="P298" s="117">
        <v>16</v>
      </c>
      <c r="Q298" s="86"/>
      <c r="R298" s="84"/>
      <c r="T298" s="112"/>
    </row>
    <row r="299" spans="1:20" ht="15.75" customHeight="1">
      <c r="A299" s="64">
        <v>1701</v>
      </c>
      <c r="B299" s="65"/>
      <c r="C299" s="65"/>
      <c r="D299" s="65"/>
      <c r="E299" s="65"/>
      <c r="F299" s="65"/>
      <c r="G299" s="65"/>
      <c r="H299" s="65"/>
      <c r="I299" s="65"/>
      <c r="J299" s="65">
        <v>6</v>
      </c>
      <c r="K299" s="66">
        <v>3</v>
      </c>
      <c r="L299" s="72"/>
      <c r="M299" s="3"/>
      <c r="N299" s="30"/>
      <c r="O299" s="84"/>
      <c r="P299" s="117">
        <v>7</v>
      </c>
      <c r="Q299" s="86"/>
      <c r="R299" s="84"/>
      <c r="T299" s="112"/>
    </row>
    <row r="300" spans="1:20" ht="15.75" customHeight="1">
      <c r="A300" s="64">
        <v>1702</v>
      </c>
      <c r="B300" s="65"/>
      <c r="C300" s="65"/>
      <c r="D300" s="65"/>
      <c r="E300" s="65"/>
      <c r="F300" s="65"/>
      <c r="G300" s="65"/>
      <c r="H300" s="65"/>
      <c r="I300" s="65"/>
      <c r="J300" s="65">
        <v>3</v>
      </c>
      <c r="K300" s="66">
        <v>2</v>
      </c>
      <c r="L300" s="72"/>
      <c r="M300" s="3"/>
      <c r="N300" s="30"/>
      <c r="O300" s="3"/>
      <c r="P300" s="75">
        <v>5</v>
      </c>
      <c r="Q300" s="23"/>
      <c r="R300" s="84"/>
      <c r="T300" s="112"/>
    </row>
    <row r="301" spans="1:20" ht="15.75" customHeight="1">
      <c r="A301" s="64">
        <v>1801</v>
      </c>
      <c r="B301" s="65"/>
      <c r="C301" s="65"/>
      <c r="D301" s="65"/>
      <c r="E301" s="65"/>
      <c r="F301" s="65"/>
      <c r="G301" s="65"/>
      <c r="H301" s="65"/>
      <c r="I301" s="65"/>
      <c r="J301" s="65">
        <v>1</v>
      </c>
      <c r="K301" s="66">
        <v>1</v>
      </c>
      <c r="L301" s="72"/>
      <c r="M301" s="3"/>
      <c r="N301" s="30"/>
      <c r="O301" s="3"/>
      <c r="P301" s="30"/>
      <c r="Q301" s="23"/>
      <c r="R301" s="84"/>
      <c r="T301" s="112"/>
    </row>
    <row r="302" spans="1:20" ht="15.75" customHeight="1">
      <c r="A302" s="64">
        <v>1802</v>
      </c>
      <c r="B302" s="87"/>
      <c r="C302" s="87"/>
      <c r="D302" s="87"/>
      <c r="E302" s="87"/>
      <c r="F302" s="87"/>
      <c r="G302" s="87"/>
      <c r="H302" s="87"/>
      <c r="I302" s="87"/>
      <c r="J302" s="87"/>
      <c r="K302" s="88"/>
      <c r="L302" s="72"/>
      <c r="M302" s="3"/>
      <c r="N302" s="30"/>
      <c r="O302" s="89" t="s">
        <v>83</v>
      </c>
      <c r="P302" s="90">
        <v>50</v>
      </c>
      <c r="Q302" s="91">
        <f>K305</f>
        <v>54</v>
      </c>
      <c r="R302" s="92" t="s">
        <v>11</v>
      </c>
      <c r="T302" s="112"/>
    </row>
    <row r="303" spans="1:20" ht="15.75" customHeight="1">
      <c r="A303" s="64">
        <v>1901</v>
      </c>
      <c r="B303" s="87"/>
      <c r="C303" s="87"/>
      <c r="D303" s="87"/>
      <c r="E303" s="87"/>
      <c r="F303" s="87"/>
      <c r="G303" s="87"/>
      <c r="H303" s="87"/>
      <c r="I303" s="87"/>
      <c r="J303" s="87"/>
      <c r="K303" s="88"/>
      <c r="L303" s="72"/>
      <c r="M303" s="3"/>
      <c r="N303" s="30"/>
      <c r="O303" s="93" t="s">
        <v>85</v>
      </c>
      <c r="P303" s="94">
        <f>IF(P302/B287=0,"",P302/B287)</f>
        <v>0.49019607843137253</v>
      </c>
      <c r="Q303" s="95">
        <f>IF(P302/Q302=0,"",P302/Q302)</f>
        <v>0.92592592592592593</v>
      </c>
      <c r="R303" s="96" t="s">
        <v>86</v>
      </c>
      <c r="T303" s="112"/>
    </row>
    <row r="304" spans="1:20" ht="15.75" customHeight="1">
      <c r="A304" s="64">
        <v>1902</v>
      </c>
      <c r="B304" s="87"/>
      <c r="C304" s="87"/>
      <c r="D304" s="87"/>
      <c r="E304" s="87"/>
      <c r="F304" s="87"/>
      <c r="G304" s="87"/>
      <c r="H304" s="87"/>
      <c r="I304" s="87"/>
      <c r="J304" s="87"/>
      <c r="K304" s="88"/>
      <c r="L304" s="97"/>
      <c r="M304" s="98"/>
      <c r="N304" s="99"/>
      <c r="O304" s="98"/>
      <c r="P304" s="99"/>
      <c r="Q304" s="99"/>
      <c r="R304" s="122"/>
      <c r="T304" s="112"/>
    </row>
    <row r="305" spans="1:20" ht="18" customHeight="1">
      <c r="A305" s="29"/>
      <c r="B305" s="30"/>
      <c r="C305" s="30"/>
      <c r="D305" s="288" t="s">
        <v>111</v>
      </c>
      <c r="E305" s="289"/>
      <c r="F305" s="289"/>
      <c r="G305" s="289"/>
      <c r="H305" s="289"/>
      <c r="I305" s="289"/>
      <c r="J305" s="290"/>
      <c r="K305" s="101">
        <f>SUM(K287:K301)</f>
        <v>54</v>
      </c>
      <c r="L305" s="141">
        <f>IF(SUM(K294:K295)=0,"",SUM(K294:K295)/B287)</f>
        <v>0.14705882352941177</v>
      </c>
      <c r="M305" s="141">
        <f>IF(K305=0,"",K305/B287)</f>
        <v>0.52941176470588236</v>
      </c>
      <c r="N305" s="141">
        <f>IF(K295=0,"",M305-L305)</f>
        <v>0.38235294117647056</v>
      </c>
      <c r="O305" s="3"/>
      <c r="P305" s="30"/>
      <c r="Q305" s="23"/>
      <c r="R305" s="3"/>
      <c r="T305" s="112"/>
    </row>
    <row r="306" spans="1:20" ht="12.75" customHeight="1">
      <c r="A306" s="29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"/>
      <c r="M306" s="3"/>
      <c r="N306" s="30"/>
      <c r="O306" s="3"/>
      <c r="P306" s="30"/>
      <c r="Q306" s="23"/>
      <c r="R306" s="3"/>
      <c r="S306" s="30"/>
      <c r="T306" s="23"/>
    </row>
    <row r="307" spans="1:20" ht="12.75" customHeight="1">
      <c r="A307" s="29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"/>
      <c r="M307" s="3"/>
      <c r="N307" s="30"/>
      <c r="O307" s="3"/>
      <c r="P307" s="30"/>
      <c r="Q307" s="23"/>
      <c r="R307" s="3"/>
      <c r="S307" s="30"/>
      <c r="T307" s="23"/>
    </row>
    <row r="308" spans="1:20" ht="26.25" customHeight="1">
      <c r="A308" s="309" t="s">
        <v>99</v>
      </c>
      <c r="B308" s="292"/>
      <c r="C308" s="292"/>
      <c r="D308" s="292"/>
      <c r="E308" s="292"/>
      <c r="F308" s="292"/>
      <c r="G308" s="292"/>
      <c r="H308" s="298" t="s">
        <v>76</v>
      </c>
      <c r="I308" s="292"/>
      <c r="J308" s="292"/>
      <c r="K308" s="30"/>
      <c r="L308" s="3"/>
      <c r="M308" s="3"/>
      <c r="N308" s="30"/>
      <c r="O308" s="3"/>
      <c r="P308" s="30"/>
      <c r="Q308" s="30"/>
      <c r="R308" s="30"/>
    </row>
    <row r="309" spans="1:20" ht="20.25" customHeight="1">
      <c r="A309" s="293" t="s">
        <v>10</v>
      </c>
      <c r="B309" s="294" t="s">
        <v>100</v>
      </c>
      <c r="C309" s="289"/>
      <c r="D309" s="289"/>
      <c r="E309" s="289"/>
      <c r="F309" s="289"/>
      <c r="G309" s="289"/>
      <c r="H309" s="289"/>
      <c r="I309" s="289"/>
      <c r="J309" s="290"/>
      <c r="K309" s="295" t="s">
        <v>11</v>
      </c>
      <c r="L309" s="286" t="s">
        <v>3</v>
      </c>
      <c r="M309" s="286" t="s">
        <v>4</v>
      </c>
      <c r="N309" s="284" t="s">
        <v>5</v>
      </c>
      <c r="O309" s="286" t="s">
        <v>6</v>
      </c>
      <c r="P309" s="287" t="s">
        <v>7</v>
      </c>
      <c r="Q309" s="287" t="s">
        <v>8</v>
      </c>
      <c r="R309" s="286" t="s">
        <v>101</v>
      </c>
    </row>
    <row r="310" spans="1:20" ht="15.75" customHeight="1">
      <c r="A310" s="285"/>
      <c r="B310" s="64" t="s">
        <v>102</v>
      </c>
      <c r="C310" s="64" t="s">
        <v>103</v>
      </c>
      <c r="D310" s="64" t="s">
        <v>104</v>
      </c>
      <c r="E310" s="64" t="s">
        <v>105</v>
      </c>
      <c r="F310" s="64" t="s">
        <v>106</v>
      </c>
      <c r="G310" s="64" t="s">
        <v>107</v>
      </c>
      <c r="H310" s="64" t="s">
        <v>108</v>
      </c>
      <c r="I310" s="64" t="s">
        <v>109</v>
      </c>
      <c r="J310" s="64" t="s">
        <v>110</v>
      </c>
      <c r="K310" s="285"/>
      <c r="L310" s="285"/>
      <c r="M310" s="285"/>
      <c r="N310" s="285"/>
      <c r="O310" s="285"/>
      <c r="P310" s="285"/>
      <c r="Q310" s="285"/>
      <c r="R310" s="285"/>
      <c r="T310" s="112"/>
    </row>
    <row r="311" spans="1:20" ht="15.75" customHeight="1">
      <c r="A311" s="64">
        <v>1102</v>
      </c>
      <c r="B311" s="65">
        <v>92</v>
      </c>
      <c r="C311" s="87"/>
      <c r="D311" s="87"/>
      <c r="E311" s="87"/>
      <c r="F311" s="87"/>
      <c r="G311" s="87"/>
      <c r="H311" s="87"/>
      <c r="I311" s="87"/>
      <c r="J311" s="87"/>
      <c r="K311" s="88"/>
      <c r="L311" s="67"/>
      <c r="M311" s="49"/>
      <c r="N311" s="68"/>
      <c r="O311" s="107"/>
      <c r="P311" s="70">
        <f>B311</f>
        <v>92</v>
      </c>
      <c r="Q311" s="108"/>
      <c r="R311" s="107"/>
      <c r="T311" s="112"/>
    </row>
    <row r="312" spans="1:20" ht="15.75" customHeight="1">
      <c r="A312" s="64">
        <v>1201</v>
      </c>
      <c r="B312" s="87"/>
      <c r="C312" s="87">
        <v>77</v>
      </c>
      <c r="D312" s="87"/>
      <c r="E312" s="87"/>
      <c r="F312" s="87"/>
      <c r="G312" s="87"/>
      <c r="H312" s="87"/>
      <c r="I312" s="87"/>
      <c r="J312" s="87"/>
      <c r="K312" s="88"/>
      <c r="L312" s="72"/>
      <c r="M312" s="3"/>
      <c r="N312" s="73"/>
      <c r="O312" s="74">
        <f>IF(C312=0,"",C312/B311)</f>
        <v>0.83695652173913049</v>
      </c>
      <c r="P312" s="75">
        <v>77</v>
      </c>
      <c r="Q312" s="76">
        <f t="shared" ref="Q312:Q319" si="29">IF(P312=0,"",P312/P311)</f>
        <v>0.83695652173913049</v>
      </c>
      <c r="R312" s="76">
        <f t="shared" ref="R312:R319" si="30">IF(P312=0,"",100%-Q312)</f>
        <v>0.16304347826086951</v>
      </c>
      <c r="T312" s="112"/>
    </row>
    <row r="313" spans="1:20" ht="15.75" customHeight="1">
      <c r="A313" s="64">
        <v>1202</v>
      </c>
      <c r="B313" s="87"/>
      <c r="C313" s="87"/>
      <c r="D313" s="87">
        <v>63</v>
      </c>
      <c r="E313" s="87"/>
      <c r="F313" s="87"/>
      <c r="G313" s="87"/>
      <c r="H313" s="87"/>
      <c r="I313" s="87"/>
      <c r="J313" s="87"/>
      <c r="K313" s="88"/>
      <c r="L313" s="72"/>
      <c r="M313" s="3"/>
      <c r="N313" s="73"/>
      <c r="O313" s="74">
        <f>IF(D313=0,"",D313/C312)</f>
        <v>0.81818181818181823</v>
      </c>
      <c r="P313" s="75">
        <v>72</v>
      </c>
      <c r="Q313" s="76">
        <f t="shared" si="29"/>
        <v>0.93506493506493504</v>
      </c>
      <c r="R313" s="76">
        <f t="shared" si="30"/>
        <v>6.4935064935064957E-2</v>
      </c>
      <c r="T313" s="77">
        <f>P313/P311</f>
        <v>0.78260869565217395</v>
      </c>
    </row>
    <row r="314" spans="1:20" ht="15.75" customHeight="1">
      <c r="A314" s="64">
        <v>1301</v>
      </c>
      <c r="B314" s="87"/>
      <c r="C314" s="87"/>
      <c r="D314" s="87"/>
      <c r="E314" s="87">
        <v>54</v>
      </c>
      <c r="F314" s="87"/>
      <c r="G314" s="87"/>
      <c r="H314" s="87"/>
      <c r="I314" s="87"/>
      <c r="J314" s="87"/>
      <c r="K314" s="88"/>
      <c r="L314" s="72"/>
      <c r="M314" s="3"/>
      <c r="N314" s="73"/>
      <c r="O314" s="74">
        <f>IF(E314=0,"",E314/D313)</f>
        <v>0.8571428571428571</v>
      </c>
      <c r="P314" s="75">
        <v>69</v>
      </c>
      <c r="Q314" s="76">
        <f t="shared" si="29"/>
        <v>0.95833333333333337</v>
      </c>
      <c r="R314" s="76">
        <f t="shared" si="30"/>
        <v>4.166666666666663E-2</v>
      </c>
      <c r="T314" s="112"/>
    </row>
    <row r="315" spans="1:20" ht="15.75" customHeight="1">
      <c r="A315" s="64">
        <v>1302</v>
      </c>
      <c r="B315" s="87"/>
      <c r="C315" s="87"/>
      <c r="D315" s="87"/>
      <c r="E315" s="87"/>
      <c r="F315" s="87">
        <v>43</v>
      </c>
      <c r="G315" s="87"/>
      <c r="H315" s="87"/>
      <c r="I315" s="87"/>
      <c r="J315" s="87"/>
      <c r="K315" s="88"/>
      <c r="L315" s="72"/>
      <c r="M315" s="3"/>
      <c r="N315" s="73"/>
      <c r="O315" s="74">
        <f>IF(F315=0,"",F315/E314)</f>
        <v>0.79629629629629628</v>
      </c>
      <c r="P315" s="75">
        <v>63</v>
      </c>
      <c r="Q315" s="76">
        <f t="shared" si="29"/>
        <v>0.91304347826086951</v>
      </c>
      <c r="R315" s="76">
        <f t="shared" si="30"/>
        <v>8.6956521739130488E-2</v>
      </c>
      <c r="T315" s="112"/>
    </row>
    <row r="316" spans="1:20" ht="15.75" customHeight="1">
      <c r="A316" s="64">
        <v>1401</v>
      </c>
      <c r="B316" s="87"/>
      <c r="C316" s="87"/>
      <c r="D316" s="87"/>
      <c r="E316" s="87"/>
      <c r="F316" s="87"/>
      <c r="G316" s="87">
        <v>43</v>
      </c>
      <c r="H316" s="87"/>
      <c r="I316" s="87"/>
      <c r="J316" s="87"/>
      <c r="K316" s="88"/>
      <c r="L316" s="72"/>
      <c r="M316" s="3"/>
      <c r="N316" s="73"/>
      <c r="O316" s="74">
        <f>IF(G316=0,"",G316/F315)</f>
        <v>1</v>
      </c>
      <c r="P316" s="75">
        <v>61</v>
      </c>
      <c r="Q316" s="76">
        <f t="shared" si="29"/>
        <v>0.96825396825396826</v>
      </c>
      <c r="R316" s="76">
        <f t="shared" si="30"/>
        <v>3.1746031746031744E-2</v>
      </c>
      <c r="T316" s="112"/>
    </row>
    <row r="317" spans="1:20" ht="15.75" customHeight="1">
      <c r="A317" s="64">
        <v>1402</v>
      </c>
      <c r="B317" s="87"/>
      <c r="C317" s="87"/>
      <c r="D317" s="87"/>
      <c r="E317" s="87"/>
      <c r="F317" s="87"/>
      <c r="G317" s="87"/>
      <c r="H317" s="87">
        <v>36</v>
      </c>
      <c r="I317" s="87"/>
      <c r="J317" s="87"/>
      <c r="K317" s="88"/>
      <c r="L317" s="72"/>
      <c r="M317" s="3"/>
      <c r="N317" s="73"/>
      <c r="O317" s="74">
        <f>IF(H317=0,"",H317/G316)</f>
        <v>0.83720930232558144</v>
      </c>
      <c r="P317" s="75">
        <v>55</v>
      </c>
      <c r="Q317" s="76">
        <f t="shared" si="29"/>
        <v>0.90163934426229508</v>
      </c>
      <c r="R317" s="76">
        <f t="shared" si="30"/>
        <v>9.8360655737704916E-2</v>
      </c>
      <c r="T317" s="112"/>
    </row>
    <row r="318" spans="1:20" ht="15.75" customHeight="1">
      <c r="A318" s="64">
        <v>1501</v>
      </c>
      <c r="B318" s="87"/>
      <c r="C318" s="87"/>
      <c r="D318" s="87"/>
      <c r="E318" s="87"/>
      <c r="F318" s="87"/>
      <c r="G318" s="87"/>
      <c r="H318" s="87"/>
      <c r="I318" s="87">
        <v>28</v>
      </c>
      <c r="J318" s="87"/>
      <c r="K318" s="88"/>
      <c r="L318" s="72"/>
      <c r="M318" s="3"/>
      <c r="N318" s="73"/>
      <c r="O318" s="74">
        <f>IF(I318=0,"",I318/H317)</f>
        <v>0.77777777777777779</v>
      </c>
      <c r="P318" s="75">
        <v>53</v>
      </c>
      <c r="Q318" s="76">
        <f t="shared" si="29"/>
        <v>0.96363636363636362</v>
      </c>
      <c r="R318" s="76">
        <f t="shared" si="30"/>
        <v>3.6363636363636376E-2</v>
      </c>
      <c r="T318" s="112"/>
    </row>
    <row r="319" spans="1:20" ht="15.75" customHeight="1">
      <c r="A319" s="64">
        <v>1502</v>
      </c>
      <c r="B319" s="87"/>
      <c r="C319" s="87"/>
      <c r="D319" s="87"/>
      <c r="E319" s="87"/>
      <c r="F319" s="87"/>
      <c r="G319" s="87"/>
      <c r="H319" s="87"/>
      <c r="I319" s="87"/>
      <c r="J319" s="87">
        <v>25</v>
      </c>
      <c r="K319" s="88">
        <v>10</v>
      </c>
      <c r="L319" s="72"/>
      <c r="M319" s="3"/>
      <c r="N319" s="73"/>
      <c r="O319" s="78">
        <f>IF(J319=0,"",J319/I318)</f>
        <v>0.8928571428571429</v>
      </c>
      <c r="P319" s="75">
        <v>51</v>
      </c>
      <c r="Q319" s="79">
        <f t="shared" si="29"/>
        <v>0.96226415094339623</v>
      </c>
      <c r="R319" s="79">
        <f t="shared" si="30"/>
        <v>3.7735849056603765E-2</v>
      </c>
      <c r="T319" s="112"/>
    </row>
    <row r="320" spans="1:20" ht="15.75" customHeight="1">
      <c r="A320" s="64">
        <v>1601</v>
      </c>
      <c r="B320" s="87"/>
      <c r="C320" s="87"/>
      <c r="D320" s="87"/>
      <c r="E320" s="87"/>
      <c r="F320" s="87"/>
      <c r="G320" s="87"/>
      <c r="H320" s="87"/>
      <c r="I320" s="87"/>
      <c r="J320" s="87">
        <v>26</v>
      </c>
      <c r="K320" s="88">
        <v>12</v>
      </c>
      <c r="L320" s="72"/>
      <c r="M320" s="3"/>
      <c r="N320" s="30"/>
      <c r="O320" s="80"/>
      <c r="P320" s="81">
        <v>36</v>
      </c>
      <c r="Q320" s="82"/>
      <c r="R320" s="83"/>
      <c r="T320" s="112"/>
    </row>
    <row r="321" spans="1:20" ht="15.75" customHeight="1">
      <c r="A321" s="64">
        <v>1602</v>
      </c>
      <c r="B321" s="87"/>
      <c r="C321" s="87"/>
      <c r="D321" s="87"/>
      <c r="E321" s="87"/>
      <c r="F321" s="87"/>
      <c r="G321" s="87"/>
      <c r="H321" s="87"/>
      <c r="I321" s="87"/>
      <c r="J321" s="87">
        <v>18</v>
      </c>
      <c r="K321" s="88">
        <v>8</v>
      </c>
      <c r="L321" s="72"/>
      <c r="M321" s="3"/>
      <c r="N321" s="30"/>
      <c r="O321" s="84"/>
      <c r="P321" s="85">
        <v>25</v>
      </c>
      <c r="Q321" s="86"/>
      <c r="R321" s="84"/>
      <c r="T321" s="112"/>
    </row>
    <row r="322" spans="1:20" ht="15.75" customHeight="1">
      <c r="A322" s="64">
        <v>1701</v>
      </c>
      <c r="B322" s="87"/>
      <c r="C322" s="87"/>
      <c r="D322" s="87"/>
      <c r="E322" s="87"/>
      <c r="F322" s="87"/>
      <c r="G322" s="87"/>
      <c r="H322" s="87"/>
      <c r="I322" s="87"/>
      <c r="J322" s="87">
        <v>12</v>
      </c>
      <c r="K322" s="88">
        <v>5</v>
      </c>
      <c r="L322" s="72"/>
      <c r="M322" s="3"/>
      <c r="N322" s="30"/>
      <c r="O322" s="84"/>
      <c r="P322" s="85">
        <v>14</v>
      </c>
      <c r="Q322" s="86"/>
      <c r="R322" s="84"/>
      <c r="T322" s="112"/>
    </row>
    <row r="323" spans="1:20" ht="15.75" customHeight="1">
      <c r="A323" s="64">
        <v>1702</v>
      </c>
      <c r="B323" s="87"/>
      <c r="C323" s="87"/>
      <c r="D323" s="87"/>
      <c r="E323" s="87"/>
      <c r="F323" s="87"/>
      <c r="G323" s="87"/>
      <c r="H323" s="87"/>
      <c r="I323" s="87"/>
      <c r="J323" s="87">
        <v>5</v>
      </c>
      <c r="K323" s="88">
        <v>1</v>
      </c>
      <c r="L323" s="72"/>
      <c r="M323" s="3"/>
      <c r="N323" s="30"/>
      <c r="O323" s="84"/>
      <c r="P323" s="85">
        <v>6</v>
      </c>
      <c r="Q323" s="86"/>
      <c r="R323" s="84"/>
      <c r="T323" s="112"/>
    </row>
    <row r="324" spans="1:20" ht="15.75" customHeight="1">
      <c r="A324" s="64">
        <v>1801</v>
      </c>
      <c r="B324" s="87"/>
      <c r="C324" s="87"/>
      <c r="D324" s="87"/>
      <c r="E324" s="87"/>
      <c r="F324" s="87"/>
      <c r="G324" s="87"/>
      <c r="H324" s="87"/>
      <c r="I324" s="87"/>
      <c r="J324" s="87">
        <v>2</v>
      </c>
      <c r="K324" s="88">
        <v>3</v>
      </c>
      <c r="L324" s="72"/>
      <c r="M324" s="3"/>
      <c r="N324" s="30"/>
      <c r="O324" s="3"/>
      <c r="P324" s="30"/>
      <c r="Q324" s="23"/>
      <c r="R324" s="84"/>
      <c r="T324" s="112"/>
    </row>
    <row r="325" spans="1:20" ht="15.75" customHeight="1">
      <c r="A325" s="64">
        <v>1802</v>
      </c>
      <c r="B325" s="87"/>
      <c r="C325" s="87"/>
      <c r="D325" s="87"/>
      <c r="E325" s="87"/>
      <c r="F325" s="87"/>
      <c r="G325" s="87"/>
      <c r="H325" s="87"/>
      <c r="I325" s="87"/>
      <c r="J325" s="87"/>
      <c r="K325" s="88"/>
      <c r="L325" s="72"/>
      <c r="M325" s="3"/>
      <c r="N325" s="30"/>
      <c r="O325" s="89" t="s">
        <v>83</v>
      </c>
      <c r="P325" s="90">
        <v>39</v>
      </c>
      <c r="Q325" s="91">
        <f>K328</f>
        <v>39</v>
      </c>
      <c r="R325" s="92" t="s">
        <v>11</v>
      </c>
      <c r="T325" s="112"/>
    </row>
    <row r="326" spans="1:20" ht="15.75" customHeight="1">
      <c r="A326" s="64">
        <v>1901</v>
      </c>
      <c r="B326" s="87"/>
      <c r="C326" s="87"/>
      <c r="D326" s="87"/>
      <c r="E326" s="87"/>
      <c r="F326" s="87"/>
      <c r="G326" s="87"/>
      <c r="H326" s="87"/>
      <c r="I326" s="87"/>
      <c r="J326" s="87"/>
      <c r="K326" s="88"/>
      <c r="L326" s="72"/>
      <c r="M326" s="3"/>
      <c r="N326" s="30"/>
      <c r="O326" s="93" t="s">
        <v>85</v>
      </c>
      <c r="P326" s="94">
        <f>IF(P325/B311=0,"",P325/B311)</f>
        <v>0.42391304347826086</v>
      </c>
      <c r="Q326" s="95">
        <f>IF(P325/Q325=0,"",P325/Q325)</f>
        <v>1</v>
      </c>
      <c r="R326" s="96" t="s">
        <v>86</v>
      </c>
      <c r="T326" s="112"/>
    </row>
    <row r="327" spans="1:20" ht="15.75" customHeight="1">
      <c r="A327" s="64">
        <v>1902</v>
      </c>
      <c r="B327" s="87"/>
      <c r="C327" s="87"/>
      <c r="D327" s="87"/>
      <c r="E327" s="87"/>
      <c r="F327" s="87"/>
      <c r="G327" s="87"/>
      <c r="H327" s="87"/>
      <c r="I327" s="87"/>
      <c r="J327" s="87"/>
      <c r="K327" s="88"/>
      <c r="L327" s="97"/>
      <c r="M327" s="98"/>
      <c r="N327" s="99"/>
      <c r="O327" s="98"/>
      <c r="P327" s="99"/>
      <c r="Q327" s="99"/>
      <c r="R327" s="122"/>
      <c r="T327" s="112"/>
    </row>
    <row r="328" spans="1:20" ht="18" customHeight="1">
      <c r="A328" s="29"/>
      <c r="B328" s="30"/>
      <c r="C328" s="30"/>
      <c r="D328" s="288" t="s">
        <v>111</v>
      </c>
      <c r="E328" s="289"/>
      <c r="F328" s="289"/>
      <c r="G328" s="289"/>
      <c r="H328" s="289"/>
      <c r="I328" s="289"/>
      <c r="J328" s="290"/>
      <c r="K328" s="101">
        <f>SUM(K311:K324)</f>
        <v>39</v>
      </c>
      <c r="L328" s="102">
        <f>IF(SUM(K318:K319)=0,"",SUM(K318:K319)/B311)</f>
        <v>0.10869565217391304</v>
      </c>
      <c r="M328" s="102">
        <f>IF(K328=0,"",K328/B311)</f>
        <v>0.42391304347826086</v>
      </c>
      <c r="N328" s="102">
        <f>IF(K319=0,"",M328-L328)</f>
        <v>0.31521739130434784</v>
      </c>
      <c r="O328" s="3"/>
      <c r="P328" s="30"/>
      <c r="Q328" s="23"/>
      <c r="R328" s="3"/>
      <c r="T328" s="112"/>
    </row>
    <row r="329" spans="1:20" ht="12.75" customHeight="1">
      <c r="L329" s="3"/>
      <c r="M329" s="3"/>
      <c r="O329" s="3"/>
    </row>
    <row r="330" spans="1:20" ht="12.75" customHeight="1">
      <c r="L330" s="3"/>
      <c r="M330" s="3"/>
      <c r="O330" s="3"/>
    </row>
    <row r="331" spans="1:20" ht="26.25" customHeight="1">
      <c r="A331" s="309" t="s">
        <v>99</v>
      </c>
      <c r="B331" s="292"/>
      <c r="C331" s="292"/>
      <c r="D331" s="292"/>
      <c r="E331" s="292"/>
      <c r="F331" s="292"/>
      <c r="G331" s="292"/>
      <c r="H331" s="298" t="s">
        <v>80</v>
      </c>
      <c r="I331" s="292"/>
      <c r="J331" s="292"/>
      <c r="K331" s="30"/>
      <c r="L331" s="3"/>
      <c r="M331" s="3"/>
      <c r="N331" s="30"/>
      <c r="O331" s="3"/>
      <c r="P331" s="30"/>
      <c r="Q331" s="30"/>
      <c r="R331" s="30"/>
    </row>
    <row r="332" spans="1:20" ht="20.25" customHeight="1">
      <c r="A332" s="293" t="s">
        <v>10</v>
      </c>
      <c r="B332" s="294" t="s">
        <v>100</v>
      </c>
      <c r="C332" s="289"/>
      <c r="D332" s="289"/>
      <c r="E332" s="289"/>
      <c r="F332" s="289"/>
      <c r="G332" s="289"/>
      <c r="H332" s="289"/>
      <c r="I332" s="289"/>
      <c r="J332" s="290"/>
      <c r="K332" s="295" t="s">
        <v>11</v>
      </c>
      <c r="L332" s="286" t="s">
        <v>3</v>
      </c>
      <c r="M332" s="286" t="s">
        <v>4</v>
      </c>
      <c r="N332" s="284" t="s">
        <v>5</v>
      </c>
      <c r="O332" s="286" t="s">
        <v>6</v>
      </c>
      <c r="P332" s="287" t="s">
        <v>7</v>
      </c>
      <c r="Q332" s="287" t="s">
        <v>8</v>
      </c>
      <c r="R332" s="286" t="s">
        <v>101</v>
      </c>
    </row>
    <row r="333" spans="1:20" ht="15.75" customHeight="1">
      <c r="A333" s="285"/>
      <c r="B333" s="64" t="s">
        <v>102</v>
      </c>
      <c r="C333" s="64" t="s">
        <v>103</v>
      </c>
      <c r="D333" s="64" t="s">
        <v>104</v>
      </c>
      <c r="E333" s="64" t="s">
        <v>105</v>
      </c>
      <c r="F333" s="64" t="s">
        <v>106</v>
      </c>
      <c r="G333" s="64" t="s">
        <v>107</v>
      </c>
      <c r="H333" s="64" t="s">
        <v>108</v>
      </c>
      <c r="I333" s="64" t="s">
        <v>109</v>
      </c>
      <c r="J333" s="64" t="s">
        <v>110</v>
      </c>
      <c r="K333" s="285"/>
      <c r="L333" s="285"/>
      <c r="M333" s="285"/>
      <c r="N333" s="285"/>
      <c r="O333" s="285"/>
      <c r="P333" s="285"/>
      <c r="Q333" s="285"/>
      <c r="R333" s="285"/>
      <c r="T333" s="112"/>
    </row>
    <row r="334" spans="1:20" ht="15.75" customHeight="1">
      <c r="A334" s="64">
        <v>1201</v>
      </c>
      <c r="B334" s="65">
        <v>104</v>
      </c>
      <c r="C334" s="87"/>
      <c r="D334" s="87"/>
      <c r="E334" s="87"/>
      <c r="F334" s="87"/>
      <c r="G334" s="87"/>
      <c r="H334" s="87"/>
      <c r="I334" s="87"/>
      <c r="J334" s="87"/>
      <c r="K334" s="88"/>
      <c r="L334" s="67"/>
      <c r="M334" s="49"/>
      <c r="N334" s="68"/>
      <c r="O334" s="107"/>
      <c r="P334" s="70">
        <f>B334</f>
        <v>104</v>
      </c>
      <c r="Q334" s="108"/>
      <c r="R334" s="107"/>
      <c r="T334" s="112"/>
    </row>
    <row r="335" spans="1:20" ht="15.75" customHeight="1">
      <c r="A335" s="64">
        <v>1202</v>
      </c>
      <c r="B335" s="87"/>
      <c r="C335" s="87">
        <v>77</v>
      </c>
      <c r="D335" s="87"/>
      <c r="E335" s="87"/>
      <c r="F335" s="87"/>
      <c r="G335" s="87"/>
      <c r="H335" s="87"/>
      <c r="I335" s="87"/>
      <c r="J335" s="87"/>
      <c r="K335" s="88"/>
      <c r="L335" s="72"/>
      <c r="M335" s="3"/>
      <c r="N335" s="73"/>
      <c r="O335" s="74">
        <f>IF(C335=0,"",C335/B334)</f>
        <v>0.74038461538461542</v>
      </c>
      <c r="P335" s="75">
        <v>77</v>
      </c>
      <c r="Q335" s="76">
        <f t="shared" ref="Q335:Q342" si="31">IF(P335=0,"",P335/P334)</f>
        <v>0.74038461538461542</v>
      </c>
      <c r="R335" s="76">
        <f t="shared" ref="R335:R342" si="32">IF(P335=0,"",100%-Q335)</f>
        <v>0.25961538461538458</v>
      </c>
      <c r="T335" s="112"/>
    </row>
    <row r="336" spans="1:20" ht="15.75" customHeight="1">
      <c r="A336" s="64">
        <v>1301</v>
      </c>
      <c r="B336" s="87"/>
      <c r="C336" s="87"/>
      <c r="D336" s="87">
        <v>67</v>
      </c>
      <c r="E336" s="87"/>
      <c r="F336" s="87"/>
      <c r="G336" s="87"/>
      <c r="H336" s="87"/>
      <c r="I336" s="87"/>
      <c r="J336" s="87"/>
      <c r="K336" s="88"/>
      <c r="L336" s="72"/>
      <c r="M336" s="3"/>
      <c r="N336" s="73"/>
      <c r="O336" s="74">
        <f>IF(D336=0,"",D336/C335)</f>
        <v>0.87012987012987009</v>
      </c>
      <c r="P336" s="75">
        <v>76</v>
      </c>
      <c r="Q336" s="76">
        <f t="shared" si="31"/>
        <v>0.98701298701298701</v>
      </c>
      <c r="R336" s="76">
        <f t="shared" si="32"/>
        <v>1.2987012987012991E-2</v>
      </c>
      <c r="T336" s="77">
        <f>P336/P334</f>
        <v>0.73076923076923073</v>
      </c>
    </row>
    <row r="337" spans="1:20" ht="15.75" customHeight="1">
      <c r="A337" s="64">
        <v>1302</v>
      </c>
      <c r="B337" s="87"/>
      <c r="C337" s="87"/>
      <c r="D337" s="87"/>
      <c r="E337" s="87">
        <v>51</v>
      </c>
      <c r="F337" s="87"/>
      <c r="G337" s="87"/>
      <c r="H337" s="87"/>
      <c r="I337" s="87"/>
      <c r="J337" s="87"/>
      <c r="K337" s="88"/>
      <c r="L337" s="72"/>
      <c r="M337" s="3"/>
      <c r="N337" s="73"/>
      <c r="O337" s="74">
        <f>IF(E337=0,"",E337/D336)</f>
        <v>0.76119402985074625</v>
      </c>
      <c r="P337" s="75">
        <v>71</v>
      </c>
      <c r="Q337" s="76">
        <f t="shared" si="31"/>
        <v>0.93421052631578949</v>
      </c>
      <c r="R337" s="76">
        <f t="shared" si="32"/>
        <v>6.5789473684210509E-2</v>
      </c>
      <c r="T337" s="112"/>
    </row>
    <row r="338" spans="1:20" ht="15.75" customHeight="1">
      <c r="A338" s="64">
        <v>1401</v>
      </c>
      <c r="B338" s="87"/>
      <c r="C338" s="87"/>
      <c r="D338" s="87"/>
      <c r="E338" s="87"/>
      <c r="F338" s="87">
        <v>51</v>
      </c>
      <c r="G338" s="87"/>
      <c r="H338" s="87"/>
      <c r="I338" s="87"/>
      <c r="J338" s="87"/>
      <c r="K338" s="88"/>
      <c r="L338" s="72"/>
      <c r="M338" s="3"/>
      <c r="N338" s="73"/>
      <c r="O338" s="74">
        <f>IF(F338=0,"",F338/E337)</f>
        <v>1</v>
      </c>
      <c r="P338" s="75">
        <v>69</v>
      </c>
      <c r="Q338" s="76">
        <f t="shared" si="31"/>
        <v>0.971830985915493</v>
      </c>
      <c r="R338" s="76">
        <f t="shared" si="32"/>
        <v>2.8169014084507005E-2</v>
      </c>
      <c r="T338" s="112"/>
    </row>
    <row r="339" spans="1:20" ht="15.75" customHeight="1">
      <c r="A339" s="64">
        <v>1402</v>
      </c>
      <c r="B339" s="87"/>
      <c r="C339" s="87"/>
      <c r="D339" s="87"/>
      <c r="E339" s="87"/>
      <c r="F339" s="87"/>
      <c r="G339" s="87">
        <v>41</v>
      </c>
      <c r="H339" s="87"/>
      <c r="I339" s="87"/>
      <c r="J339" s="87"/>
      <c r="K339" s="88"/>
      <c r="L339" s="72"/>
      <c r="M339" s="3"/>
      <c r="N339" s="73"/>
      <c r="O339" s="74">
        <f>IF(G339=0,"",G339/F338)</f>
        <v>0.80392156862745101</v>
      </c>
      <c r="P339" s="75">
        <v>66</v>
      </c>
      <c r="Q339" s="76">
        <f t="shared" si="31"/>
        <v>0.95652173913043481</v>
      </c>
      <c r="R339" s="76">
        <f t="shared" si="32"/>
        <v>4.3478260869565188E-2</v>
      </c>
      <c r="T339" s="112"/>
    </row>
    <row r="340" spans="1:20" ht="15.75" customHeight="1">
      <c r="A340" s="64">
        <v>1501</v>
      </c>
      <c r="B340" s="87"/>
      <c r="C340" s="87"/>
      <c r="D340" s="87"/>
      <c r="E340" s="87"/>
      <c r="F340" s="87"/>
      <c r="G340" s="87"/>
      <c r="H340" s="87">
        <v>35</v>
      </c>
      <c r="I340" s="87"/>
      <c r="J340" s="87"/>
      <c r="K340" s="88"/>
      <c r="L340" s="72"/>
      <c r="M340" s="3"/>
      <c r="N340" s="73"/>
      <c r="O340" s="74">
        <f>IF(H340=0,"",H340/G339)</f>
        <v>0.85365853658536583</v>
      </c>
      <c r="P340" s="75">
        <v>65</v>
      </c>
      <c r="Q340" s="76">
        <f t="shared" si="31"/>
        <v>0.98484848484848486</v>
      </c>
      <c r="R340" s="76">
        <f t="shared" si="32"/>
        <v>1.5151515151515138E-2</v>
      </c>
      <c r="T340" s="112"/>
    </row>
    <row r="341" spans="1:20" ht="15.75" customHeight="1">
      <c r="A341" s="64">
        <v>1502</v>
      </c>
      <c r="B341" s="87"/>
      <c r="C341" s="87"/>
      <c r="D341" s="87"/>
      <c r="E341" s="87"/>
      <c r="F341" s="87"/>
      <c r="G341" s="87"/>
      <c r="H341" s="87"/>
      <c r="I341" s="87">
        <v>26</v>
      </c>
      <c r="J341" s="87"/>
      <c r="K341" s="88"/>
      <c r="L341" s="72"/>
      <c r="M341" s="3"/>
      <c r="N341" s="73"/>
      <c r="O341" s="74">
        <f>IF(I341=0,"",I341/H340)</f>
        <v>0.74285714285714288</v>
      </c>
      <c r="P341" s="75">
        <v>63</v>
      </c>
      <c r="Q341" s="76">
        <f t="shared" si="31"/>
        <v>0.96923076923076923</v>
      </c>
      <c r="R341" s="76">
        <f t="shared" si="32"/>
        <v>3.0769230769230771E-2</v>
      </c>
      <c r="T341" s="112"/>
    </row>
    <row r="342" spans="1:20" ht="15.75" customHeight="1">
      <c r="A342" s="64">
        <v>1601</v>
      </c>
      <c r="B342" s="87"/>
      <c r="C342" s="87"/>
      <c r="D342" s="87"/>
      <c r="E342" s="87"/>
      <c r="F342" s="87"/>
      <c r="G342" s="87"/>
      <c r="H342" s="87"/>
      <c r="I342" s="87"/>
      <c r="J342" s="87">
        <v>26</v>
      </c>
      <c r="K342" s="88">
        <v>9</v>
      </c>
      <c r="L342" s="72"/>
      <c r="M342" s="3"/>
      <c r="N342" s="73"/>
      <c r="O342" s="78">
        <f>IF(J342=0,"",J342/I341)</f>
        <v>1</v>
      </c>
      <c r="P342" s="75">
        <v>60</v>
      </c>
      <c r="Q342" s="79">
        <f t="shared" si="31"/>
        <v>0.95238095238095233</v>
      </c>
      <c r="R342" s="79">
        <f t="shared" si="32"/>
        <v>4.7619047619047672E-2</v>
      </c>
      <c r="T342" s="112"/>
    </row>
    <row r="343" spans="1:20" ht="15.75" customHeight="1">
      <c r="A343" s="64">
        <v>1602</v>
      </c>
      <c r="B343" s="87"/>
      <c r="C343" s="87"/>
      <c r="D343" s="87"/>
      <c r="E343" s="87"/>
      <c r="F343" s="87"/>
      <c r="G343" s="87"/>
      <c r="H343" s="87"/>
      <c r="I343" s="87"/>
      <c r="J343" s="87">
        <v>36</v>
      </c>
      <c r="K343" s="88">
        <v>9</v>
      </c>
      <c r="L343" s="72"/>
      <c r="M343" s="3"/>
      <c r="N343" s="30"/>
      <c r="O343" s="80"/>
      <c r="P343" s="81">
        <v>48</v>
      </c>
      <c r="Q343" s="82"/>
      <c r="R343" s="83"/>
      <c r="T343" s="112"/>
    </row>
    <row r="344" spans="1:20" ht="15.75" customHeight="1">
      <c r="A344" s="64">
        <v>1701</v>
      </c>
      <c r="B344" s="87"/>
      <c r="C344" s="87"/>
      <c r="D344" s="87"/>
      <c r="E344" s="87"/>
      <c r="F344" s="87"/>
      <c r="G344" s="87"/>
      <c r="H344" s="87"/>
      <c r="I344" s="87"/>
      <c r="J344" s="87">
        <v>33</v>
      </c>
      <c r="K344" s="88">
        <v>16</v>
      </c>
      <c r="L344" s="72"/>
      <c r="M344" s="3"/>
      <c r="N344" s="30"/>
      <c r="O344" s="84"/>
      <c r="P344" s="85">
        <v>40</v>
      </c>
      <c r="Q344" s="86"/>
      <c r="R344" s="84"/>
      <c r="T344" s="112"/>
    </row>
    <row r="345" spans="1:20" ht="15.75" customHeight="1">
      <c r="A345" s="64">
        <v>1702</v>
      </c>
      <c r="B345" s="87"/>
      <c r="C345" s="87"/>
      <c r="D345" s="87"/>
      <c r="E345" s="87"/>
      <c r="F345" s="87"/>
      <c r="G345" s="87"/>
      <c r="H345" s="87"/>
      <c r="I345" s="87"/>
      <c r="J345" s="87">
        <v>13</v>
      </c>
      <c r="K345" s="88">
        <v>8</v>
      </c>
      <c r="L345" s="72"/>
      <c r="M345" s="3"/>
      <c r="N345" s="30"/>
      <c r="O345" s="84"/>
      <c r="P345" s="85">
        <v>20</v>
      </c>
      <c r="Q345" s="86"/>
      <c r="R345" s="84"/>
      <c r="T345" s="112"/>
    </row>
    <row r="346" spans="1:20" ht="15.75" customHeight="1">
      <c r="A346" s="64">
        <v>1801</v>
      </c>
      <c r="B346" s="87"/>
      <c r="C346" s="87"/>
      <c r="D346" s="87"/>
      <c r="E346" s="87"/>
      <c r="F346" s="87"/>
      <c r="G346" s="87"/>
      <c r="H346" s="87"/>
      <c r="I346" s="87"/>
      <c r="J346" s="87">
        <v>6</v>
      </c>
      <c r="K346" s="88">
        <v>6</v>
      </c>
      <c r="L346" s="72"/>
      <c r="M346" s="3"/>
      <c r="N346" s="30"/>
      <c r="O346" s="84"/>
      <c r="P346" s="85">
        <v>12</v>
      </c>
      <c r="Q346" s="86"/>
      <c r="R346" s="84"/>
      <c r="T346" s="112"/>
    </row>
    <row r="347" spans="1:20" ht="15.75" customHeight="1">
      <c r="A347" s="64">
        <v>1802</v>
      </c>
      <c r="B347" s="87"/>
      <c r="C347" s="87"/>
      <c r="D347" s="87"/>
      <c r="E347" s="87"/>
      <c r="F347" s="87"/>
      <c r="G347" s="87"/>
      <c r="H347" s="87"/>
      <c r="I347" s="87"/>
      <c r="J347" s="87">
        <v>3</v>
      </c>
      <c r="K347" s="88">
        <v>2</v>
      </c>
      <c r="L347" s="72"/>
      <c r="M347" s="3"/>
      <c r="N347" s="30"/>
      <c r="O347" s="3"/>
      <c r="P347" s="142">
        <v>6</v>
      </c>
      <c r="Q347" s="23"/>
      <c r="R347" s="84"/>
      <c r="T347" s="112"/>
    </row>
    <row r="348" spans="1:20" ht="15.75" customHeight="1">
      <c r="A348" s="64">
        <v>1901</v>
      </c>
      <c r="B348" s="87"/>
      <c r="C348" s="87"/>
      <c r="D348" s="87"/>
      <c r="E348" s="87"/>
      <c r="F348" s="87"/>
      <c r="G348" s="87"/>
      <c r="H348" s="87"/>
      <c r="I348" s="87"/>
      <c r="J348" s="87"/>
      <c r="K348" s="88"/>
      <c r="L348" s="72"/>
      <c r="M348" s="3"/>
      <c r="N348" s="30"/>
      <c r="O348" s="89" t="s">
        <v>83</v>
      </c>
      <c r="P348" s="90">
        <v>50</v>
      </c>
      <c r="Q348" s="91">
        <f>K351</f>
        <v>50</v>
      </c>
      <c r="R348" s="92" t="s">
        <v>11</v>
      </c>
      <c r="T348" s="112"/>
    </row>
    <row r="349" spans="1:20" ht="15.75" customHeight="1">
      <c r="A349" s="64">
        <v>1902</v>
      </c>
      <c r="B349" s="87"/>
      <c r="C349" s="87"/>
      <c r="D349" s="87"/>
      <c r="E349" s="87"/>
      <c r="F349" s="87"/>
      <c r="G349" s="87"/>
      <c r="H349" s="87"/>
      <c r="I349" s="87"/>
      <c r="J349" s="87"/>
      <c r="K349" s="88"/>
      <c r="L349" s="72"/>
      <c r="M349" s="3"/>
      <c r="N349" s="30"/>
      <c r="O349" s="93" t="s">
        <v>85</v>
      </c>
      <c r="P349" s="94">
        <f>IF(P348/B334=0,"",P348/B334)</f>
        <v>0.48076923076923078</v>
      </c>
      <c r="Q349" s="95">
        <f>IF(P348/Q348=0,"",P348/Q348)</f>
        <v>1</v>
      </c>
      <c r="R349" s="96" t="s">
        <v>86</v>
      </c>
      <c r="T349" s="112"/>
    </row>
    <row r="350" spans="1:20" ht="15.75" customHeight="1">
      <c r="A350" s="64">
        <v>2001</v>
      </c>
      <c r="B350" s="87"/>
      <c r="C350" s="87"/>
      <c r="D350" s="87"/>
      <c r="E350" s="87"/>
      <c r="F350" s="87"/>
      <c r="G350" s="87"/>
      <c r="H350" s="87"/>
      <c r="I350" s="87"/>
      <c r="J350" s="87"/>
      <c r="K350" s="88"/>
      <c r="L350" s="97"/>
      <c r="M350" s="98"/>
      <c r="N350" s="99"/>
      <c r="O350" s="98"/>
      <c r="P350" s="99"/>
      <c r="Q350" s="99"/>
      <c r="R350" s="122"/>
      <c r="T350" s="112"/>
    </row>
    <row r="351" spans="1:20" ht="18" customHeight="1">
      <c r="A351" s="29"/>
      <c r="B351" s="30"/>
      <c r="C351" s="30"/>
      <c r="D351" s="288" t="s">
        <v>111</v>
      </c>
      <c r="E351" s="289"/>
      <c r="F351" s="289"/>
      <c r="G351" s="289"/>
      <c r="H351" s="289"/>
      <c r="I351" s="289"/>
      <c r="J351" s="290"/>
      <c r="K351" s="101">
        <f>SUM(K334:K347)</f>
        <v>50</v>
      </c>
      <c r="L351" s="102">
        <f>IF(SUM(K341:K342)=0,"",SUM(K341:K342)/B334)</f>
        <v>8.6538461538461536E-2</v>
      </c>
      <c r="M351" s="102">
        <f>IF(K351=0,"",K351/B334)</f>
        <v>0.48076923076923078</v>
      </c>
      <c r="N351" s="102">
        <f>IF(K342=0,"",M351-L351)</f>
        <v>0.39423076923076927</v>
      </c>
      <c r="O351" s="3"/>
      <c r="P351" s="30"/>
      <c r="Q351" s="23"/>
      <c r="R351" s="3"/>
      <c r="T351" s="112"/>
    </row>
    <row r="352" spans="1:20" ht="12.75" customHeight="1">
      <c r="L352" s="3"/>
      <c r="M352" s="3"/>
      <c r="N352" s="3"/>
      <c r="O352" s="3"/>
    </row>
    <row r="353" spans="1:20" ht="12.75" customHeight="1">
      <c r="L353" s="3"/>
      <c r="M353" s="3"/>
      <c r="N353" s="3"/>
      <c r="O353" s="3"/>
    </row>
    <row r="354" spans="1:20" ht="26.25" customHeight="1">
      <c r="A354" s="309" t="s">
        <v>99</v>
      </c>
      <c r="B354" s="292"/>
      <c r="C354" s="292"/>
      <c r="D354" s="292"/>
      <c r="E354" s="292"/>
      <c r="F354" s="292"/>
      <c r="G354" s="292"/>
      <c r="H354" s="298" t="s">
        <v>84</v>
      </c>
      <c r="I354" s="292"/>
      <c r="J354" s="292"/>
      <c r="K354" s="30"/>
      <c r="L354" s="3"/>
      <c r="M354" s="3"/>
      <c r="N354" s="30"/>
      <c r="O354" s="3"/>
      <c r="P354" s="30"/>
      <c r="Q354" s="30"/>
      <c r="R354" s="30"/>
    </row>
    <row r="355" spans="1:20" ht="20.25" customHeight="1">
      <c r="A355" s="293" t="s">
        <v>10</v>
      </c>
      <c r="B355" s="294" t="s">
        <v>100</v>
      </c>
      <c r="C355" s="289"/>
      <c r="D355" s="289"/>
      <c r="E355" s="289"/>
      <c r="F355" s="289"/>
      <c r="G355" s="289"/>
      <c r="H355" s="289"/>
      <c r="I355" s="289"/>
      <c r="J355" s="290"/>
      <c r="K355" s="295" t="s">
        <v>11</v>
      </c>
      <c r="L355" s="286" t="s">
        <v>3</v>
      </c>
      <c r="M355" s="286" t="s">
        <v>4</v>
      </c>
      <c r="N355" s="284" t="s">
        <v>5</v>
      </c>
      <c r="O355" s="286" t="s">
        <v>6</v>
      </c>
      <c r="P355" s="287" t="s">
        <v>7</v>
      </c>
      <c r="Q355" s="287" t="s">
        <v>8</v>
      </c>
      <c r="R355" s="286" t="s">
        <v>101</v>
      </c>
    </row>
    <row r="356" spans="1:20" ht="15.75" customHeight="1">
      <c r="A356" s="285"/>
      <c r="B356" s="64" t="s">
        <v>102</v>
      </c>
      <c r="C356" s="64" t="s">
        <v>103</v>
      </c>
      <c r="D356" s="64" t="s">
        <v>104</v>
      </c>
      <c r="E356" s="64" t="s">
        <v>105</v>
      </c>
      <c r="F356" s="64" t="s">
        <v>106</v>
      </c>
      <c r="G356" s="64" t="s">
        <v>107</v>
      </c>
      <c r="H356" s="64" t="s">
        <v>108</v>
      </c>
      <c r="I356" s="64" t="s">
        <v>109</v>
      </c>
      <c r="J356" s="64" t="s">
        <v>110</v>
      </c>
      <c r="K356" s="285"/>
      <c r="L356" s="285"/>
      <c r="M356" s="285"/>
      <c r="N356" s="285"/>
      <c r="O356" s="285"/>
      <c r="P356" s="285"/>
      <c r="Q356" s="285"/>
      <c r="R356" s="285"/>
      <c r="T356" s="112"/>
    </row>
    <row r="357" spans="1:20" ht="15.75" customHeight="1">
      <c r="A357" s="64">
        <v>1202</v>
      </c>
      <c r="B357" s="65">
        <v>98</v>
      </c>
      <c r="C357" s="87"/>
      <c r="D357" s="87"/>
      <c r="E357" s="87"/>
      <c r="F357" s="87"/>
      <c r="G357" s="87"/>
      <c r="H357" s="87"/>
      <c r="I357" s="87"/>
      <c r="J357" s="87"/>
      <c r="K357" s="88"/>
      <c r="L357" s="67"/>
      <c r="M357" s="49"/>
      <c r="N357" s="68"/>
      <c r="O357" s="107"/>
      <c r="P357" s="70">
        <f>B357</f>
        <v>98</v>
      </c>
      <c r="Q357" s="108"/>
      <c r="R357" s="107"/>
      <c r="T357" s="112"/>
    </row>
    <row r="358" spans="1:20" ht="15.75" customHeight="1">
      <c r="A358" s="64">
        <v>1301</v>
      </c>
      <c r="B358" s="87"/>
      <c r="C358" s="87">
        <v>87</v>
      </c>
      <c r="D358" s="87"/>
      <c r="E358" s="87"/>
      <c r="F358" s="87"/>
      <c r="G358" s="87"/>
      <c r="H358" s="87"/>
      <c r="I358" s="87"/>
      <c r="J358" s="87"/>
      <c r="K358" s="88"/>
      <c r="L358" s="72"/>
      <c r="M358" s="3"/>
      <c r="N358" s="73"/>
      <c r="O358" s="74">
        <f>IF(C358=0,"",C358/B357)</f>
        <v>0.88775510204081631</v>
      </c>
      <c r="P358" s="75">
        <v>87</v>
      </c>
      <c r="Q358" s="76">
        <f t="shared" ref="Q358:Q365" si="33">IF(P358=0,"",P358/P357)</f>
        <v>0.88775510204081631</v>
      </c>
      <c r="R358" s="76">
        <f t="shared" ref="R358:R365" si="34">IF(P358=0,"",100%-Q358)</f>
        <v>0.11224489795918369</v>
      </c>
      <c r="T358" s="112"/>
    </row>
    <row r="359" spans="1:20" ht="15.75" customHeight="1">
      <c r="A359" s="64">
        <v>1302</v>
      </c>
      <c r="B359" s="87"/>
      <c r="C359" s="87"/>
      <c r="D359" s="87">
        <v>70</v>
      </c>
      <c r="E359" s="87"/>
      <c r="F359" s="87"/>
      <c r="G359" s="87"/>
      <c r="H359" s="87"/>
      <c r="I359" s="87"/>
      <c r="J359" s="87"/>
      <c r="K359" s="88"/>
      <c r="L359" s="72"/>
      <c r="M359" s="3"/>
      <c r="N359" s="73"/>
      <c r="O359" s="74">
        <f>IF(D359=0,"",D359/C358)</f>
        <v>0.8045977011494253</v>
      </c>
      <c r="P359" s="75">
        <v>82</v>
      </c>
      <c r="Q359" s="76">
        <f t="shared" si="33"/>
        <v>0.94252873563218387</v>
      </c>
      <c r="R359" s="76">
        <f t="shared" si="34"/>
        <v>5.7471264367816133E-2</v>
      </c>
      <c r="T359" s="77">
        <f>P359/P357</f>
        <v>0.83673469387755106</v>
      </c>
    </row>
    <row r="360" spans="1:20" ht="15.75" customHeight="1">
      <c r="A360" s="64">
        <v>1401</v>
      </c>
      <c r="B360" s="87"/>
      <c r="C360" s="87"/>
      <c r="D360" s="87"/>
      <c r="E360" s="87">
        <v>64</v>
      </c>
      <c r="F360" s="87"/>
      <c r="G360" s="87"/>
      <c r="H360" s="87"/>
      <c r="I360" s="87"/>
      <c r="J360" s="87"/>
      <c r="K360" s="88"/>
      <c r="L360" s="72"/>
      <c r="M360" s="3"/>
      <c r="N360" s="73"/>
      <c r="O360" s="74">
        <f>IF(E360=0,"",E360/D359)</f>
        <v>0.91428571428571426</v>
      </c>
      <c r="P360" s="75">
        <v>76</v>
      </c>
      <c r="Q360" s="76">
        <f t="shared" si="33"/>
        <v>0.92682926829268297</v>
      </c>
      <c r="R360" s="76">
        <f t="shared" si="34"/>
        <v>7.3170731707317027E-2</v>
      </c>
      <c r="T360" s="112"/>
    </row>
    <row r="361" spans="1:20" ht="15.75" customHeight="1">
      <c r="A361" s="64">
        <v>1402</v>
      </c>
      <c r="B361" s="87"/>
      <c r="C361" s="87"/>
      <c r="D361" s="87"/>
      <c r="E361" s="87"/>
      <c r="F361" s="87">
        <v>50</v>
      </c>
      <c r="G361" s="87"/>
      <c r="H361" s="87"/>
      <c r="I361" s="87"/>
      <c r="J361" s="87"/>
      <c r="K361" s="88"/>
      <c r="L361" s="72"/>
      <c r="M361" s="3"/>
      <c r="N361" s="73"/>
      <c r="O361" s="74">
        <f>IF(F361=0,"",F361/E360)</f>
        <v>0.78125</v>
      </c>
      <c r="P361" s="75">
        <v>73</v>
      </c>
      <c r="Q361" s="76">
        <f t="shared" si="33"/>
        <v>0.96052631578947367</v>
      </c>
      <c r="R361" s="76">
        <f t="shared" si="34"/>
        <v>3.9473684210526327E-2</v>
      </c>
      <c r="T361" s="112"/>
    </row>
    <row r="362" spans="1:20" ht="15.75" customHeight="1">
      <c r="A362" s="64">
        <v>1501</v>
      </c>
      <c r="B362" s="87"/>
      <c r="C362" s="87"/>
      <c r="D362" s="87"/>
      <c r="E362" s="87"/>
      <c r="F362" s="87"/>
      <c r="G362" s="87">
        <v>47</v>
      </c>
      <c r="H362" s="87"/>
      <c r="I362" s="87"/>
      <c r="J362" s="87"/>
      <c r="K362" s="88"/>
      <c r="L362" s="72"/>
      <c r="M362" s="3"/>
      <c r="N362" s="73"/>
      <c r="O362" s="74">
        <f>IF(G362=0,"",G362/F361)</f>
        <v>0.94</v>
      </c>
      <c r="P362" s="75">
        <v>69</v>
      </c>
      <c r="Q362" s="76">
        <f t="shared" si="33"/>
        <v>0.9452054794520548</v>
      </c>
      <c r="R362" s="76">
        <f t="shared" si="34"/>
        <v>5.4794520547945202E-2</v>
      </c>
      <c r="T362" s="112"/>
    </row>
    <row r="363" spans="1:20" ht="15.75" customHeight="1">
      <c r="A363" s="64">
        <v>1502</v>
      </c>
      <c r="B363" s="87"/>
      <c r="C363" s="87"/>
      <c r="D363" s="87"/>
      <c r="E363" s="87"/>
      <c r="F363" s="87"/>
      <c r="G363" s="87"/>
      <c r="H363" s="87">
        <v>38</v>
      </c>
      <c r="I363" s="87"/>
      <c r="J363" s="87"/>
      <c r="K363" s="88"/>
      <c r="L363" s="72"/>
      <c r="M363" s="3"/>
      <c r="N363" s="73"/>
      <c r="O363" s="74">
        <f>IF(H363=0,"",H363/G362)</f>
        <v>0.80851063829787229</v>
      </c>
      <c r="P363" s="75">
        <v>66</v>
      </c>
      <c r="Q363" s="76">
        <f t="shared" si="33"/>
        <v>0.95652173913043481</v>
      </c>
      <c r="R363" s="76">
        <f t="shared" si="34"/>
        <v>4.3478260869565188E-2</v>
      </c>
      <c r="T363" s="112"/>
    </row>
    <row r="364" spans="1:20" ht="15.75" customHeight="1">
      <c r="A364" s="64">
        <v>1601</v>
      </c>
      <c r="B364" s="87"/>
      <c r="C364" s="87"/>
      <c r="D364" s="87"/>
      <c r="E364" s="87"/>
      <c r="F364" s="87"/>
      <c r="G364" s="87"/>
      <c r="H364" s="87"/>
      <c r="I364" s="87">
        <v>38</v>
      </c>
      <c r="J364" s="87"/>
      <c r="K364" s="88"/>
      <c r="L364" s="72"/>
      <c r="M364" s="3"/>
      <c r="N364" s="73"/>
      <c r="O364" s="74">
        <f>IF(I364=0,"",I364/H363)</f>
        <v>1</v>
      </c>
      <c r="P364" s="75">
        <v>63</v>
      </c>
      <c r="Q364" s="76">
        <f t="shared" si="33"/>
        <v>0.95454545454545459</v>
      </c>
      <c r="R364" s="76">
        <f t="shared" si="34"/>
        <v>4.5454545454545414E-2</v>
      </c>
      <c r="T364" s="112"/>
    </row>
    <row r="365" spans="1:20" ht="15.75" customHeight="1">
      <c r="A365" s="64">
        <v>1602</v>
      </c>
      <c r="B365" s="87"/>
      <c r="C365" s="87"/>
      <c r="D365" s="87"/>
      <c r="E365" s="87"/>
      <c r="F365" s="87"/>
      <c r="G365" s="87"/>
      <c r="H365" s="87"/>
      <c r="I365" s="87"/>
      <c r="J365" s="87">
        <v>35</v>
      </c>
      <c r="K365" s="88">
        <v>11</v>
      </c>
      <c r="L365" s="72"/>
      <c r="M365" s="3"/>
      <c r="N365" s="73"/>
      <c r="O365" s="78">
        <f>IF(J365=0,"",J365/I364)</f>
        <v>0.92105263157894735</v>
      </c>
      <c r="P365" s="75">
        <v>60</v>
      </c>
      <c r="Q365" s="79">
        <f t="shared" si="33"/>
        <v>0.95238095238095233</v>
      </c>
      <c r="R365" s="79">
        <f t="shared" si="34"/>
        <v>4.7619047619047672E-2</v>
      </c>
      <c r="T365" s="112"/>
    </row>
    <row r="366" spans="1:20" ht="15.75" customHeight="1">
      <c r="A366" s="64">
        <v>1701</v>
      </c>
      <c r="B366" s="87"/>
      <c r="C366" s="87"/>
      <c r="D366" s="87"/>
      <c r="E366" s="87"/>
      <c r="F366" s="87"/>
      <c r="G366" s="87"/>
      <c r="H366" s="87"/>
      <c r="I366" s="87"/>
      <c r="J366" s="87">
        <v>39</v>
      </c>
      <c r="K366" s="88">
        <v>22</v>
      </c>
      <c r="L366" s="72"/>
      <c r="M366" s="3"/>
      <c r="N366" s="30"/>
      <c r="O366" s="80"/>
      <c r="P366" s="81">
        <v>47</v>
      </c>
      <c r="Q366" s="82"/>
      <c r="R366" s="83"/>
      <c r="T366" s="112"/>
    </row>
    <row r="367" spans="1:20" ht="15.75" customHeight="1">
      <c r="A367" s="64">
        <v>1702</v>
      </c>
      <c r="B367" s="87"/>
      <c r="C367" s="87"/>
      <c r="D367" s="87"/>
      <c r="E367" s="87"/>
      <c r="F367" s="87"/>
      <c r="G367" s="87"/>
      <c r="H367" s="87"/>
      <c r="I367" s="87"/>
      <c r="J367" s="87">
        <v>20</v>
      </c>
      <c r="K367" s="88">
        <v>9</v>
      </c>
      <c r="L367" s="72"/>
      <c r="M367" s="3"/>
      <c r="N367" s="30"/>
      <c r="O367" s="84"/>
      <c r="P367" s="85">
        <v>24</v>
      </c>
      <c r="Q367" s="86"/>
      <c r="R367" s="84"/>
      <c r="T367" s="112"/>
    </row>
    <row r="368" spans="1:20" ht="15.75" customHeight="1">
      <c r="A368" s="64">
        <v>1801</v>
      </c>
      <c r="B368" s="87"/>
      <c r="C368" s="87"/>
      <c r="D368" s="87"/>
      <c r="E368" s="87"/>
      <c r="F368" s="87"/>
      <c r="G368" s="87"/>
      <c r="H368" s="87"/>
      <c r="I368" s="87"/>
      <c r="J368" s="87">
        <v>10</v>
      </c>
      <c r="K368" s="88">
        <v>5</v>
      </c>
      <c r="L368" s="72"/>
      <c r="M368" s="3"/>
      <c r="N368" s="30"/>
      <c r="O368" s="84"/>
      <c r="P368" s="85">
        <v>14</v>
      </c>
      <c r="Q368" s="86"/>
      <c r="R368" s="84"/>
      <c r="T368" s="112"/>
    </row>
    <row r="369" spans="1:20" ht="15.75" customHeight="1">
      <c r="A369" s="64">
        <v>1802</v>
      </c>
      <c r="B369" s="87"/>
      <c r="C369" s="87"/>
      <c r="D369" s="87"/>
      <c r="E369" s="87"/>
      <c r="F369" s="87"/>
      <c r="G369" s="87"/>
      <c r="H369" s="87"/>
      <c r="I369" s="87"/>
      <c r="J369" s="87">
        <v>6</v>
      </c>
      <c r="K369" s="88">
        <v>4</v>
      </c>
      <c r="L369" s="72"/>
      <c r="M369" s="3"/>
      <c r="N369" s="30"/>
      <c r="O369" s="84"/>
      <c r="P369" s="85">
        <v>8</v>
      </c>
      <c r="Q369" s="86"/>
      <c r="R369" s="84"/>
      <c r="T369" s="112"/>
    </row>
    <row r="370" spans="1:20" ht="15.75" customHeight="1">
      <c r="A370" s="64">
        <v>1901</v>
      </c>
      <c r="B370" s="87"/>
      <c r="C370" s="87"/>
      <c r="D370" s="87"/>
      <c r="E370" s="87"/>
      <c r="F370" s="87"/>
      <c r="G370" s="87"/>
      <c r="H370" s="87"/>
      <c r="I370" s="87"/>
      <c r="J370" s="87">
        <v>1</v>
      </c>
      <c r="K370" s="88">
        <v>1</v>
      </c>
      <c r="L370" s="72"/>
      <c r="M370" s="3"/>
      <c r="N370" s="30"/>
      <c r="O370" s="3"/>
      <c r="P370" s="142">
        <v>1</v>
      </c>
      <c r="Q370" s="23"/>
      <c r="R370" s="84"/>
      <c r="T370" s="112"/>
    </row>
    <row r="371" spans="1:20" ht="15.75" customHeight="1">
      <c r="A371" s="64">
        <v>1902</v>
      </c>
      <c r="B371" s="87"/>
      <c r="C371" s="87"/>
      <c r="D371" s="87"/>
      <c r="E371" s="87"/>
      <c r="F371" s="87"/>
      <c r="G371" s="87"/>
      <c r="H371" s="87"/>
      <c r="I371" s="87"/>
      <c r="J371" s="87"/>
      <c r="K371" s="88"/>
      <c r="L371" s="72"/>
      <c r="M371" s="3"/>
      <c r="N371" s="30"/>
      <c r="O371" s="89" t="s">
        <v>83</v>
      </c>
      <c r="P371" s="90">
        <v>50</v>
      </c>
      <c r="Q371" s="91">
        <f>K374</f>
        <v>52</v>
      </c>
      <c r="R371" s="92" t="s">
        <v>11</v>
      </c>
      <c r="T371" s="112"/>
    </row>
    <row r="372" spans="1:20" ht="15.75" customHeight="1">
      <c r="A372" s="64">
        <v>2001</v>
      </c>
      <c r="B372" s="87"/>
      <c r="C372" s="87"/>
      <c r="D372" s="87"/>
      <c r="E372" s="87"/>
      <c r="F372" s="87"/>
      <c r="G372" s="87"/>
      <c r="H372" s="87"/>
      <c r="I372" s="87"/>
      <c r="J372" s="87"/>
      <c r="K372" s="88"/>
      <c r="L372" s="72"/>
      <c r="M372" s="3"/>
      <c r="N372" s="30"/>
      <c r="O372" s="93" t="s">
        <v>85</v>
      </c>
      <c r="P372" s="94">
        <f>IF(P371/B357=0,"",P371/B357)</f>
        <v>0.51020408163265307</v>
      </c>
      <c r="Q372" s="95">
        <f>IF(P371/Q371=0,"",P371/Q371)</f>
        <v>0.96153846153846156</v>
      </c>
      <c r="R372" s="96" t="s">
        <v>86</v>
      </c>
      <c r="T372" s="112"/>
    </row>
    <row r="373" spans="1:20" ht="15.75" customHeight="1">
      <c r="A373" s="64">
        <v>2002</v>
      </c>
      <c r="B373" s="87"/>
      <c r="C373" s="87"/>
      <c r="D373" s="87"/>
      <c r="E373" s="87"/>
      <c r="F373" s="87"/>
      <c r="G373" s="87"/>
      <c r="H373" s="87"/>
      <c r="I373" s="87"/>
      <c r="J373" s="87"/>
      <c r="K373" s="88"/>
      <c r="L373" s="97"/>
      <c r="M373" s="98"/>
      <c r="N373" s="99"/>
      <c r="O373" s="98"/>
      <c r="P373" s="99"/>
      <c r="Q373" s="99"/>
      <c r="R373" s="122"/>
      <c r="T373" s="112"/>
    </row>
    <row r="374" spans="1:20" ht="18" customHeight="1">
      <c r="A374" s="29"/>
      <c r="B374" s="30"/>
      <c r="C374" s="30"/>
      <c r="D374" s="288" t="s">
        <v>111</v>
      </c>
      <c r="E374" s="289"/>
      <c r="F374" s="289"/>
      <c r="G374" s="289"/>
      <c r="H374" s="289"/>
      <c r="I374" s="289"/>
      <c r="J374" s="290"/>
      <c r="K374" s="101">
        <f>SUM(K357:K370)</f>
        <v>52</v>
      </c>
      <c r="L374" s="102">
        <f>IF(SUM(K364:K365)=0,"",SUM(K364:K365)/B357)</f>
        <v>0.11224489795918367</v>
      </c>
      <c r="M374" s="102">
        <f>IF(K374=0,"",K374/B357)</f>
        <v>0.53061224489795922</v>
      </c>
      <c r="N374" s="102">
        <f>IF(K365=0,"",M374-L374)</f>
        <v>0.41836734693877553</v>
      </c>
      <c r="O374" s="3"/>
      <c r="P374" s="30"/>
      <c r="Q374" s="23"/>
      <c r="R374" s="3"/>
      <c r="T374" s="112"/>
    </row>
    <row r="375" spans="1:20" ht="12.75" customHeight="1">
      <c r="L375" s="3"/>
      <c r="M375" s="3"/>
      <c r="O375" s="3"/>
    </row>
    <row r="376" spans="1:20" ht="12.75" customHeight="1">
      <c r="L376" s="3"/>
      <c r="M376" s="3"/>
      <c r="O376" s="3"/>
    </row>
    <row r="377" spans="1:20" ht="26.25" customHeight="1">
      <c r="A377" s="309" t="s">
        <v>99</v>
      </c>
      <c r="B377" s="292"/>
      <c r="C377" s="292"/>
      <c r="D377" s="292"/>
      <c r="E377" s="292"/>
      <c r="F377" s="292"/>
      <c r="G377" s="292"/>
      <c r="H377" s="298" t="s">
        <v>87</v>
      </c>
      <c r="I377" s="292"/>
      <c r="J377" s="292"/>
      <c r="K377" s="30"/>
      <c r="L377" s="3"/>
      <c r="M377" s="3"/>
      <c r="N377" s="30"/>
      <c r="O377" s="3"/>
      <c r="P377" s="30"/>
      <c r="Q377" s="30"/>
      <c r="R377" s="30"/>
    </row>
    <row r="378" spans="1:20" ht="20.25" customHeight="1">
      <c r="A378" s="293" t="s">
        <v>10</v>
      </c>
      <c r="B378" s="294" t="s">
        <v>100</v>
      </c>
      <c r="C378" s="289"/>
      <c r="D378" s="289"/>
      <c r="E378" s="289"/>
      <c r="F378" s="289"/>
      <c r="G378" s="289"/>
      <c r="H378" s="289"/>
      <c r="I378" s="289"/>
      <c r="J378" s="290"/>
      <c r="K378" s="295" t="s">
        <v>11</v>
      </c>
      <c r="L378" s="286" t="s">
        <v>3</v>
      </c>
      <c r="M378" s="286" t="s">
        <v>4</v>
      </c>
      <c r="N378" s="284" t="s">
        <v>5</v>
      </c>
      <c r="O378" s="286" t="s">
        <v>6</v>
      </c>
      <c r="P378" s="287" t="s">
        <v>7</v>
      </c>
      <c r="Q378" s="287" t="s">
        <v>8</v>
      </c>
      <c r="R378" s="286" t="s">
        <v>101</v>
      </c>
    </row>
    <row r="379" spans="1:20" ht="15.75" customHeight="1">
      <c r="A379" s="285"/>
      <c r="B379" s="64" t="s">
        <v>102</v>
      </c>
      <c r="C379" s="64" t="s">
        <v>103</v>
      </c>
      <c r="D379" s="64" t="s">
        <v>104</v>
      </c>
      <c r="E379" s="64" t="s">
        <v>105</v>
      </c>
      <c r="F379" s="64" t="s">
        <v>106</v>
      </c>
      <c r="G379" s="64" t="s">
        <v>107</v>
      </c>
      <c r="H379" s="64" t="s">
        <v>108</v>
      </c>
      <c r="I379" s="64" t="s">
        <v>109</v>
      </c>
      <c r="J379" s="64" t="s">
        <v>110</v>
      </c>
      <c r="K379" s="285"/>
      <c r="L379" s="285"/>
      <c r="M379" s="285"/>
      <c r="N379" s="285"/>
      <c r="O379" s="285"/>
      <c r="P379" s="285"/>
      <c r="Q379" s="285"/>
      <c r="R379" s="285"/>
      <c r="T379" s="112"/>
    </row>
    <row r="380" spans="1:20" ht="15.75" customHeight="1">
      <c r="A380" s="64">
        <v>1301</v>
      </c>
      <c r="B380" s="65">
        <v>105</v>
      </c>
      <c r="C380" s="87"/>
      <c r="D380" s="87"/>
      <c r="E380" s="87"/>
      <c r="F380" s="87"/>
      <c r="G380" s="87"/>
      <c r="H380" s="87"/>
      <c r="I380" s="87"/>
      <c r="J380" s="87"/>
      <c r="K380" s="88"/>
      <c r="L380" s="67"/>
      <c r="M380" s="49"/>
      <c r="N380" s="68"/>
      <c r="O380" s="107"/>
      <c r="P380" s="70">
        <f>B380</f>
        <v>105</v>
      </c>
      <c r="Q380" s="108"/>
      <c r="R380" s="107"/>
      <c r="T380" s="112"/>
    </row>
    <row r="381" spans="1:20" ht="15.75" customHeight="1">
      <c r="A381" s="64">
        <v>1302</v>
      </c>
      <c r="B381" s="87"/>
      <c r="C381" s="87">
        <v>90</v>
      </c>
      <c r="D381" s="87"/>
      <c r="E381" s="87"/>
      <c r="F381" s="87"/>
      <c r="G381" s="87"/>
      <c r="H381" s="87"/>
      <c r="I381" s="87"/>
      <c r="J381" s="87"/>
      <c r="K381" s="88"/>
      <c r="L381" s="72"/>
      <c r="M381" s="3"/>
      <c r="N381" s="73"/>
      <c r="O381" s="74">
        <f>IF(C381=0,"",C381/B380)</f>
        <v>0.8571428571428571</v>
      </c>
      <c r="P381" s="75">
        <v>90</v>
      </c>
      <c r="Q381" s="76">
        <f t="shared" ref="Q381:Q388" si="35">IF(P381=0,"",P381/P380)</f>
        <v>0.8571428571428571</v>
      </c>
      <c r="R381" s="76">
        <f t="shared" ref="R381:R388" si="36">IF(P381=0,"",100%-Q381)</f>
        <v>0.1428571428571429</v>
      </c>
      <c r="T381" s="112"/>
    </row>
    <row r="382" spans="1:20" ht="15.75" customHeight="1">
      <c r="A382" s="64">
        <v>1401</v>
      </c>
      <c r="B382" s="87"/>
      <c r="C382" s="87"/>
      <c r="D382" s="87">
        <v>81</v>
      </c>
      <c r="E382" s="87"/>
      <c r="F382" s="87"/>
      <c r="G382" s="87"/>
      <c r="H382" s="87"/>
      <c r="I382" s="87"/>
      <c r="J382" s="87"/>
      <c r="K382" s="88"/>
      <c r="L382" s="72"/>
      <c r="M382" s="3"/>
      <c r="N382" s="73"/>
      <c r="O382" s="74">
        <f>IF(D382=0,"",D382/C381)</f>
        <v>0.9</v>
      </c>
      <c r="P382" s="75">
        <v>86</v>
      </c>
      <c r="Q382" s="76">
        <f t="shared" si="35"/>
        <v>0.9555555555555556</v>
      </c>
      <c r="R382" s="76">
        <f t="shared" si="36"/>
        <v>4.4444444444444398E-2</v>
      </c>
      <c r="T382" s="77">
        <f>P382/P380</f>
        <v>0.81904761904761902</v>
      </c>
    </row>
    <row r="383" spans="1:20" ht="15.75" customHeight="1">
      <c r="A383" s="64">
        <v>1402</v>
      </c>
      <c r="B383" s="87"/>
      <c r="C383" s="87"/>
      <c r="D383" s="87"/>
      <c r="E383" s="87">
        <v>64</v>
      </c>
      <c r="F383" s="87"/>
      <c r="G383" s="87"/>
      <c r="H383" s="87"/>
      <c r="I383" s="87"/>
      <c r="J383" s="87"/>
      <c r="K383" s="88"/>
      <c r="L383" s="72"/>
      <c r="M383" s="3"/>
      <c r="N383" s="73"/>
      <c r="O383" s="74">
        <f>IF(E383=0,"",E383/D382)</f>
        <v>0.79012345679012341</v>
      </c>
      <c r="P383" s="75">
        <v>83</v>
      </c>
      <c r="Q383" s="76">
        <f t="shared" si="35"/>
        <v>0.96511627906976749</v>
      </c>
      <c r="R383" s="76">
        <f t="shared" si="36"/>
        <v>3.4883720930232509E-2</v>
      </c>
      <c r="T383" s="112"/>
    </row>
    <row r="384" spans="1:20" ht="15.75" customHeight="1">
      <c r="A384" s="64">
        <v>1501</v>
      </c>
      <c r="B384" s="87"/>
      <c r="C384" s="87"/>
      <c r="D384" s="87"/>
      <c r="E384" s="87"/>
      <c r="F384" s="87">
        <v>56</v>
      </c>
      <c r="G384" s="87"/>
      <c r="H384" s="87"/>
      <c r="I384" s="87"/>
      <c r="J384" s="87"/>
      <c r="K384" s="88"/>
      <c r="L384" s="72"/>
      <c r="M384" s="3"/>
      <c r="N384" s="73"/>
      <c r="O384" s="74">
        <f>IF(F384=0,"",F384/E383)</f>
        <v>0.875</v>
      </c>
      <c r="P384" s="75">
        <v>79</v>
      </c>
      <c r="Q384" s="76">
        <f t="shared" si="35"/>
        <v>0.95180722891566261</v>
      </c>
      <c r="R384" s="76">
        <f t="shared" si="36"/>
        <v>4.8192771084337394E-2</v>
      </c>
      <c r="T384" s="112"/>
    </row>
    <row r="385" spans="1:20" ht="15.75" customHeight="1">
      <c r="A385" s="64">
        <v>1502</v>
      </c>
      <c r="B385" s="87"/>
      <c r="C385" s="87"/>
      <c r="D385" s="87"/>
      <c r="E385" s="87"/>
      <c r="F385" s="87"/>
      <c r="G385" s="87">
        <v>47</v>
      </c>
      <c r="H385" s="87"/>
      <c r="I385" s="87"/>
      <c r="J385" s="87"/>
      <c r="K385" s="88"/>
      <c r="L385" s="72"/>
      <c r="M385" s="3"/>
      <c r="N385" s="73"/>
      <c r="O385" s="74">
        <f>IF(G385=0,"",G385/F384)</f>
        <v>0.8392857142857143</v>
      </c>
      <c r="P385" s="75">
        <v>77</v>
      </c>
      <c r="Q385" s="76">
        <f t="shared" si="35"/>
        <v>0.97468354430379744</v>
      </c>
      <c r="R385" s="76">
        <f t="shared" si="36"/>
        <v>2.5316455696202556E-2</v>
      </c>
      <c r="T385" s="112"/>
    </row>
    <row r="386" spans="1:20" ht="15.75" customHeight="1">
      <c r="A386" s="64">
        <v>1601</v>
      </c>
      <c r="B386" s="87"/>
      <c r="C386" s="87"/>
      <c r="D386" s="87"/>
      <c r="E386" s="87"/>
      <c r="F386" s="87"/>
      <c r="G386" s="87"/>
      <c r="H386" s="87">
        <v>46</v>
      </c>
      <c r="I386" s="87"/>
      <c r="J386" s="87"/>
      <c r="K386" s="88"/>
      <c r="L386" s="72"/>
      <c r="M386" s="3"/>
      <c r="N386" s="73"/>
      <c r="O386" s="74">
        <f>IF(H386=0,"",H386/G385)</f>
        <v>0.97872340425531912</v>
      </c>
      <c r="P386" s="75">
        <v>73</v>
      </c>
      <c r="Q386" s="76">
        <f t="shared" si="35"/>
        <v>0.94805194805194803</v>
      </c>
      <c r="R386" s="76">
        <f t="shared" si="36"/>
        <v>5.1948051948051965E-2</v>
      </c>
      <c r="T386" s="112"/>
    </row>
    <row r="387" spans="1:20" ht="15.75" customHeight="1">
      <c r="A387" s="64">
        <v>1602</v>
      </c>
      <c r="B387" s="87"/>
      <c r="C387" s="87"/>
      <c r="D387" s="87"/>
      <c r="E387" s="87"/>
      <c r="F387" s="87"/>
      <c r="G387" s="87"/>
      <c r="H387" s="87"/>
      <c r="I387" s="87">
        <v>41</v>
      </c>
      <c r="J387" s="87"/>
      <c r="K387" s="88"/>
      <c r="L387" s="72"/>
      <c r="M387" s="3"/>
      <c r="N387" s="73"/>
      <c r="O387" s="74">
        <f>IF(I387=0,"",I387/H386)</f>
        <v>0.89130434782608692</v>
      </c>
      <c r="P387" s="75">
        <v>73</v>
      </c>
      <c r="Q387" s="76">
        <f t="shared" si="35"/>
        <v>1</v>
      </c>
      <c r="R387" s="76">
        <f t="shared" si="36"/>
        <v>0</v>
      </c>
      <c r="T387" s="112"/>
    </row>
    <row r="388" spans="1:20" ht="15.75" customHeight="1">
      <c r="A388" s="64">
        <v>1701</v>
      </c>
      <c r="B388" s="87"/>
      <c r="C388" s="87"/>
      <c r="D388" s="87"/>
      <c r="E388" s="87"/>
      <c r="F388" s="87"/>
      <c r="G388" s="87"/>
      <c r="H388" s="87"/>
      <c r="I388" s="87"/>
      <c r="J388" s="87">
        <v>39</v>
      </c>
      <c r="K388" s="88">
        <v>11</v>
      </c>
      <c r="L388" s="72"/>
      <c r="M388" s="3"/>
      <c r="N388" s="73"/>
      <c r="O388" s="78">
        <f>IF(J388=0,"",J388/I387)</f>
        <v>0.95121951219512191</v>
      </c>
      <c r="P388" s="75">
        <v>69</v>
      </c>
      <c r="Q388" s="79">
        <f t="shared" si="35"/>
        <v>0.9452054794520548</v>
      </c>
      <c r="R388" s="79">
        <f t="shared" si="36"/>
        <v>5.4794520547945202E-2</v>
      </c>
      <c r="T388" s="112"/>
    </row>
    <row r="389" spans="1:20" ht="15.75" customHeight="1">
      <c r="A389" s="64">
        <v>1702</v>
      </c>
      <c r="B389" s="87"/>
      <c r="C389" s="87"/>
      <c r="D389" s="87"/>
      <c r="E389" s="87"/>
      <c r="F389" s="87"/>
      <c r="G389" s="87"/>
      <c r="H389" s="87"/>
      <c r="I389" s="87"/>
      <c r="J389" s="87">
        <v>40</v>
      </c>
      <c r="K389" s="88">
        <v>18</v>
      </c>
      <c r="L389" s="72"/>
      <c r="M389" s="3"/>
      <c r="N389" s="30"/>
      <c r="O389" s="80"/>
      <c r="P389" s="81">
        <v>55</v>
      </c>
      <c r="Q389" s="82"/>
      <c r="R389" s="83"/>
      <c r="T389" s="112"/>
    </row>
    <row r="390" spans="1:20" ht="15.75" customHeight="1">
      <c r="A390" s="64">
        <v>1801</v>
      </c>
      <c r="B390" s="87"/>
      <c r="C390" s="87"/>
      <c r="D390" s="87"/>
      <c r="E390" s="87"/>
      <c r="F390" s="87"/>
      <c r="G390" s="87"/>
      <c r="H390" s="87"/>
      <c r="I390" s="87"/>
      <c r="J390" s="87">
        <v>32</v>
      </c>
      <c r="K390" s="88">
        <v>15</v>
      </c>
      <c r="L390" s="72"/>
      <c r="M390" s="3"/>
      <c r="N390" s="30"/>
      <c r="O390" s="84"/>
      <c r="P390" s="85">
        <v>36</v>
      </c>
      <c r="Q390" s="86"/>
      <c r="R390" s="84"/>
      <c r="T390" s="112"/>
    </row>
    <row r="391" spans="1:20" ht="15.75" customHeight="1">
      <c r="A391" s="64">
        <v>1802</v>
      </c>
      <c r="B391" s="87"/>
      <c r="C391" s="87"/>
      <c r="D391" s="87"/>
      <c r="E391" s="87"/>
      <c r="F391" s="87"/>
      <c r="G391" s="87"/>
      <c r="H391" s="87"/>
      <c r="I391" s="87"/>
      <c r="J391" s="87">
        <v>16</v>
      </c>
      <c r="K391" s="88">
        <v>6</v>
      </c>
      <c r="L391" s="72"/>
      <c r="M391" s="3"/>
      <c r="N391" s="30"/>
      <c r="O391" s="84"/>
      <c r="P391" s="85">
        <v>20</v>
      </c>
      <c r="Q391" s="86"/>
      <c r="R391" s="84"/>
      <c r="T391" s="112"/>
    </row>
    <row r="392" spans="1:20" ht="15.75" customHeight="1">
      <c r="A392" s="64">
        <v>1901</v>
      </c>
      <c r="B392" s="87"/>
      <c r="C392" s="87"/>
      <c r="D392" s="87"/>
      <c r="E392" s="87"/>
      <c r="F392" s="87"/>
      <c r="G392" s="87"/>
      <c r="H392" s="87"/>
      <c r="I392" s="87"/>
      <c r="J392" s="87">
        <v>7</v>
      </c>
      <c r="K392" s="88">
        <v>4</v>
      </c>
      <c r="L392" s="72"/>
      <c r="M392" s="3"/>
      <c r="N392" s="30"/>
      <c r="O392" s="84"/>
      <c r="P392" s="85">
        <v>9</v>
      </c>
      <c r="Q392" s="86"/>
      <c r="R392" s="84"/>
      <c r="T392" s="112"/>
    </row>
    <row r="393" spans="1:20" ht="15.75" customHeight="1">
      <c r="A393" s="64">
        <v>1902</v>
      </c>
      <c r="B393" s="87"/>
      <c r="C393" s="87"/>
      <c r="D393" s="87"/>
      <c r="E393" s="87"/>
      <c r="F393" s="87"/>
      <c r="G393" s="87"/>
      <c r="H393" s="87"/>
      <c r="I393" s="87"/>
      <c r="J393" s="87">
        <v>4</v>
      </c>
      <c r="K393" s="88">
        <v>3</v>
      </c>
      <c r="L393" s="72"/>
      <c r="M393" s="3"/>
      <c r="N393" s="30"/>
      <c r="O393" s="3"/>
      <c r="P393" s="142">
        <v>7</v>
      </c>
      <c r="Q393" s="23"/>
      <c r="R393" s="84"/>
      <c r="T393" s="112"/>
    </row>
    <row r="394" spans="1:20" ht="15.75" customHeight="1">
      <c r="A394" s="64">
        <v>2001</v>
      </c>
      <c r="B394" s="87"/>
      <c r="C394" s="87"/>
      <c r="D394" s="87"/>
      <c r="E394" s="87"/>
      <c r="F394" s="87"/>
      <c r="G394" s="87"/>
      <c r="H394" s="87"/>
      <c r="I394" s="87"/>
      <c r="J394" s="87">
        <v>1</v>
      </c>
      <c r="K394" s="88">
        <v>1</v>
      </c>
      <c r="L394" s="72"/>
      <c r="M394" s="3"/>
      <c r="N394" s="30"/>
      <c r="O394" s="89" t="s">
        <v>83</v>
      </c>
      <c r="P394" s="90">
        <v>58</v>
      </c>
      <c r="Q394" s="91">
        <f>K397</f>
        <v>58</v>
      </c>
      <c r="R394" s="92" t="s">
        <v>11</v>
      </c>
      <c r="T394" s="112"/>
    </row>
    <row r="395" spans="1:20" ht="15.75" customHeight="1">
      <c r="A395" s="64">
        <v>2002</v>
      </c>
      <c r="B395" s="87"/>
      <c r="C395" s="87"/>
      <c r="D395" s="87"/>
      <c r="E395" s="87"/>
      <c r="F395" s="87"/>
      <c r="G395" s="87"/>
      <c r="H395" s="87"/>
      <c r="I395" s="87"/>
      <c r="J395" s="87"/>
      <c r="K395" s="88"/>
      <c r="L395" s="72"/>
      <c r="M395" s="3"/>
      <c r="N395" s="30"/>
      <c r="O395" s="93" t="s">
        <v>85</v>
      </c>
      <c r="P395" s="94">
        <f>IF(P394/B380=0,"",P394/B380)</f>
        <v>0.55238095238095242</v>
      </c>
      <c r="Q395" s="95">
        <f>IF(P394/Q394=0,"",P394/Q394)</f>
        <v>1</v>
      </c>
      <c r="R395" s="96" t="s">
        <v>86</v>
      </c>
      <c r="T395" s="112"/>
    </row>
    <row r="396" spans="1:20" ht="15.75" customHeight="1">
      <c r="A396" s="64">
        <v>2101</v>
      </c>
      <c r="B396" s="87"/>
      <c r="C396" s="87"/>
      <c r="D396" s="87"/>
      <c r="E396" s="87"/>
      <c r="F396" s="87"/>
      <c r="G396" s="87"/>
      <c r="H396" s="87"/>
      <c r="I396" s="87"/>
      <c r="J396" s="87"/>
      <c r="K396" s="88"/>
      <c r="L396" s="97"/>
      <c r="M396" s="98"/>
      <c r="N396" s="99"/>
      <c r="O396" s="98"/>
      <c r="P396" s="99"/>
      <c r="Q396" s="99"/>
      <c r="R396" s="122"/>
      <c r="T396" s="112"/>
    </row>
    <row r="397" spans="1:20" ht="18" customHeight="1">
      <c r="A397" s="29"/>
      <c r="B397" s="30"/>
      <c r="C397" s="30"/>
      <c r="D397" s="288" t="s">
        <v>111</v>
      </c>
      <c r="E397" s="289"/>
      <c r="F397" s="289"/>
      <c r="G397" s="289"/>
      <c r="H397" s="289"/>
      <c r="I397" s="289"/>
      <c r="J397" s="290"/>
      <c r="K397" s="101">
        <f>SUM(K380:K394)</f>
        <v>58</v>
      </c>
      <c r="L397" s="102">
        <f>IF(SUM(K387:K388)=0,"",SUM(K387:K388)/B380)</f>
        <v>0.10476190476190476</v>
      </c>
      <c r="M397" s="102">
        <f>IF(K397=0,"",K397/B380)</f>
        <v>0.55238095238095242</v>
      </c>
      <c r="N397" s="102">
        <f>IF(K388=0,"",M397-L397)</f>
        <v>0.44761904761904764</v>
      </c>
      <c r="O397" s="3"/>
      <c r="P397" s="30"/>
      <c r="Q397" s="23"/>
      <c r="R397" s="3"/>
      <c r="T397" s="112"/>
    </row>
    <row r="398" spans="1:20" ht="12.75" customHeight="1">
      <c r="L398" s="3"/>
      <c r="M398" s="3"/>
      <c r="O398" s="3"/>
    </row>
    <row r="399" spans="1:20" ht="12.75" customHeight="1">
      <c r="L399" s="3"/>
      <c r="M399" s="3"/>
      <c r="O399" s="3"/>
    </row>
    <row r="400" spans="1:20" ht="26.25" customHeight="1">
      <c r="A400" s="309" t="s">
        <v>99</v>
      </c>
      <c r="B400" s="292"/>
      <c r="C400" s="292"/>
      <c r="D400" s="292"/>
      <c r="E400" s="292"/>
      <c r="F400" s="292"/>
      <c r="G400" s="292"/>
      <c r="H400" s="298" t="s">
        <v>88</v>
      </c>
      <c r="I400" s="292"/>
      <c r="J400" s="292"/>
      <c r="K400" s="30"/>
      <c r="L400" s="3"/>
      <c r="M400" s="3"/>
      <c r="N400" s="30"/>
      <c r="O400" s="3"/>
      <c r="P400" s="30"/>
      <c r="Q400" s="30"/>
      <c r="R400" s="30"/>
    </row>
    <row r="401" spans="1:20" ht="20.25" customHeight="1">
      <c r="A401" s="293" t="s">
        <v>10</v>
      </c>
      <c r="B401" s="294" t="s">
        <v>100</v>
      </c>
      <c r="C401" s="289"/>
      <c r="D401" s="289"/>
      <c r="E401" s="289"/>
      <c r="F401" s="289"/>
      <c r="G401" s="289"/>
      <c r="H401" s="289"/>
      <c r="I401" s="289"/>
      <c r="J401" s="290"/>
      <c r="K401" s="295" t="s">
        <v>11</v>
      </c>
      <c r="L401" s="286" t="s">
        <v>3</v>
      </c>
      <c r="M401" s="286" t="s">
        <v>4</v>
      </c>
      <c r="N401" s="284" t="s">
        <v>5</v>
      </c>
      <c r="O401" s="286" t="s">
        <v>6</v>
      </c>
      <c r="P401" s="287" t="s">
        <v>7</v>
      </c>
      <c r="Q401" s="287" t="s">
        <v>8</v>
      </c>
      <c r="R401" s="286" t="s">
        <v>101</v>
      </c>
    </row>
    <row r="402" spans="1:20" ht="15.75" customHeight="1">
      <c r="A402" s="285"/>
      <c r="B402" s="64" t="s">
        <v>102</v>
      </c>
      <c r="C402" s="64" t="s">
        <v>103</v>
      </c>
      <c r="D402" s="64" t="s">
        <v>104</v>
      </c>
      <c r="E402" s="64" t="s">
        <v>105</v>
      </c>
      <c r="F402" s="64" t="s">
        <v>106</v>
      </c>
      <c r="G402" s="64" t="s">
        <v>107</v>
      </c>
      <c r="H402" s="64" t="s">
        <v>108</v>
      </c>
      <c r="I402" s="64" t="s">
        <v>109</v>
      </c>
      <c r="J402" s="64" t="s">
        <v>110</v>
      </c>
      <c r="K402" s="285"/>
      <c r="L402" s="285"/>
      <c r="M402" s="285"/>
      <c r="N402" s="285"/>
      <c r="O402" s="285"/>
      <c r="P402" s="285"/>
      <c r="Q402" s="285"/>
      <c r="R402" s="285"/>
      <c r="T402" s="112"/>
    </row>
    <row r="403" spans="1:20" ht="15.75" customHeight="1">
      <c r="A403" s="64">
        <v>1302</v>
      </c>
      <c r="B403" s="65">
        <v>89</v>
      </c>
      <c r="C403" s="87"/>
      <c r="D403" s="87"/>
      <c r="E403" s="87"/>
      <c r="F403" s="87"/>
      <c r="G403" s="87"/>
      <c r="H403" s="87"/>
      <c r="I403" s="87"/>
      <c r="J403" s="87"/>
      <c r="K403" s="88"/>
      <c r="L403" s="67"/>
      <c r="M403" s="49"/>
      <c r="N403" s="68"/>
      <c r="O403" s="107"/>
      <c r="P403" s="70">
        <f>B403</f>
        <v>89</v>
      </c>
      <c r="Q403" s="108"/>
      <c r="R403" s="107"/>
      <c r="T403" s="112"/>
    </row>
    <row r="404" spans="1:20" ht="15.75" customHeight="1">
      <c r="A404" s="64">
        <v>1401</v>
      </c>
      <c r="B404" s="87"/>
      <c r="C404" s="87">
        <v>74</v>
      </c>
      <c r="D404" s="87"/>
      <c r="E404" s="87"/>
      <c r="F404" s="87"/>
      <c r="G404" s="87"/>
      <c r="H404" s="87"/>
      <c r="I404" s="87"/>
      <c r="J404" s="87"/>
      <c r="K404" s="88"/>
      <c r="L404" s="72"/>
      <c r="M404" s="3"/>
      <c r="N404" s="73"/>
      <c r="O404" s="74">
        <f>IF(C404=0,"",C404/B403)</f>
        <v>0.8314606741573034</v>
      </c>
      <c r="P404" s="75">
        <v>74</v>
      </c>
      <c r="Q404" s="76">
        <f t="shared" ref="Q404:Q411" si="37">IF(P404=0,"",P404/P403)</f>
        <v>0.8314606741573034</v>
      </c>
      <c r="R404" s="76">
        <f t="shared" ref="R404:R411" si="38">IF(P404=0,"",100%-Q404)</f>
        <v>0.1685393258426966</v>
      </c>
      <c r="T404" s="112"/>
    </row>
    <row r="405" spans="1:20" ht="15.75" customHeight="1">
      <c r="A405" s="64">
        <v>1402</v>
      </c>
      <c r="B405" s="87"/>
      <c r="C405" s="87"/>
      <c r="D405" s="87">
        <v>58</v>
      </c>
      <c r="E405" s="87"/>
      <c r="F405" s="87"/>
      <c r="G405" s="87"/>
      <c r="H405" s="87"/>
      <c r="I405" s="87"/>
      <c r="J405" s="87"/>
      <c r="K405" s="88"/>
      <c r="L405" s="72"/>
      <c r="M405" s="3"/>
      <c r="N405" s="73"/>
      <c r="O405" s="74">
        <f>IF(D405=0,"",D405/C404)</f>
        <v>0.78378378378378377</v>
      </c>
      <c r="P405" s="75">
        <v>67</v>
      </c>
      <c r="Q405" s="76">
        <f t="shared" si="37"/>
        <v>0.90540540540540537</v>
      </c>
      <c r="R405" s="76">
        <f t="shared" si="38"/>
        <v>9.4594594594594628E-2</v>
      </c>
      <c r="T405" s="77">
        <f>P405/P403</f>
        <v>0.7528089887640449</v>
      </c>
    </row>
    <row r="406" spans="1:20" ht="15.75" customHeight="1">
      <c r="A406" s="64">
        <v>1501</v>
      </c>
      <c r="B406" s="87"/>
      <c r="C406" s="87"/>
      <c r="D406" s="87"/>
      <c r="E406" s="87">
        <v>49</v>
      </c>
      <c r="F406" s="87"/>
      <c r="G406" s="87"/>
      <c r="H406" s="87"/>
      <c r="I406" s="87"/>
      <c r="J406" s="87"/>
      <c r="K406" s="88"/>
      <c r="L406" s="72"/>
      <c r="M406" s="3"/>
      <c r="N406" s="73"/>
      <c r="O406" s="74">
        <f>IF(E406=0,"",E406/D405)</f>
        <v>0.84482758620689657</v>
      </c>
      <c r="P406" s="75">
        <v>64</v>
      </c>
      <c r="Q406" s="76">
        <f t="shared" si="37"/>
        <v>0.95522388059701491</v>
      </c>
      <c r="R406" s="76">
        <f t="shared" si="38"/>
        <v>4.4776119402985093E-2</v>
      </c>
      <c r="T406" s="112"/>
    </row>
    <row r="407" spans="1:20" ht="15.75" customHeight="1">
      <c r="A407" s="64">
        <v>1502</v>
      </c>
      <c r="B407" s="87"/>
      <c r="C407" s="87"/>
      <c r="D407" s="87"/>
      <c r="E407" s="87"/>
      <c r="F407" s="87">
        <v>45</v>
      </c>
      <c r="G407" s="87"/>
      <c r="H407" s="87"/>
      <c r="I407" s="87"/>
      <c r="J407" s="87"/>
      <c r="K407" s="88"/>
      <c r="L407" s="72"/>
      <c r="M407" s="3"/>
      <c r="N407" s="73"/>
      <c r="O407" s="74">
        <f>IF(F407=0,"",F407/E406)</f>
        <v>0.91836734693877553</v>
      </c>
      <c r="P407" s="75">
        <v>62</v>
      </c>
      <c r="Q407" s="76">
        <f t="shared" si="37"/>
        <v>0.96875</v>
      </c>
      <c r="R407" s="76">
        <f t="shared" si="38"/>
        <v>3.125E-2</v>
      </c>
      <c r="T407" s="112"/>
    </row>
    <row r="408" spans="1:20" ht="15.75" customHeight="1">
      <c r="A408" s="64">
        <v>1601</v>
      </c>
      <c r="B408" s="87"/>
      <c r="C408" s="87"/>
      <c r="D408" s="87"/>
      <c r="E408" s="87"/>
      <c r="F408" s="87"/>
      <c r="G408" s="87">
        <v>40</v>
      </c>
      <c r="H408" s="87"/>
      <c r="I408" s="87"/>
      <c r="J408" s="87"/>
      <c r="K408" s="88"/>
      <c r="L408" s="72"/>
      <c r="M408" s="3"/>
      <c r="N408" s="73"/>
      <c r="O408" s="74">
        <f>IF(G408=0,"",G408/F407)</f>
        <v>0.88888888888888884</v>
      </c>
      <c r="P408" s="75">
        <v>56</v>
      </c>
      <c r="Q408" s="76">
        <f t="shared" si="37"/>
        <v>0.90322580645161288</v>
      </c>
      <c r="R408" s="76">
        <f t="shared" si="38"/>
        <v>9.6774193548387122E-2</v>
      </c>
      <c r="T408" s="112"/>
    </row>
    <row r="409" spans="1:20" ht="15.75" customHeight="1">
      <c r="A409" s="64">
        <v>1602</v>
      </c>
      <c r="B409" s="87"/>
      <c r="C409" s="87"/>
      <c r="D409" s="87"/>
      <c r="E409" s="87"/>
      <c r="F409" s="87"/>
      <c r="G409" s="87"/>
      <c r="H409" s="87">
        <v>36</v>
      </c>
      <c r="I409" s="87"/>
      <c r="J409" s="87"/>
      <c r="K409" s="88"/>
      <c r="L409" s="72"/>
      <c r="M409" s="3"/>
      <c r="N409" s="73"/>
      <c r="O409" s="74">
        <f>IF(H409=0,"",H409/G408)</f>
        <v>0.9</v>
      </c>
      <c r="P409" s="75">
        <v>53</v>
      </c>
      <c r="Q409" s="76">
        <f t="shared" si="37"/>
        <v>0.9464285714285714</v>
      </c>
      <c r="R409" s="76">
        <f t="shared" si="38"/>
        <v>5.3571428571428603E-2</v>
      </c>
      <c r="T409" s="112"/>
    </row>
    <row r="410" spans="1:20" ht="15.75" customHeight="1">
      <c r="A410" s="64">
        <v>1701</v>
      </c>
      <c r="B410" s="87"/>
      <c r="C410" s="87"/>
      <c r="D410" s="87"/>
      <c r="E410" s="87"/>
      <c r="F410" s="87"/>
      <c r="G410" s="87"/>
      <c r="H410" s="87"/>
      <c r="I410" s="87">
        <v>36</v>
      </c>
      <c r="J410" s="87"/>
      <c r="K410" s="88"/>
      <c r="L410" s="72"/>
      <c r="M410" s="3"/>
      <c r="N410" s="73"/>
      <c r="O410" s="74">
        <f>IF(I410=0,"",I410/H409)</f>
        <v>1</v>
      </c>
      <c r="P410" s="75">
        <v>52</v>
      </c>
      <c r="Q410" s="76">
        <f t="shared" si="37"/>
        <v>0.98113207547169812</v>
      </c>
      <c r="R410" s="76">
        <f t="shared" si="38"/>
        <v>1.8867924528301883E-2</v>
      </c>
      <c r="T410" s="112"/>
    </row>
    <row r="411" spans="1:20" ht="15.75" customHeight="1">
      <c r="A411" s="64">
        <v>1702</v>
      </c>
      <c r="B411" s="87"/>
      <c r="C411" s="87"/>
      <c r="D411" s="87"/>
      <c r="E411" s="87"/>
      <c r="F411" s="87"/>
      <c r="G411" s="87"/>
      <c r="H411" s="87"/>
      <c r="I411" s="87"/>
      <c r="J411" s="87">
        <v>34</v>
      </c>
      <c r="K411" s="88">
        <v>6</v>
      </c>
      <c r="L411" s="72"/>
      <c r="M411" s="3"/>
      <c r="N411" s="73"/>
      <c r="O411" s="78">
        <f>IF(J411=0,"",J411/I410)</f>
        <v>0.94444444444444442</v>
      </c>
      <c r="P411" s="75">
        <v>51</v>
      </c>
      <c r="Q411" s="79">
        <f t="shared" si="37"/>
        <v>0.98076923076923073</v>
      </c>
      <c r="R411" s="79">
        <f t="shared" si="38"/>
        <v>1.9230769230769273E-2</v>
      </c>
      <c r="T411" s="112"/>
    </row>
    <row r="412" spans="1:20" ht="15.75" customHeight="1">
      <c r="A412" s="64">
        <v>1801</v>
      </c>
      <c r="B412" s="87"/>
      <c r="C412" s="87"/>
      <c r="D412" s="87"/>
      <c r="E412" s="87"/>
      <c r="F412" s="87"/>
      <c r="G412" s="87"/>
      <c r="H412" s="87"/>
      <c r="I412" s="87"/>
      <c r="J412" s="87">
        <v>36</v>
      </c>
      <c r="K412" s="88">
        <v>24</v>
      </c>
      <c r="L412" s="72"/>
      <c r="M412" s="3"/>
      <c r="N412" s="30"/>
      <c r="O412" s="80"/>
      <c r="P412" s="81">
        <v>41</v>
      </c>
      <c r="Q412" s="82"/>
      <c r="R412" s="83"/>
      <c r="T412" s="112"/>
    </row>
    <row r="413" spans="1:20" ht="15.75" customHeight="1">
      <c r="A413" s="64">
        <v>1802</v>
      </c>
      <c r="B413" s="87"/>
      <c r="C413" s="87"/>
      <c r="D413" s="87"/>
      <c r="E413" s="87"/>
      <c r="F413" s="87"/>
      <c r="G413" s="87"/>
      <c r="H413" s="87"/>
      <c r="I413" s="87"/>
      <c r="J413" s="87">
        <v>14</v>
      </c>
      <c r="K413" s="88">
        <v>5</v>
      </c>
      <c r="L413" s="72"/>
      <c r="M413" s="3"/>
      <c r="N413" s="30"/>
      <c r="O413" s="84"/>
      <c r="P413" s="85">
        <v>15</v>
      </c>
      <c r="Q413" s="86"/>
      <c r="R413" s="84"/>
      <c r="T413" s="112"/>
    </row>
    <row r="414" spans="1:20" ht="15.75" customHeight="1">
      <c r="A414" s="64">
        <v>1901</v>
      </c>
      <c r="B414" s="87"/>
      <c r="C414" s="87"/>
      <c r="D414" s="87"/>
      <c r="E414" s="87"/>
      <c r="F414" s="87"/>
      <c r="G414" s="87"/>
      <c r="H414" s="87"/>
      <c r="I414" s="87"/>
      <c r="J414" s="87">
        <v>4</v>
      </c>
      <c r="K414" s="88">
        <v>4</v>
      </c>
      <c r="L414" s="72"/>
      <c r="M414" s="3"/>
      <c r="N414" s="30"/>
      <c r="O414" s="84"/>
      <c r="P414" s="85">
        <v>7</v>
      </c>
      <c r="Q414" s="86"/>
      <c r="R414" s="84"/>
      <c r="T414" s="112"/>
    </row>
    <row r="415" spans="1:20" ht="15.75" customHeight="1">
      <c r="A415" s="64">
        <v>1902</v>
      </c>
      <c r="B415" s="87"/>
      <c r="C415" s="87"/>
      <c r="D415" s="87"/>
      <c r="E415" s="87"/>
      <c r="F415" s="87"/>
      <c r="G415" s="87"/>
      <c r="H415" s="87"/>
      <c r="I415" s="87"/>
      <c r="J415" s="87">
        <v>3</v>
      </c>
      <c r="K415" s="88">
        <v>1</v>
      </c>
      <c r="L415" s="72"/>
      <c r="M415" s="3"/>
      <c r="N415" s="30"/>
      <c r="O415" s="84"/>
      <c r="P415" s="85">
        <v>3</v>
      </c>
      <c r="Q415" s="86"/>
      <c r="R415" s="84"/>
      <c r="T415" s="112"/>
    </row>
    <row r="416" spans="1:20" ht="15.75" customHeight="1">
      <c r="A416" s="64">
        <v>2001</v>
      </c>
      <c r="B416" s="87"/>
      <c r="C416" s="87"/>
      <c r="D416" s="87"/>
      <c r="E416" s="87"/>
      <c r="F416" s="87"/>
      <c r="G416" s="87"/>
      <c r="H416" s="87"/>
      <c r="I416" s="87"/>
      <c r="J416" s="87">
        <v>1</v>
      </c>
      <c r="K416" s="88">
        <v>1</v>
      </c>
      <c r="L416" s="72"/>
      <c r="M416" s="3"/>
      <c r="N416" s="30"/>
      <c r="O416" s="3"/>
      <c r="P416" s="142">
        <v>1</v>
      </c>
      <c r="Q416" s="23"/>
      <c r="R416" s="84"/>
      <c r="T416" s="112"/>
    </row>
    <row r="417" spans="1:20" ht="15.75" customHeight="1">
      <c r="A417" s="64">
        <v>2002</v>
      </c>
      <c r="B417" s="87"/>
      <c r="C417" s="87"/>
      <c r="D417" s="87"/>
      <c r="E417" s="87"/>
      <c r="F417" s="87"/>
      <c r="G417" s="87"/>
      <c r="H417" s="87"/>
      <c r="I417" s="87"/>
      <c r="J417" s="87"/>
      <c r="K417" s="88"/>
      <c r="L417" s="72"/>
      <c r="M417" s="3"/>
      <c r="N417" s="30"/>
      <c r="O417" s="89" t="s">
        <v>83</v>
      </c>
      <c r="P417" s="90">
        <v>41</v>
      </c>
      <c r="Q417" s="91">
        <f>K420</f>
        <v>41</v>
      </c>
      <c r="R417" s="92" t="s">
        <v>11</v>
      </c>
      <c r="T417" s="112"/>
    </row>
    <row r="418" spans="1:20" ht="15.75" customHeight="1">
      <c r="A418" s="64">
        <v>2101</v>
      </c>
      <c r="B418" s="87"/>
      <c r="C418" s="87"/>
      <c r="D418" s="87"/>
      <c r="E418" s="87"/>
      <c r="F418" s="87"/>
      <c r="G418" s="87"/>
      <c r="H418" s="87"/>
      <c r="I418" s="87"/>
      <c r="J418" s="87"/>
      <c r="K418" s="88"/>
      <c r="L418" s="72"/>
      <c r="M418" s="3"/>
      <c r="N418" s="30"/>
      <c r="O418" s="93" t="s">
        <v>85</v>
      </c>
      <c r="P418" s="94">
        <f>IF(P417/B403=0,"",P417/B403)</f>
        <v>0.4606741573033708</v>
      </c>
      <c r="Q418" s="95">
        <f>IF(P417/Q417=0,"",P417/Q417)</f>
        <v>1</v>
      </c>
      <c r="R418" s="96" t="s">
        <v>86</v>
      </c>
      <c r="T418" s="112"/>
    </row>
    <row r="419" spans="1:20" ht="15.75" customHeight="1">
      <c r="A419" s="64">
        <v>2102</v>
      </c>
      <c r="B419" s="87"/>
      <c r="C419" s="87"/>
      <c r="D419" s="87"/>
      <c r="E419" s="87"/>
      <c r="F419" s="87"/>
      <c r="G419" s="87"/>
      <c r="H419" s="87"/>
      <c r="I419" s="87"/>
      <c r="J419" s="87"/>
      <c r="K419" s="88"/>
      <c r="L419" s="97"/>
      <c r="M419" s="98"/>
      <c r="N419" s="99"/>
      <c r="O419" s="98"/>
      <c r="P419" s="99"/>
      <c r="Q419" s="99"/>
      <c r="R419" s="122"/>
      <c r="T419" s="112"/>
    </row>
    <row r="420" spans="1:20" ht="18" customHeight="1">
      <c r="A420" s="29"/>
      <c r="B420" s="30"/>
      <c r="C420" s="30"/>
      <c r="D420" s="288" t="s">
        <v>111</v>
      </c>
      <c r="E420" s="289"/>
      <c r="F420" s="289"/>
      <c r="G420" s="289"/>
      <c r="H420" s="289"/>
      <c r="I420" s="289"/>
      <c r="J420" s="290"/>
      <c r="K420" s="101">
        <f>SUM(K403:K416)</f>
        <v>41</v>
      </c>
      <c r="L420" s="102">
        <f>IF(K411=0,"",K411/B403)</f>
        <v>6.741573033707865E-2</v>
      </c>
      <c r="M420" s="102">
        <f>IF(K420=0,"",K420/B403)</f>
        <v>0.4606741573033708</v>
      </c>
      <c r="N420" s="102">
        <f>IF(K411=0,"",M420-L420)</f>
        <v>0.39325842696629215</v>
      </c>
      <c r="O420" s="3"/>
      <c r="P420" s="30"/>
      <c r="Q420" s="23"/>
      <c r="R420" s="3"/>
      <c r="T420" s="112"/>
    </row>
    <row r="421" spans="1:20" ht="12.75" customHeight="1">
      <c r="L421" s="3"/>
      <c r="M421" s="3"/>
      <c r="O421" s="3"/>
    </row>
    <row r="422" spans="1:20" ht="12.75" customHeight="1">
      <c r="L422" s="3"/>
      <c r="M422" s="3"/>
      <c r="O422" s="3"/>
    </row>
    <row r="423" spans="1:20" ht="26.25" customHeight="1">
      <c r="A423" s="309" t="s">
        <v>99</v>
      </c>
      <c r="B423" s="292"/>
      <c r="C423" s="292"/>
      <c r="D423" s="292"/>
      <c r="E423" s="292"/>
      <c r="F423" s="292"/>
      <c r="G423" s="292"/>
      <c r="H423" s="298" t="s">
        <v>91</v>
      </c>
      <c r="I423" s="292"/>
      <c r="J423" s="292"/>
      <c r="K423" s="30"/>
      <c r="L423" s="3"/>
      <c r="M423" s="3"/>
      <c r="N423" s="30"/>
      <c r="O423" s="3"/>
      <c r="P423" s="30"/>
      <c r="Q423" s="30"/>
      <c r="R423" s="30"/>
    </row>
    <row r="424" spans="1:20" ht="20.25" customHeight="1">
      <c r="A424" s="293" t="s">
        <v>10</v>
      </c>
      <c r="B424" s="294" t="s">
        <v>100</v>
      </c>
      <c r="C424" s="289"/>
      <c r="D424" s="289"/>
      <c r="E424" s="289"/>
      <c r="F424" s="289"/>
      <c r="G424" s="289"/>
      <c r="H424" s="289"/>
      <c r="I424" s="289"/>
      <c r="J424" s="290"/>
      <c r="K424" s="295" t="s">
        <v>11</v>
      </c>
      <c r="L424" s="286" t="s">
        <v>3</v>
      </c>
      <c r="M424" s="286" t="s">
        <v>4</v>
      </c>
      <c r="N424" s="284" t="s">
        <v>5</v>
      </c>
      <c r="O424" s="286" t="s">
        <v>6</v>
      </c>
      <c r="P424" s="287" t="s">
        <v>7</v>
      </c>
      <c r="Q424" s="287" t="s">
        <v>8</v>
      </c>
      <c r="R424" s="286" t="s">
        <v>101</v>
      </c>
    </row>
    <row r="425" spans="1:20" ht="15.75" customHeight="1">
      <c r="A425" s="285"/>
      <c r="B425" s="64" t="s">
        <v>102</v>
      </c>
      <c r="C425" s="64" t="s">
        <v>103</v>
      </c>
      <c r="D425" s="64" t="s">
        <v>104</v>
      </c>
      <c r="E425" s="64" t="s">
        <v>105</v>
      </c>
      <c r="F425" s="64" t="s">
        <v>106</v>
      </c>
      <c r="G425" s="64" t="s">
        <v>107</v>
      </c>
      <c r="H425" s="64" t="s">
        <v>108</v>
      </c>
      <c r="I425" s="64" t="s">
        <v>109</v>
      </c>
      <c r="J425" s="64" t="s">
        <v>110</v>
      </c>
      <c r="K425" s="285"/>
      <c r="L425" s="285"/>
      <c r="M425" s="285"/>
      <c r="N425" s="285"/>
      <c r="O425" s="285"/>
      <c r="P425" s="285"/>
      <c r="Q425" s="285"/>
      <c r="R425" s="285"/>
      <c r="T425" s="112"/>
    </row>
    <row r="426" spans="1:20" ht="15.75" customHeight="1">
      <c r="A426" s="64">
        <v>1401</v>
      </c>
      <c r="B426" s="65">
        <v>105</v>
      </c>
      <c r="C426" s="87"/>
      <c r="D426" s="87"/>
      <c r="E426" s="87"/>
      <c r="F426" s="87"/>
      <c r="G426" s="87"/>
      <c r="H426" s="87"/>
      <c r="I426" s="87"/>
      <c r="J426" s="87"/>
      <c r="K426" s="88"/>
      <c r="L426" s="67"/>
      <c r="M426" s="49"/>
      <c r="N426" s="68"/>
      <c r="O426" s="107"/>
      <c r="P426" s="70">
        <f>B426</f>
        <v>105</v>
      </c>
      <c r="Q426" s="108"/>
      <c r="R426" s="107"/>
      <c r="T426" s="112"/>
    </row>
    <row r="427" spans="1:20" ht="15.75" customHeight="1">
      <c r="A427" s="64">
        <v>1402</v>
      </c>
      <c r="B427" s="87"/>
      <c r="C427" s="87">
        <v>90</v>
      </c>
      <c r="D427" s="87"/>
      <c r="E427" s="87"/>
      <c r="F427" s="87"/>
      <c r="G427" s="87"/>
      <c r="H427" s="87"/>
      <c r="I427" s="87"/>
      <c r="J427" s="87"/>
      <c r="K427" s="88"/>
      <c r="L427" s="72"/>
      <c r="M427" s="3"/>
      <c r="N427" s="73"/>
      <c r="O427" s="74">
        <f>IF(C427=0,"",C427/B426)</f>
        <v>0.8571428571428571</v>
      </c>
      <c r="P427" s="75">
        <v>90</v>
      </c>
      <c r="Q427" s="76">
        <f t="shared" ref="Q427:Q434" si="39">IF(P427=0,"",P427/P426)</f>
        <v>0.8571428571428571</v>
      </c>
      <c r="R427" s="76">
        <f t="shared" ref="R427:R434" si="40">IF(P427=0,"",100%-Q427)</f>
        <v>0.1428571428571429</v>
      </c>
      <c r="T427" s="112"/>
    </row>
    <row r="428" spans="1:20" ht="15.75" customHeight="1">
      <c r="A428" s="64">
        <v>1501</v>
      </c>
      <c r="B428" s="87"/>
      <c r="C428" s="87"/>
      <c r="D428" s="87">
        <v>79</v>
      </c>
      <c r="E428" s="87"/>
      <c r="F428" s="87"/>
      <c r="G428" s="87"/>
      <c r="H428" s="87"/>
      <c r="I428" s="87"/>
      <c r="J428" s="87"/>
      <c r="K428" s="88"/>
      <c r="L428" s="72"/>
      <c r="M428" s="3"/>
      <c r="N428" s="73"/>
      <c r="O428" s="74">
        <f>IF(D428=0,"",D428/C427)</f>
        <v>0.87777777777777777</v>
      </c>
      <c r="P428" s="75">
        <v>80</v>
      </c>
      <c r="Q428" s="76">
        <f t="shared" si="39"/>
        <v>0.88888888888888884</v>
      </c>
      <c r="R428" s="76">
        <f t="shared" si="40"/>
        <v>0.11111111111111116</v>
      </c>
      <c r="T428" s="77">
        <f>P428/P426</f>
        <v>0.76190476190476186</v>
      </c>
    </row>
    <row r="429" spans="1:20" ht="15.75" customHeight="1">
      <c r="A429" s="64">
        <v>1502</v>
      </c>
      <c r="B429" s="87"/>
      <c r="C429" s="87"/>
      <c r="D429" s="87"/>
      <c r="E429" s="87">
        <v>67</v>
      </c>
      <c r="F429" s="87"/>
      <c r="G429" s="87"/>
      <c r="H429" s="87"/>
      <c r="I429" s="87"/>
      <c r="J429" s="87"/>
      <c r="K429" s="88"/>
      <c r="L429" s="72"/>
      <c r="M429" s="3"/>
      <c r="N429" s="73"/>
      <c r="O429" s="74">
        <f>IF(E429=0,"",E429/D428)</f>
        <v>0.84810126582278478</v>
      </c>
      <c r="P429" s="75">
        <v>74</v>
      </c>
      <c r="Q429" s="76">
        <f t="shared" si="39"/>
        <v>0.92500000000000004</v>
      </c>
      <c r="R429" s="76">
        <f t="shared" si="40"/>
        <v>7.4999999999999956E-2</v>
      </c>
      <c r="T429" s="112"/>
    </row>
    <row r="430" spans="1:20" ht="15.75" customHeight="1">
      <c r="A430" s="64">
        <v>1601</v>
      </c>
      <c r="B430" s="87"/>
      <c r="C430" s="87"/>
      <c r="D430" s="87"/>
      <c r="E430" s="87"/>
      <c r="F430" s="87">
        <v>60</v>
      </c>
      <c r="G430" s="87"/>
      <c r="H430" s="87"/>
      <c r="I430" s="87"/>
      <c r="J430" s="87"/>
      <c r="K430" s="88"/>
      <c r="L430" s="72"/>
      <c r="M430" s="3"/>
      <c r="N430" s="73"/>
      <c r="O430" s="74">
        <f>IF(F430=0,"",F430/E429)</f>
        <v>0.89552238805970152</v>
      </c>
      <c r="P430" s="75">
        <v>60</v>
      </c>
      <c r="Q430" s="76">
        <f t="shared" si="39"/>
        <v>0.81081081081081086</v>
      </c>
      <c r="R430" s="76">
        <f t="shared" si="40"/>
        <v>0.18918918918918914</v>
      </c>
      <c r="T430" s="112"/>
    </row>
    <row r="431" spans="1:20" ht="15.75" customHeight="1">
      <c r="A431" s="64">
        <v>1602</v>
      </c>
      <c r="B431" s="87"/>
      <c r="C431" s="87"/>
      <c r="D431" s="87"/>
      <c r="E431" s="87"/>
      <c r="F431" s="87"/>
      <c r="G431" s="87">
        <v>57</v>
      </c>
      <c r="H431" s="87"/>
      <c r="I431" s="87"/>
      <c r="J431" s="87"/>
      <c r="K431" s="88"/>
      <c r="L431" s="72"/>
      <c r="M431" s="3"/>
      <c r="N431" s="73"/>
      <c r="O431" s="74">
        <f>IF(G431=0,"",G431/F430)</f>
        <v>0.95</v>
      </c>
      <c r="P431" s="75">
        <v>58</v>
      </c>
      <c r="Q431" s="76">
        <f t="shared" si="39"/>
        <v>0.96666666666666667</v>
      </c>
      <c r="R431" s="76">
        <f t="shared" si="40"/>
        <v>3.3333333333333326E-2</v>
      </c>
      <c r="T431" s="112"/>
    </row>
    <row r="432" spans="1:20" ht="15.75" customHeight="1">
      <c r="A432" s="64">
        <v>1701</v>
      </c>
      <c r="B432" s="87"/>
      <c r="C432" s="87"/>
      <c r="D432" s="87"/>
      <c r="E432" s="87"/>
      <c r="F432" s="87"/>
      <c r="G432" s="87"/>
      <c r="H432" s="87">
        <v>56</v>
      </c>
      <c r="I432" s="87"/>
      <c r="J432" s="87"/>
      <c r="K432" s="88"/>
      <c r="L432" s="72"/>
      <c r="M432" s="3"/>
      <c r="N432" s="73"/>
      <c r="O432" s="74">
        <f>IF(H432=0,"",H432/G431)</f>
        <v>0.98245614035087714</v>
      </c>
      <c r="P432" s="75">
        <v>56</v>
      </c>
      <c r="Q432" s="76">
        <f t="shared" si="39"/>
        <v>0.96551724137931039</v>
      </c>
      <c r="R432" s="76">
        <f t="shared" si="40"/>
        <v>3.4482758620689613E-2</v>
      </c>
      <c r="T432" s="112"/>
    </row>
    <row r="433" spans="1:21" ht="15.75" customHeight="1">
      <c r="A433" s="64">
        <v>1702</v>
      </c>
      <c r="B433" s="87"/>
      <c r="C433" s="87"/>
      <c r="D433" s="87"/>
      <c r="E433" s="87"/>
      <c r="F433" s="87"/>
      <c r="G433" s="87"/>
      <c r="H433" s="87"/>
      <c r="I433" s="87">
        <v>41</v>
      </c>
      <c r="J433" s="87"/>
      <c r="K433" s="88"/>
      <c r="L433" s="72"/>
      <c r="M433" s="3"/>
      <c r="N433" s="73"/>
      <c r="O433" s="74">
        <f>IF(I433=0,"",I433/H432)</f>
        <v>0.7321428571428571</v>
      </c>
      <c r="P433" s="75">
        <v>55</v>
      </c>
      <c r="Q433" s="76">
        <f t="shared" si="39"/>
        <v>0.9821428571428571</v>
      </c>
      <c r="R433" s="76">
        <f t="shared" si="40"/>
        <v>1.7857142857142905E-2</v>
      </c>
      <c r="T433" s="112"/>
    </row>
    <row r="434" spans="1:21" ht="15.75" customHeight="1">
      <c r="A434" s="64">
        <v>1801</v>
      </c>
      <c r="B434" s="87"/>
      <c r="C434" s="87"/>
      <c r="D434" s="87"/>
      <c r="E434" s="87"/>
      <c r="F434" s="87"/>
      <c r="G434" s="87"/>
      <c r="H434" s="87"/>
      <c r="I434" s="87"/>
      <c r="J434" s="87">
        <v>41</v>
      </c>
      <c r="K434" s="88">
        <v>13</v>
      </c>
      <c r="L434" s="72"/>
      <c r="M434" s="3"/>
      <c r="N434" s="73"/>
      <c r="O434" s="78">
        <f>IF(J434=0,"",J434/I433)</f>
        <v>1</v>
      </c>
      <c r="P434" s="75">
        <v>50</v>
      </c>
      <c r="Q434" s="79">
        <f t="shared" si="39"/>
        <v>0.90909090909090906</v>
      </c>
      <c r="R434" s="79">
        <f t="shared" si="40"/>
        <v>9.0909090909090939E-2</v>
      </c>
      <c r="T434" s="112"/>
    </row>
    <row r="435" spans="1:21" ht="15.75" customHeight="1">
      <c r="A435" s="64">
        <v>1802</v>
      </c>
      <c r="B435" s="87"/>
      <c r="C435" s="87"/>
      <c r="D435" s="87"/>
      <c r="E435" s="87"/>
      <c r="F435" s="87"/>
      <c r="G435" s="87"/>
      <c r="H435" s="87"/>
      <c r="I435" s="87"/>
      <c r="J435" s="87">
        <v>26</v>
      </c>
      <c r="K435" s="88">
        <v>13</v>
      </c>
      <c r="L435" s="72"/>
      <c r="M435" s="3"/>
      <c r="N435" s="30"/>
      <c r="O435" s="80"/>
      <c r="P435" s="81">
        <v>36</v>
      </c>
      <c r="Q435" s="82"/>
      <c r="R435" s="83"/>
      <c r="T435" s="112"/>
    </row>
    <row r="436" spans="1:21" ht="15.75" customHeight="1">
      <c r="A436" s="64">
        <v>1901</v>
      </c>
      <c r="B436" s="87"/>
      <c r="C436" s="87"/>
      <c r="D436" s="87"/>
      <c r="E436" s="87"/>
      <c r="F436" s="87"/>
      <c r="G436" s="87"/>
      <c r="H436" s="87"/>
      <c r="I436" s="87"/>
      <c r="J436" s="87">
        <v>16</v>
      </c>
      <c r="K436" s="88">
        <v>9</v>
      </c>
      <c r="L436" s="72"/>
      <c r="M436" s="3"/>
      <c r="N436" s="30"/>
      <c r="O436" s="84"/>
      <c r="P436" s="85">
        <v>23</v>
      </c>
      <c r="Q436" s="86"/>
      <c r="R436" s="84"/>
      <c r="T436" s="112"/>
    </row>
    <row r="437" spans="1:21" ht="15.75" customHeight="1">
      <c r="A437" s="64">
        <v>1902</v>
      </c>
      <c r="B437" s="87"/>
      <c r="C437" s="87"/>
      <c r="D437" s="87"/>
      <c r="E437" s="87"/>
      <c r="F437" s="87"/>
      <c r="G437" s="87"/>
      <c r="H437" s="87"/>
      <c r="I437" s="87"/>
      <c r="J437" s="87">
        <v>7</v>
      </c>
      <c r="K437" s="88">
        <v>4</v>
      </c>
      <c r="L437" s="72"/>
      <c r="M437" s="3"/>
      <c r="N437" s="30"/>
      <c r="O437" s="84"/>
      <c r="P437" s="85">
        <v>12</v>
      </c>
      <c r="Q437" s="86"/>
      <c r="R437" s="84"/>
      <c r="T437" s="112"/>
    </row>
    <row r="438" spans="1:21" ht="15.75" customHeight="1">
      <c r="A438" s="64">
        <v>2001</v>
      </c>
      <c r="B438" s="87"/>
      <c r="C438" s="87"/>
      <c r="D438" s="87"/>
      <c r="E438" s="87"/>
      <c r="F438" s="87"/>
      <c r="G438" s="87"/>
      <c r="H438" s="87"/>
      <c r="I438" s="87"/>
      <c r="J438" s="87">
        <v>5</v>
      </c>
      <c r="K438" s="88">
        <v>1</v>
      </c>
      <c r="L438" s="72"/>
      <c r="M438" s="3"/>
      <c r="N438" s="30"/>
      <c r="O438" s="84"/>
      <c r="P438" s="85">
        <v>5</v>
      </c>
      <c r="Q438" s="86"/>
      <c r="R438" s="84"/>
      <c r="T438" s="112"/>
    </row>
    <row r="439" spans="1:21" ht="15.75" customHeight="1">
      <c r="A439" s="64">
        <v>2002</v>
      </c>
      <c r="B439" s="87"/>
      <c r="C439" s="87"/>
      <c r="D439" s="87"/>
      <c r="E439" s="87"/>
      <c r="F439" s="87"/>
      <c r="G439" s="87"/>
      <c r="H439" s="87"/>
      <c r="I439" s="87"/>
      <c r="J439" s="87">
        <v>3</v>
      </c>
      <c r="K439" s="88">
        <v>3</v>
      </c>
      <c r="L439" s="72"/>
      <c r="M439" s="3"/>
      <c r="N439" s="30"/>
      <c r="O439" s="3"/>
      <c r="P439" s="142">
        <v>4</v>
      </c>
      <c r="Q439" s="23"/>
      <c r="R439" s="84"/>
      <c r="T439" s="112"/>
    </row>
    <row r="440" spans="1:21" ht="15.75" customHeight="1">
      <c r="A440" s="64">
        <v>2101</v>
      </c>
      <c r="B440" s="87"/>
      <c r="C440" s="87"/>
      <c r="D440" s="87"/>
      <c r="E440" s="87"/>
      <c r="F440" s="87"/>
      <c r="G440" s="87"/>
      <c r="H440" s="87"/>
      <c r="I440" s="87"/>
      <c r="J440" s="87">
        <v>2</v>
      </c>
      <c r="K440" s="88">
        <v>2</v>
      </c>
      <c r="L440" s="72"/>
      <c r="M440" s="3"/>
      <c r="N440" s="30"/>
      <c r="O440" s="89" t="s">
        <v>83</v>
      </c>
      <c r="P440" s="90">
        <v>45</v>
      </c>
      <c r="Q440" s="91">
        <f>K443</f>
        <v>45</v>
      </c>
      <c r="R440" s="92" t="s">
        <v>11</v>
      </c>
      <c r="T440" s="112"/>
    </row>
    <row r="441" spans="1:21" ht="15.75" customHeight="1">
      <c r="A441" s="64">
        <v>2102</v>
      </c>
      <c r="B441" s="87"/>
      <c r="C441" s="87"/>
      <c r="D441" s="87"/>
      <c r="E441" s="87"/>
      <c r="F441" s="87"/>
      <c r="G441" s="87"/>
      <c r="H441" s="87"/>
      <c r="I441" s="87"/>
      <c r="J441" s="87"/>
      <c r="K441" s="88"/>
      <c r="L441" s="72"/>
      <c r="M441" s="3"/>
      <c r="N441" s="30"/>
      <c r="O441" s="93" t="s">
        <v>85</v>
      </c>
      <c r="P441" s="94">
        <f>P440/B426</f>
        <v>0.42857142857142855</v>
      </c>
      <c r="Q441" s="95">
        <f>P440/Q440</f>
        <v>1</v>
      </c>
      <c r="R441" s="96" t="s">
        <v>86</v>
      </c>
      <c r="T441" s="112"/>
    </row>
    <row r="442" spans="1:21" ht="15.75" customHeight="1">
      <c r="A442" s="64">
        <v>2201</v>
      </c>
      <c r="B442" s="87"/>
      <c r="C442" s="87"/>
      <c r="D442" s="87"/>
      <c r="E442" s="87"/>
      <c r="F442" s="87"/>
      <c r="G442" s="87"/>
      <c r="H442" s="87"/>
      <c r="I442" s="87"/>
      <c r="J442" s="87"/>
      <c r="K442" s="88"/>
      <c r="L442" s="97"/>
      <c r="M442" s="98"/>
      <c r="N442" s="99"/>
      <c r="O442" s="98"/>
      <c r="P442" s="99"/>
      <c r="Q442" s="99"/>
      <c r="R442" s="122"/>
      <c r="T442" s="112"/>
    </row>
    <row r="443" spans="1:21" ht="18" customHeight="1">
      <c r="A443" s="29"/>
      <c r="B443" s="30"/>
      <c r="C443" s="30"/>
      <c r="D443" s="288" t="s">
        <v>111</v>
      </c>
      <c r="E443" s="289"/>
      <c r="F443" s="289"/>
      <c r="G443" s="289"/>
      <c r="H443" s="289"/>
      <c r="I443" s="289"/>
      <c r="J443" s="290"/>
      <c r="K443" s="101">
        <f>SUM(K426:K440)</f>
        <v>45</v>
      </c>
      <c r="L443" s="102">
        <f>IF(K434=0,"",K434/B426)</f>
        <v>0.12380952380952381</v>
      </c>
      <c r="M443" s="102">
        <f>IF(K443=0,"",K443/B426)</f>
        <v>0.42857142857142855</v>
      </c>
      <c r="N443" s="102">
        <f>IF(K434=0,"",M443-L443)</f>
        <v>0.30476190476190473</v>
      </c>
      <c r="O443" s="3"/>
      <c r="P443" s="30"/>
      <c r="Q443" s="23"/>
      <c r="R443" s="3"/>
      <c r="T443" s="112"/>
    </row>
    <row r="444" spans="1:21" ht="12.75" customHeight="1">
      <c r="L444" s="3"/>
      <c r="M444" s="3"/>
      <c r="O444" s="3"/>
    </row>
    <row r="445" spans="1:21" ht="12.75" customHeight="1">
      <c r="L445" s="3"/>
      <c r="M445" s="3"/>
      <c r="O445" s="3"/>
    </row>
    <row r="446" spans="1:21" ht="26.25" customHeight="1">
      <c r="A446" s="2"/>
      <c r="B446" s="296" t="s">
        <v>99</v>
      </c>
      <c r="C446" s="297"/>
      <c r="D446" s="297"/>
      <c r="E446" s="297"/>
      <c r="F446" s="297"/>
      <c r="G446" s="297"/>
      <c r="H446" s="298" t="s">
        <v>93</v>
      </c>
      <c r="I446" s="292"/>
      <c r="J446" s="292"/>
      <c r="K446" s="30"/>
      <c r="L446" s="3"/>
      <c r="M446" s="3"/>
      <c r="N446" s="30"/>
      <c r="O446" s="3"/>
      <c r="P446" s="30"/>
      <c r="Q446" s="30"/>
      <c r="R446" s="30"/>
    </row>
    <row r="447" spans="1:21" ht="20.25" customHeight="1">
      <c r="A447" s="293" t="s">
        <v>10</v>
      </c>
      <c r="B447" s="294" t="s">
        <v>100</v>
      </c>
      <c r="C447" s="289"/>
      <c r="D447" s="289"/>
      <c r="E447" s="289"/>
      <c r="F447" s="289"/>
      <c r="G447" s="289"/>
      <c r="H447" s="289"/>
      <c r="I447" s="289"/>
      <c r="J447" s="290"/>
      <c r="K447" s="238"/>
      <c r="L447" s="239" t="s">
        <v>11</v>
      </c>
      <c r="M447" s="326" t="s">
        <v>3</v>
      </c>
      <c r="N447" s="326" t="s">
        <v>4</v>
      </c>
      <c r="O447" s="326" t="s">
        <v>5</v>
      </c>
      <c r="P447" s="326" t="s">
        <v>6</v>
      </c>
      <c r="Q447" s="326" t="s">
        <v>7</v>
      </c>
      <c r="R447" s="326" t="s">
        <v>8</v>
      </c>
      <c r="S447" s="286" t="s">
        <v>101</v>
      </c>
    </row>
    <row r="448" spans="1:21" ht="15.75" customHeight="1">
      <c r="A448" s="285"/>
      <c r="B448" s="64" t="s">
        <v>102</v>
      </c>
      <c r="C448" s="64" t="s">
        <v>103</v>
      </c>
      <c r="D448" s="64" t="s">
        <v>104</v>
      </c>
      <c r="E448" s="64" t="s">
        <v>105</v>
      </c>
      <c r="F448" s="64" t="s">
        <v>106</v>
      </c>
      <c r="G448" s="64" t="s">
        <v>107</v>
      </c>
      <c r="H448" s="64" t="s">
        <v>108</v>
      </c>
      <c r="I448" s="64" t="s">
        <v>109</v>
      </c>
      <c r="J448" s="64" t="s">
        <v>110</v>
      </c>
      <c r="K448" s="64" t="s">
        <v>136</v>
      </c>
      <c r="L448" s="240"/>
      <c r="M448" s="327"/>
      <c r="N448" s="327"/>
      <c r="O448" s="327"/>
      <c r="P448" s="327"/>
      <c r="Q448" s="327"/>
      <c r="R448" s="327"/>
      <c r="S448" s="285"/>
      <c r="U448" s="112"/>
    </row>
    <row r="449" spans="1:21" ht="15.75" customHeight="1">
      <c r="A449" s="64">
        <v>1402</v>
      </c>
      <c r="B449" s="65">
        <v>95</v>
      </c>
      <c r="C449" s="87"/>
      <c r="D449" s="87"/>
      <c r="E449" s="87"/>
      <c r="F449" s="87"/>
      <c r="G449" s="87"/>
      <c r="H449" s="87"/>
      <c r="I449" s="87"/>
      <c r="J449" s="87"/>
      <c r="K449" s="87"/>
      <c r="L449" s="88"/>
      <c r="M449" s="67"/>
      <c r="N449" s="49"/>
      <c r="O449" s="68"/>
      <c r="P449" s="107"/>
      <c r="Q449" s="70">
        <f>B449</f>
        <v>95</v>
      </c>
      <c r="R449" s="108"/>
      <c r="S449" s="107"/>
      <c r="U449" s="112"/>
    </row>
    <row r="450" spans="1:21" ht="15.75" customHeight="1">
      <c r="A450" s="64">
        <v>1501</v>
      </c>
      <c r="B450" s="87"/>
      <c r="C450" s="87">
        <v>89</v>
      </c>
      <c r="D450" s="87"/>
      <c r="E450" s="87"/>
      <c r="F450" s="87"/>
      <c r="G450" s="87"/>
      <c r="H450" s="87"/>
      <c r="I450" s="87"/>
      <c r="J450" s="87"/>
      <c r="K450" s="87"/>
      <c r="L450" s="88"/>
      <c r="M450" s="72"/>
      <c r="N450" s="3"/>
      <c r="O450" s="73"/>
      <c r="P450" s="74">
        <f>IF(C450=0,"",C450/B449)</f>
        <v>0.93684210526315792</v>
      </c>
      <c r="Q450" s="75">
        <v>89</v>
      </c>
      <c r="R450" s="76">
        <f t="shared" ref="R450:R457" si="41">IF(Q450=0,"",Q450/Q449)</f>
        <v>0.93684210526315792</v>
      </c>
      <c r="S450" s="76">
        <f t="shared" ref="S450:S457" si="42">IF(Q450=0,"",100%-R450)</f>
        <v>6.315789473684208E-2</v>
      </c>
      <c r="U450" s="112"/>
    </row>
    <row r="451" spans="1:21" ht="15.75" customHeight="1">
      <c r="A451" s="64">
        <v>1502</v>
      </c>
      <c r="B451" s="87"/>
      <c r="C451" s="87"/>
      <c r="D451" s="87">
        <v>83</v>
      </c>
      <c r="E451" s="87"/>
      <c r="F451" s="87"/>
      <c r="G451" s="87"/>
      <c r="H451" s="87"/>
      <c r="I451" s="87"/>
      <c r="J451" s="87"/>
      <c r="K451" s="87"/>
      <c r="L451" s="88"/>
      <c r="M451" s="72"/>
      <c r="N451" s="3"/>
      <c r="O451" s="73"/>
      <c r="P451" s="74">
        <f>IF(D451=0,"",D451/C450)</f>
        <v>0.93258426966292129</v>
      </c>
      <c r="Q451" s="75">
        <v>88</v>
      </c>
      <c r="R451" s="76">
        <f t="shared" si="41"/>
        <v>0.9887640449438202</v>
      </c>
      <c r="S451" s="76">
        <f t="shared" si="42"/>
        <v>1.1235955056179803E-2</v>
      </c>
      <c r="U451" s="77">
        <f>Q451/Q449</f>
        <v>0.9263157894736842</v>
      </c>
    </row>
    <row r="452" spans="1:21" ht="15.75" customHeight="1">
      <c r="A452" s="64">
        <v>1601</v>
      </c>
      <c r="B452" s="87"/>
      <c r="C452" s="87"/>
      <c r="D452" s="87"/>
      <c r="E452" s="87">
        <v>66</v>
      </c>
      <c r="F452" s="87"/>
      <c r="G452" s="87"/>
      <c r="H452" s="87"/>
      <c r="I452" s="87"/>
      <c r="J452" s="87"/>
      <c r="K452" s="87"/>
      <c r="L452" s="88"/>
      <c r="M452" s="72"/>
      <c r="N452" s="3"/>
      <c r="O452" s="73"/>
      <c r="P452" s="74">
        <f>IF(E452=0,"",E452/D451)</f>
        <v>0.79518072289156627</v>
      </c>
      <c r="Q452" s="75">
        <v>83</v>
      </c>
      <c r="R452" s="76">
        <f t="shared" si="41"/>
        <v>0.94318181818181823</v>
      </c>
      <c r="S452" s="76">
        <f t="shared" si="42"/>
        <v>5.6818181818181768E-2</v>
      </c>
      <c r="U452" s="112"/>
    </row>
    <row r="453" spans="1:21" ht="15.75" customHeight="1">
      <c r="A453" s="64">
        <v>1602</v>
      </c>
      <c r="B453" s="87"/>
      <c r="C453" s="87"/>
      <c r="D453" s="87"/>
      <c r="E453" s="87"/>
      <c r="F453" s="87">
        <v>66</v>
      </c>
      <c r="G453" s="87"/>
      <c r="H453" s="87"/>
      <c r="I453" s="87"/>
      <c r="J453" s="87"/>
      <c r="K453" s="87"/>
      <c r="L453" s="88"/>
      <c r="M453" s="72"/>
      <c r="N453" s="3"/>
      <c r="O453" s="73"/>
      <c r="P453" s="74">
        <f>IF(F453=0,"",F453/E452)</f>
        <v>1</v>
      </c>
      <c r="Q453" s="75">
        <v>81</v>
      </c>
      <c r="R453" s="76">
        <f t="shared" si="41"/>
        <v>0.97590361445783136</v>
      </c>
      <c r="S453" s="76">
        <f t="shared" si="42"/>
        <v>2.4096385542168641E-2</v>
      </c>
      <c r="U453" s="112"/>
    </row>
    <row r="454" spans="1:21" ht="15.75" customHeight="1">
      <c r="A454" s="64">
        <v>1701</v>
      </c>
      <c r="B454" s="87"/>
      <c r="C454" s="87"/>
      <c r="D454" s="87"/>
      <c r="E454" s="87"/>
      <c r="F454" s="87"/>
      <c r="G454" s="87">
        <v>56</v>
      </c>
      <c r="H454" s="87"/>
      <c r="I454" s="87"/>
      <c r="J454" s="87"/>
      <c r="K454" s="87"/>
      <c r="L454" s="88"/>
      <c r="M454" s="72"/>
      <c r="N454" s="3"/>
      <c r="O454" s="73"/>
      <c r="P454" s="74">
        <f>IF(G454=0,"",G454/F453)</f>
        <v>0.84848484848484851</v>
      </c>
      <c r="Q454" s="75">
        <v>78</v>
      </c>
      <c r="R454" s="76">
        <f t="shared" si="41"/>
        <v>0.96296296296296291</v>
      </c>
      <c r="S454" s="76">
        <f t="shared" si="42"/>
        <v>3.703703703703709E-2</v>
      </c>
      <c r="U454" s="112"/>
    </row>
    <row r="455" spans="1:21" ht="15.75" customHeight="1">
      <c r="A455" s="64">
        <v>1702</v>
      </c>
      <c r="B455" s="87"/>
      <c r="C455" s="87"/>
      <c r="D455" s="87"/>
      <c r="E455" s="87"/>
      <c r="F455" s="87"/>
      <c r="G455" s="87"/>
      <c r="H455" s="87">
        <v>51</v>
      </c>
      <c r="I455" s="87"/>
      <c r="J455" s="87"/>
      <c r="K455" s="87"/>
      <c r="L455" s="88"/>
      <c r="M455" s="72"/>
      <c r="N455" s="3"/>
      <c r="O455" s="73"/>
      <c r="P455" s="74">
        <f>IF(H455=0,"",H455/G454)</f>
        <v>0.9107142857142857</v>
      </c>
      <c r="Q455" s="75">
        <v>74</v>
      </c>
      <c r="R455" s="76">
        <f t="shared" si="41"/>
        <v>0.94871794871794868</v>
      </c>
      <c r="S455" s="76">
        <f t="shared" si="42"/>
        <v>5.1282051282051322E-2</v>
      </c>
      <c r="U455" s="112"/>
    </row>
    <row r="456" spans="1:21" ht="15.75" customHeight="1">
      <c r="A456" s="64">
        <v>1801</v>
      </c>
      <c r="B456" s="87"/>
      <c r="C456" s="87"/>
      <c r="D456" s="87"/>
      <c r="E456" s="87"/>
      <c r="F456" s="87"/>
      <c r="G456" s="87"/>
      <c r="H456" s="87"/>
      <c r="I456" s="87">
        <v>50</v>
      </c>
      <c r="J456" s="87"/>
      <c r="K456" s="87"/>
      <c r="L456" s="88"/>
      <c r="M456" s="72"/>
      <c r="N456" s="3"/>
      <c r="O456" s="73"/>
      <c r="P456" s="74">
        <f>IF(I456=0,"",I456/H455)</f>
        <v>0.98039215686274506</v>
      </c>
      <c r="Q456" s="75">
        <v>69</v>
      </c>
      <c r="R456" s="76">
        <f t="shared" si="41"/>
        <v>0.93243243243243246</v>
      </c>
      <c r="S456" s="76">
        <f t="shared" si="42"/>
        <v>6.7567567567567544E-2</v>
      </c>
      <c r="U456" s="112"/>
    </row>
    <row r="457" spans="1:21" ht="15.75" customHeight="1">
      <c r="A457" s="64">
        <v>1802</v>
      </c>
      <c r="B457" s="87"/>
      <c r="C457" s="87"/>
      <c r="D457" s="87"/>
      <c r="E457" s="87"/>
      <c r="F457" s="87"/>
      <c r="G457" s="87"/>
      <c r="H457" s="87"/>
      <c r="I457" s="87"/>
      <c r="J457" s="87">
        <v>47</v>
      </c>
      <c r="K457" s="87"/>
      <c r="L457" s="88"/>
      <c r="M457" s="72"/>
      <c r="N457" s="3"/>
      <c r="O457" s="73"/>
      <c r="P457" s="78">
        <f>IF(J457=0,"",J457/I456)</f>
        <v>0.94</v>
      </c>
      <c r="Q457" s="75">
        <v>67</v>
      </c>
      <c r="R457" s="79">
        <f t="shared" si="41"/>
        <v>0.97101449275362317</v>
      </c>
      <c r="S457" s="79">
        <f t="shared" si="42"/>
        <v>2.8985507246376829E-2</v>
      </c>
      <c r="U457" s="112"/>
    </row>
    <row r="458" spans="1:21" ht="15.75" customHeight="1">
      <c r="A458" s="64">
        <v>1901</v>
      </c>
      <c r="B458" s="87"/>
      <c r="C458" s="87"/>
      <c r="D458" s="87"/>
      <c r="E458" s="87"/>
      <c r="F458" s="87"/>
      <c r="G458" s="87"/>
      <c r="H458" s="87"/>
      <c r="I458" s="87"/>
      <c r="J458" s="87"/>
      <c r="K458" s="87">
        <v>47</v>
      </c>
      <c r="L458" s="88">
        <v>15</v>
      </c>
      <c r="M458" s="72"/>
      <c r="N458" s="3"/>
      <c r="O458" s="30"/>
      <c r="P458" s="80"/>
      <c r="Q458" s="81">
        <v>61</v>
      </c>
      <c r="R458" s="82"/>
      <c r="S458" s="83"/>
      <c r="U458" s="112"/>
    </row>
    <row r="459" spans="1:21" ht="15.75" customHeight="1">
      <c r="A459" s="64">
        <v>1902</v>
      </c>
      <c r="B459" s="87"/>
      <c r="C459" s="87"/>
      <c r="D459" s="87"/>
      <c r="E459" s="87"/>
      <c r="F459" s="87"/>
      <c r="G459" s="87"/>
      <c r="H459" s="87"/>
      <c r="I459" s="87"/>
      <c r="J459" s="87"/>
      <c r="K459" s="87">
        <v>40</v>
      </c>
      <c r="L459" s="88">
        <v>15</v>
      </c>
      <c r="M459" s="72"/>
      <c r="N459" s="3"/>
      <c r="O459" s="30"/>
      <c r="P459" s="84"/>
      <c r="Q459" s="85">
        <v>46</v>
      </c>
      <c r="R459" s="86"/>
      <c r="S459" s="84"/>
      <c r="U459" s="112"/>
    </row>
    <row r="460" spans="1:21" ht="15.75" customHeight="1">
      <c r="A460" s="64">
        <v>2001</v>
      </c>
      <c r="B460" s="87"/>
      <c r="C460" s="87"/>
      <c r="D460" s="87"/>
      <c r="E460" s="87"/>
      <c r="F460" s="87"/>
      <c r="G460" s="87"/>
      <c r="H460" s="87"/>
      <c r="I460" s="87"/>
      <c r="J460" s="87"/>
      <c r="K460" s="87">
        <v>19</v>
      </c>
      <c r="L460" s="88">
        <v>19</v>
      </c>
      <c r="M460" s="72"/>
      <c r="N460" s="3"/>
      <c r="O460" s="30"/>
      <c r="P460" s="84"/>
      <c r="Q460" s="85">
        <v>30</v>
      </c>
      <c r="R460" s="86"/>
      <c r="S460" s="84"/>
      <c r="U460" s="112"/>
    </row>
    <row r="461" spans="1:21" ht="15.75" customHeight="1">
      <c r="A461" s="64">
        <v>2002</v>
      </c>
      <c r="B461" s="87"/>
      <c r="C461" s="87"/>
      <c r="D461" s="87"/>
      <c r="E461" s="87"/>
      <c r="F461" s="87"/>
      <c r="G461" s="87"/>
      <c r="H461" s="87"/>
      <c r="I461" s="87"/>
      <c r="J461" s="87"/>
      <c r="K461" s="87">
        <v>5</v>
      </c>
      <c r="L461" s="88">
        <v>5</v>
      </c>
      <c r="M461" s="72"/>
      <c r="N461" s="3"/>
      <c r="O461" s="30"/>
      <c r="P461" s="84"/>
      <c r="Q461" s="85">
        <v>11</v>
      </c>
      <c r="R461" s="86"/>
      <c r="S461" s="84"/>
      <c r="U461" s="112"/>
    </row>
    <row r="462" spans="1:21" ht="15.75" customHeight="1">
      <c r="A462" s="64">
        <v>2101</v>
      </c>
      <c r="B462" s="87"/>
      <c r="C462" s="87"/>
      <c r="D462" s="87"/>
      <c r="E462" s="87"/>
      <c r="F462" s="87"/>
      <c r="G462" s="87"/>
      <c r="H462" s="87"/>
      <c r="I462" s="87"/>
      <c r="J462" s="87"/>
      <c r="K462" s="87">
        <v>2</v>
      </c>
      <c r="L462" s="88">
        <v>2</v>
      </c>
      <c r="M462" s="72"/>
      <c r="N462" s="3"/>
      <c r="O462" s="30"/>
      <c r="P462" s="3"/>
      <c r="Q462" s="30">
        <v>6</v>
      </c>
      <c r="R462" s="23"/>
      <c r="S462" s="84"/>
      <c r="U462" s="112"/>
    </row>
    <row r="463" spans="1:21" ht="15.75" customHeight="1">
      <c r="A463" s="64">
        <v>2102</v>
      </c>
      <c r="B463" s="87"/>
      <c r="C463" s="87"/>
      <c r="D463" s="87"/>
      <c r="E463" s="87"/>
      <c r="F463" s="87"/>
      <c r="G463" s="87"/>
      <c r="H463" s="87"/>
      <c r="I463" s="87"/>
      <c r="J463" s="87"/>
      <c r="K463" s="87">
        <v>2</v>
      </c>
      <c r="L463" s="88">
        <v>1</v>
      </c>
      <c r="M463" s="72"/>
      <c r="N463" s="3"/>
      <c r="O463" s="30"/>
      <c r="P463" s="89" t="s">
        <v>83</v>
      </c>
      <c r="Q463" s="90">
        <v>54</v>
      </c>
      <c r="R463" s="91">
        <f>L466</f>
        <v>58</v>
      </c>
      <c r="S463" s="92" t="s">
        <v>11</v>
      </c>
      <c r="U463" s="112"/>
    </row>
    <row r="464" spans="1:21" ht="15.75" customHeight="1">
      <c r="A464" s="64">
        <v>2201</v>
      </c>
      <c r="B464" s="87"/>
      <c r="C464" s="87"/>
      <c r="D464" s="87"/>
      <c r="E464" s="87"/>
      <c r="F464" s="87"/>
      <c r="G464" s="87"/>
      <c r="H464" s="87"/>
      <c r="I464" s="87"/>
      <c r="J464" s="87"/>
      <c r="K464" s="87">
        <v>1</v>
      </c>
      <c r="L464" s="88">
        <v>1</v>
      </c>
      <c r="M464" s="72"/>
      <c r="N464" s="3"/>
      <c r="O464" s="30"/>
      <c r="P464" s="93" t="s">
        <v>85</v>
      </c>
      <c r="Q464" s="94">
        <f>Q463/B449</f>
        <v>0.56842105263157894</v>
      </c>
      <c r="R464" s="95">
        <f>Q463/R463</f>
        <v>0.93103448275862066</v>
      </c>
      <c r="S464" s="96" t="s">
        <v>86</v>
      </c>
      <c r="U464" s="112"/>
    </row>
    <row r="465" spans="1:21" ht="15.75" customHeight="1">
      <c r="A465" s="64">
        <v>2202</v>
      </c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8"/>
      <c r="M465" s="97"/>
      <c r="N465" s="98"/>
      <c r="O465" s="99"/>
      <c r="P465" s="98"/>
      <c r="Q465" s="99"/>
      <c r="R465" s="99"/>
      <c r="S465" s="122"/>
      <c r="U465" s="112"/>
    </row>
    <row r="466" spans="1:21" ht="18" customHeight="1">
      <c r="A466" s="29"/>
      <c r="B466" s="30"/>
      <c r="C466" s="30"/>
      <c r="D466" s="30"/>
      <c r="E466" s="288" t="s">
        <v>111</v>
      </c>
      <c r="F466" s="289"/>
      <c r="G466" s="289"/>
      <c r="H466" s="289"/>
      <c r="I466" s="289"/>
      <c r="J466" s="289"/>
      <c r="K466" s="290"/>
      <c r="L466" s="101">
        <f>SUM(L449:L464)</f>
        <v>58</v>
      </c>
      <c r="M466" s="102">
        <f>L458/B449</f>
        <v>0.15789473684210525</v>
      </c>
      <c r="N466" s="102">
        <f>IF(L466=0,"",L466/B449)</f>
        <v>0.61052631578947369</v>
      </c>
      <c r="O466" s="102">
        <f>N466-M466</f>
        <v>0.45263157894736844</v>
      </c>
      <c r="P466" s="3"/>
      <c r="Q466" s="30"/>
      <c r="R466" s="23"/>
      <c r="S466" s="3"/>
      <c r="U466" s="112"/>
    </row>
    <row r="467" spans="1:21" ht="12.75" customHeight="1">
      <c r="L467" s="3"/>
      <c r="M467" s="3"/>
      <c r="O467" s="3"/>
    </row>
    <row r="468" spans="1:21" ht="12.75" customHeight="1">
      <c r="L468" s="3"/>
      <c r="M468" s="3"/>
      <c r="O468" s="3"/>
    </row>
    <row r="469" spans="1:21" ht="26.25" customHeight="1">
      <c r="A469" s="2"/>
      <c r="B469" s="296" t="s">
        <v>99</v>
      </c>
      <c r="C469" s="297"/>
      <c r="D469" s="297"/>
      <c r="E469" s="297"/>
      <c r="F469" s="297"/>
      <c r="G469" s="297"/>
      <c r="H469" s="298" t="s">
        <v>94</v>
      </c>
      <c r="I469" s="292"/>
      <c r="J469" s="292"/>
      <c r="K469" s="30"/>
      <c r="L469" s="3"/>
      <c r="M469" s="3"/>
      <c r="N469" s="30"/>
      <c r="O469" s="3"/>
      <c r="P469" s="30"/>
      <c r="Q469" s="30"/>
      <c r="R469" s="30"/>
    </row>
    <row r="470" spans="1:21" ht="20.25" customHeight="1">
      <c r="A470" s="293" t="s">
        <v>10</v>
      </c>
      <c r="B470" s="294" t="s">
        <v>100</v>
      </c>
      <c r="C470" s="289"/>
      <c r="D470" s="289"/>
      <c r="E470" s="289"/>
      <c r="F470" s="289"/>
      <c r="G470" s="289"/>
      <c r="H470" s="289"/>
      <c r="I470" s="289"/>
      <c r="J470" s="290"/>
      <c r="K470" s="166"/>
      <c r="L470" s="162" t="s">
        <v>11</v>
      </c>
      <c r="M470" s="326" t="s">
        <v>3</v>
      </c>
      <c r="N470" s="326" t="s">
        <v>4</v>
      </c>
      <c r="O470" s="326" t="s">
        <v>5</v>
      </c>
      <c r="P470" s="326" t="s">
        <v>6</v>
      </c>
      <c r="Q470" s="326" t="s">
        <v>7</v>
      </c>
      <c r="R470" s="326" t="s">
        <v>8</v>
      </c>
      <c r="S470" s="286" t="s">
        <v>101</v>
      </c>
    </row>
    <row r="471" spans="1:21" ht="15.75" customHeight="1">
      <c r="A471" s="285"/>
      <c r="B471" s="64" t="s">
        <v>102</v>
      </c>
      <c r="C471" s="64" t="s">
        <v>103</v>
      </c>
      <c r="D471" s="64" t="s">
        <v>104</v>
      </c>
      <c r="E471" s="64" t="s">
        <v>105</v>
      </c>
      <c r="F471" s="64" t="s">
        <v>106</v>
      </c>
      <c r="G471" s="64" t="s">
        <v>107</v>
      </c>
      <c r="H471" s="64" t="s">
        <v>108</v>
      </c>
      <c r="I471" s="64" t="s">
        <v>109</v>
      </c>
      <c r="J471" s="64" t="s">
        <v>110</v>
      </c>
      <c r="K471" s="64" t="s">
        <v>136</v>
      </c>
      <c r="L471" s="162"/>
      <c r="M471" s="327"/>
      <c r="N471" s="327"/>
      <c r="O471" s="327"/>
      <c r="P471" s="327"/>
      <c r="Q471" s="327"/>
      <c r="R471" s="327"/>
      <c r="S471" s="285"/>
      <c r="U471" s="112"/>
    </row>
    <row r="472" spans="1:21" ht="15.75" customHeight="1">
      <c r="A472" s="64">
        <v>1501</v>
      </c>
      <c r="B472" s="65">
        <v>107</v>
      </c>
      <c r="C472" s="87"/>
      <c r="D472" s="87"/>
      <c r="E472" s="87"/>
      <c r="F472" s="87"/>
      <c r="G472" s="87"/>
      <c r="H472" s="87"/>
      <c r="I472" s="87"/>
      <c r="J472" s="87"/>
      <c r="K472" s="87"/>
      <c r="L472" s="88"/>
      <c r="M472" s="67"/>
      <c r="N472" s="49"/>
      <c r="O472" s="68"/>
      <c r="P472" s="107"/>
      <c r="Q472" s="70">
        <f>B472</f>
        <v>107</v>
      </c>
      <c r="R472" s="108"/>
      <c r="S472" s="107"/>
      <c r="U472" s="112"/>
    </row>
    <row r="473" spans="1:21" ht="15.75" customHeight="1">
      <c r="A473" s="64">
        <v>1502</v>
      </c>
      <c r="B473" s="87"/>
      <c r="C473" s="87">
        <v>93</v>
      </c>
      <c r="D473" s="87"/>
      <c r="E473" s="87"/>
      <c r="F473" s="87"/>
      <c r="G473" s="87"/>
      <c r="H473" s="87"/>
      <c r="I473" s="87"/>
      <c r="J473" s="87"/>
      <c r="K473" s="87"/>
      <c r="L473" s="88"/>
      <c r="M473" s="72"/>
      <c r="N473" s="3"/>
      <c r="O473" s="73"/>
      <c r="P473" s="74">
        <f>IF(C473=0,"",C473/B472)</f>
        <v>0.86915887850467288</v>
      </c>
      <c r="Q473" s="75">
        <v>94</v>
      </c>
      <c r="R473" s="76">
        <f t="shared" ref="R473:R480" si="43">IF(Q473=0,"",Q473/Q472)</f>
        <v>0.87850467289719625</v>
      </c>
      <c r="S473" s="76">
        <f t="shared" ref="S473:S480" si="44">IF(Q473=0,"",100%-R473)</f>
        <v>0.12149532710280375</v>
      </c>
      <c r="U473" s="112"/>
    </row>
    <row r="474" spans="1:21" ht="15.75" customHeight="1">
      <c r="A474" s="64">
        <v>1601</v>
      </c>
      <c r="B474" s="87"/>
      <c r="C474" s="87"/>
      <c r="D474" s="87">
        <v>81</v>
      </c>
      <c r="E474" s="87"/>
      <c r="F474" s="87"/>
      <c r="G474" s="87"/>
      <c r="H474" s="87"/>
      <c r="I474" s="87"/>
      <c r="J474" s="87"/>
      <c r="K474" s="87"/>
      <c r="L474" s="88"/>
      <c r="M474" s="72"/>
      <c r="N474" s="3"/>
      <c r="O474" s="73"/>
      <c r="P474" s="74">
        <f>IF(D474=0,"",D474/C473)</f>
        <v>0.87096774193548387</v>
      </c>
      <c r="Q474" s="75">
        <v>90</v>
      </c>
      <c r="R474" s="76">
        <f t="shared" si="43"/>
        <v>0.95744680851063835</v>
      </c>
      <c r="S474" s="76">
        <f t="shared" si="44"/>
        <v>4.2553191489361653E-2</v>
      </c>
      <c r="U474" s="77">
        <f>Q474/Q472</f>
        <v>0.84112149532710279</v>
      </c>
    </row>
    <row r="475" spans="1:21" ht="15.75" customHeight="1">
      <c r="A475" s="64">
        <v>1602</v>
      </c>
      <c r="B475" s="87"/>
      <c r="C475" s="87"/>
      <c r="D475" s="87"/>
      <c r="E475" s="87">
        <v>66</v>
      </c>
      <c r="F475" s="87"/>
      <c r="G475" s="87"/>
      <c r="H475" s="87"/>
      <c r="I475" s="87"/>
      <c r="J475" s="87"/>
      <c r="K475" s="87"/>
      <c r="L475" s="88"/>
      <c r="M475" s="72"/>
      <c r="N475" s="3"/>
      <c r="O475" s="73"/>
      <c r="P475" s="74">
        <f>IF(E475=0,"",E475/D474)</f>
        <v>0.81481481481481477</v>
      </c>
      <c r="Q475" s="75">
        <v>82</v>
      </c>
      <c r="R475" s="76">
        <f t="shared" si="43"/>
        <v>0.91111111111111109</v>
      </c>
      <c r="S475" s="76">
        <f t="shared" si="44"/>
        <v>8.8888888888888906E-2</v>
      </c>
      <c r="U475" s="112"/>
    </row>
    <row r="476" spans="1:21" ht="15.75" customHeight="1">
      <c r="A476" s="64">
        <v>1701</v>
      </c>
      <c r="B476" s="87"/>
      <c r="C476" s="87"/>
      <c r="D476" s="87"/>
      <c r="E476" s="87"/>
      <c r="F476" s="87">
        <v>56</v>
      </c>
      <c r="G476" s="87"/>
      <c r="H476" s="87"/>
      <c r="I476" s="87"/>
      <c r="J476" s="87"/>
      <c r="K476" s="87"/>
      <c r="L476" s="88"/>
      <c r="M476" s="72"/>
      <c r="N476" s="3"/>
      <c r="O476" s="73"/>
      <c r="P476" s="74">
        <f>IF(F476=0,"",F476/E475)</f>
        <v>0.84848484848484851</v>
      </c>
      <c r="Q476" s="75">
        <v>79</v>
      </c>
      <c r="R476" s="76">
        <f t="shared" si="43"/>
        <v>0.96341463414634143</v>
      </c>
      <c r="S476" s="76">
        <f t="shared" si="44"/>
        <v>3.6585365853658569E-2</v>
      </c>
      <c r="U476" s="112"/>
    </row>
    <row r="477" spans="1:21" ht="15.75" customHeight="1">
      <c r="A477" s="64">
        <v>1702</v>
      </c>
      <c r="B477" s="87"/>
      <c r="C477" s="87"/>
      <c r="D477" s="87"/>
      <c r="E477" s="87"/>
      <c r="F477" s="87"/>
      <c r="G477" s="87">
        <v>43</v>
      </c>
      <c r="H477" s="87"/>
      <c r="I477" s="87"/>
      <c r="J477" s="87"/>
      <c r="K477" s="87"/>
      <c r="L477" s="88"/>
      <c r="M477" s="72"/>
      <c r="N477" s="3"/>
      <c r="O477" s="73"/>
      <c r="P477" s="74">
        <f>IF(G477=0,"",G477/F476)</f>
        <v>0.7678571428571429</v>
      </c>
      <c r="Q477" s="75">
        <v>71</v>
      </c>
      <c r="R477" s="76">
        <f t="shared" si="43"/>
        <v>0.89873417721518989</v>
      </c>
      <c r="S477" s="76">
        <f t="shared" si="44"/>
        <v>0.10126582278481011</v>
      </c>
      <c r="U477" s="112"/>
    </row>
    <row r="478" spans="1:21" ht="15.75" customHeight="1">
      <c r="A478" s="64">
        <v>1801</v>
      </c>
      <c r="B478" s="87"/>
      <c r="C478" s="87"/>
      <c r="D478" s="87"/>
      <c r="E478" s="87"/>
      <c r="F478" s="87"/>
      <c r="G478" s="87"/>
      <c r="H478" s="87">
        <v>37</v>
      </c>
      <c r="I478" s="87"/>
      <c r="J478" s="87"/>
      <c r="K478" s="87"/>
      <c r="L478" s="88"/>
      <c r="M478" s="72"/>
      <c r="N478" s="3"/>
      <c r="O478" s="73"/>
      <c r="P478" s="74">
        <f>IF(H478=0,"",H478/G477)</f>
        <v>0.86046511627906974</v>
      </c>
      <c r="Q478" s="75">
        <v>62</v>
      </c>
      <c r="R478" s="76">
        <f t="shared" si="43"/>
        <v>0.87323943661971826</v>
      </c>
      <c r="S478" s="76">
        <f t="shared" si="44"/>
        <v>0.12676056338028174</v>
      </c>
      <c r="U478" s="112"/>
    </row>
    <row r="479" spans="1:21" ht="15.75" customHeight="1">
      <c r="A479" s="64">
        <v>1802</v>
      </c>
      <c r="B479" s="87"/>
      <c r="C479" s="87"/>
      <c r="D479" s="87"/>
      <c r="E479" s="87"/>
      <c r="F479" s="87"/>
      <c r="G479" s="87"/>
      <c r="H479" s="87"/>
      <c r="I479" s="87">
        <v>34</v>
      </c>
      <c r="J479" s="87"/>
      <c r="K479" s="87"/>
      <c r="L479" s="88"/>
      <c r="M479" s="72"/>
      <c r="N479" s="3"/>
      <c r="O479" s="73"/>
      <c r="P479" s="74">
        <f>IF(I479=0,"",I479/H478)</f>
        <v>0.91891891891891897</v>
      </c>
      <c r="Q479" s="75">
        <v>61</v>
      </c>
      <c r="R479" s="76">
        <f t="shared" si="43"/>
        <v>0.9838709677419355</v>
      </c>
      <c r="S479" s="76">
        <f t="shared" si="44"/>
        <v>1.6129032258064502E-2</v>
      </c>
      <c r="U479" s="112"/>
    </row>
    <row r="480" spans="1:21" ht="15.75" customHeight="1">
      <c r="A480" s="64">
        <v>1901</v>
      </c>
      <c r="B480" s="87"/>
      <c r="C480" s="87"/>
      <c r="D480" s="87"/>
      <c r="E480" s="87"/>
      <c r="F480" s="87"/>
      <c r="G480" s="87"/>
      <c r="H480" s="87"/>
      <c r="I480" s="87"/>
      <c r="J480" s="87">
        <v>30</v>
      </c>
      <c r="K480" s="87"/>
      <c r="L480" s="88"/>
      <c r="M480" s="72"/>
      <c r="N480" s="3"/>
      <c r="O480" s="73"/>
      <c r="P480" s="78">
        <f>IF(J480=0,"",J480/I479)</f>
        <v>0.88235294117647056</v>
      </c>
      <c r="Q480" s="75">
        <v>56</v>
      </c>
      <c r="R480" s="79">
        <f t="shared" si="43"/>
        <v>0.91803278688524592</v>
      </c>
      <c r="S480" s="79">
        <f t="shared" si="44"/>
        <v>8.1967213114754078E-2</v>
      </c>
      <c r="U480" s="112"/>
    </row>
    <row r="481" spans="1:21" ht="15.75" customHeight="1">
      <c r="A481" s="64">
        <v>1902</v>
      </c>
      <c r="B481" s="87"/>
      <c r="C481" s="87"/>
      <c r="D481" s="87"/>
      <c r="E481" s="87"/>
      <c r="F481" s="87"/>
      <c r="G481" s="87"/>
      <c r="H481" s="87"/>
      <c r="I481" s="87"/>
      <c r="J481" s="87"/>
      <c r="K481" s="87">
        <v>30</v>
      </c>
      <c r="L481" s="88">
        <v>15</v>
      </c>
      <c r="M481" s="72"/>
      <c r="N481" s="3"/>
      <c r="O481" s="30"/>
      <c r="P481" s="80"/>
      <c r="Q481" s="81">
        <v>54</v>
      </c>
      <c r="R481" s="82"/>
      <c r="S481" s="83"/>
      <c r="U481" s="112"/>
    </row>
    <row r="482" spans="1:21" ht="15.75" customHeight="1">
      <c r="A482" s="64">
        <v>2001</v>
      </c>
      <c r="B482" s="87"/>
      <c r="C482" s="87"/>
      <c r="D482" s="87"/>
      <c r="E482" s="87"/>
      <c r="F482" s="87"/>
      <c r="G482" s="87"/>
      <c r="H482" s="87"/>
      <c r="I482" s="87"/>
      <c r="J482" s="87"/>
      <c r="K482" s="87">
        <v>27</v>
      </c>
      <c r="L482" s="88">
        <v>19</v>
      </c>
      <c r="M482" s="72"/>
      <c r="N482" s="3"/>
      <c r="O482" s="30"/>
      <c r="P482" s="84"/>
      <c r="Q482" s="85">
        <v>35</v>
      </c>
      <c r="R482" s="86"/>
      <c r="S482" s="84"/>
      <c r="U482" s="112"/>
    </row>
    <row r="483" spans="1:21" ht="15.75" customHeight="1">
      <c r="A483" s="64">
        <v>2002</v>
      </c>
      <c r="B483" s="87"/>
      <c r="C483" s="87"/>
      <c r="D483" s="87"/>
      <c r="E483" s="87"/>
      <c r="F483" s="87"/>
      <c r="G483" s="87"/>
      <c r="H483" s="87"/>
      <c r="I483" s="87"/>
      <c r="J483" s="87"/>
      <c r="K483" s="87">
        <v>13</v>
      </c>
      <c r="L483" s="88">
        <v>5</v>
      </c>
      <c r="M483" s="72"/>
      <c r="N483" s="3"/>
      <c r="O483" s="30"/>
      <c r="P483" s="84"/>
      <c r="Q483" s="85">
        <v>17</v>
      </c>
      <c r="R483" s="86"/>
      <c r="S483" s="84"/>
      <c r="U483" s="112"/>
    </row>
    <row r="484" spans="1:21" ht="15.75" customHeight="1">
      <c r="A484" s="64">
        <v>2101</v>
      </c>
      <c r="B484" s="87"/>
      <c r="C484" s="87"/>
      <c r="D484" s="87"/>
      <c r="E484" s="87"/>
      <c r="F484" s="87"/>
      <c r="G484" s="87"/>
      <c r="H484" s="87"/>
      <c r="I484" s="87"/>
      <c r="J484" s="87"/>
      <c r="K484" s="87">
        <v>4</v>
      </c>
      <c r="L484" s="88">
        <v>2</v>
      </c>
      <c r="M484" s="72"/>
      <c r="N484" s="3"/>
      <c r="O484" s="30"/>
      <c r="P484" s="84"/>
      <c r="Q484" s="85">
        <v>6</v>
      </c>
      <c r="R484" s="86"/>
      <c r="S484" s="84"/>
      <c r="U484" s="112"/>
    </row>
    <row r="485" spans="1:21" ht="15.75" customHeight="1">
      <c r="A485" s="64">
        <v>2102</v>
      </c>
      <c r="B485" s="87"/>
      <c r="C485" s="87"/>
      <c r="D485" s="87"/>
      <c r="E485" s="87"/>
      <c r="F485" s="87"/>
      <c r="G485" s="87"/>
      <c r="H485" s="87"/>
      <c r="I485" s="87"/>
      <c r="J485" s="87"/>
      <c r="K485" s="87">
        <v>3</v>
      </c>
      <c r="L485" s="88">
        <v>1</v>
      </c>
      <c r="M485" s="72"/>
      <c r="N485" s="3"/>
      <c r="O485" s="30"/>
      <c r="P485" s="3"/>
      <c r="Q485" s="30">
        <v>4</v>
      </c>
      <c r="R485" s="23"/>
      <c r="S485" s="84"/>
      <c r="U485" s="112"/>
    </row>
    <row r="486" spans="1:21" ht="15.75" customHeight="1">
      <c r="A486" s="64">
        <v>2201</v>
      </c>
      <c r="B486" s="87"/>
      <c r="C486" s="87"/>
      <c r="D486" s="87"/>
      <c r="E486" s="87"/>
      <c r="F486" s="87"/>
      <c r="G486" s="87"/>
      <c r="H486" s="87"/>
      <c r="I486" s="87"/>
      <c r="J486" s="87"/>
      <c r="K486" s="87">
        <v>3</v>
      </c>
      <c r="L486" s="88">
        <v>1</v>
      </c>
      <c r="M486" s="72"/>
      <c r="N486" s="3"/>
      <c r="O486" s="30"/>
      <c r="P486" s="89" t="s">
        <v>83</v>
      </c>
      <c r="Q486" s="90">
        <v>40</v>
      </c>
      <c r="R486" s="91">
        <f>L489</f>
        <v>43</v>
      </c>
      <c r="S486" s="92" t="s">
        <v>11</v>
      </c>
      <c r="U486" s="112"/>
    </row>
    <row r="487" spans="1:21" ht="15.75" customHeight="1">
      <c r="A487" s="64">
        <v>2202</v>
      </c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8"/>
      <c r="M487" s="72"/>
      <c r="N487" s="3"/>
      <c r="O487" s="30"/>
      <c r="P487" s="93" t="s">
        <v>85</v>
      </c>
      <c r="Q487" s="94">
        <f>IF(Q486/B472=0,"",Q486/B472)</f>
        <v>0.37383177570093457</v>
      </c>
      <c r="R487" s="95">
        <f>IF(Q486/R486=0,"",Q486/R486)</f>
        <v>0.93023255813953487</v>
      </c>
      <c r="S487" s="96" t="s">
        <v>86</v>
      </c>
      <c r="U487" s="112"/>
    </row>
    <row r="488" spans="1:21" ht="15.75" customHeight="1">
      <c r="A488" s="64">
        <v>2301</v>
      </c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8"/>
      <c r="M488" s="97"/>
      <c r="N488" s="98"/>
      <c r="O488" s="99"/>
      <c r="P488" s="98"/>
      <c r="Q488" s="99"/>
      <c r="R488" s="99"/>
      <c r="S488" s="122"/>
      <c r="U488" s="112"/>
    </row>
    <row r="489" spans="1:21" ht="18" customHeight="1">
      <c r="A489" s="29"/>
      <c r="B489" s="30"/>
      <c r="C489" s="30"/>
      <c r="D489" s="288" t="s">
        <v>111</v>
      </c>
      <c r="E489" s="289"/>
      <c r="F489" s="289"/>
      <c r="G489" s="289"/>
      <c r="H489" s="289"/>
      <c r="I489" s="289"/>
      <c r="J489" s="289"/>
      <c r="K489" s="290"/>
      <c r="L489" s="101">
        <f>SUM(L472:L486)</f>
        <v>43</v>
      </c>
      <c r="M489" s="102">
        <f>L481/B472</f>
        <v>0.14018691588785046</v>
      </c>
      <c r="N489" s="102">
        <f>IF(L489=0,"",L489/B472)</f>
        <v>0.40186915887850466</v>
      </c>
      <c r="O489" s="102">
        <f>N489-M489</f>
        <v>0.26168224299065423</v>
      </c>
      <c r="P489" s="3"/>
      <c r="Q489" s="30"/>
      <c r="R489" s="23"/>
      <c r="S489" s="3"/>
      <c r="U489" s="112"/>
    </row>
    <row r="490" spans="1:21" ht="14.25" customHeight="1">
      <c r="T490" s="112"/>
    </row>
    <row r="491" spans="1:21" ht="14.25" customHeight="1">
      <c r="L491" s="3"/>
      <c r="M491" s="3"/>
      <c r="O491" s="3"/>
      <c r="T491" s="112"/>
    </row>
    <row r="492" spans="1:21" ht="26.25" customHeight="1">
      <c r="A492" s="2"/>
      <c r="B492" s="296" t="s">
        <v>99</v>
      </c>
      <c r="C492" s="297"/>
      <c r="D492" s="297"/>
      <c r="E492" s="297"/>
      <c r="F492" s="297"/>
      <c r="G492" s="297"/>
      <c r="H492" s="298" t="s">
        <v>97</v>
      </c>
      <c r="I492" s="292"/>
      <c r="J492" s="292"/>
      <c r="K492" s="30"/>
      <c r="L492" s="3"/>
      <c r="M492" s="3"/>
      <c r="N492" s="30"/>
      <c r="O492" s="3"/>
      <c r="P492" s="30"/>
      <c r="Q492" s="30"/>
      <c r="R492" s="30"/>
      <c r="T492" s="112"/>
    </row>
    <row r="493" spans="1:21" ht="20.25" customHeight="1">
      <c r="A493" s="293" t="s">
        <v>10</v>
      </c>
      <c r="B493" s="294" t="s">
        <v>100</v>
      </c>
      <c r="C493" s="289"/>
      <c r="D493" s="289"/>
      <c r="E493" s="289"/>
      <c r="F493" s="289"/>
      <c r="G493" s="289"/>
      <c r="H493" s="289"/>
      <c r="I493" s="289"/>
      <c r="J493" s="290"/>
      <c r="K493" s="166"/>
      <c r="L493" s="162" t="s">
        <v>11</v>
      </c>
      <c r="M493" s="326" t="s">
        <v>3</v>
      </c>
      <c r="N493" s="326" t="s">
        <v>4</v>
      </c>
      <c r="O493" s="326" t="s">
        <v>5</v>
      </c>
      <c r="P493" s="326" t="s">
        <v>6</v>
      </c>
      <c r="Q493" s="326" t="s">
        <v>7</v>
      </c>
      <c r="R493" s="326" t="s">
        <v>8</v>
      </c>
      <c r="S493" s="286" t="s">
        <v>101</v>
      </c>
      <c r="U493" s="112"/>
    </row>
    <row r="494" spans="1:21" ht="15.75" customHeight="1">
      <c r="A494" s="285"/>
      <c r="B494" s="64" t="s">
        <v>102</v>
      </c>
      <c r="C494" s="64" t="s">
        <v>103</v>
      </c>
      <c r="D494" s="64" t="s">
        <v>104</v>
      </c>
      <c r="E494" s="64" t="s">
        <v>105</v>
      </c>
      <c r="F494" s="64" t="s">
        <v>106</v>
      </c>
      <c r="G494" s="64" t="s">
        <v>107</v>
      </c>
      <c r="H494" s="64" t="s">
        <v>108</v>
      </c>
      <c r="I494" s="64" t="s">
        <v>109</v>
      </c>
      <c r="J494" s="64" t="s">
        <v>110</v>
      </c>
      <c r="K494" s="64" t="s">
        <v>136</v>
      </c>
      <c r="L494" s="162"/>
      <c r="M494" s="327"/>
      <c r="N494" s="327"/>
      <c r="O494" s="327"/>
      <c r="P494" s="327"/>
      <c r="Q494" s="327"/>
      <c r="R494" s="327"/>
      <c r="S494" s="285"/>
      <c r="U494" s="112"/>
    </row>
    <row r="495" spans="1:21" ht="15.75" customHeight="1">
      <c r="A495" s="64">
        <v>1502</v>
      </c>
      <c r="B495" s="65">
        <v>92</v>
      </c>
      <c r="C495" s="87"/>
      <c r="D495" s="87"/>
      <c r="E495" s="87"/>
      <c r="F495" s="87"/>
      <c r="G495" s="87"/>
      <c r="H495" s="87"/>
      <c r="I495" s="87"/>
      <c r="J495" s="87"/>
      <c r="K495" s="10"/>
      <c r="L495" s="88"/>
      <c r="M495" s="67"/>
      <c r="N495" s="49"/>
      <c r="O495" s="68"/>
      <c r="P495" s="107"/>
      <c r="Q495" s="70">
        <f>B495</f>
        <v>92</v>
      </c>
      <c r="R495" s="108"/>
      <c r="S495" s="107"/>
      <c r="U495" s="112"/>
    </row>
    <row r="496" spans="1:21" ht="15.75" customHeight="1">
      <c r="A496" s="64">
        <v>1601</v>
      </c>
      <c r="B496" s="87"/>
      <c r="C496" s="87">
        <v>76</v>
      </c>
      <c r="D496" s="87"/>
      <c r="E496" s="87"/>
      <c r="F496" s="87"/>
      <c r="G496" s="87"/>
      <c r="H496" s="87"/>
      <c r="I496" s="87"/>
      <c r="J496" s="87"/>
      <c r="K496" s="10"/>
      <c r="L496" s="88"/>
      <c r="M496" s="72"/>
      <c r="N496" s="3"/>
      <c r="O496" s="73"/>
      <c r="P496" s="74">
        <f>IF(C496=0,"",C496/B495)</f>
        <v>0.82608695652173914</v>
      </c>
      <c r="Q496" s="75">
        <v>76</v>
      </c>
      <c r="R496" s="76">
        <f t="shared" ref="R496:R503" si="45">IF(Q496=0,"",Q496/Q495)</f>
        <v>0.82608695652173914</v>
      </c>
      <c r="S496" s="76">
        <f t="shared" ref="S496:S503" si="46">IF(Q496=0,"",100%-R496)</f>
        <v>0.17391304347826086</v>
      </c>
      <c r="U496" s="112"/>
    </row>
    <row r="497" spans="1:21" ht="15.75" customHeight="1">
      <c r="A497" s="64">
        <v>1602</v>
      </c>
      <c r="B497" s="87"/>
      <c r="C497" s="87"/>
      <c r="D497" s="87">
        <v>68</v>
      </c>
      <c r="E497" s="87"/>
      <c r="F497" s="87"/>
      <c r="G497" s="87"/>
      <c r="H497" s="87"/>
      <c r="I497" s="87"/>
      <c r="J497" s="87"/>
      <c r="K497" s="10"/>
      <c r="L497" s="88"/>
      <c r="M497" s="72"/>
      <c r="N497" s="3"/>
      <c r="O497" s="73"/>
      <c r="P497" s="74">
        <f>IF(D497=0,"",D497/C496)</f>
        <v>0.89473684210526316</v>
      </c>
      <c r="Q497" s="75">
        <v>74</v>
      </c>
      <c r="R497" s="76">
        <f t="shared" si="45"/>
        <v>0.97368421052631582</v>
      </c>
      <c r="S497" s="76">
        <f t="shared" si="46"/>
        <v>2.6315789473684181E-2</v>
      </c>
      <c r="U497" s="77">
        <f>Q497/Q495</f>
        <v>0.80434782608695654</v>
      </c>
    </row>
    <row r="498" spans="1:21" ht="15.75" customHeight="1">
      <c r="A498" s="64">
        <v>1701</v>
      </c>
      <c r="B498" s="87"/>
      <c r="C498" s="87"/>
      <c r="D498" s="87"/>
      <c r="E498" s="87">
        <v>58</v>
      </c>
      <c r="F498" s="87"/>
      <c r="G498" s="87"/>
      <c r="H498" s="87"/>
      <c r="I498" s="87"/>
      <c r="J498" s="87"/>
      <c r="K498" s="10"/>
      <c r="L498" s="88"/>
      <c r="M498" s="72"/>
      <c r="N498" s="3"/>
      <c r="O498" s="73"/>
      <c r="P498" s="74">
        <f>IF(E498=0,"",E498/D497)</f>
        <v>0.8529411764705882</v>
      </c>
      <c r="Q498" s="75">
        <v>72</v>
      </c>
      <c r="R498" s="76">
        <f t="shared" si="45"/>
        <v>0.97297297297297303</v>
      </c>
      <c r="S498" s="76">
        <f t="shared" si="46"/>
        <v>2.7027027027026973E-2</v>
      </c>
      <c r="U498" s="112"/>
    </row>
    <row r="499" spans="1:21" ht="15.75" customHeight="1">
      <c r="A499" s="64">
        <v>1702</v>
      </c>
      <c r="B499" s="87"/>
      <c r="C499" s="87"/>
      <c r="D499" s="87"/>
      <c r="E499" s="87"/>
      <c r="F499" s="87">
        <v>47</v>
      </c>
      <c r="G499" s="87"/>
      <c r="H499" s="87"/>
      <c r="I499" s="87"/>
      <c r="J499" s="87"/>
      <c r="K499" s="10"/>
      <c r="L499" s="88"/>
      <c r="M499" s="72"/>
      <c r="N499" s="3"/>
      <c r="O499" s="73"/>
      <c r="P499" s="74">
        <f>IF(F499=0,"",F499/E498)</f>
        <v>0.81034482758620685</v>
      </c>
      <c r="Q499" s="75">
        <v>64</v>
      </c>
      <c r="R499" s="76">
        <f t="shared" si="45"/>
        <v>0.88888888888888884</v>
      </c>
      <c r="S499" s="76">
        <f t="shared" si="46"/>
        <v>0.11111111111111116</v>
      </c>
      <c r="U499" s="112"/>
    </row>
    <row r="500" spans="1:21" ht="15.75" customHeight="1">
      <c r="A500" s="64">
        <v>1801</v>
      </c>
      <c r="B500" s="87"/>
      <c r="C500" s="87"/>
      <c r="D500" s="87"/>
      <c r="E500" s="87"/>
      <c r="F500" s="87"/>
      <c r="G500" s="87">
        <v>40</v>
      </c>
      <c r="H500" s="87"/>
      <c r="I500" s="87"/>
      <c r="J500" s="87"/>
      <c r="K500" s="10"/>
      <c r="L500" s="88"/>
      <c r="M500" s="72"/>
      <c r="N500" s="3"/>
      <c r="O500" s="73"/>
      <c r="P500" s="74">
        <f>IF(G500=0,"",G500/F499)</f>
        <v>0.85106382978723405</v>
      </c>
      <c r="Q500" s="75">
        <v>57</v>
      </c>
      <c r="R500" s="76">
        <f t="shared" si="45"/>
        <v>0.890625</v>
      </c>
      <c r="S500" s="76">
        <f t="shared" si="46"/>
        <v>0.109375</v>
      </c>
      <c r="U500" s="112"/>
    </row>
    <row r="501" spans="1:21" ht="15.75" customHeight="1">
      <c r="A501" s="64">
        <v>1802</v>
      </c>
      <c r="B501" s="87"/>
      <c r="C501" s="87"/>
      <c r="D501" s="87"/>
      <c r="E501" s="87"/>
      <c r="F501" s="87"/>
      <c r="G501" s="87"/>
      <c r="H501" s="87">
        <v>31</v>
      </c>
      <c r="I501" s="87"/>
      <c r="J501" s="87"/>
      <c r="K501" s="10"/>
      <c r="L501" s="88"/>
      <c r="M501" s="72"/>
      <c r="N501" s="3"/>
      <c r="O501" s="73"/>
      <c r="P501" s="74">
        <f>IF(H501=0,"",H501/G500)</f>
        <v>0.77500000000000002</v>
      </c>
      <c r="Q501" s="75">
        <v>52</v>
      </c>
      <c r="R501" s="76">
        <f t="shared" si="45"/>
        <v>0.91228070175438591</v>
      </c>
      <c r="S501" s="76">
        <f t="shared" si="46"/>
        <v>8.7719298245614086E-2</v>
      </c>
      <c r="U501" s="112"/>
    </row>
    <row r="502" spans="1:21" ht="15.75" customHeight="1">
      <c r="A502" s="64">
        <v>1901</v>
      </c>
      <c r="B502" s="87"/>
      <c r="C502" s="87"/>
      <c r="D502" s="87"/>
      <c r="E502" s="87"/>
      <c r="F502" s="87"/>
      <c r="G502" s="87"/>
      <c r="H502" s="87"/>
      <c r="I502" s="87">
        <v>31</v>
      </c>
      <c r="J502" s="87"/>
      <c r="K502" s="10"/>
      <c r="L502" s="88"/>
      <c r="M502" s="72"/>
      <c r="N502" s="3"/>
      <c r="O502" s="73"/>
      <c r="P502" s="74">
        <f>IF(I502=0,"",I502/H501)</f>
        <v>1</v>
      </c>
      <c r="Q502" s="75">
        <v>49</v>
      </c>
      <c r="R502" s="76">
        <f t="shared" si="45"/>
        <v>0.94230769230769229</v>
      </c>
      <c r="S502" s="76">
        <f t="shared" si="46"/>
        <v>5.7692307692307709E-2</v>
      </c>
      <c r="U502" s="112"/>
    </row>
    <row r="503" spans="1:21" ht="15.75" customHeight="1">
      <c r="A503" s="64">
        <v>1902</v>
      </c>
      <c r="B503" s="87"/>
      <c r="C503" s="87"/>
      <c r="D503" s="87"/>
      <c r="E503" s="87"/>
      <c r="F503" s="87"/>
      <c r="G503" s="87"/>
      <c r="H503" s="87"/>
      <c r="I503" s="87"/>
      <c r="J503" s="87">
        <v>31</v>
      </c>
      <c r="K503" s="10"/>
      <c r="L503" s="88"/>
      <c r="M503" s="72"/>
      <c r="N503" s="3"/>
      <c r="O503" s="73"/>
      <c r="P503" s="78">
        <f>IF(J503=0,"",J503/I502)</f>
        <v>1</v>
      </c>
      <c r="Q503" s="75">
        <v>49</v>
      </c>
      <c r="R503" s="79">
        <f t="shared" si="45"/>
        <v>1</v>
      </c>
      <c r="S503" s="79">
        <f t="shared" si="46"/>
        <v>0</v>
      </c>
      <c r="U503" s="112"/>
    </row>
    <row r="504" spans="1:21" ht="15.75" customHeight="1">
      <c r="A504" s="64">
        <v>2001</v>
      </c>
      <c r="B504" s="87"/>
      <c r="C504" s="87"/>
      <c r="D504" s="87"/>
      <c r="E504" s="87"/>
      <c r="F504" s="87"/>
      <c r="G504" s="87"/>
      <c r="H504" s="87"/>
      <c r="I504" s="87"/>
      <c r="J504" s="87"/>
      <c r="K504" s="10">
        <v>31</v>
      </c>
      <c r="L504" s="88">
        <v>11</v>
      </c>
      <c r="M504" s="72"/>
      <c r="N504" s="3"/>
      <c r="O504" s="30"/>
      <c r="P504" s="80"/>
      <c r="Q504" s="81">
        <v>48</v>
      </c>
      <c r="R504" s="82"/>
      <c r="S504" s="83"/>
      <c r="U504" s="112"/>
    </row>
    <row r="505" spans="1:21" ht="15.75" customHeight="1">
      <c r="A505" s="64">
        <v>2002</v>
      </c>
      <c r="B505" s="87"/>
      <c r="C505" s="87"/>
      <c r="D505" s="87"/>
      <c r="E505" s="87"/>
      <c r="F505" s="87"/>
      <c r="G505" s="87"/>
      <c r="H505" s="87"/>
      <c r="I505" s="87"/>
      <c r="J505" s="87"/>
      <c r="K505" s="10">
        <v>30</v>
      </c>
      <c r="L505" s="88">
        <v>11</v>
      </c>
      <c r="M505" s="72"/>
      <c r="N505" s="3"/>
      <c r="O505" s="30"/>
      <c r="P505" s="84"/>
      <c r="Q505" s="85">
        <v>38</v>
      </c>
      <c r="R505" s="86"/>
      <c r="S505" s="84"/>
      <c r="U505" s="112"/>
    </row>
    <row r="506" spans="1:21" ht="15.75" customHeight="1">
      <c r="A506" s="64">
        <v>2101</v>
      </c>
      <c r="B506" s="87"/>
      <c r="C506" s="87"/>
      <c r="D506" s="87"/>
      <c r="E506" s="87"/>
      <c r="F506" s="87"/>
      <c r="G506" s="87"/>
      <c r="H506" s="87"/>
      <c r="I506" s="87"/>
      <c r="J506" s="87"/>
      <c r="K506" s="10">
        <v>18</v>
      </c>
      <c r="L506" s="88">
        <v>11</v>
      </c>
      <c r="M506" s="72"/>
      <c r="N506" s="3"/>
      <c r="O506" s="30"/>
      <c r="P506" s="84"/>
      <c r="Q506" s="85">
        <v>24</v>
      </c>
      <c r="R506" s="86"/>
      <c r="S506" s="84"/>
      <c r="U506" s="112"/>
    </row>
    <row r="507" spans="1:21" ht="15.75" customHeight="1">
      <c r="A507" s="64">
        <v>2102</v>
      </c>
      <c r="B507" s="87"/>
      <c r="C507" s="87"/>
      <c r="D507" s="87"/>
      <c r="E507" s="87"/>
      <c r="F507" s="87"/>
      <c r="G507" s="87"/>
      <c r="H507" s="87"/>
      <c r="I507" s="87"/>
      <c r="J507" s="87"/>
      <c r="K507" s="10">
        <v>4</v>
      </c>
      <c r="L507" s="88">
        <v>5</v>
      </c>
      <c r="M507" s="72"/>
      <c r="N507" s="3"/>
      <c r="O507" s="30"/>
      <c r="P507" s="84"/>
      <c r="Q507" s="85">
        <v>13</v>
      </c>
      <c r="R507" s="86"/>
      <c r="S507" s="84"/>
      <c r="U507" s="112"/>
    </row>
    <row r="508" spans="1:21" ht="15.75" customHeight="1">
      <c r="A508" s="64">
        <v>2201</v>
      </c>
      <c r="B508" s="87"/>
      <c r="C508" s="87"/>
      <c r="D508" s="87"/>
      <c r="E508" s="87"/>
      <c r="F508" s="87"/>
      <c r="G508" s="87"/>
      <c r="H508" s="87"/>
      <c r="I508" s="87"/>
      <c r="J508" s="87"/>
      <c r="K508" s="10">
        <v>3</v>
      </c>
      <c r="L508" s="88">
        <v>2</v>
      </c>
      <c r="M508" s="72"/>
      <c r="N508" s="3"/>
      <c r="O508" s="30"/>
      <c r="P508" s="3"/>
      <c r="Q508" s="241">
        <v>6</v>
      </c>
      <c r="R508" s="23"/>
      <c r="S508" s="84"/>
      <c r="U508" s="112"/>
    </row>
    <row r="509" spans="1:21" ht="15.75" customHeight="1">
      <c r="A509" s="64">
        <v>2202</v>
      </c>
      <c r="B509" s="87"/>
      <c r="C509" s="87"/>
      <c r="D509" s="87"/>
      <c r="E509" s="87"/>
      <c r="F509" s="87"/>
      <c r="G509" s="87"/>
      <c r="H509" s="87"/>
      <c r="I509" s="87"/>
      <c r="J509" s="87"/>
      <c r="K509" s="242">
        <v>4</v>
      </c>
      <c r="L509" s="126">
        <v>4</v>
      </c>
      <c r="M509" s="72"/>
      <c r="N509" s="3"/>
      <c r="O509" s="30"/>
      <c r="Q509" s="241">
        <v>4</v>
      </c>
      <c r="U509" s="112"/>
    </row>
    <row r="510" spans="1:21" ht="15.75" customHeight="1">
      <c r="A510" s="64">
        <v>2301</v>
      </c>
      <c r="B510" s="87"/>
      <c r="C510" s="87"/>
      <c r="D510" s="87"/>
      <c r="E510" s="87"/>
      <c r="F510" s="87"/>
      <c r="G510" s="87"/>
      <c r="H510" s="87"/>
      <c r="I510" s="87"/>
      <c r="J510" s="87"/>
      <c r="K510" s="10"/>
      <c r="L510" s="88"/>
      <c r="M510" s="72"/>
      <c r="N510" s="3"/>
      <c r="O510" s="30"/>
      <c r="P510" s="89" t="s">
        <v>83</v>
      </c>
      <c r="Q510" s="90">
        <v>37</v>
      </c>
      <c r="R510" s="91">
        <f>L512</f>
        <v>40</v>
      </c>
      <c r="S510" s="92" t="s">
        <v>11</v>
      </c>
      <c r="U510" s="112"/>
    </row>
    <row r="511" spans="1:21" ht="15.75" customHeight="1">
      <c r="A511" s="64">
        <v>2302</v>
      </c>
      <c r="B511" s="87"/>
      <c r="C511" s="87"/>
      <c r="D511" s="87"/>
      <c r="E511" s="87"/>
      <c r="F511" s="87"/>
      <c r="G511" s="87"/>
      <c r="H511" s="87"/>
      <c r="I511" s="87"/>
      <c r="J511" s="87"/>
      <c r="K511" s="10"/>
      <c r="L511" s="88"/>
      <c r="M511" s="97"/>
      <c r="N511" s="98"/>
      <c r="O511" s="99"/>
      <c r="P511" s="93" t="s">
        <v>85</v>
      </c>
      <c r="Q511" s="94">
        <f>IF(Q510/B495=0,"",Q510/B495)</f>
        <v>0.40217391304347827</v>
      </c>
      <c r="R511" s="95">
        <f>IF(Q510/R510=0,"",Q510/R510)</f>
        <v>0.92500000000000004</v>
      </c>
      <c r="S511" s="96" t="s">
        <v>86</v>
      </c>
      <c r="U511" s="112"/>
    </row>
    <row r="512" spans="1:21" ht="18" customHeight="1">
      <c r="A512" s="29"/>
      <c r="B512" s="30"/>
      <c r="C512" s="30"/>
      <c r="D512" s="288" t="s">
        <v>111</v>
      </c>
      <c r="E512" s="289"/>
      <c r="F512" s="289"/>
      <c r="G512" s="289"/>
      <c r="H512" s="289"/>
      <c r="I512" s="289"/>
      <c r="J512" s="289"/>
      <c r="K512" s="290"/>
      <c r="L512" s="101">
        <f>SUM(L495:L508)</f>
        <v>40</v>
      </c>
      <c r="M512" s="102">
        <f>IF(L504=0,"",L504/B495)</f>
        <v>0.11956521739130435</v>
      </c>
      <c r="N512" s="102">
        <f>IF(L512=0,"",L512/B495)</f>
        <v>0.43478260869565216</v>
      </c>
      <c r="O512" s="102">
        <f>N512-M512</f>
        <v>0.31521739130434778</v>
      </c>
      <c r="P512" s="3"/>
      <c r="Q512" s="30"/>
      <c r="R512" s="23"/>
      <c r="S512" s="3"/>
      <c r="U512" s="112"/>
    </row>
    <row r="513" spans="1:21" ht="14.25" customHeight="1">
      <c r="L513" s="3"/>
      <c r="M513" s="3"/>
      <c r="O513" s="3"/>
      <c r="T513" s="112"/>
    </row>
    <row r="514" spans="1:21" ht="14.25" customHeight="1">
      <c r="L514" s="3"/>
      <c r="M514" s="3"/>
      <c r="O514" s="3"/>
      <c r="T514" s="112"/>
    </row>
    <row r="515" spans="1:21" ht="26.25" customHeight="1">
      <c r="A515" s="2"/>
      <c r="B515" s="296" t="s">
        <v>99</v>
      </c>
      <c r="C515" s="297"/>
      <c r="D515" s="297"/>
      <c r="E515" s="297"/>
      <c r="F515" s="297"/>
      <c r="G515" s="297"/>
      <c r="H515" s="298" t="s">
        <v>98</v>
      </c>
      <c r="I515" s="292"/>
      <c r="J515" s="292"/>
      <c r="K515" s="30"/>
      <c r="L515" s="3"/>
      <c r="M515" s="3"/>
      <c r="N515" s="30"/>
      <c r="O515" s="3"/>
      <c r="P515" s="30"/>
      <c r="Q515" s="30"/>
      <c r="R515" s="30"/>
      <c r="T515" s="112"/>
    </row>
    <row r="516" spans="1:21" ht="20.25" customHeight="1">
      <c r="A516" s="293" t="s">
        <v>10</v>
      </c>
      <c r="B516" s="294" t="s">
        <v>100</v>
      </c>
      <c r="C516" s="289"/>
      <c r="D516" s="289"/>
      <c r="E516" s="289"/>
      <c r="F516" s="289"/>
      <c r="G516" s="289"/>
      <c r="H516" s="289"/>
      <c r="I516" s="289"/>
      <c r="J516" s="290"/>
      <c r="K516" s="166"/>
      <c r="L516" s="162" t="s">
        <v>11</v>
      </c>
      <c r="M516" s="326" t="s">
        <v>3</v>
      </c>
      <c r="N516" s="326" t="s">
        <v>4</v>
      </c>
      <c r="O516" s="326" t="s">
        <v>5</v>
      </c>
      <c r="P516" s="326" t="s">
        <v>6</v>
      </c>
      <c r="Q516" s="326" t="s">
        <v>7</v>
      </c>
      <c r="R516" s="326" t="s">
        <v>8</v>
      </c>
      <c r="S516" s="286" t="s">
        <v>101</v>
      </c>
      <c r="U516" s="112"/>
    </row>
    <row r="517" spans="1:21" ht="15.75" customHeight="1">
      <c r="A517" s="285"/>
      <c r="B517" s="64" t="s">
        <v>102</v>
      </c>
      <c r="C517" s="64" t="s">
        <v>103</v>
      </c>
      <c r="D517" s="64" t="s">
        <v>104</v>
      </c>
      <c r="E517" s="64" t="s">
        <v>105</v>
      </c>
      <c r="F517" s="64" t="s">
        <v>106</v>
      </c>
      <c r="G517" s="64" t="s">
        <v>107</v>
      </c>
      <c r="H517" s="64" t="s">
        <v>108</v>
      </c>
      <c r="I517" s="64" t="s">
        <v>109</v>
      </c>
      <c r="J517" s="64" t="s">
        <v>110</v>
      </c>
      <c r="K517" s="64" t="s">
        <v>136</v>
      </c>
      <c r="L517" s="162"/>
      <c r="M517" s="327"/>
      <c r="N517" s="327"/>
      <c r="O517" s="327"/>
      <c r="P517" s="327"/>
      <c r="Q517" s="327"/>
      <c r="R517" s="327"/>
      <c r="S517" s="285"/>
      <c r="U517" s="112"/>
    </row>
    <row r="518" spans="1:21" ht="15.75" customHeight="1">
      <c r="A518" s="64">
        <v>1601</v>
      </c>
      <c r="B518" s="65">
        <v>107</v>
      </c>
      <c r="C518" s="87"/>
      <c r="D518" s="87"/>
      <c r="E518" s="87"/>
      <c r="F518" s="87"/>
      <c r="G518" s="87"/>
      <c r="H518" s="87"/>
      <c r="I518" s="87"/>
      <c r="J518" s="87"/>
      <c r="K518" s="87"/>
      <c r="L518" s="88"/>
      <c r="M518" s="67"/>
      <c r="N518" s="49"/>
      <c r="O518" s="68"/>
      <c r="P518" s="107"/>
      <c r="Q518" s="70">
        <f>B518</f>
        <v>107</v>
      </c>
      <c r="R518" s="108"/>
      <c r="S518" s="107"/>
      <c r="U518" s="112"/>
    </row>
    <row r="519" spans="1:21" ht="15.75" customHeight="1">
      <c r="A519" s="64">
        <v>1602</v>
      </c>
      <c r="B519" s="87"/>
      <c r="C519" s="87">
        <v>86</v>
      </c>
      <c r="D519" s="87"/>
      <c r="E519" s="87"/>
      <c r="F519" s="87"/>
      <c r="G519" s="87"/>
      <c r="H519" s="87"/>
      <c r="I519" s="87"/>
      <c r="J519" s="87"/>
      <c r="K519" s="87"/>
      <c r="L519" s="88"/>
      <c r="M519" s="72"/>
      <c r="N519" s="3"/>
      <c r="O519" s="73"/>
      <c r="P519" s="74">
        <f>IF(C519=0,"",C519/B518)</f>
        <v>0.80373831775700932</v>
      </c>
      <c r="Q519" s="75">
        <v>87</v>
      </c>
      <c r="R519" s="76">
        <f t="shared" ref="R519:R526" si="47">IF(Q519=0,"",Q519/Q518)</f>
        <v>0.81308411214953269</v>
      </c>
      <c r="S519" s="76">
        <f t="shared" ref="S519:S526" si="48">IF(Q519=0,"",100%-R519)</f>
        <v>0.18691588785046731</v>
      </c>
      <c r="U519" s="112"/>
    </row>
    <row r="520" spans="1:21" ht="15.75" customHeight="1">
      <c r="A520" s="64">
        <v>1701</v>
      </c>
      <c r="B520" s="87"/>
      <c r="C520" s="87"/>
      <c r="D520" s="87">
        <v>68</v>
      </c>
      <c r="E520" s="87"/>
      <c r="F520" s="87"/>
      <c r="G520" s="87"/>
      <c r="H520" s="87"/>
      <c r="I520" s="87"/>
      <c r="J520" s="87"/>
      <c r="K520" s="87"/>
      <c r="L520" s="88"/>
      <c r="M520" s="72"/>
      <c r="N520" s="3"/>
      <c r="O520" s="73"/>
      <c r="P520" s="74">
        <f>IF(D520=0,"",D520/C519)</f>
        <v>0.79069767441860461</v>
      </c>
      <c r="Q520" s="75">
        <v>81</v>
      </c>
      <c r="R520" s="76">
        <f t="shared" si="47"/>
        <v>0.93103448275862066</v>
      </c>
      <c r="S520" s="76">
        <f t="shared" si="48"/>
        <v>6.8965517241379337E-2</v>
      </c>
      <c r="U520" s="77">
        <f>Q520/Q518</f>
        <v>0.7570093457943925</v>
      </c>
    </row>
    <row r="521" spans="1:21" ht="15.75" customHeight="1">
      <c r="A521" s="64">
        <v>1702</v>
      </c>
      <c r="B521" s="87"/>
      <c r="C521" s="87"/>
      <c r="D521" s="87"/>
      <c r="E521" s="87">
        <v>55</v>
      </c>
      <c r="F521" s="87"/>
      <c r="G521" s="87"/>
      <c r="H521" s="87"/>
      <c r="I521" s="87"/>
      <c r="J521" s="87"/>
      <c r="K521" s="87"/>
      <c r="L521" s="88"/>
      <c r="M521" s="72"/>
      <c r="N521" s="3"/>
      <c r="O521" s="73"/>
      <c r="P521" s="74">
        <f>IF(E521=0,"",E521/D520)</f>
        <v>0.80882352941176472</v>
      </c>
      <c r="Q521" s="75">
        <v>80</v>
      </c>
      <c r="R521" s="76">
        <f t="shared" si="47"/>
        <v>0.98765432098765427</v>
      </c>
      <c r="S521" s="76">
        <f t="shared" si="48"/>
        <v>1.2345679012345734E-2</v>
      </c>
      <c r="U521" s="112"/>
    </row>
    <row r="522" spans="1:21" ht="15.75" customHeight="1">
      <c r="A522" s="64">
        <v>1801</v>
      </c>
      <c r="B522" s="87"/>
      <c r="C522" s="87"/>
      <c r="D522" s="87"/>
      <c r="E522" s="87"/>
      <c r="F522" s="87">
        <v>44</v>
      </c>
      <c r="G522" s="87"/>
      <c r="H522" s="87"/>
      <c r="I522" s="87"/>
      <c r="J522" s="87"/>
      <c r="K522" s="87"/>
      <c r="L522" s="88"/>
      <c r="M522" s="72"/>
      <c r="N522" s="3"/>
      <c r="O522" s="73"/>
      <c r="P522" s="74">
        <f>IF(F522=0,"",F522/E521)</f>
        <v>0.8</v>
      </c>
      <c r="Q522" s="75">
        <v>74</v>
      </c>
      <c r="R522" s="76">
        <f t="shared" si="47"/>
        <v>0.92500000000000004</v>
      </c>
      <c r="S522" s="76">
        <f t="shared" si="48"/>
        <v>7.4999999999999956E-2</v>
      </c>
      <c r="U522" s="112"/>
    </row>
    <row r="523" spans="1:21" ht="15.75" customHeight="1">
      <c r="A523" s="64">
        <v>1802</v>
      </c>
      <c r="B523" s="87"/>
      <c r="C523" s="87"/>
      <c r="D523" s="87"/>
      <c r="E523" s="87"/>
      <c r="F523" s="87"/>
      <c r="G523" s="87">
        <v>44</v>
      </c>
      <c r="H523" s="87"/>
      <c r="I523" s="87"/>
      <c r="J523" s="87"/>
      <c r="K523" s="87"/>
      <c r="L523" s="88"/>
      <c r="M523" s="72"/>
      <c r="N523" s="3"/>
      <c r="O523" s="73"/>
      <c r="P523" s="74">
        <f>IF(G523=0,"",G523/F522)</f>
        <v>1</v>
      </c>
      <c r="Q523" s="75">
        <v>66</v>
      </c>
      <c r="R523" s="76">
        <f t="shared" si="47"/>
        <v>0.89189189189189189</v>
      </c>
      <c r="S523" s="76">
        <f t="shared" si="48"/>
        <v>0.10810810810810811</v>
      </c>
      <c r="U523" s="112"/>
    </row>
    <row r="524" spans="1:21" ht="15.75" customHeight="1">
      <c r="A524" s="64">
        <v>1901</v>
      </c>
      <c r="B524" s="87"/>
      <c r="C524" s="87"/>
      <c r="D524" s="87"/>
      <c r="E524" s="87"/>
      <c r="F524" s="87"/>
      <c r="G524" s="87"/>
      <c r="H524" s="87">
        <v>44</v>
      </c>
      <c r="I524" s="87"/>
      <c r="J524" s="87"/>
      <c r="K524" s="87"/>
      <c r="L524" s="88"/>
      <c r="M524" s="72"/>
      <c r="N524" s="3"/>
      <c r="O524" s="73"/>
      <c r="P524" s="74">
        <f>IF(H524=0,"",H524/G523)</f>
        <v>1</v>
      </c>
      <c r="Q524" s="75">
        <v>63</v>
      </c>
      <c r="R524" s="76">
        <f t="shared" si="47"/>
        <v>0.95454545454545459</v>
      </c>
      <c r="S524" s="76">
        <f t="shared" si="48"/>
        <v>4.5454545454545414E-2</v>
      </c>
      <c r="U524" s="112"/>
    </row>
    <row r="525" spans="1:21" ht="15.75" customHeight="1">
      <c r="A525" s="64">
        <v>1902</v>
      </c>
      <c r="B525" s="87"/>
      <c r="C525" s="87"/>
      <c r="D525" s="87"/>
      <c r="E525" s="87"/>
      <c r="F525" s="87"/>
      <c r="G525" s="87"/>
      <c r="H525" s="87"/>
      <c r="I525" s="87">
        <v>36</v>
      </c>
      <c r="J525" s="87"/>
      <c r="K525" s="87"/>
      <c r="L525" s="88"/>
      <c r="M525" s="72"/>
      <c r="N525" s="3"/>
      <c r="O525" s="73"/>
      <c r="P525" s="74">
        <f>IF(I525=0,"",I525/H524)</f>
        <v>0.81818181818181823</v>
      </c>
      <c r="Q525" s="75">
        <v>60</v>
      </c>
      <c r="R525" s="76">
        <f t="shared" si="47"/>
        <v>0.95238095238095233</v>
      </c>
      <c r="S525" s="76">
        <f t="shared" si="48"/>
        <v>4.7619047619047672E-2</v>
      </c>
      <c r="U525" s="112"/>
    </row>
    <row r="526" spans="1:21" ht="15.75" customHeight="1">
      <c r="A526" s="64">
        <v>2001</v>
      </c>
      <c r="B526" s="87"/>
      <c r="C526" s="87"/>
      <c r="D526" s="87"/>
      <c r="E526" s="87"/>
      <c r="F526" s="87"/>
      <c r="G526" s="87"/>
      <c r="H526" s="87"/>
      <c r="I526" s="87"/>
      <c r="J526" s="87">
        <v>36</v>
      </c>
      <c r="K526" s="87"/>
      <c r="L526" s="88">
        <v>1</v>
      </c>
      <c r="M526" s="72"/>
      <c r="N526" s="3"/>
      <c r="O526" s="73"/>
      <c r="P526" s="78">
        <f>IF(J526=0,"",J526/I525)</f>
        <v>1</v>
      </c>
      <c r="Q526" s="75">
        <v>56</v>
      </c>
      <c r="R526" s="79">
        <f t="shared" si="47"/>
        <v>0.93333333333333335</v>
      </c>
      <c r="S526" s="79">
        <f t="shared" si="48"/>
        <v>6.6666666666666652E-2</v>
      </c>
    </row>
    <row r="527" spans="1:21" ht="15.75" customHeight="1">
      <c r="A527" s="64">
        <v>2002</v>
      </c>
      <c r="B527" s="87"/>
      <c r="C527" s="87"/>
      <c r="D527" s="87"/>
      <c r="E527" s="87"/>
      <c r="F527" s="87"/>
      <c r="G527" s="87"/>
      <c r="H527" s="87"/>
      <c r="I527" s="87"/>
      <c r="J527" s="87"/>
      <c r="K527" s="87">
        <v>36</v>
      </c>
      <c r="L527" s="88">
        <v>17</v>
      </c>
      <c r="M527" s="72"/>
      <c r="N527" s="3"/>
      <c r="O527" s="30"/>
      <c r="P527" s="80"/>
      <c r="Q527" s="81">
        <v>55</v>
      </c>
      <c r="R527" s="82"/>
      <c r="S527" s="83"/>
    </row>
    <row r="528" spans="1:21" ht="15.75" customHeight="1">
      <c r="A528" s="64">
        <v>2101</v>
      </c>
      <c r="B528" s="87"/>
      <c r="C528" s="87"/>
      <c r="D528" s="87"/>
      <c r="E528" s="87"/>
      <c r="F528" s="87"/>
      <c r="G528" s="87"/>
      <c r="H528" s="87"/>
      <c r="I528" s="87"/>
      <c r="J528" s="87"/>
      <c r="K528" s="87">
        <v>29</v>
      </c>
      <c r="L528" s="88">
        <v>17</v>
      </c>
      <c r="M528" s="72"/>
      <c r="N528" s="3"/>
      <c r="O528" s="30"/>
      <c r="P528" s="84"/>
      <c r="Q528" s="85">
        <v>37</v>
      </c>
      <c r="R528" s="86"/>
      <c r="S528" s="84"/>
    </row>
    <row r="529" spans="1:21" ht="15.75" customHeight="1">
      <c r="A529" s="64">
        <v>2102</v>
      </c>
      <c r="B529" s="87"/>
      <c r="C529" s="87"/>
      <c r="D529" s="87"/>
      <c r="E529" s="87"/>
      <c r="F529" s="87"/>
      <c r="G529" s="87"/>
      <c r="H529" s="87"/>
      <c r="I529" s="87"/>
      <c r="J529" s="87"/>
      <c r="K529" s="87">
        <v>13</v>
      </c>
      <c r="L529" s="88">
        <v>6</v>
      </c>
      <c r="M529" s="72"/>
      <c r="N529" s="3"/>
      <c r="O529" s="30"/>
      <c r="P529" s="84"/>
      <c r="Q529" s="85">
        <v>18</v>
      </c>
      <c r="R529" s="86"/>
      <c r="S529" s="84"/>
    </row>
    <row r="530" spans="1:21" ht="15.75" customHeight="1">
      <c r="A530" s="64">
        <v>2201</v>
      </c>
      <c r="B530" s="87"/>
      <c r="C530" s="87"/>
      <c r="D530" s="87"/>
      <c r="E530" s="87"/>
      <c r="F530" s="87"/>
      <c r="G530" s="87"/>
      <c r="H530" s="87"/>
      <c r="I530" s="87"/>
      <c r="J530" s="87"/>
      <c r="K530" s="87">
        <v>11</v>
      </c>
      <c r="L530" s="88">
        <v>11</v>
      </c>
      <c r="M530" s="72"/>
      <c r="N530" s="3"/>
      <c r="O530" s="30"/>
      <c r="P530" s="84"/>
      <c r="Q530" s="85">
        <v>12</v>
      </c>
      <c r="R530" s="86"/>
      <c r="S530" s="84"/>
    </row>
    <row r="531" spans="1:21" ht="15.75" customHeight="1">
      <c r="A531" s="64">
        <v>2202</v>
      </c>
      <c r="B531" s="87"/>
      <c r="C531" s="87"/>
      <c r="D531" s="87"/>
      <c r="E531" s="87"/>
      <c r="F531" s="87"/>
      <c r="G531" s="87"/>
      <c r="H531" s="87"/>
      <c r="I531" s="87"/>
      <c r="J531" s="87"/>
      <c r="K531" s="87">
        <v>1</v>
      </c>
      <c r="L531" s="88"/>
      <c r="M531" s="72"/>
      <c r="N531" s="3"/>
      <c r="O531" s="30"/>
      <c r="P531" s="3"/>
      <c r="Q531" s="30">
        <v>1</v>
      </c>
      <c r="R531" s="23"/>
      <c r="S531" s="84"/>
    </row>
    <row r="532" spans="1:21" ht="15.75" customHeight="1">
      <c r="A532" s="64">
        <v>2301</v>
      </c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8"/>
      <c r="M532" s="72"/>
      <c r="N532" s="3"/>
      <c r="O532" s="30"/>
      <c r="P532" s="89" t="s">
        <v>83</v>
      </c>
      <c r="Q532" s="90">
        <v>50</v>
      </c>
      <c r="R532" s="91">
        <f>L535</f>
        <v>52</v>
      </c>
      <c r="S532" s="92" t="s">
        <v>11</v>
      </c>
    </row>
    <row r="533" spans="1:21" ht="15.75" customHeight="1">
      <c r="A533" s="64">
        <v>2302</v>
      </c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8"/>
      <c r="M533" s="72"/>
      <c r="N533" s="3"/>
      <c r="O533" s="30"/>
      <c r="P533" s="93" t="s">
        <v>85</v>
      </c>
      <c r="Q533" s="94">
        <f>IF(Q532/B518=0,"",Q532/B518)</f>
        <v>0.46728971962616822</v>
      </c>
      <c r="R533" s="95">
        <f>IF(Q532/R532=0,"",Q532/R532)</f>
        <v>0.96153846153846156</v>
      </c>
      <c r="S533" s="96" t="s">
        <v>86</v>
      </c>
    </row>
    <row r="534" spans="1:21" ht="15.75" customHeight="1">
      <c r="A534" s="64">
        <v>2401</v>
      </c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8"/>
      <c r="M534" s="97"/>
      <c r="N534" s="98"/>
      <c r="O534" s="99"/>
      <c r="P534" s="98"/>
      <c r="Q534" s="99"/>
      <c r="R534" s="99"/>
      <c r="S534" s="122"/>
    </row>
    <row r="535" spans="1:21" ht="18" customHeight="1">
      <c r="A535" s="29"/>
      <c r="B535" s="30"/>
      <c r="C535" s="30"/>
      <c r="D535" s="288" t="s">
        <v>111</v>
      </c>
      <c r="E535" s="289"/>
      <c r="F535" s="289"/>
      <c r="G535" s="289"/>
      <c r="H535" s="289"/>
      <c r="I535" s="289"/>
      <c r="J535" s="290"/>
      <c r="K535" s="167"/>
      <c r="L535" s="101">
        <f>SUM(L518:L531)</f>
        <v>52</v>
      </c>
      <c r="M535" s="102">
        <f>(SUM(L526:L527)/B518)</f>
        <v>0.16822429906542055</v>
      </c>
      <c r="N535" s="102">
        <f>IF(L535=0,"",L535/B518)</f>
        <v>0.48598130841121495</v>
      </c>
      <c r="O535" s="102">
        <f>IF(L526=0,"",N535-M535)</f>
        <v>0.31775700934579443</v>
      </c>
      <c r="P535" s="3"/>
      <c r="Q535" s="30"/>
      <c r="R535" s="23"/>
      <c r="S535" s="3"/>
    </row>
    <row r="536" spans="1:21" ht="12.75" customHeight="1">
      <c r="L536" s="3"/>
      <c r="M536" s="3"/>
      <c r="O536" s="3"/>
    </row>
    <row r="537" spans="1:21" ht="12.75" customHeight="1">
      <c r="L537" s="3"/>
      <c r="M537" s="3"/>
      <c r="O537" s="3"/>
    </row>
    <row r="538" spans="1:21" ht="26.25" customHeight="1">
      <c r="A538" s="2"/>
      <c r="B538" s="296" t="s">
        <v>99</v>
      </c>
      <c r="C538" s="297"/>
      <c r="D538" s="297"/>
      <c r="E538" s="297"/>
      <c r="F538" s="297"/>
      <c r="G538" s="297"/>
      <c r="H538" s="298" t="s">
        <v>112</v>
      </c>
      <c r="I538" s="292"/>
      <c r="J538" s="292"/>
      <c r="K538" s="30"/>
      <c r="L538" s="3"/>
      <c r="M538" s="3"/>
      <c r="N538" s="30"/>
      <c r="O538" s="3"/>
      <c r="P538" s="30"/>
      <c r="Q538" s="30"/>
      <c r="R538" s="30"/>
    </row>
    <row r="539" spans="1:21" ht="20.25" customHeight="1">
      <c r="A539" s="293" t="s">
        <v>10</v>
      </c>
      <c r="B539" s="294" t="s">
        <v>100</v>
      </c>
      <c r="C539" s="289"/>
      <c r="D539" s="289"/>
      <c r="E539" s="289"/>
      <c r="F539" s="289"/>
      <c r="G539" s="289"/>
      <c r="H539" s="289"/>
      <c r="I539" s="289"/>
      <c r="J539" s="290"/>
      <c r="K539" s="166"/>
      <c r="L539" s="162" t="s">
        <v>11</v>
      </c>
      <c r="M539" s="326" t="s">
        <v>3</v>
      </c>
      <c r="N539" s="326" t="s">
        <v>4</v>
      </c>
      <c r="O539" s="326" t="s">
        <v>5</v>
      </c>
      <c r="P539" s="326" t="s">
        <v>6</v>
      </c>
      <c r="Q539" s="326" t="s">
        <v>7</v>
      </c>
      <c r="R539" s="326" t="s">
        <v>8</v>
      </c>
      <c r="S539" s="286" t="s">
        <v>101</v>
      </c>
    </row>
    <row r="540" spans="1:21" ht="15.75" customHeight="1">
      <c r="A540" s="285"/>
      <c r="B540" s="64" t="s">
        <v>102</v>
      </c>
      <c r="C540" s="64" t="s">
        <v>103</v>
      </c>
      <c r="D540" s="64" t="s">
        <v>104</v>
      </c>
      <c r="E540" s="64" t="s">
        <v>105</v>
      </c>
      <c r="F540" s="64" t="s">
        <v>106</v>
      </c>
      <c r="G540" s="64" t="s">
        <v>107</v>
      </c>
      <c r="H540" s="64" t="s">
        <v>108</v>
      </c>
      <c r="I540" s="64" t="s">
        <v>109</v>
      </c>
      <c r="J540" s="64" t="s">
        <v>110</v>
      </c>
      <c r="K540" s="64" t="s">
        <v>136</v>
      </c>
      <c r="L540" s="162"/>
      <c r="M540" s="327"/>
      <c r="N540" s="327"/>
      <c r="O540" s="327"/>
      <c r="P540" s="327"/>
      <c r="Q540" s="327"/>
      <c r="R540" s="327"/>
      <c r="S540" s="285"/>
    </row>
    <row r="541" spans="1:21" ht="15.75" customHeight="1">
      <c r="A541" s="64">
        <v>1602</v>
      </c>
      <c r="B541" s="65">
        <v>132</v>
      </c>
      <c r="C541" s="87"/>
      <c r="D541" s="87"/>
      <c r="E541" s="87"/>
      <c r="F541" s="87"/>
      <c r="G541" s="87"/>
      <c r="H541" s="87"/>
      <c r="I541" s="87"/>
      <c r="J541" s="87"/>
      <c r="K541" s="10"/>
      <c r="L541" s="88"/>
      <c r="M541" s="67"/>
      <c r="N541" s="49"/>
      <c r="O541" s="68"/>
      <c r="P541" s="107"/>
      <c r="Q541" s="70">
        <f>B541</f>
        <v>132</v>
      </c>
      <c r="R541" s="108"/>
      <c r="S541" s="107"/>
    </row>
    <row r="542" spans="1:21" ht="15.75" customHeight="1">
      <c r="A542" s="64">
        <v>1701</v>
      </c>
      <c r="B542" s="87"/>
      <c r="C542" s="87">
        <v>109</v>
      </c>
      <c r="D542" s="87"/>
      <c r="E542" s="87"/>
      <c r="F542" s="87"/>
      <c r="G542" s="87"/>
      <c r="H542" s="87"/>
      <c r="I542" s="87"/>
      <c r="J542" s="87"/>
      <c r="K542" s="10"/>
      <c r="L542" s="88"/>
      <c r="M542" s="72"/>
      <c r="N542" s="3"/>
      <c r="O542" s="73"/>
      <c r="P542" s="74">
        <f>IF(C542=0,"",C542/B541)</f>
        <v>0.8257575757575758</v>
      </c>
      <c r="Q542" s="75">
        <v>110</v>
      </c>
      <c r="R542" s="76">
        <f t="shared" ref="R542:R549" si="49">IF(Q542=0,"",Q542/Q541)</f>
        <v>0.83333333333333337</v>
      </c>
      <c r="S542" s="76">
        <f t="shared" ref="S542:S549" si="50">IF(Q542=0,"",100%-R542)</f>
        <v>0.16666666666666663</v>
      </c>
    </row>
    <row r="543" spans="1:21" ht="15.75" customHeight="1">
      <c r="A543" s="64">
        <v>1702</v>
      </c>
      <c r="B543" s="87"/>
      <c r="C543" s="87"/>
      <c r="D543" s="87">
        <v>81</v>
      </c>
      <c r="E543" s="87"/>
      <c r="F543" s="87"/>
      <c r="G543" s="87"/>
      <c r="H543" s="87"/>
      <c r="I543" s="87"/>
      <c r="J543" s="87"/>
      <c r="K543" s="10"/>
      <c r="L543" s="88"/>
      <c r="M543" s="72"/>
      <c r="N543" s="3"/>
      <c r="O543" s="73"/>
      <c r="P543" s="74">
        <f>IF(D543=0,"",D543/C542)</f>
        <v>0.74311926605504586</v>
      </c>
      <c r="Q543" s="75">
        <v>100</v>
      </c>
      <c r="R543" s="76">
        <f t="shared" si="49"/>
        <v>0.90909090909090906</v>
      </c>
      <c r="S543" s="76">
        <f t="shared" si="50"/>
        <v>9.0909090909090939E-2</v>
      </c>
      <c r="U543" s="77">
        <f>Q543/Q541</f>
        <v>0.75757575757575757</v>
      </c>
    </row>
    <row r="544" spans="1:21" ht="15.75" customHeight="1">
      <c r="A544" s="64">
        <v>1801</v>
      </c>
      <c r="B544" s="87"/>
      <c r="C544" s="87"/>
      <c r="D544" s="87"/>
      <c r="E544" s="87">
        <v>72</v>
      </c>
      <c r="F544" s="87"/>
      <c r="G544" s="87"/>
      <c r="H544" s="87"/>
      <c r="I544" s="87"/>
      <c r="J544" s="87"/>
      <c r="K544" s="10"/>
      <c r="L544" s="88"/>
      <c r="M544" s="72"/>
      <c r="N544" s="3"/>
      <c r="O544" s="73"/>
      <c r="P544" s="74">
        <f>IF(E544=0,"",E544/D543)</f>
        <v>0.88888888888888884</v>
      </c>
      <c r="Q544" s="75">
        <v>94</v>
      </c>
      <c r="R544" s="76">
        <f t="shared" si="49"/>
        <v>0.94</v>
      </c>
      <c r="S544" s="76">
        <f t="shared" si="50"/>
        <v>6.0000000000000053E-2</v>
      </c>
      <c r="U544" s="112"/>
    </row>
    <row r="545" spans="1:21" ht="15.75" customHeight="1">
      <c r="A545" s="64">
        <v>1802</v>
      </c>
      <c r="B545" s="87"/>
      <c r="C545" s="87"/>
      <c r="D545" s="87"/>
      <c r="E545" s="87"/>
      <c r="F545" s="87">
        <v>58</v>
      </c>
      <c r="G545" s="87"/>
      <c r="H545" s="87"/>
      <c r="I545" s="87"/>
      <c r="J545" s="87"/>
      <c r="K545" s="10"/>
      <c r="L545" s="88"/>
      <c r="M545" s="72"/>
      <c r="N545" s="3"/>
      <c r="O545" s="73"/>
      <c r="P545" s="74">
        <f>IF(F545=0,"",F545/E544)</f>
        <v>0.80555555555555558</v>
      </c>
      <c r="Q545" s="75">
        <v>84</v>
      </c>
      <c r="R545" s="76">
        <f t="shared" si="49"/>
        <v>0.8936170212765957</v>
      </c>
      <c r="S545" s="76">
        <f t="shared" si="50"/>
        <v>0.1063829787234043</v>
      </c>
      <c r="U545" s="112"/>
    </row>
    <row r="546" spans="1:21" ht="15.75" customHeight="1">
      <c r="A546" s="64">
        <v>1901</v>
      </c>
      <c r="B546" s="87"/>
      <c r="C546" s="87"/>
      <c r="D546" s="87"/>
      <c r="E546" s="87"/>
      <c r="F546" s="87"/>
      <c r="G546" s="87">
        <v>53</v>
      </c>
      <c r="H546" s="87"/>
      <c r="I546" s="87"/>
      <c r="J546" s="87"/>
      <c r="K546" s="10"/>
      <c r="L546" s="88"/>
      <c r="M546" s="72"/>
      <c r="N546" s="3"/>
      <c r="O546" s="73"/>
      <c r="P546" s="74">
        <f>IF(G546=0,"",G546/F545)</f>
        <v>0.91379310344827591</v>
      </c>
      <c r="Q546" s="75">
        <v>71</v>
      </c>
      <c r="R546" s="76">
        <f t="shared" si="49"/>
        <v>0.84523809523809523</v>
      </c>
      <c r="S546" s="76">
        <f t="shared" si="50"/>
        <v>0.15476190476190477</v>
      </c>
      <c r="U546" s="112"/>
    </row>
    <row r="547" spans="1:21" ht="15.75" customHeight="1">
      <c r="A547" s="64">
        <v>1902</v>
      </c>
      <c r="B547" s="87"/>
      <c r="C547" s="87"/>
      <c r="D547" s="87"/>
      <c r="E547" s="87"/>
      <c r="F547" s="87"/>
      <c r="G547" s="87"/>
      <c r="H547" s="87">
        <v>50</v>
      </c>
      <c r="I547" s="87"/>
      <c r="J547" s="87"/>
      <c r="K547" s="10"/>
      <c r="L547" s="88"/>
      <c r="M547" s="72"/>
      <c r="N547" s="3"/>
      <c r="O547" s="73"/>
      <c r="P547" s="74">
        <f>IF(H547=0,"",H547/G546)</f>
        <v>0.94339622641509435</v>
      </c>
      <c r="Q547" s="75">
        <v>68</v>
      </c>
      <c r="R547" s="76">
        <f t="shared" si="49"/>
        <v>0.95774647887323938</v>
      </c>
      <c r="S547" s="76">
        <f t="shared" si="50"/>
        <v>4.2253521126760618E-2</v>
      </c>
      <c r="U547" s="112"/>
    </row>
    <row r="548" spans="1:21" ht="15.75" customHeight="1">
      <c r="A548" s="64">
        <v>2001</v>
      </c>
      <c r="B548" s="87"/>
      <c r="C548" s="87"/>
      <c r="D548" s="87"/>
      <c r="E548" s="87"/>
      <c r="F548" s="87"/>
      <c r="G548" s="87"/>
      <c r="H548" s="87"/>
      <c r="I548" s="87">
        <v>50</v>
      </c>
      <c r="J548" s="87"/>
      <c r="K548" s="10"/>
      <c r="L548" s="88"/>
      <c r="M548" s="72"/>
      <c r="N548" s="3"/>
      <c r="O548" s="73"/>
      <c r="P548" s="74">
        <f>IF(I548=0,"",I548/H547)</f>
        <v>1</v>
      </c>
      <c r="Q548" s="75">
        <v>65</v>
      </c>
      <c r="R548" s="76">
        <f t="shared" si="49"/>
        <v>0.95588235294117652</v>
      </c>
      <c r="S548" s="76">
        <f t="shared" si="50"/>
        <v>4.4117647058823484E-2</v>
      </c>
      <c r="U548" s="112"/>
    </row>
    <row r="549" spans="1:21" ht="15.75" customHeight="1">
      <c r="A549" s="64">
        <v>2002</v>
      </c>
      <c r="B549" s="87"/>
      <c r="C549" s="87"/>
      <c r="D549" s="87"/>
      <c r="E549" s="87"/>
      <c r="F549" s="87"/>
      <c r="G549" s="87"/>
      <c r="H549" s="87"/>
      <c r="I549" s="87"/>
      <c r="J549" s="87">
        <v>50</v>
      </c>
      <c r="K549" s="10"/>
      <c r="L549" s="88"/>
      <c r="M549" s="72"/>
      <c r="N549" s="3"/>
      <c r="O549" s="73"/>
      <c r="P549" s="78">
        <f>IF(J549=0,"",J549/I548)</f>
        <v>1</v>
      </c>
      <c r="Q549" s="75">
        <v>65</v>
      </c>
      <c r="R549" s="79">
        <f t="shared" si="49"/>
        <v>1</v>
      </c>
      <c r="S549" s="79">
        <f t="shared" si="50"/>
        <v>0</v>
      </c>
      <c r="U549" s="112"/>
    </row>
    <row r="550" spans="1:21" ht="15.75" customHeight="1">
      <c r="A550" s="64">
        <v>2101</v>
      </c>
      <c r="B550" s="87"/>
      <c r="C550" s="87"/>
      <c r="D550" s="87"/>
      <c r="E550" s="87"/>
      <c r="F550" s="87"/>
      <c r="G550" s="87"/>
      <c r="H550" s="87"/>
      <c r="I550" s="87"/>
      <c r="J550" s="87"/>
      <c r="K550" s="10">
        <v>50</v>
      </c>
      <c r="L550" s="88">
        <v>23</v>
      </c>
      <c r="M550" s="72"/>
      <c r="N550" s="3"/>
      <c r="O550" s="30"/>
      <c r="P550" s="80"/>
      <c r="Q550" s="81">
        <v>37</v>
      </c>
      <c r="R550" s="82"/>
      <c r="S550" s="83"/>
      <c r="U550" s="112"/>
    </row>
    <row r="551" spans="1:21" ht="15.75" customHeight="1">
      <c r="A551" s="64">
        <v>2102</v>
      </c>
      <c r="B551" s="87"/>
      <c r="C551" s="87"/>
      <c r="D551" s="87"/>
      <c r="E551" s="87"/>
      <c r="F551" s="87"/>
      <c r="G551" s="87"/>
      <c r="H551" s="87"/>
      <c r="I551" s="87"/>
      <c r="J551" s="87"/>
      <c r="K551" s="10">
        <v>28</v>
      </c>
      <c r="L551" s="88">
        <v>17</v>
      </c>
      <c r="M551" s="72"/>
      <c r="N551" s="3"/>
      <c r="O551" s="30"/>
      <c r="P551" s="84"/>
      <c r="Q551" s="85">
        <v>37</v>
      </c>
      <c r="R551" s="86"/>
      <c r="S551" s="84"/>
      <c r="U551" s="112"/>
    </row>
    <row r="552" spans="1:21" ht="15.75" customHeight="1">
      <c r="A552" s="64">
        <v>2201</v>
      </c>
      <c r="B552" s="87"/>
      <c r="C552" s="87"/>
      <c r="D552" s="87"/>
      <c r="E552" s="87"/>
      <c r="F552" s="87"/>
      <c r="G552" s="87"/>
      <c r="H552" s="87"/>
      <c r="I552" s="87"/>
      <c r="J552" s="87"/>
      <c r="K552" s="10">
        <v>12</v>
      </c>
      <c r="L552" s="88">
        <v>8</v>
      </c>
      <c r="M552" s="72"/>
      <c r="N552" s="3"/>
      <c r="O552" s="30"/>
      <c r="P552" s="84"/>
      <c r="Q552" s="85">
        <v>17</v>
      </c>
      <c r="R552" s="86"/>
      <c r="S552" s="84"/>
      <c r="U552" s="112"/>
    </row>
    <row r="553" spans="1:21" ht="15.75" customHeight="1">
      <c r="A553" s="64">
        <v>2202</v>
      </c>
      <c r="B553" s="87"/>
      <c r="C553" s="87"/>
      <c r="D553" s="87"/>
      <c r="E553" s="87"/>
      <c r="F553" s="87"/>
      <c r="G553" s="87"/>
      <c r="H553" s="87"/>
      <c r="I553" s="87"/>
      <c r="J553" s="87"/>
      <c r="K553" s="10">
        <v>2</v>
      </c>
      <c r="L553" s="126">
        <v>5</v>
      </c>
      <c r="M553" s="72"/>
      <c r="N553" s="3"/>
      <c r="O553" s="30"/>
      <c r="P553" s="84"/>
      <c r="Q553" s="85">
        <v>6</v>
      </c>
      <c r="R553" s="86"/>
      <c r="S553" s="84"/>
      <c r="U553" s="112"/>
    </row>
    <row r="554" spans="1:21" ht="15.75" customHeight="1">
      <c r="A554" s="64">
        <v>2301</v>
      </c>
      <c r="B554" s="87"/>
      <c r="C554" s="87"/>
      <c r="D554" s="87"/>
      <c r="E554" s="87"/>
      <c r="F554" s="87"/>
      <c r="G554" s="87"/>
      <c r="H554" s="87"/>
      <c r="I554" s="87"/>
      <c r="J554" s="87"/>
      <c r="K554" s="10">
        <v>3</v>
      </c>
      <c r="L554" s="88">
        <v>3</v>
      </c>
      <c r="M554" s="72"/>
      <c r="N554" s="3"/>
      <c r="O554" s="30"/>
      <c r="P554" s="3"/>
      <c r="Q554" s="30">
        <v>4</v>
      </c>
      <c r="R554" s="23"/>
      <c r="S554" s="84"/>
      <c r="U554" s="112"/>
    </row>
    <row r="555" spans="1:21" ht="15.75" customHeight="1">
      <c r="A555" s="64">
        <v>2302</v>
      </c>
      <c r="B555" s="87"/>
      <c r="C555" s="87"/>
      <c r="D555" s="87"/>
      <c r="E555" s="87"/>
      <c r="F555" s="87"/>
      <c r="G555" s="87"/>
      <c r="H555" s="87"/>
      <c r="I555" s="87"/>
      <c r="J555" s="87"/>
      <c r="K555" s="10">
        <v>1</v>
      </c>
      <c r="L555" s="88"/>
      <c r="M555" s="72"/>
      <c r="N555" s="3"/>
      <c r="O555" s="30"/>
      <c r="P555" s="89" t="s">
        <v>83</v>
      </c>
      <c r="Q555" s="90">
        <v>50</v>
      </c>
      <c r="R555" s="91">
        <f>L558</f>
        <v>56</v>
      </c>
      <c r="S555" s="92" t="s">
        <v>11</v>
      </c>
      <c r="U555" s="112"/>
    </row>
    <row r="556" spans="1:21" ht="15.75" customHeight="1">
      <c r="A556" s="64">
        <v>2401</v>
      </c>
      <c r="B556" s="87"/>
      <c r="C556" s="87"/>
      <c r="D556" s="87"/>
      <c r="E556" s="87"/>
      <c r="F556" s="87"/>
      <c r="G556" s="87"/>
      <c r="H556" s="87"/>
      <c r="I556" s="87"/>
      <c r="J556" s="87"/>
      <c r="K556" s="10"/>
      <c r="L556" s="88"/>
      <c r="M556" s="72"/>
      <c r="N556" s="3"/>
      <c r="O556" s="30"/>
      <c r="P556" s="93" t="s">
        <v>85</v>
      </c>
      <c r="Q556" s="94">
        <f>IF(Q555/B541=0,"",Q555/B541)</f>
        <v>0.37878787878787878</v>
      </c>
      <c r="R556" s="95">
        <f>IF(Q555/R555=0,"",Q555/R555)</f>
        <v>0.8928571428571429</v>
      </c>
      <c r="S556" s="96" t="s">
        <v>86</v>
      </c>
      <c r="U556" s="112"/>
    </row>
    <row r="557" spans="1:21" ht="15.75" customHeight="1">
      <c r="A557" s="64">
        <v>2402</v>
      </c>
      <c r="B557" s="87"/>
      <c r="C557" s="87"/>
      <c r="D557" s="87"/>
      <c r="E557" s="87"/>
      <c r="F557" s="87"/>
      <c r="G557" s="87"/>
      <c r="H557" s="87"/>
      <c r="I557" s="87"/>
      <c r="J557" s="87"/>
      <c r="K557" s="10"/>
      <c r="L557" s="88"/>
      <c r="M557" s="97"/>
      <c r="N557" s="98"/>
      <c r="O557" s="99"/>
      <c r="P557" s="98"/>
      <c r="Q557" s="99"/>
      <c r="R557" s="99"/>
      <c r="S557" s="122"/>
      <c r="U557" s="112"/>
    </row>
    <row r="558" spans="1:21" ht="18" customHeight="1">
      <c r="A558" s="29"/>
      <c r="B558" s="30"/>
      <c r="C558" s="30"/>
      <c r="D558" s="288" t="s">
        <v>111</v>
      </c>
      <c r="E558" s="289"/>
      <c r="F558" s="289"/>
      <c r="G558" s="289"/>
      <c r="H558" s="289"/>
      <c r="I558" s="289"/>
      <c r="J558" s="289"/>
      <c r="K558" s="290"/>
      <c r="L558" s="101">
        <f>SUM(L541:L554)</f>
        <v>56</v>
      </c>
      <c r="M558" s="102">
        <f>IF(L550=0,"",L550/B541)</f>
        <v>0.17424242424242425</v>
      </c>
      <c r="N558" s="102">
        <f>IF(L558=0,"",L558/B541)</f>
        <v>0.42424242424242425</v>
      </c>
      <c r="O558" s="102">
        <f>N558-M558</f>
        <v>0.25</v>
      </c>
      <c r="P558" s="3"/>
      <c r="Q558" s="30"/>
      <c r="R558" s="23"/>
      <c r="S558" s="3"/>
      <c r="U558" s="112"/>
    </row>
    <row r="559" spans="1:21" ht="14.25" customHeight="1">
      <c r="T559" s="112"/>
    </row>
    <row r="560" spans="1:21" ht="14.25" customHeight="1">
      <c r="T560" s="112"/>
    </row>
    <row r="561" spans="1:23" ht="26.25" customHeight="1">
      <c r="A561" s="2"/>
      <c r="B561" s="296" t="s">
        <v>99</v>
      </c>
      <c r="C561" s="297"/>
      <c r="D561" s="297"/>
      <c r="E561" s="297"/>
      <c r="F561" s="297"/>
      <c r="G561" s="297"/>
      <c r="H561" s="298" t="s">
        <v>113</v>
      </c>
      <c r="I561" s="292"/>
      <c r="J561" s="292"/>
      <c r="K561" s="30"/>
      <c r="L561" s="3"/>
      <c r="M561" s="3"/>
      <c r="N561" s="30"/>
      <c r="O561" s="3"/>
      <c r="P561" s="30"/>
      <c r="Q561" s="30"/>
      <c r="R561" s="30"/>
      <c r="T561" s="112"/>
      <c r="W561" s="253">
        <f>AVERAGE(Q556,Q579)</f>
        <v>0.34380570409982175</v>
      </c>
    </row>
    <row r="562" spans="1:23" ht="20.25" customHeight="1">
      <c r="A562" s="293" t="s">
        <v>10</v>
      </c>
      <c r="B562" s="294" t="s">
        <v>100</v>
      </c>
      <c r="C562" s="289"/>
      <c r="D562" s="289"/>
      <c r="E562" s="289"/>
      <c r="F562" s="289"/>
      <c r="G562" s="289"/>
      <c r="H562" s="289"/>
      <c r="I562" s="289"/>
      <c r="J562" s="290"/>
      <c r="K562" s="166"/>
      <c r="L562" s="162" t="s">
        <v>11</v>
      </c>
      <c r="M562" s="326" t="s">
        <v>3</v>
      </c>
      <c r="N562" s="326" t="s">
        <v>4</v>
      </c>
      <c r="O562" s="326" t="s">
        <v>5</v>
      </c>
      <c r="P562" s="326" t="s">
        <v>6</v>
      </c>
      <c r="Q562" s="326" t="s">
        <v>7</v>
      </c>
      <c r="R562" s="326" t="s">
        <v>8</v>
      </c>
      <c r="S562" s="286" t="s">
        <v>101</v>
      </c>
      <c r="U562" s="112"/>
    </row>
    <row r="563" spans="1:23" ht="15.75" customHeight="1">
      <c r="A563" s="285"/>
      <c r="B563" s="64" t="s">
        <v>102</v>
      </c>
      <c r="C563" s="64" t="s">
        <v>103</v>
      </c>
      <c r="D563" s="64" t="s">
        <v>104</v>
      </c>
      <c r="E563" s="64" t="s">
        <v>105</v>
      </c>
      <c r="F563" s="64" t="s">
        <v>106</v>
      </c>
      <c r="G563" s="64" t="s">
        <v>107</v>
      </c>
      <c r="H563" s="64" t="s">
        <v>108</v>
      </c>
      <c r="I563" s="64" t="s">
        <v>109</v>
      </c>
      <c r="J563" s="64" t="s">
        <v>110</v>
      </c>
      <c r="K563" s="64" t="s">
        <v>136</v>
      </c>
      <c r="L563" s="162"/>
      <c r="M563" s="327"/>
      <c r="N563" s="327"/>
      <c r="O563" s="327"/>
      <c r="P563" s="327"/>
      <c r="Q563" s="327"/>
      <c r="R563" s="327"/>
      <c r="S563" s="285"/>
      <c r="U563" s="112"/>
    </row>
    <row r="564" spans="1:23" ht="15.75" customHeight="1">
      <c r="A564" s="64">
        <v>1701</v>
      </c>
      <c r="B564" s="65">
        <v>136</v>
      </c>
      <c r="C564" s="87"/>
      <c r="D564" s="87"/>
      <c r="E564" s="87"/>
      <c r="F564" s="87"/>
      <c r="G564" s="87"/>
      <c r="H564" s="87"/>
      <c r="I564" s="87"/>
      <c r="J564" s="87"/>
      <c r="K564" s="10"/>
      <c r="L564" s="88"/>
      <c r="M564" s="67"/>
      <c r="N564" s="49"/>
      <c r="O564" s="68"/>
      <c r="P564" s="107"/>
      <c r="Q564" s="70">
        <f>B564</f>
        <v>136</v>
      </c>
      <c r="R564" s="108"/>
      <c r="S564" s="107"/>
      <c r="U564" s="112"/>
    </row>
    <row r="565" spans="1:23" ht="15.75" customHeight="1">
      <c r="A565" s="64">
        <v>1702</v>
      </c>
      <c r="B565" s="87"/>
      <c r="C565" s="87">
        <v>88</v>
      </c>
      <c r="D565" s="87"/>
      <c r="E565" s="87"/>
      <c r="F565" s="87"/>
      <c r="G565" s="87"/>
      <c r="H565" s="87"/>
      <c r="I565" s="87"/>
      <c r="J565" s="87"/>
      <c r="K565" s="10"/>
      <c r="L565" s="88"/>
      <c r="M565" s="72"/>
      <c r="N565" s="3"/>
      <c r="O565" s="73"/>
      <c r="P565" s="74">
        <f>IF(C565=0,"",C565/B564)</f>
        <v>0.6470588235294118</v>
      </c>
      <c r="Q565" s="75">
        <v>101</v>
      </c>
      <c r="R565" s="76">
        <f t="shared" ref="R565:R573" si="51">IF(Q565=0,"",Q565/Q564)</f>
        <v>0.74264705882352944</v>
      </c>
      <c r="S565" s="76">
        <f t="shared" ref="S565:S573" si="52">IF(Q565=0,"",100%-R565)</f>
        <v>0.25735294117647056</v>
      </c>
      <c r="U565" s="112"/>
    </row>
    <row r="566" spans="1:23" ht="15.75" customHeight="1">
      <c r="A566" s="64">
        <v>1801</v>
      </c>
      <c r="B566" s="87"/>
      <c r="C566" s="87"/>
      <c r="D566" s="87">
        <v>76</v>
      </c>
      <c r="E566" s="87"/>
      <c r="F566" s="87"/>
      <c r="G566" s="87"/>
      <c r="H566" s="87"/>
      <c r="I566" s="87"/>
      <c r="J566" s="87"/>
      <c r="K566" s="10"/>
      <c r="L566" s="88"/>
      <c r="M566" s="72"/>
      <c r="N566" s="3"/>
      <c r="O566" s="73"/>
      <c r="P566" s="74">
        <f>IF(D566=0,"",D566/C565)</f>
        <v>0.86363636363636365</v>
      </c>
      <c r="Q566" s="75">
        <v>101</v>
      </c>
      <c r="R566" s="76">
        <f t="shared" si="51"/>
        <v>1</v>
      </c>
      <c r="S566" s="76">
        <f t="shared" si="52"/>
        <v>0</v>
      </c>
      <c r="U566" s="77">
        <f>Q566/Q564</f>
        <v>0.74264705882352944</v>
      </c>
    </row>
    <row r="567" spans="1:23" ht="15.75" customHeight="1">
      <c r="A567" s="64">
        <v>1802</v>
      </c>
      <c r="B567" s="87"/>
      <c r="C567" s="87"/>
      <c r="D567" s="87"/>
      <c r="E567" s="87">
        <v>45</v>
      </c>
      <c r="F567" s="87"/>
      <c r="G567" s="87"/>
      <c r="H567" s="87"/>
      <c r="I567" s="87"/>
      <c r="J567" s="87"/>
      <c r="K567" s="10"/>
      <c r="L567" s="88"/>
      <c r="M567" s="72"/>
      <c r="N567" s="3"/>
      <c r="O567" s="73"/>
      <c r="P567" s="74">
        <f>IF(E567=0,"",E567/D566)</f>
        <v>0.59210526315789469</v>
      </c>
      <c r="Q567" s="75">
        <v>83</v>
      </c>
      <c r="R567" s="76">
        <f t="shared" si="51"/>
        <v>0.82178217821782173</v>
      </c>
      <c r="S567" s="76">
        <f t="shared" si="52"/>
        <v>0.17821782178217827</v>
      </c>
      <c r="U567" s="112"/>
    </row>
    <row r="568" spans="1:23" ht="15.75" customHeight="1">
      <c r="A568" s="64">
        <v>1901</v>
      </c>
      <c r="B568" s="87"/>
      <c r="C568" s="87"/>
      <c r="D568" s="87"/>
      <c r="E568" s="87"/>
      <c r="F568" s="87">
        <v>33</v>
      </c>
      <c r="G568" s="87"/>
      <c r="H568" s="87"/>
      <c r="I568" s="87"/>
      <c r="J568" s="87"/>
      <c r="K568" s="10"/>
      <c r="L568" s="88"/>
      <c r="M568" s="72"/>
      <c r="N568" s="3"/>
      <c r="O568" s="73"/>
      <c r="P568" s="74">
        <f>IF(F568=0,"",F568/E567)</f>
        <v>0.73333333333333328</v>
      </c>
      <c r="Q568" s="75">
        <v>75</v>
      </c>
      <c r="R568" s="76">
        <f t="shared" si="51"/>
        <v>0.90361445783132532</v>
      </c>
      <c r="S568" s="76">
        <f t="shared" si="52"/>
        <v>9.6385542168674676E-2</v>
      </c>
    </row>
    <row r="569" spans="1:23" ht="15.75" customHeight="1">
      <c r="A569" s="64">
        <v>1902</v>
      </c>
      <c r="B569" s="87"/>
      <c r="C569" s="87"/>
      <c r="D569" s="87"/>
      <c r="E569" s="87"/>
      <c r="F569" s="87"/>
      <c r="G569" s="87">
        <v>33</v>
      </c>
      <c r="H569" s="87"/>
      <c r="I569" s="87"/>
      <c r="J569" s="87"/>
      <c r="K569" s="10"/>
      <c r="L569" s="88"/>
      <c r="M569" s="72"/>
      <c r="N569" s="3"/>
      <c r="O569" s="73"/>
      <c r="P569" s="74">
        <f>IF(G569=0,"",G569/F568)</f>
        <v>1</v>
      </c>
      <c r="Q569" s="75">
        <v>72</v>
      </c>
      <c r="R569" s="76">
        <f t="shared" si="51"/>
        <v>0.96</v>
      </c>
      <c r="S569" s="76">
        <f t="shared" si="52"/>
        <v>4.0000000000000036E-2</v>
      </c>
    </row>
    <row r="570" spans="1:23" ht="15.75" customHeight="1">
      <c r="A570" s="64">
        <v>2001</v>
      </c>
      <c r="B570" s="87"/>
      <c r="C570" s="87"/>
      <c r="D570" s="87"/>
      <c r="E570" s="87"/>
      <c r="F570" s="87"/>
      <c r="G570" s="87"/>
      <c r="H570" s="87">
        <v>33</v>
      </c>
      <c r="I570" s="87"/>
      <c r="J570" s="87"/>
      <c r="K570" s="10"/>
      <c r="L570" s="88"/>
      <c r="M570" s="72"/>
      <c r="N570" s="3"/>
      <c r="O570" s="73"/>
      <c r="P570" s="74">
        <f>IF(H570=0,"",H570/G569)</f>
        <v>1</v>
      </c>
      <c r="Q570" s="75">
        <v>68</v>
      </c>
      <c r="R570" s="76">
        <f t="shared" si="51"/>
        <v>0.94444444444444442</v>
      </c>
      <c r="S570" s="76">
        <f t="shared" si="52"/>
        <v>5.555555555555558E-2</v>
      </c>
    </row>
    <row r="571" spans="1:23" ht="15.75" customHeight="1">
      <c r="A571" s="64">
        <v>2002</v>
      </c>
      <c r="B571" s="87"/>
      <c r="C571" s="87"/>
      <c r="D571" s="87"/>
      <c r="E571" s="87"/>
      <c r="F571" s="87"/>
      <c r="G571" s="87"/>
      <c r="H571" s="87"/>
      <c r="I571" s="87">
        <v>33</v>
      </c>
      <c r="J571" s="87"/>
      <c r="K571" s="10"/>
      <c r="L571" s="88"/>
      <c r="M571" s="72"/>
      <c r="N571" s="3"/>
      <c r="O571" s="73"/>
      <c r="P571" s="74">
        <f>IF(I571=0,"",I571/H570)</f>
        <v>1</v>
      </c>
      <c r="Q571" s="75">
        <v>66</v>
      </c>
      <c r="R571" s="76">
        <f t="shared" si="51"/>
        <v>0.97058823529411764</v>
      </c>
      <c r="S571" s="76">
        <f t="shared" si="52"/>
        <v>2.9411764705882359E-2</v>
      </c>
    </row>
    <row r="572" spans="1:23" ht="15.75" customHeight="1">
      <c r="A572" s="64">
        <v>2101</v>
      </c>
      <c r="B572" s="87"/>
      <c r="C572" s="87"/>
      <c r="D572" s="87"/>
      <c r="E572" s="87"/>
      <c r="F572" s="87"/>
      <c r="G572" s="87"/>
      <c r="H572" s="87"/>
      <c r="I572" s="87"/>
      <c r="J572" s="87">
        <v>33</v>
      </c>
      <c r="K572" s="10"/>
      <c r="L572" s="88">
        <v>1</v>
      </c>
      <c r="M572" s="72"/>
      <c r="N572" s="3"/>
      <c r="O572" s="73"/>
      <c r="P572" s="78">
        <f>IF(J572=0,"",J572/I571)</f>
        <v>1</v>
      </c>
      <c r="Q572" s="75">
        <v>65</v>
      </c>
      <c r="R572" s="79">
        <f t="shared" si="51"/>
        <v>0.98484848484848486</v>
      </c>
      <c r="S572" s="79">
        <f t="shared" si="52"/>
        <v>1.5151515151515138E-2</v>
      </c>
    </row>
    <row r="573" spans="1:23" ht="15.75" customHeight="1">
      <c r="A573" s="64">
        <v>2102</v>
      </c>
      <c r="B573" s="87"/>
      <c r="C573" s="87"/>
      <c r="D573" s="87"/>
      <c r="E573" s="87"/>
      <c r="F573" s="87"/>
      <c r="G573" s="87"/>
      <c r="H573" s="87"/>
      <c r="I573" s="87"/>
      <c r="J573" s="87"/>
      <c r="K573" s="10">
        <v>33</v>
      </c>
      <c r="L573" s="88">
        <v>8</v>
      </c>
      <c r="M573" s="72"/>
      <c r="N573" s="3"/>
      <c r="O573" s="30"/>
      <c r="P573" s="78">
        <f>IF(K573=0,"",K573/J572)</f>
        <v>1</v>
      </c>
      <c r="Q573" s="81">
        <v>60</v>
      </c>
      <c r="R573" s="79">
        <f t="shared" si="51"/>
        <v>0.92307692307692313</v>
      </c>
      <c r="S573" s="79">
        <f t="shared" si="52"/>
        <v>7.6923076923076872E-2</v>
      </c>
    </row>
    <row r="574" spans="1:23" ht="15.75" customHeight="1">
      <c r="A574" s="64">
        <v>2201</v>
      </c>
      <c r="B574" s="87"/>
      <c r="C574" s="87"/>
      <c r="D574" s="87"/>
      <c r="E574" s="87"/>
      <c r="F574" s="87"/>
      <c r="G574" s="87"/>
      <c r="H574" s="87"/>
      <c r="I574" s="87"/>
      <c r="J574" s="87"/>
      <c r="K574" s="10">
        <v>30</v>
      </c>
      <c r="L574" s="88">
        <v>18</v>
      </c>
      <c r="M574" s="72"/>
      <c r="N574" s="3"/>
      <c r="O574" s="30"/>
      <c r="P574" s="84"/>
      <c r="Q574" s="85">
        <v>48</v>
      </c>
      <c r="R574" s="86"/>
      <c r="S574" s="84"/>
    </row>
    <row r="575" spans="1:23" ht="15.75" customHeight="1">
      <c r="A575" s="64">
        <v>2202</v>
      </c>
      <c r="B575" s="87"/>
      <c r="C575" s="87"/>
      <c r="D575" s="87"/>
      <c r="E575" s="87"/>
      <c r="F575" s="87"/>
      <c r="G575" s="87"/>
      <c r="H575" s="87"/>
      <c r="I575" s="87"/>
      <c r="J575" s="87"/>
      <c r="K575" s="10">
        <v>11</v>
      </c>
      <c r="L575" s="126">
        <v>8</v>
      </c>
      <c r="M575" s="72"/>
      <c r="N575" s="3"/>
      <c r="O575" s="30"/>
      <c r="P575" s="84"/>
      <c r="Q575" s="85">
        <v>30</v>
      </c>
      <c r="R575" s="86"/>
      <c r="S575" s="84"/>
    </row>
    <row r="576" spans="1:23" ht="15.75" customHeight="1">
      <c r="A576" s="64">
        <v>2301</v>
      </c>
      <c r="B576" s="87"/>
      <c r="C576" s="87"/>
      <c r="D576" s="87"/>
      <c r="E576" s="87"/>
      <c r="F576" s="87"/>
      <c r="G576" s="87"/>
      <c r="H576" s="87"/>
      <c r="I576" s="87"/>
      <c r="J576" s="87"/>
      <c r="K576" s="10">
        <v>19</v>
      </c>
      <c r="L576" s="88">
        <v>18</v>
      </c>
      <c r="M576" s="72"/>
      <c r="N576" s="3"/>
      <c r="O576" s="30"/>
      <c r="P576" s="84"/>
      <c r="Q576" s="85">
        <v>24</v>
      </c>
      <c r="R576" s="86"/>
      <c r="S576" s="84"/>
    </row>
    <row r="577" spans="1:20" ht="15.75" customHeight="1">
      <c r="A577" s="64">
        <v>2302</v>
      </c>
      <c r="B577" s="87"/>
      <c r="C577" s="87"/>
      <c r="D577" s="87"/>
      <c r="E577" s="87"/>
      <c r="F577" s="87"/>
      <c r="G577" s="87"/>
      <c r="H577" s="87"/>
      <c r="I577" s="87"/>
      <c r="J577" s="87"/>
      <c r="K577" s="10">
        <v>3</v>
      </c>
      <c r="L577" s="88">
        <v>2</v>
      </c>
      <c r="M577" s="72"/>
      <c r="N577" s="3"/>
      <c r="O577" s="30"/>
      <c r="P577" s="3"/>
      <c r="Q577" s="30">
        <v>4</v>
      </c>
      <c r="R577" s="23"/>
      <c r="S577" s="84"/>
    </row>
    <row r="578" spans="1:20" ht="15.75" customHeight="1">
      <c r="A578" s="64">
        <v>2401</v>
      </c>
      <c r="B578" s="87"/>
      <c r="C578" s="87"/>
      <c r="D578" s="87"/>
      <c r="E578" s="87"/>
      <c r="F578" s="87"/>
      <c r="G578" s="87"/>
      <c r="H578" s="87"/>
      <c r="I578" s="87"/>
      <c r="J578" s="87"/>
      <c r="K578" s="10">
        <v>1</v>
      </c>
      <c r="L578" s="88">
        <v>1</v>
      </c>
      <c r="M578" s="72"/>
      <c r="N578" s="3"/>
      <c r="O578" s="30"/>
      <c r="P578" s="89" t="s">
        <v>83</v>
      </c>
      <c r="Q578" s="90">
        <v>42</v>
      </c>
      <c r="R578" s="91">
        <f>L581</f>
        <v>56</v>
      </c>
      <c r="S578" s="92" t="s">
        <v>11</v>
      </c>
    </row>
    <row r="579" spans="1:20" ht="15.75" customHeight="1">
      <c r="A579" s="64">
        <v>2402</v>
      </c>
      <c r="B579" s="87"/>
      <c r="C579" s="87"/>
      <c r="D579" s="87"/>
      <c r="E579" s="87"/>
      <c r="F579" s="87"/>
      <c r="G579" s="87"/>
      <c r="H579" s="87"/>
      <c r="I579" s="87"/>
      <c r="J579" s="87"/>
      <c r="K579" s="10">
        <v>1</v>
      </c>
      <c r="L579" s="88"/>
      <c r="M579" s="72"/>
      <c r="N579" s="3"/>
      <c r="O579" s="30"/>
      <c r="P579" s="93" t="s">
        <v>85</v>
      </c>
      <c r="Q579" s="94">
        <f>IF(Q578/B564=0,"",Q578/B564)</f>
        <v>0.30882352941176472</v>
      </c>
      <c r="R579" s="95">
        <f>IF(Q578/R578=0,"",Q578/R578)</f>
        <v>0.75</v>
      </c>
      <c r="S579" s="96" t="s">
        <v>86</v>
      </c>
    </row>
    <row r="580" spans="1:20" ht="15.75" customHeight="1">
      <c r="A580" s="64">
        <v>2501</v>
      </c>
      <c r="B580" s="87"/>
      <c r="C580" s="87"/>
      <c r="D580" s="87"/>
      <c r="E580" s="87"/>
      <c r="F580" s="87"/>
      <c r="G580" s="87"/>
      <c r="H580" s="87"/>
      <c r="I580" s="87"/>
      <c r="J580" s="87"/>
      <c r="K580" s="10"/>
      <c r="L580" s="88"/>
      <c r="M580" s="97"/>
      <c r="N580" s="98"/>
      <c r="O580" s="99"/>
      <c r="P580" s="98"/>
      <c r="Q580" s="99"/>
      <c r="R580" s="99"/>
      <c r="S580" s="122"/>
    </row>
    <row r="581" spans="1:20" ht="18" customHeight="1">
      <c r="A581" s="29"/>
      <c r="B581" s="30"/>
      <c r="C581" s="30"/>
      <c r="D581" s="288" t="s">
        <v>111</v>
      </c>
      <c r="E581" s="289"/>
      <c r="F581" s="289"/>
      <c r="G581" s="289"/>
      <c r="H581" s="289"/>
      <c r="I581" s="289"/>
      <c r="J581" s="290"/>
      <c r="K581" s="167"/>
      <c r="L581" s="101">
        <f>SUM(L564:L578)</f>
        <v>56</v>
      </c>
      <c r="M581" s="102">
        <f>SUM(L572:L573)/B564</f>
        <v>6.6176470588235295E-2</v>
      </c>
      <c r="N581" s="102">
        <f>IF(L581=0,"",L581/B564)</f>
        <v>0.41176470588235292</v>
      </c>
      <c r="O581" s="102">
        <f>IF(L572=0,"",N581-M581)</f>
        <v>0.34558823529411764</v>
      </c>
      <c r="P581" s="3"/>
      <c r="Q581" s="30"/>
      <c r="R581" s="23"/>
      <c r="S581" s="3"/>
    </row>
    <row r="582" spans="1:20" ht="12.75" customHeight="1"/>
    <row r="583" spans="1:20" ht="12.75" customHeight="1"/>
    <row r="584" spans="1:20" ht="26.25" customHeight="1">
      <c r="A584" s="2"/>
      <c r="B584" s="291" t="s">
        <v>99</v>
      </c>
      <c r="C584" s="292"/>
      <c r="D584" s="292"/>
      <c r="E584" s="292"/>
      <c r="F584" s="292"/>
      <c r="G584" s="292"/>
      <c r="H584" s="292"/>
      <c r="I584" s="292"/>
      <c r="J584" s="292"/>
      <c r="K584" s="60" t="s">
        <v>114</v>
      </c>
      <c r="L584" s="60"/>
      <c r="M584" s="60"/>
      <c r="N584" s="30"/>
      <c r="O584" s="3"/>
      <c r="P584" s="30"/>
      <c r="Q584" s="30"/>
      <c r="R584" s="30"/>
    </row>
    <row r="585" spans="1:20" ht="20.25" customHeight="1">
      <c r="A585" s="293" t="s">
        <v>10</v>
      </c>
      <c r="B585" s="294" t="s">
        <v>100</v>
      </c>
      <c r="C585" s="289"/>
      <c r="D585" s="289"/>
      <c r="E585" s="289"/>
      <c r="F585" s="289"/>
      <c r="G585" s="289"/>
      <c r="H585" s="289"/>
      <c r="I585" s="289"/>
      <c r="J585" s="290"/>
      <c r="K585" s="166"/>
      <c r="L585" s="162" t="s">
        <v>11</v>
      </c>
      <c r="M585" s="326" t="s">
        <v>3</v>
      </c>
      <c r="N585" s="326" t="s">
        <v>4</v>
      </c>
      <c r="O585" s="326" t="s">
        <v>5</v>
      </c>
      <c r="P585" s="326" t="s">
        <v>6</v>
      </c>
      <c r="Q585" s="326" t="s">
        <v>7</v>
      </c>
      <c r="R585" s="326" t="s">
        <v>8</v>
      </c>
      <c r="S585" s="286" t="s">
        <v>101</v>
      </c>
    </row>
    <row r="586" spans="1:20" ht="15.75" customHeight="1">
      <c r="A586" s="285"/>
      <c r="B586" s="64" t="s">
        <v>102</v>
      </c>
      <c r="C586" s="64" t="s">
        <v>103</v>
      </c>
      <c r="D586" s="64" t="s">
        <v>104</v>
      </c>
      <c r="E586" s="64" t="s">
        <v>105</v>
      </c>
      <c r="F586" s="64" t="s">
        <v>106</v>
      </c>
      <c r="G586" s="64" t="s">
        <v>107</v>
      </c>
      <c r="H586" s="64" t="s">
        <v>108</v>
      </c>
      <c r="I586" s="64" t="s">
        <v>109</v>
      </c>
      <c r="J586" s="64" t="s">
        <v>110</v>
      </c>
      <c r="K586" s="64" t="s">
        <v>136</v>
      </c>
      <c r="L586" s="162"/>
      <c r="M586" s="327"/>
      <c r="N586" s="327"/>
      <c r="O586" s="327"/>
      <c r="P586" s="327"/>
      <c r="Q586" s="327"/>
      <c r="R586" s="327"/>
      <c r="S586" s="285"/>
    </row>
    <row r="587" spans="1:20" ht="15.75" customHeight="1">
      <c r="A587" s="64">
        <v>1702</v>
      </c>
      <c r="B587" s="65">
        <v>97</v>
      </c>
      <c r="C587" s="87"/>
      <c r="D587" s="87"/>
      <c r="E587" s="87"/>
      <c r="F587" s="87"/>
      <c r="G587" s="87"/>
      <c r="H587" s="87"/>
      <c r="I587" s="87"/>
      <c r="J587" s="87"/>
      <c r="K587" s="10"/>
      <c r="L587" s="88"/>
      <c r="M587" s="67"/>
      <c r="N587" s="49"/>
      <c r="O587" s="68"/>
      <c r="P587" s="107"/>
      <c r="Q587" s="70">
        <f>B587</f>
        <v>97</v>
      </c>
      <c r="R587" s="108"/>
      <c r="S587" s="107"/>
    </row>
    <row r="588" spans="1:20" ht="15.75" customHeight="1">
      <c r="A588" s="64">
        <v>1801</v>
      </c>
      <c r="B588" s="87"/>
      <c r="C588" s="87">
        <v>97</v>
      </c>
      <c r="D588" s="87"/>
      <c r="E588" s="87"/>
      <c r="F588" s="87"/>
      <c r="G588" s="87"/>
      <c r="H588" s="87"/>
      <c r="I588" s="87"/>
      <c r="J588" s="87"/>
      <c r="K588" s="10"/>
      <c r="L588" s="88"/>
      <c r="M588" s="72"/>
      <c r="N588" s="3"/>
      <c r="O588" s="73"/>
      <c r="P588" s="74">
        <f>IF(C588=0,"",C588/B587)</f>
        <v>1</v>
      </c>
      <c r="Q588" s="75">
        <v>97</v>
      </c>
      <c r="R588" s="76">
        <f t="shared" ref="R588:R595" si="53">IF(Q588=0,"",Q588/Q587)</f>
        <v>1</v>
      </c>
      <c r="S588" s="76">
        <f t="shared" ref="S588:S595" si="54">IF(Q588=0,"",100%-R588)</f>
        <v>0</v>
      </c>
    </row>
    <row r="589" spans="1:20" ht="15.75" customHeight="1">
      <c r="A589" s="64">
        <v>1802</v>
      </c>
      <c r="B589" s="87"/>
      <c r="C589" s="87"/>
      <c r="D589" s="87">
        <v>83</v>
      </c>
      <c r="E589" s="87"/>
      <c r="F589" s="87"/>
      <c r="G589" s="87"/>
      <c r="H589" s="87"/>
      <c r="I589" s="87"/>
      <c r="J589" s="87"/>
      <c r="K589" s="10"/>
      <c r="L589" s="88"/>
      <c r="M589" s="72"/>
      <c r="N589" s="3"/>
      <c r="O589" s="73"/>
      <c r="P589" s="74">
        <f>IF(D589=0,"",D589/C588)</f>
        <v>0.85567010309278346</v>
      </c>
      <c r="Q589" s="75">
        <v>94</v>
      </c>
      <c r="R589" s="76">
        <f t="shared" si="53"/>
        <v>0.96907216494845361</v>
      </c>
      <c r="S589" s="76">
        <f t="shared" si="54"/>
        <v>3.0927835051546393E-2</v>
      </c>
      <c r="T589" s="8">
        <f>Q589/Q587</f>
        <v>0.96907216494845361</v>
      </c>
    </row>
    <row r="590" spans="1:20" ht="15.75" customHeight="1">
      <c r="A590" s="64">
        <v>1901</v>
      </c>
      <c r="B590" s="87"/>
      <c r="C590" s="87"/>
      <c r="D590" s="87"/>
      <c r="E590" s="87">
        <v>69</v>
      </c>
      <c r="F590" s="87"/>
      <c r="G590" s="87"/>
      <c r="H590" s="87"/>
      <c r="I590" s="87"/>
      <c r="J590" s="87"/>
      <c r="K590" s="10"/>
      <c r="L590" s="88"/>
      <c r="M590" s="72"/>
      <c r="N590" s="3"/>
      <c r="O590" s="73"/>
      <c r="P590" s="74">
        <f>IF(E590=0,"",E590/D589)</f>
        <v>0.83132530120481929</v>
      </c>
      <c r="Q590" s="75">
        <v>85</v>
      </c>
      <c r="R590" s="76">
        <f t="shared" si="53"/>
        <v>0.9042553191489362</v>
      </c>
      <c r="S590" s="76">
        <f t="shared" si="54"/>
        <v>9.5744680851063801E-2</v>
      </c>
    </row>
    <row r="591" spans="1:20" ht="15.75" customHeight="1">
      <c r="A591" s="64">
        <v>1902</v>
      </c>
      <c r="B591" s="87"/>
      <c r="C591" s="87"/>
      <c r="D591" s="87"/>
      <c r="E591" s="87"/>
      <c r="F591" s="87">
        <v>36</v>
      </c>
      <c r="G591" s="87"/>
      <c r="H591" s="87"/>
      <c r="I591" s="87"/>
      <c r="J591" s="87"/>
      <c r="K591" s="10"/>
      <c r="L591" s="88"/>
      <c r="M591" s="72"/>
      <c r="N591" s="3"/>
      <c r="O591" s="73"/>
      <c r="P591" s="74">
        <f>IF(F591=0,"",F591/E590)</f>
        <v>0.52173913043478259</v>
      </c>
      <c r="Q591" s="75">
        <v>61</v>
      </c>
      <c r="R591" s="76">
        <f t="shared" si="53"/>
        <v>0.71764705882352942</v>
      </c>
      <c r="S591" s="76">
        <f t="shared" si="54"/>
        <v>0.28235294117647058</v>
      </c>
    </row>
    <row r="592" spans="1:20" ht="15.75" customHeight="1">
      <c r="A592" s="64">
        <v>2001</v>
      </c>
      <c r="B592" s="87"/>
      <c r="C592" s="87"/>
      <c r="D592" s="87"/>
      <c r="E592" s="87"/>
      <c r="F592" s="87"/>
      <c r="G592" s="87">
        <v>36</v>
      </c>
      <c r="H592" s="87"/>
      <c r="I592" s="87"/>
      <c r="J592" s="87"/>
      <c r="K592" s="10"/>
      <c r="L592" s="88"/>
      <c r="M592" s="72"/>
      <c r="N592" s="3"/>
      <c r="O592" s="73"/>
      <c r="P592" s="74">
        <f>IF(G592=0,"",G592/F591)</f>
        <v>1</v>
      </c>
      <c r="Q592" s="75">
        <v>54</v>
      </c>
      <c r="R592" s="76">
        <f t="shared" si="53"/>
        <v>0.88524590163934425</v>
      </c>
      <c r="S592" s="76">
        <f t="shared" si="54"/>
        <v>0.11475409836065575</v>
      </c>
    </row>
    <row r="593" spans="1:24" ht="15.75" customHeight="1">
      <c r="A593" s="64">
        <v>2002</v>
      </c>
      <c r="B593" s="87"/>
      <c r="C593" s="87"/>
      <c r="D593" s="87"/>
      <c r="E593" s="87"/>
      <c r="F593" s="87"/>
      <c r="G593" s="87"/>
      <c r="H593" s="87">
        <v>36</v>
      </c>
      <c r="I593" s="87"/>
      <c r="J593" s="87"/>
      <c r="K593" s="10"/>
      <c r="L593" s="88">
        <v>1</v>
      </c>
      <c r="M593" s="72"/>
      <c r="N593" s="3"/>
      <c r="O593" s="73"/>
      <c r="P593" s="74">
        <f>IF(H593=0,"",H593/G592)</f>
        <v>1</v>
      </c>
      <c r="Q593" s="75">
        <v>54</v>
      </c>
      <c r="R593" s="76">
        <f t="shared" si="53"/>
        <v>1</v>
      </c>
      <c r="S593" s="76">
        <f t="shared" si="54"/>
        <v>0</v>
      </c>
    </row>
    <row r="594" spans="1:24" ht="15.75" customHeight="1">
      <c r="A594" s="64">
        <v>2101</v>
      </c>
      <c r="B594" s="87"/>
      <c r="C594" s="87"/>
      <c r="D594" s="87"/>
      <c r="E594" s="87"/>
      <c r="F594" s="87"/>
      <c r="G594" s="87"/>
      <c r="H594" s="87"/>
      <c r="I594" s="87">
        <v>36</v>
      </c>
      <c r="J594" s="87"/>
      <c r="K594" s="10"/>
      <c r="L594" s="88"/>
      <c r="M594" s="72"/>
      <c r="N594" s="3"/>
      <c r="O594" s="73"/>
      <c r="P594" s="74">
        <f>IF(I594=0,"",I594/H593)</f>
        <v>1</v>
      </c>
      <c r="Q594" s="75">
        <v>54</v>
      </c>
      <c r="R594" s="76">
        <f t="shared" si="53"/>
        <v>1</v>
      </c>
      <c r="S594" s="76">
        <f t="shared" si="54"/>
        <v>0</v>
      </c>
    </row>
    <row r="595" spans="1:24" ht="15.75" customHeight="1">
      <c r="A595" s="64">
        <v>2102</v>
      </c>
      <c r="B595" s="87"/>
      <c r="C595" s="87"/>
      <c r="D595" s="87"/>
      <c r="E595" s="87"/>
      <c r="F595" s="87"/>
      <c r="G595" s="87"/>
      <c r="H595" s="87"/>
      <c r="I595" s="87"/>
      <c r="J595" s="87">
        <v>27</v>
      </c>
      <c r="K595" s="10"/>
      <c r="L595" s="88">
        <v>1</v>
      </c>
      <c r="M595" s="72"/>
      <c r="N595" s="3"/>
      <c r="O595" s="73"/>
      <c r="P595" s="78">
        <f>IF(J595=0,"",J595/I594)</f>
        <v>0.75</v>
      </c>
      <c r="Q595" s="75">
        <v>51</v>
      </c>
      <c r="R595" s="79">
        <f t="shared" si="53"/>
        <v>0.94444444444444442</v>
      </c>
      <c r="S595" s="79">
        <f t="shared" si="54"/>
        <v>5.555555555555558E-2</v>
      </c>
    </row>
    <row r="596" spans="1:24" ht="15.75" customHeight="1">
      <c r="A596" s="64">
        <v>2201</v>
      </c>
      <c r="B596" s="87"/>
      <c r="C596" s="87"/>
      <c r="D596" s="87"/>
      <c r="E596" s="87"/>
      <c r="F596" s="87"/>
      <c r="G596" s="87"/>
      <c r="H596" s="87"/>
      <c r="I596" s="87"/>
      <c r="J596" s="87"/>
      <c r="K596" s="10">
        <v>27</v>
      </c>
      <c r="L596" s="88">
        <v>11</v>
      </c>
      <c r="M596" s="72"/>
      <c r="N596" s="3"/>
      <c r="O596" s="30"/>
      <c r="P596" s="80"/>
      <c r="Q596" s="81">
        <v>47</v>
      </c>
      <c r="R596" s="82"/>
      <c r="S596" s="83"/>
    </row>
    <row r="597" spans="1:24" ht="15.75" customHeight="1">
      <c r="A597" s="64">
        <v>2202</v>
      </c>
      <c r="B597" s="87"/>
      <c r="C597" s="87"/>
      <c r="D597" s="87"/>
      <c r="E597" s="87"/>
      <c r="F597" s="87"/>
      <c r="G597" s="87"/>
      <c r="H597" s="87"/>
      <c r="I597" s="87"/>
      <c r="J597" s="87"/>
      <c r="K597" s="10">
        <v>26</v>
      </c>
      <c r="L597" s="126">
        <v>14</v>
      </c>
      <c r="M597" s="72"/>
      <c r="N597" s="3"/>
      <c r="O597" s="30"/>
      <c r="P597" s="84"/>
      <c r="Q597" s="85">
        <v>35</v>
      </c>
      <c r="R597" s="86"/>
      <c r="S597" s="84"/>
    </row>
    <row r="598" spans="1:24" ht="15.75" customHeight="1">
      <c r="A598" s="64">
        <v>2301</v>
      </c>
      <c r="B598" s="87"/>
      <c r="C598" s="87"/>
      <c r="D598" s="87"/>
      <c r="E598" s="87"/>
      <c r="F598" s="87"/>
      <c r="G598" s="87"/>
      <c r="H598" s="87"/>
      <c r="I598" s="87"/>
      <c r="J598" s="87"/>
      <c r="K598" s="10">
        <v>14</v>
      </c>
      <c r="L598" s="88">
        <v>11</v>
      </c>
      <c r="M598" s="72"/>
      <c r="N598" s="3"/>
      <c r="O598" s="30"/>
      <c r="P598" s="84"/>
      <c r="Q598" s="85">
        <v>21</v>
      </c>
      <c r="R598" s="86"/>
      <c r="S598" s="84"/>
    </row>
    <row r="599" spans="1:24" ht="15.75" customHeight="1">
      <c r="A599" s="64">
        <v>2302</v>
      </c>
      <c r="B599" s="87"/>
      <c r="C599" s="87"/>
      <c r="D599" s="87"/>
      <c r="E599" s="87"/>
      <c r="F599" s="87"/>
      <c r="G599" s="87"/>
      <c r="H599" s="87"/>
      <c r="I599" s="87"/>
      <c r="J599" s="87"/>
      <c r="K599" s="10">
        <v>5</v>
      </c>
      <c r="L599" s="88">
        <v>3</v>
      </c>
      <c r="M599" s="72"/>
      <c r="N599" s="3"/>
      <c r="O599" s="30"/>
      <c r="P599" s="84"/>
      <c r="Q599" s="85">
        <v>8</v>
      </c>
      <c r="R599" s="86"/>
      <c r="S599" s="84"/>
    </row>
    <row r="600" spans="1:24" ht="15.75" customHeight="1">
      <c r="A600" s="64">
        <v>2401</v>
      </c>
      <c r="B600" s="87"/>
      <c r="C600" s="87"/>
      <c r="D600" s="87"/>
      <c r="E600" s="87"/>
      <c r="F600" s="87"/>
      <c r="G600" s="87"/>
      <c r="H600" s="87"/>
      <c r="I600" s="87"/>
      <c r="J600" s="87"/>
      <c r="K600" s="10">
        <v>5</v>
      </c>
      <c r="L600" s="88">
        <v>4</v>
      </c>
      <c r="M600" s="72"/>
      <c r="N600" s="3"/>
      <c r="O600" s="30"/>
      <c r="P600" s="3"/>
      <c r="Q600" s="30">
        <v>8</v>
      </c>
      <c r="R600" s="23"/>
      <c r="S600" s="84"/>
    </row>
    <row r="601" spans="1:24" ht="15.75" customHeight="1">
      <c r="A601" s="64">
        <v>2402</v>
      </c>
      <c r="B601" s="87"/>
      <c r="C601" s="87"/>
      <c r="D601" s="87"/>
      <c r="E601" s="87"/>
      <c r="F601" s="87"/>
      <c r="G601" s="87"/>
      <c r="H601" s="87"/>
      <c r="I601" s="87"/>
      <c r="J601" s="87"/>
      <c r="K601" s="10">
        <v>3</v>
      </c>
      <c r="L601" s="88">
        <v>3</v>
      </c>
      <c r="M601" s="72"/>
      <c r="N601" s="3"/>
      <c r="O601" s="30"/>
      <c r="P601" s="89" t="s">
        <v>83</v>
      </c>
      <c r="Q601" s="90">
        <v>33</v>
      </c>
      <c r="R601" s="91">
        <f>L604</f>
        <v>48</v>
      </c>
      <c r="S601" s="92" t="s">
        <v>11</v>
      </c>
    </row>
    <row r="602" spans="1:24" ht="15.75" customHeight="1">
      <c r="A602" s="64">
        <v>2501</v>
      </c>
      <c r="B602" s="87"/>
      <c r="C602" s="87"/>
      <c r="D602" s="87"/>
      <c r="E602" s="87"/>
      <c r="F602" s="87"/>
      <c r="G602" s="87"/>
      <c r="H602" s="87"/>
      <c r="I602" s="87"/>
      <c r="J602" s="87"/>
      <c r="K602" s="10"/>
      <c r="L602" s="88"/>
      <c r="M602" s="72"/>
      <c r="N602" s="3"/>
      <c r="O602" s="30"/>
      <c r="P602" s="93" t="s">
        <v>85</v>
      </c>
      <c r="Q602" s="94">
        <f>IF(Q601/B587=0,"",Q601/B587)</f>
        <v>0.34020618556701032</v>
      </c>
      <c r="R602" s="95">
        <f>IF(Q601/R601=0,"",Q601/R601)</f>
        <v>0.6875</v>
      </c>
      <c r="S602" s="96" t="s">
        <v>86</v>
      </c>
    </row>
    <row r="603" spans="1:24" ht="15.75" customHeight="1">
      <c r="A603" s="64">
        <v>2502</v>
      </c>
      <c r="B603" s="87"/>
      <c r="C603" s="87"/>
      <c r="D603" s="87"/>
      <c r="E603" s="87"/>
      <c r="F603" s="87"/>
      <c r="G603" s="87"/>
      <c r="H603" s="87"/>
      <c r="I603" s="87"/>
      <c r="J603" s="87"/>
      <c r="K603" s="10"/>
      <c r="L603" s="88"/>
      <c r="M603" s="97"/>
      <c r="N603" s="98"/>
      <c r="O603" s="99"/>
      <c r="P603" s="98"/>
      <c r="Q603" s="99"/>
      <c r="R603" s="99"/>
      <c r="S603" s="122"/>
    </row>
    <row r="604" spans="1:24" ht="18" customHeight="1">
      <c r="A604" s="29"/>
      <c r="B604" s="30"/>
      <c r="C604" s="30"/>
      <c r="D604" s="288" t="s">
        <v>111</v>
      </c>
      <c r="E604" s="289"/>
      <c r="F604" s="289"/>
      <c r="G604" s="289"/>
      <c r="H604" s="289"/>
      <c r="I604" s="289"/>
      <c r="J604" s="289"/>
      <c r="K604" s="290"/>
      <c r="L604" s="101">
        <f>SUM(L587:L601)</f>
        <v>48</v>
      </c>
      <c r="M604" s="102">
        <f>(SUM(L593:L596)/B587)</f>
        <v>0.13402061855670103</v>
      </c>
      <c r="N604" s="102">
        <f>IF(L604=0,"",L604/B587)</f>
        <v>0.49484536082474229</v>
      </c>
      <c r="O604" s="102">
        <f>IF(L595=0,"",N604-M604)</f>
        <v>0.36082474226804129</v>
      </c>
      <c r="P604" s="3"/>
      <c r="Q604" s="30"/>
      <c r="R604" s="23"/>
      <c r="S604" s="3"/>
    </row>
    <row r="605" spans="1:24" ht="12.75" customHeight="1"/>
    <row r="606" spans="1:24" ht="12.75" customHeight="1"/>
    <row r="607" spans="1:24" ht="26.25" customHeight="1">
      <c r="A607" s="2"/>
      <c r="B607" s="291" t="s">
        <v>99</v>
      </c>
      <c r="C607" s="292"/>
      <c r="D607" s="292"/>
      <c r="E607" s="292"/>
      <c r="F607" s="292"/>
      <c r="G607" s="292"/>
      <c r="H607" s="292"/>
      <c r="I607" s="292"/>
      <c r="J607" s="292"/>
      <c r="K607" s="60" t="s">
        <v>115</v>
      </c>
      <c r="L607" s="60"/>
      <c r="M607" s="60"/>
      <c r="N607" s="30"/>
      <c r="O607" s="3"/>
      <c r="P607" s="30"/>
      <c r="Q607" s="30"/>
      <c r="R607" s="30"/>
      <c r="X607" s="252">
        <f>AVERAGE(M604,M627)</f>
        <v>7.1283813551854786E-2</v>
      </c>
    </row>
    <row r="608" spans="1:24" ht="20.25" customHeight="1">
      <c r="A608" s="293" t="s">
        <v>10</v>
      </c>
      <c r="B608" s="294" t="s">
        <v>100</v>
      </c>
      <c r="C608" s="289"/>
      <c r="D608" s="289"/>
      <c r="E608" s="289"/>
      <c r="F608" s="289"/>
      <c r="G608" s="289"/>
      <c r="H608" s="289"/>
      <c r="I608" s="289"/>
      <c r="J608" s="290"/>
      <c r="K608" s="166"/>
      <c r="L608" s="162" t="s">
        <v>11</v>
      </c>
      <c r="M608" s="326" t="s">
        <v>3</v>
      </c>
      <c r="N608" s="326" t="s">
        <v>4</v>
      </c>
      <c r="O608" s="326" t="s">
        <v>5</v>
      </c>
      <c r="P608" s="326" t="s">
        <v>6</v>
      </c>
      <c r="Q608" s="326" t="s">
        <v>7</v>
      </c>
      <c r="R608" s="326" t="s">
        <v>8</v>
      </c>
      <c r="S608" s="286" t="s">
        <v>101</v>
      </c>
    </row>
    <row r="609" spans="1:23" ht="15.75" customHeight="1">
      <c r="A609" s="285"/>
      <c r="B609" s="64" t="s">
        <v>102</v>
      </c>
      <c r="C609" s="64" t="s">
        <v>103</v>
      </c>
      <c r="D609" s="64" t="s">
        <v>104</v>
      </c>
      <c r="E609" s="64" t="s">
        <v>105</v>
      </c>
      <c r="F609" s="64" t="s">
        <v>106</v>
      </c>
      <c r="G609" s="64" t="s">
        <v>107</v>
      </c>
      <c r="H609" s="64" t="s">
        <v>108</v>
      </c>
      <c r="I609" s="64" t="s">
        <v>109</v>
      </c>
      <c r="J609" s="64" t="s">
        <v>110</v>
      </c>
      <c r="K609" s="64" t="s">
        <v>136</v>
      </c>
      <c r="L609" s="162"/>
      <c r="M609" s="327"/>
      <c r="N609" s="327"/>
      <c r="O609" s="327"/>
      <c r="P609" s="327"/>
      <c r="Q609" s="327"/>
      <c r="R609" s="327"/>
      <c r="S609" s="285"/>
    </row>
    <row r="610" spans="1:23" ht="15.75" customHeight="1">
      <c r="A610" s="64">
        <v>1801</v>
      </c>
      <c r="B610" s="65">
        <v>117</v>
      </c>
      <c r="C610" s="87"/>
      <c r="D610" s="87"/>
      <c r="E610" s="87"/>
      <c r="F610" s="87"/>
      <c r="G610" s="87"/>
      <c r="H610" s="87"/>
      <c r="I610" s="87"/>
      <c r="J610" s="87"/>
      <c r="K610" s="10"/>
      <c r="L610" s="88"/>
      <c r="M610" s="67"/>
      <c r="N610" s="49"/>
      <c r="O610" s="68"/>
      <c r="P610" s="107"/>
      <c r="Q610" s="70">
        <f>B610</f>
        <v>117</v>
      </c>
      <c r="R610" s="108"/>
      <c r="S610" s="107"/>
    </row>
    <row r="611" spans="1:23" ht="15.75" customHeight="1">
      <c r="A611" s="64">
        <v>1802</v>
      </c>
      <c r="B611" s="87"/>
      <c r="C611" s="87">
        <v>103</v>
      </c>
      <c r="D611" s="87"/>
      <c r="E611" s="87"/>
      <c r="F611" s="87"/>
      <c r="G611" s="87"/>
      <c r="H611" s="87"/>
      <c r="I611" s="87"/>
      <c r="J611" s="87"/>
      <c r="K611" s="10"/>
      <c r="L611" s="88"/>
      <c r="M611" s="72"/>
      <c r="N611" s="3"/>
      <c r="O611" s="73"/>
      <c r="P611" s="74">
        <f>IF(C611=0,"",C611/B610)</f>
        <v>0.88034188034188032</v>
      </c>
      <c r="Q611" s="75">
        <v>117</v>
      </c>
      <c r="R611" s="76">
        <f t="shared" ref="R611:R618" si="55">IF(Q611=0,"",Q611/Q610)</f>
        <v>1</v>
      </c>
      <c r="S611" s="76">
        <f t="shared" ref="S611:S618" si="56">IF(Q611=0,"",100%-R611)</f>
        <v>0</v>
      </c>
      <c r="V611" s="30"/>
      <c r="W611" s="30"/>
    </row>
    <row r="612" spans="1:23" ht="15.75" customHeight="1">
      <c r="A612" s="64">
        <v>1901</v>
      </c>
      <c r="B612" s="87"/>
      <c r="C612" s="87"/>
      <c r="D612" s="87">
        <v>100</v>
      </c>
      <c r="E612" s="87"/>
      <c r="F612" s="87"/>
      <c r="G612" s="87"/>
      <c r="H612" s="87"/>
      <c r="I612" s="87"/>
      <c r="J612" s="87"/>
      <c r="K612" s="10"/>
      <c r="L612" s="88"/>
      <c r="M612" s="72"/>
      <c r="N612" s="3"/>
      <c r="O612" s="73"/>
      <c r="P612" s="74">
        <f>IF(D612=0,"",D612/C611)</f>
        <v>0.970873786407767</v>
      </c>
      <c r="Q612" s="75">
        <v>117</v>
      </c>
      <c r="R612" s="76">
        <f t="shared" si="55"/>
        <v>1</v>
      </c>
      <c r="S612" s="76">
        <f t="shared" si="56"/>
        <v>0</v>
      </c>
      <c r="T612" s="8">
        <f>Q612/Q610</f>
        <v>1</v>
      </c>
      <c r="V612" s="30"/>
      <c r="W612" s="30"/>
    </row>
    <row r="613" spans="1:23" ht="15.75" customHeight="1">
      <c r="A613" s="64">
        <v>1902</v>
      </c>
      <c r="B613" s="87"/>
      <c r="C613" s="87"/>
      <c r="D613" s="87"/>
      <c r="E613" s="87">
        <v>59</v>
      </c>
      <c r="F613" s="87"/>
      <c r="G613" s="87"/>
      <c r="H613" s="87"/>
      <c r="I613" s="87"/>
      <c r="J613" s="87"/>
      <c r="K613" s="10"/>
      <c r="L613" s="88"/>
      <c r="M613" s="72"/>
      <c r="N613" s="3"/>
      <c r="O613" s="73"/>
      <c r="P613" s="74">
        <f>IF(E613=0,"",E613/D612)</f>
        <v>0.59</v>
      </c>
      <c r="Q613" s="75">
        <v>95</v>
      </c>
      <c r="R613" s="76">
        <f t="shared" si="55"/>
        <v>0.81196581196581197</v>
      </c>
      <c r="S613" s="76">
        <f t="shared" si="56"/>
        <v>0.18803418803418803</v>
      </c>
      <c r="V613" s="30"/>
      <c r="W613" s="30"/>
    </row>
    <row r="614" spans="1:23" ht="15.75" customHeight="1">
      <c r="A614" s="64">
        <v>2001</v>
      </c>
      <c r="B614" s="87"/>
      <c r="C614" s="87"/>
      <c r="D614" s="87"/>
      <c r="E614" s="87"/>
      <c r="F614" s="87">
        <v>41</v>
      </c>
      <c r="G614" s="87"/>
      <c r="H614" s="87"/>
      <c r="I614" s="87"/>
      <c r="J614" s="87"/>
      <c r="K614" s="10"/>
      <c r="L614" s="88"/>
      <c r="M614" s="72"/>
      <c r="N614" s="3"/>
      <c r="O614" s="73"/>
      <c r="P614" s="74">
        <f>IF(F614=0,"",F614/E613)</f>
        <v>0.69491525423728817</v>
      </c>
      <c r="Q614" s="75">
        <v>85</v>
      </c>
      <c r="R614" s="76">
        <f t="shared" si="55"/>
        <v>0.89473684210526316</v>
      </c>
      <c r="S614" s="76">
        <f t="shared" si="56"/>
        <v>0.10526315789473684</v>
      </c>
      <c r="V614" s="30"/>
      <c r="W614" s="30"/>
    </row>
    <row r="615" spans="1:23" ht="15.75" customHeight="1">
      <c r="A615" s="64">
        <v>2002</v>
      </c>
      <c r="B615" s="87"/>
      <c r="C615" s="87"/>
      <c r="D615" s="87"/>
      <c r="E615" s="87"/>
      <c r="F615" s="87"/>
      <c r="G615" s="87">
        <v>41</v>
      </c>
      <c r="H615" s="87"/>
      <c r="I615" s="87"/>
      <c r="J615" s="87"/>
      <c r="K615" s="10"/>
      <c r="L615" s="88">
        <v>1</v>
      </c>
      <c r="M615" s="72"/>
      <c r="N615" s="3"/>
      <c r="O615" s="73"/>
      <c r="P615" s="74">
        <f>IF(G615=0,"",G615/F614)</f>
        <v>1</v>
      </c>
      <c r="Q615" s="75">
        <v>81</v>
      </c>
      <c r="R615" s="76">
        <f t="shared" si="55"/>
        <v>0.95294117647058818</v>
      </c>
      <c r="S615" s="76">
        <f t="shared" si="56"/>
        <v>4.705882352941182E-2</v>
      </c>
    </row>
    <row r="616" spans="1:23" ht="15.75" customHeight="1">
      <c r="A616" s="64">
        <v>2101</v>
      </c>
      <c r="B616" s="87"/>
      <c r="C616" s="87"/>
      <c r="D616" s="87"/>
      <c r="E616" s="87"/>
      <c r="F616" s="87"/>
      <c r="G616" s="87"/>
      <c r="H616" s="87">
        <v>32</v>
      </c>
      <c r="I616" s="87"/>
      <c r="J616" s="87"/>
      <c r="K616" s="10"/>
      <c r="L616" s="88"/>
      <c r="M616" s="72"/>
      <c r="N616" s="3"/>
      <c r="O616" s="73"/>
      <c r="P616" s="74">
        <f>IF(H616=0,"",H616/G615)</f>
        <v>0.78048780487804881</v>
      </c>
      <c r="Q616" s="75">
        <v>71</v>
      </c>
      <c r="R616" s="76">
        <f t="shared" si="55"/>
        <v>0.87654320987654322</v>
      </c>
      <c r="S616" s="76">
        <f t="shared" si="56"/>
        <v>0.12345679012345678</v>
      </c>
    </row>
    <row r="617" spans="1:23" ht="15.75" customHeight="1">
      <c r="A617" s="64">
        <v>2102</v>
      </c>
      <c r="B617" s="87"/>
      <c r="C617" s="87"/>
      <c r="D617" s="87"/>
      <c r="E617" s="87"/>
      <c r="F617" s="87"/>
      <c r="G617" s="87"/>
      <c r="H617" s="87"/>
      <c r="I617" s="87">
        <v>31</v>
      </c>
      <c r="J617" s="87"/>
      <c r="K617" s="10"/>
      <c r="L617" s="88"/>
      <c r="M617" s="72"/>
      <c r="N617" s="3"/>
      <c r="O617" s="73"/>
      <c r="P617" s="74">
        <f>IF(I617=0,"",I617/H616)</f>
        <v>0.96875</v>
      </c>
      <c r="Q617" s="75">
        <v>69</v>
      </c>
      <c r="R617" s="76">
        <f t="shared" si="55"/>
        <v>0.971830985915493</v>
      </c>
      <c r="S617" s="76">
        <f t="shared" si="56"/>
        <v>2.8169014084507005E-2</v>
      </c>
    </row>
    <row r="618" spans="1:23" ht="15.75" customHeight="1">
      <c r="A618" s="64">
        <v>2201</v>
      </c>
      <c r="B618" s="87"/>
      <c r="C618" s="87"/>
      <c r="D618" s="87"/>
      <c r="E618" s="87"/>
      <c r="F618" s="87"/>
      <c r="G618" s="87"/>
      <c r="H618" s="87"/>
      <c r="I618" s="87"/>
      <c r="J618" s="87">
        <v>26</v>
      </c>
      <c r="K618" s="10"/>
      <c r="L618" s="88"/>
      <c r="M618" s="72"/>
      <c r="N618" s="3"/>
      <c r="O618" s="73"/>
      <c r="P618" s="78">
        <f>IF(J618=0,"",J618/I617)</f>
        <v>0.83870967741935487</v>
      </c>
      <c r="Q618" s="75">
        <v>65</v>
      </c>
      <c r="R618" s="79">
        <f t="shared" si="55"/>
        <v>0.94202898550724634</v>
      </c>
      <c r="S618" s="79">
        <f t="shared" si="56"/>
        <v>5.7971014492753659E-2</v>
      </c>
    </row>
    <row r="619" spans="1:23" ht="15.75" customHeight="1">
      <c r="A619" s="64">
        <v>2202</v>
      </c>
      <c r="B619" s="87"/>
      <c r="C619" s="87"/>
      <c r="D619" s="87"/>
      <c r="E619" s="87"/>
      <c r="F619" s="87"/>
      <c r="G619" s="87"/>
      <c r="H619" s="87"/>
      <c r="I619" s="87"/>
      <c r="J619" s="87"/>
      <c r="K619" s="10">
        <v>39</v>
      </c>
      <c r="L619" s="88"/>
      <c r="M619" s="72"/>
      <c r="N619" s="3"/>
      <c r="O619" s="30"/>
      <c r="P619" s="80"/>
      <c r="Q619" s="81">
        <v>61</v>
      </c>
      <c r="R619" s="82"/>
      <c r="S619" s="83"/>
    </row>
    <row r="620" spans="1:23" ht="15.75" customHeight="1">
      <c r="A620" s="64">
        <v>2301</v>
      </c>
      <c r="B620" s="87"/>
      <c r="C620" s="87"/>
      <c r="D620" s="87"/>
      <c r="E620" s="87"/>
      <c r="F620" s="87"/>
      <c r="G620" s="87"/>
      <c r="H620" s="87"/>
      <c r="I620" s="87"/>
      <c r="J620" s="87"/>
      <c r="K620" s="10">
        <v>37</v>
      </c>
      <c r="L620" s="88">
        <v>20</v>
      </c>
      <c r="M620" s="72"/>
      <c r="N620" s="3"/>
      <c r="O620" s="30"/>
      <c r="P620" s="84"/>
      <c r="Q620" s="85">
        <v>61</v>
      </c>
      <c r="R620" s="86"/>
      <c r="S620" s="84"/>
    </row>
    <row r="621" spans="1:23" ht="15.75" customHeight="1">
      <c r="A621" s="64">
        <v>2302</v>
      </c>
      <c r="B621" s="87"/>
      <c r="C621" s="87"/>
      <c r="D621" s="87"/>
      <c r="E621" s="87"/>
      <c r="F621" s="87"/>
      <c r="G621" s="87"/>
      <c r="H621" s="87"/>
      <c r="I621" s="87"/>
      <c r="J621" s="87"/>
      <c r="K621" s="10">
        <v>29</v>
      </c>
      <c r="L621" s="88">
        <v>21</v>
      </c>
      <c r="M621" s="72"/>
      <c r="N621" s="3"/>
      <c r="O621" s="30"/>
      <c r="P621" s="84"/>
      <c r="Q621" s="85">
        <v>39</v>
      </c>
      <c r="R621" s="86"/>
      <c r="S621" s="84"/>
    </row>
    <row r="622" spans="1:23" ht="15.75" customHeight="1">
      <c r="A622" s="64">
        <v>2401</v>
      </c>
      <c r="B622" s="87"/>
      <c r="C622" s="87"/>
      <c r="D622" s="87"/>
      <c r="E622" s="87"/>
      <c r="F622" s="87"/>
      <c r="G622" s="87"/>
      <c r="H622" s="87"/>
      <c r="I622" s="87"/>
      <c r="J622" s="87"/>
      <c r="K622" s="10">
        <v>9</v>
      </c>
      <c r="L622" s="88">
        <v>7</v>
      </c>
      <c r="M622" s="72"/>
      <c r="N622" s="3"/>
      <c r="O622" s="30"/>
      <c r="P622" s="84"/>
      <c r="Q622" s="85">
        <v>17</v>
      </c>
      <c r="R622" s="86"/>
      <c r="S622" s="84"/>
    </row>
    <row r="623" spans="1:23" ht="15.75" customHeight="1">
      <c r="A623" s="64">
        <v>2402</v>
      </c>
      <c r="B623" s="87"/>
      <c r="C623" s="87"/>
      <c r="D623" s="87"/>
      <c r="E623" s="87"/>
      <c r="F623" s="87"/>
      <c r="G623" s="87"/>
      <c r="H623" s="87"/>
      <c r="I623" s="87"/>
      <c r="J623" s="87"/>
      <c r="K623" s="10">
        <v>7</v>
      </c>
      <c r="L623" s="88">
        <v>7</v>
      </c>
      <c r="M623" s="72"/>
      <c r="N623" s="3"/>
      <c r="O623" s="30"/>
      <c r="P623" s="3"/>
      <c r="Q623" s="30">
        <v>9</v>
      </c>
      <c r="R623" s="23"/>
      <c r="S623" s="84"/>
    </row>
    <row r="624" spans="1:23" ht="15.75" customHeight="1">
      <c r="A624" s="64">
        <v>2501</v>
      </c>
      <c r="B624" s="87"/>
      <c r="C624" s="87"/>
      <c r="D624" s="87"/>
      <c r="E624" s="87"/>
      <c r="F624" s="87"/>
      <c r="G624" s="87"/>
      <c r="H624" s="87"/>
      <c r="I624" s="87"/>
      <c r="J624" s="87"/>
      <c r="K624" s="10"/>
      <c r="L624" s="88"/>
      <c r="M624" s="72"/>
      <c r="N624" s="3"/>
      <c r="O624" s="30"/>
      <c r="P624" s="89" t="s">
        <v>83</v>
      </c>
      <c r="Q624" s="90">
        <v>31</v>
      </c>
      <c r="R624" s="120">
        <f>L627</f>
        <v>56</v>
      </c>
      <c r="S624" s="92" t="s">
        <v>11</v>
      </c>
    </row>
    <row r="625" spans="1:20" ht="15.75" customHeight="1">
      <c r="A625" s="64">
        <v>2502</v>
      </c>
      <c r="B625" s="87"/>
      <c r="C625" s="87"/>
      <c r="D625" s="87"/>
      <c r="E625" s="87"/>
      <c r="F625" s="87"/>
      <c r="G625" s="87"/>
      <c r="H625" s="87"/>
      <c r="I625" s="87"/>
      <c r="J625" s="87"/>
      <c r="K625" s="10"/>
      <c r="L625" s="88"/>
      <c r="M625" s="72"/>
      <c r="N625" s="3"/>
      <c r="O625" s="30"/>
      <c r="P625" s="93" t="s">
        <v>85</v>
      </c>
      <c r="Q625" s="94">
        <f>IF(Q624/B610=0,"",Q624/B610)</f>
        <v>0.26495726495726496</v>
      </c>
      <c r="R625" s="121">
        <f>IF(Q624/R624=0,"",Q624/R624)</f>
        <v>0.5535714285714286</v>
      </c>
      <c r="S625" s="96" t="s">
        <v>86</v>
      </c>
    </row>
    <row r="626" spans="1:20" ht="15.75" customHeight="1">
      <c r="A626" s="64">
        <v>2601</v>
      </c>
      <c r="B626" s="87"/>
      <c r="C626" s="87"/>
      <c r="D626" s="87"/>
      <c r="E626" s="87"/>
      <c r="F626" s="87"/>
      <c r="G626" s="87"/>
      <c r="H626" s="87"/>
      <c r="I626" s="87"/>
      <c r="J626" s="87"/>
      <c r="K626" s="10"/>
      <c r="L626" s="88"/>
      <c r="M626" s="97"/>
      <c r="N626" s="98"/>
      <c r="O626" s="99"/>
      <c r="P626" s="98"/>
      <c r="Q626" s="99"/>
      <c r="R626" s="99"/>
      <c r="S626" s="122"/>
    </row>
    <row r="627" spans="1:20" ht="18" customHeight="1">
      <c r="A627" s="29"/>
      <c r="B627" s="30"/>
      <c r="C627" s="30"/>
      <c r="D627" s="288" t="s">
        <v>111</v>
      </c>
      <c r="E627" s="289"/>
      <c r="F627" s="289"/>
      <c r="G627" s="289"/>
      <c r="H627" s="289"/>
      <c r="I627" s="289"/>
      <c r="J627" s="289"/>
      <c r="K627" s="290"/>
      <c r="L627" s="101">
        <f>SUM(L610:L623)</f>
        <v>56</v>
      </c>
      <c r="M627" s="102">
        <f>(SUM(L615:L619)/B610)</f>
        <v>8.5470085470085479E-3</v>
      </c>
      <c r="N627" s="102">
        <f>IF(L627=0,"",L627/B610)</f>
        <v>0.47863247863247865</v>
      </c>
      <c r="O627" s="102">
        <f>N627-M627</f>
        <v>0.47008547008547008</v>
      </c>
      <c r="P627" s="3"/>
      <c r="Q627" s="30"/>
      <c r="R627" s="23"/>
      <c r="S627" s="3"/>
    </row>
    <row r="628" spans="1:20" ht="12.75" customHeight="1"/>
    <row r="629" spans="1:20" ht="12.75" customHeight="1"/>
    <row r="630" spans="1:20" ht="26.25" customHeight="1">
      <c r="A630" s="2"/>
      <c r="B630" s="291" t="s">
        <v>99</v>
      </c>
      <c r="C630" s="292"/>
      <c r="D630" s="292"/>
      <c r="E630" s="292"/>
      <c r="F630" s="292"/>
      <c r="G630" s="292"/>
      <c r="H630" s="292"/>
      <c r="I630" s="292"/>
      <c r="J630" s="292"/>
      <c r="K630" s="60" t="s">
        <v>116</v>
      </c>
      <c r="L630" s="60"/>
      <c r="M630" s="60"/>
      <c r="N630" s="30"/>
      <c r="O630" s="3"/>
      <c r="P630" s="30"/>
      <c r="Q630" s="30"/>
      <c r="R630" s="30"/>
    </row>
    <row r="631" spans="1:20" ht="20.25" customHeight="1">
      <c r="A631" s="293" t="s">
        <v>10</v>
      </c>
      <c r="B631" s="294" t="s">
        <v>100</v>
      </c>
      <c r="C631" s="289"/>
      <c r="D631" s="289"/>
      <c r="E631" s="289"/>
      <c r="F631" s="289"/>
      <c r="G631" s="289"/>
      <c r="H631" s="289"/>
      <c r="I631" s="289"/>
      <c r="J631" s="290"/>
      <c r="K631" s="166"/>
      <c r="L631" s="162" t="s">
        <v>11</v>
      </c>
      <c r="M631" s="326" t="s">
        <v>3</v>
      </c>
      <c r="N631" s="326" t="s">
        <v>4</v>
      </c>
      <c r="O631" s="326" t="s">
        <v>5</v>
      </c>
      <c r="P631" s="326" t="s">
        <v>6</v>
      </c>
      <c r="Q631" s="326" t="s">
        <v>7</v>
      </c>
      <c r="R631" s="326" t="s">
        <v>8</v>
      </c>
      <c r="S631" s="286" t="s">
        <v>101</v>
      </c>
    </row>
    <row r="632" spans="1:20" ht="15.75" customHeight="1">
      <c r="A632" s="285"/>
      <c r="B632" s="64" t="s">
        <v>102</v>
      </c>
      <c r="C632" s="64" t="s">
        <v>103</v>
      </c>
      <c r="D632" s="64" t="s">
        <v>104</v>
      </c>
      <c r="E632" s="64" t="s">
        <v>105</v>
      </c>
      <c r="F632" s="64" t="s">
        <v>106</v>
      </c>
      <c r="G632" s="64" t="s">
        <v>107</v>
      </c>
      <c r="H632" s="64" t="s">
        <v>108</v>
      </c>
      <c r="I632" s="64" t="s">
        <v>109</v>
      </c>
      <c r="J632" s="64" t="s">
        <v>110</v>
      </c>
      <c r="K632" s="64" t="s">
        <v>136</v>
      </c>
      <c r="L632" s="162"/>
      <c r="M632" s="327"/>
      <c r="N632" s="327"/>
      <c r="O632" s="327"/>
      <c r="P632" s="327"/>
      <c r="Q632" s="327"/>
      <c r="R632" s="327"/>
      <c r="S632" s="285"/>
    </row>
    <row r="633" spans="1:20" ht="15.75" customHeight="1">
      <c r="A633" s="64">
        <v>1802</v>
      </c>
      <c r="B633" s="65">
        <v>130</v>
      </c>
      <c r="C633" s="87"/>
      <c r="D633" s="87"/>
      <c r="E633" s="87"/>
      <c r="F633" s="87"/>
      <c r="G633" s="87"/>
      <c r="H633" s="87"/>
      <c r="I633" s="87"/>
      <c r="J633" s="87"/>
      <c r="K633" s="10"/>
      <c r="L633" s="88"/>
      <c r="M633" s="67"/>
      <c r="N633" s="49"/>
      <c r="O633" s="68"/>
      <c r="P633" s="107"/>
      <c r="Q633" s="70">
        <f>B633</f>
        <v>130</v>
      </c>
      <c r="R633" s="108"/>
      <c r="S633" s="107"/>
    </row>
    <row r="634" spans="1:20" ht="15.75" customHeight="1">
      <c r="A634" s="64">
        <v>1901</v>
      </c>
      <c r="B634" s="87"/>
      <c r="C634" s="87">
        <v>130</v>
      </c>
      <c r="D634" s="87"/>
      <c r="E634" s="87"/>
      <c r="F634" s="87"/>
      <c r="G634" s="87"/>
      <c r="H634" s="87"/>
      <c r="I634" s="87"/>
      <c r="J634" s="87"/>
      <c r="K634" s="10"/>
      <c r="L634" s="88"/>
      <c r="M634" s="72"/>
      <c r="N634" s="3"/>
      <c r="O634" s="73"/>
      <c r="P634" s="74">
        <f>IF(C634=0,"",C634/B633)</f>
        <v>1</v>
      </c>
      <c r="Q634" s="75">
        <v>130</v>
      </c>
      <c r="R634" s="76">
        <f t="shared" ref="R634:R642" si="57">IF(Q634=0,"",Q634/Q633)</f>
        <v>1</v>
      </c>
      <c r="S634" s="76">
        <f t="shared" ref="S634:S642" si="58">IF(Q634=0,"",100%-R634)</f>
        <v>0</v>
      </c>
    </row>
    <row r="635" spans="1:20" ht="15.75" customHeight="1">
      <c r="A635" s="64">
        <v>1902</v>
      </c>
      <c r="B635" s="87"/>
      <c r="C635" s="87"/>
      <c r="D635" s="87">
        <v>80</v>
      </c>
      <c r="E635" s="87"/>
      <c r="F635" s="87"/>
      <c r="G635" s="87"/>
      <c r="H635" s="87"/>
      <c r="I635" s="87"/>
      <c r="J635" s="87"/>
      <c r="K635" s="10"/>
      <c r="L635" s="88"/>
      <c r="M635" s="72"/>
      <c r="N635" s="3"/>
      <c r="O635" s="73"/>
      <c r="P635" s="74">
        <f>IF(D635=0,"",D635/C634)</f>
        <v>0.61538461538461542</v>
      </c>
      <c r="Q635" s="75">
        <v>99</v>
      </c>
      <c r="R635" s="76">
        <f t="shared" si="57"/>
        <v>0.7615384615384615</v>
      </c>
      <c r="S635" s="76">
        <f t="shared" si="58"/>
        <v>0.2384615384615385</v>
      </c>
      <c r="T635" s="8">
        <f>Q635/Q633</f>
        <v>0.7615384615384615</v>
      </c>
    </row>
    <row r="636" spans="1:20" ht="15.75" customHeight="1">
      <c r="A636" s="64">
        <v>2001</v>
      </c>
      <c r="B636" s="87"/>
      <c r="C636" s="87"/>
      <c r="D636" s="87"/>
      <c r="E636" s="87">
        <v>70</v>
      </c>
      <c r="F636" s="87"/>
      <c r="G636" s="87"/>
      <c r="H636" s="87"/>
      <c r="I636" s="87"/>
      <c r="J636" s="87"/>
      <c r="K636" s="10"/>
      <c r="L636" s="88"/>
      <c r="M636" s="72"/>
      <c r="N636" s="3"/>
      <c r="O636" s="73"/>
      <c r="P636" s="74">
        <f>IF(E636=0,"",E636/D635)</f>
        <v>0.875</v>
      </c>
      <c r="Q636" s="75">
        <v>95</v>
      </c>
      <c r="R636" s="76">
        <f t="shared" si="57"/>
        <v>0.95959595959595956</v>
      </c>
      <c r="S636" s="76">
        <f t="shared" si="58"/>
        <v>4.0404040404040442E-2</v>
      </c>
    </row>
    <row r="637" spans="1:20" ht="15.75" customHeight="1">
      <c r="A637" s="64">
        <v>2002</v>
      </c>
      <c r="B637" s="87"/>
      <c r="C637" s="87"/>
      <c r="D637" s="87"/>
      <c r="E637" s="87"/>
      <c r="F637" s="87">
        <v>70</v>
      </c>
      <c r="G637" s="87"/>
      <c r="H637" s="87"/>
      <c r="I637" s="87"/>
      <c r="J637" s="87"/>
      <c r="K637" s="10"/>
      <c r="L637" s="88"/>
      <c r="M637" s="72"/>
      <c r="N637" s="3"/>
      <c r="O637" s="73"/>
      <c r="P637" s="74">
        <f>IF(F637=0,"",F637/E636)</f>
        <v>1</v>
      </c>
      <c r="Q637" s="75">
        <v>93</v>
      </c>
      <c r="R637" s="76">
        <f t="shared" si="57"/>
        <v>0.97894736842105268</v>
      </c>
      <c r="S637" s="76">
        <f t="shared" si="58"/>
        <v>2.1052631578947323E-2</v>
      </c>
    </row>
    <row r="638" spans="1:20" ht="15.75" customHeight="1">
      <c r="A638" s="64">
        <v>2101</v>
      </c>
      <c r="B638" s="87"/>
      <c r="C638" s="87"/>
      <c r="D638" s="87"/>
      <c r="E638" s="87"/>
      <c r="F638" s="87"/>
      <c r="G638" s="87">
        <v>55</v>
      </c>
      <c r="H638" s="87"/>
      <c r="I638" s="87"/>
      <c r="J638" s="87"/>
      <c r="K638" s="10"/>
      <c r="L638" s="88"/>
      <c r="M638" s="72"/>
      <c r="N638" s="3"/>
      <c r="O638" s="73"/>
      <c r="P638" s="74">
        <f>IF(G638=0,"",G638/F637)</f>
        <v>0.7857142857142857</v>
      </c>
      <c r="Q638" s="75">
        <v>89</v>
      </c>
      <c r="R638" s="76">
        <f t="shared" si="57"/>
        <v>0.956989247311828</v>
      </c>
      <c r="S638" s="76">
        <f t="shared" si="58"/>
        <v>4.3010752688172005E-2</v>
      </c>
    </row>
    <row r="639" spans="1:20" ht="15.75" customHeight="1">
      <c r="A639" s="64">
        <v>2102</v>
      </c>
      <c r="B639" s="87"/>
      <c r="C639" s="87"/>
      <c r="D639" s="87"/>
      <c r="E639" s="87"/>
      <c r="F639" s="87"/>
      <c r="G639" s="87"/>
      <c r="H639" s="87">
        <v>55</v>
      </c>
      <c r="I639" s="87"/>
      <c r="J639" s="87"/>
      <c r="K639" s="10"/>
      <c r="L639" s="88"/>
      <c r="M639" s="72"/>
      <c r="N639" s="3"/>
      <c r="O639" s="73"/>
      <c r="P639" s="74">
        <f>IF(H639=0,"",H639/G638)</f>
        <v>1</v>
      </c>
      <c r="Q639" s="75">
        <v>89</v>
      </c>
      <c r="R639" s="76">
        <f t="shared" si="57"/>
        <v>1</v>
      </c>
      <c r="S639" s="76">
        <f t="shared" si="58"/>
        <v>0</v>
      </c>
    </row>
    <row r="640" spans="1:20" ht="15.75" customHeight="1">
      <c r="A640" s="64">
        <v>2201</v>
      </c>
      <c r="B640" s="87"/>
      <c r="C640" s="87"/>
      <c r="D640" s="87"/>
      <c r="E640" s="87"/>
      <c r="F640" s="87"/>
      <c r="G640" s="87"/>
      <c r="H640" s="87"/>
      <c r="I640" s="87">
        <v>55</v>
      </c>
      <c r="J640" s="87"/>
      <c r="K640" s="10"/>
      <c r="L640" s="88"/>
      <c r="M640" s="72"/>
      <c r="N640" s="3"/>
      <c r="O640" s="73"/>
      <c r="P640" s="74">
        <f>IF(I640=0,"",I640/H639)</f>
        <v>1</v>
      </c>
      <c r="Q640" s="75">
        <v>81</v>
      </c>
      <c r="R640" s="76">
        <f t="shared" si="57"/>
        <v>0.9101123595505618</v>
      </c>
      <c r="S640" s="76">
        <f t="shared" si="58"/>
        <v>8.98876404494382E-2</v>
      </c>
    </row>
    <row r="641" spans="1:19" ht="15.75" customHeight="1">
      <c r="A641" s="64">
        <v>2202</v>
      </c>
      <c r="B641" s="87"/>
      <c r="C641" s="87"/>
      <c r="D641" s="87"/>
      <c r="E641" s="87"/>
      <c r="F641" s="87"/>
      <c r="G641" s="87"/>
      <c r="H641" s="87"/>
      <c r="I641" s="87"/>
      <c r="J641" s="87">
        <v>55</v>
      </c>
      <c r="K641" s="10"/>
      <c r="L641" s="88"/>
      <c r="M641" s="72"/>
      <c r="N641" s="3"/>
      <c r="O641" s="73"/>
      <c r="P641" s="78">
        <f>IF(J641=0,"",J641/I640)</f>
        <v>1</v>
      </c>
      <c r="Q641" s="75">
        <v>81</v>
      </c>
      <c r="R641" s="79">
        <f t="shared" si="57"/>
        <v>1</v>
      </c>
      <c r="S641" s="79">
        <f t="shared" si="58"/>
        <v>0</v>
      </c>
    </row>
    <row r="642" spans="1:19" ht="15.75" customHeight="1">
      <c r="A642" s="64">
        <v>2301</v>
      </c>
      <c r="B642" s="87"/>
      <c r="C642" s="87"/>
      <c r="D642" s="87"/>
      <c r="E642" s="87"/>
      <c r="F642" s="87"/>
      <c r="G642" s="87"/>
      <c r="H642" s="87"/>
      <c r="I642" s="87"/>
      <c r="J642" s="87"/>
      <c r="K642" s="10">
        <v>55</v>
      </c>
      <c r="L642" s="88">
        <v>22</v>
      </c>
      <c r="M642" s="72"/>
      <c r="N642" s="3"/>
      <c r="O642" s="30"/>
      <c r="P642" s="78">
        <f>IF(K642=0,"",K642/J641)</f>
        <v>1</v>
      </c>
      <c r="Q642" s="81">
        <v>78</v>
      </c>
      <c r="R642" s="79">
        <f t="shared" si="57"/>
        <v>0.96296296296296291</v>
      </c>
      <c r="S642" s="79">
        <f t="shared" si="58"/>
        <v>3.703703703703709E-2</v>
      </c>
    </row>
    <row r="643" spans="1:19" ht="15.75" customHeight="1">
      <c r="A643" s="64">
        <v>2302</v>
      </c>
      <c r="B643" s="87"/>
      <c r="C643" s="87"/>
      <c r="D643" s="87"/>
      <c r="E643" s="87"/>
      <c r="F643" s="87"/>
      <c r="G643" s="87"/>
      <c r="H643" s="87"/>
      <c r="I643" s="87"/>
      <c r="J643" s="87"/>
      <c r="K643" s="10">
        <v>43</v>
      </c>
      <c r="L643" s="88">
        <v>29</v>
      </c>
      <c r="M643" s="72"/>
      <c r="N643" s="3"/>
      <c r="O643" s="30"/>
      <c r="P643" s="84"/>
      <c r="Q643" s="85">
        <v>54</v>
      </c>
      <c r="R643" s="86"/>
      <c r="S643" s="84"/>
    </row>
    <row r="644" spans="1:19" ht="15.75" customHeight="1">
      <c r="A644" s="64">
        <v>2401</v>
      </c>
      <c r="B644" s="87"/>
      <c r="C644" s="87"/>
      <c r="D644" s="87"/>
      <c r="E644" s="87"/>
      <c r="F644" s="87"/>
      <c r="G644" s="87"/>
      <c r="H644" s="87"/>
      <c r="I644" s="87"/>
      <c r="J644" s="87"/>
      <c r="K644" s="10">
        <v>12</v>
      </c>
      <c r="L644" s="88">
        <v>10</v>
      </c>
      <c r="M644" s="72"/>
      <c r="N644" s="3"/>
      <c r="O644" s="30"/>
      <c r="P644" s="84"/>
      <c r="Q644" s="85">
        <v>23</v>
      </c>
      <c r="R644" s="86"/>
      <c r="S644" s="84"/>
    </row>
    <row r="645" spans="1:19" ht="15.75" customHeight="1">
      <c r="A645" s="64">
        <v>2402</v>
      </c>
      <c r="B645" s="87"/>
      <c r="C645" s="87"/>
      <c r="D645" s="87"/>
      <c r="E645" s="87"/>
      <c r="F645" s="87"/>
      <c r="G645" s="87"/>
      <c r="H645" s="87"/>
      <c r="I645" s="87"/>
      <c r="J645" s="87"/>
      <c r="K645" s="10">
        <v>7</v>
      </c>
      <c r="L645" s="88">
        <v>7</v>
      </c>
      <c r="M645" s="72"/>
      <c r="N645" s="3"/>
      <c r="O645" s="30"/>
      <c r="P645" s="3"/>
      <c r="Q645" s="30">
        <v>14</v>
      </c>
      <c r="R645" s="23"/>
      <c r="S645" s="84"/>
    </row>
    <row r="646" spans="1:19" ht="15.75" customHeight="1">
      <c r="A646" s="64">
        <v>2501</v>
      </c>
      <c r="B646" s="87"/>
      <c r="C646" s="87"/>
      <c r="D646" s="87"/>
      <c r="E646" s="87"/>
      <c r="F646" s="87"/>
      <c r="G646" s="87"/>
      <c r="H646" s="87"/>
      <c r="I646" s="87"/>
      <c r="J646" s="87"/>
      <c r="K646" s="10"/>
      <c r="L646" s="88"/>
      <c r="M646" s="72"/>
      <c r="N646" s="3"/>
      <c r="O646" s="30"/>
      <c r="P646" s="89" t="s">
        <v>83</v>
      </c>
      <c r="Q646" s="90">
        <v>31</v>
      </c>
      <c r="R646" s="120">
        <f>L649</f>
        <v>68</v>
      </c>
      <c r="S646" s="92" t="s">
        <v>11</v>
      </c>
    </row>
    <row r="647" spans="1:19" ht="15.75" customHeight="1">
      <c r="A647" s="64">
        <v>2502</v>
      </c>
      <c r="B647" s="87"/>
      <c r="C647" s="87"/>
      <c r="D647" s="87"/>
      <c r="E647" s="87"/>
      <c r="F647" s="87"/>
      <c r="G647" s="87"/>
      <c r="H647" s="87"/>
      <c r="I647" s="87"/>
      <c r="J647" s="87"/>
      <c r="K647" s="10"/>
      <c r="L647" s="88"/>
      <c r="M647" s="72"/>
      <c r="N647" s="3"/>
      <c r="O647" s="30"/>
      <c r="P647" s="93" t="s">
        <v>85</v>
      </c>
      <c r="Q647" s="94">
        <f>IF(Q646/B633=0,"",Q646/B633)</f>
        <v>0.23846153846153847</v>
      </c>
      <c r="R647" s="121">
        <f>IF(Q646/R646=0,"",Q646/R646)</f>
        <v>0.45588235294117646</v>
      </c>
      <c r="S647" s="96" t="s">
        <v>86</v>
      </c>
    </row>
    <row r="648" spans="1:19" ht="15.75" customHeight="1">
      <c r="A648" s="64">
        <v>2601</v>
      </c>
      <c r="B648" s="87"/>
      <c r="C648" s="87"/>
      <c r="D648" s="87"/>
      <c r="E648" s="87"/>
      <c r="F648" s="87"/>
      <c r="G648" s="87"/>
      <c r="H648" s="87"/>
      <c r="I648" s="87"/>
      <c r="J648" s="87"/>
      <c r="K648" s="10"/>
      <c r="L648" s="88"/>
      <c r="M648" s="97"/>
      <c r="N648" s="98"/>
      <c r="O648" s="99"/>
      <c r="P648" s="98"/>
      <c r="Q648" s="99"/>
      <c r="R648" s="99"/>
      <c r="S648" s="122"/>
    </row>
    <row r="649" spans="1:19" ht="18" customHeight="1">
      <c r="A649" s="29"/>
      <c r="B649" s="30"/>
      <c r="C649" s="30"/>
      <c r="D649" s="288" t="s">
        <v>111</v>
      </c>
      <c r="E649" s="289"/>
      <c r="F649" s="289"/>
      <c r="G649" s="289"/>
      <c r="H649" s="289"/>
      <c r="I649" s="289"/>
      <c r="J649" s="289"/>
      <c r="K649" s="290"/>
      <c r="L649" s="101">
        <f>SUM(L633:L645)</f>
        <v>68</v>
      </c>
      <c r="M649" s="102">
        <f>IF(L642=0,"",L642/B633)</f>
        <v>0.16923076923076924</v>
      </c>
      <c r="N649" s="102">
        <f>IF(L649=0,"",L649/B633)</f>
        <v>0.52307692307692311</v>
      </c>
      <c r="O649" s="102" t="str">
        <f>IF(L641=0,"",N649-M649)</f>
        <v/>
      </c>
      <c r="P649" s="3"/>
      <c r="Q649" s="30"/>
      <c r="R649" s="23"/>
      <c r="S649" s="3"/>
    </row>
    <row r="650" spans="1:19" ht="12.75" customHeight="1"/>
    <row r="651" spans="1:19" ht="12.75" customHeight="1"/>
    <row r="652" spans="1:19" ht="26.25" customHeight="1">
      <c r="A652" s="2"/>
      <c r="B652" s="291" t="s">
        <v>99</v>
      </c>
      <c r="C652" s="292"/>
      <c r="D652" s="292"/>
      <c r="E652" s="292"/>
      <c r="F652" s="292"/>
      <c r="G652" s="292"/>
      <c r="H652" s="292"/>
      <c r="I652" s="292"/>
      <c r="J652" s="292"/>
      <c r="K652" s="60" t="s">
        <v>117</v>
      </c>
      <c r="L652" s="60"/>
      <c r="M652" s="60"/>
      <c r="N652" s="30"/>
      <c r="O652" s="3"/>
      <c r="P652" s="30"/>
      <c r="Q652" s="30"/>
      <c r="R652" s="30"/>
    </row>
    <row r="653" spans="1:19" ht="20.25" customHeight="1">
      <c r="A653" s="293" t="s">
        <v>10</v>
      </c>
      <c r="B653" s="294" t="s">
        <v>100</v>
      </c>
      <c r="C653" s="289"/>
      <c r="D653" s="289"/>
      <c r="E653" s="289"/>
      <c r="F653" s="289"/>
      <c r="G653" s="289"/>
      <c r="H653" s="289"/>
      <c r="I653" s="289"/>
      <c r="J653" s="289"/>
      <c r="K653" s="290"/>
      <c r="L653" s="162" t="s">
        <v>11</v>
      </c>
      <c r="M653" s="326" t="s">
        <v>3</v>
      </c>
      <c r="N653" s="326" t="s">
        <v>4</v>
      </c>
      <c r="O653" s="326" t="s">
        <v>5</v>
      </c>
      <c r="P653" s="326" t="s">
        <v>6</v>
      </c>
      <c r="Q653" s="326" t="s">
        <v>7</v>
      </c>
      <c r="R653" s="326" t="s">
        <v>8</v>
      </c>
      <c r="S653" s="286" t="s">
        <v>101</v>
      </c>
    </row>
    <row r="654" spans="1:19" ht="15.75" customHeight="1">
      <c r="A654" s="285"/>
      <c r="B654" s="64" t="s">
        <v>102</v>
      </c>
      <c r="C654" s="64" t="s">
        <v>103</v>
      </c>
      <c r="D654" s="64" t="s">
        <v>104</v>
      </c>
      <c r="E654" s="64" t="s">
        <v>105</v>
      </c>
      <c r="F654" s="64" t="s">
        <v>106</v>
      </c>
      <c r="G654" s="64" t="s">
        <v>107</v>
      </c>
      <c r="H654" s="64" t="s">
        <v>108</v>
      </c>
      <c r="I654" s="64" t="s">
        <v>109</v>
      </c>
      <c r="J654" s="64" t="s">
        <v>110</v>
      </c>
      <c r="K654" s="64" t="s">
        <v>136</v>
      </c>
      <c r="L654" s="162"/>
      <c r="M654" s="327"/>
      <c r="N654" s="327"/>
      <c r="O654" s="327"/>
      <c r="P654" s="327"/>
      <c r="Q654" s="327"/>
      <c r="R654" s="327"/>
      <c r="S654" s="285"/>
    </row>
    <row r="655" spans="1:19" ht="15.75" customHeight="1">
      <c r="A655" s="64">
        <v>1901</v>
      </c>
      <c r="B655" s="65">
        <v>129</v>
      </c>
      <c r="C655" s="87"/>
      <c r="D655" s="87"/>
      <c r="E655" s="87"/>
      <c r="F655" s="87"/>
      <c r="G655" s="87"/>
      <c r="H655" s="87"/>
      <c r="I655" s="87"/>
      <c r="J655" s="87"/>
      <c r="K655" s="10"/>
      <c r="L655" s="88"/>
      <c r="M655" s="67"/>
      <c r="N655" s="49"/>
      <c r="O655" s="68"/>
      <c r="P655" s="107"/>
      <c r="Q655" s="70">
        <f>B655</f>
        <v>129</v>
      </c>
      <c r="R655" s="108"/>
      <c r="S655" s="107"/>
    </row>
    <row r="656" spans="1:19" ht="15.75" customHeight="1">
      <c r="A656" s="64">
        <v>1902</v>
      </c>
      <c r="B656" s="87"/>
      <c r="C656" s="87">
        <v>95</v>
      </c>
      <c r="D656" s="87"/>
      <c r="E656" s="87"/>
      <c r="F656" s="87"/>
      <c r="G656" s="87"/>
      <c r="H656" s="87"/>
      <c r="I656" s="87"/>
      <c r="J656" s="87"/>
      <c r="K656" s="10"/>
      <c r="L656" s="88"/>
      <c r="M656" s="72"/>
      <c r="N656" s="3"/>
      <c r="O656" s="73"/>
      <c r="P656" s="74">
        <f>IF(C656=0,"",C656/B655)</f>
        <v>0.73643410852713176</v>
      </c>
      <c r="Q656" s="75">
        <v>95</v>
      </c>
      <c r="R656" s="76">
        <f t="shared" ref="R656:R663" si="59">IF(Q656=0,"",Q656/Q655)</f>
        <v>0.73643410852713176</v>
      </c>
      <c r="S656" s="76">
        <f t="shared" ref="S656:S663" si="60">IF(Q656=0,"",100%-R656)</f>
        <v>0.26356589147286824</v>
      </c>
    </row>
    <row r="657" spans="1:20" ht="15.75" customHeight="1">
      <c r="A657" s="64">
        <v>2001</v>
      </c>
      <c r="B657" s="87"/>
      <c r="C657" s="87"/>
      <c r="D657" s="87">
        <v>63</v>
      </c>
      <c r="E657" s="87"/>
      <c r="F657" s="87"/>
      <c r="G657" s="87"/>
      <c r="H657" s="87"/>
      <c r="I657" s="87"/>
      <c r="J657" s="87"/>
      <c r="K657" s="10"/>
      <c r="L657" s="88"/>
      <c r="M657" s="72"/>
      <c r="N657" s="3"/>
      <c r="O657" s="73"/>
      <c r="P657" s="74">
        <f>IF(D657=0,"",D657/C656)</f>
        <v>0.66315789473684206</v>
      </c>
      <c r="Q657" s="75">
        <v>91</v>
      </c>
      <c r="R657" s="76">
        <f t="shared" si="59"/>
        <v>0.95789473684210524</v>
      </c>
      <c r="S657" s="76">
        <f t="shared" si="60"/>
        <v>4.2105263157894757E-2</v>
      </c>
      <c r="T657" s="8">
        <f>Q657/Q655</f>
        <v>0.70542635658914732</v>
      </c>
    </row>
    <row r="658" spans="1:20" ht="15.75" customHeight="1">
      <c r="A658" s="64">
        <v>2002</v>
      </c>
      <c r="B658" s="87"/>
      <c r="C658" s="87"/>
      <c r="D658" s="87"/>
      <c r="E658" s="87">
        <v>53</v>
      </c>
      <c r="F658" s="87"/>
      <c r="G658" s="87"/>
      <c r="H658" s="87"/>
      <c r="I658" s="87"/>
      <c r="J658" s="87"/>
      <c r="K658" s="10"/>
      <c r="L658" s="88"/>
      <c r="M658" s="72"/>
      <c r="N658" s="3"/>
      <c r="O658" s="73"/>
      <c r="P658" s="74">
        <f>IF(E658=0,"",E658/D657)</f>
        <v>0.84126984126984128</v>
      </c>
      <c r="Q658" s="75">
        <v>85</v>
      </c>
      <c r="R658" s="76">
        <f t="shared" si="59"/>
        <v>0.93406593406593408</v>
      </c>
      <c r="S658" s="76">
        <f t="shared" si="60"/>
        <v>6.5934065934065922E-2</v>
      </c>
    </row>
    <row r="659" spans="1:20" ht="15.75" customHeight="1">
      <c r="A659" s="64">
        <v>2101</v>
      </c>
      <c r="B659" s="87"/>
      <c r="C659" s="87"/>
      <c r="D659" s="87"/>
      <c r="E659" s="87"/>
      <c r="F659" s="87">
        <v>43</v>
      </c>
      <c r="G659" s="87"/>
      <c r="H659" s="87"/>
      <c r="I659" s="87"/>
      <c r="J659" s="87"/>
      <c r="K659" s="10"/>
      <c r="L659" s="88"/>
      <c r="M659" s="72"/>
      <c r="N659" s="3"/>
      <c r="O659" s="73"/>
      <c r="P659" s="74">
        <f>IF(F659=0,"",F659/E658)</f>
        <v>0.81132075471698117</v>
      </c>
      <c r="Q659" s="75">
        <v>78</v>
      </c>
      <c r="R659" s="76">
        <f t="shared" si="59"/>
        <v>0.91764705882352937</v>
      </c>
      <c r="S659" s="76">
        <f t="shared" si="60"/>
        <v>8.2352941176470629E-2</v>
      </c>
    </row>
    <row r="660" spans="1:20" ht="15.75" customHeight="1">
      <c r="A660" s="64">
        <v>2102</v>
      </c>
      <c r="B660" s="87"/>
      <c r="C660" s="87"/>
      <c r="D660" s="87"/>
      <c r="E660" s="87"/>
      <c r="F660" s="87"/>
      <c r="G660" s="87">
        <v>31</v>
      </c>
      <c r="H660" s="87"/>
      <c r="I660" s="87"/>
      <c r="J660" s="87"/>
      <c r="K660" s="10"/>
      <c r="L660" s="88"/>
      <c r="M660" s="72"/>
      <c r="N660" s="3"/>
      <c r="O660" s="73"/>
      <c r="P660" s="74">
        <f>IF(G660=0,"",G660/F659)</f>
        <v>0.72093023255813948</v>
      </c>
      <c r="Q660" s="75">
        <v>70</v>
      </c>
      <c r="R660" s="76">
        <f t="shared" si="59"/>
        <v>0.89743589743589747</v>
      </c>
      <c r="S660" s="76">
        <f t="shared" si="60"/>
        <v>0.10256410256410253</v>
      </c>
    </row>
    <row r="661" spans="1:20" ht="15.75" customHeight="1">
      <c r="A661" s="64">
        <v>2201</v>
      </c>
      <c r="B661" s="87"/>
      <c r="C661" s="87"/>
      <c r="D661" s="87"/>
      <c r="E661" s="87"/>
      <c r="F661" s="87"/>
      <c r="G661" s="87"/>
      <c r="H661" s="87">
        <v>27</v>
      </c>
      <c r="I661" s="87"/>
      <c r="J661" s="87"/>
      <c r="K661" s="10"/>
      <c r="L661" s="88"/>
      <c r="M661" s="72"/>
      <c r="N661" s="3"/>
      <c r="O661" s="73"/>
      <c r="P661" s="74">
        <f>IF(H661=0,"",H661/G660)</f>
        <v>0.87096774193548387</v>
      </c>
      <c r="Q661" s="75">
        <v>70</v>
      </c>
      <c r="R661" s="76">
        <f t="shared" si="59"/>
        <v>1</v>
      </c>
      <c r="S661" s="76">
        <f t="shared" si="60"/>
        <v>0</v>
      </c>
    </row>
    <row r="662" spans="1:20" ht="15.75" customHeight="1">
      <c r="A662" s="64">
        <v>2202</v>
      </c>
      <c r="B662" s="87"/>
      <c r="C662" s="87"/>
      <c r="D662" s="87"/>
      <c r="E662" s="87"/>
      <c r="F662" s="87"/>
      <c r="G662" s="87"/>
      <c r="H662" s="87"/>
      <c r="I662" s="87">
        <v>35</v>
      </c>
      <c r="J662" s="87"/>
      <c r="K662" s="10"/>
      <c r="L662" s="88"/>
      <c r="M662" s="72"/>
      <c r="N662" s="3"/>
      <c r="O662" s="73"/>
      <c r="P662" s="74">
        <f>IF(I662=0,"",I662/H661)</f>
        <v>1.2962962962962963</v>
      </c>
      <c r="Q662" s="75">
        <v>63</v>
      </c>
      <c r="R662" s="76">
        <f t="shared" si="59"/>
        <v>0.9</v>
      </c>
      <c r="S662" s="76">
        <f t="shared" si="60"/>
        <v>9.9999999999999978E-2</v>
      </c>
    </row>
    <row r="663" spans="1:20" ht="15.75" customHeight="1">
      <c r="A663" s="64">
        <v>2301</v>
      </c>
      <c r="B663" s="87"/>
      <c r="C663" s="87"/>
      <c r="D663" s="87"/>
      <c r="E663" s="87"/>
      <c r="F663" s="87"/>
      <c r="G663" s="87"/>
      <c r="H663" s="87"/>
      <c r="I663" s="87"/>
      <c r="J663" s="87">
        <v>35</v>
      </c>
      <c r="K663" s="10"/>
      <c r="L663" s="88"/>
      <c r="M663" s="72"/>
      <c r="N663" s="3"/>
      <c r="O663" s="73"/>
      <c r="P663" s="78">
        <f>IF(J663=0,"",J663/I662)</f>
        <v>1</v>
      </c>
      <c r="Q663" s="75">
        <v>62</v>
      </c>
      <c r="R663" s="79">
        <f t="shared" si="59"/>
        <v>0.98412698412698407</v>
      </c>
      <c r="S663" s="79">
        <f t="shared" si="60"/>
        <v>1.5873015873015928E-2</v>
      </c>
    </row>
    <row r="664" spans="1:20" ht="15.75" customHeight="1">
      <c r="A664" s="64">
        <v>2302</v>
      </c>
      <c r="B664" s="87"/>
      <c r="C664" s="87"/>
      <c r="D664" s="87"/>
      <c r="E664" s="87"/>
      <c r="F664" s="87"/>
      <c r="G664" s="87"/>
      <c r="H664" s="87"/>
      <c r="I664" s="87"/>
      <c r="J664" s="87"/>
      <c r="K664" s="10">
        <v>35</v>
      </c>
      <c r="L664" s="88">
        <v>14</v>
      </c>
      <c r="M664" s="72"/>
      <c r="N664" s="3"/>
      <c r="O664" s="30"/>
      <c r="P664" s="78">
        <f>IF(K664=0,"",K664/J663)</f>
        <v>1</v>
      </c>
      <c r="Q664" s="75">
        <v>62</v>
      </c>
      <c r="R664" s="79">
        <f t="shared" ref="R664" si="61">IF(Q664=0,"",Q664/Q663)</f>
        <v>1</v>
      </c>
      <c r="S664" s="79">
        <f t="shared" ref="S664" si="62">IF(Q664=0,"",100%-R664)</f>
        <v>0</v>
      </c>
    </row>
    <row r="665" spans="1:20" ht="15.75" customHeight="1">
      <c r="A665" s="64">
        <v>2401</v>
      </c>
      <c r="B665" s="87"/>
      <c r="C665" s="87"/>
      <c r="D665" s="87"/>
      <c r="E665" s="87"/>
      <c r="F665" s="87"/>
      <c r="G665" s="87"/>
      <c r="H665" s="87"/>
      <c r="I665" s="87"/>
      <c r="J665" s="87"/>
      <c r="K665" s="10">
        <v>36</v>
      </c>
      <c r="L665" s="88">
        <v>16</v>
      </c>
      <c r="M665" s="72"/>
      <c r="N665" s="3"/>
      <c r="O665" s="30"/>
      <c r="P665" s="84"/>
      <c r="Q665" s="85">
        <v>48</v>
      </c>
      <c r="R665" s="86"/>
      <c r="S665" s="84"/>
    </row>
    <row r="666" spans="1:20" ht="15.75" customHeight="1">
      <c r="A666" s="64">
        <v>2402</v>
      </c>
      <c r="B666" s="87"/>
      <c r="C666" s="87"/>
      <c r="D666" s="87"/>
      <c r="E666" s="87"/>
      <c r="F666" s="87"/>
      <c r="G666" s="87"/>
      <c r="H666" s="87"/>
      <c r="I666" s="87"/>
      <c r="J666" s="87"/>
      <c r="K666" s="10">
        <v>17</v>
      </c>
      <c r="L666" s="88">
        <v>11</v>
      </c>
      <c r="M666" s="72"/>
      <c r="N666" s="3"/>
      <c r="O666" s="30"/>
      <c r="P666" s="84"/>
      <c r="Q666" s="85">
        <v>31</v>
      </c>
      <c r="R666" s="86"/>
      <c r="S666" s="84"/>
    </row>
    <row r="667" spans="1:20" ht="15.75" customHeight="1">
      <c r="A667" s="64">
        <v>2501</v>
      </c>
      <c r="B667" s="87"/>
      <c r="C667" s="87"/>
      <c r="D667" s="87"/>
      <c r="E667" s="87"/>
      <c r="F667" s="87"/>
      <c r="G667" s="87"/>
      <c r="H667" s="87"/>
      <c r="I667" s="87"/>
      <c r="J667" s="87"/>
      <c r="K667" s="10"/>
      <c r="L667" s="88"/>
      <c r="M667" s="72"/>
      <c r="N667" s="3"/>
      <c r="O667" s="30"/>
      <c r="P667" s="3"/>
      <c r="Q667" s="30"/>
      <c r="R667" s="23"/>
      <c r="S667" s="84"/>
    </row>
    <row r="668" spans="1:20" ht="15.75" customHeight="1">
      <c r="A668" s="64">
        <v>2502</v>
      </c>
      <c r="B668" s="87"/>
      <c r="C668" s="87"/>
      <c r="D668" s="87"/>
      <c r="E668" s="87"/>
      <c r="F668" s="87"/>
      <c r="G668" s="87"/>
      <c r="H668" s="87"/>
      <c r="I668" s="87"/>
      <c r="J668" s="87"/>
      <c r="K668" s="10"/>
      <c r="L668" s="88"/>
      <c r="M668" s="72"/>
      <c r="N668" s="3"/>
      <c r="O668" s="30"/>
      <c r="P668" s="89" t="s">
        <v>83</v>
      </c>
      <c r="Q668" s="90">
        <v>14</v>
      </c>
      <c r="R668" s="120">
        <f>L671</f>
        <v>41</v>
      </c>
      <c r="S668" s="92" t="s">
        <v>11</v>
      </c>
    </row>
    <row r="669" spans="1:20" ht="15.75" customHeight="1">
      <c r="A669" s="64">
        <v>2601</v>
      </c>
      <c r="B669" s="87"/>
      <c r="C669" s="87"/>
      <c r="D669" s="87"/>
      <c r="E669" s="87"/>
      <c r="F669" s="87"/>
      <c r="G669" s="87"/>
      <c r="H669" s="87"/>
      <c r="I669" s="87"/>
      <c r="J669" s="87"/>
      <c r="K669" s="10"/>
      <c r="L669" s="88"/>
      <c r="M669" s="72"/>
      <c r="N669" s="3"/>
      <c r="O669" s="30"/>
      <c r="P669" s="93" t="s">
        <v>85</v>
      </c>
      <c r="Q669" s="94">
        <f>IF(Q668/B655=0,"",Q668/B655)</f>
        <v>0.10852713178294573</v>
      </c>
      <c r="R669" s="121">
        <f>IF(Q668/R668=0,"",Q668/R668)</f>
        <v>0.34146341463414637</v>
      </c>
      <c r="S669" s="96" t="s">
        <v>86</v>
      </c>
    </row>
    <row r="670" spans="1:20" ht="15.75" customHeight="1">
      <c r="A670" s="64">
        <v>2602</v>
      </c>
      <c r="B670" s="87"/>
      <c r="C670" s="87"/>
      <c r="D670" s="87"/>
      <c r="E670" s="87"/>
      <c r="F670" s="87"/>
      <c r="G670" s="87"/>
      <c r="H670" s="87"/>
      <c r="I670" s="87"/>
      <c r="J670" s="87"/>
      <c r="K670" s="10"/>
      <c r="L670" s="88"/>
      <c r="M670" s="97"/>
      <c r="N670" s="98"/>
      <c r="O670" s="99"/>
      <c r="P670" s="98"/>
      <c r="Q670" s="99"/>
      <c r="R670" s="99"/>
      <c r="S670" s="122"/>
    </row>
    <row r="671" spans="1:20" ht="18" customHeight="1">
      <c r="A671" s="29"/>
      <c r="B671" s="30"/>
      <c r="C671" s="30"/>
      <c r="D671" s="288" t="s">
        <v>111</v>
      </c>
      <c r="E671" s="289"/>
      <c r="F671" s="289"/>
      <c r="G671" s="289"/>
      <c r="H671" s="289"/>
      <c r="I671" s="289"/>
      <c r="J671" s="289"/>
      <c r="K671" s="290"/>
      <c r="L671" s="101">
        <f>SUM(L655:L667)</f>
        <v>41</v>
      </c>
      <c r="M671" s="102">
        <f>IF(L664=0,"",L664/B655)</f>
        <v>0.10852713178294573</v>
      </c>
      <c r="N671" s="102">
        <f>IF(L671=0,"",L671/B655)</f>
        <v>0.31782945736434109</v>
      </c>
      <c r="O671" s="102">
        <f>IF(L664=0,"",N671-M671)</f>
        <v>0.20930232558139536</v>
      </c>
      <c r="P671" s="3"/>
      <c r="Q671" s="30"/>
      <c r="R671" s="23"/>
      <c r="S671" s="3"/>
    </row>
    <row r="672" spans="1:20" ht="12.75" customHeight="1"/>
    <row r="673" spans="1:20" ht="12.75" customHeight="1"/>
    <row r="674" spans="1:20" ht="26.25" customHeight="1">
      <c r="A674" s="2"/>
      <c r="B674" s="291" t="s">
        <v>99</v>
      </c>
      <c r="C674" s="292"/>
      <c r="D674" s="292"/>
      <c r="E674" s="292"/>
      <c r="F674" s="292"/>
      <c r="G674" s="292"/>
      <c r="H674" s="292"/>
      <c r="I674" s="292"/>
      <c r="J674" s="292"/>
      <c r="K674" s="60" t="s">
        <v>118</v>
      </c>
      <c r="L674" s="60"/>
      <c r="M674" s="60"/>
      <c r="N674" s="30"/>
      <c r="O674" s="3"/>
      <c r="P674" s="30"/>
      <c r="Q674" s="30"/>
      <c r="R674" s="30"/>
    </row>
    <row r="675" spans="1:20" ht="20.25" customHeight="1">
      <c r="A675" s="293" t="s">
        <v>10</v>
      </c>
      <c r="B675" s="294" t="s">
        <v>100</v>
      </c>
      <c r="C675" s="289"/>
      <c r="D675" s="289"/>
      <c r="E675" s="289"/>
      <c r="F675" s="289"/>
      <c r="G675" s="289"/>
      <c r="H675" s="289"/>
      <c r="I675" s="289"/>
      <c r="J675" s="289"/>
      <c r="K675" s="290"/>
      <c r="L675" s="162" t="s">
        <v>11</v>
      </c>
      <c r="M675" s="326" t="s">
        <v>3</v>
      </c>
      <c r="N675" s="326" t="s">
        <v>4</v>
      </c>
      <c r="O675" s="326" t="s">
        <v>5</v>
      </c>
      <c r="P675" s="326" t="s">
        <v>6</v>
      </c>
      <c r="Q675" s="326" t="s">
        <v>7</v>
      </c>
      <c r="R675" s="326" t="s">
        <v>8</v>
      </c>
      <c r="S675" s="286" t="s">
        <v>101</v>
      </c>
    </row>
    <row r="676" spans="1:20" ht="15.75" customHeight="1">
      <c r="A676" s="285"/>
      <c r="B676" s="64" t="s">
        <v>102</v>
      </c>
      <c r="C676" s="64" t="s">
        <v>103</v>
      </c>
      <c r="D676" s="64" t="s">
        <v>104</v>
      </c>
      <c r="E676" s="64" t="s">
        <v>105</v>
      </c>
      <c r="F676" s="64" t="s">
        <v>106</v>
      </c>
      <c r="G676" s="64" t="s">
        <v>107</v>
      </c>
      <c r="H676" s="64" t="s">
        <v>108</v>
      </c>
      <c r="I676" s="64" t="s">
        <v>109</v>
      </c>
      <c r="J676" s="64" t="s">
        <v>110</v>
      </c>
      <c r="K676" s="64" t="s">
        <v>136</v>
      </c>
      <c r="L676" s="162"/>
      <c r="M676" s="327"/>
      <c r="N676" s="327"/>
      <c r="O676" s="327"/>
      <c r="P676" s="327"/>
      <c r="Q676" s="327"/>
      <c r="R676" s="327"/>
      <c r="S676" s="285"/>
    </row>
    <row r="677" spans="1:20" ht="15.75" customHeight="1">
      <c r="A677" s="64">
        <v>1902</v>
      </c>
      <c r="B677" s="65">
        <v>98</v>
      </c>
      <c r="C677" s="87"/>
      <c r="D677" s="87"/>
      <c r="E677" s="87"/>
      <c r="F677" s="87"/>
      <c r="G677" s="87"/>
      <c r="H677" s="87"/>
      <c r="I677" s="87"/>
      <c r="J677" s="87"/>
      <c r="K677" s="87"/>
      <c r="L677" s="88"/>
      <c r="M677" s="67"/>
      <c r="N677" s="49"/>
      <c r="O677" s="68"/>
      <c r="P677" s="107"/>
      <c r="Q677" s="70">
        <f>B677</f>
        <v>98</v>
      </c>
      <c r="R677" s="108"/>
      <c r="S677" s="107"/>
    </row>
    <row r="678" spans="1:20" ht="15.75" customHeight="1">
      <c r="A678" s="64">
        <v>2001</v>
      </c>
      <c r="B678" s="87"/>
      <c r="C678" s="87">
        <v>77</v>
      </c>
      <c r="D678" s="87"/>
      <c r="E678" s="87"/>
      <c r="F678" s="87"/>
      <c r="G678" s="87"/>
      <c r="H678" s="87"/>
      <c r="I678" s="87"/>
      <c r="J678" s="87"/>
      <c r="K678" s="87"/>
      <c r="L678" s="88"/>
      <c r="M678" s="72"/>
      <c r="N678" s="3"/>
      <c r="O678" s="73"/>
      <c r="P678" s="127">
        <f>IF(C678=0,"",C678/B677)</f>
        <v>0.7857142857142857</v>
      </c>
      <c r="Q678" s="75">
        <v>80</v>
      </c>
      <c r="R678" s="128">
        <f t="shared" ref="R678:R685" si="63">IF(Q678=0,"",Q678/Q677)</f>
        <v>0.81632653061224492</v>
      </c>
      <c r="S678" s="128">
        <f t="shared" ref="S678:S685" si="64">IF(Q678=0,"",100%-R678)</f>
        <v>0.18367346938775508</v>
      </c>
    </row>
    <row r="679" spans="1:20" ht="15.75" customHeight="1">
      <c r="A679" s="64">
        <v>2002</v>
      </c>
      <c r="B679" s="87"/>
      <c r="C679" s="87"/>
      <c r="D679" s="87">
        <v>64</v>
      </c>
      <c r="E679" s="87"/>
      <c r="F679" s="87"/>
      <c r="G679" s="87"/>
      <c r="H679" s="87"/>
      <c r="I679" s="87"/>
      <c r="J679" s="87"/>
      <c r="K679" s="87"/>
      <c r="L679" s="88"/>
      <c r="M679" s="72"/>
      <c r="N679" s="3"/>
      <c r="O679" s="73"/>
      <c r="P679" s="127">
        <f>IF(D679=0,"",D679/C678)</f>
        <v>0.83116883116883122</v>
      </c>
      <c r="Q679" s="75">
        <v>71</v>
      </c>
      <c r="R679" s="128">
        <f t="shared" si="63"/>
        <v>0.88749999999999996</v>
      </c>
      <c r="S679" s="128">
        <f t="shared" si="64"/>
        <v>0.11250000000000004</v>
      </c>
      <c r="T679" s="8">
        <f>Q679/Q677</f>
        <v>0.72448979591836737</v>
      </c>
    </row>
    <row r="680" spans="1:20" ht="15.75" customHeight="1">
      <c r="A680" s="64">
        <v>2101</v>
      </c>
      <c r="B680" s="87"/>
      <c r="C680" s="87"/>
      <c r="D680" s="87"/>
      <c r="E680" s="87">
        <v>56</v>
      </c>
      <c r="F680" s="87"/>
      <c r="G680" s="87"/>
      <c r="H680" s="87"/>
      <c r="I680" s="87"/>
      <c r="J680" s="87"/>
      <c r="K680" s="87"/>
      <c r="L680" s="88"/>
      <c r="M680" s="72"/>
      <c r="N680" s="3"/>
      <c r="O680" s="73"/>
      <c r="P680" s="127">
        <f>IF(E680=0,"",E680/D679)</f>
        <v>0.875</v>
      </c>
      <c r="Q680" s="75">
        <v>68</v>
      </c>
      <c r="R680" s="128">
        <f t="shared" si="63"/>
        <v>0.95774647887323938</v>
      </c>
      <c r="S680" s="128">
        <f t="shared" si="64"/>
        <v>4.2253521126760618E-2</v>
      </c>
    </row>
    <row r="681" spans="1:20" ht="15.75" customHeight="1">
      <c r="A681" s="64">
        <v>2102</v>
      </c>
      <c r="B681" s="87"/>
      <c r="C681" s="87"/>
      <c r="D681" s="87"/>
      <c r="E681" s="87"/>
      <c r="F681" s="87">
        <v>46</v>
      </c>
      <c r="G681" s="87"/>
      <c r="H681" s="87"/>
      <c r="I681" s="87"/>
      <c r="J681" s="87"/>
      <c r="K681" s="87"/>
      <c r="L681" s="88"/>
      <c r="M681" s="72"/>
      <c r="N681" s="3"/>
      <c r="O681" s="73"/>
      <c r="P681" s="127">
        <f>IF(F681=0,"",F681/E680)</f>
        <v>0.8214285714285714</v>
      </c>
      <c r="Q681" s="75">
        <v>58</v>
      </c>
      <c r="R681" s="128">
        <f t="shared" si="63"/>
        <v>0.8529411764705882</v>
      </c>
      <c r="S681" s="128">
        <f t="shared" si="64"/>
        <v>0.1470588235294118</v>
      </c>
    </row>
    <row r="682" spans="1:20" ht="15.75" customHeight="1">
      <c r="A682" s="64">
        <v>2201</v>
      </c>
      <c r="B682" s="87"/>
      <c r="C682" s="87"/>
      <c r="D682" s="87"/>
      <c r="E682" s="87"/>
      <c r="F682" s="87"/>
      <c r="G682" s="87">
        <v>42</v>
      </c>
      <c r="H682" s="87"/>
      <c r="I682" s="87"/>
      <c r="J682" s="87"/>
      <c r="K682" s="87"/>
      <c r="L682" s="88"/>
      <c r="M682" s="72"/>
      <c r="N682" s="3"/>
      <c r="O682" s="73"/>
      <c r="P682" s="127">
        <f>IF(G682=0,"",G682/F681)</f>
        <v>0.91304347826086951</v>
      </c>
      <c r="Q682" s="75">
        <v>54</v>
      </c>
      <c r="R682" s="128">
        <f t="shared" si="63"/>
        <v>0.93103448275862066</v>
      </c>
      <c r="S682" s="128">
        <f t="shared" si="64"/>
        <v>6.8965517241379337E-2</v>
      </c>
    </row>
    <row r="683" spans="1:20" ht="15.75" customHeight="1">
      <c r="A683" s="64">
        <v>2202</v>
      </c>
      <c r="B683" s="87"/>
      <c r="C683" s="87"/>
      <c r="D683" s="87"/>
      <c r="E683" s="87"/>
      <c r="F683" s="87"/>
      <c r="G683" s="87"/>
      <c r="H683" s="87">
        <v>42</v>
      </c>
      <c r="I683" s="87"/>
      <c r="J683" s="87"/>
      <c r="K683" s="87"/>
      <c r="L683" s="88"/>
      <c r="M683" s="72"/>
      <c r="N683" s="3"/>
      <c r="O683" s="73"/>
      <c r="P683" s="127">
        <f>IF(H683=0,"",H683/G682)</f>
        <v>1</v>
      </c>
      <c r="Q683" s="75">
        <v>54</v>
      </c>
      <c r="R683" s="128">
        <f t="shared" si="63"/>
        <v>1</v>
      </c>
      <c r="S683" s="128">
        <f t="shared" si="64"/>
        <v>0</v>
      </c>
    </row>
    <row r="684" spans="1:20" ht="15.75" customHeight="1">
      <c r="A684" s="64">
        <v>2301</v>
      </c>
      <c r="B684" s="87"/>
      <c r="C684" s="87"/>
      <c r="D684" s="87"/>
      <c r="E684" s="87"/>
      <c r="F684" s="87"/>
      <c r="G684" s="87"/>
      <c r="H684" s="87"/>
      <c r="I684" s="87">
        <v>42</v>
      </c>
      <c r="J684" s="87"/>
      <c r="K684" s="87"/>
      <c r="L684" s="88"/>
      <c r="M684" s="72"/>
      <c r="N684" s="3"/>
      <c r="O684" s="73"/>
      <c r="P684" s="127">
        <f>IF(I684=0,"",I684/H683)</f>
        <v>1</v>
      </c>
      <c r="Q684" s="75">
        <v>53</v>
      </c>
      <c r="R684" s="128">
        <f t="shared" si="63"/>
        <v>0.98148148148148151</v>
      </c>
      <c r="S684" s="128">
        <f t="shared" si="64"/>
        <v>1.851851851851849E-2</v>
      </c>
    </row>
    <row r="685" spans="1:20" ht="15.75" customHeight="1">
      <c r="A685" s="64">
        <v>2302</v>
      </c>
      <c r="B685" s="87"/>
      <c r="C685" s="87"/>
      <c r="D685" s="87"/>
      <c r="E685" s="87"/>
      <c r="F685" s="87"/>
      <c r="G685" s="87"/>
      <c r="H685" s="87"/>
      <c r="I685" s="87"/>
      <c r="J685" s="87">
        <v>42</v>
      </c>
      <c r="K685" s="87"/>
      <c r="L685" s="88"/>
      <c r="M685" s="72"/>
      <c r="N685" s="3"/>
      <c r="O685" s="73"/>
      <c r="P685" s="129">
        <f>IF(J685=0,"",J685/I684)</f>
        <v>1</v>
      </c>
      <c r="Q685" s="75">
        <v>51</v>
      </c>
      <c r="R685" s="130">
        <f t="shared" si="63"/>
        <v>0.96226415094339623</v>
      </c>
      <c r="S685" s="130">
        <f t="shared" si="64"/>
        <v>3.7735849056603765E-2</v>
      </c>
    </row>
    <row r="686" spans="1:20" ht="15.75" customHeight="1">
      <c r="A686" s="64">
        <v>2401</v>
      </c>
      <c r="B686" s="87"/>
      <c r="C686" s="87"/>
      <c r="D686" s="87"/>
      <c r="E686" s="87"/>
      <c r="F686" s="87"/>
      <c r="G686" s="87"/>
      <c r="H686" s="87"/>
      <c r="I686" s="87"/>
      <c r="J686" s="87"/>
      <c r="K686" s="87">
        <v>42</v>
      </c>
      <c r="L686" s="88">
        <v>13</v>
      </c>
      <c r="M686" s="72"/>
      <c r="N686" s="3"/>
      <c r="O686" s="30"/>
      <c r="P686" s="129">
        <f>IF(K686=0,"",K686/J685)</f>
        <v>1</v>
      </c>
      <c r="Q686" s="81">
        <v>50</v>
      </c>
      <c r="R686" s="130">
        <f t="shared" ref="R686" si="65">IF(Q686=0,"",Q686/Q685)</f>
        <v>0.98039215686274506</v>
      </c>
      <c r="S686" s="130">
        <f t="shared" ref="S686" si="66">IF(Q686=0,"",100%-R686)</f>
        <v>1.9607843137254943E-2</v>
      </c>
    </row>
    <row r="687" spans="1:20" ht="15.75" customHeight="1">
      <c r="A687" s="64">
        <v>2402</v>
      </c>
      <c r="B687" s="87"/>
      <c r="C687" s="87"/>
      <c r="D687" s="87"/>
      <c r="E687" s="87"/>
      <c r="F687" s="87"/>
      <c r="G687" s="87"/>
      <c r="H687" s="87"/>
      <c r="I687" s="87"/>
      <c r="J687" s="87"/>
      <c r="K687" s="87">
        <v>27</v>
      </c>
      <c r="L687" s="88">
        <v>20</v>
      </c>
      <c r="M687" s="72"/>
      <c r="N687" s="3"/>
      <c r="O687" s="30"/>
      <c r="P687" s="84"/>
      <c r="Q687" s="85">
        <v>37</v>
      </c>
      <c r="R687" s="86"/>
      <c r="S687" s="84"/>
    </row>
    <row r="688" spans="1:20" ht="15.75" customHeight="1">
      <c r="A688" s="64">
        <v>2501</v>
      </c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8"/>
      <c r="M688" s="72"/>
      <c r="N688" s="3"/>
      <c r="O688" s="30"/>
      <c r="P688" s="84"/>
      <c r="Q688" s="85"/>
      <c r="R688" s="86"/>
      <c r="S688" s="84"/>
    </row>
    <row r="689" spans="1:20" ht="15.75" customHeight="1">
      <c r="A689" s="64">
        <v>2502</v>
      </c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8"/>
      <c r="M689" s="72"/>
      <c r="N689" s="3"/>
      <c r="O689" s="30"/>
      <c r="P689" s="3"/>
      <c r="Q689" s="30"/>
      <c r="R689" s="23"/>
      <c r="S689" s="84"/>
    </row>
    <row r="690" spans="1:20" ht="15.75" customHeight="1">
      <c r="A690" s="64">
        <v>2601</v>
      </c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8"/>
      <c r="M690" s="72"/>
      <c r="N690" s="3"/>
      <c r="O690" s="30"/>
      <c r="P690" s="89" t="s">
        <v>83</v>
      </c>
      <c r="Q690" s="90">
        <v>2</v>
      </c>
      <c r="R690" s="120">
        <f>L693</f>
        <v>33</v>
      </c>
      <c r="S690" s="92" t="s">
        <v>11</v>
      </c>
    </row>
    <row r="691" spans="1:20" ht="15.75" customHeight="1">
      <c r="A691" s="64">
        <v>2602</v>
      </c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8"/>
      <c r="M691" s="72"/>
      <c r="N691" s="3"/>
      <c r="O691" s="30"/>
      <c r="P691" s="93" t="s">
        <v>85</v>
      </c>
      <c r="Q691" s="94">
        <f>IF(Q690/B677=0,"",Q690/B677)</f>
        <v>2.0408163265306121E-2</v>
      </c>
      <c r="R691" s="121">
        <f>IF(Q690/R690=0,"",Q690/R690)</f>
        <v>6.0606060606060608E-2</v>
      </c>
      <c r="S691" s="96" t="s">
        <v>86</v>
      </c>
    </row>
    <row r="692" spans="1:20" ht="15.75" customHeight="1">
      <c r="A692" s="64">
        <v>2701</v>
      </c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8"/>
      <c r="M692" s="97"/>
      <c r="N692" s="98"/>
      <c r="O692" s="99"/>
      <c r="P692" s="98"/>
      <c r="Q692" s="99"/>
      <c r="R692" s="99"/>
      <c r="S692" s="122"/>
    </row>
    <row r="693" spans="1:20" ht="18" customHeight="1">
      <c r="A693" s="29"/>
      <c r="B693" s="30"/>
      <c r="C693" s="30"/>
      <c r="D693" s="288" t="s">
        <v>111</v>
      </c>
      <c r="E693" s="289"/>
      <c r="F693" s="289"/>
      <c r="G693" s="289"/>
      <c r="H693" s="289"/>
      <c r="I693" s="289"/>
      <c r="J693" s="289"/>
      <c r="K693" s="290"/>
      <c r="L693" s="101">
        <f>SUM(L677:L689)</f>
        <v>33</v>
      </c>
      <c r="M693" s="102">
        <f>IF(L686=0,"",L686/B677)</f>
        <v>0.1326530612244898</v>
      </c>
      <c r="N693" s="102">
        <f>IF(L693=0,"",L693/B677)</f>
        <v>0.33673469387755101</v>
      </c>
      <c r="O693" s="102">
        <f>IF(L686=0,"",N693-M693)</f>
        <v>0.2040816326530612</v>
      </c>
      <c r="P693" s="3"/>
      <c r="Q693" s="30"/>
      <c r="R693" s="23"/>
      <c r="S693" s="3"/>
    </row>
    <row r="694" spans="1:20" ht="12.75" customHeight="1"/>
    <row r="695" spans="1:20" ht="12.75" customHeight="1"/>
    <row r="696" spans="1:20" ht="26.25" customHeight="1">
      <c r="A696" s="2"/>
      <c r="B696" s="291" t="s">
        <v>99</v>
      </c>
      <c r="C696" s="292"/>
      <c r="D696" s="292"/>
      <c r="E696" s="292"/>
      <c r="F696" s="292"/>
      <c r="G696" s="292"/>
      <c r="H696" s="292"/>
      <c r="I696" s="292"/>
      <c r="J696" s="292"/>
      <c r="K696" s="60" t="s">
        <v>119</v>
      </c>
      <c r="L696" s="60"/>
      <c r="M696" s="60"/>
      <c r="N696" s="30"/>
      <c r="O696" s="3"/>
      <c r="P696" s="30"/>
      <c r="Q696" s="30"/>
      <c r="R696" s="30"/>
    </row>
    <row r="697" spans="1:20" ht="36" customHeight="1">
      <c r="A697" s="293" t="s">
        <v>10</v>
      </c>
      <c r="B697" s="294" t="s">
        <v>100</v>
      </c>
      <c r="C697" s="289"/>
      <c r="D697" s="289"/>
      <c r="E697" s="289"/>
      <c r="F697" s="289"/>
      <c r="G697" s="289"/>
      <c r="H697" s="289"/>
      <c r="I697" s="289"/>
      <c r="J697" s="289"/>
      <c r="K697" s="290"/>
      <c r="L697" s="162" t="s">
        <v>11</v>
      </c>
      <c r="M697" s="326" t="s">
        <v>3</v>
      </c>
      <c r="N697" s="326" t="s">
        <v>4</v>
      </c>
      <c r="O697" s="326" t="s">
        <v>5</v>
      </c>
      <c r="P697" s="326" t="s">
        <v>6</v>
      </c>
      <c r="Q697" s="326" t="s">
        <v>7</v>
      </c>
      <c r="R697" s="326" t="s">
        <v>8</v>
      </c>
      <c r="S697" s="286" t="s">
        <v>101</v>
      </c>
    </row>
    <row r="698" spans="1:20" ht="18" customHeight="1">
      <c r="A698" s="285"/>
      <c r="B698" s="64" t="s">
        <v>102</v>
      </c>
      <c r="C698" s="64" t="s">
        <v>103</v>
      </c>
      <c r="D698" s="64" t="s">
        <v>104</v>
      </c>
      <c r="E698" s="64" t="s">
        <v>105</v>
      </c>
      <c r="F698" s="64" t="s">
        <v>106</v>
      </c>
      <c r="G698" s="64" t="s">
        <v>107</v>
      </c>
      <c r="H698" s="64" t="s">
        <v>108</v>
      </c>
      <c r="I698" s="64" t="s">
        <v>109</v>
      </c>
      <c r="J698" s="64" t="s">
        <v>110</v>
      </c>
      <c r="K698" s="64" t="s">
        <v>136</v>
      </c>
      <c r="L698" s="162"/>
      <c r="M698" s="327"/>
      <c r="N698" s="327"/>
      <c r="O698" s="327"/>
      <c r="P698" s="327"/>
      <c r="Q698" s="327"/>
      <c r="R698" s="327"/>
      <c r="S698" s="285"/>
    </row>
    <row r="699" spans="1:20" ht="15.75" customHeight="1">
      <c r="A699" s="64">
        <v>2001</v>
      </c>
      <c r="B699" s="65">
        <v>116</v>
      </c>
      <c r="C699" s="87"/>
      <c r="D699" s="87"/>
      <c r="E699" s="87"/>
      <c r="F699" s="87"/>
      <c r="G699" s="87"/>
      <c r="H699" s="87"/>
      <c r="I699" s="87"/>
      <c r="J699" s="87"/>
      <c r="K699" s="87"/>
      <c r="L699" s="88"/>
      <c r="M699" s="67"/>
      <c r="N699" s="49"/>
      <c r="O699" s="68"/>
      <c r="P699" s="107"/>
      <c r="Q699" s="70">
        <f>B699</f>
        <v>116</v>
      </c>
      <c r="R699" s="108"/>
      <c r="S699" s="107"/>
    </row>
    <row r="700" spans="1:20" ht="15.75" customHeight="1">
      <c r="A700" s="64">
        <v>2002</v>
      </c>
      <c r="B700" s="87"/>
      <c r="C700" s="87">
        <v>96</v>
      </c>
      <c r="D700" s="87"/>
      <c r="E700" s="87"/>
      <c r="F700" s="87"/>
      <c r="G700" s="87"/>
      <c r="H700" s="87"/>
      <c r="I700" s="87"/>
      <c r="J700" s="87"/>
      <c r="K700" s="87"/>
      <c r="L700" s="88"/>
      <c r="M700" s="72"/>
      <c r="N700" s="3"/>
      <c r="O700" s="73"/>
      <c r="P700" s="127">
        <f>IF(C700=0,"",C700/B699)</f>
        <v>0.82758620689655171</v>
      </c>
      <c r="Q700" s="75">
        <v>97</v>
      </c>
      <c r="R700" s="128">
        <f t="shared" ref="R700:R707" si="67">IF(Q700=0,"",Q700/Q699)</f>
        <v>0.83620689655172409</v>
      </c>
      <c r="S700" s="128">
        <f t="shared" ref="S700:S707" si="68">IF(Q700=0,"",100%-R700)</f>
        <v>0.16379310344827591</v>
      </c>
    </row>
    <row r="701" spans="1:20" ht="15.75" customHeight="1">
      <c r="A701" s="64">
        <v>2101</v>
      </c>
      <c r="B701" s="87"/>
      <c r="C701" s="87"/>
      <c r="D701" s="87">
        <v>73</v>
      </c>
      <c r="E701" s="87"/>
      <c r="F701" s="87"/>
      <c r="G701" s="87"/>
      <c r="H701" s="87"/>
      <c r="I701" s="87"/>
      <c r="J701" s="87"/>
      <c r="K701" s="87"/>
      <c r="L701" s="88"/>
      <c r="M701" s="72"/>
      <c r="N701" s="3"/>
      <c r="O701" s="73"/>
      <c r="P701" s="127">
        <f>IF(D701=0,"",D701/C700)</f>
        <v>0.76041666666666663</v>
      </c>
      <c r="Q701" s="75">
        <v>88</v>
      </c>
      <c r="R701" s="128">
        <f t="shared" si="67"/>
        <v>0.90721649484536082</v>
      </c>
      <c r="S701" s="128">
        <f t="shared" si="68"/>
        <v>9.2783505154639179E-2</v>
      </c>
      <c r="T701" s="8">
        <f>Q701/Q699</f>
        <v>0.75862068965517238</v>
      </c>
    </row>
    <row r="702" spans="1:20" ht="15.75" customHeight="1">
      <c r="A702" s="64">
        <v>2102</v>
      </c>
      <c r="B702" s="87"/>
      <c r="C702" s="87"/>
      <c r="D702" s="87"/>
      <c r="E702" s="87">
        <v>63</v>
      </c>
      <c r="F702" s="87"/>
      <c r="G702" s="87"/>
      <c r="H702" s="87"/>
      <c r="I702" s="87"/>
      <c r="J702" s="87"/>
      <c r="K702" s="87"/>
      <c r="L702" s="88"/>
      <c r="M702" s="72"/>
      <c r="N702" s="3"/>
      <c r="O702" s="73"/>
      <c r="P702" s="127">
        <f>IF(E702=0,"",E702/D701)</f>
        <v>0.86301369863013699</v>
      </c>
      <c r="Q702" s="75">
        <v>88</v>
      </c>
      <c r="R702" s="128">
        <f t="shared" si="67"/>
        <v>1</v>
      </c>
      <c r="S702" s="128">
        <f t="shared" si="68"/>
        <v>0</v>
      </c>
    </row>
    <row r="703" spans="1:20" ht="15.75" customHeight="1">
      <c r="A703" s="64">
        <v>2201</v>
      </c>
      <c r="B703" s="87"/>
      <c r="C703" s="87"/>
      <c r="D703" s="87"/>
      <c r="E703" s="87"/>
      <c r="F703" s="87">
        <v>46</v>
      </c>
      <c r="G703" s="87"/>
      <c r="H703" s="87"/>
      <c r="I703" s="87"/>
      <c r="J703" s="87"/>
      <c r="K703" s="87"/>
      <c r="L703" s="88"/>
      <c r="M703" s="72"/>
      <c r="N703" s="3"/>
      <c r="O703" s="73"/>
      <c r="P703" s="127">
        <f>IF(F703=0,"",F703/E702)</f>
        <v>0.73015873015873012</v>
      </c>
      <c r="Q703" s="75">
        <v>74</v>
      </c>
      <c r="R703" s="128">
        <f t="shared" si="67"/>
        <v>0.84090909090909094</v>
      </c>
      <c r="S703" s="128">
        <f t="shared" si="68"/>
        <v>0.15909090909090906</v>
      </c>
    </row>
    <row r="704" spans="1:20" ht="15.75" customHeight="1">
      <c r="A704" s="64">
        <v>2202</v>
      </c>
      <c r="B704" s="87"/>
      <c r="C704" s="87"/>
      <c r="D704" s="87"/>
      <c r="E704" s="87"/>
      <c r="F704" s="87"/>
      <c r="G704" s="87">
        <v>43</v>
      </c>
      <c r="H704" s="87"/>
      <c r="I704" s="87"/>
      <c r="J704" s="87"/>
      <c r="K704" s="87"/>
      <c r="L704" s="88"/>
      <c r="M704" s="72"/>
      <c r="N704" s="3"/>
      <c r="O704" s="73"/>
      <c r="P704" s="127">
        <f>IF(G704=0,"",G704/F703)</f>
        <v>0.93478260869565222</v>
      </c>
      <c r="Q704" s="75">
        <v>69</v>
      </c>
      <c r="R704" s="128">
        <f t="shared" si="67"/>
        <v>0.93243243243243246</v>
      </c>
      <c r="S704" s="128">
        <f t="shared" si="68"/>
        <v>6.7567567567567544E-2</v>
      </c>
    </row>
    <row r="705" spans="1:19" ht="15.75" customHeight="1">
      <c r="A705" s="64">
        <v>2301</v>
      </c>
      <c r="B705" s="87"/>
      <c r="C705" s="87"/>
      <c r="D705" s="87"/>
      <c r="E705" s="87"/>
      <c r="F705" s="87"/>
      <c r="G705" s="87"/>
      <c r="H705" s="87">
        <v>33</v>
      </c>
      <c r="I705" s="87"/>
      <c r="J705" s="87"/>
      <c r="K705" s="87"/>
      <c r="L705" s="88"/>
      <c r="M705" s="72"/>
      <c r="N705" s="3"/>
      <c r="O705" s="73"/>
      <c r="P705" s="127">
        <f>IF(H705=0,"",H705/G704)</f>
        <v>0.76744186046511631</v>
      </c>
      <c r="Q705" s="75">
        <v>65</v>
      </c>
      <c r="R705" s="128">
        <f t="shared" si="67"/>
        <v>0.94202898550724634</v>
      </c>
      <c r="S705" s="128">
        <f t="shared" si="68"/>
        <v>5.7971014492753659E-2</v>
      </c>
    </row>
    <row r="706" spans="1:19" ht="15.75" customHeight="1">
      <c r="A706" s="64">
        <v>2302</v>
      </c>
      <c r="B706" s="87"/>
      <c r="C706" s="87"/>
      <c r="D706" s="87"/>
      <c r="E706" s="87"/>
      <c r="F706" s="87"/>
      <c r="G706" s="87"/>
      <c r="H706" s="87"/>
      <c r="I706" s="87">
        <v>33</v>
      </c>
      <c r="J706" s="87"/>
      <c r="K706" s="87"/>
      <c r="L706" s="88">
        <v>1</v>
      </c>
      <c r="M706" s="72"/>
      <c r="N706" s="3"/>
      <c r="O706" s="73"/>
      <c r="P706" s="127">
        <f>IF(I706=0,"",I706/H705)</f>
        <v>1</v>
      </c>
      <c r="Q706" s="75">
        <v>64</v>
      </c>
      <c r="R706" s="128">
        <f t="shared" si="67"/>
        <v>0.98461538461538467</v>
      </c>
      <c r="S706" s="128">
        <f t="shared" si="68"/>
        <v>1.538461538461533E-2</v>
      </c>
    </row>
    <row r="707" spans="1:19" ht="15.75" customHeight="1">
      <c r="A707" s="64">
        <v>2401</v>
      </c>
      <c r="B707" s="87"/>
      <c r="C707" s="87"/>
      <c r="D707" s="87"/>
      <c r="E707" s="87"/>
      <c r="F707" s="87"/>
      <c r="G707" s="87"/>
      <c r="H707" s="87"/>
      <c r="I707" s="87"/>
      <c r="J707" s="87">
        <v>33</v>
      </c>
      <c r="K707" s="87"/>
      <c r="L707" s="88"/>
      <c r="M707" s="72"/>
      <c r="N707" s="3"/>
      <c r="O707" s="73"/>
      <c r="P707" s="129">
        <f>IF(J707=0,"",J707/I706)</f>
        <v>1</v>
      </c>
      <c r="Q707" s="75">
        <v>62</v>
      </c>
      <c r="R707" s="130">
        <f t="shared" si="67"/>
        <v>0.96875</v>
      </c>
      <c r="S707" s="130">
        <f t="shared" si="68"/>
        <v>3.125E-2</v>
      </c>
    </row>
    <row r="708" spans="1:19" ht="15.75" customHeight="1">
      <c r="A708" s="64">
        <v>2402</v>
      </c>
      <c r="B708" s="87"/>
      <c r="C708" s="87"/>
      <c r="D708" s="87"/>
      <c r="E708" s="87"/>
      <c r="F708" s="87"/>
      <c r="G708" s="87"/>
      <c r="H708" s="87"/>
      <c r="I708" s="87"/>
      <c r="J708" s="87"/>
      <c r="K708" s="87">
        <v>33</v>
      </c>
      <c r="L708" s="88">
        <v>13</v>
      </c>
      <c r="M708" s="72"/>
      <c r="N708" s="3"/>
      <c r="O708" s="30"/>
      <c r="P708" s="129">
        <f>IF(K708=0,"",K708/J707)</f>
        <v>1</v>
      </c>
      <c r="Q708" s="75">
        <v>62</v>
      </c>
      <c r="R708" s="130">
        <f t="shared" ref="R708" si="69">IF(Q708=0,"",Q708/Q707)</f>
        <v>1</v>
      </c>
      <c r="S708" s="130">
        <f t="shared" ref="S708" si="70">IF(Q708=0,"",100%-R708)</f>
        <v>0</v>
      </c>
    </row>
    <row r="709" spans="1:19" ht="15.75" customHeight="1">
      <c r="A709" s="64">
        <v>2501</v>
      </c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8"/>
      <c r="M709" s="72"/>
      <c r="N709" s="3"/>
      <c r="O709" s="30"/>
      <c r="P709" s="84"/>
      <c r="Q709" s="85"/>
      <c r="R709" s="86"/>
      <c r="S709" s="84"/>
    </row>
    <row r="710" spans="1:19" ht="15.75" customHeight="1">
      <c r="A710" s="64">
        <v>2502</v>
      </c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8"/>
      <c r="M710" s="72"/>
      <c r="N710" s="3"/>
      <c r="O710" s="30"/>
      <c r="P710" s="84"/>
      <c r="Q710" s="85"/>
      <c r="R710" s="86"/>
      <c r="S710" s="84"/>
    </row>
    <row r="711" spans="1:19" ht="15.75" customHeight="1">
      <c r="A711" s="64">
        <v>2601</v>
      </c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8"/>
      <c r="M711" s="72"/>
      <c r="N711" s="3"/>
      <c r="O711" s="30"/>
      <c r="P711" s="3"/>
      <c r="Q711" s="30"/>
      <c r="R711" s="23"/>
      <c r="S711" s="84"/>
    </row>
    <row r="712" spans="1:19" ht="15.75" customHeight="1">
      <c r="A712" s="64">
        <v>2602</v>
      </c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8"/>
      <c r="M712" s="72"/>
      <c r="N712" s="3"/>
      <c r="O712" s="30"/>
      <c r="P712" s="89" t="s">
        <v>83</v>
      </c>
      <c r="Q712" s="90"/>
      <c r="R712" s="120">
        <f>IF(SUM(L705:L708)=0,"",SUM(L705:L708))</f>
        <v>14</v>
      </c>
      <c r="S712" s="92" t="s">
        <v>11</v>
      </c>
    </row>
    <row r="713" spans="1:19" ht="15.75" customHeight="1">
      <c r="A713" s="64">
        <v>2701</v>
      </c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8"/>
      <c r="M713" s="72"/>
      <c r="N713" s="3"/>
      <c r="O713" s="30"/>
      <c r="P713" s="93" t="s">
        <v>85</v>
      </c>
      <c r="Q713" s="94" t="str">
        <f>IF(Q712/B699=0,"",Q712/B699)</f>
        <v/>
      </c>
      <c r="R713" s="121" t="str">
        <f>IF(Q712/R712=0,"",Q712/R712)</f>
        <v/>
      </c>
      <c r="S713" s="96" t="s">
        <v>86</v>
      </c>
    </row>
    <row r="714" spans="1:19" ht="15.75" customHeight="1">
      <c r="A714" s="64">
        <v>2702</v>
      </c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8"/>
      <c r="M714" s="97"/>
      <c r="N714" s="98"/>
      <c r="O714" s="99"/>
      <c r="P714" s="98"/>
      <c r="Q714" s="99"/>
      <c r="R714" s="99"/>
      <c r="S714" s="122"/>
    </row>
    <row r="715" spans="1:19" ht="18" customHeight="1">
      <c r="A715" s="29"/>
      <c r="B715" s="30"/>
      <c r="C715" s="30"/>
      <c r="D715" s="288" t="s">
        <v>111</v>
      </c>
      <c r="E715" s="289"/>
      <c r="F715" s="289"/>
      <c r="G715" s="289"/>
      <c r="H715" s="289"/>
      <c r="I715" s="289"/>
      <c r="J715" s="289"/>
      <c r="K715" s="290"/>
      <c r="L715" s="101">
        <f>SUM(L699:L711)</f>
        <v>14</v>
      </c>
      <c r="M715" s="102">
        <f>(SUM(L706:L712)/B699)</f>
        <v>0.1206896551724138</v>
      </c>
      <c r="N715" s="102">
        <f>IF(L715=0,"",L715/B699)</f>
        <v>0.1206896551724138</v>
      </c>
      <c r="O715" s="102" t="str">
        <f>IF(L707=0,"",N715-M715)</f>
        <v/>
      </c>
      <c r="P715" s="3"/>
      <c r="Q715" s="30"/>
      <c r="R715" s="23"/>
      <c r="S715" s="3"/>
    </row>
    <row r="716" spans="1:19" ht="12.75" customHeight="1"/>
    <row r="717" spans="1:19" ht="12.75" customHeight="1"/>
    <row r="718" spans="1:19" ht="26.25" customHeight="1">
      <c r="A718" s="2"/>
      <c r="B718" s="291" t="s">
        <v>99</v>
      </c>
      <c r="C718" s="292"/>
      <c r="D718" s="292"/>
      <c r="E718" s="292"/>
      <c r="F718" s="292"/>
      <c r="G718" s="292"/>
      <c r="H718" s="292"/>
      <c r="I718" s="292"/>
      <c r="J718" s="292"/>
      <c r="K718" s="60" t="s">
        <v>120</v>
      </c>
      <c r="L718" s="60"/>
      <c r="M718" s="60"/>
      <c r="N718" s="30"/>
      <c r="O718" s="3"/>
      <c r="P718" s="30"/>
      <c r="Q718" s="30"/>
      <c r="R718" s="30"/>
    </row>
    <row r="719" spans="1:19" ht="36" customHeight="1">
      <c r="A719" s="293" t="s">
        <v>10</v>
      </c>
      <c r="B719" s="294" t="s">
        <v>100</v>
      </c>
      <c r="C719" s="289"/>
      <c r="D719" s="289"/>
      <c r="E719" s="289"/>
      <c r="F719" s="289"/>
      <c r="G719" s="289"/>
      <c r="H719" s="289"/>
      <c r="I719" s="289"/>
      <c r="J719" s="289"/>
      <c r="K719" s="290"/>
      <c r="L719" s="162" t="s">
        <v>11</v>
      </c>
      <c r="M719" s="326" t="s">
        <v>3</v>
      </c>
      <c r="N719" s="326" t="s">
        <v>4</v>
      </c>
      <c r="O719" s="326" t="s">
        <v>5</v>
      </c>
      <c r="P719" s="326" t="s">
        <v>6</v>
      </c>
      <c r="Q719" s="326" t="s">
        <v>7</v>
      </c>
      <c r="R719" s="326" t="s">
        <v>8</v>
      </c>
      <c r="S719" s="286" t="s">
        <v>101</v>
      </c>
    </row>
    <row r="720" spans="1:19" ht="18" customHeight="1">
      <c r="A720" s="285"/>
      <c r="B720" s="64" t="s">
        <v>102</v>
      </c>
      <c r="C720" s="64" t="s">
        <v>103</v>
      </c>
      <c r="D720" s="64" t="s">
        <v>104</v>
      </c>
      <c r="E720" s="64" t="s">
        <v>105</v>
      </c>
      <c r="F720" s="64" t="s">
        <v>106</v>
      </c>
      <c r="G720" s="64" t="s">
        <v>107</v>
      </c>
      <c r="H720" s="64" t="s">
        <v>108</v>
      </c>
      <c r="I720" s="64" t="s">
        <v>109</v>
      </c>
      <c r="J720" s="64" t="s">
        <v>110</v>
      </c>
      <c r="K720" s="64" t="s">
        <v>136</v>
      </c>
      <c r="L720" s="162"/>
      <c r="M720" s="327"/>
      <c r="N720" s="327"/>
      <c r="O720" s="327"/>
      <c r="P720" s="327"/>
      <c r="Q720" s="327"/>
      <c r="R720" s="327"/>
      <c r="S720" s="285"/>
    </row>
    <row r="721" spans="1:20" ht="15.75" customHeight="1">
      <c r="A721" s="64">
        <v>2002</v>
      </c>
      <c r="B721" s="65">
        <v>106</v>
      </c>
      <c r="C721" s="87"/>
      <c r="D721" s="87"/>
      <c r="E721" s="87"/>
      <c r="F721" s="87"/>
      <c r="G721" s="87"/>
      <c r="H721" s="87"/>
      <c r="I721" s="87"/>
      <c r="J721" s="87"/>
      <c r="K721" s="87"/>
      <c r="L721" s="88"/>
      <c r="M721" s="67"/>
      <c r="N721" s="49"/>
      <c r="O721" s="68"/>
      <c r="P721" s="107"/>
      <c r="Q721" s="70">
        <f>B721</f>
        <v>106</v>
      </c>
      <c r="R721" s="108"/>
      <c r="S721" s="107"/>
    </row>
    <row r="722" spans="1:20" ht="15.75" customHeight="1">
      <c r="A722" s="64">
        <v>2101</v>
      </c>
      <c r="B722" s="87"/>
      <c r="C722" s="87">
        <v>83</v>
      </c>
      <c r="D722" s="87"/>
      <c r="E722" s="87"/>
      <c r="F722" s="87"/>
      <c r="G722" s="87"/>
      <c r="H722" s="87"/>
      <c r="I722" s="87"/>
      <c r="J722" s="87"/>
      <c r="K722" s="87"/>
      <c r="L722" s="88"/>
      <c r="M722" s="72"/>
      <c r="N722" s="3"/>
      <c r="O722" s="73"/>
      <c r="P722" s="127">
        <f>IF(C722=0,"",C722/B721)</f>
        <v>0.78301886792452835</v>
      </c>
      <c r="Q722" s="75">
        <v>83</v>
      </c>
      <c r="R722" s="128">
        <f t="shared" ref="R722:R729" si="71">IF(Q722=0,"",Q722/Q721)</f>
        <v>0.78301886792452835</v>
      </c>
      <c r="S722" s="128">
        <f t="shared" ref="S722:S729" si="72">IF(Q722=0,"",100%-R722)</f>
        <v>0.21698113207547165</v>
      </c>
    </row>
    <row r="723" spans="1:20" ht="15.75" customHeight="1">
      <c r="A723" s="64">
        <v>2102</v>
      </c>
      <c r="B723" s="87"/>
      <c r="C723" s="87"/>
      <c r="D723" s="87">
        <v>66</v>
      </c>
      <c r="E723" s="87"/>
      <c r="F723" s="87"/>
      <c r="G723" s="87"/>
      <c r="H723" s="87"/>
      <c r="I723" s="87"/>
      <c r="J723" s="87"/>
      <c r="K723" s="87"/>
      <c r="L723" s="88"/>
      <c r="M723" s="72"/>
      <c r="N723" s="3"/>
      <c r="O723" s="73"/>
      <c r="P723" s="127">
        <f>IF(D723=0,"",D723/C722)</f>
        <v>0.79518072289156627</v>
      </c>
      <c r="Q723" s="75">
        <v>74</v>
      </c>
      <c r="R723" s="128">
        <f t="shared" si="71"/>
        <v>0.89156626506024095</v>
      </c>
      <c r="S723" s="128">
        <f t="shared" si="72"/>
        <v>0.10843373493975905</v>
      </c>
      <c r="T723" s="8">
        <f>Q723/Q721</f>
        <v>0.69811320754716977</v>
      </c>
    </row>
    <row r="724" spans="1:20" ht="15.75" customHeight="1">
      <c r="A724" s="64">
        <v>2201</v>
      </c>
      <c r="B724" s="87"/>
      <c r="C724" s="87"/>
      <c r="D724" s="87"/>
      <c r="E724" s="87">
        <v>56</v>
      </c>
      <c r="F724" s="87"/>
      <c r="G724" s="87"/>
      <c r="H724" s="87"/>
      <c r="I724" s="87"/>
      <c r="J724" s="87"/>
      <c r="K724" s="87"/>
      <c r="L724" s="88"/>
      <c r="M724" s="72"/>
      <c r="N724" s="3"/>
      <c r="O724" s="73"/>
      <c r="P724" s="127">
        <f>IF(E724=0,"",E724/D723)</f>
        <v>0.84848484848484851</v>
      </c>
      <c r="Q724" s="75">
        <v>66</v>
      </c>
      <c r="R724" s="128">
        <f t="shared" si="71"/>
        <v>0.89189189189189189</v>
      </c>
      <c r="S724" s="128">
        <f t="shared" si="72"/>
        <v>0.10810810810810811</v>
      </c>
    </row>
    <row r="725" spans="1:20" ht="15.75" customHeight="1">
      <c r="A725" s="64">
        <v>2202</v>
      </c>
      <c r="B725" s="87"/>
      <c r="C725" s="87"/>
      <c r="D725" s="87"/>
      <c r="E725" s="87"/>
      <c r="F725" s="87">
        <v>48</v>
      </c>
      <c r="G725" s="87"/>
      <c r="H725" s="87"/>
      <c r="I725" s="87"/>
      <c r="J725" s="87"/>
      <c r="K725" s="87"/>
      <c r="L725" s="88"/>
      <c r="M725" s="72"/>
      <c r="N725" s="3"/>
      <c r="O725" s="73"/>
      <c r="P725" s="127">
        <f>IF(F725=0,"",F725/E724)</f>
        <v>0.8571428571428571</v>
      </c>
      <c r="Q725" s="75">
        <v>61</v>
      </c>
      <c r="R725" s="128">
        <f t="shared" si="71"/>
        <v>0.9242424242424242</v>
      </c>
      <c r="S725" s="128">
        <f t="shared" si="72"/>
        <v>7.5757575757575801E-2</v>
      </c>
    </row>
    <row r="726" spans="1:20" ht="15.75" customHeight="1">
      <c r="A726" s="64">
        <v>2301</v>
      </c>
      <c r="B726" s="87"/>
      <c r="C726" s="87"/>
      <c r="D726" s="87"/>
      <c r="E726" s="87"/>
      <c r="F726" s="87"/>
      <c r="G726" s="87">
        <v>48</v>
      </c>
      <c r="H726" s="87"/>
      <c r="I726" s="87"/>
      <c r="J726" s="87"/>
      <c r="K726" s="87"/>
      <c r="L726" s="88"/>
      <c r="M726" s="72"/>
      <c r="N726" s="3"/>
      <c r="O726" s="73"/>
      <c r="P726" s="127">
        <f>IF(G726=0,"",G726/F725)</f>
        <v>1</v>
      </c>
      <c r="Q726" s="75">
        <v>59</v>
      </c>
      <c r="R726" s="128">
        <f t="shared" si="71"/>
        <v>0.96721311475409832</v>
      </c>
      <c r="S726" s="128">
        <f t="shared" si="72"/>
        <v>3.2786885245901676E-2</v>
      </c>
    </row>
    <row r="727" spans="1:20" ht="15.75" customHeight="1">
      <c r="A727" s="64">
        <v>2302</v>
      </c>
      <c r="B727" s="87"/>
      <c r="C727" s="87"/>
      <c r="D727" s="87"/>
      <c r="E727" s="87"/>
      <c r="F727" s="87"/>
      <c r="G727" s="87"/>
      <c r="H727" s="87">
        <v>43</v>
      </c>
      <c r="I727" s="87"/>
      <c r="J727" s="87"/>
      <c r="K727" s="87"/>
      <c r="L727" s="88"/>
      <c r="M727" s="72"/>
      <c r="N727" s="3"/>
      <c r="O727" s="73"/>
      <c r="P727" s="127">
        <f>IF(H727=0,"",H727/G726)</f>
        <v>0.89583333333333337</v>
      </c>
      <c r="Q727" s="75">
        <v>59</v>
      </c>
      <c r="R727" s="128">
        <f t="shared" si="71"/>
        <v>1</v>
      </c>
      <c r="S727" s="128">
        <f t="shared" si="72"/>
        <v>0</v>
      </c>
    </row>
    <row r="728" spans="1:20" ht="15.75" customHeight="1">
      <c r="A728" s="64">
        <v>2401</v>
      </c>
      <c r="B728" s="87"/>
      <c r="C728" s="87"/>
      <c r="D728" s="87"/>
      <c r="E728" s="87"/>
      <c r="F728" s="87"/>
      <c r="G728" s="87"/>
      <c r="H728" s="87"/>
      <c r="I728" s="87">
        <v>43</v>
      </c>
      <c r="J728" s="87"/>
      <c r="K728" s="87"/>
      <c r="L728" s="88"/>
      <c r="M728" s="72"/>
      <c r="N728" s="3"/>
      <c r="O728" s="73"/>
      <c r="P728" s="127">
        <f>IF(I728=0,"",I728/H727)</f>
        <v>1</v>
      </c>
      <c r="Q728" s="75">
        <v>59</v>
      </c>
      <c r="R728" s="128">
        <f t="shared" si="71"/>
        <v>1</v>
      </c>
      <c r="S728" s="128">
        <f t="shared" si="72"/>
        <v>0</v>
      </c>
    </row>
    <row r="729" spans="1:20" ht="15.75" customHeight="1">
      <c r="A729" s="64">
        <v>2402</v>
      </c>
      <c r="B729" s="87"/>
      <c r="C729" s="87"/>
      <c r="D729" s="87"/>
      <c r="E729" s="87"/>
      <c r="F729" s="87"/>
      <c r="G729" s="87"/>
      <c r="H729" s="87"/>
      <c r="I729" s="87"/>
      <c r="J729" s="87">
        <v>37</v>
      </c>
      <c r="K729" s="87"/>
      <c r="L729" s="88"/>
      <c r="M729" s="72"/>
      <c r="N729" s="3"/>
      <c r="O729" s="73"/>
      <c r="P729" s="129">
        <f>IF(J729=0,"",J729/I728)</f>
        <v>0.86046511627906974</v>
      </c>
      <c r="Q729" s="75">
        <v>59</v>
      </c>
      <c r="R729" s="130">
        <f t="shared" si="71"/>
        <v>1</v>
      </c>
      <c r="S729" s="130">
        <f t="shared" si="72"/>
        <v>0</v>
      </c>
    </row>
    <row r="730" spans="1:20" ht="15.75" customHeight="1">
      <c r="A730" s="64">
        <v>2501</v>
      </c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8"/>
      <c r="M730" s="72"/>
      <c r="N730" s="3"/>
      <c r="O730" s="30"/>
      <c r="P730" s="80"/>
      <c r="Q730" s="81"/>
      <c r="R730" s="82"/>
      <c r="S730" s="83"/>
    </row>
    <row r="731" spans="1:20" ht="15.75" customHeight="1">
      <c r="A731" s="64">
        <v>2502</v>
      </c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8"/>
      <c r="M731" s="72"/>
      <c r="N731" s="3"/>
      <c r="O731" s="30"/>
      <c r="P731" s="84"/>
      <c r="Q731" s="85"/>
      <c r="R731" s="86"/>
      <c r="S731" s="84"/>
    </row>
    <row r="732" spans="1:20" ht="15.75" customHeight="1">
      <c r="A732" s="64">
        <v>2601</v>
      </c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8"/>
      <c r="M732" s="72"/>
      <c r="N732" s="3"/>
      <c r="O732" s="30"/>
      <c r="P732" s="84"/>
      <c r="Q732" s="85"/>
      <c r="R732" s="86"/>
      <c r="S732" s="84"/>
    </row>
    <row r="733" spans="1:20" ht="15.75" customHeight="1">
      <c r="A733" s="64">
        <v>2602</v>
      </c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8"/>
      <c r="M733" s="72"/>
      <c r="N733" s="3"/>
      <c r="O733" s="30"/>
      <c r="P733" s="3"/>
      <c r="Q733" s="30"/>
      <c r="R733" s="23"/>
      <c r="S733" s="84"/>
    </row>
    <row r="734" spans="1:20" ht="15.75" customHeight="1">
      <c r="A734" s="64">
        <v>2701</v>
      </c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8"/>
      <c r="M734" s="72"/>
      <c r="N734" s="3"/>
      <c r="O734" s="30"/>
      <c r="P734" s="89" t="s">
        <v>83</v>
      </c>
      <c r="Q734" s="90"/>
      <c r="R734" s="120" t="str">
        <f>IF(SUM(L727:L730)=0,"",SUM(L727:L730))</f>
        <v/>
      </c>
      <c r="S734" s="92" t="s">
        <v>11</v>
      </c>
    </row>
    <row r="735" spans="1:20" ht="15.75" customHeight="1">
      <c r="A735" s="64">
        <v>2702</v>
      </c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8"/>
      <c r="M735" s="72"/>
      <c r="N735" s="3"/>
      <c r="O735" s="30"/>
      <c r="P735" s="93" t="s">
        <v>85</v>
      </c>
      <c r="Q735" s="94" t="str">
        <f>IF(Q734/B721=0,"",Q734/B721)</f>
        <v/>
      </c>
      <c r="R735" s="121" t="e">
        <f>IF(Q734/R734=0,"",Q734/R734)</f>
        <v>#VALUE!</v>
      </c>
      <c r="S735" s="96" t="s">
        <v>86</v>
      </c>
    </row>
    <row r="736" spans="1:20" ht="15.75" customHeight="1">
      <c r="A736" s="64">
        <v>2801</v>
      </c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8"/>
      <c r="M736" s="97"/>
      <c r="N736" s="98"/>
      <c r="O736" s="99"/>
      <c r="P736" s="98"/>
      <c r="Q736" s="99"/>
      <c r="R736" s="99"/>
      <c r="S736" s="122"/>
    </row>
    <row r="737" spans="1:20" ht="18" customHeight="1">
      <c r="A737" s="29"/>
      <c r="B737" s="30"/>
      <c r="C737" s="30"/>
      <c r="D737" s="288" t="s">
        <v>111</v>
      </c>
      <c r="E737" s="289"/>
      <c r="F737" s="289"/>
      <c r="G737" s="289"/>
      <c r="H737" s="289"/>
      <c r="I737" s="289"/>
      <c r="J737" s="289"/>
      <c r="K737" s="290"/>
      <c r="L737" s="101">
        <f>SUM(L721:L733)</f>
        <v>0</v>
      </c>
      <c r="M737" s="102" t="str">
        <f>IF(L729=0,"",L729/B721)</f>
        <v/>
      </c>
      <c r="N737" s="102" t="str">
        <f>IF(L737=0,"",L737/B721)</f>
        <v/>
      </c>
      <c r="O737" s="102" t="str">
        <f>IF(L729=0,"",N737-M737)</f>
        <v/>
      </c>
      <c r="P737" s="3"/>
      <c r="Q737" s="30"/>
      <c r="R737" s="23"/>
      <c r="S737" s="3"/>
    </row>
    <row r="738" spans="1:20" ht="12.75" customHeight="1"/>
    <row r="739" spans="1:20" ht="12.75" customHeight="1"/>
    <row r="740" spans="1:20" ht="26.25">
      <c r="A740" s="2"/>
      <c r="B740" s="291" t="s">
        <v>99</v>
      </c>
      <c r="C740" s="292"/>
      <c r="D740" s="292"/>
      <c r="E740" s="292"/>
      <c r="F740" s="292"/>
      <c r="G740" s="292"/>
      <c r="H740" s="292"/>
      <c r="I740" s="292"/>
      <c r="J740" s="292"/>
      <c r="K740" s="60" t="s">
        <v>121</v>
      </c>
      <c r="L740" s="60"/>
      <c r="M740" s="60"/>
      <c r="N740" s="30"/>
      <c r="O740" s="3"/>
      <c r="P740" s="30"/>
      <c r="Q740" s="30"/>
      <c r="R740" s="30"/>
    </row>
    <row r="741" spans="1:20" ht="20.25">
      <c r="A741" s="293" t="s">
        <v>10</v>
      </c>
      <c r="B741" s="294" t="s">
        <v>100</v>
      </c>
      <c r="C741" s="289"/>
      <c r="D741" s="289"/>
      <c r="E741" s="289"/>
      <c r="F741" s="289"/>
      <c r="G741" s="289"/>
      <c r="H741" s="289"/>
      <c r="I741" s="289"/>
      <c r="J741" s="289"/>
      <c r="K741" s="290"/>
      <c r="L741" s="162" t="s">
        <v>11</v>
      </c>
      <c r="M741" s="326" t="s">
        <v>3</v>
      </c>
      <c r="N741" s="326" t="s">
        <v>4</v>
      </c>
      <c r="O741" s="326" t="s">
        <v>5</v>
      </c>
      <c r="P741" s="326" t="s">
        <v>6</v>
      </c>
      <c r="Q741" s="326" t="s">
        <v>7</v>
      </c>
      <c r="R741" s="326" t="s">
        <v>8</v>
      </c>
      <c r="S741" s="286" t="s">
        <v>101</v>
      </c>
    </row>
    <row r="742" spans="1:20" ht="18">
      <c r="A742" s="285"/>
      <c r="B742" s="64" t="s">
        <v>102</v>
      </c>
      <c r="C742" s="64" t="s">
        <v>103</v>
      </c>
      <c r="D742" s="64" t="s">
        <v>104</v>
      </c>
      <c r="E742" s="64" t="s">
        <v>105</v>
      </c>
      <c r="F742" s="64" t="s">
        <v>106</v>
      </c>
      <c r="G742" s="64" t="s">
        <v>107</v>
      </c>
      <c r="H742" s="64" t="s">
        <v>108</v>
      </c>
      <c r="I742" s="64" t="s">
        <v>109</v>
      </c>
      <c r="J742" s="64" t="s">
        <v>110</v>
      </c>
      <c r="K742" s="64" t="s">
        <v>136</v>
      </c>
      <c r="L742" s="162"/>
      <c r="M742" s="327"/>
      <c r="N742" s="327"/>
      <c r="O742" s="327"/>
      <c r="P742" s="327"/>
      <c r="Q742" s="327"/>
      <c r="R742" s="327"/>
      <c r="S742" s="285"/>
    </row>
    <row r="743" spans="1:20" ht="15.75">
      <c r="A743" s="64">
        <v>2101</v>
      </c>
      <c r="B743" s="65">
        <v>114</v>
      </c>
      <c r="C743" s="87"/>
      <c r="D743" s="87"/>
      <c r="E743" s="87"/>
      <c r="F743" s="87"/>
      <c r="G743" s="87"/>
      <c r="H743" s="87"/>
      <c r="I743" s="87"/>
      <c r="J743" s="87"/>
      <c r="K743" s="87"/>
      <c r="L743" s="88"/>
      <c r="M743" s="67"/>
      <c r="N743" s="49"/>
      <c r="O743" s="68"/>
      <c r="P743" s="107"/>
      <c r="Q743" s="70">
        <f>B743</f>
        <v>114</v>
      </c>
      <c r="R743" s="108"/>
      <c r="S743" s="107"/>
    </row>
    <row r="744" spans="1:20" ht="15.75">
      <c r="A744" s="64">
        <v>2102</v>
      </c>
      <c r="B744" s="87"/>
      <c r="C744" s="87">
        <v>93</v>
      </c>
      <c r="D744" s="87"/>
      <c r="E744" s="87"/>
      <c r="F744" s="87"/>
      <c r="G744" s="87"/>
      <c r="H744" s="87"/>
      <c r="I744" s="87"/>
      <c r="J744" s="87"/>
      <c r="K744" s="87"/>
      <c r="L744" s="88"/>
      <c r="M744" s="72"/>
      <c r="N744" s="3"/>
      <c r="O744" s="73"/>
      <c r="P744" s="127">
        <f>IF(C744=0,"",C744/B743)</f>
        <v>0.81578947368421051</v>
      </c>
      <c r="Q744" s="75">
        <v>93</v>
      </c>
      <c r="R744" s="128">
        <f t="shared" ref="R744:R751" si="73">IF(Q744=0,"",Q744/Q743)</f>
        <v>0.81578947368421051</v>
      </c>
      <c r="S744" s="128">
        <f t="shared" ref="S744:S751" si="74">IF(Q744=0,"",100%-R744)</f>
        <v>0.18421052631578949</v>
      </c>
    </row>
    <row r="745" spans="1:20" ht="15.75">
      <c r="A745" s="64">
        <v>2201</v>
      </c>
      <c r="B745" s="87"/>
      <c r="C745" s="87"/>
      <c r="D745" s="87">
        <v>68</v>
      </c>
      <c r="E745" s="87"/>
      <c r="F745" s="87"/>
      <c r="G745" s="87"/>
      <c r="H745" s="87"/>
      <c r="I745" s="87"/>
      <c r="J745" s="87"/>
      <c r="K745" s="87"/>
      <c r="L745" s="88"/>
      <c r="M745" s="72"/>
      <c r="N745" s="3"/>
      <c r="O745" s="73"/>
      <c r="P745" s="127">
        <f>IF(D745=0,"",D745/C744)</f>
        <v>0.73118279569892475</v>
      </c>
      <c r="Q745" s="75">
        <v>87</v>
      </c>
      <c r="R745" s="128">
        <f t="shared" si="73"/>
        <v>0.93548387096774188</v>
      </c>
      <c r="S745" s="128">
        <f t="shared" si="74"/>
        <v>6.4516129032258118E-2</v>
      </c>
      <c r="T745" s="8">
        <f>Q745/Q743</f>
        <v>0.76315789473684215</v>
      </c>
    </row>
    <row r="746" spans="1:20" ht="15.75">
      <c r="A746" s="64">
        <v>2202</v>
      </c>
      <c r="B746" s="87"/>
      <c r="C746" s="87"/>
      <c r="D746" s="87"/>
      <c r="E746" s="87">
        <v>52</v>
      </c>
      <c r="F746" s="87"/>
      <c r="G746" s="87"/>
      <c r="H746" s="87"/>
      <c r="I746" s="87"/>
      <c r="J746" s="87"/>
      <c r="K746" s="87"/>
      <c r="L746" s="88"/>
      <c r="M746" s="72"/>
      <c r="N746" s="3"/>
      <c r="O746" s="73"/>
      <c r="P746" s="127">
        <f>IF(E746=0,"",E746/D745)</f>
        <v>0.76470588235294112</v>
      </c>
      <c r="Q746" s="75">
        <v>80</v>
      </c>
      <c r="R746" s="128">
        <f t="shared" si="73"/>
        <v>0.91954022988505746</v>
      </c>
      <c r="S746" s="128">
        <f t="shared" si="74"/>
        <v>8.0459770114942541E-2</v>
      </c>
    </row>
    <row r="747" spans="1:20" ht="15.75">
      <c r="A747" s="64">
        <v>2301</v>
      </c>
      <c r="B747" s="87"/>
      <c r="C747" s="87"/>
      <c r="D747" s="87"/>
      <c r="E747" s="87"/>
      <c r="F747" s="87">
        <v>48</v>
      </c>
      <c r="G747" s="87"/>
      <c r="H747" s="87"/>
      <c r="I747" s="87"/>
      <c r="J747" s="87"/>
      <c r="K747" s="87"/>
      <c r="L747" s="88"/>
      <c r="M747" s="72"/>
      <c r="N747" s="3"/>
      <c r="O747" s="73"/>
      <c r="P747" s="127">
        <f>IF(F747=0,"",F747/E746)</f>
        <v>0.92307692307692313</v>
      </c>
      <c r="Q747" s="75">
        <v>75</v>
      </c>
      <c r="R747" s="128">
        <f t="shared" si="73"/>
        <v>0.9375</v>
      </c>
      <c r="S747" s="128">
        <f t="shared" si="74"/>
        <v>6.25E-2</v>
      </c>
    </row>
    <row r="748" spans="1:20" ht="15.75">
      <c r="A748" s="64">
        <v>2302</v>
      </c>
      <c r="B748" s="87"/>
      <c r="C748" s="87"/>
      <c r="D748" s="87"/>
      <c r="E748" s="87"/>
      <c r="F748" s="87"/>
      <c r="G748" s="87">
        <v>45</v>
      </c>
      <c r="H748" s="87"/>
      <c r="I748" s="87"/>
      <c r="J748" s="87"/>
      <c r="K748" s="87"/>
      <c r="L748" s="88"/>
      <c r="M748" s="72"/>
      <c r="N748" s="3"/>
      <c r="O748" s="73"/>
      <c r="P748" s="127">
        <f>IF(G748=0,"",G748/F747)</f>
        <v>0.9375</v>
      </c>
      <c r="Q748" s="75">
        <v>74</v>
      </c>
      <c r="R748" s="128">
        <f t="shared" si="73"/>
        <v>0.98666666666666669</v>
      </c>
      <c r="S748" s="128">
        <f t="shared" si="74"/>
        <v>1.3333333333333308E-2</v>
      </c>
    </row>
    <row r="749" spans="1:20" ht="15.75">
      <c r="A749" s="64">
        <v>2401</v>
      </c>
      <c r="B749" s="87"/>
      <c r="C749" s="87"/>
      <c r="D749" s="87"/>
      <c r="E749" s="87"/>
      <c r="F749" s="87"/>
      <c r="G749" s="87"/>
      <c r="H749" s="87">
        <v>45</v>
      </c>
      <c r="I749" s="87"/>
      <c r="J749" s="87"/>
      <c r="K749" s="87"/>
      <c r="L749" s="88"/>
      <c r="M749" s="72"/>
      <c r="N749" s="3"/>
      <c r="O749" s="73"/>
      <c r="P749" s="127">
        <f>IF(H749=0,"",H749/G748)</f>
        <v>1</v>
      </c>
      <c r="Q749" s="75">
        <v>72</v>
      </c>
      <c r="R749" s="128">
        <f t="shared" si="73"/>
        <v>0.97297297297297303</v>
      </c>
      <c r="S749" s="128">
        <f t="shared" si="74"/>
        <v>2.7027027027026973E-2</v>
      </c>
    </row>
    <row r="750" spans="1:20" ht="15.75">
      <c r="A750" s="64">
        <v>2402</v>
      </c>
      <c r="B750" s="87"/>
      <c r="C750" s="87"/>
      <c r="D750" s="87"/>
      <c r="E750" s="87"/>
      <c r="F750" s="87"/>
      <c r="G750" s="87"/>
      <c r="H750" s="87"/>
      <c r="I750" s="87">
        <v>45</v>
      </c>
      <c r="J750" s="87"/>
      <c r="K750" s="87"/>
      <c r="L750" s="88"/>
      <c r="M750" s="72"/>
      <c r="N750" s="3"/>
      <c r="O750" s="73"/>
      <c r="P750" s="127">
        <f>IF(I750=0,"",I750/H749)</f>
        <v>1</v>
      </c>
      <c r="Q750" s="75">
        <v>69</v>
      </c>
      <c r="R750" s="128">
        <f t="shared" si="73"/>
        <v>0.95833333333333337</v>
      </c>
      <c r="S750" s="128">
        <f t="shared" si="74"/>
        <v>4.166666666666663E-2</v>
      </c>
    </row>
    <row r="751" spans="1:20" ht="15.75">
      <c r="A751" s="64">
        <v>2501</v>
      </c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8"/>
      <c r="M751" s="72"/>
      <c r="N751" s="3"/>
      <c r="O751" s="73"/>
      <c r="P751" s="129" t="str">
        <f>IF(J751=0,"",J751/I750)</f>
        <v/>
      </c>
      <c r="Q751" s="75"/>
      <c r="R751" s="130" t="str">
        <f t="shared" si="73"/>
        <v/>
      </c>
      <c r="S751" s="130" t="str">
        <f t="shared" si="74"/>
        <v/>
      </c>
    </row>
    <row r="752" spans="1:20" ht="15.75">
      <c r="A752" s="64">
        <v>2502</v>
      </c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8"/>
      <c r="M752" s="72"/>
      <c r="N752" s="3"/>
      <c r="O752" s="30"/>
      <c r="P752" s="80"/>
      <c r="Q752" s="81"/>
      <c r="R752" s="82"/>
      <c r="S752" s="83"/>
    </row>
    <row r="753" spans="1:23" ht="15.75">
      <c r="A753" s="64">
        <v>2601</v>
      </c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8"/>
      <c r="M753" s="72"/>
      <c r="N753" s="3"/>
      <c r="O753" s="30"/>
      <c r="P753" s="84"/>
      <c r="Q753" s="85"/>
      <c r="R753" s="86"/>
      <c r="S753" s="84"/>
    </row>
    <row r="754" spans="1:23" ht="15.75">
      <c r="A754" s="64">
        <v>2602</v>
      </c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8"/>
      <c r="M754" s="72"/>
      <c r="N754" s="3"/>
      <c r="O754" s="30"/>
      <c r="P754" s="84"/>
      <c r="Q754" s="85"/>
      <c r="R754" s="86"/>
      <c r="S754" s="84"/>
    </row>
    <row r="755" spans="1:23" ht="15.75">
      <c r="A755" s="64">
        <v>2701</v>
      </c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8"/>
      <c r="M755" s="72"/>
      <c r="N755" s="3"/>
      <c r="O755" s="30"/>
      <c r="P755" s="3"/>
      <c r="Q755" s="30"/>
      <c r="R755" s="23"/>
      <c r="S755" s="84"/>
    </row>
    <row r="756" spans="1:23" ht="15.75">
      <c r="A756" s="64">
        <v>2702</v>
      </c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8"/>
      <c r="M756" s="72"/>
      <c r="N756" s="3"/>
      <c r="O756" s="30"/>
      <c r="P756" s="89" t="s">
        <v>83</v>
      </c>
      <c r="Q756" s="90"/>
      <c r="R756" s="120" t="str">
        <f>IF(SUM(L749:L752)=0,"",SUM(L749:L752))</f>
        <v/>
      </c>
      <c r="S756" s="92" t="s">
        <v>11</v>
      </c>
    </row>
    <row r="757" spans="1:23" ht="15.75">
      <c r="A757" s="64">
        <v>2801</v>
      </c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8"/>
      <c r="M757" s="72"/>
      <c r="N757" s="3"/>
      <c r="O757" s="30"/>
      <c r="P757" s="93" t="s">
        <v>85</v>
      </c>
      <c r="Q757" s="94" t="str">
        <f>IF(Q756/B743=0,"",Q756/B743)</f>
        <v/>
      </c>
      <c r="R757" s="121" t="e">
        <f>IF(Q756/R756=0,"",Q756/R756)</f>
        <v>#VALUE!</v>
      </c>
      <c r="S757" s="96" t="s">
        <v>86</v>
      </c>
    </row>
    <row r="758" spans="1:23" ht="15.75">
      <c r="A758" s="64">
        <v>2802</v>
      </c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8"/>
      <c r="M758" s="97"/>
      <c r="N758" s="98"/>
      <c r="O758" s="99"/>
      <c r="P758" s="98"/>
      <c r="Q758" s="99"/>
      <c r="R758" s="99"/>
      <c r="S758" s="122"/>
      <c r="W758" s="256">
        <f>AVERAGE(T745,T767)</f>
        <v>0.77046783625730997</v>
      </c>
    </row>
    <row r="759" spans="1:23" ht="18">
      <c r="A759" s="29"/>
      <c r="B759" s="30"/>
      <c r="C759" s="30"/>
      <c r="D759" s="288" t="s">
        <v>111</v>
      </c>
      <c r="E759" s="289"/>
      <c r="F759" s="289"/>
      <c r="G759" s="289"/>
      <c r="H759" s="289"/>
      <c r="I759" s="289"/>
      <c r="J759" s="289"/>
      <c r="K759" s="290"/>
      <c r="L759" s="101">
        <f>SUM(L743:L755)</f>
        <v>0</v>
      </c>
      <c r="M759" s="102" t="str">
        <f>IF(L751=0,"",L751/B743)</f>
        <v/>
      </c>
      <c r="N759" s="102" t="str">
        <f>IF(L759=0,"",L759/B743)</f>
        <v/>
      </c>
      <c r="O759" s="102" t="str">
        <f>IF(L751=0,"",N759-M759)</f>
        <v/>
      </c>
      <c r="P759" s="3"/>
      <c r="Q759" s="30"/>
      <c r="R759" s="23"/>
      <c r="S759" s="3"/>
    </row>
    <row r="760" spans="1:23" ht="12.75" customHeight="1"/>
    <row r="761" spans="1:23" ht="12.75" customHeight="1"/>
    <row r="762" spans="1:23" ht="26.25">
      <c r="A762" s="2"/>
      <c r="B762" s="291" t="s">
        <v>99</v>
      </c>
      <c r="C762" s="292"/>
      <c r="D762" s="292"/>
      <c r="E762" s="292"/>
      <c r="F762" s="292"/>
      <c r="G762" s="292"/>
      <c r="H762" s="292"/>
      <c r="I762" s="292"/>
      <c r="J762" s="292"/>
      <c r="K762" s="60" t="s">
        <v>122</v>
      </c>
      <c r="L762" s="60"/>
      <c r="M762" s="60"/>
      <c r="N762" s="30"/>
      <c r="O762" s="3"/>
      <c r="P762" s="30"/>
      <c r="Q762" s="30"/>
      <c r="R762" s="30"/>
      <c r="S762" s="131"/>
      <c r="T762" s="131"/>
    </row>
    <row r="763" spans="1:23" ht="20.25">
      <c r="A763" s="293" t="s">
        <v>10</v>
      </c>
      <c r="B763" s="294" t="s">
        <v>100</v>
      </c>
      <c r="C763" s="289"/>
      <c r="D763" s="289"/>
      <c r="E763" s="289"/>
      <c r="F763" s="289"/>
      <c r="G763" s="289"/>
      <c r="H763" s="289"/>
      <c r="I763" s="289"/>
      <c r="J763" s="289"/>
      <c r="K763" s="290"/>
      <c r="L763" s="162" t="s">
        <v>11</v>
      </c>
      <c r="M763" s="326" t="s">
        <v>3</v>
      </c>
      <c r="N763" s="326" t="s">
        <v>4</v>
      </c>
      <c r="O763" s="326" t="s">
        <v>5</v>
      </c>
      <c r="P763" s="326" t="s">
        <v>6</v>
      </c>
      <c r="Q763" s="326" t="s">
        <v>7</v>
      </c>
      <c r="R763" s="326" t="s">
        <v>8</v>
      </c>
      <c r="S763" s="286" t="s">
        <v>101</v>
      </c>
      <c r="T763" s="131"/>
    </row>
    <row r="764" spans="1:23" ht="18">
      <c r="A764" s="285"/>
      <c r="B764" s="64" t="s">
        <v>102</v>
      </c>
      <c r="C764" s="64" t="s">
        <v>103</v>
      </c>
      <c r="D764" s="64" t="s">
        <v>104</v>
      </c>
      <c r="E764" s="64" t="s">
        <v>105</v>
      </c>
      <c r="F764" s="64" t="s">
        <v>106</v>
      </c>
      <c r="G764" s="64" t="s">
        <v>107</v>
      </c>
      <c r="H764" s="64" t="s">
        <v>108</v>
      </c>
      <c r="I764" s="64" t="s">
        <v>109</v>
      </c>
      <c r="J764" s="64" t="s">
        <v>110</v>
      </c>
      <c r="K764" s="64" t="s">
        <v>136</v>
      </c>
      <c r="L764" s="162"/>
      <c r="M764" s="327"/>
      <c r="N764" s="327"/>
      <c r="O764" s="327"/>
      <c r="P764" s="327"/>
      <c r="Q764" s="327"/>
      <c r="R764" s="327"/>
      <c r="S764" s="285"/>
      <c r="T764" s="131"/>
    </row>
    <row r="765" spans="1:23" ht="15.75">
      <c r="A765" s="64">
        <v>2102</v>
      </c>
      <c r="B765" s="65">
        <v>81</v>
      </c>
      <c r="C765" s="87"/>
      <c r="D765" s="87"/>
      <c r="E765" s="87"/>
      <c r="F765" s="87"/>
      <c r="G765" s="87"/>
      <c r="H765" s="87"/>
      <c r="I765" s="87"/>
      <c r="J765" s="87"/>
      <c r="K765" s="87"/>
      <c r="L765" s="88"/>
      <c r="M765" s="67"/>
      <c r="N765" s="49"/>
      <c r="O765" s="68"/>
      <c r="P765" s="107"/>
      <c r="Q765" s="70">
        <f>B765</f>
        <v>81</v>
      </c>
      <c r="R765" s="108"/>
      <c r="S765" s="107"/>
      <c r="T765" s="131"/>
    </row>
    <row r="766" spans="1:23" ht="15.75">
      <c r="A766" s="64">
        <v>2201</v>
      </c>
      <c r="B766" s="87"/>
      <c r="C766" s="87">
        <v>70</v>
      </c>
      <c r="D766" s="87"/>
      <c r="E766" s="87"/>
      <c r="F766" s="87"/>
      <c r="G766" s="87"/>
      <c r="H766" s="87"/>
      <c r="I766" s="87"/>
      <c r="J766" s="87"/>
      <c r="K766" s="87"/>
      <c r="L766" s="88"/>
      <c r="M766" s="72"/>
      <c r="N766" s="3"/>
      <c r="O766" s="73"/>
      <c r="P766" s="127">
        <f>IF(C766=0,"",C766/B765)</f>
        <v>0.86419753086419748</v>
      </c>
      <c r="Q766" s="75">
        <v>72</v>
      </c>
      <c r="R766" s="128">
        <f t="shared" ref="R766:R773" si="75">IF(Q766=0,"",Q766/Q765)</f>
        <v>0.88888888888888884</v>
      </c>
      <c r="S766" s="128">
        <f t="shared" ref="S766:S773" si="76">IF(Q766=0,"",100%-R766)</f>
        <v>0.11111111111111116</v>
      </c>
      <c r="T766" s="131"/>
    </row>
    <row r="767" spans="1:23" ht="15.75">
      <c r="A767" s="64">
        <v>2202</v>
      </c>
      <c r="B767" s="87"/>
      <c r="C767" s="87"/>
      <c r="D767" s="87">
        <v>55</v>
      </c>
      <c r="E767" s="87"/>
      <c r="F767" s="87"/>
      <c r="G767" s="87"/>
      <c r="H767" s="87"/>
      <c r="I767" s="87"/>
      <c r="J767" s="87"/>
      <c r="K767" s="87"/>
      <c r="L767" s="88"/>
      <c r="M767" s="72"/>
      <c r="N767" s="3"/>
      <c r="O767" s="73"/>
      <c r="P767" s="127">
        <f>IF(D767=0,"",D767/C766)</f>
        <v>0.7857142857142857</v>
      </c>
      <c r="Q767" s="75">
        <v>63</v>
      </c>
      <c r="R767" s="128">
        <f t="shared" si="75"/>
        <v>0.875</v>
      </c>
      <c r="S767" s="128">
        <f t="shared" si="76"/>
        <v>0.125</v>
      </c>
      <c r="T767" s="8">
        <f>Q767/Q765</f>
        <v>0.77777777777777779</v>
      </c>
    </row>
    <row r="768" spans="1:23" ht="15.75">
      <c r="A768" s="64">
        <v>2301</v>
      </c>
      <c r="B768" s="87"/>
      <c r="C768" s="87"/>
      <c r="D768" s="87"/>
      <c r="E768" s="87">
        <v>52</v>
      </c>
      <c r="F768" s="87"/>
      <c r="G768" s="87"/>
      <c r="H768" s="87"/>
      <c r="I768" s="87"/>
      <c r="J768" s="87"/>
      <c r="K768" s="87"/>
      <c r="L768" s="88"/>
      <c r="M768" s="72"/>
      <c r="N768" s="3"/>
      <c r="O768" s="73"/>
      <c r="P768" s="127">
        <f>IF(E768=0,"",E768/D767)</f>
        <v>0.94545454545454544</v>
      </c>
      <c r="Q768" s="75">
        <v>60</v>
      </c>
      <c r="R768" s="128">
        <f t="shared" si="75"/>
        <v>0.95238095238095233</v>
      </c>
      <c r="S768" s="128">
        <f t="shared" si="76"/>
        <v>4.7619047619047672E-2</v>
      </c>
      <c r="T768" s="131"/>
    </row>
    <row r="769" spans="1:20" ht="15.75">
      <c r="A769" s="64">
        <v>2302</v>
      </c>
      <c r="B769" s="87"/>
      <c r="C769" s="87"/>
      <c r="D769" s="87"/>
      <c r="E769" s="87"/>
      <c r="F769" s="87">
        <v>50</v>
      </c>
      <c r="G769" s="87"/>
      <c r="H769" s="87"/>
      <c r="I769" s="87"/>
      <c r="J769" s="87"/>
      <c r="K769" s="87"/>
      <c r="L769" s="88"/>
      <c r="M769" s="72"/>
      <c r="N769" s="3"/>
      <c r="O769" s="73"/>
      <c r="P769" s="127">
        <f>IF(F769=0,"",F769/E768)</f>
        <v>0.96153846153846156</v>
      </c>
      <c r="Q769" s="75">
        <v>58</v>
      </c>
      <c r="R769" s="128">
        <f t="shared" si="75"/>
        <v>0.96666666666666667</v>
      </c>
      <c r="S769" s="128">
        <f t="shared" si="76"/>
        <v>3.3333333333333326E-2</v>
      </c>
      <c r="T769" s="131"/>
    </row>
    <row r="770" spans="1:20" ht="15.75">
      <c r="A770" s="64">
        <v>2401</v>
      </c>
      <c r="B770" s="87"/>
      <c r="C770" s="87"/>
      <c r="D770" s="87"/>
      <c r="E770" s="87"/>
      <c r="F770" s="87"/>
      <c r="G770" s="87">
        <v>50</v>
      </c>
      <c r="H770" s="87"/>
      <c r="I770" s="87"/>
      <c r="J770" s="87"/>
      <c r="K770" s="87"/>
      <c r="L770" s="88"/>
      <c r="M770" s="72"/>
      <c r="N770" s="3"/>
      <c r="O770" s="73"/>
      <c r="P770" s="127">
        <f>IF(G770=0,"",G770/F769)</f>
        <v>1</v>
      </c>
      <c r="Q770" s="75">
        <v>57</v>
      </c>
      <c r="R770" s="128">
        <f t="shared" si="75"/>
        <v>0.98275862068965514</v>
      </c>
      <c r="S770" s="128">
        <f t="shared" si="76"/>
        <v>1.7241379310344862E-2</v>
      </c>
      <c r="T770" s="131"/>
    </row>
    <row r="771" spans="1:20" ht="15.75">
      <c r="A771" s="64">
        <v>2402</v>
      </c>
      <c r="B771" s="87"/>
      <c r="C771" s="87"/>
      <c r="D771" s="87"/>
      <c r="E771" s="87"/>
      <c r="F771" s="87"/>
      <c r="G771" s="87"/>
      <c r="H771" s="87">
        <v>48</v>
      </c>
      <c r="I771" s="87"/>
      <c r="J771" s="87"/>
      <c r="K771" s="87"/>
      <c r="L771" s="88"/>
      <c r="M771" s="72"/>
      <c r="N771" s="3"/>
      <c r="O771" s="73"/>
      <c r="P771" s="127">
        <f>IF(H771=0,"",H771/G770)</f>
        <v>0.96</v>
      </c>
      <c r="Q771" s="75">
        <v>57</v>
      </c>
      <c r="R771" s="128">
        <f t="shared" si="75"/>
        <v>1</v>
      </c>
      <c r="S771" s="128">
        <f t="shared" si="76"/>
        <v>0</v>
      </c>
      <c r="T771" s="131"/>
    </row>
    <row r="772" spans="1:20" ht="15.75">
      <c r="A772" s="64">
        <v>2501</v>
      </c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8"/>
      <c r="M772" s="72"/>
      <c r="N772" s="3"/>
      <c r="O772" s="73"/>
      <c r="P772" s="127" t="str">
        <f>IF(I772=0,"",I772/H771)</f>
        <v/>
      </c>
      <c r="Q772" s="75"/>
      <c r="R772" s="128" t="str">
        <f t="shared" si="75"/>
        <v/>
      </c>
      <c r="S772" s="128" t="str">
        <f t="shared" si="76"/>
        <v/>
      </c>
      <c r="T772" s="131"/>
    </row>
    <row r="773" spans="1:20" ht="12.75" customHeight="1">
      <c r="A773" s="64">
        <v>2502</v>
      </c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8"/>
      <c r="M773" s="72"/>
      <c r="N773" s="3"/>
      <c r="O773" s="73"/>
      <c r="P773" s="129" t="str">
        <f>IF(J773=0,"",J773/I772)</f>
        <v/>
      </c>
      <c r="Q773" s="75"/>
      <c r="R773" s="130" t="str">
        <f t="shared" si="75"/>
        <v/>
      </c>
      <c r="S773" s="130" t="str">
        <f t="shared" si="76"/>
        <v/>
      </c>
      <c r="T773" s="131"/>
    </row>
    <row r="774" spans="1:20" ht="12.75" customHeight="1">
      <c r="A774" s="64">
        <v>2601</v>
      </c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8"/>
      <c r="M774" s="72"/>
      <c r="N774" s="3"/>
      <c r="O774" s="30"/>
      <c r="P774" s="80"/>
      <c r="Q774" s="81"/>
      <c r="R774" s="82"/>
      <c r="S774" s="83"/>
      <c r="T774" s="131"/>
    </row>
    <row r="775" spans="1:20" ht="12.75" customHeight="1">
      <c r="A775" s="64">
        <v>2602</v>
      </c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8"/>
      <c r="M775" s="72"/>
      <c r="N775" s="3"/>
      <c r="O775" s="30"/>
      <c r="P775" s="84"/>
      <c r="Q775" s="85"/>
      <c r="R775" s="86"/>
      <c r="S775" s="84"/>
      <c r="T775" s="131"/>
    </row>
    <row r="776" spans="1:20" ht="12.75" customHeight="1">
      <c r="A776" s="64">
        <v>2701</v>
      </c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8"/>
      <c r="M776" s="72"/>
      <c r="N776" s="3"/>
      <c r="O776" s="30"/>
      <c r="P776" s="84"/>
      <c r="Q776" s="85"/>
      <c r="R776" s="86"/>
      <c r="S776" s="84"/>
      <c r="T776" s="131"/>
    </row>
    <row r="777" spans="1:20" ht="12.75" customHeight="1">
      <c r="A777" s="64">
        <v>2702</v>
      </c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8"/>
      <c r="M777" s="72"/>
      <c r="N777" s="3"/>
      <c r="O777" s="30"/>
      <c r="P777" s="3"/>
      <c r="Q777" s="30"/>
      <c r="R777" s="23"/>
      <c r="S777" s="84"/>
      <c r="T777" s="131"/>
    </row>
    <row r="778" spans="1:20" ht="12.75" customHeight="1">
      <c r="A778" s="64">
        <v>2801</v>
      </c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8"/>
      <c r="M778" s="72"/>
      <c r="N778" s="3"/>
      <c r="O778" s="30"/>
      <c r="P778" s="89" t="s">
        <v>83</v>
      </c>
      <c r="Q778" s="90"/>
      <c r="R778" s="120" t="str">
        <f>IF(SUM(L771:L774)=0,"",SUM(L771:L774))</f>
        <v/>
      </c>
      <c r="S778" s="92" t="s">
        <v>11</v>
      </c>
      <c r="T778" s="131"/>
    </row>
    <row r="779" spans="1:20" ht="12.75" customHeight="1">
      <c r="A779" s="64">
        <v>2802</v>
      </c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8"/>
      <c r="M779" s="72"/>
      <c r="N779" s="3"/>
      <c r="O779" s="30"/>
      <c r="P779" s="93" t="s">
        <v>85</v>
      </c>
      <c r="Q779" s="94" t="str">
        <f>IF(Q778/B765=0,"",Q778/B765)</f>
        <v/>
      </c>
      <c r="R779" s="121" t="e">
        <f>IF(Q778/R778=0,"",Q778/R778)</f>
        <v>#VALUE!</v>
      </c>
      <c r="S779" s="96" t="s">
        <v>86</v>
      </c>
      <c r="T779" s="131"/>
    </row>
    <row r="780" spans="1:20" ht="12.75" customHeight="1">
      <c r="A780" s="64">
        <v>2901</v>
      </c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8"/>
      <c r="M780" s="97"/>
      <c r="N780" s="98"/>
      <c r="O780" s="99"/>
      <c r="P780" s="98"/>
      <c r="Q780" s="99"/>
      <c r="R780" s="99"/>
      <c r="S780" s="122"/>
      <c r="T780" s="131"/>
    </row>
    <row r="781" spans="1:20" ht="18">
      <c r="A781" s="29"/>
      <c r="B781" s="30"/>
      <c r="C781" s="30"/>
      <c r="D781" s="288" t="s">
        <v>111</v>
      </c>
      <c r="E781" s="289"/>
      <c r="F781" s="289"/>
      <c r="G781" s="289"/>
      <c r="H781" s="289"/>
      <c r="I781" s="289"/>
      <c r="J781" s="289"/>
      <c r="K781" s="290"/>
      <c r="L781" s="101">
        <f>SUM(L765:L777)</f>
        <v>0</v>
      </c>
      <c r="M781" s="102" t="str">
        <f>IF(L773=0,"",L773/B765)</f>
        <v/>
      </c>
      <c r="N781" s="102" t="str">
        <f>IF(L781=0,"",L781/B765)</f>
        <v/>
      </c>
      <c r="O781" s="102" t="str">
        <f>IF(L773=0,"",N781-M781)</f>
        <v/>
      </c>
      <c r="P781" s="3"/>
      <c r="Q781" s="30"/>
      <c r="R781" s="23"/>
      <c r="S781" s="3"/>
      <c r="T781" s="131"/>
    </row>
    <row r="782" spans="1:20" ht="12.75" customHeight="1"/>
    <row r="783" spans="1:20" ht="12.75" customHeight="1"/>
    <row r="784" spans="1:20" ht="26.25">
      <c r="A784" s="2"/>
      <c r="B784" s="291" t="s">
        <v>99</v>
      </c>
      <c r="C784" s="292"/>
      <c r="D784" s="292"/>
      <c r="E784" s="292"/>
      <c r="F784" s="292"/>
      <c r="G784" s="292"/>
      <c r="H784" s="292"/>
      <c r="I784" s="292"/>
      <c r="J784" s="292"/>
      <c r="K784" s="60" t="s">
        <v>123</v>
      </c>
      <c r="L784" s="60"/>
      <c r="M784" s="60"/>
      <c r="N784" s="30"/>
      <c r="O784" s="3"/>
      <c r="P784" s="30"/>
      <c r="Q784" s="30"/>
      <c r="R784" s="30"/>
      <c r="S784" s="131"/>
      <c r="T784" s="131"/>
    </row>
    <row r="785" spans="1:20" ht="20.25">
      <c r="A785" s="293" t="s">
        <v>10</v>
      </c>
      <c r="B785" s="294" t="s">
        <v>100</v>
      </c>
      <c r="C785" s="289"/>
      <c r="D785" s="289"/>
      <c r="E785" s="289"/>
      <c r="F785" s="289"/>
      <c r="G785" s="289"/>
      <c r="H785" s="289"/>
      <c r="I785" s="289"/>
      <c r="J785" s="289"/>
      <c r="K785" s="290"/>
      <c r="L785" s="162" t="s">
        <v>11</v>
      </c>
      <c r="M785" s="326" t="s">
        <v>3</v>
      </c>
      <c r="N785" s="326" t="s">
        <v>4</v>
      </c>
      <c r="O785" s="326" t="s">
        <v>5</v>
      </c>
      <c r="P785" s="326" t="s">
        <v>6</v>
      </c>
      <c r="Q785" s="326" t="s">
        <v>7</v>
      </c>
      <c r="R785" s="326" t="s">
        <v>8</v>
      </c>
      <c r="S785" s="286" t="s">
        <v>101</v>
      </c>
      <c r="T785" s="131"/>
    </row>
    <row r="786" spans="1:20" ht="18">
      <c r="A786" s="285"/>
      <c r="B786" s="64" t="s">
        <v>102</v>
      </c>
      <c r="C786" s="64" t="s">
        <v>103</v>
      </c>
      <c r="D786" s="64" t="s">
        <v>104</v>
      </c>
      <c r="E786" s="64" t="s">
        <v>105</v>
      </c>
      <c r="F786" s="64" t="s">
        <v>106</v>
      </c>
      <c r="G786" s="64" t="s">
        <v>107</v>
      </c>
      <c r="H786" s="64" t="s">
        <v>108</v>
      </c>
      <c r="I786" s="64" t="s">
        <v>109</v>
      </c>
      <c r="J786" s="64" t="s">
        <v>110</v>
      </c>
      <c r="K786" s="64" t="s">
        <v>136</v>
      </c>
      <c r="L786" s="162"/>
      <c r="M786" s="327"/>
      <c r="N786" s="327"/>
      <c r="O786" s="327"/>
      <c r="P786" s="327"/>
      <c r="Q786" s="327"/>
      <c r="R786" s="327"/>
      <c r="S786" s="285"/>
      <c r="T786" s="131"/>
    </row>
    <row r="787" spans="1:20" ht="15.75">
      <c r="A787" s="64">
        <v>2201</v>
      </c>
      <c r="B787" s="65">
        <v>119</v>
      </c>
      <c r="C787" s="87"/>
      <c r="D787" s="87"/>
      <c r="E787" s="87"/>
      <c r="F787" s="87"/>
      <c r="G787" s="87"/>
      <c r="H787" s="87"/>
      <c r="I787" s="87"/>
      <c r="J787" s="87"/>
      <c r="K787" s="87"/>
      <c r="L787" s="88"/>
      <c r="M787" s="67"/>
      <c r="N787" s="49"/>
      <c r="O787" s="68"/>
      <c r="P787" s="107"/>
      <c r="Q787" s="70">
        <f>B787</f>
        <v>119</v>
      </c>
      <c r="R787" s="108"/>
      <c r="S787" s="107"/>
      <c r="T787" s="131"/>
    </row>
    <row r="788" spans="1:20" ht="15.75">
      <c r="A788" s="64">
        <v>2202</v>
      </c>
      <c r="B788" s="87"/>
      <c r="C788" s="87">
        <v>70</v>
      </c>
      <c r="D788" s="87"/>
      <c r="E788" s="87"/>
      <c r="F788" s="87"/>
      <c r="G788" s="87"/>
      <c r="H788" s="87"/>
      <c r="I788" s="87"/>
      <c r="J788" s="87"/>
      <c r="K788" s="87"/>
      <c r="L788" s="88"/>
      <c r="M788" s="72"/>
      <c r="N788" s="3"/>
      <c r="O788" s="73"/>
      <c r="P788" s="127">
        <f>IF(C788=0,"",C788/B787)</f>
        <v>0.58823529411764708</v>
      </c>
      <c r="Q788" s="75">
        <v>91</v>
      </c>
      <c r="R788" s="128">
        <f t="shared" ref="R788:R795" si="77">IF(Q788=0,"",Q788/Q787)</f>
        <v>0.76470588235294112</v>
      </c>
      <c r="S788" s="128">
        <f t="shared" ref="S788:S795" si="78">IF(Q788=0,"",100%-R788)</f>
        <v>0.23529411764705888</v>
      </c>
      <c r="T788" s="131"/>
    </row>
    <row r="789" spans="1:20" ht="15.75">
      <c r="A789" s="64">
        <v>2301</v>
      </c>
      <c r="B789" s="87"/>
      <c r="C789" s="87"/>
      <c r="D789" s="87">
        <v>70</v>
      </c>
      <c r="E789" s="87"/>
      <c r="F789" s="87"/>
      <c r="G789" s="87"/>
      <c r="H789" s="87"/>
      <c r="I789" s="87"/>
      <c r="J789" s="87"/>
      <c r="K789" s="87"/>
      <c r="L789" s="88"/>
      <c r="M789" s="72"/>
      <c r="N789" s="3"/>
      <c r="O789" s="73"/>
      <c r="P789" s="127">
        <f>IF(D789=0,"",D789/C788)</f>
        <v>1</v>
      </c>
      <c r="Q789" s="75">
        <v>83</v>
      </c>
      <c r="R789" s="128">
        <f t="shared" si="77"/>
        <v>0.91208791208791207</v>
      </c>
      <c r="S789" s="128">
        <f t="shared" si="78"/>
        <v>8.7912087912087933E-2</v>
      </c>
      <c r="T789" s="8">
        <f>Q789/Q787</f>
        <v>0.69747899159663862</v>
      </c>
    </row>
    <row r="790" spans="1:20" ht="15.75">
      <c r="A790" s="64">
        <v>2302</v>
      </c>
      <c r="B790" s="87"/>
      <c r="C790" s="87"/>
      <c r="D790" s="87"/>
      <c r="E790" s="87">
        <v>61</v>
      </c>
      <c r="F790" s="87"/>
      <c r="G790" s="87"/>
      <c r="H790" s="87"/>
      <c r="I790" s="87"/>
      <c r="J790" s="87"/>
      <c r="K790" s="87"/>
      <c r="L790" s="88"/>
      <c r="M790" s="72"/>
      <c r="N790" s="3"/>
      <c r="O790" s="73"/>
      <c r="P790" s="127">
        <f>IF(E790=0,"",E790/D789)</f>
        <v>0.87142857142857144</v>
      </c>
      <c r="Q790" s="75">
        <v>73</v>
      </c>
      <c r="R790" s="128">
        <f t="shared" si="77"/>
        <v>0.87951807228915657</v>
      </c>
      <c r="S790" s="128">
        <f t="shared" si="78"/>
        <v>0.12048192771084343</v>
      </c>
      <c r="T790" s="131"/>
    </row>
    <row r="791" spans="1:20" ht="15.75">
      <c r="A791" s="64">
        <v>2401</v>
      </c>
      <c r="B791" s="87"/>
      <c r="C791" s="87"/>
      <c r="D791" s="87"/>
      <c r="E791" s="87"/>
      <c r="F791" s="87">
        <v>57</v>
      </c>
      <c r="G791" s="87"/>
      <c r="H791" s="87"/>
      <c r="I791" s="87"/>
      <c r="J791" s="87"/>
      <c r="K791" s="87"/>
      <c r="L791" s="88"/>
      <c r="M791" s="72"/>
      <c r="N791" s="3"/>
      <c r="O791" s="73"/>
      <c r="P791" s="127">
        <f>IF(F791=0,"",F791/E790)</f>
        <v>0.93442622950819676</v>
      </c>
      <c r="Q791" s="75">
        <v>68</v>
      </c>
      <c r="R791" s="128">
        <f t="shared" si="77"/>
        <v>0.93150684931506844</v>
      </c>
      <c r="S791" s="128">
        <f t="shared" si="78"/>
        <v>6.8493150684931559E-2</v>
      </c>
      <c r="T791" s="131"/>
    </row>
    <row r="792" spans="1:20" ht="15.75">
      <c r="A792" s="64">
        <v>2402</v>
      </c>
      <c r="B792" s="87"/>
      <c r="C792" s="87"/>
      <c r="D792" s="87"/>
      <c r="E792" s="87"/>
      <c r="F792" s="87"/>
      <c r="G792" s="87">
        <v>52</v>
      </c>
      <c r="H792" s="87"/>
      <c r="I792" s="87"/>
      <c r="J792" s="87"/>
      <c r="K792" s="87"/>
      <c r="L792" s="88"/>
      <c r="M792" s="72"/>
      <c r="N792" s="3"/>
      <c r="O792" s="73"/>
      <c r="P792" s="127">
        <f>IF(G792=0,"",G792/F791)</f>
        <v>0.91228070175438591</v>
      </c>
      <c r="Q792" s="75">
        <v>65</v>
      </c>
      <c r="R792" s="128">
        <f t="shared" si="77"/>
        <v>0.95588235294117652</v>
      </c>
      <c r="S792" s="128">
        <f t="shared" si="78"/>
        <v>4.4117647058823484E-2</v>
      </c>
      <c r="T792" s="131"/>
    </row>
    <row r="793" spans="1:20" ht="15.75">
      <c r="A793" s="64">
        <v>2501</v>
      </c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8"/>
      <c r="M793" s="72"/>
      <c r="N793" s="3"/>
      <c r="O793" s="73"/>
      <c r="P793" s="127" t="str">
        <f>IF(H793=0,"",H793/G792)</f>
        <v/>
      </c>
      <c r="Q793" s="75"/>
      <c r="R793" s="128" t="str">
        <f t="shared" si="77"/>
        <v/>
      </c>
      <c r="S793" s="128" t="str">
        <f t="shared" si="78"/>
        <v/>
      </c>
      <c r="T793" s="131"/>
    </row>
    <row r="794" spans="1:20" ht="15.75">
      <c r="A794" s="64">
        <v>2502</v>
      </c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8"/>
      <c r="M794" s="72"/>
      <c r="N794" s="3"/>
      <c r="O794" s="73"/>
      <c r="P794" s="127" t="str">
        <f>IF(I794=0,"",I794/H793)</f>
        <v/>
      </c>
      <c r="Q794" s="75"/>
      <c r="R794" s="128" t="str">
        <f t="shared" si="77"/>
        <v/>
      </c>
      <c r="S794" s="128" t="str">
        <f t="shared" si="78"/>
        <v/>
      </c>
      <c r="T794" s="131"/>
    </row>
    <row r="795" spans="1:20" ht="15.75">
      <c r="A795" s="64">
        <v>2601</v>
      </c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8"/>
      <c r="M795" s="72"/>
      <c r="N795" s="3"/>
      <c r="O795" s="73"/>
      <c r="P795" s="129" t="str">
        <f>IF(J795=0,"",J795/I794)</f>
        <v/>
      </c>
      <c r="Q795" s="75"/>
      <c r="R795" s="130" t="str">
        <f t="shared" si="77"/>
        <v/>
      </c>
      <c r="S795" s="130" t="str">
        <f t="shared" si="78"/>
        <v/>
      </c>
      <c r="T795" s="131"/>
    </row>
    <row r="796" spans="1:20" ht="15.75">
      <c r="A796" s="64">
        <v>2602</v>
      </c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8"/>
      <c r="M796" s="72"/>
      <c r="N796" s="3"/>
      <c r="O796" s="30"/>
      <c r="P796" s="80"/>
      <c r="Q796" s="81"/>
      <c r="R796" s="82"/>
      <c r="S796" s="83"/>
      <c r="T796" s="131"/>
    </row>
    <row r="797" spans="1:20" ht="15.75">
      <c r="A797" s="64">
        <v>2701</v>
      </c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8"/>
      <c r="M797" s="72"/>
      <c r="N797" s="3"/>
      <c r="O797" s="30"/>
      <c r="P797" s="84"/>
      <c r="Q797" s="85"/>
      <c r="R797" s="86"/>
      <c r="S797" s="84"/>
      <c r="T797" s="131"/>
    </row>
    <row r="798" spans="1:20" ht="15.75">
      <c r="A798" s="64">
        <v>2702</v>
      </c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8"/>
      <c r="M798" s="72"/>
      <c r="N798" s="3"/>
      <c r="O798" s="30"/>
      <c r="P798" s="84"/>
      <c r="Q798" s="85"/>
      <c r="R798" s="86"/>
      <c r="S798" s="84"/>
      <c r="T798" s="131"/>
    </row>
    <row r="799" spans="1:20" ht="15.75">
      <c r="A799" s="64">
        <v>2801</v>
      </c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8"/>
      <c r="M799" s="72"/>
      <c r="N799" s="3"/>
      <c r="O799" s="30"/>
      <c r="P799" s="3"/>
      <c r="Q799" s="30"/>
      <c r="R799" s="23"/>
      <c r="S799" s="84"/>
      <c r="T799" s="131"/>
    </row>
    <row r="800" spans="1:20" ht="15.75">
      <c r="A800" s="64">
        <v>2802</v>
      </c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8"/>
      <c r="M800" s="72"/>
      <c r="N800" s="3"/>
      <c r="O800" s="30"/>
      <c r="P800" s="89" t="s">
        <v>83</v>
      </c>
      <c r="Q800" s="90"/>
      <c r="R800" s="120" t="str">
        <f>IF(SUM(L793:L796)=0,"",SUM(L793:L796))</f>
        <v/>
      </c>
      <c r="S800" s="92" t="s">
        <v>11</v>
      </c>
      <c r="T800" s="131"/>
    </row>
    <row r="801" spans="1:20" ht="15.75">
      <c r="A801" s="64">
        <v>2901</v>
      </c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8"/>
      <c r="M801" s="72"/>
      <c r="N801" s="3"/>
      <c r="O801" s="30"/>
      <c r="P801" s="93" t="s">
        <v>85</v>
      </c>
      <c r="Q801" s="94" t="str">
        <f>IF(Q800/B787=0,"",Q800/B787)</f>
        <v/>
      </c>
      <c r="R801" s="121" t="e">
        <f>IF(Q800/R800=0,"",Q800/R800)</f>
        <v>#VALUE!</v>
      </c>
      <c r="S801" s="96" t="s">
        <v>86</v>
      </c>
      <c r="T801" s="131"/>
    </row>
    <row r="802" spans="1:20" ht="15.75">
      <c r="A802" s="64">
        <v>2902</v>
      </c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8"/>
      <c r="M802" s="97"/>
      <c r="N802" s="98"/>
      <c r="O802" s="99"/>
      <c r="P802" s="98"/>
      <c r="Q802" s="99"/>
      <c r="R802" s="99"/>
      <c r="S802" s="122"/>
      <c r="T802" s="131"/>
    </row>
    <row r="803" spans="1:20" ht="18">
      <c r="A803" s="29"/>
      <c r="B803" s="30"/>
      <c r="C803" s="30"/>
      <c r="D803" s="288" t="s">
        <v>111</v>
      </c>
      <c r="E803" s="289"/>
      <c r="F803" s="289"/>
      <c r="G803" s="289"/>
      <c r="H803" s="289"/>
      <c r="I803" s="289"/>
      <c r="J803" s="289"/>
      <c r="K803" s="290"/>
      <c r="L803" s="101">
        <f>SUM(L787:L799)</f>
        <v>0</v>
      </c>
      <c r="M803" s="102" t="str">
        <f>IF(L795=0,"",L795/B787)</f>
        <v/>
      </c>
      <c r="N803" s="102" t="str">
        <f>IF(L803=0,"",L803/B787)</f>
        <v/>
      </c>
      <c r="O803" s="102" t="str">
        <f>IF(L795=0,"",N803-M803)</f>
        <v/>
      </c>
      <c r="P803" s="3"/>
      <c r="Q803" s="30"/>
      <c r="R803" s="23"/>
      <c r="S803" s="3"/>
      <c r="T803" s="131"/>
    </row>
    <row r="804" spans="1:20" ht="12.75" customHeight="1"/>
    <row r="805" spans="1:20" ht="12.75" customHeight="1"/>
    <row r="806" spans="1:20" ht="27" customHeight="1">
      <c r="A806" s="2"/>
      <c r="B806" s="291" t="s">
        <v>99</v>
      </c>
      <c r="C806" s="292"/>
      <c r="D806" s="292"/>
      <c r="E806" s="292"/>
      <c r="F806" s="292"/>
      <c r="G806" s="292"/>
      <c r="H806" s="292"/>
      <c r="I806" s="292"/>
      <c r="J806" s="292"/>
      <c r="K806" s="60" t="s">
        <v>124</v>
      </c>
      <c r="L806" s="60"/>
      <c r="M806" s="60"/>
      <c r="N806" s="30"/>
      <c r="O806" s="3"/>
      <c r="P806" s="30"/>
      <c r="Q806" s="30"/>
      <c r="R806" s="30"/>
      <c r="S806" s="131"/>
      <c r="T806" s="131"/>
    </row>
    <row r="807" spans="1:20" ht="20.25">
      <c r="A807" s="293" t="s">
        <v>10</v>
      </c>
      <c r="B807" s="294" t="s">
        <v>100</v>
      </c>
      <c r="C807" s="289"/>
      <c r="D807" s="289"/>
      <c r="E807" s="289"/>
      <c r="F807" s="289"/>
      <c r="G807" s="289"/>
      <c r="H807" s="289"/>
      <c r="I807" s="289"/>
      <c r="J807" s="289"/>
      <c r="K807" s="290"/>
      <c r="L807" s="162" t="s">
        <v>11</v>
      </c>
      <c r="M807" s="326" t="s">
        <v>3</v>
      </c>
      <c r="N807" s="326" t="s">
        <v>4</v>
      </c>
      <c r="O807" s="326" t="s">
        <v>5</v>
      </c>
      <c r="P807" s="326" t="s">
        <v>6</v>
      </c>
      <c r="Q807" s="326" t="s">
        <v>7</v>
      </c>
      <c r="R807" s="326" t="s">
        <v>8</v>
      </c>
      <c r="S807" s="286" t="s">
        <v>101</v>
      </c>
      <c r="T807" s="131"/>
    </row>
    <row r="808" spans="1:20" ht="18">
      <c r="A808" s="285"/>
      <c r="B808" s="64" t="s">
        <v>102</v>
      </c>
      <c r="C808" s="64" t="s">
        <v>103</v>
      </c>
      <c r="D808" s="64" t="s">
        <v>104</v>
      </c>
      <c r="E808" s="64" t="s">
        <v>105</v>
      </c>
      <c r="F808" s="64" t="s">
        <v>106</v>
      </c>
      <c r="G808" s="64" t="s">
        <v>107</v>
      </c>
      <c r="H808" s="64" t="s">
        <v>108</v>
      </c>
      <c r="I808" s="64" t="s">
        <v>109</v>
      </c>
      <c r="J808" s="64" t="s">
        <v>110</v>
      </c>
      <c r="K808" s="64" t="s">
        <v>136</v>
      </c>
      <c r="L808" s="162"/>
      <c r="M808" s="327"/>
      <c r="N808" s="327"/>
      <c r="O808" s="327"/>
      <c r="P808" s="327"/>
      <c r="Q808" s="327"/>
      <c r="R808" s="327"/>
      <c r="S808" s="285"/>
      <c r="T808" s="131"/>
    </row>
    <row r="809" spans="1:20" ht="12.75" customHeight="1">
      <c r="A809" s="64">
        <v>2202</v>
      </c>
      <c r="B809" s="65">
        <v>118</v>
      </c>
      <c r="C809" s="87"/>
      <c r="D809" s="87"/>
      <c r="E809" s="87"/>
      <c r="F809" s="87"/>
      <c r="G809" s="87"/>
      <c r="H809" s="87"/>
      <c r="I809" s="87"/>
      <c r="J809" s="87"/>
      <c r="K809" s="87"/>
      <c r="L809" s="88"/>
      <c r="M809" s="67"/>
      <c r="N809" s="49"/>
      <c r="O809" s="68"/>
      <c r="P809" s="107"/>
      <c r="Q809" s="70">
        <f>B809</f>
        <v>118</v>
      </c>
      <c r="R809" s="108"/>
      <c r="S809" s="107"/>
      <c r="T809" s="131"/>
    </row>
    <row r="810" spans="1:20" ht="12.75" customHeight="1">
      <c r="A810" s="64">
        <v>2301</v>
      </c>
      <c r="B810" s="87"/>
      <c r="C810" s="87">
        <v>83</v>
      </c>
      <c r="D810" s="87"/>
      <c r="E810" s="87"/>
      <c r="F810" s="87"/>
      <c r="G810" s="87"/>
      <c r="H810" s="87"/>
      <c r="I810" s="87"/>
      <c r="J810" s="87"/>
      <c r="K810" s="87"/>
      <c r="L810" s="88"/>
      <c r="M810" s="72"/>
      <c r="N810" s="3"/>
      <c r="O810" s="73"/>
      <c r="P810" s="127">
        <f>IF(C810=0,"",C810/B809)</f>
        <v>0.70338983050847459</v>
      </c>
      <c r="Q810" s="75">
        <v>83</v>
      </c>
      <c r="R810" s="128">
        <f t="shared" ref="R810:R817" si="79">IF(Q810=0,"",Q810/Q809)</f>
        <v>0.70338983050847459</v>
      </c>
      <c r="S810" s="128">
        <f t="shared" ref="S810:S817" si="80">IF(Q810=0,"",100%-R810)</f>
        <v>0.29661016949152541</v>
      </c>
      <c r="T810" s="131"/>
    </row>
    <row r="811" spans="1:20" ht="12.75" customHeight="1">
      <c r="A811" s="64">
        <v>2302</v>
      </c>
      <c r="B811" s="87"/>
      <c r="C811" s="87"/>
      <c r="D811" s="87">
        <v>71</v>
      </c>
      <c r="E811" s="87"/>
      <c r="F811" s="87"/>
      <c r="G811" s="87"/>
      <c r="H811" s="87"/>
      <c r="I811" s="87"/>
      <c r="J811" s="87"/>
      <c r="K811" s="87"/>
      <c r="L811" s="88"/>
      <c r="M811" s="72"/>
      <c r="N811" s="3"/>
      <c r="O811" s="73"/>
      <c r="P811" s="127">
        <f>IF(D811=0,"",D811/C810)</f>
        <v>0.85542168674698793</v>
      </c>
      <c r="Q811" s="75">
        <v>76</v>
      </c>
      <c r="R811" s="128">
        <f t="shared" si="79"/>
        <v>0.91566265060240959</v>
      </c>
      <c r="S811" s="128">
        <f t="shared" si="80"/>
        <v>8.4337349397590411E-2</v>
      </c>
      <c r="T811" s="8">
        <f>Q811/Q809</f>
        <v>0.64406779661016944</v>
      </c>
    </row>
    <row r="812" spans="1:20" ht="12.75" customHeight="1">
      <c r="A812" s="64">
        <v>2401</v>
      </c>
      <c r="B812" s="87"/>
      <c r="C812" s="87"/>
      <c r="D812" s="87"/>
      <c r="E812" s="87">
        <v>65</v>
      </c>
      <c r="F812" s="87"/>
      <c r="G812" s="87"/>
      <c r="H812" s="87"/>
      <c r="I812" s="87"/>
      <c r="J812" s="87"/>
      <c r="K812" s="87"/>
      <c r="L812" s="88"/>
      <c r="M812" s="72"/>
      <c r="N812" s="3"/>
      <c r="O812" s="73"/>
      <c r="P812" s="127">
        <f>IF(E812=0,"",E812/D811)</f>
        <v>0.91549295774647887</v>
      </c>
      <c r="Q812" s="75">
        <v>73</v>
      </c>
      <c r="R812" s="128">
        <f t="shared" si="79"/>
        <v>0.96052631578947367</v>
      </c>
      <c r="S812" s="128">
        <f t="shared" si="80"/>
        <v>3.9473684210526327E-2</v>
      </c>
      <c r="T812" s="131"/>
    </row>
    <row r="813" spans="1:20" ht="12.75" customHeight="1">
      <c r="A813" s="64">
        <v>2402</v>
      </c>
      <c r="B813" s="87"/>
      <c r="C813" s="87"/>
      <c r="D813" s="87"/>
      <c r="E813" s="87"/>
      <c r="F813" s="87">
        <v>59</v>
      </c>
      <c r="G813" s="87"/>
      <c r="H813" s="87"/>
      <c r="I813" s="87"/>
      <c r="J813" s="87"/>
      <c r="K813" s="87"/>
      <c r="L813" s="88"/>
      <c r="M813" s="72"/>
      <c r="N813" s="3"/>
      <c r="O813" s="73"/>
      <c r="P813" s="127">
        <f>IF(F813=0,"",F813/E812)</f>
        <v>0.90769230769230769</v>
      </c>
      <c r="Q813" s="75">
        <v>64</v>
      </c>
      <c r="R813" s="128">
        <f t="shared" si="79"/>
        <v>0.87671232876712324</v>
      </c>
      <c r="S813" s="128">
        <f t="shared" si="80"/>
        <v>0.12328767123287676</v>
      </c>
      <c r="T813" s="131"/>
    </row>
    <row r="814" spans="1:20" ht="12.75" customHeight="1">
      <c r="A814" s="64">
        <v>2501</v>
      </c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8"/>
      <c r="M814" s="72"/>
      <c r="N814" s="3"/>
      <c r="O814" s="73"/>
      <c r="P814" s="127" t="str">
        <f>IF(G814=0,"",G814/F813)</f>
        <v/>
      </c>
      <c r="Q814" s="75"/>
      <c r="R814" s="128" t="str">
        <f t="shared" si="79"/>
        <v/>
      </c>
      <c r="S814" s="128" t="str">
        <f t="shared" si="80"/>
        <v/>
      </c>
      <c r="T814" s="131"/>
    </row>
    <row r="815" spans="1:20" ht="12.75" customHeight="1">
      <c r="A815" s="64">
        <v>2502</v>
      </c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8"/>
      <c r="M815" s="72"/>
      <c r="N815" s="3"/>
      <c r="O815" s="73"/>
      <c r="P815" s="127" t="str">
        <f>IF(H815=0,"",H815/G814)</f>
        <v/>
      </c>
      <c r="Q815" s="75"/>
      <c r="R815" s="128" t="str">
        <f t="shared" si="79"/>
        <v/>
      </c>
      <c r="S815" s="128" t="str">
        <f t="shared" si="80"/>
        <v/>
      </c>
      <c r="T815" s="131"/>
    </row>
    <row r="816" spans="1:20" ht="12.75" customHeight="1">
      <c r="A816" s="64">
        <v>2601</v>
      </c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8"/>
      <c r="M816" s="72"/>
      <c r="N816" s="3"/>
      <c r="O816" s="73"/>
      <c r="P816" s="127" t="str">
        <f>IF(I816=0,"",I816/H815)</f>
        <v/>
      </c>
      <c r="Q816" s="75"/>
      <c r="R816" s="128" t="str">
        <f t="shared" si="79"/>
        <v/>
      </c>
      <c r="S816" s="128" t="str">
        <f t="shared" si="80"/>
        <v/>
      </c>
      <c r="T816" s="131"/>
    </row>
    <row r="817" spans="1:20" ht="12.75" customHeight="1">
      <c r="A817" s="64">
        <v>2602</v>
      </c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8"/>
      <c r="M817" s="72"/>
      <c r="N817" s="3"/>
      <c r="O817" s="73"/>
      <c r="P817" s="129" t="str">
        <f>IF(J817=0,"",J817/I816)</f>
        <v/>
      </c>
      <c r="Q817" s="75"/>
      <c r="R817" s="130" t="str">
        <f t="shared" si="79"/>
        <v/>
      </c>
      <c r="S817" s="130" t="str">
        <f t="shared" si="80"/>
        <v/>
      </c>
      <c r="T817" s="131"/>
    </row>
    <row r="818" spans="1:20" ht="12.75" customHeight="1">
      <c r="A818" s="64">
        <v>2701</v>
      </c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8"/>
      <c r="M818" s="72"/>
      <c r="N818" s="3"/>
      <c r="O818" s="30"/>
      <c r="P818" s="80"/>
      <c r="Q818" s="81"/>
      <c r="R818" s="82"/>
      <c r="S818" s="83"/>
      <c r="T818" s="131"/>
    </row>
    <row r="819" spans="1:20" ht="12.75" customHeight="1">
      <c r="A819" s="64">
        <v>2702</v>
      </c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8"/>
      <c r="M819" s="72"/>
      <c r="N819" s="3"/>
      <c r="O819" s="30"/>
      <c r="P819" s="84"/>
      <c r="Q819" s="85"/>
      <c r="R819" s="86"/>
      <c r="S819" s="84"/>
      <c r="T819" s="131"/>
    </row>
    <row r="820" spans="1:20" ht="12.75" customHeight="1">
      <c r="A820" s="64">
        <v>2801</v>
      </c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8"/>
      <c r="M820" s="72"/>
      <c r="N820" s="3"/>
      <c r="O820" s="30"/>
      <c r="P820" s="84"/>
      <c r="Q820" s="85"/>
      <c r="R820" s="86"/>
      <c r="S820" s="84"/>
      <c r="T820" s="131"/>
    </row>
    <row r="821" spans="1:20" ht="12.75" customHeight="1">
      <c r="A821" s="64">
        <v>2802</v>
      </c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8"/>
      <c r="M821" s="72"/>
      <c r="N821" s="3"/>
      <c r="O821" s="30"/>
      <c r="P821" s="3"/>
      <c r="Q821" s="30"/>
      <c r="R821" s="23"/>
      <c r="S821" s="84"/>
      <c r="T821" s="131"/>
    </row>
    <row r="822" spans="1:20" ht="12.75" customHeight="1">
      <c r="A822" s="64">
        <v>2901</v>
      </c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8"/>
      <c r="M822" s="72"/>
      <c r="N822" s="3"/>
      <c r="O822" s="30"/>
      <c r="P822" s="89" t="s">
        <v>83</v>
      </c>
      <c r="Q822" s="90"/>
      <c r="R822" s="120" t="str">
        <f>IF(SUM(L815:L818)=0,"",SUM(L815:L818))</f>
        <v/>
      </c>
      <c r="S822" s="92" t="s">
        <v>11</v>
      </c>
      <c r="T822" s="131"/>
    </row>
    <row r="823" spans="1:20" ht="12.75" customHeight="1">
      <c r="A823" s="64">
        <v>2902</v>
      </c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8"/>
      <c r="M823" s="72"/>
      <c r="N823" s="3"/>
      <c r="O823" s="30"/>
      <c r="P823" s="93" t="s">
        <v>85</v>
      </c>
      <c r="Q823" s="94" t="str">
        <f>IF(Q822/B809=0,"",Q822/B809)</f>
        <v/>
      </c>
      <c r="R823" s="121" t="e">
        <f>IF(Q822/R822=0,"",Q822/R822)</f>
        <v>#VALUE!</v>
      </c>
      <c r="S823" s="96" t="s">
        <v>86</v>
      </c>
      <c r="T823" s="131"/>
    </row>
    <row r="824" spans="1:20" ht="12.75" customHeight="1"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8"/>
      <c r="M824" s="97"/>
      <c r="N824" s="98"/>
      <c r="O824" s="99"/>
      <c r="P824" s="98"/>
      <c r="Q824" s="99"/>
      <c r="R824" s="99"/>
      <c r="S824" s="122"/>
      <c r="T824" s="131"/>
    </row>
    <row r="825" spans="1:20" ht="18">
      <c r="A825" s="29"/>
      <c r="B825" s="30"/>
      <c r="C825" s="30"/>
      <c r="D825" s="288" t="s">
        <v>111</v>
      </c>
      <c r="E825" s="289"/>
      <c r="F825" s="289"/>
      <c r="G825" s="289"/>
      <c r="H825" s="289"/>
      <c r="I825" s="289"/>
      <c r="J825" s="289"/>
      <c r="K825" s="290"/>
      <c r="L825" s="101">
        <f>SUM(L809:L821)</f>
        <v>0</v>
      </c>
      <c r="M825" s="102" t="str">
        <f>IF(L817=0,"",L817/B809)</f>
        <v/>
      </c>
      <c r="N825" s="102" t="str">
        <f>IF(L825=0,"",L825/B809)</f>
        <v/>
      </c>
      <c r="O825" s="102" t="str">
        <f>IF(L817=0,"",N825-M825)</f>
        <v/>
      </c>
      <c r="P825" s="3"/>
      <c r="Q825" s="30"/>
      <c r="R825" s="23"/>
      <c r="S825" s="3"/>
      <c r="T825" s="131"/>
    </row>
    <row r="826" spans="1:20" ht="12.75" customHeight="1"/>
    <row r="827" spans="1:20" ht="12.75" customHeight="1"/>
    <row r="828" spans="1:20" ht="12.75" customHeight="1">
      <c r="A828" s="2"/>
      <c r="B828" s="291" t="s">
        <v>99</v>
      </c>
      <c r="C828" s="292"/>
      <c r="D828" s="292"/>
      <c r="E828" s="292"/>
      <c r="F828" s="292"/>
      <c r="G828" s="292"/>
      <c r="H828" s="292"/>
      <c r="I828" s="292"/>
      <c r="J828" s="292"/>
      <c r="K828" s="60" t="s">
        <v>143</v>
      </c>
      <c r="L828" s="60"/>
      <c r="M828" s="60"/>
      <c r="N828" s="30"/>
      <c r="O828" s="3"/>
      <c r="P828" s="30"/>
      <c r="Q828" s="30"/>
      <c r="R828" s="30"/>
      <c r="S828" s="131"/>
      <c r="T828" s="131"/>
    </row>
    <row r="829" spans="1:20" ht="12.75" customHeight="1">
      <c r="A829" s="293" t="s">
        <v>10</v>
      </c>
      <c r="B829" s="294" t="s">
        <v>100</v>
      </c>
      <c r="C829" s="289"/>
      <c r="D829" s="289"/>
      <c r="E829" s="289"/>
      <c r="F829" s="289"/>
      <c r="G829" s="289"/>
      <c r="H829" s="289"/>
      <c r="I829" s="289"/>
      <c r="J829" s="289"/>
      <c r="K829" s="290"/>
      <c r="L829" s="162" t="s">
        <v>11</v>
      </c>
      <c r="M829" s="326" t="s">
        <v>3</v>
      </c>
      <c r="N829" s="326" t="s">
        <v>4</v>
      </c>
      <c r="O829" s="326" t="s">
        <v>5</v>
      </c>
      <c r="P829" s="326" t="s">
        <v>6</v>
      </c>
      <c r="Q829" s="326" t="s">
        <v>7</v>
      </c>
      <c r="R829" s="326" t="s">
        <v>8</v>
      </c>
      <c r="S829" s="286" t="s">
        <v>101</v>
      </c>
      <c r="T829" s="131"/>
    </row>
    <row r="830" spans="1:20" ht="12.75" customHeight="1">
      <c r="A830" s="285"/>
      <c r="B830" s="64" t="s">
        <v>102</v>
      </c>
      <c r="C830" s="64" t="s">
        <v>103</v>
      </c>
      <c r="D830" s="64" t="s">
        <v>104</v>
      </c>
      <c r="E830" s="64" t="s">
        <v>105</v>
      </c>
      <c r="F830" s="64" t="s">
        <v>106</v>
      </c>
      <c r="G830" s="64" t="s">
        <v>107</v>
      </c>
      <c r="H830" s="64" t="s">
        <v>108</v>
      </c>
      <c r="I830" s="64" t="s">
        <v>109</v>
      </c>
      <c r="J830" s="64" t="s">
        <v>110</v>
      </c>
      <c r="K830" s="64" t="s">
        <v>136</v>
      </c>
      <c r="L830" s="162"/>
      <c r="M830" s="327"/>
      <c r="N830" s="327"/>
      <c r="O830" s="327"/>
      <c r="P830" s="327"/>
      <c r="Q830" s="327"/>
      <c r="R830" s="327"/>
      <c r="S830" s="285"/>
      <c r="T830" s="131"/>
    </row>
    <row r="831" spans="1:20" ht="12.75" customHeight="1">
      <c r="A831" s="64">
        <v>2301</v>
      </c>
      <c r="B831" s="181">
        <v>120</v>
      </c>
      <c r="C831" s="87"/>
      <c r="D831" s="87"/>
      <c r="E831" s="87"/>
      <c r="F831" s="87"/>
      <c r="G831" s="87"/>
      <c r="H831" s="87"/>
      <c r="I831" s="87"/>
      <c r="J831" s="87"/>
      <c r="K831" s="87"/>
      <c r="L831" s="126"/>
      <c r="M831" s="67"/>
      <c r="N831" s="49"/>
      <c r="O831" s="68"/>
      <c r="P831" s="107"/>
      <c r="Q831" s="70">
        <f>B831</f>
        <v>120</v>
      </c>
      <c r="R831" s="108"/>
      <c r="S831" s="107"/>
      <c r="T831" s="131"/>
    </row>
    <row r="832" spans="1:20" ht="12.75" customHeight="1">
      <c r="A832" s="64">
        <v>2302</v>
      </c>
      <c r="B832" s="87"/>
      <c r="C832" s="87">
        <v>99</v>
      </c>
      <c r="D832" s="87"/>
      <c r="E832" s="87"/>
      <c r="F832" s="87"/>
      <c r="G832" s="87"/>
      <c r="H832" s="87"/>
      <c r="I832" s="87"/>
      <c r="J832" s="87"/>
      <c r="K832" s="87"/>
      <c r="L832" s="126"/>
      <c r="M832" s="72"/>
      <c r="N832" s="3"/>
      <c r="O832" s="73"/>
      <c r="P832" s="127">
        <f>IF(C832=0,"",C832/B831)</f>
        <v>0.82499999999999996</v>
      </c>
      <c r="Q832" s="75">
        <v>102</v>
      </c>
      <c r="R832" s="128">
        <f t="shared" ref="R832:R839" si="81">IF(Q832=0,"",Q832/Q831)</f>
        <v>0.85</v>
      </c>
      <c r="S832" s="128">
        <f t="shared" ref="S832:S839" si="82">IF(Q832=0,"",100%-R832)</f>
        <v>0.15000000000000002</v>
      </c>
      <c r="T832" s="131"/>
    </row>
    <row r="833" spans="1:20" ht="12.75" customHeight="1">
      <c r="A833" s="64">
        <v>2401</v>
      </c>
      <c r="B833" s="87"/>
      <c r="C833" s="87"/>
      <c r="D833" s="87">
        <v>96</v>
      </c>
      <c r="E833" s="87"/>
      <c r="F833" s="87"/>
      <c r="G833" s="87"/>
      <c r="H833" s="87"/>
      <c r="I833" s="87"/>
      <c r="J833" s="87"/>
      <c r="K833" s="87"/>
      <c r="L833" s="126"/>
      <c r="M833" s="72"/>
      <c r="N833" s="3"/>
      <c r="O833" s="73"/>
      <c r="P833" s="127">
        <f>IF(D833=0,"",D833/C832)</f>
        <v>0.96969696969696972</v>
      </c>
      <c r="Q833" s="75">
        <v>100</v>
      </c>
      <c r="R833" s="128">
        <f t="shared" si="81"/>
        <v>0.98039215686274506</v>
      </c>
      <c r="S833" s="128">
        <f t="shared" si="82"/>
        <v>1.9607843137254943E-2</v>
      </c>
      <c r="T833" s="8">
        <f>Q833/Q831</f>
        <v>0.83333333333333337</v>
      </c>
    </row>
    <row r="834" spans="1:20" ht="12.75" customHeight="1">
      <c r="A834" s="64">
        <v>2402</v>
      </c>
      <c r="B834" s="87"/>
      <c r="C834" s="87"/>
      <c r="D834" s="87"/>
      <c r="E834" s="87">
        <v>90</v>
      </c>
      <c r="F834" s="87"/>
      <c r="G834" s="87"/>
      <c r="H834" s="87"/>
      <c r="I834" s="87"/>
      <c r="J834" s="87"/>
      <c r="K834" s="87"/>
      <c r="L834" s="126"/>
      <c r="M834" s="72"/>
      <c r="N834" s="3"/>
      <c r="O834" s="73"/>
      <c r="P834" s="127">
        <f>IF(E834=0,"",E834/D833)</f>
        <v>0.9375</v>
      </c>
      <c r="Q834" s="75">
        <v>95</v>
      </c>
      <c r="R834" s="128">
        <f t="shared" si="81"/>
        <v>0.95</v>
      </c>
      <c r="S834" s="128">
        <f t="shared" si="82"/>
        <v>5.0000000000000044E-2</v>
      </c>
      <c r="T834" s="131"/>
    </row>
    <row r="835" spans="1:20" ht="12.75" customHeight="1">
      <c r="A835" s="64">
        <v>2501</v>
      </c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126"/>
      <c r="M835" s="72"/>
      <c r="N835" s="3"/>
      <c r="O835" s="73"/>
      <c r="P835" s="127" t="str">
        <f>IF(F835=0,"",F835/E834)</f>
        <v/>
      </c>
      <c r="Q835" s="75"/>
      <c r="R835" s="128" t="str">
        <f t="shared" si="81"/>
        <v/>
      </c>
      <c r="S835" s="128" t="str">
        <f t="shared" si="82"/>
        <v/>
      </c>
      <c r="T835" s="131"/>
    </row>
    <row r="836" spans="1:20" ht="12.75" customHeight="1">
      <c r="A836" s="64">
        <v>2502</v>
      </c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126"/>
      <c r="M836" s="72"/>
      <c r="N836" s="3"/>
      <c r="O836" s="73"/>
      <c r="P836" s="127" t="str">
        <f>IF(G836=0,"",G836/F835)</f>
        <v/>
      </c>
      <c r="Q836" s="75"/>
      <c r="R836" s="128" t="str">
        <f t="shared" si="81"/>
        <v/>
      </c>
      <c r="S836" s="128" t="str">
        <f t="shared" si="82"/>
        <v/>
      </c>
      <c r="T836" s="131"/>
    </row>
    <row r="837" spans="1:20" ht="12.75" customHeight="1">
      <c r="A837" s="64">
        <v>2601</v>
      </c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126"/>
      <c r="M837" s="72"/>
      <c r="N837" s="3"/>
      <c r="O837" s="73"/>
      <c r="P837" s="127" t="str">
        <f>IF(H837=0,"",H837/G836)</f>
        <v/>
      </c>
      <c r="Q837" s="75"/>
      <c r="R837" s="128" t="str">
        <f t="shared" si="81"/>
        <v/>
      </c>
      <c r="S837" s="128" t="str">
        <f t="shared" si="82"/>
        <v/>
      </c>
      <c r="T837" s="131"/>
    </row>
    <row r="838" spans="1:20" ht="12.75" customHeight="1">
      <c r="A838" s="64">
        <v>2602</v>
      </c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126"/>
      <c r="M838" s="72"/>
      <c r="N838" s="3"/>
      <c r="O838" s="73"/>
      <c r="P838" s="127" t="str">
        <f>IF(I838=0,"",I838/H837)</f>
        <v/>
      </c>
      <c r="Q838" s="75"/>
      <c r="R838" s="128" t="str">
        <f t="shared" si="81"/>
        <v/>
      </c>
      <c r="S838" s="128" t="str">
        <f t="shared" si="82"/>
        <v/>
      </c>
      <c r="T838" s="131"/>
    </row>
    <row r="839" spans="1:20" ht="12.75" customHeight="1">
      <c r="A839" s="64">
        <v>2701</v>
      </c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126"/>
      <c r="M839" s="72"/>
      <c r="N839" s="3"/>
      <c r="O839" s="73"/>
      <c r="P839" s="129" t="str">
        <f>IF(J839=0,"",J839/I838)</f>
        <v/>
      </c>
      <c r="Q839" s="75"/>
      <c r="R839" s="130" t="str">
        <f t="shared" si="81"/>
        <v/>
      </c>
      <c r="S839" s="130" t="str">
        <f t="shared" si="82"/>
        <v/>
      </c>
      <c r="T839" s="131"/>
    </row>
    <row r="840" spans="1:20" ht="12.75" customHeight="1">
      <c r="A840" s="64">
        <v>2702</v>
      </c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126"/>
      <c r="M840" s="72"/>
      <c r="N840" s="3"/>
      <c r="O840" s="30"/>
      <c r="P840" s="80"/>
      <c r="Q840" s="81"/>
      <c r="R840" s="82"/>
      <c r="S840" s="83"/>
      <c r="T840" s="131"/>
    </row>
    <row r="841" spans="1:20" ht="12.75" customHeight="1">
      <c r="A841" s="64">
        <v>2801</v>
      </c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126"/>
      <c r="M841" s="72"/>
      <c r="N841" s="3"/>
      <c r="O841" s="30"/>
      <c r="P841" s="84"/>
      <c r="Q841" s="241"/>
      <c r="R841" s="86"/>
      <c r="S841" s="84"/>
      <c r="T841" s="131"/>
    </row>
    <row r="842" spans="1:20" ht="12.75" customHeight="1">
      <c r="A842" s="64">
        <v>2802</v>
      </c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126"/>
      <c r="M842" s="72"/>
      <c r="N842" s="3"/>
      <c r="O842" s="30"/>
      <c r="P842" s="84"/>
      <c r="Q842" s="241"/>
      <c r="R842" s="86"/>
      <c r="S842" s="84"/>
      <c r="T842" s="131"/>
    </row>
    <row r="843" spans="1:20" ht="12.75" customHeight="1">
      <c r="A843" s="64">
        <v>2901</v>
      </c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126"/>
      <c r="M843" s="72"/>
      <c r="N843" s="3"/>
      <c r="O843" s="30"/>
      <c r="P843" s="3"/>
      <c r="Q843" s="30"/>
      <c r="R843" s="23"/>
      <c r="S843" s="84"/>
      <c r="T843" s="131"/>
    </row>
    <row r="844" spans="1:20" ht="12.75" customHeight="1">
      <c r="A844" s="64">
        <v>2902</v>
      </c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126"/>
      <c r="M844" s="72"/>
      <c r="N844" s="3"/>
      <c r="O844" s="30"/>
      <c r="P844" s="89" t="s">
        <v>83</v>
      </c>
      <c r="Q844" s="90"/>
      <c r="R844" s="120" t="str">
        <f>IF(SUM(L837:L840)=0,"",SUM(L837:L840))</f>
        <v/>
      </c>
      <c r="S844" s="92" t="s">
        <v>11</v>
      </c>
      <c r="T844" s="131"/>
    </row>
    <row r="845" spans="1:20" ht="12.75" customHeight="1">
      <c r="A845" s="64">
        <v>3001</v>
      </c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126"/>
      <c r="M845" s="72"/>
      <c r="N845" s="3"/>
      <c r="O845" s="30"/>
      <c r="P845" s="93" t="s">
        <v>85</v>
      </c>
      <c r="Q845" s="94" t="str">
        <f>IF(Q844/B831=0,"",Q844/B831)</f>
        <v/>
      </c>
      <c r="R845" s="121" t="e">
        <f>IF(Q844/R844=0,"",Q844/R844)</f>
        <v>#VALUE!</v>
      </c>
      <c r="S845" s="96" t="s">
        <v>86</v>
      </c>
      <c r="T845" s="131"/>
    </row>
    <row r="846" spans="1:20" ht="12.75" customHeight="1">
      <c r="A846" s="254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126"/>
      <c r="M846" s="97"/>
      <c r="N846" s="98"/>
      <c r="O846" s="99"/>
      <c r="P846" s="98"/>
      <c r="Q846" s="99"/>
      <c r="R846" s="99"/>
      <c r="S846" s="122"/>
      <c r="T846" s="131"/>
    </row>
    <row r="847" spans="1:20" ht="12.75" customHeight="1">
      <c r="A847" s="29"/>
      <c r="B847" s="30"/>
      <c r="C847" s="30"/>
      <c r="D847" s="288" t="s">
        <v>111</v>
      </c>
      <c r="E847" s="289"/>
      <c r="F847" s="289"/>
      <c r="G847" s="289"/>
      <c r="H847" s="289"/>
      <c r="I847" s="289"/>
      <c r="J847" s="289"/>
      <c r="K847" s="290"/>
      <c r="L847" s="101">
        <f>SUM(L831:L843)</f>
        <v>0</v>
      </c>
      <c r="M847" s="102" t="str">
        <f>IF(L839=0,"",L839/B831)</f>
        <v/>
      </c>
      <c r="N847" s="102" t="str">
        <f>IF(L847=0,"",L847/B831)</f>
        <v/>
      </c>
      <c r="O847" s="102" t="str">
        <f>IF(L839=0,"",N847-M847)</f>
        <v/>
      </c>
      <c r="P847" s="3"/>
      <c r="Q847" s="30"/>
      <c r="R847" s="23"/>
      <c r="S847" s="3"/>
      <c r="T847" s="131"/>
    </row>
    <row r="848" spans="1:20" ht="12.75" customHeight="1"/>
    <row r="849" spans="1:20" ht="12.75" customHeight="1"/>
    <row r="850" spans="1:20" ht="26.25">
      <c r="A850" s="2"/>
      <c r="B850" s="291" t="s">
        <v>99</v>
      </c>
      <c r="C850" s="292"/>
      <c r="D850" s="292"/>
      <c r="E850" s="292"/>
      <c r="F850" s="292"/>
      <c r="G850" s="292"/>
      <c r="H850" s="292"/>
      <c r="I850" s="292"/>
      <c r="J850" s="292"/>
      <c r="K850" s="60" t="s">
        <v>144</v>
      </c>
      <c r="L850" s="60"/>
      <c r="M850" s="60"/>
      <c r="N850" s="30"/>
      <c r="O850" s="3"/>
      <c r="P850" s="30"/>
      <c r="Q850" s="30"/>
      <c r="R850" s="30"/>
      <c r="S850" s="131"/>
      <c r="T850" s="131"/>
    </row>
    <row r="851" spans="1:20" ht="12.75" customHeight="1">
      <c r="A851" s="293" t="s">
        <v>10</v>
      </c>
      <c r="B851" s="294" t="s">
        <v>100</v>
      </c>
      <c r="C851" s="289"/>
      <c r="D851" s="289"/>
      <c r="E851" s="289"/>
      <c r="F851" s="289"/>
      <c r="G851" s="289"/>
      <c r="H851" s="289"/>
      <c r="I851" s="289"/>
      <c r="J851" s="289"/>
      <c r="K851" s="290"/>
      <c r="L851" s="162" t="s">
        <v>11</v>
      </c>
      <c r="M851" s="326" t="s">
        <v>3</v>
      </c>
      <c r="N851" s="326" t="s">
        <v>4</v>
      </c>
      <c r="O851" s="326" t="s">
        <v>5</v>
      </c>
      <c r="P851" s="326" t="s">
        <v>6</v>
      </c>
      <c r="Q851" s="326" t="s">
        <v>7</v>
      </c>
      <c r="R851" s="326" t="s">
        <v>8</v>
      </c>
      <c r="S851" s="286" t="s">
        <v>101</v>
      </c>
      <c r="T851" s="131"/>
    </row>
    <row r="852" spans="1:20" ht="12.75" customHeight="1">
      <c r="A852" s="285"/>
      <c r="B852" s="64" t="s">
        <v>102</v>
      </c>
      <c r="C852" s="64" t="s">
        <v>103</v>
      </c>
      <c r="D852" s="64" t="s">
        <v>104</v>
      </c>
      <c r="E852" s="64" t="s">
        <v>105</v>
      </c>
      <c r="F852" s="64" t="s">
        <v>106</v>
      </c>
      <c r="G852" s="64" t="s">
        <v>107</v>
      </c>
      <c r="H852" s="64" t="s">
        <v>108</v>
      </c>
      <c r="I852" s="64" t="s">
        <v>109</v>
      </c>
      <c r="J852" s="64" t="s">
        <v>110</v>
      </c>
      <c r="K852" s="64" t="s">
        <v>136</v>
      </c>
      <c r="L852" s="162"/>
      <c r="M852" s="327"/>
      <c r="N852" s="327"/>
      <c r="O852" s="327"/>
      <c r="P852" s="327"/>
      <c r="Q852" s="327"/>
      <c r="R852" s="327"/>
      <c r="S852" s="285"/>
      <c r="T852" s="131"/>
    </row>
    <row r="853" spans="1:20" ht="12.75" customHeight="1">
      <c r="A853" s="64">
        <v>2302</v>
      </c>
      <c r="B853" s="181">
        <v>102</v>
      </c>
      <c r="C853" s="87"/>
      <c r="D853" s="87"/>
      <c r="E853" s="87"/>
      <c r="F853" s="87"/>
      <c r="G853" s="87"/>
      <c r="H853" s="87"/>
      <c r="I853" s="87"/>
      <c r="J853" s="87"/>
      <c r="K853" s="87"/>
      <c r="L853" s="126"/>
      <c r="M853" s="67"/>
      <c r="N853" s="49"/>
      <c r="O853" s="68"/>
      <c r="P853" s="107"/>
      <c r="Q853" s="70">
        <f>B853</f>
        <v>102</v>
      </c>
      <c r="R853" s="108"/>
      <c r="S853" s="107"/>
      <c r="T853" s="131"/>
    </row>
    <row r="854" spans="1:20" ht="12.75" customHeight="1">
      <c r="A854" s="64">
        <v>2401</v>
      </c>
      <c r="B854" s="87"/>
      <c r="C854" s="87">
        <v>86</v>
      </c>
      <c r="D854" s="87"/>
      <c r="E854" s="87"/>
      <c r="F854" s="87"/>
      <c r="G854" s="87"/>
      <c r="H854" s="87"/>
      <c r="I854" s="87"/>
      <c r="J854" s="87"/>
      <c r="K854" s="87"/>
      <c r="L854" s="126"/>
      <c r="M854" s="72"/>
      <c r="N854" s="3"/>
      <c r="O854" s="73"/>
      <c r="P854" s="127">
        <f>IF(C854=0,"",C854/B853)</f>
        <v>0.84313725490196079</v>
      </c>
      <c r="Q854" s="75">
        <v>86</v>
      </c>
      <c r="R854" s="128">
        <f t="shared" ref="R854:R861" si="83">IF(Q854=0,"",Q854/Q853)</f>
        <v>0.84313725490196079</v>
      </c>
      <c r="S854" s="128">
        <f t="shared" ref="S854:S861" si="84">IF(Q854=0,"",100%-R854)</f>
        <v>0.15686274509803921</v>
      </c>
      <c r="T854" s="131"/>
    </row>
    <row r="855" spans="1:20" ht="12.75" customHeight="1">
      <c r="A855" s="64">
        <v>2402</v>
      </c>
      <c r="B855" s="87"/>
      <c r="C855" s="87"/>
      <c r="D855" s="87">
        <v>77</v>
      </c>
      <c r="E855" s="87"/>
      <c r="F855" s="87"/>
      <c r="G855" s="87"/>
      <c r="H855" s="87"/>
      <c r="I855" s="87"/>
      <c r="J855" s="87"/>
      <c r="K855" s="87"/>
      <c r="L855" s="126"/>
      <c r="M855" s="72"/>
      <c r="N855" s="3"/>
      <c r="O855" s="73"/>
      <c r="P855" s="127">
        <f>IF(D855=0,"",D855/C854)</f>
        <v>0.89534883720930236</v>
      </c>
      <c r="Q855" s="75">
        <v>81</v>
      </c>
      <c r="R855" s="128">
        <f t="shared" si="83"/>
        <v>0.94186046511627908</v>
      </c>
      <c r="S855" s="128">
        <f t="shared" si="84"/>
        <v>5.8139534883720922E-2</v>
      </c>
      <c r="T855" s="8">
        <f>Q855/Q853</f>
        <v>0.79411764705882348</v>
      </c>
    </row>
    <row r="856" spans="1:20" ht="12.75" customHeight="1">
      <c r="A856" s="64">
        <v>2501</v>
      </c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126"/>
      <c r="M856" s="72"/>
      <c r="N856" s="3"/>
      <c r="O856" s="73"/>
      <c r="P856" s="127" t="str">
        <f>IF(E856=0,"",E856/D855)</f>
        <v/>
      </c>
      <c r="Q856" s="75"/>
      <c r="R856" s="128" t="str">
        <f t="shared" si="83"/>
        <v/>
      </c>
      <c r="S856" s="128" t="str">
        <f t="shared" si="84"/>
        <v/>
      </c>
      <c r="T856" s="131"/>
    </row>
    <row r="857" spans="1:20" ht="12.75" customHeight="1">
      <c r="A857" s="64">
        <v>2502</v>
      </c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126"/>
      <c r="M857" s="72"/>
      <c r="N857" s="3"/>
      <c r="O857" s="73"/>
      <c r="P857" s="127" t="str">
        <f>IF(F857=0,"",F857/E856)</f>
        <v/>
      </c>
      <c r="Q857" s="75"/>
      <c r="R857" s="128" t="str">
        <f t="shared" si="83"/>
        <v/>
      </c>
      <c r="S857" s="128" t="str">
        <f t="shared" si="84"/>
        <v/>
      </c>
      <c r="T857" s="131"/>
    </row>
    <row r="858" spans="1:20" ht="12.75" customHeight="1">
      <c r="A858" s="64">
        <v>2601</v>
      </c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126"/>
      <c r="M858" s="72"/>
      <c r="N858" s="3"/>
      <c r="O858" s="73"/>
      <c r="P858" s="127" t="str">
        <f>IF(G858=0,"",G858/F857)</f>
        <v/>
      </c>
      <c r="Q858" s="75"/>
      <c r="R858" s="128" t="str">
        <f t="shared" si="83"/>
        <v/>
      </c>
      <c r="S858" s="128" t="str">
        <f t="shared" si="84"/>
        <v/>
      </c>
      <c r="T858" s="131"/>
    </row>
    <row r="859" spans="1:20" ht="12.75" customHeight="1">
      <c r="A859" s="64">
        <v>2602</v>
      </c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126"/>
      <c r="M859" s="72"/>
      <c r="N859" s="3"/>
      <c r="O859" s="73"/>
      <c r="P859" s="127" t="str">
        <f>IF(H859=0,"",H859/G858)</f>
        <v/>
      </c>
      <c r="Q859" s="75"/>
      <c r="R859" s="128" t="str">
        <f t="shared" si="83"/>
        <v/>
      </c>
      <c r="S859" s="128" t="str">
        <f t="shared" si="84"/>
        <v/>
      </c>
      <c r="T859" s="131"/>
    </row>
    <row r="860" spans="1:20" ht="12.75" customHeight="1">
      <c r="A860" s="64">
        <v>2701</v>
      </c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126"/>
      <c r="M860" s="72"/>
      <c r="N860" s="3"/>
      <c r="O860" s="73"/>
      <c r="P860" s="127" t="str">
        <f>IF(I860=0,"",I860/H859)</f>
        <v/>
      </c>
      <c r="Q860" s="75"/>
      <c r="R860" s="128" t="str">
        <f t="shared" si="83"/>
        <v/>
      </c>
      <c r="S860" s="128" t="str">
        <f t="shared" si="84"/>
        <v/>
      </c>
      <c r="T860" s="131"/>
    </row>
    <row r="861" spans="1:20" ht="12.75" customHeight="1">
      <c r="A861" s="64">
        <v>2702</v>
      </c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126"/>
      <c r="M861" s="72"/>
      <c r="N861" s="3"/>
      <c r="O861" s="73"/>
      <c r="P861" s="129" t="str">
        <f>IF(J861=0,"",J861/I860)</f>
        <v/>
      </c>
      <c r="Q861" s="75"/>
      <c r="R861" s="130" t="str">
        <f t="shared" si="83"/>
        <v/>
      </c>
      <c r="S861" s="130" t="str">
        <f t="shared" si="84"/>
        <v/>
      </c>
      <c r="T861" s="131"/>
    </row>
    <row r="862" spans="1:20" ht="12.75" customHeight="1">
      <c r="A862" s="64">
        <v>2801</v>
      </c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126"/>
      <c r="M862" s="72"/>
      <c r="N862" s="3"/>
      <c r="O862" s="30"/>
      <c r="P862" s="80"/>
      <c r="Q862" s="81"/>
      <c r="R862" s="82"/>
      <c r="S862" s="83"/>
      <c r="T862" s="131"/>
    </row>
    <row r="863" spans="1:20" ht="12.75" customHeight="1">
      <c r="A863" s="64">
        <v>2802</v>
      </c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126"/>
      <c r="M863" s="72"/>
      <c r="N863" s="3"/>
      <c r="O863" s="30"/>
      <c r="P863" s="84"/>
      <c r="Q863" s="241"/>
      <c r="R863" s="86"/>
      <c r="S863" s="84"/>
      <c r="T863" s="131"/>
    </row>
    <row r="864" spans="1:20" ht="12.75" customHeight="1">
      <c r="A864" s="64">
        <v>2901</v>
      </c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126"/>
      <c r="M864" s="72"/>
      <c r="N864" s="3"/>
      <c r="O864" s="30"/>
      <c r="P864" s="84"/>
      <c r="Q864" s="241"/>
      <c r="R864" s="86"/>
      <c r="S864" s="84"/>
      <c r="T864" s="131"/>
    </row>
    <row r="865" spans="1:20" ht="12.75" customHeight="1">
      <c r="A865" s="64">
        <v>2902</v>
      </c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126"/>
      <c r="M865" s="72"/>
      <c r="N865" s="3"/>
      <c r="O865" s="30"/>
      <c r="P865" s="3"/>
      <c r="Q865" s="30"/>
      <c r="R865" s="23"/>
      <c r="S865" s="84"/>
      <c r="T865" s="131"/>
    </row>
    <row r="866" spans="1:20" ht="12.75" customHeight="1">
      <c r="A866" s="64">
        <v>3001</v>
      </c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126"/>
      <c r="M866" s="72"/>
      <c r="N866" s="3"/>
      <c r="O866" s="30"/>
      <c r="P866" s="89" t="s">
        <v>83</v>
      </c>
      <c r="Q866" s="90"/>
      <c r="R866" s="120" t="str">
        <f>IF(SUM(L859:L862)=0,"",SUM(L859:L862))</f>
        <v/>
      </c>
      <c r="S866" s="92" t="s">
        <v>11</v>
      </c>
      <c r="T866" s="131"/>
    </row>
    <row r="867" spans="1:20" ht="12.75" customHeight="1">
      <c r="A867" s="64">
        <v>3002</v>
      </c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126"/>
      <c r="M867" s="72"/>
      <c r="N867" s="3"/>
      <c r="O867" s="30"/>
      <c r="P867" s="93" t="s">
        <v>85</v>
      </c>
      <c r="Q867" s="94" t="str">
        <f>IF(Q866/B853=0,"",Q866/B853)</f>
        <v/>
      </c>
      <c r="R867" s="121" t="e">
        <f>IF(Q866/R866=0,"",Q866/R866)</f>
        <v>#VALUE!</v>
      </c>
      <c r="S867" s="96" t="s">
        <v>86</v>
      </c>
      <c r="T867" s="131"/>
    </row>
    <row r="868" spans="1:20" ht="12.75" customHeight="1">
      <c r="A868" s="261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126"/>
      <c r="M868" s="97"/>
      <c r="N868" s="98"/>
      <c r="O868" s="99"/>
      <c r="P868" s="98"/>
      <c r="Q868" s="99"/>
      <c r="R868" s="99"/>
      <c r="S868" s="122"/>
      <c r="T868" s="131"/>
    </row>
    <row r="869" spans="1:20" ht="12.75" customHeight="1">
      <c r="A869" s="29"/>
      <c r="B869" s="30"/>
      <c r="C869" s="30"/>
      <c r="D869" s="288" t="s">
        <v>111</v>
      </c>
      <c r="E869" s="289"/>
      <c r="F869" s="289"/>
      <c r="G869" s="289"/>
      <c r="H869" s="289"/>
      <c r="I869" s="289"/>
      <c r="J869" s="289"/>
      <c r="K869" s="290"/>
      <c r="L869" s="101">
        <f>SUM(L853:L865)</f>
        <v>0</v>
      </c>
      <c r="M869" s="102" t="str">
        <f>IF(L861=0,"",L861/B853)</f>
        <v/>
      </c>
      <c r="N869" s="102" t="str">
        <f>IF(L869=0,"",L869/B853)</f>
        <v/>
      </c>
      <c r="O869" s="102" t="str">
        <f>IF(L861=0,"",N869-M869)</f>
        <v/>
      </c>
      <c r="P869" s="3"/>
      <c r="Q869" s="30"/>
      <c r="R869" s="23"/>
      <c r="S869" s="3"/>
      <c r="T869" s="131"/>
    </row>
    <row r="870" spans="1:20" ht="12.75" customHeight="1"/>
    <row r="871" spans="1:20" ht="12.75" customHeight="1"/>
    <row r="872" spans="1:20" ht="26.25">
      <c r="A872" s="2"/>
      <c r="B872" s="291" t="s">
        <v>99</v>
      </c>
      <c r="C872" s="292"/>
      <c r="D872" s="292"/>
      <c r="E872" s="292"/>
      <c r="F872" s="292"/>
      <c r="G872" s="292"/>
      <c r="H872" s="292"/>
      <c r="I872" s="292"/>
      <c r="J872" s="292"/>
      <c r="K872" s="60" t="s">
        <v>145</v>
      </c>
      <c r="L872" s="60"/>
      <c r="M872" s="60"/>
      <c r="N872" s="30"/>
      <c r="O872" s="3"/>
      <c r="P872" s="30"/>
      <c r="Q872" s="30"/>
      <c r="R872" s="30"/>
      <c r="S872" s="131"/>
      <c r="T872" s="131"/>
    </row>
    <row r="873" spans="1:20" ht="20.25">
      <c r="A873" s="293" t="s">
        <v>10</v>
      </c>
      <c r="B873" s="294" t="s">
        <v>100</v>
      </c>
      <c r="C873" s="289"/>
      <c r="D873" s="289"/>
      <c r="E873" s="289"/>
      <c r="F873" s="289"/>
      <c r="G873" s="289"/>
      <c r="H873" s="289"/>
      <c r="I873" s="289"/>
      <c r="J873" s="289"/>
      <c r="K873" s="290"/>
      <c r="L873" s="162" t="s">
        <v>11</v>
      </c>
      <c r="M873" s="326" t="s">
        <v>3</v>
      </c>
      <c r="N873" s="326" t="s">
        <v>4</v>
      </c>
      <c r="O873" s="326" t="s">
        <v>5</v>
      </c>
      <c r="P873" s="326" t="s">
        <v>6</v>
      </c>
      <c r="Q873" s="326" t="s">
        <v>7</v>
      </c>
      <c r="R873" s="326" t="s">
        <v>8</v>
      </c>
      <c r="S873" s="286" t="s">
        <v>101</v>
      </c>
      <c r="T873" s="131"/>
    </row>
    <row r="874" spans="1:20" ht="18">
      <c r="A874" s="285"/>
      <c r="B874" s="64" t="s">
        <v>102</v>
      </c>
      <c r="C874" s="64" t="s">
        <v>103</v>
      </c>
      <c r="D874" s="64" t="s">
        <v>104</v>
      </c>
      <c r="E874" s="64" t="s">
        <v>105</v>
      </c>
      <c r="F874" s="64" t="s">
        <v>106</v>
      </c>
      <c r="G874" s="64" t="s">
        <v>107</v>
      </c>
      <c r="H874" s="64" t="s">
        <v>108</v>
      </c>
      <c r="I874" s="64" t="s">
        <v>109</v>
      </c>
      <c r="J874" s="64" t="s">
        <v>110</v>
      </c>
      <c r="K874" s="64" t="s">
        <v>136</v>
      </c>
      <c r="L874" s="162"/>
      <c r="M874" s="327"/>
      <c r="N874" s="327"/>
      <c r="O874" s="327"/>
      <c r="P874" s="327"/>
      <c r="Q874" s="327"/>
      <c r="R874" s="327"/>
      <c r="S874" s="285"/>
      <c r="T874" s="131"/>
    </row>
    <row r="875" spans="1:20" ht="15.75">
      <c r="A875" s="64">
        <v>2401</v>
      </c>
      <c r="B875" s="181">
        <v>124</v>
      </c>
      <c r="C875" s="87"/>
      <c r="D875" s="87"/>
      <c r="E875" s="87"/>
      <c r="F875" s="87"/>
      <c r="G875" s="87"/>
      <c r="H875" s="87"/>
      <c r="I875" s="87"/>
      <c r="J875" s="87"/>
      <c r="K875" s="87"/>
      <c r="L875" s="126"/>
      <c r="M875" s="67"/>
      <c r="N875" s="49"/>
      <c r="O875" s="68"/>
      <c r="P875" s="107"/>
      <c r="Q875" s="70">
        <f>B875</f>
        <v>124</v>
      </c>
      <c r="R875" s="108"/>
      <c r="S875" s="107"/>
      <c r="T875" s="131"/>
    </row>
    <row r="876" spans="1:20" ht="15.75">
      <c r="A876" s="64">
        <v>2402</v>
      </c>
      <c r="B876" s="87"/>
      <c r="C876" s="87">
        <v>100</v>
      </c>
      <c r="D876" s="87"/>
      <c r="E876" s="87"/>
      <c r="F876" s="87"/>
      <c r="G876" s="87"/>
      <c r="H876" s="87"/>
      <c r="I876" s="87"/>
      <c r="J876" s="87"/>
      <c r="K876" s="87"/>
      <c r="L876" s="126"/>
      <c r="M876" s="72"/>
      <c r="N876" s="3"/>
      <c r="O876" s="73"/>
      <c r="P876" s="127">
        <f>IF(C876=0,"",C876/B875)</f>
        <v>0.80645161290322576</v>
      </c>
      <c r="Q876" s="75">
        <v>100</v>
      </c>
      <c r="R876" s="128">
        <f t="shared" ref="R876:R883" si="85">IF(Q876=0,"",Q876/Q875)</f>
        <v>0.80645161290322576</v>
      </c>
      <c r="S876" s="128">
        <f t="shared" ref="S876:S883" si="86">IF(Q876=0,"",100%-R876)</f>
        <v>0.19354838709677424</v>
      </c>
      <c r="T876" s="131"/>
    </row>
    <row r="877" spans="1:20" ht="15.75">
      <c r="A877" s="64">
        <v>2501</v>
      </c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126"/>
      <c r="M877" s="72"/>
      <c r="N877" s="3"/>
      <c r="O877" s="73"/>
      <c r="P877" s="127" t="str">
        <f>IF(D877=0,"",D877/C876)</f>
        <v/>
      </c>
      <c r="Q877" s="75"/>
      <c r="R877" s="128" t="str">
        <f t="shared" si="85"/>
        <v/>
      </c>
      <c r="S877" s="128" t="str">
        <f t="shared" si="86"/>
        <v/>
      </c>
      <c r="T877" s="8">
        <f>Q877/Q875</f>
        <v>0</v>
      </c>
    </row>
    <row r="878" spans="1:20" ht="15.75">
      <c r="A878" s="64">
        <v>2502</v>
      </c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126"/>
      <c r="M878" s="72"/>
      <c r="N878" s="3"/>
      <c r="O878" s="73"/>
      <c r="P878" s="127" t="str">
        <f>IF(E878=0,"",E878/D877)</f>
        <v/>
      </c>
      <c r="Q878" s="75"/>
      <c r="R878" s="128" t="str">
        <f t="shared" si="85"/>
        <v/>
      </c>
      <c r="S878" s="128" t="str">
        <f t="shared" si="86"/>
        <v/>
      </c>
      <c r="T878" s="131"/>
    </row>
    <row r="879" spans="1:20" ht="15.75">
      <c r="A879" s="64">
        <v>2601</v>
      </c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126"/>
      <c r="M879" s="72"/>
      <c r="N879" s="3"/>
      <c r="O879" s="73"/>
      <c r="P879" s="127" t="str">
        <f>IF(F879=0,"",F879/E878)</f>
        <v/>
      </c>
      <c r="Q879" s="75"/>
      <c r="R879" s="128" t="str">
        <f t="shared" si="85"/>
        <v/>
      </c>
      <c r="S879" s="128" t="str">
        <f t="shared" si="86"/>
        <v/>
      </c>
      <c r="T879" s="131"/>
    </row>
    <row r="880" spans="1:20" ht="15.75">
      <c r="A880" s="64">
        <v>2602</v>
      </c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126"/>
      <c r="M880" s="72"/>
      <c r="N880" s="3"/>
      <c r="O880" s="73"/>
      <c r="P880" s="127" t="str">
        <f>IF(G880=0,"",G880/F879)</f>
        <v/>
      </c>
      <c r="Q880" s="75"/>
      <c r="R880" s="128" t="str">
        <f t="shared" si="85"/>
        <v/>
      </c>
      <c r="S880" s="128" t="str">
        <f t="shared" si="86"/>
        <v/>
      </c>
      <c r="T880" s="131"/>
    </row>
    <row r="881" spans="1:20" ht="15.75">
      <c r="A881" s="64">
        <v>2701</v>
      </c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126"/>
      <c r="M881" s="72"/>
      <c r="N881" s="3"/>
      <c r="O881" s="73"/>
      <c r="P881" s="127" t="str">
        <f>IF(H881=0,"",H881/G880)</f>
        <v/>
      </c>
      <c r="Q881" s="75"/>
      <c r="R881" s="128" t="str">
        <f t="shared" si="85"/>
        <v/>
      </c>
      <c r="S881" s="128" t="str">
        <f t="shared" si="86"/>
        <v/>
      </c>
      <c r="T881" s="131"/>
    </row>
    <row r="882" spans="1:20" ht="15.75">
      <c r="A882" s="64">
        <v>2702</v>
      </c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126"/>
      <c r="M882" s="72"/>
      <c r="N882" s="3"/>
      <c r="O882" s="73"/>
      <c r="P882" s="127" t="str">
        <f>IF(I882=0,"",I882/H881)</f>
        <v/>
      </c>
      <c r="Q882" s="75"/>
      <c r="R882" s="128" t="str">
        <f t="shared" si="85"/>
        <v/>
      </c>
      <c r="S882" s="128" t="str">
        <f t="shared" si="86"/>
        <v/>
      </c>
      <c r="T882" s="131"/>
    </row>
    <row r="883" spans="1:20" ht="15.75">
      <c r="A883" s="64">
        <v>2801</v>
      </c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126"/>
      <c r="M883" s="72"/>
      <c r="N883" s="3"/>
      <c r="O883" s="73"/>
      <c r="P883" s="129" t="str">
        <f>IF(J883=0,"",J883/I882)</f>
        <v/>
      </c>
      <c r="Q883" s="75"/>
      <c r="R883" s="130" t="str">
        <f t="shared" si="85"/>
        <v/>
      </c>
      <c r="S883" s="130" t="str">
        <f t="shared" si="86"/>
        <v/>
      </c>
      <c r="T883" s="131"/>
    </row>
    <row r="884" spans="1:20" ht="15.75">
      <c r="A884" s="64">
        <v>2802</v>
      </c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126"/>
      <c r="M884" s="72"/>
      <c r="N884" s="3"/>
      <c r="O884" s="30"/>
      <c r="P884" s="80"/>
      <c r="Q884" s="81"/>
      <c r="R884" s="82"/>
      <c r="S884" s="83"/>
      <c r="T884" s="131"/>
    </row>
    <row r="885" spans="1:20" ht="15.75">
      <c r="A885" s="64">
        <v>2901</v>
      </c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126"/>
      <c r="M885" s="72"/>
      <c r="N885" s="3"/>
      <c r="O885" s="30"/>
      <c r="P885" s="84"/>
      <c r="Q885" s="241"/>
      <c r="R885" s="86"/>
      <c r="S885" s="84"/>
      <c r="T885" s="131"/>
    </row>
    <row r="886" spans="1:20" ht="15.75">
      <c r="A886" s="64">
        <v>2902</v>
      </c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126"/>
      <c r="M886" s="72"/>
      <c r="N886" s="3"/>
      <c r="O886" s="30"/>
      <c r="P886" s="84"/>
      <c r="Q886" s="241"/>
      <c r="R886" s="86"/>
      <c r="S886" s="84"/>
      <c r="T886" s="131"/>
    </row>
    <row r="887" spans="1:20" ht="15.75">
      <c r="A887" s="64">
        <v>3001</v>
      </c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126"/>
      <c r="M887" s="72"/>
      <c r="N887" s="3"/>
      <c r="O887" s="30"/>
      <c r="P887" s="3"/>
      <c r="Q887" s="30"/>
      <c r="R887" s="23"/>
      <c r="S887" s="84"/>
      <c r="T887" s="131"/>
    </row>
    <row r="888" spans="1:20" ht="15.75">
      <c r="A888" s="64">
        <v>3002</v>
      </c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126"/>
      <c r="M888" s="72"/>
      <c r="N888" s="3"/>
      <c r="O888" s="30"/>
      <c r="P888" s="89" t="s">
        <v>83</v>
      </c>
      <c r="Q888" s="90"/>
      <c r="R888" s="120" t="str">
        <f>IF(SUM(L881:L884)=0,"",SUM(L881:L884))</f>
        <v/>
      </c>
      <c r="S888" s="92" t="s">
        <v>11</v>
      </c>
      <c r="T888" s="131"/>
    </row>
    <row r="889" spans="1:20" ht="15.75">
      <c r="A889" s="64">
        <v>3101</v>
      </c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126"/>
      <c r="M889" s="72"/>
      <c r="N889" s="3"/>
      <c r="O889" s="30"/>
      <c r="P889" s="93" t="s">
        <v>85</v>
      </c>
      <c r="Q889" s="94" t="str">
        <f>IF(Q888/B875=0,"",Q888/B875)</f>
        <v/>
      </c>
      <c r="R889" s="121" t="e">
        <f>IF(Q888/R888=0,"",Q888/R888)</f>
        <v>#VALUE!</v>
      </c>
      <c r="S889" s="96" t="s">
        <v>86</v>
      </c>
      <c r="T889" s="131"/>
    </row>
    <row r="890" spans="1:20" ht="12.75">
      <c r="A890" s="273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126"/>
      <c r="M890" s="97"/>
      <c r="N890" s="98"/>
      <c r="O890" s="99"/>
      <c r="P890" s="98"/>
      <c r="Q890" s="99"/>
      <c r="R890" s="99"/>
      <c r="S890" s="122"/>
      <c r="T890" s="131"/>
    </row>
    <row r="891" spans="1:20" ht="18">
      <c r="A891" s="29"/>
      <c r="B891" s="30"/>
      <c r="C891" s="30"/>
      <c r="D891" s="288" t="s">
        <v>111</v>
      </c>
      <c r="E891" s="289"/>
      <c r="F891" s="289"/>
      <c r="G891" s="289"/>
      <c r="H891" s="289"/>
      <c r="I891" s="289"/>
      <c r="J891" s="289"/>
      <c r="K891" s="290"/>
      <c r="L891" s="101">
        <f>SUM(L875:L887)</f>
        <v>0</v>
      </c>
      <c r="M891" s="102" t="str">
        <f>IF(L883=0,"",L883/B875)</f>
        <v/>
      </c>
      <c r="N891" s="102" t="str">
        <f>IF(L891=0,"",L891/B875)</f>
        <v/>
      </c>
      <c r="O891" s="102" t="str">
        <f>IF(L883=0,"",N891-M891)</f>
        <v/>
      </c>
      <c r="P891" s="3"/>
      <c r="Q891" s="30"/>
      <c r="R891" s="23"/>
      <c r="S891" s="3"/>
      <c r="T891" s="131"/>
    </row>
    <row r="892" spans="1:20" ht="12.75" customHeight="1"/>
    <row r="893" spans="1:20" ht="12.75" customHeight="1"/>
    <row r="894" spans="1:20" ht="12.75" customHeight="1">
      <c r="A894" s="2"/>
      <c r="B894" s="291" t="s">
        <v>99</v>
      </c>
      <c r="C894" s="292"/>
      <c r="D894" s="292"/>
      <c r="E894" s="292"/>
      <c r="F894" s="292"/>
      <c r="G894" s="292"/>
      <c r="H894" s="292"/>
      <c r="I894" s="292"/>
      <c r="J894" s="292"/>
      <c r="K894" s="60" t="s">
        <v>146</v>
      </c>
      <c r="L894" s="60"/>
      <c r="M894" s="60"/>
      <c r="N894" s="30"/>
      <c r="O894" s="3"/>
      <c r="P894" s="30"/>
      <c r="Q894" s="30"/>
      <c r="R894" s="30"/>
      <c r="S894" s="131"/>
      <c r="T894" s="131"/>
    </row>
    <row r="895" spans="1:20" ht="12.75" customHeight="1">
      <c r="A895" s="293" t="s">
        <v>10</v>
      </c>
      <c r="B895" s="294" t="s">
        <v>100</v>
      </c>
      <c r="C895" s="289"/>
      <c r="D895" s="289"/>
      <c r="E895" s="289"/>
      <c r="F895" s="289"/>
      <c r="G895" s="289"/>
      <c r="H895" s="289"/>
      <c r="I895" s="289"/>
      <c r="J895" s="289"/>
      <c r="K895" s="290"/>
      <c r="L895" s="162" t="s">
        <v>11</v>
      </c>
      <c r="M895" s="326" t="s">
        <v>3</v>
      </c>
      <c r="N895" s="326" t="s">
        <v>4</v>
      </c>
      <c r="O895" s="326" t="s">
        <v>5</v>
      </c>
      <c r="P895" s="326" t="s">
        <v>6</v>
      </c>
      <c r="Q895" s="326" t="s">
        <v>7</v>
      </c>
      <c r="R895" s="326" t="s">
        <v>8</v>
      </c>
      <c r="S895" s="286" t="s">
        <v>101</v>
      </c>
      <c r="T895" s="131"/>
    </row>
    <row r="896" spans="1:20" ht="12.75" customHeight="1">
      <c r="A896" s="285"/>
      <c r="B896" s="64" t="s">
        <v>102</v>
      </c>
      <c r="C896" s="64" t="s">
        <v>103</v>
      </c>
      <c r="D896" s="64" t="s">
        <v>104</v>
      </c>
      <c r="E896" s="64" t="s">
        <v>105</v>
      </c>
      <c r="F896" s="64" t="s">
        <v>106</v>
      </c>
      <c r="G896" s="64" t="s">
        <v>107</v>
      </c>
      <c r="H896" s="64" t="s">
        <v>108</v>
      </c>
      <c r="I896" s="64" t="s">
        <v>109</v>
      </c>
      <c r="J896" s="64" t="s">
        <v>110</v>
      </c>
      <c r="K896" s="64" t="s">
        <v>136</v>
      </c>
      <c r="L896" s="162"/>
      <c r="M896" s="327"/>
      <c r="N896" s="327"/>
      <c r="O896" s="327"/>
      <c r="P896" s="327"/>
      <c r="Q896" s="327"/>
      <c r="R896" s="327"/>
      <c r="S896" s="285"/>
      <c r="T896" s="131"/>
    </row>
    <row r="897" spans="1:20" ht="12.75" customHeight="1">
      <c r="A897" s="64">
        <v>2402</v>
      </c>
      <c r="B897" s="181">
        <v>99</v>
      </c>
      <c r="C897" s="87"/>
      <c r="D897" s="87"/>
      <c r="E897" s="87"/>
      <c r="F897" s="87"/>
      <c r="G897" s="87"/>
      <c r="H897" s="87"/>
      <c r="I897" s="87"/>
      <c r="J897" s="87"/>
      <c r="K897" s="87"/>
      <c r="L897" s="126"/>
      <c r="M897" s="67"/>
      <c r="N897" s="49"/>
      <c r="O897" s="68"/>
      <c r="P897" s="107"/>
      <c r="Q897" s="70">
        <f>B897</f>
        <v>99</v>
      </c>
      <c r="R897" s="108"/>
      <c r="S897" s="107"/>
      <c r="T897" s="131"/>
    </row>
    <row r="898" spans="1:20" ht="12.75" customHeight="1">
      <c r="A898" s="64">
        <v>2501</v>
      </c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126"/>
      <c r="M898" s="72"/>
      <c r="N898" s="3"/>
      <c r="O898" s="73"/>
      <c r="P898" s="127" t="str">
        <f>IF(C898=0,"",C898/B897)</f>
        <v/>
      </c>
      <c r="Q898" s="75"/>
      <c r="R898" s="128" t="str">
        <f t="shared" ref="R898:R905" si="87">IF(Q898=0,"",Q898/Q897)</f>
        <v/>
      </c>
      <c r="S898" s="128" t="str">
        <f t="shared" ref="S898:S905" si="88">IF(Q898=0,"",100%-R898)</f>
        <v/>
      </c>
      <c r="T898" s="131"/>
    </row>
    <row r="899" spans="1:20" ht="12.75" customHeight="1">
      <c r="A899" s="64">
        <v>2502</v>
      </c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126"/>
      <c r="M899" s="72"/>
      <c r="N899" s="3"/>
      <c r="O899" s="73"/>
      <c r="P899" s="127" t="str">
        <f>IF(D899=0,"",D899/C898)</f>
        <v/>
      </c>
      <c r="Q899" s="75"/>
      <c r="R899" s="128" t="str">
        <f t="shared" si="87"/>
        <v/>
      </c>
      <c r="S899" s="128" t="str">
        <f t="shared" si="88"/>
        <v/>
      </c>
      <c r="T899" s="8">
        <f>Q899/Q897</f>
        <v>0</v>
      </c>
    </row>
    <row r="900" spans="1:20" ht="12.75" customHeight="1">
      <c r="A900" s="64">
        <v>2601</v>
      </c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126"/>
      <c r="M900" s="72"/>
      <c r="N900" s="3"/>
      <c r="O900" s="73"/>
      <c r="P900" s="127" t="str">
        <f>IF(E900=0,"",E900/D899)</f>
        <v/>
      </c>
      <c r="Q900" s="75"/>
      <c r="R900" s="128" t="str">
        <f t="shared" si="87"/>
        <v/>
      </c>
      <c r="S900" s="128" t="str">
        <f t="shared" si="88"/>
        <v/>
      </c>
      <c r="T900" s="131"/>
    </row>
    <row r="901" spans="1:20" ht="12.75" customHeight="1">
      <c r="A901" s="64">
        <v>2602</v>
      </c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126"/>
      <c r="M901" s="72"/>
      <c r="N901" s="3"/>
      <c r="O901" s="73"/>
      <c r="P901" s="127" t="str">
        <f>IF(F901=0,"",F901/E900)</f>
        <v/>
      </c>
      <c r="Q901" s="75"/>
      <c r="R901" s="128" t="str">
        <f t="shared" si="87"/>
        <v/>
      </c>
      <c r="S901" s="128" t="str">
        <f t="shared" si="88"/>
        <v/>
      </c>
      <c r="T901" s="131"/>
    </row>
    <row r="902" spans="1:20" ht="12.75" customHeight="1">
      <c r="A902" s="64">
        <v>2701</v>
      </c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126"/>
      <c r="M902" s="72"/>
      <c r="N902" s="3"/>
      <c r="O902" s="73"/>
      <c r="P902" s="127" t="str">
        <f>IF(G902=0,"",G902/F901)</f>
        <v/>
      </c>
      <c r="Q902" s="75"/>
      <c r="R902" s="128" t="str">
        <f t="shared" si="87"/>
        <v/>
      </c>
      <c r="S902" s="128" t="str">
        <f t="shared" si="88"/>
        <v/>
      </c>
      <c r="T902" s="131"/>
    </row>
    <row r="903" spans="1:20" ht="12.75" customHeight="1">
      <c r="A903" s="64">
        <v>2702</v>
      </c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126"/>
      <c r="M903" s="72"/>
      <c r="N903" s="3"/>
      <c r="O903" s="73"/>
      <c r="P903" s="127" t="str">
        <f>IF(H903=0,"",H903/G902)</f>
        <v/>
      </c>
      <c r="Q903" s="75"/>
      <c r="R903" s="128" t="str">
        <f t="shared" si="87"/>
        <v/>
      </c>
      <c r="S903" s="128" t="str">
        <f t="shared" si="88"/>
        <v/>
      </c>
      <c r="T903" s="131"/>
    </row>
    <row r="904" spans="1:20" ht="12.75" customHeight="1">
      <c r="A904" s="64">
        <v>2801</v>
      </c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126"/>
      <c r="M904" s="72"/>
      <c r="N904" s="3"/>
      <c r="O904" s="73"/>
      <c r="P904" s="127" t="str">
        <f>IF(I904=0,"",I904/H903)</f>
        <v/>
      </c>
      <c r="Q904" s="75"/>
      <c r="R904" s="128" t="str">
        <f t="shared" si="87"/>
        <v/>
      </c>
      <c r="S904" s="128" t="str">
        <f t="shared" si="88"/>
        <v/>
      </c>
      <c r="T904" s="131"/>
    </row>
    <row r="905" spans="1:20" ht="12.75" customHeight="1">
      <c r="A905" s="64">
        <v>2802</v>
      </c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126"/>
      <c r="M905" s="72"/>
      <c r="N905" s="3"/>
      <c r="O905" s="73"/>
      <c r="P905" s="129" t="str">
        <f>IF(J905=0,"",J905/I904)</f>
        <v/>
      </c>
      <c r="Q905" s="75"/>
      <c r="R905" s="130" t="str">
        <f t="shared" si="87"/>
        <v/>
      </c>
      <c r="S905" s="130" t="str">
        <f t="shared" si="88"/>
        <v/>
      </c>
      <c r="T905" s="131"/>
    </row>
    <row r="906" spans="1:20" ht="12.75" customHeight="1">
      <c r="A906" s="64">
        <v>2901</v>
      </c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126"/>
      <c r="M906" s="72"/>
      <c r="N906" s="3"/>
      <c r="O906" s="30"/>
      <c r="P906" s="80"/>
      <c r="Q906" s="81"/>
      <c r="R906" s="82"/>
      <c r="S906" s="83"/>
      <c r="T906" s="131"/>
    </row>
    <row r="907" spans="1:20" ht="12.75" customHeight="1">
      <c r="A907" s="64">
        <v>2902</v>
      </c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126"/>
      <c r="M907" s="72"/>
      <c r="N907" s="3"/>
      <c r="O907" s="30"/>
      <c r="P907" s="84"/>
      <c r="Q907" s="241"/>
      <c r="R907" s="86"/>
      <c r="S907" s="84"/>
      <c r="T907" s="131"/>
    </row>
    <row r="908" spans="1:20" ht="12.75" customHeight="1">
      <c r="A908" s="64">
        <v>3001</v>
      </c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126"/>
      <c r="M908" s="72"/>
      <c r="N908" s="3"/>
      <c r="O908" s="30"/>
      <c r="P908" s="84"/>
      <c r="Q908" s="241"/>
      <c r="R908" s="86"/>
      <c r="S908" s="84"/>
      <c r="T908" s="131"/>
    </row>
    <row r="909" spans="1:20" ht="12.75" customHeight="1">
      <c r="A909" s="64">
        <v>3002</v>
      </c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126"/>
      <c r="M909" s="72"/>
      <c r="N909" s="3"/>
      <c r="O909" s="30"/>
      <c r="P909" s="3"/>
      <c r="Q909" s="30"/>
      <c r="R909" s="23"/>
      <c r="S909" s="84"/>
      <c r="T909" s="131"/>
    </row>
    <row r="910" spans="1:20" ht="12.75" customHeight="1">
      <c r="A910" s="64">
        <v>3101</v>
      </c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126"/>
      <c r="M910" s="72"/>
      <c r="N910" s="3"/>
      <c r="O910" s="30"/>
      <c r="P910" s="89" t="s">
        <v>83</v>
      </c>
      <c r="Q910" s="90"/>
      <c r="R910" s="120" t="str">
        <f>IF(SUM(L903:L906)=0,"",SUM(L903:L906))</f>
        <v/>
      </c>
      <c r="S910" s="92" t="s">
        <v>11</v>
      </c>
      <c r="T910" s="131"/>
    </row>
    <row r="911" spans="1:20" ht="12.75" customHeight="1">
      <c r="A911" s="64">
        <v>3102</v>
      </c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126"/>
      <c r="M911" s="72"/>
      <c r="N911" s="3"/>
      <c r="O911" s="30"/>
      <c r="P911" s="93" t="s">
        <v>85</v>
      </c>
      <c r="Q911" s="94" t="str">
        <f>IF(Q910/B897=0,"",Q910/B897)</f>
        <v/>
      </c>
      <c r="R911" s="121" t="e">
        <f>IF(Q910/R910=0,"",Q910/R910)</f>
        <v>#VALUE!</v>
      </c>
      <c r="S911" s="96" t="s">
        <v>86</v>
      </c>
      <c r="T911" s="131"/>
    </row>
    <row r="912" spans="1:20" ht="12.75" customHeight="1">
      <c r="A912" s="280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126"/>
      <c r="M912" s="97"/>
      <c r="N912" s="98"/>
      <c r="O912" s="99"/>
      <c r="P912" s="98"/>
      <c r="Q912" s="99"/>
      <c r="R912" s="99"/>
      <c r="S912" s="122"/>
      <c r="T912" s="131"/>
    </row>
    <row r="913" spans="1:20" ht="12.75" customHeight="1">
      <c r="A913" s="29"/>
      <c r="B913" s="30"/>
      <c r="C913" s="30"/>
      <c r="D913" s="288" t="s">
        <v>111</v>
      </c>
      <c r="E913" s="289"/>
      <c r="F913" s="289"/>
      <c r="G913" s="289"/>
      <c r="H913" s="289"/>
      <c r="I913" s="289"/>
      <c r="J913" s="289"/>
      <c r="K913" s="290"/>
      <c r="L913" s="101">
        <f>SUM(L897:L909)</f>
        <v>0</v>
      </c>
      <c r="M913" s="102" t="str">
        <f>IF(L905=0,"",L905/B897)</f>
        <v/>
      </c>
      <c r="N913" s="102" t="str">
        <f>IF(L913=0,"",L913/B897)</f>
        <v/>
      </c>
      <c r="O913" s="102" t="str">
        <f>IF(L905=0,"",N913-M913)</f>
        <v/>
      </c>
      <c r="P913" s="3"/>
      <c r="Q913" s="30"/>
      <c r="R913" s="23"/>
      <c r="S913" s="3"/>
      <c r="T913" s="131"/>
    </row>
    <row r="914" spans="1:20" ht="12.75" customHeight="1"/>
    <row r="915" spans="1:20" ht="12.75" customHeight="1"/>
    <row r="916" spans="1:20" ht="12.75" customHeight="1"/>
    <row r="917" spans="1:20" ht="12.75" customHeight="1"/>
    <row r="918" spans="1:20" ht="12.75" customHeight="1"/>
    <row r="919" spans="1:20" ht="12.75" customHeight="1"/>
    <row r="920" spans="1:20" ht="12.75" customHeight="1"/>
    <row r="921" spans="1:20" ht="12.75" customHeight="1"/>
    <row r="922" spans="1:20" ht="12.75" customHeight="1"/>
    <row r="923" spans="1:20" ht="12.75" customHeight="1"/>
    <row r="924" spans="1:20" ht="12.75" customHeight="1"/>
    <row r="925" spans="1:20" ht="12.75" customHeight="1"/>
    <row r="926" spans="1:20" ht="12.75" customHeight="1"/>
    <row r="927" spans="1:20" ht="12.75" customHeight="1"/>
    <row r="928" spans="1:20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424">
    <mergeCell ref="S895:S896"/>
    <mergeCell ref="D913:K913"/>
    <mergeCell ref="B894:J894"/>
    <mergeCell ref="A895:A896"/>
    <mergeCell ref="B895:K895"/>
    <mergeCell ref="M895:M896"/>
    <mergeCell ref="N895:N896"/>
    <mergeCell ref="O895:O896"/>
    <mergeCell ref="P895:P896"/>
    <mergeCell ref="Q895:Q896"/>
    <mergeCell ref="R895:R896"/>
    <mergeCell ref="S851:S852"/>
    <mergeCell ref="D869:K869"/>
    <mergeCell ref="B850:J850"/>
    <mergeCell ref="A851:A852"/>
    <mergeCell ref="B851:K851"/>
    <mergeCell ref="M851:M852"/>
    <mergeCell ref="N851:N852"/>
    <mergeCell ref="O851:O852"/>
    <mergeCell ref="P851:P852"/>
    <mergeCell ref="Q851:Q852"/>
    <mergeCell ref="R851:R852"/>
    <mergeCell ref="S829:S830"/>
    <mergeCell ref="D847:K847"/>
    <mergeCell ref="B828:J828"/>
    <mergeCell ref="A829:A830"/>
    <mergeCell ref="B829:K829"/>
    <mergeCell ref="M829:M830"/>
    <mergeCell ref="N829:N830"/>
    <mergeCell ref="O829:O830"/>
    <mergeCell ref="P829:P830"/>
    <mergeCell ref="Q829:Q830"/>
    <mergeCell ref="R829:R830"/>
    <mergeCell ref="M378:M379"/>
    <mergeCell ref="N378:N379"/>
    <mergeCell ref="O378:O379"/>
    <mergeCell ref="P378:P379"/>
    <mergeCell ref="Q378:Q379"/>
    <mergeCell ref="R378:R379"/>
    <mergeCell ref="D374:J374"/>
    <mergeCell ref="A377:G377"/>
    <mergeCell ref="H377:J377"/>
    <mergeCell ref="A378:A379"/>
    <mergeCell ref="B378:J378"/>
    <mergeCell ref="K378:K379"/>
    <mergeCell ref="L378:L379"/>
    <mergeCell ref="M355:M356"/>
    <mergeCell ref="N355:N356"/>
    <mergeCell ref="O355:O356"/>
    <mergeCell ref="P355:P356"/>
    <mergeCell ref="Q355:Q356"/>
    <mergeCell ref="R355:R356"/>
    <mergeCell ref="D351:J351"/>
    <mergeCell ref="A354:G354"/>
    <mergeCell ref="H354:J354"/>
    <mergeCell ref="A355:A356"/>
    <mergeCell ref="B355:J355"/>
    <mergeCell ref="K355:K356"/>
    <mergeCell ref="L355:L356"/>
    <mergeCell ref="M332:M333"/>
    <mergeCell ref="N332:N333"/>
    <mergeCell ref="O332:O333"/>
    <mergeCell ref="P332:P333"/>
    <mergeCell ref="Q332:Q333"/>
    <mergeCell ref="R332:R333"/>
    <mergeCell ref="D328:J328"/>
    <mergeCell ref="A331:G331"/>
    <mergeCell ref="H331:J331"/>
    <mergeCell ref="A332:A333"/>
    <mergeCell ref="B332:J332"/>
    <mergeCell ref="K332:K333"/>
    <mergeCell ref="L332:L333"/>
    <mergeCell ref="M309:M310"/>
    <mergeCell ref="N309:N310"/>
    <mergeCell ref="O309:O310"/>
    <mergeCell ref="P309:P310"/>
    <mergeCell ref="Q309:Q310"/>
    <mergeCell ref="R309:R310"/>
    <mergeCell ref="D305:J305"/>
    <mergeCell ref="A308:G308"/>
    <mergeCell ref="H308:J308"/>
    <mergeCell ref="A309:A310"/>
    <mergeCell ref="B309:J309"/>
    <mergeCell ref="K309:K310"/>
    <mergeCell ref="L309:L310"/>
    <mergeCell ref="M285:M286"/>
    <mergeCell ref="N285:N286"/>
    <mergeCell ref="O285:O286"/>
    <mergeCell ref="P285:P286"/>
    <mergeCell ref="Q285:Q286"/>
    <mergeCell ref="R285:R286"/>
    <mergeCell ref="D281:J281"/>
    <mergeCell ref="A284:G284"/>
    <mergeCell ref="H284:J284"/>
    <mergeCell ref="A285:A286"/>
    <mergeCell ref="B285:J285"/>
    <mergeCell ref="K285:K286"/>
    <mergeCell ref="L285:L286"/>
    <mergeCell ref="M261:M262"/>
    <mergeCell ref="N261:N262"/>
    <mergeCell ref="O261:O262"/>
    <mergeCell ref="P261:P262"/>
    <mergeCell ref="Q261:Q262"/>
    <mergeCell ref="R261:R262"/>
    <mergeCell ref="D257:J257"/>
    <mergeCell ref="A260:G260"/>
    <mergeCell ref="H260:J260"/>
    <mergeCell ref="A261:A262"/>
    <mergeCell ref="B261:J261"/>
    <mergeCell ref="K261:K262"/>
    <mergeCell ref="L261:L262"/>
    <mergeCell ref="M169:M170"/>
    <mergeCell ref="N169:N170"/>
    <mergeCell ref="O169:O170"/>
    <mergeCell ref="P169:P170"/>
    <mergeCell ref="Q169:Q170"/>
    <mergeCell ref="R169:R170"/>
    <mergeCell ref="D165:J165"/>
    <mergeCell ref="A168:G168"/>
    <mergeCell ref="H168:J168"/>
    <mergeCell ref="A169:A170"/>
    <mergeCell ref="B169:J169"/>
    <mergeCell ref="K169:K170"/>
    <mergeCell ref="L169:L170"/>
    <mergeCell ref="O145:O146"/>
    <mergeCell ref="P145:P146"/>
    <mergeCell ref="Q145:Q146"/>
    <mergeCell ref="R145:R146"/>
    <mergeCell ref="D141:J141"/>
    <mergeCell ref="A144:G144"/>
    <mergeCell ref="H144:J144"/>
    <mergeCell ref="A145:A146"/>
    <mergeCell ref="B145:J145"/>
    <mergeCell ref="K145:K146"/>
    <mergeCell ref="L145:L146"/>
    <mergeCell ref="B2:J2"/>
    <mergeCell ref="B22:J22"/>
    <mergeCell ref="B40:J40"/>
    <mergeCell ref="B59:J59"/>
    <mergeCell ref="B78:J78"/>
    <mergeCell ref="B97:J97"/>
    <mergeCell ref="A120:A121"/>
    <mergeCell ref="M145:M146"/>
    <mergeCell ref="N145:N146"/>
    <mergeCell ref="P120:P121"/>
    <mergeCell ref="Q120:Q121"/>
    <mergeCell ref="R120:R121"/>
    <mergeCell ref="B119:J119"/>
    <mergeCell ref="B120:J120"/>
    <mergeCell ref="K120:K121"/>
    <mergeCell ref="L120:L121"/>
    <mergeCell ref="M120:M121"/>
    <mergeCell ref="N120:N121"/>
    <mergeCell ref="O120:O121"/>
    <mergeCell ref="B806:J806"/>
    <mergeCell ref="B807:K807"/>
    <mergeCell ref="D825:K825"/>
    <mergeCell ref="D781:K781"/>
    <mergeCell ref="B784:J784"/>
    <mergeCell ref="A785:A786"/>
    <mergeCell ref="B785:K785"/>
    <mergeCell ref="S785:S786"/>
    <mergeCell ref="D803:K803"/>
    <mergeCell ref="A807:A808"/>
    <mergeCell ref="S807:S808"/>
    <mergeCell ref="M785:M786"/>
    <mergeCell ref="N785:N786"/>
    <mergeCell ref="O785:O786"/>
    <mergeCell ref="P785:P786"/>
    <mergeCell ref="Q785:Q786"/>
    <mergeCell ref="R785:R786"/>
    <mergeCell ref="M807:M808"/>
    <mergeCell ref="N807:N808"/>
    <mergeCell ref="O807:O808"/>
    <mergeCell ref="P807:P808"/>
    <mergeCell ref="Q807:Q808"/>
    <mergeCell ref="R807:R808"/>
    <mergeCell ref="D604:K604"/>
    <mergeCell ref="A608:A609"/>
    <mergeCell ref="S608:S609"/>
    <mergeCell ref="B607:J607"/>
    <mergeCell ref="B608:J608"/>
    <mergeCell ref="D627:K627"/>
    <mergeCell ref="B630:J630"/>
    <mergeCell ref="A631:A632"/>
    <mergeCell ref="B631:J631"/>
    <mergeCell ref="S631:S632"/>
    <mergeCell ref="M608:M609"/>
    <mergeCell ref="N608:N609"/>
    <mergeCell ref="O608:O609"/>
    <mergeCell ref="P608:P609"/>
    <mergeCell ref="Q608:Q609"/>
    <mergeCell ref="R608:R609"/>
    <mergeCell ref="M631:M632"/>
    <mergeCell ref="N631:N632"/>
    <mergeCell ref="O631:O632"/>
    <mergeCell ref="P631:P632"/>
    <mergeCell ref="Q631:Q632"/>
    <mergeCell ref="R631:R632"/>
    <mergeCell ref="B561:G561"/>
    <mergeCell ref="H561:J561"/>
    <mergeCell ref="A562:A563"/>
    <mergeCell ref="B562:J562"/>
    <mergeCell ref="S562:S563"/>
    <mergeCell ref="D581:J581"/>
    <mergeCell ref="B584:J584"/>
    <mergeCell ref="A585:A586"/>
    <mergeCell ref="B585:J585"/>
    <mergeCell ref="S585:S586"/>
    <mergeCell ref="M562:M563"/>
    <mergeCell ref="N562:N563"/>
    <mergeCell ref="O562:O563"/>
    <mergeCell ref="P562:P563"/>
    <mergeCell ref="Q562:Q563"/>
    <mergeCell ref="R562:R563"/>
    <mergeCell ref="M585:M586"/>
    <mergeCell ref="N585:N586"/>
    <mergeCell ref="O585:O586"/>
    <mergeCell ref="P585:P586"/>
    <mergeCell ref="Q585:Q586"/>
    <mergeCell ref="R585:R586"/>
    <mergeCell ref="B515:G515"/>
    <mergeCell ref="B516:J516"/>
    <mergeCell ref="D535:J535"/>
    <mergeCell ref="B538:G538"/>
    <mergeCell ref="A539:A540"/>
    <mergeCell ref="B539:J539"/>
    <mergeCell ref="S539:S540"/>
    <mergeCell ref="H538:J538"/>
    <mergeCell ref="D558:K558"/>
    <mergeCell ref="M539:M540"/>
    <mergeCell ref="N539:N540"/>
    <mergeCell ref="O539:O540"/>
    <mergeCell ref="P539:P540"/>
    <mergeCell ref="Q539:Q540"/>
    <mergeCell ref="R539:R540"/>
    <mergeCell ref="D737:K737"/>
    <mergeCell ref="A741:A742"/>
    <mergeCell ref="S741:S742"/>
    <mergeCell ref="B740:J740"/>
    <mergeCell ref="B741:K741"/>
    <mergeCell ref="D759:K759"/>
    <mergeCell ref="B762:J762"/>
    <mergeCell ref="A763:A764"/>
    <mergeCell ref="B763:K763"/>
    <mergeCell ref="S763:S764"/>
    <mergeCell ref="M741:M742"/>
    <mergeCell ref="N741:N742"/>
    <mergeCell ref="O741:O742"/>
    <mergeCell ref="P741:P742"/>
    <mergeCell ref="Q741:Q742"/>
    <mergeCell ref="R741:R742"/>
    <mergeCell ref="M763:M764"/>
    <mergeCell ref="N763:N764"/>
    <mergeCell ref="O763:O764"/>
    <mergeCell ref="P763:P764"/>
    <mergeCell ref="Q763:Q764"/>
    <mergeCell ref="R763:R764"/>
    <mergeCell ref="B696:J696"/>
    <mergeCell ref="A697:A698"/>
    <mergeCell ref="B697:K697"/>
    <mergeCell ref="S697:S698"/>
    <mergeCell ref="D715:K715"/>
    <mergeCell ref="B718:J718"/>
    <mergeCell ref="A719:A720"/>
    <mergeCell ref="B719:K719"/>
    <mergeCell ref="S719:S720"/>
    <mergeCell ref="M697:M698"/>
    <mergeCell ref="N697:N698"/>
    <mergeCell ref="O697:O698"/>
    <mergeCell ref="P697:P698"/>
    <mergeCell ref="Q697:Q698"/>
    <mergeCell ref="R697:R698"/>
    <mergeCell ref="M719:M720"/>
    <mergeCell ref="N719:N720"/>
    <mergeCell ref="O719:O720"/>
    <mergeCell ref="P719:P720"/>
    <mergeCell ref="Q719:Q720"/>
    <mergeCell ref="R719:R720"/>
    <mergeCell ref="A653:A654"/>
    <mergeCell ref="B653:K653"/>
    <mergeCell ref="S653:S654"/>
    <mergeCell ref="D671:K671"/>
    <mergeCell ref="A675:A676"/>
    <mergeCell ref="S675:S676"/>
    <mergeCell ref="B674:J674"/>
    <mergeCell ref="B675:K675"/>
    <mergeCell ref="D693:K693"/>
    <mergeCell ref="M653:M654"/>
    <mergeCell ref="N653:N654"/>
    <mergeCell ref="O653:O654"/>
    <mergeCell ref="P653:P654"/>
    <mergeCell ref="Q653:Q654"/>
    <mergeCell ref="R653:R654"/>
    <mergeCell ref="M675:M676"/>
    <mergeCell ref="N675:N676"/>
    <mergeCell ref="O675:O676"/>
    <mergeCell ref="P675:P676"/>
    <mergeCell ref="Q675:Q676"/>
    <mergeCell ref="R675:R676"/>
    <mergeCell ref="D443:J443"/>
    <mergeCell ref="B446:G446"/>
    <mergeCell ref="H446:J446"/>
    <mergeCell ref="A447:A448"/>
    <mergeCell ref="B447:J447"/>
    <mergeCell ref="S447:S448"/>
    <mergeCell ref="E466:K466"/>
    <mergeCell ref="D649:K649"/>
    <mergeCell ref="B652:J652"/>
    <mergeCell ref="B469:G469"/>
    <mergeCell ref="H469:J469"/>
    <mergeCell ref="A470:A471"/>
    <mergeCell ref="B470:J470"/>
    <mergeCell ref="S470:S471"/>
    <mergeCell ref="D489:K489"/>
    <mergeCell ref="H492:J492"/>
    <mergeCell ref="B492:G492"/>
    <mergeCell ref="A493:A494"/>
    <mergeCell ref="B493:J493"/>
    <mergeCell ref="S493:S494"/>
    <mergeCell ref="D512:K512"/>
    <mergeCell ref="H515:J515"/>
    <mergeCell ref="A516:A517"/>
    <mergeCell ref="S516:S517"/>
    <mergeCell ref="M238:M239"/>
    <mergeCell ref="N238:N239"/>
    <mergeCell ref="O238:O239"/>
    <mergeCell ref="P238:P239"/>
    <mergeCell ref="Q238:Q239"/>
    <mergeCell ref="R238:R239"/>
    <mergeCell ref="D234:J234"/>
    <mergeCell ref="A237:G237"/>
    <mergeCell ref="H237:J237"/>
    <mergeCell ref="A238:A239"/>
    <mergeCell ref="B238:J238"/>
    <mergeCell ref="K238:K239"/>
    <mergeCell ref="L238:L239"/>
    <mergeCell ref="M215:M216"/>
    <mergeCell ref="N215:N216"/>
    <mergeCell ref="O215:O216"/>
    <mergeCell ref="P215:P216"/>
    <mergeCell ref="Q215:Q216"/>
    <mergeCell ref="R215:R216"/>
    <mergeCell ref="D211:J211"/>
    <mergeCell ref="A214:G214"/>
    <mergeCell ref="H214:J214"/>
    <mergeCell ref="A215:A216"/>
    <mergeCell ref="B215:J215"/>
    <mergeCell ref="K215:K216"/>
    <mergeCell ref="L215:L216"/>
    <mergeCell ref="M192:M193"/>
    <mergeCell ref="N192:N193"/>
    <mergeCell ref="O192:O193"/>
    <mergeCell ref="P192:P193"/>
    <mergeCell ref="Q192:Q193"/>
    <mergeCell ref="R192:R193"/>
    <mergeCell ref="D188:J188"/>
    <mergeCell ref="A191:G191"/>
    <mergeCell ref="H191:J191"/>
    <mergeCell ref="A192:A193"/>
    <mergeCell ref="B192:J192"/>
    <mergeCell ref="K192:K193"/>
    <mergeCell ref="L192:L193"/>
    <mergeCell ref="M424:M425"/>
    <mergeCell ref="N424:N425"/>
    <mergeCell ref="O424:O425"/>
    <mergeCell ref="P424:P425"/>
    <mergeCell ref="Q424:Q425"/>
    <mergeCell ref="R424:R425"/>
    <mergeCell ref="D420:J420"/>
    <mergeCell ref="A423:G423"/>
    <mergeCell ref="H423:J423"/>
    <mergeCell ref="A424:A425"/>
    <mergeCell ref="B424:J424"/>
    <mergeCell ref="K424:K425"/>
    <mergeCell ref="L424:L425"/>
    <mergeCell ref="M401:M402"/>
    <mergeCell ref="N401:N402"/>
    <mergeCell ref="O401:O402"/>
    <mergeCell ref="P401:P402"/>
    <mergeCell ref="Q401:Q402"/>
    <mergeCell ref="R401:R402"/>
    <mergeCell ref="D397:J397"/>
    <mergeCell ref="A400:G400"/>
    <mergeCell ref="H400:J400"/>
    <mergeCell ref="A401:A402"/>
    <mergeCell ref="B401:J401"/>
    <mergeCell ref="K401:K402"/>
    <mergeCell ref="L401:L402"/>
    <mergeCell ref="M447:M448"/>
    <mergeCell ref="N447:N448"/>
    <mergeCell ref="O447:O448"/>
    <mergeCell ref="P447:P448"/>
    <mergeCell ref="Q447:Q448"/>
    <mergeCell ref="R447:R448"/>
    <mergeCell ref="M470:M471"/>
    <mergeCell ref="N470:N471"/>
    <mergeCell ref="O470:O471"/>
    <mergeCell ref="P470:P471"/>
    <mergeCell ref="Q470:Q471"/>
    <mergeCell ref="R470:R471"/>
    <mergeCell ref="M493:M494"/>
    <mergeCell ref="N493:N494"/>
    <mergeCell ref="O493:O494"/>
    <mergeCell ref="P493:P494"/>
    <mergeCell ref="Q493:Q494"/>
    <mergeCell ref="R493:R494"/>
    <mergeCell ref="M516:M517"/>
    <mergeCell ref="N516:N517"/>
    <mergeCell ref="O516:O517"/>
    <mergeCell ref="P516:P517"/>
    <mergeCell ref="Q516:Q517"/>
    <mergeCell ref="R516:R517"/>
    <mergeCell ref="S873:S874"/>
    <mergeCell ref="D891:K891"/>
    <mergeCell ref="B872:J872"/>
    <mergeCell ref="A873:A874"/>
    <mergeCell ref="B873:K873"/>
    <mergeCell ref="M873:M874"/>
    <mergeCell ref="N873:N874"/>
    <mergeCell ref="O873:O874"/>
    <mergeCell ref="P873:P874"/>
    <mergeCell ref="Q873:Q874"/>
    <mergeCell ref="R873:R874"/>
  </mergeCells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8080"/>
  </sheetPr>
  <dimension ref="A1:AC1000"/>
  <sheetViews>
    <sheetView topLeftCell="A828" workbookViewId="0">
      <selection activeCell="A804" sqref="A804:S868"/>
    </sheetView>
  </sheetViews>
  <sheetFormatPr baseColWidth="10" defaultColWidth="12.5703125" defaultRowHeight="15" customHeight="1"/>
  <cols>
    <col min="1" max="1" width="10" customWidth="1"/>
    <col min="2" max="10" width="4.5703125" customWidth="1"/>
    <col min="11" max="11" width="15.7109375" customWidth="1"/>
    <col min="12" max="12" width="11" customWidth="1"/>
    <col min="13" max="13" width="11.28515625" customWidth="1"/>
    <col min="14" max="14" width="10.85546875" customWidth="1"/>
    <col min="15" max="15" width="11.7109375" customWidth="1"/>
    <col min="16" max="16" width="10.5703125" customWidth="1"/>
    <col min="17" max="18" width="10.85546875" customWidth="1"/>
    <col min="19" max="29" width="10" customWidth="1"/>
  </cols>
  <sheetData>
    <row r="1" spans="1:18" ht="12.75" customHeight="1">
      <c r="A1" s="40" t="s">
        <v>78</v>
      </c>
      <c r="L1" s="3"/>
      <c r="M1" s="3"/>
      <c r="O1" s="3"/>
    </row>
    <row r="2" spans="1:18" ht="25.5" customHeight="1">
      <c r="B2" s="302" t="s">
        <v>2</v>
      </c>
      <c r="C2" s="303"/>
      <c r="D2" s="303"/>
      <c r="E2" s="303"/>
      <c r="F2" s="303"/>
      <c r="G2" s="303"/>
      <c r="H2" s="303"/>
      <c r="I2" s="303"/>
      <c r="J2" s="303"/>
      <c r="L2" s="7" t="s">
        <v>3</v>
      </c>
      <c r="M2" s="7" t="s">
        <v>4</v>
      </c>
      <c r="N2" s="52" t="s">
        <v>5</v>
      </c>
      <c r="O2" s="7" t="s">
        <v>6</v>
      </c>
      <c r="P2" s="6" t="s">
        <v>7</v>
      </c>
      <c r="Q2" s="6" t="s">
        <v>8</v>
      </c>
      <c r="R2" s="7" t="s">
        <v>9</v>
      </c>
    </row>
    <row r="3" spans="1:18" ht="12.75" customHeight="1">
      <c r="A3" s="53" t="s">
        <v>10</v>
      </c>
      <c r="B3" s="54">
        <v>1</v>
      </c>
      <c r="C3" s="54">
        <v>2</v>
      </c>
      <c r="D3" s="54">
        <v>3</v>
      </c>
      <c r="E3" s="54">
        <v>4</v>
      </c>
      <c r="F3" s="54">
        <v>5</v>
      </c>
      <c r="G3" s="54">
        <v>6</v>
      </c>
      <c r="H3" s="54">
        <v>7</v>
      </c>
      <c r="I3" s="54">
        <v>8</v>
      </c>
      <c r="J3" s="54">
        <v>9</v>
      </c>
      <c r="K3" s="55" t="s">
        <v>11</v>
      </c>
      <c r="L3" s="3"/>
      <c r="M3" s="3"/>
      <c r="O3" s="3"/>
      <c r="P3" s="15"/>
      <c r="Q3" s="15"/>
      <c r="R3" s="3"/>
    </row>
    <row r="4" spans="1:18" ht="12.75" customHeight="1">
      <c r="A4" s="29" t="s">
        <v>49</v>
      </c>
      <c r="B4" s="26">
        <v>28</v>
      </c>
      <c r="K4" s="31"/>
      <c r="L4" s="3"/>
      <c r="M4" s="3"/>
      <c r="O4" s="3"/>
      <c r="P4" s="18">
        <f>B4</f>
        <v>28</v>
      </c>
      <c r="Q4" s="15"/>
      <c r="R4" s="3"/>
    </row>
    <row r="5" spans="1:18" ht="12.75" customHeight="1">
      <c r="A5" s="29" t="s">
        <v>50</v>
      </c>
      <c r="C5" s="26">
        <v>27</v>
      </c>
      <c r="K5" s="31"/>
      <c r="L5" s="3"/>
      <c r="M5" s="3"/>
      <c r="N5" s="3"/>
      <c r="O5" s="3">
        <f>C5/B4</f>
        <v>0.9642857142857143</v>
      </c>
      <c r="P5" s="22">
        <v>27</v>
      </c>
      <c r="Q5" s="23">
        <f t="shared" ref="Q5:Q12" si="0">P5/P4</f>
        <v>0.9642857142857143</v>
      </c>
      <c r="R5" s="3">
        <f t="shared" ref="R5:R12" si="1">100%-Q5</f>
        <v>3.5714285714285698E-2</v>
      </c>
    </row>
    <row r="6" spans="1:18" ht="12.75" customHeight="1">
      <c r="A6" s="29" t="s">
        <v>51</v>
      </c>
      <c r="D6" s="26">
        <v>26</v>
      </c>
      <c r="K6" s="31"/>
      <c r="O6" s="3">
        <f>D6/C5</f>
        <v>0.96296296296296291</v>
      </c>
      <c r="P6" s="22">
        <v>26</v>
      </c>
      <c r="Q6" s="23">
        <f t="shared" si="0"/>
        <v>0.96296296296296291</v>
      </c>
      <c r="R6" s="3">
        <f t="shared" si="1"/>
        <v>3.703703703703709E-2</v>
      </c>
    </row>
    <row r="7" spans="1:18" ht="12.75" customHeight="1">
      <c r="A7" s="29" t="s">
        <v>52</v>
      </c>
      <c r="E7" s="26">
        <v>24</v>
      </c>
      <c r="K7" s="31"/>
      <c r="O7" s="3">
        <f>E7/D6</f>
        <v>0.92307692307692313</v>
      </c>
      <c r="P7" s="22">
        <v>26</v>
      </c>
      <c r="Q7" s="23">
        <f t="shared" si="0"/>
        <v>1</v>
      </c>
      <c r="R7" s="3">
        <f t="shared" si="1"/>
        <v>0</v>
      </c>
    </row>
    <row r="8" spans="1:18" ht="12.75" customHeight="1">
      <c r="A8" s="29" t="s">
        <v>53</v>
      </c>
      <c r="F8" s="26">
        <v>22</v>
      </c>
      <c r="K8" s="31"/>
      <c r="O8" s="3">
        <f>F8/E7</f>
        <v>0.91666666666666663</v>
      </c>
      <c r="P8" s="22">
        <v>24</v>
      </c>
      <c r="Q8" s="23">
        <f t="shared" si="0"/>
        <v>0.92307692307692313</v>
      </c>
      <c r="R8" s="3">
        <f t="shared" si="1"/>
        <v>7.6923076923076872E-2</v>
      </c>
    </row>
    <row r="9" spans="1:18" ht="12.75" customHeight="1">
      <c r="A9" s="29" t="s">
        <v>54</v>
      </c>
      <c r="G9" s="26">
        <v>22</v>
      </c>
      <c r="K9" s="31"/>
      <c r="O9" s="3">
        <f>G9/F8</f>
        <v>1</v>
      </c>
      <c r="P9" s="22">
        <v>25</v>
      </c>
      <c r="Q9" s="23">
        <f t="shared" si="0"/>
        <v>1.0416666666666667</v>
      </c>
      <c r="R9" s="3">
        <f t="shared" si="1"/>
        <v>-4.1666666666666741E-2</v>
      </c>
    </row>
    <row r="10" spans="1:18" ht="12.75" customHeight="1">
      <c r="A10" s="29" t="s">
        <v>55</v>
      </c>
      <c r="H10" s="26">
        <v>21</v>
      </c>
      <c r="K10" s="31"/>
      <c r="O10" s="3">
        <f>H10/G9</f>
        <v>0.95454545454545459</v>
      </c>
      <c r="P10" s="22">
        <v>23</v>
      </c>
      <c r="Q10" s="23">
        <f t="shared" si="0"/>
        <v>0.92</v>
      </c>
      <c r="R10" s="3">
        <f t="shared" si="1"/>
        <v>7.999999999999996E-2</v>
      </c>
    </row>
    <row r="11" spans="1:18" ht="12.75" customHeight="1">
      <c r="A11" s="29" t="s">
        <v>56</v>
      </c>
      <c r="I11" s="26">
        <v>20</v>
      </c>
      <c r="K11" s="31"/>
      <c r="O11" s="3">
        <f>I11/H10</f>
        <v>0.95238095238095233</v>
      </c>
      <c r="P11" s="22">
        <v>22</v>
      </c>
      <c r="Q11" s="23">
        <f t="shared" si="0"/>
        <v>0.95652173913043481</v>
      </c>
      <c r="R11" s="3">
        <f t="shared" si="1"/>
        <v>4.3478260869565188E-2</v>
      </c>
    </row>
    <row r="12" spans="1:18" ht="12.75" customHeight="1">
      <c r="A12" s="29" t="s">
        <v>57</v>
      </c>
      <c r="J12" s="26">
        <v>20</v>
      </c>
      <c r="K12" s="31">
        <v>18</v>
      </c>
      <c r="O12" s="3">
        <f>J12/I11</f>
        <v>1</v>
      </c>
      <c r="P12" s="22">
        <v>22</v>
      </c>
      <c r="Q12" s="23">
        <f t="shared" si="0"/>
        <v>1</v>
      </c>
      <c r="R12" s="3">
        <f t="shared" si="1"/>
        <v>0</v>
      </c>
    </row>
    <row r="13" spans="1:18" ht="12.75" customHeight="1">
      <c r="A13" s="29" t="s">
        <v>69</v>
      </c>
      <c r="J13" s="26">
        <v>4</v>
      </c>
      <c r="K13" s="31">
        <v>3</v>
      </c>
      <c r="O13" s="3"/>
      <c r="P13" s="22">
        <v>4</v>
      </c>
      <c r="Q13" s="23"/>
      <c r="R13" s="3"/>
    </row>
    <row r="14" spans="1:18" ht="12.75" customHeight="1">
      <c r="A14" s="29" t="s">
        <v>70</v>
      </c>
      <c r="J14" s="26">
        <v>1</v>
      </c>
      <c r="K14" s="31"/>
      <c r="O14" s="3"/>
      <c r="P14" s="22">
        <v>2</v>
      </c>
      <c r="Q14" s="23"/>
      <c r="R14" s="3"/>
    </row>
    <row r="15" spans="1:18" ht="12.75" customHeight="1">
      <c r="A15" s="29" t="s">
        <v>73</v>
      </c>
      <c r="J15" s="26">
        <v>2</v>
      </c>
      <c r="K15" s="31"/>
      <c r="O15" s="3"/>
      <c r="P15" s="22">
        <v>2</v>
      </c>
      <c r="Q15" s="23"/>
      <c r="R15" s="3"/>
    </row>
    <row r="16" spans="1:18" ht="12.75" customHeight="1">
      <c r="A16" s="29" t="s">
        <v>80</v>
      </c>
      <c r="J16" s="26">
        <v>1</v>
      </c>
      <c r="K16" s="31">
        <v>1</v>
      </c>
      <c r="O16" s="3"/>
      <c r="P16" s="22">
        <v>1</v>
      </c>
      <c r="Q16" s="23"/>
      <c r="R16" s="3"/>
    </row>
    <row r="17" spans="1:18" ht="12.75" customHeight="1">
      <c r="K17" s="26">
        <f>SUM(K12:K16)</f>
        <v>22</v>
      </c>
      <c r="L17" s="3">
        <f>K12/B4</f>
        <v>0.6428571428571429</v>
      </c>
      <c r="M17" s="39">
        <f>K17/B4</f>
        <v>0.7857142857142857</v>
      </c>
      <c r="N17" s="39">
        <f>M17-L17</f>
        <v>0.14285714285714279</v>
      </c>
    </row>
    <row r="18" spans="1:18" ht="12.75" customHeight="1">
      <c r="A18" s="40" t="s">
        <v>79</v>
      </c>
      <c r="L18" s="3"/>
      <c r="M18" s="3"/>
      <c r="O18" s="3"/>
    </row>
    <row r="19" spans="1:18" ht="25.5" customHeight="1">
      <c r="B19" s="302" t="s">
        <v>2</v>
      </c>
      <c r="C19" s="303"/>
      <c r="D19" s="303"/>
      <c r="E19" s="303"/>
      <c r="F19" s="303"/>
      <c r="G19" s="303"/>
      <c r="H19" s="303"/>
      <c r="I19" s="303"/>
      <c r="J19" s="303"/>
      <c r="L19" s="7" t="s">
        <v>3</v>
      </c>
      <c r="M19" s="7" t="s">
        <v>4</v>
      </c>
      <c r="N19" s="52" t="s">
        <v>5</v>
      </c>
      <c r="O19" s="7" t="s">
        <v>6</v>
      </c>
      <c r="P19" s="6" t="s">
        <v>7</v>
      </c>
      <c r="Q19" s="6" t="s">
        <v>8</v>
      </c>
      <c r="R19" s="7" t="s">
        <v>9</v>
      </c>
    </row>
    <row r="20" spans="1:18" ht="12.75" customHeight="1">
      <c r="A20" s="53" t="s">
        <v>10</v>
      </c>
      <c r="B20" s="54">
        <v>1</v>
      </c>
      <c r="C20" s="54">
        <v>2</v>
      </c>
      <c r="D20" s="54">
        <v>3</v>
      </c>
      <c r="E20" s="54">
        <v>4</v>
      </c>
      <c r="F20" s="54">
        <v>5</v>
      </c>
      <c r="G20" s="54">
        <v>6</v>
      </c>
      <c r="H20" s="54">
        <v>7</v>
      </c>
      <c r="I20" s="54">
        <v>8</v>
      </c>
      <c r="J20" s="54">
        <v>9</v>
      </c>
      <c r="K20" s="55" t="s">
        <v>11</v>
      </c>
      <c r="L20" s="3"/>
      <c r="M20" s="3"/>
      <c r="O20" s="3"/>
      <c r="P20" s="15"/>
      <c r="Q20" s="15"/>
      <c r="R20" s="3"/>
    </row>
    <row r="21" spans="1:18" ht="12.75" customHeight="1">
      <c r="A21" s="29" t="s">
        <v>50</v>
      </c>
      <c r="B21" s="26">
        <v>36</v>
      </c>
      <c r="K21" s="31"/>
      <c r="L21" s="3"/>
      <c r="M21" s="3"/>
      <c r="O21" s="3"/>
      <c r="P21" s="18">
        <f>B21</f>
        <v>36</v>
      </c>
      <c r="Q21" s="15"/>
      <c r="R21" s="3"/>
    </row>
    <row r="22" spans="1:18" ht="12.75" customHeight="1">
      <c r="A22" s="29" t="s">
        <v>51</v>
      </c>
      <c r="C22" s="26">
        <v>33</v>
      </c>
      <c r="K22" s="31"/>
      <c r="L22" s="3"/>
      <c r="M22" s="3"/>
      <c r="N22" s="3"/>
      <c r="O22" s="3">
        <f>C22/B21</f>
        <v>0.91666666666666663</v>
      </c>
      <c r="P22" s="22">
        <v>33</v>
      </c>
      <c r="Q22" s="23">
        <f t="shared" ref="Q22:Q29" si="2">P22/P21</f>
        <v>0.91666666666666663</v>
      </c>
      <c r="R22" s="3">
        <f t="shared" ref="R22:R29" si="3">100%-Q22</f>
        <v>8.333333333333337E-2</v>
      </c>
    </row>
    <row r="23" spans="1:18" ht="12.75" customHeight="1">
      <c r="A23" s="29" t="s">
        <v>52</v>
      </c>
      <c r="D23" s="26">
        <v>30</v>
      </c>
      <c r="K23" s="31"/>
      <c r="O23" s="3">
        <f>D23/C22</f>
        <v>0.90909090909090906</v>
      </c>
      <c r="P23" s="22">
        <v>30</v>
      </c>
      <c r="Q23" s="23">
        <f t="shared" si="2"/>
        <v>0.90909090909090906</v>
      </c>
      <c r="R23" s="3">
        <f t="shared" si="3"/>
        <v>9.0909090909090939E-2</v>
      </c>
    </row>
    <row r="24" spans="1:18" ht="12.75" customHeight="1">
      <c r="A24" s="29" t="s">
        <v>53</v>
      </c>
      <c r="E24" s="26">
        <v>26</v>
      </c>
      <c r="K24" s="31"/>
      <c r="O24" s="3">
        <f>E24/D23</f>
        <v>0.8666666666666667</v>
      </c>
      <c r="P24" s="22">
        <v>31</v>
      </c>
      <c r="Q24" s="23">
        <f t="shared" si="2"/>
        <v>1.0333333333333334</v>
      </c>
      <c r="R24" s="3">
        <f t="shared" si="3"/>
        <v>-3.3333333333333437E-2</v>
      </c>
    </row>
    <row r="25" spans="1:18" ht="12.75" customHeight="1">
      <c r="A25" s="29" t="s">
        <v>54</v>
      </c>
      <c r="F25" s="26">
        <v>19</v>
      </c>
      <c r="K25" s="31"/>
      <c r="O25" s="3">
        <f>F25/E24</f>
        <v>0.73076923076923073</v>
      </c>
      <c r="P25" s="22">
        <v>27</v>
      </c>
      <c r="Q25" s="23">
        <f t="shared" si="2"/>
        <v>0.87096774193548387</v>
      </c>
      <c r="R25" s="3">
        <f t="shared" si="3"/>
        <v>0.12903225806451613</v>
      </c>
    </row>
    <row r="26" spans="1:18" ht="12.75" customHeight="1">
      <c r="A26" s="29" t="s">
        <v>55</v>
      </c>
      <c r="G26" s="26">
        <v>18</v>
      </c>
      <c r="K26" s="31"/>
      <c r="O26" s="3">
        <f>G26/F25</f>
        <v>0.94736842105263153</v>
      </c>
      <c r="P26" s="22">
        <v>26</v>
      </c>
      <c r="Q26" s="23">
        <f t="shared" si="2"/>
        <v>0.96296296296296291</v>
      </c>
      <c r="R26" s="3">
        <f t="shared" si="3"/>
        <v>3.703703703703709E-2</v>
      </c>
    </row>
    <row r="27" spans="1:18" ht="12.75" customHeight="1">
      <c r="A27" s="29" t="s">
        <v>56</v>
      </c>
      <c r="H27" s="26">
        <v>15</v>
      </c>
      <c r="K27" s="31"/>
      <c r="O27" s="3">
        <f>H27/G26</f>
        <v>0.83333333333333337</v>
      </c>
      <c r="P27" s="22">
        <v>24</v>
      </c>
      <c r="Q27" s="23">
        <f t="shared" si="2"/>
        <v>0.92307692307692313</v>
      </c>
      <c r="R27" s="3">
        <f t="shared" si="3"/>
        <v>7.6923076923076872E-2</v>
      </c>
    </row>
    <row r="28" spans="1:18" ht="12.75" customHeight="1">
      <c r="A28" s="29" t="s">
        <v>57</v>
      </c>
      <c r="I28" s="26">
        <v>13</v>
      </c>
      <c r="K28" s="31"/>
      <c r="O28" s="3">
        <f>I28/H27</f>
        <v>0.8666666666666667</v>
      </c>
      <c r="P28" s="22">
        <v>22</v>
      </c>
      <c r="Q28" s="23">
        <f t="shared" si="2"/>
        <v>0.91666666666666663</v>
      </c>
      <c r="R28" s="3">
        <f t="shared" si="3"/>
        <v>8.333333333333337E-2</v>
      </c>
    </row>
    <row r="29" spans="1:18" ht="12.75" customHeight="1">
      <c r="A29" s="29" t="s">
        <v>69</v>
      </c>
      <c r="J29" s="26">
        <v>13</v>
      </c>
      <c r="K29" s="31">
        <v>6</v>
      </c>
      <c r="O29" s="3">
        <f>J29/I28</f>
        <v>1</v>
      </c>
      <c r="P29" s="22">
        <v>21</v>
      </c>
      <c r="Q29" s="23">
        <f t="shared" si="2"/>
        <v>0.95454545454545459</v>
      </c>
      <c r="R29" s="3">
        <f t="shared" si="3"/>
        <v>4.5454545454545414E-2</v>
      </c>
    </row>
    <row r="30" spans="1:18" ht="12.75" customHeight="1">
      <c r="A30" s="29" t="s">
        <v>70</v>
      </c>
      <c r="J30" s="26">
        <v>13</v>
      </c>
      <c r="K30" s="31">
        <v>5</v>
      </c>
      <c r="O30" s="3"/>
      <c r="P30" s="22">
        <v>15</v>
      </c>
      <c r="Q30" s="23"/>
      <c r="R30" s="3"/>
    </row>
    <row r="31" spans="1:18" ht="12.75" customHeight="1">
      <c r="A31" s="29" t="s">
        <v>73</v>
      </c>
      <c r="J31" s="26">
        <v>4</v>
      </c>
      <c r="K31" s="31"/>
      <c r="O31" s="3"/>
      <c r="P31" s="22">
        <v>7</v>
      </c>
      <c r="Q31" s="23"/>
      <c r="R31" s="3"/>
    </row>
    <row r="32" spans="1:18" ht="12.75" customHeight="1">
      <c r="A32" s="29" t="s">
        <v>76</v>
      </c>
      <c r="J32" s="26">
        <v>2</v>
      </c>
      <c r="K32" s="31">
        <v>3</v>
      </c>
      <c r="O32" s="3"/>
      <c r="P32" s="22">
        <v>7</v>
      </c>
      <c r="Q32" s="23"/>
      <c r="R32" s="3"/>
    </row>
    <row r="33" spans="1:18" ht="12.75" customHeight="1">
      <c r="A33" s="29" t="s">
        <v>80</v>
      </c>
      <c r="J33" s="26">
        <v>2</v>
      </c>
      <c r="K33" s="31"/>
      <c r="O33" s="3"/>
      <c r="P33" s="22">
        <v>3</v>
      </c>
      <c r="Q33" s="23"/>
      <c r="R33" s="3"/>
    </row>
    <row r="34" spans="1:18" ht="12.75" customHeight="1">
      <c r="A34" s="29" t="s">
        <v>84</v>
      </c>
      <c r="J34" s="26">
        <v>3</v>
      </c>
      <c r="K34" s="31">
        <v>2</v>
      </c>
      <c r="O34" s="3"/>
      <c r="P34" s="22">
        <v>3</v>
      </c>
      <c r="Q34" s="23"/>
      <c r="R34" s="3"/>
    </row>
    <row r="35" spans="1:18" ht="12.75" customHeight="1">
      <c r="A35" s="29" t="s">
        <v>87</v>
      </c>
      <c r="J35" s="26">
        <v>1</v>
      </c>
      <c r="K35" s="31">
        <v>1</v>
      </c>
      <c r="O35" s="3"/>
      <c r="P35" s="22">
        <v>1</v>
      </c>
      <c r="Q35" s="23"/>
      <c r="R35" s="3"/>
    </row>
    <row r="36" spans="1:18" ht="12.75" customHeight="1">
      <c r="K36" s="26">
        <f>SUM(K29:K35)</f>
        <v>17</v>
      </c>
      <c r="L36" s="3">
        <f>K29/B21</f>
        <v>0.16666666666666666</v>
      </c>
      <c r="M36" s="39">
        <f>K36/B21</f>
        <v>0.47222222222222221</v>
      </c>
      <c r="N36" s="39">
        <f>M36-L36</f>
        <v>0.30555555555555558</v>
      </c>
    </row>
    <row r="37" spans="1:18" ht="12.75" customHeight="1">
      <c r="A37" s="40" t="s">
        <v>81</v>
      </c>
      <c r="L37" s="3"/>
      <c r="M37" s="3"/>
      <c r="O37" s="3"/>
    </row>
    <row r="38" spans="1:18" ht="25.5" customHeight="1">
      <c r="B38" s="302" t="s">
        <v>2</v>
      </c>
      <c r="C38" s="303"/>
      <c r="D38" s="303"/>
      <c r="E38" s="303"/>
      <c r="F38" s="303"/>
      <c r="G38" s="303"/>
      <c r="H38" s="303"/>
      <c r="I38" s="303"/>
      <c r="J38" s="303"/>
      <c r="L38" s="7" t="s">
        <v>3</v>
      </c>
      <c r="M38" s="7" t="s">
        <v>4</v>
      </c>
      <c r="N38" s="52" t="s">
        <v>5</v>
      </c>
      <c r="O38" s="7" t="s">
        <v>6</v>
      </c>
      <c r="P38" s="6" t="s">
        <v>7</v>
      </c>
      <c r="Q38" s="6" t="s">
        <v>8</v>
      </c>
      <c r="R38" s="7" t="s">
        <v>9</v>
      </c>
    </row>
    <row r="39" spans="1:18" ht="12.75" customHeight="1">
      <c r="A39" s="53" t="s">
        <v>10</v>
      </c>
      <c r="B39" s="54">
        <v>1</v>
      </c>
      <c r="C39" s="54">
        <v>2</v>
      </c>
      <c r="D39" s="54">
        <v>3</v>
      </c>
      <c r="E39" s="54">
        <v>4</v>
      </c>
      <c r="F39" s="54">
        <v>5</v>
      </c>
      <c r="G39" s="54">
        <v>6</v>
      </c>
      <c r="H39" s="54">
        <v>7</v>
      </c>
      <c r="I39" s="54">
        <v>8</v>
      </c>
      <c r="J39" s="54">
        <v>9</v>
      </c>
      <c r="K39" s="55" t="s">
        <v>11</v>
      </c>
      <c r="L39" s="3"/>
      <c r="M39" s="3"/>
      <c r="O39" s="3"/>
      <c r="P39" s="15"/>
      <c r="Q39" s="15"/>
      <c r="R39" s="3"/>
    </row>
    <row r="40" spans="1:18" ht="12.75" customHeight="1">
      <c r="A40" s="29" t="s">
        <v>51</v>
      </c>
      <c r="B40" s="26">
        <v>22</v>
      </c>
      <c r="K40" s="31"/>
      <c r="L40" s="3"/>
      <c r="M40" s="3"/>
      <c r="O40" s="3"/>
      <c r="P40" s="18">
        <f>B40</f>
        <v>22</v>
      </c>
      <c r="Q40" s="15"/>
      <c r="R40" s="3"/>
    </row>
    <row r="41" spans="1:18" ht="12.75" customHeight="1">
      <c r="A41" s="29" t="s">
        <v>52</v>
      </c>
      <c r="C41" s="26">
        <v>21</v>
      </c>
      <c r="K41" s="31"/>
      <c r="L41" s="3"/>
      <c r="M41" s="3"/>
      <c r="N41" s="3"/>
      <c r="O41" s="3">
        <f>C41/B40</f>
        <v>0.95454545454545459</v>
      </c>
      <c r="P41" s="22">
        <v>21</v>
      </c>
      <c r="Q41" s="23">
        <f t="shared" ref="Q41:Q48" si="4">P41/P40</f>
        <v>0.95454545454545459</v>
      </c>
      <c r="R41" s="3">
        <f t="shared" ref="R41:R48" si="5">100%-Q41</f>
        <v>4.5454545454545414E-2</v>
      </c>
    </row>
    <row r="42" spans="1:18" ht="12.75" customHeight="1">
      <c r="A42" s="29" t="s">
        <v>53</v>
      </c>
      <c r="D42" s="26">
        <v>21</v>
      </c>
      <c r="K42" s="31"/>
      <c r="O42" s="3">
        <f>D42/C41</f>
        <v>1</v>
      </c>
      <c r="P42" s="22">
        <v>21</v>
      </c>
      <c r="Q42" s="23">
        <f t="shared" si="4"/>
        <v>1</v>
      </c>
      <c r="R42" s="3">
        <f t="shared" si="5"/>
        <v>0</v>
      </c>
    </row>
    <row r="43" spans="1:18" ht="12.75" customHeight="1">
      <c r="A43" s="29" t="s">
        <v>54</v>
      </c>
      <c r="E43" s="26">
        <v>20</v>
      </c>
      <c r="K43" s="31"/>
      <c r="O43" s="3">
        <f>E43/D42</f>
        <v>0.95238095238095233</v>
      </c>
      <c r="P43" s="22">
        <v>21</v>
      </c>
      <c r="Q43" s="23">
        <f t="shared" si="4"/>
        <v>1</v>
      </c>
      <c r="R43" s="3">
        <f t="shared" si="5"/>
        <v>0</v>
      </c>
    </row>
    <row r="44" spans="1:18" ht="12.75" customHeight="1">
      <c r="A44" s="29" t="s">
        <v>55</v>
      </c>
      <c r="F44" s="26">
        <v>19</v>
      </c>
      <c r="K44" s="31"/>
      <c r="O44" s="3">
        <f>F44/E43</f>
        <v>0.95</v>
      </c>
      <c r="P44" s="22">
        <v>21</v>
      </c>
      <c r="Q44" s="23">
        <f t="shared" si="4"/>
        <v>1</v>
      </c>
      <c r="R44" s="3">
        <f t="shared" si="5"/>
        <v>0</v>
      </c>
    </row>
    <row r="45" spans="1:18" ht="12.75" customHeight="1">
      <c r="A45" s="29" t="s">
        <v>56</v>
      </c>
      <c r="G45" s="26">
        <v>18</v>
      </c>
      <c r="K45" s="31"/>
      <c r="O45" s="3">
        <f>G45/F44</f>
        <v>0.94736842105263153</v>
      </c>
      <c r="P45" s="22">
        <v>21</v>
      </c>
      <c r="Q45" s="23">
        <f t="shared" si="4"/>
        <v>1</v>
      </c>
      <c r="R45" s="3">
        <f t="shared" si="5"/>
        <v>0</v>
      </c>
    </row>
    <row r="46" spans="1:18" ht="12.75" customHeight="1">
      <c r="A46" s="29" t="s">
        <v>57</v>
      </c>
      <c r="H46" s="26">
        <v>17</v>
      </c>
      <c r="K46" s="31"/>
      <c r="O46" s="3">
        <f>H46/G45</f>
        <v>0.94444444444444442</v>
      </c>
      <c r="P46" s="22">
        <v>19</v>
      </c>
      <c r="Q46" s="23">
        <f t="shared" si="4"/>
        <v>0.90476190476190477</v>
      </c>
      <c r="R46" s="3">
        <f t="shared" si="5"/>
        <v>9.5238095238095233E-2</v>
      </c>
    </row>
    <row r="47" spans="1:18" ht="12.75" customHeight="1">
      <c r="A47" s="29" t="s">
        <v>69</v>
      </c>
      <c r="I47" s="26">
        <v>17</v>
      </c>
      <c r="K47" s="31">
        <v>1</v>
      </c>
      <c r="O47" s="3">
        <f>I47/H46</f>
        <v>1</v>
      </c>
      <c r="P47" s="22">
        <v>19</v>
      </c>
      <c r="Q47" s="23">
        <f t="shared" si="4"/>
        <v>1</v>
      </c>
      <c r="R47" s="3">
        <f t="shared" si="5"/>
        <v>0</v>
      </c>
    </row>
    <row r="48" spans="1:18" ht="12.75" customHeight="1">
      <c r="A48" s="29" t="s">
        <v>70</v>
      </c>
      <c r="J48" s="26">
        <v>16</v>
      </c>
      <c r="K48" s="31">
        <v>9</v>
      </c>
      <c r="O48" s="3">
        <f>J48/I47</f>
        <v>0.94117647058823528</v>
      </c>
      <c r="P48" s="22">
        <v>18</v>
      </c>
      <c r="Q48" s="23">
        <f t="shared" si="4"/>
        <v>0.94736842105263153</v>
      </c>
      <c r="R48" s="3">
        <f t="shared" si="5"/>
        <v>5.2631578947368474E-2</v>
      </c>
    </row>
    <row r="49" spans="1:29" ht="12.75" customHeight="1">
      <c r="A49" s="29" t="s">
        <v>73</v>
      </c>
      <c r="J49" s="26">
        <v>6</v>
      </c>
      <c r="K49" s="31">
        <v>1</v>
      </c>
      <c r="O49" s="3"/>
      <c r="P49" s="22">
        <v>8</v>
      </c>
      <c r="Q49" s="23"/>
      <c r="R49" s="3"/>
    </row>
    <row r="50" spans="1:29" ht="12.75" customHeight="1">
      <c r="A50" s="29" t="s">
        <v>76</v>
      </c>
      <c r="J50" s="26">
        <v>7</v>
      </c>
      <c r="K50" s="31">
        <v>5</v>
      </c>
      <c r="O50" s="3"/>
      <c r="P50" s="22">
        <v>8</v>
      </c>
      <c r="Q50" s="23"/>
      <c r="R50" s="3"/>
    </row>
    <row r="51" spans="1:29" ht="12.75" customHeight="1">
      <c r="A51" s="29" t="s">
        <v>80</v>
      </c>
      <c r="J51" s="26">
        <v>3</v>
      </c>
      <c r="K51" s="31">
        <v>2</v>
      </c>
      <c r="O51" s="3"/>
      <c r="P51" s="22">
        <v>3</v>
      </c>
      <c r="Q51" s="23"/>
      <c r="R51" s="3"/>
    </row>
    <row r="52" spans="1:29" ht="12.75" customHeight="1">
      <c r="A52" s="29" t="s">
        <v>84</v>
      </c>
      <c r="J52" s="26">
        <v>1</v>
      </c>
      <c r="K52" s="31"/>
      <c r="O52" s="3"/>
      <c r="P52" s="22">
        <v>1</v>
      </c>
      <c r="Q52" s="23"/>
      <c r="R52" s="3"/>
    </row>
    <row r="53" spans="1:29" ht="12.75" customHeight="1">
      <c r="A53" s="29" t="s">
        <v>87</v>
      </c>
      <c r="J53" s="26">
        <v>1</v>
      </c>
      <c r="K53" s="31">
        <v>1</v>
      </c>
      <c r="O53" s="3"/>
      <c r="P53" s="22">
        <v>1</v>
      </c>
      <c r="Q53" s="23"/>
      <c r="R53" s="3"/>
    </row>
    <row r="54" spans="1:29" ht="12.75" customHeight="1">
      <c r="K54" s="26">
        <f>SUM(K47:K53)</f>
        <v>19</v>
      </c>
      <c r="L54" s="3">
        <f>SUM(K47:K48)/B40</f>
        <v>0.45454545454545453</v>
      </c>
      <c r="M54" s="39">
        <f>K54/B40</f>
        <v>0.86363636363636365</v>
      </c>
      <c r="N54" s="39">
        <f>M54-L54</f>
        <v>0.40909090909090912</v>
      </c>
      <c r="T54" s="43" t="s">
        <v>13</v>
      </c>
      <c r="U54" s="46" t="s">
        <v>49</v>
      </c>
      <c r="V54" s="46" t="s">
        <v>50</v>
      </c>
      <c r="W54" s="46" t="s">
        <v>51</v>
      </c>
      <c r="X54" s="46" t="s">
        <v>52</v>
      </c>
      <c r="Y54" s="46" t="s">
        <v>53</v>
      </c>
      <c r="Z54" s="46" t="s">
        <v>54</v>
      </c>
      <c r="AA54" s="46" t="s">
        <v>55</v>
      </c>
      <c r="AB54" s="46" t="s">
        <v>56</v>
      </c>
      <c r="AC54" s="46" t="s">
        <v>57</v>
      </c>
    </row>
    <row r="55" spans="1:29" ht="12.75" customHeight="1">
      <c r="A55" s="40" t="s">
        <v>82</v>
      </c>
      <c r="L55" s="3"/>
      <c r="M55" s="3"/>
      <c r="O55" s="3"/>
      <c r="T55" s="47" t="s">
        <v>37</v>
      </c>
      <c r="U55" s="48">
        <f>P6/P4</f>
        <v>0.9285714285714286</v>
      </c>
      <c r="V55" s="48">
        <f>P23/P21</f>
        <v>0.83333333333333337</v>
      </c>
      <c r="W55" s="48">
        <f>P42/P40</f>
        <v>0.95454545454545459</v>
      </c>
      <c r="X55" s="48">
        <f>P60/P58</f>
        <v>0.72972972972972971</v>
      </c>
      <c r="Y55" s="48" t="e">
        <f t="shared" ref="Y55:AC55" si="6">#REF!/#REF!</f>
        <v>#REF!</v>
      </c>
      <c r="Z55" s="48" t="e">
        <f t="shared" si="6"/>
        <v>#REF!</v>
      </c>
      <c r="AA55" s="48" t="e">
        <f t="shared" si="6"/>
        <v>#REF!</v>
      </c>
      <c r="AB55" s="48" t="e">
        <f t="shared" si="6"/>
        <v>#REF!</v>
      </c>
      <c r="AC55" s="48" t="e">
        <f t="shared" si="6"/>
        <v>#REF!</v>
      </c>
    </row>
    <row r="56" spans="1:29" ht="25.5" customHeight="1">
      <c r="B56" s="302" t="s">
        <v>2</v>
      </c>
      <c r="C56" s="303"/>
      <c r="D56" s="303"/>
      <c r="E56" s="303"/>
      <c r="F56" s="303"/>
      <c r="G56" s="303"/>
      <c r="H56" s="303"/>
      <c r="I56" s="303"/>
      <c r="J56" s="303"/>
      <c r="L56" s="7" t="s">
        <v>3</v>
      </c>
      <c r="M56" s="7" t="s">
        <v>4</v>
      </c>
      <c r="N56" s="52" t="s">
        <v>5</v>
      </c>
      <c r="O56" s="7" t="s">
        <v>6</v>
      </c>
      <c r="P56" s="6" t="s">
        <v>7</v>
      </c>
      <c r="Q56" s="6" t="s">
        <v>8</v>
      </c>
      <c r="R56" s="7" t="s">
        <v>9</v>
      </c>
    </row>
    <row r="57" spans="1:29" ht="12.75" customHeight="1">
      <c r="A57" s="53" t="s">
        <v>10</v>
      </c>
      <c r="B57" s="54">
        <v>1</v>
      </c>
      <c r="C57" s="54">
        <v>2</v>
      </c>
      <c r="D57" s="54">
        <v>3</v>
      </c>
      <c r="E57" s="54">
        <v>4</v>
      </c>
      <c r="F57" s="54">
        <v>5</v>
      </c>
      <c r="G57" s="54">
        <v>6</v>
      </c>
      <c r="H57" s="54">
        <v>7</v>
      </c>
      <c r="I57" s="54">
        <v>8</v>
      </c>
      <c r="J57" s="54">
        <v>9</v>
      </c>
      <c r="K57" s="55" t="s">
        <v>11</v>
      </c>
      <c r="L57" s="3"/>
      <c r="M57" s="3"/>
      <c r="O57" s="3"/>
      <c r="P57" s="15"/>
      <c r="Q57" s="15"/>
      <c r="R57" s="3"/>
    </row>
    <row r="58" spans="1:29" ht="12.75" customHeight="1">
      <c r="A58" s="29" t="s">
        <v>52</v>
      </c>
      <c r="B58" s="26">
        <v>37</v>
      </c>
      <c r="K58" s="31"/>
      <c r="L58" s="3"/>
      <c r="M58" s="3"/>
      <c r="O58" s="3"/>
      <c r="P58" s="18">
        <f>B58</f>
        <v>37</v>
      </c>
      <c r="Q58" s="15"/>
      <c r="R58" s="3"/>
    </row>
    <row r="59" spans="1:29" ht="12.75" customHeight="1">
      <c r="A59" s="29" t="s">
        <v>53</v>
      </c>
      <c r="C59" s="26">
        <v>28</v>
      </c>
      <c r="K59" s="31"/>
      <c r="L59" s="3"/>
      <c r="M59" s="3"/>
      <c r="N59" s="3"/>
      <c r="O59" s="3">
        <f>C59/B58</f>
        <v>0.7567567567567568</v>
      </c>
      <c r="P59" s="22">
        <v>28</v>
      </c>
      <c r="Q59" s="23">
        <f t="shared" ref="Q59:Q66" si="7">P59/P58</f>
        <v>0.7567567567567568</v>
      </c>
      <c r="R59" s="3">
        <f t="shared" ref="R59:R66" si="8">100%-Q59</f>
        <v>0.2432432432432432</v>
      </c>
    </row>
    <row r="60" spans="1:29" ht="12.75" customHeight="1">
      <c r="A60" s="29" t="s">
        <v>54</v>
      </c>
      <c r="D60" s="26">
        <v>24</v>
      </c>
      <c r="K60" s="31"/>
      <c r="O60" s="3">
        <f>D60/C59</f>
        <v>0.8571428571428571</v>
      </c>
      <c r="P60" s="22">
        <v>27</v>
      </c>
      <c r="Q60" s="23">
        <f t="shared" si="7"/>
        <v>0.9642857142857143</v>
      </c>
      <c r="R60" s="3">
        <f t="shared" si="8"/>
        <v>3.5714285714285698E-2</v>
      </c>
    </row>
    <row r="61" spans="1:29" ht="12.75" customHeight="1">
      <c r="A61" s="29" t="s">
        <v>55</v>
      </c>
      <c r="E61" s="26">
        <v>22</v>
      </c>
      <c r="K61" s="31"/>
      <c r="O61" s="3">
        <f>E61/D60</f>
        <v>0.91666666666666663</v>
      </c>
      <c r="P61" s="22">
        <v>25</v>
      </c>
      <c r="Q61" s="23">
        <f t="shared" si="7"/>
        <v>0.92592592592592593</v>
      </c>
      <c r="R61" s="3">
        <f t="shared" si="8"/>
        <v>7.407407407407407E-2</v>
      </c>
    </row>
    <row r="62" spans="1:29" ht="12.75" customHeight="1">
      <c r="A62" s="29" t="s">
        <v>56</v>
      </c>
      <c r="F62" s="26">
        <v>19</v>
      </c>
      <c r="K62" s="31"/>
      <c r="O62" s="3">
        <f>F62/E61</f>
        <v>0.86363636363636365</v>
      </c>
      <c r="P62" s="22">
        <v>25</v>
      </c>
      <c r="Q62" s="23">
        <f t="shared" si="7"/>
        <v>1</v>
      </c>
      <c r="R62" s="3">
        <f t="shared" si="8"/>
        <v>0</v>
      </c>
    </row>
    <row r="63" spans="1:29" ht="12.75" customHeight="1">
      <c r="A63" s="29" t="s">
        <v>57</v>
      </c>
      <c r="G63" s="26">
        <v>14</v>
      </c>
      <c r="K63" s="31"/>
      <c r="O63" s="3">
        <f>G63/F62</f>
        <v>0.73684210526315785</v>
      </c>
      <c r="P63" s="22">
        <v>21</v>
      </c>
      <c r="Q63" s="23">
        <f t="shared" si="7"/>
        <v>0.84</v>
      </c>
      <c r="R63" s="3">
        <f t="shared" si="8"/>
        <v>0.16000000000000003</v>
      </c>
    </row>
    <row r="64" spans="1:29" ht="12.75" customHeight="1">
      <c r="A64" s="29" t="s">
        <v>69</v>
      </c>
      <c r="H64" s="26">
        <v>12</v>
      </c>
      <c r="K64" s="31"/>
      <c r="O64" s="3">
        <f>H64/G63</f>
        <v>0.8571428571428571</v>
      </c>
      <c r="P64" s="22">
        <v>21</v>
      </c>
      <c r="Q64" s="23">
        <f t="shared" si="7"/>
        <v>1</v>
      </c>
      <c r="R64" s="3">
        <f t="shared" si="8"/>
        <v>0</v>
      </c>
    </row>
    <row r="65" spans="1:22" ht="12.75" customHeight="1">
      <c r="A65" s="29" t="s">
        <v>70</v>
      </c>
      <c r="I65" s="26">
        <v>9</v>
      </c>
      <c r="K65" s="31"/>
      <c r="O65" s="3">
        <f>I65/H64</f>
        <v>0.75</v>
      </c>
      <c r="P65" s="22">
        <v>18</v>
      </c>
      <c r="Q65" s="23">
        <f t="shared" si="7"/>
        <v>0.8571428571428571</v>
      </c>
      <c r="R65" s="3">
        <f t="shared" si="8"/>
        <v>0.1428571428571429</v>
      </c>
    </row>
    <row r="66" spans="1:22" ht="12.75" customHeight="1">
      <c r="A66" s="29" t="s">
        <v>73</v>
      </c>
      <c r="J66" s="26">
        <v>9</v>
      </c>
      <c r="K66" s="31">
        <v>7</v>
      </c>
      <c r="O66" s="3">
        <f>J66/I65</f>
        <v>1</v>
      </c>
      <c r="P66" s="22">
        <v>18</v>
      </c>
      <c r="Q66" s="23">
        <f t="shared" si="7"/>
        <v>1</v>
      </c>
      <c r="R66" s="3">
        <f t="shared" si="8"/>
        <v>0</v>
      </c>
    </row>
    <row r="67" spans="1:22" ht="12.75" customHeight="1">
      <c r="A67" s="29" t="s">
        <v>76</v>
      </c>
      <c r="J67" s="26">
        <v>9</v>
      </c>
      <c r="K67" s="31">
        <v>2</v>
      </c>
      <c r="O67" s="3"/>
      <c r="P67" s="22">
        <v>10</v>
      </c>
      <c r="Q67" s="23"/>
      <c r="R67" s="3"/>
    </row>
    <row r="68" spans="1:22" ht="12.75" customHeight="1">
      <c r="A68" s="29" t="s">
        <v>80</v>
      </c>
      <c r="J68" s="26">
        <v>4</v>
      </c>
      <c r="K68" s="31">
        <v>4</v>
      </c>
      <c r="O68" s="3"/>
      <c r="P68" s="22">
        <v>5</v>
      </c>
      <c r="Q68" s="23"/>
      <c r="R68" s="3"/>
    </row>
    <row r="69" spans="1:22" ht="12.75" customHeight="1">
      <c r="A69" s="29" t="s">
        <v>84</v>
      </c>
      <c r="J69" s="26">
        <v>2</v>
      </c>
      <c r="K69" s="31"/>
      <c r="O69" s="3"/>
      <c r="P69" s="22">
        <v>3</v>
      </c>
      <c r="Q69" s="23"/>
      <c r="R69" s="3"/>
      <c r="S69" s="30" t="s">
        <v>83</v>
      </c>
      <c r="T69" s="30">
        <v>14</v>
      </c>
      <c r="U69" s="30">
        <f>K72</f>
        <v>14</v>
      </c>
      <c r="V69" s="30" t="s">
        <v>11</v>
      </c>
    </row>
    <row r="70" spans="1:22" ht="12.75" customHeight="1">
      <c r="A70" s="29" t="s">
        <v>87</v>
      </c>
      <c r="J70" s="26">
        <v>1</v>
      </c>
      <c r="K70" s="31"/>
      <c r="O70" s="3"/>
      <c r="P70" s="22">
        <v>1</v>
      </c>
      <c r="Q70" s="23"/>
      <c r="R70" s="3"/>
      <c r="S70" s="30" t="s">
        <v>85</v>
      </c>
      <c r="T70" s="23">
        <f>T69/B58</f>
        <v>0.3783783783783784</v>
      </c>
      <c r="U70" s="23">
        <f>T69/U69</f>
        <v>1</v>
      </c>
      <c r="V70" s="30" t="s">
        <v>86</v>
      </c>
    </row>
    <row r="71" spans="1:22" ht="12.75" customHeight="1">
      <c r="A71" s="29" t="s">
        <v>88</v>
      </c>
      <c r="J71" s="26">
        <v>1</v>
      </c>
      <c r="K71" s="31">
        <v>1</v>
      </c>
      <c r="O71" s="3"/>
      <c r="P71" s="22">
        <v>2</v>
      </c>
      <c r="Q71" s="23"/>
      <c r="R71" s="3"/>
    </row>
    <row r="72" spans="1:22" ht="12.75" customHeight="1">
      <c r="K72" s="26">
        <f>SUM(K66:K71)</f>
        <v>14</v>
      </c>
      <c r="L72" s="3">
        <f>K66/B58</f>
        <v>0.1891891891891892</v>
      </c>
      <c r="M72" s="39">
        <f>K72/B58</f>
        <v>0.3783783783783784</v>
      </c>
      <c r="N72" s="39">
        <f>M72-L72</f>
        <v>0.1891891891891892</v>
      </c>
    </row>
    <row r="73" spans="1:22" ht="12.75" customHeight="1">
      <c r="A73" s="4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"/>
      <c r="M73" s="3"/>
      <c r="N73" s="30"/>
      <c r="O73" s="3"/>
      <c r="P73" s="30"/>
      <c r="Q73" s="30"/>
      <c r="R73" s="30"/>
      <c r="S73" s="30"/>
      <c r="T73" s="30"/>
    </row>
    <row r="74" spans="1:22" ht="12.75" customHeight="1">
      <c r="A74" s="4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"/>
      <c r="M74" s="3"/>
      <c r="N74" s="30"/>
      <c r="O74" s="3"/>
      <c r="P74" s="30"/>
      <c r="Q74" s="30"/>
      <c r="R74" s="30"/>
      <c r="S74" s="30"/>
      <c r="T74" s="30"/>
    </row>
    <row r="75" spans="1:22" ht="26.25" customHeight="1">
      <c r="A75" s="2"/>
      <c r="B75" s="291" t="s">
        <v>99</v>
      </c>
      <c r="C75" s="292"/>
      <c r="D75" s="292"/>
      <c r="E75" s="292"/>
      <c r="F75" s="292"/>
      <c r="G75" s="292"/>
      <c r="H75" s="292"/>
      <c r="I75" s="292"/>
      <c r="J75" s="292"/>
      <c r="K75" s="60" t="s">
        <v>53</v>
      </c>
      <c r="L75" s="60"/>
      <c r="M75" s="60"/>
      <c r="N75" s="30"/>
      <c r="O75" s="3"/>
      <c r="P75" s="30"/>
      <c r="Q75" s="30"/>
      <c r="R75" s="30"/>
      <c r="T75" s="30"/>
    </row>
    <row r="76" spans="1:22" ht="20.25" customHeight="1">
      <c r="A76" s="293" t="s">
        <v>10</v>
      </c>
      <c r="B76" s="294" t="s">
        <v>100</v>
      </c>
      <c r="C76" s="289"/>
      <c r="D76" s="289"/>
      <c r="E76" s="289"/>
      <c r="F76" s="289"/>
      <c r="G76" s="289"/>
      <c r="H76" s="289"/>
      <c r="I76" s="289"/>
      <c r="J76" s="290"/>
      <c r="K76" s="295" t="s">
        <v>11</v>
      </c>
      <c r="L76" s="286" t="s">
        <v>3</v>
      </c>
      <c r="M76" s="286" t="s">
        <v>4</v>
      </c>
      <c r="N76" s="284" t="s">
        <v>5</v>
      </c>
      <c r="O76" s="286" t="s">
        <v>6</v>
      </c>
      <c r="P76" s="287" t="s">
        <v>7</v>
      </c>
      <c r="Q76" s="287" t="s">
        <v>8</v>
      </c>
      <c r="R76" s="286" t="s">
        <v>101</v>
      </c>
      <c r="T76" s="30"/>
    </row>
    <row r="77" spans="1:22" ht="15.75" customHeight="1">
      <c r="A77" s="285"/>
      <c r="B77" s="64" t="s">
        <v>102</v>
      </c>
      <c r="C77" s="64" t="s">
        <v>103</v>
      </c>
      <c r="D77" s="64" t="s">
        <v>104</v>
      </c>
      <c r="E77" s="64" t="s">
        <v>105</v>
      </c>
      <c r="F77" s="64" t="s">
        <v>106</v>
      </c>
      <c r="G77" s="64" t="s">
        <v>107</v>
      </c>
      <c r="H77" s="64" t="s">
        <v>108</v>
      </c>
      <c r="I77" s="64" t="s">
        <v>109</v>
      </c>
      <c r="J77" s="64" t="s">
        <v>110</v>
      </c>
      <c r="K77" s="285"/>
      <c r="L77" s="285"/>
      <c r="M77" s="285"/>
      <c r="N77" s="285"/>
      <c r="O77" s="285"/>
      <c r="P77" s="285"/>
      <c r="Q77" s="285"/>
      <c r="R77" s="285"/>
      <c r="T77" s="30"/>
    </row>
    <row r="78" spans="1:22" ht="15.75" customHeight="1">
      <c r="A78" s="64" t="s">
        <v>53</v>
      </c>
      <c r="B78" s="65">
        <v>27</v>
      </c>
      <c r="C78" s="65"/>
      <c r="D78" s="65"/>
      <c r="E78" s="65"/>
      <c r="F78" s="65"/>
      <c r="G78" s="65"/>
      <c r="H78" s="65"/>
      <c r="I78" s="65"/>
      <c r="J78" s="65"/>
      <c r="K78" s="66"/>
      <c r="L78" s="67"/>
      <c r="M78" s="49"/>
      <c r="N78" s="68"/>
      <c r="O78" s="107"/>
      <c r="P78" s="70">
        <f>B78</f>
        <v>27</v>
      </c>
      <c r="Q78" s="108"/>
      <c r="R78" s="107"/>
      <c r="T78" s="30"/>
    </row>
    <row r="79" spans="1:22" ht="15.75" customHeight="1">
      <c r="A79" s="64" t="s">
        <v>54</v>
      </c>
      <c r="B79" s="65"/>
      <c r="C79" s="65">
        <v>27</v>
      </c>
      <c r="D79" s="65"/>
      <c r="E79" s="65"/>
      <c r="F79" s="65"/>
      <c r="G79" s="65"/>
      <c r="H79" s="65"/>
      <c r="I79" s="65"/>
      <c r="J79" s="65"/>
      <c r="K79" s="66"/>
      <c r="L79" s="72"/>
      <c r="M79" s="3"/>
      <c r="N79" s="73"/>
      <c r="O79" s="74">
        <f>IF(C79=0,"",C79/B78)</f>
        <v>1</v>
      </c>
      <c r="P79" s="75">
        <v>27</v>
      </c>
      <c r="Q79" s="76">
        <f t="shared" ref="Q79:Q86" si="9">IF(P79=0,"",P79/P78)</f>
        <v>1</v>
      </c>
      <c r="R79" s="76">
        <f t="shared" ref="R79:R86" si="10">IF(P79=0,"",100%-Q79)</f>
        <v>0</v>
      </c>
      <c r="T79" s="30"/>
    </row>
    <row r="80" spans="1:22" ht="15.75" customHeight="1">
      <c r="A80" s="64" t="s">
        <v>55</v>
      </c>
      <c r="B80" s="65"/>
      <c r="C80" s="65"/>
      <c r="D80" s="65">
        <v>24</v>
      </c>
      <c r="E80" s="65"/>
      <c r="F80" s="65"/>
      <c r="G80" s="65"/>
      <c r="H80" s="65"/>
      <c r="I80" s="65"/>
      <c r="J80" s="65"/>
      <c r="K80" s="66"/>
      <c r="L80" s="72"/>
      <c r="M80" s="3"/>
      <c r="N80" s="73"/>
      <c r="O80" s="74">
        <f>IF(D80=0,"",D80/C79)</f>
        <v>0.88888888888888884</v>
      </c>
      <c r="P80" s="75">
        <v>27</v>
      </c>
      <c r="Q80" s="76">
        <f t="shared" si="9"/>
        <v>1</v>
      </c>
      <c r="R80" s="76">
        <f t="shared" si="10"/>
        <v>0</v>
      </c>
      <c r="S80" s="8">
        <f>P80/P78</f>
        <v>1</v>
      </c>
      <c r="T80" s="30"/>
    </row>
    <row r="81" spans="1:20" ht="15.75" customHeight="1">
      <c r="A81" s="64" t="s">
        <v>56</v>
      </c>
      <c r="B81" s="65"/>
      <c r="C81" s="65"/>
      <c r="D81" s="65"/>
      <c r="E81" s="65">
        <v>22</v>
      </c>
      <c r="F81" s="65"/>
      <c r="G81" s="65"/>
      <c r="H81" s="65"/>
      <c r="I81" s="65"/>
      <c r="J81" s="65"/>
      <c r="K81" s="66"/>
      <c r="L81" s="72"/>
      <c r="M81" s="3"/>
      <c r="N81" s="73"/>
      <c r="O81" s="74">
        <f>IF(E81=0,"",E81/D80)</f>
        <v>0.91666666666666663</v>
      </c>
      <c r="P81" s="75">
        <v>25</v>
      </c>
      <c r="Q81" s="76">
        <f t="shared" si="9"/>
        <v>0.92592592592592593</v>
      </c>
      <c r="R81" s="76">
        <f t="shared" si="10"/>
        <v>7.407407407407407E-2</v>
      </c>
      <c r="T81" s="30"/>
    </row>
    <row r="82" spans="1:20" ht="15.75" customHeight="1">
      <c r="A82" s="64" t="s">
        <v>57</v>
      </c>
      <c r="B82" s="65"/>
      <c r="C82" s="65"/>
      <c r="D82" s="65"/>
      <c r="E82" s="65"/>
      <c r="F82" s="65">
        <v>18</v>
      </c>
      <c r="G82" s="65"/>
      <c r="H82" s="65"/>
      <c r="I82" s="65"/>
      <c r="J82" s="65"/>
      <c r="K82" s="66"/>
      <c r="L82" s="72"/>
      <c r="M82" s="3"/>
      <c r="N82" s="73"/>
      <c r="O82" s="74">
        <f>IF(F82=0,"",F82/E81)</f>
        <v>0.81818181818181823</v>
      </c>
      <c r="P82" s="75">
        <v>22</v>
      </c>
      <c r="Q82" s="76">
        <f t="shared" si="9"/>
        <v>0.88</v>
      </c>
      <c r="R82" s="76">
        <f t="shared" si="10"/>
        <v>0.12</v>
      </c>
      <c r="T82" s="30"/>
    </row>
    <row r="83" spans="1:20" ht="15.75" customHeight="1">
      <c r="A83" s="64">
        <v>1001</v>
      </c>
      <c r="B83" s="65"/>
      <c r="C83" s="65"/>
      <c r="D83" s="65"/>
      <c r="E83" s="65"/>
      <c r="F83" s="65"/>
      <c r="G83" s="65">
        <v>17</v>
      </c>
      <c r="H83" s="65"/>
      <c r="I83" s="65"/>
      <c r="J83" s="65"/>
      <c r="K83" s="66"/>
      <c r="L83" s="72"/>
      <c r="M83" s="3"/>
      <c r="N83" s="73"/>
      <c r="O83" s="74">
        <f>IF(G83=0,"",G83/F82)</f>
        <v>0.94444444444444442</v>
      </c>
      <c r="P83" s="75">
        <v>22</v>
      </c>
      <c r="Q83" s="76">
        <f t="shared" si="9"/>
        <v>1</v>
      </c>
      <c r="R83" s="76">
        <f t="shared" si="10"/>
        <v>0</v>
      </c>
      <c r="T83" s="30"/>
    </row>
    <row r="84" spans="1:20" ht="15.75" customHeight="1">
      <c r="A84" s="64">
        <v>1002</v>
      </c>
      <c r="B84" s="65"/>
      <c r="C84" s="65"/>
      <c r="D84" s="65"/>
      <c r="E84" s="65"/>
      <c r="F84" s="65"/>
      <c r="G84" s="65"/>
      <c r="H84" s="65">
        <v>15</v>
      </c>
      <c r="I84" s="65"/>
      <c r="J84" s="65"/>
      <c r="K84" s="66"/>
      <c r="L84" s="72"/>
      <c r="M84" s="3"/>
      <c r="N84" s="73"/>
      <c r="O84" s="74">
        <f>IF(H84=0,"",H84/G83)</f>
        <v>0.88235294117647056</v>
      </c>
      <c r="P84" s="75">
        <v>22</v>
      </c>
      <c r="Q84" s="76">
        <f t="shared" si="9"/>
        <v>1</v>
      </c>
      <c r="R84" s="76">
        <f t="shared" si="10"/>
        <v>0</v>
      </c>
      <c r="T84" s="30"/>
    </row>
    <row r="85" spans="1:20" ht="15.75" customHeight="1">
      <c r="A85" s="64">
        <v>1101</v>
      </c>
      <c r="B85" s="65"/>
      <c r="C85" s="65"/>
      <c r="D85" s="65"/>
      <c r="E85" s="65"/>
      <c r="F85" s="65"/>
      <c r="G85" s="65"/>
      <c r="H85" s="65"/>
      <c r="I85" s="65">
        <v>14</v>
      </c>
      <c r="J85" s="65"/>
      <c r="K85" s="66"/>
      <c r="L85" s="72"/>
      <c r="M85" s="3"/>
      <c r="N85" s="73"/>
      <c r="O85" s="74">
        <f>IF(I85=0,"",I85/H84)</f>
        <v>0.93333333333333335</v>
      </c>
      <c r="P85" s="75">
        <v>20</v>
      </c>
      <c r="Q85" s="76">
        <f t="shared" si="9"/>
        <v>0.90909090909090906</v>
      </c>
      <c r="R85" s="76">
        <f t="shared" si="10"/>
        <v>9.0909090909090939E-2</v>
      </c>
      <c r="T85" s="30"/>
    </row>
    <row r="86" spans="1:20" ht="15.75" customHeight="1">
      <c r="A86" s="64">
        <v>1102</v>
      </c>
      <c r="B86" s="65"/>
      <c r="C86" s="65"/>
      <c r="D86" s="65"/>
      <c r="E86" s="65"/>
      <c r="F86" s="65"/>
      <c r="G86" s="65"/>
      <c r="H86" s="65"/>
      <c r="I86" s="65"/>
      <c r="J86" s="65">
        <v>14</v>
      </c>
      <c r="K86" s="66">
        <v>4</v>
      </c>
      <c r="L86" s="72"/>
      <c r="M86" s="3"/>
      <c r="N86" s="73"/>
      <c r="O86" s="78">
        <f>IF(J86=0,"",J86/I85)</f>
        <v>1</v>
      </c>
      <c r="P86" s="75">
        <v>19</v>
      </c>
      <c r="Q86" s="79">
        <f t="shared" si="9"/>
        <v>0.95</v>
      </c>
      <c r="R86" s="79">
        <f t="shared" si="10"/>
        <v>5.0000000000000044E-2</v>
      </c>
      <c r="T86" s="30"/>
    </row>
    <row r="87" spans="1:20" ht="15.75" customHeight="1">
      <c r="A87" s="64">
        <v>1201</v>
      </c>
      <c r="B87" s="65"/>
      <c r="C87" s="65"/>
      <c r="D87" s="65"/>
      <c r="E87" s="65"/>
      <c r="F87" s="65"/>
      <c r="G87" s="65"/>
      <c r="H87" s="65"/>
      <c r="I87" s="65"/>
      <c r="J87" s="65">
        <v>9</v>
      </c>
      <c r="K87" s="66">
        <v>5</v>
      </c>
      <c r="L87" s="72"/>
      <c r="M87" s="3"/>
      <c r="N87" s="30"/>
      <c r="O87" s="80"/>
      <c r="P87" s="81">
        <v>12</v>
      </c>
      <c r="Q87" s="82"/>
      <c r="R87" s="83"/>
      <c r="T87" s="30"/>
    </row>
    <row r="88" spans="1:20" ht="15.75" customHeight="1">
      <c r="A88" s="64">
        <v>1202</v>
      </c>
      <c r="B88" s="65"/>
      <c r="C88" s="65"/>
      <c r="D88" s="65"/>
      <c r="E88" s="65"/>
      <c r="F88" s="65"/>
      <c r="G88" s="65"/>
      <c r="H88" s="65"/>
      <c r="I88" s="65"/>
      <c r="J88" s="65">
        <v>6</v>
      </c>
      <c r="K88" s="66">
        <v>4</v>
      </c>
      <c r="L88" s="72"/>
      <c r="M88" s="3"/>
      <c r="N88" s="30"/>
      <c r="O88" s="84"/>
      <c r="P88" s="85">
        <v>7</v>
      </c>
      <c r="Q88" s="86"/>
      <c r="R88" s="84"/>
      <c r="T88" s="30"/>
    </row>
    <row r="89" spans="1:20" ht="15.75" customHeight="1">
      <c r="A89" s="64">
        <v>1301</v>
      </c>
      <c r="B89" s="65"/>
      <c r="C89" s="65"/>
      <c r="D89" s="65"/>
      <c r="E89" s="65"/>
      <c r="F89" s="65"/>
      <c r="G89" s="65"/>
      <c r="H89" s="65"/>
      <c r="I89" s="65"/>
      <c r="J89" s="65">
        <v>1</v>
      </c>
      <c r="K89" s="66"/>
      <c r="L89" s="72"/>
      <c r="M89" s="3"/>
      <c r="N89" s="30"/>
      <c r="O89" s="84"/>
      <c r="P89" s="85">
        <v>2</v>
      </c>
      <c r="Q89" s="86"/>
      <c r="R89" s="84"/>
      <c r="T89" s="30"/>
    </row>
    <row r="90" spans="1:20" ht="15.75" customHeight="1">
      <c r="A90" s="64">
        <v>1302</v>
      </c>
      <c r="B90" s="65"/>
      <c r="C90" s="65"/>
      <c r="D90" s="65"/>
      <c r="E90" s="65"/>
      <c r="F90" s="65"/>
      <c r="G90" s="65"/>
      <c r="H90" s="65"/>
      <c r="I90" s="65"/>
      <c r="J90" s="65">
        <v>1</v>
      </c>
      <c r="K90" s="66"/>
      <c r="L90" s="72"/>
      <c r="M90" s="3"/>
      <c r="N90" s="30"/>
      <c r="O90" s="84"/>
      <c r="P90" s="85">
        <v>1</v>
      </c>
      <c r="Q90" s="86"/>
      <c r="R90" s="84"/>
      <c r="T90" s="30"/>
    </row>
    <row r="91" spans="1:20" ht="15.75" customHeight="1">
      <c r="A91" s="64">
        <v>1401</v>
      </c>
      <c r="B91" s="65"/>
      <c r="C91" s="65"/>
      <c r="D91" s="65"/>
      <c r="E91" s="65"/>
      <c r="F91" s="65"/>
      <c r="G91" s="65"/>
      <c r="H91" s="65"/>
      <c r="I91" s="65"/>
      <c r="J91" s="65">
        <v>1</v>
      </c>
      <c r="K91" s="66">
        <v>1</v>
      </c>
      <c r="L91" s="72"/>
      <c r="M91" s="3"/>
      <c r="N91" s="30"/>
      <c r="O91" s="3"/>
      <c r="P91" s="75">
        <v>1</v>
      </c>
      <c r="Q91" s="23"/>
      <c r="R91" s="84"/>
      <c r="T91" s="30"/>
    </row>
    <row r="92" spans="1:20" ht="15.75" customHeight="1">
      <c r="A92" s="64">
        <v>1402</v>
      </c>
      <c r="B92" s="65"/>
      <c r="C92" s="65"/>
      <c r="D92" s="65"/>
      <c r="E92" s="65"/>
      <c r="F92" s="65"/>
      <c r="G92" s="65"/>
      <c r="H92" s="65"/>
      <c r="I92" s="65"/>
      <c r="J92" s="65">
        <v>1</v>
      </c>
      <c r="K92" s="66">
        <v>1</v>
      </c>
      <c r="L92" s="72"/>
      <c r="M92" s="3"/>
      <c r="N92" s="30"/>
      <c r="O92" s="3"/>
      <c r="P92" s="75">
        <v>1</v>
      </c>
      <c r="Q92" s="23"/>
      <c r="R92" s="84"/>
      <c r="T92" s="30"/>
    </row>
    <row r="93" spans="1:20" ht="15.75" customHeight="1">
      <c r="A93" s="64">
        <v>1501</v>
      </c>
      <c r="B93" s="87"/>
      <c r="C93" s="87"/>
      <c r="D93" s="87"/>
      <c r="E93" s="87"/>
      <c r="F93" s="87"/>
      <c r="G93" s="87"/>
      <c r="H93" s="87"/>
      <c r="I93" s="87"/>
      <c r="J93" s="87"/>
      <c r="K93" s="88"/>
      <c r="L93" s="72"/>
      <c r="M93" s="3"/>
      <c r="N93" s="30"/>
      <c r="O93" s="89" t="s">
        <v>83</v>
      </c>
      <c r="P93" s="90">
        <v>15</v>
      </c>
      <c r="Q93" s="120">
        <f>K96</f>
        <v>15</v>
      </c>
      <c r="R93" s="92" t="s">
        <v>11</v>
      </c>
      <c r="T93" s="30"/>
    </row>
    <row r="94" spans="1:20" ht="15.75" customHeight="1">
      <c r="A94" s="64">
        <v>1502</v>
      </c>
      <c r="B94" s="87"/>
      <c r="C94" s="87"/>
      <c r="D94" s="87"/>
      <c r="E94" s="87"/>
      <c r="F94" s="87"/>
      <c r="G94" s="87"/>
      <c r="H94" s="87"/>
      <c r="I94" s="87"/>
      <c r="J94" s="87"/>
      <c r="K94" s="88"/>
      <c r="L94" s="72"/>
      <c r="M94" s="3"/>
      <c r="N94" s="30"/>
      <c r="O94" s="93" t="s">
        <v>85</v>
      </c>
      <c r="P94" s="94">
        <f>IF(P93/B78=0,"",P93/B78)</f>
        <v>0.55555555555555558</v>
      </c>
      <c r="Q94" s="121">
        <f>IF(P93/Q93=0,"",P93/Q93)</f>
        <v>1</v>
      </c>
      <c r="R94" s="96" t="s">
        <v>86</v>
      </c>
      <c r="T94" s="30"/>
    </row>
    <row r="95" spans="1:20" ht="15.75" customHeight="1">
      <c r="A95" s="64">
        <v>1601</v>
      </c>
      <c r="B95" s="87"/>
      <c r="C95" s="87"/>
      <c r="D95" s="87"/>
      <c r="E95" s="87"/>
      <c r="F95" s="87"/>
      <c r="G95" s="87"/>
      <c r="H95" s="87"/>
      <c r="I95" s="87"/>
      <c r="J95" s="87"/>
      <c r="K95" s="88"/>
      <c r="L95" s="97"/>
      <c r="M95" s="98"/>
      <c r="N95" s="99"/>
      <c r="O95" s="98"/>
      <c r="P95" s="99"/>
      <c r="Q95" s="99"/>
      <c r="R95" s="122"/>
      <c r="T95" s="30"/>
    </row>
    <row r="96" spans="1:20" ht="18" customHeight="1">
      <c r="A96" s="29"/>
      <c r="B96" s="30"/>
      <c r="C96" s="30"/>
      <c r="D96" s="288" t="s">
        <v>111</v>
      </c>
      <c r="E96" s="289"/>
      <c r="F96" s="289"/>
      <c r="G96" s="289"/>
      <c r="H96" s="289"/>
      <c r="I96" s="289"/>
      <c r="J96" s="290"/>
      <c r="K96" s="101">
        <f>SUM(K78:K93)</f>
        <v>15</v>
      </c>
      <c r="L96" s="102">
        <f>IF(K86=0,"",K86/B78)</f>
        <v>0.14814814814814814</v>
      </c>
      <c r="M96" s="102">
        <f>IF(K96=0,"",K96/B78)</f>
        <v>0.55555555555555558</v>
      </c>
      <c r="N96" s="102">
        <f>IF(K86=0,"",M96-L96)</f>
        <v>0.40740740740740744</v>
      </c>
      <c r="O96" s="3"/>
      <c r="P96" s="30"/>
      <c r="Q96" s="23"/>
      <c r="R96" s="3"/>
      <c r="T96" s="30"/>
    </row>
    <row r="97" spans="1:20" ht="12.75" customHeight="1">
      <c r="A97" s="4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"/>
      <c r="M97" s="3"/>
      <c r="N97" s="30"/>
      <c r="O97" s="3"/>
      <c r="P97" s="30"/>
      <c r="Q97" s="30"/>
      <c r="R97" s="30"/>
      <c r="S97" s="30"/>
      <c r="T97" s="30"/>
    </row>
    <row r="98" spans="1:20" ht="12.75" customHeight="1"/>
    <row r="99" spans="1:20" ht="26.25" customHeight="1">
      <c r="A99" s="309" t="s">
        <v>99</v>
      </c>
      <c r="B99" s="292"/>
      <c r="C99" s="292"/>
      <c r="D99" s="292"/>
      <c r="E99" s="292"/>
      <c r="F99" s="292"/>
      <c r="G99" s="292"/>
      <c r="H99" s="298" t="s">
        <v>54</v>
      </c>
      <c r="I99" s="292"/>
      <c r="J99" s="292"/>
      <c r="K99" s="30"/>
      <c r="L99" s="3"/>
      <c r="M99" s="3"/>
      <c r="N99" s="30"/>
      <c r="O99" s="3"/>
      <c r="P99" s="30"/>
      <c r="Q99" s="30"/>
      <c r="R99" s="30"/>
    </row>
    <row r="100" spans="1:20" ht="20.25" customHeight="1">
      <c r="A100" s="293" t="s">
        <v>10</v>
      </c>
      <c r="B100" s="294" t="s">
        <v>100</v>
      </c>
      <c r="C100" s="289"/>
      <c r="D100" s="289"/>
      <c r="E100" s="289"/>
      <c r="F100" s="289"/>
      <c r="G100" s="289"/>
      <c r="H100" s="289"/>
      <c r="I100" s="289"/>
      <c r="J100" s="290"/>
      <c r="K100" s="295" t="s">
        <v>11</v>
      </c>
      <c r="L100" s="286" t="s">
        <v>3</v>
      </c>
      <c r="M100" s="286" t="s">
        <v>4</v>
      </c>
      <c r="N100" s="284" t="s">
        <v>5</v>
      </c>
      <c r="O100" s="286" t="s">
        <v>6</v>
      </c>
      <c r="P100" s="287" t="s">
        <v>7</v>
      </c>
      <c r="Q100" s="287" t="s">
        <v>8</v>
      </c>
      <c r="R100" s="286" t="s">
        <v>101</v>
      </c>
    </row>
    <row r="101" spans="1:20" ht="15.75" customHeight="1">
      <c r="A101" s="285"/>
      <c r="B101" s="64" t="s">
        <v>102</v>
      </c>
      <c r="C101" s="64" t="s">
        <v>103</v>
      </c>
      <c r="D101" s="64" t="s">
        <v>104</v>
      </c>
      <c r="E101" s="64" t="s">
        <v>105</v>
      </c>
      <c r="F101" s="64" t="s">
        <v>106</v>
      </c>
      <c r="G101" s="64" t="s">
        <v>107</v>
      </c>
      <c r="H101" s="64" t="s">
        <v>108</v>
      </c>
      <c r="I101" s="64" t="s">
        <v>109</v>
      </c>
      <c r="J101" s="64" t="s">
        <v>110</v>
      </c>
      <c r="K101" s="285"/>
      <c r="L101" s="285"/>
      <c r="M101" s="285"/>
      <c r="N101" s="285"/>
      <c r="O101" s="285"/>
      <c r="P101" s="285"/>
      <c r="Q101" s="285"/>
      <c r="R101" s="285"/>
      <c r="T101" s="112"/>
    </row>
    <row r="102" spans="1:20" ht="15.75" customHeight="1">
      <c r="A102" s="64" t="s">
        <v>54</v>
      </c>
      <c r="B102" s="65">
        <v>30</v>
      </c>
      <c r="C102" s="87"/>
      <c r="D102" s="87"/>
      <c r="E102" s="87"/>
      <c r="F102" s="87"/>
      <c r="G102" s="87"/>
      <c r="H102" s="87"/>
      <c r="I102" s="87"/>
      <c r="J102" s="87"/>
      <c r="K102" s="88"/>
      <c r="L102" s="67"/>
      <c r="M102" s="49"/>
      <c r="N102" s="68"/>
      <c r="O102" s="107"/>
      <c r="P102" s="70">
        <f>B102</f>
        <v>30</v>
      </c>
      <c r="Q102" s="108"/>
      <c r="R102" s="107"/>
      <c r="T102" s="112"/>
    </row>
    <row r="103" spans="1:20" ht="15.75" customHeight="1">
      <c r="A103" s="64" t="s">
        <v>55</v>
      </c>
      <c r="B103" s="87"/>
      <c r="C103" s="87">
        <v>27</v>
      </c>
      <c r="D103" s="87"/>
      <c r="E103" s="87"/>
      <c r="F103" s="87"/>
      <c r="G103" s="87"/>
      <c r="H103" s="87"/>
      <c r="I103" s="87"/>
      <c r="J103" s="87"/>
      <c r="K103" s="88"/>
      <c r="L103" s="72"/>
      <c r="M103" s="3"/>
      <c r="N103" s="73"/>
      <c r="O103" s="74">
        <f>IF(C103=0,"",C103/B102)</f>
        <v>0.9</v>
      </c>
      <c r="P103" s="75">
        <v>27</v>
      </c>
      <c r="Q103" s="76">
        <f t="shared" ref="Q103:Q110" si="11">IF(P103=0,"",P103/P102)</f>
        <v>0.9</v>
      </c>
      <c r="R103" s="76">
        <f t="shared" ref="R103:R110" si="12">IF(P103=0,"",100%-Q103)</f>
        <v>9.9999999999999978E-2</v>
      </c>
      <c r="T103" s="112"/>
    </row>
    <row r="104" spans="1:20" ht="15.75" customHeight="1">
      <c r="A104" s="64" t="s">
        <v>56</v>
      </c>
      <c r="B104" s="87"/>
      <c r="C104" s="87"/>
      <c r="D104" s="87">
        <v>18</v>
      </c>
      <c r="E104" s="87"/>
      <c r="F104" s="87"/>
      <c r="G104" s="87"/>
      <c r="H104" s="87"/>
      <c r="I104" s="87"/>
      <c r="J104" s="87"/>
      <c r="K104" s="88"/>
      <c r="L104" s="72"/>
      <c r="M104" s="3"/>
      <c r="N104" s="73"/>
      <c r="O104" s="74">
        <f>IF(D104=0,"",D104/C103)</f>
        <v>0.66666666666666663</v>
      </c>
      <c r="P104" s="75">
        <v>25</v>
      </c>
      <c r="Q104" s="76">
        <f t="shared" si="11"/>
        <v>0.92592592592592593</v>
      </c>
      <c r="R104" s="76">
        <f t="shared" si="12"/>
        <v>7.407407407407407E-2</v>
      </c>
      <c r="S104" s="77">
        <f>P104/P102</f>
        <v>0.83333333333333337</v>
      </c>
    </row>
    <row r="105" spans="1:20" ht="15.75" customHeight="1">
      <c r="A105" s="64" t="s">
        <v>57</v>
      </c>
      <c r="B105" s="87"/>
      <c r="C105" s="87"/>
      <c r="D105" s="87"/>
      <c r="E105" s="87">
        <v>14</v>
      </c>
      <c r="F105" s="87"/>
      <c r="G105" s="87"/>
      <c r="H105" s="87"/>
      <c r="I105" s="87"/>
      <c r="J105" s="87"/>
      <c r="K105" s="88"/>
      <c r="L105" s="72"/>
      <c r="M105" s="3"/>
      <c r="N105" s="73"/>
      <c r="O105" s="74">
        <f>IF(E105=0,"",E105/D104)</f>
        <v>0.77777777777777779</v>
      </c>
      <c r="P105" s="75">
        <v>23</v>
      </c>
      <c r="Q105" s="76">
        <f t="shared" si="11"/>
        <v>0.92</v>
      </c>
      <c r="R105" s="76">
        <f t="shared" si="12"/>
        <v>7.999999999999996E-2</v>
      </c>
      <c r="T105" s="112"/>
    </row>
    <row r="106" spans="1:20" ht="15.75" customHeight="1">
      <c r="A106" s="64">
        <v>1001</v>
      </c>
      <c r="B106" s="87"/>
      <c r="C106" s="87"/>
      <c r="D106" s="87"/>
      <c r="E106" s="87"/>
      <c r="F106" s="87">
        <v>9</v>
      </c>
      <c r="G106" s="87"/>
      <c r="H106" s="87"/>
      <c r="I106" s="87"/>
      <c r="J106" s="87"/>
      <c r="K106" s="88"/>
      <c r="L106" s="72"/>
      <c r="M106" s="3"/>
      <c r="N106" s="73"/>
      <c r="O106" s="74">
        <f>IF(F106=0,"",F106/E105)</f>
        <v>0.6428571428571429</v>
      </c>
      <c r="P106" s="75">
        <v>21</v>
      </c>
      <c r="Q106" s="76">
        <f t="shared" si="11"/>
        <v>0.91304347826086951</v>
      </c>
      <c r="R106" s="76">
        <f t="shared" si="12"/>
        <v>8.6956521739130488E-2</v>
      </c>
      <c r="T106" s="112"/>
    </row>
    <row r="107" spans="1:20" ht="15.75" customHeight="1">
      <c r="A107" s="64">
        <v>1002</v>
      </c>
      <c r="B107" s="87"/>
      <c r="C107" s="87"/>
      <c r="D107" s="87"/>
      <c r="E107" s="87"/>
      <c r="F107" s="87"/>
      <c r="G107" s="87">
        <v>8</v>
      </c>
      <c r="H107" s="87"/>
      <c r="I107" s="87"/>
      <c r="J107" s="87"/>
      <c r="K107" s="88"/>
      <c r="L107" s="72"/>
      <c r="M107" s="3"/>
      <c r="N107" s="73"/>
      <c r="O107" s="74">
        <f>IF(G107=0,"",G107/F106)</f>
        <v>0.88888888888888884</v>
      </c>
      <c r="P107" s="75">
        <v>20</v>
      </c>
      <c r="Q107" s="76">
        <f t="shared" si="11"/>
        <v>0.95238095238095233</v>
      </c>
      <c r="R107" s="76">
        <f t="shared" si="12"/>
        <v>4.7619047619047672E-2</v>
      </c>
      <c r="T107" s="112"/>
    </row>
    <row r="108" spans="1:20" ht="15.75" customHeight="1">
      <c r="A108" s="64">
        <v>1101</v>
      </c>
      <c r="B108" s="87"/>
      <c r="C108" s="87"/>
      <c r="D108" s="87"/>
      <c r="E108" s="87"/>
      <c r="F108" s="87"/>
      <c r="G108" s="87"/>
      <c r="H108" s="87">
        <v>6</v>
      </c>
      <c r="I108" s="87"/>
      <c r="J108" s="87"/>
      <c r="K108" s="88"/>
      <c r="L108" s="72"/>
      <c r="M108" s="3"/>
      <c r="N108" s="73"/>
      <c r="O108" s="74">
        <f>IF(H108=0,"",H108/G107)</f>
        <v>0.75</v>
      </c>
      <c r="P108" s="75">
        <v>19</v>
      </c>
      <c r="Q108" s="76">
        <f t="shared" si="11"/>
        <v>0.95</v>
      </c>
      <c r="R108" s="76">
        <f t="shared" si="12"/>
        <v>5.0000000000000044E-2</v>
      </c>
      <c r="T108" s="112"/>
    </row>
    <row r="109" spans="1:20" ht="15.75" customHeight="1">
      <c r="A109" s="64">
        <v>1102</v>
      </c>
      <c r="B109" s="87"/>
      <c r="C109" s="87"/>
      <c r="D109" s="87"/>
      <c r="E109" s="87"/>
      <c r="F109" s="87"/>
      <c r="G109" s="87"/>
      <c r="H109" s="87"/>
      <c r="I109" s="87">
        <v>5</v>
      </c>
      <c r="J109" s="87"/>
      <c r="K109" s="88">
        <v>1</v>
      </c>
      <c r="L109" s="72"/>
      <c r="M109" s="3"/>
      <c r="N109" s="73"/>
      <c r="O109" s="74">
        <f>IF(I109=0,"",I109/H108)</f>
        <v>0.83333333333333337</v>
      </c>
      <c r="P109" s="75">
        <v>15</v>
      </c>
      <c r="Q109" s="76">
        <f t="shared" si="11"/>
        <v>0.78947368421052633</v>
      </c>
      <c r="R109" s="76">
        <f t="shared" si="12"/>
        <v>0.21052631578947367</v>
      </c>
      <c r="T109" s="112"/>
    </row>
    <row r="110" spans="1:20" ht="15.75" customHeight="1">
      <c r="A110" s="64">
        <v>1201</v>
      </c>
      <c r="B110" s="87"/>
      <c r="C110" s="87"/>
      <c r="D110" s="87"/>
      <c r="E110" s="87"/>
      <c r="F110" s="87"/>
      <c r="G110" s="87"/>
      <c r="H110" s="87"/>
      <c r="I110" s="87"/>
      <c r="J110" s="87">
        <v>5</v>
      </c>
      <c r="K110" s="88">
        <v>5</v>
      </c>
      <c r="L110" s="72"/>
      <c r="M110" s="3"/>
      <c r="N110" s="73"/>
      <c r="O110" s="78">
        <f>IF(J110=0,"",J110/I109)</f>
        <v>1</v>
      </c>
      <c r="P110" s="75">
        <v>14</v>
      </c>
      <c r="Q110" s="79">
        <f t="shared" si="11"/>
        <v>0.93333333333333335</v>
      </c>
      <c r="R110" s="79">
        <f t="shared" si="12"/>
        <v>6.6666666666666652E-2</v>
      </c>
      <c r="T110" s="112"/>
    </row>
    <row r="111" spans="1:20" ht="15.75" customHeight="1">
      <c r="A111" s="64">
        <v>1202</v>
      </c>
      <c r="B111" s="87"/>
      <c r="C111" s="87"/>
      <c r="D111" s="87"/>
      <c r="E111" s="87"/>
      <c r="F111" s="87"/>
      <c r="G111" s="87"/>
      <c r="H111" s="87"/>
      <c r="I111" s="87"/>
      <c r="J111" s="87">
        <v>1</v>
      </c>
      <c r="K111" s="88"/>
      <c r="L111" s="72"/>
      <c r="M111" s="3"/>
      <c r="N111" s="30"/>
      <c r="O111" s="124"/>
      <c r="P111" s="81">
        <v>8</v>
      </c>
      <c r="Q111" s="125"/>
      <c r="R111" s="92"/>
      <c r="T111" s="112"/>
    </row>
    <row r="112" spans="1:20" ht="15.75" customHeight="1">
      <c r="A112" s="64">
        <v>1301</v>
      </c>
      <c r="B112" s="87"/>
      <c r="C112" s="87"/>
      <c r="D112" s="87"/>
      <c r="E112" s="87"/>
      <c r="F112" s="87"/>
      <c r="G112" s="87"/>
      <c r="H112" s="87"/>
      <c r="I112" s="87"/>
      <c r="J112" s="87">
        <v>2</v>
      </c>
      <c r="K112" s="88"/>
      <c r="L112" s="72"/>
      <c r="M112" s="3"/>
      <c r="N112" s="30"/>
      <c r="O112" s="84"/>
      <c r="P112" s="85">
        <v>6</v>
      </c>
      <c r="Q112" s="86"/>
      <c r="R112" s="84"/>
      <c r="T112" s="112"/>
    </row>
    <row r="113" spans="1:20" ht="15.75" customHeight="1">
      <c r="A113" s="64">
        <v>1302</v>
      </c>
      <c r="B113" s="87"/>
      <c r="C113" s="87"/>
      <c r="D113" s="87"/>
      <c r="E113" s="87"/>
      <c r="F113" s="87"/>
      <c r="G113" s="87"/>
      <c r="H113" s="87"/>
      <c r="I113" s="87"/>
      <c r="J113" s="87">
        <v>3</v>
      </c>
      <c r="K113" s="88"/>
      <c r="L113" s="72"/>
      <c r="M113" s="3"/>
      <c r="N113" s="30"/>
      <c r="O113" s="84"/>
      <c r="P113" s="85">
        <v>4</v>
      </c>
      <c r="Q113" s="86"/>
      <c r="R113" s="84"/>
      <c r="T113" s="112"/>
    </row>
    <row r="114" spans="1:20" ht="15.75" customHeight="1">
      <c r="A114" s="64">
        <v>1401</v>
      </c>
      <c r="B114" s="87"/>
      <c r="C114" s="87"/>
      <c r="D114" s="87"/>
      <c r="E114" s="87"/>
      <c r="F114" s="87"/>
      <c r="G114" s="87"/>
      <c r="H114" s="87"/>
      <c r="I114" s="87"/>
      <c r="J114" s="87">
        <v>3</v>
      </c>
      <c r="K114" s="88">
        <v>1</v>
      </c>
      <c r="L114" s="72"/>
      <c r="M114" s="3"/>
      <c r="N114" s="30"/>
      <c r="O114" s="84"/>
      <c r="P114" s="85">
        <v>3</v>
      </c>
      <c r="Q114" s="86"/>
      <c r="R114" s="84"/>
      <c r="T114" s="112"/>
    </row>
    <row r="115" spans="1:20" ht="15.75" customHeight="1">
      <c r="A115" s="64">
        <v>1402</v>
      </c>
      <c r="B115" s="87"/>
      <c r="C115" s="87"/>
      <c r="D115" s="87"/>
      <c r="E115" s="87"/>
      <c r="F115" s="87"/>
      <c r="G115" s="87"/>
      <c r="H115" s="87"/>
      <c r="I115" s="87"/>
      <c r="J115" s="87">
        <v>1</v>
      </c>
      <c r="K115" s="88"/>
      <c r="L115" s="72"/>
      <c r="M115" s="3"/>
      <c r="N115" s="30"/>
      <c r="O115" s="3"/>
      <c r="P115" s="30">
        <v>1</v>
      </c>
      <c r="Q115" s="23"/>
      <c r="R115" s="84"/>
      <c r="T115" s="112"/>
    </row>
    <row r="116" spans="1:20" ht="15.75" customHeight="1">
      <c r="A116" s="64">
        <v>1501</v>
      </c>
      <c r="B116" s="87"/>
      <c r="C116" s="87"/>
      <c r="D116" s="87"/>
      <c r="E116" s="87"/>
      <c r="F116" s="87"/>
      <c r="G116" s="87"/>
      <c r="H116" s="87"/>
      <c r="I116" s="87"/>
      <c r="J116" s="87"/>
      <c r="K116" s="88"/>
      <c r="L116" s="72"/>
      <c r="M116" s="3"/>
      <c r="N116" s="30"/>
      <c r="O116" s="89" t="s">
        <v>83</v>
      </c>
      <c r="P116" s="90">
        <v>7</v>
      </c>
      <c r="Q116" s="120">
        <f>K119</f>
        <v>7</v>
      </c>
      <c r="R116" s="92" t="s">
        <v>11</v>
      </c>
      <c r="T116" s="112"/>
    </row>
    <row r="117" spans="1:20" ht="15.75" customHeight="1">
      <c r="A117" s="64">
        <v>1502</v>
      </c>
      <c r="B117" s="87"/>
      <c r="C117" s="87"/>
      <c r="D117" s="87"/>
      <c r="E117" s="87"/>
      <c r="F117" s="87"/>
      <c r="G117" s="87"/>
      <c r="H117" s="87"/>
      <c r="I117" s="87"/>
      <c r="J117" s="87"/>
      <c r="K117" s="88"/>
      <c r="L117" s="72"/>
      <c r="M117" s="3"/>
      <c r="N117" s="30"/>
      <c r="O117" s="93" t="s">
        <v>85</v>
      </c>
      <c r="P117" s="94">
        <f>IF(P116/B102=0,"",P116/B102)</f>
        <v>0.23333333333333334</v>
      </c>
      <c r="Q117" s="121">
        <f>IF(P116/Q116=0,"",P116/Q116)</f>
        <v>1</v>
      </c>
      <c r="R117" s="96" t="s">
        <v>86</v>
      </c>
      <c r="T117" s="112"/>
    </row>
    <row r="118" spans="1:20" ht="15.75" customHeight="1">
      <c r="A118" s="64">
        <v>1601</v>
      </c>
      <c r="B118" s="87"/>
      <c r="C118" s="87"/>
      <c r="D118" s="87"/>
      <c r="E118" s="87"/>
      <c r="F118" s="87"/>
      <c r="G118" s="87"/>
      <c r="H118" s="87"/>
      <c r="I118" s="87"/>
      <c r="J118" s="87"/>
      <c r="K118" s="88"/>
      <c r="L118" s="97"/>
      <c r="M118" s="98"/>
      <c r="N118" s="99"/>
      <c r="O118" s="98"/>
      <c r="P118" s="99"/>
      <c r="Q118" s="99"/>
      <c r="R118" s="122"/>
      <c r="T118" s="112"/>
    </row>
    <row r="119" spans="1:20" ht="18" customHeight="1">
      <c r="A119" s="29"/>
      <c r="B119" s="30"/>
      <c r="C119" s="30"/>
      <c r="D119" s="288" t="s">
        <v>111</v>
      </c>
      <c r="E119" s="289"/>
      <c r="F119" s="289"/>
      <c r="G119" s="289"/>
      <c r="H119" s="289"/>
      <c r="I119" s="289"/>
      <c r="J119" s="290"/>
      <c r="K119" s="101">
        <f>SUM(K102:K115)</f>
        <v>7</v>
      </c>
      <c r="L119" s="102">
        <f>IF(SUM(K109:K110)=0,"",SUM(K109:K110)/B102)</f>
        <v>0.2</v>
      </c>
      <c r="M119" s="102">
        <f>IF(K119=0,"",K119/B102)</f>
        <v>0.23333333333333334</v>
      </c>
      <c r="N119" s="102">
        <f>IF(K110=0,"",M119-L119)</f>
        <v>3.3333333333333326E-2</v>
      </c>
      <c r="O119" s="3"/>
      <c r="P119" s="30"/>
      <c r="Q119" s="23"/>
      <c r="R119" s="3"/>
      <c r="T119" s="112"/>
    </row>
    <row r="120" spans="1:20" ht="12.75" customHeight="1">
      <c r="L120" s="3"/>
      <c r="M120" s="3"/>
      <c r="O120" s="3"/>
    </row>
    <row r="121" spans="1:20" ht="12.75" customHeight="1">
      <c r="L121" s="3"/>
      <c r="M121" s="3"/>
      <c r="O121" s="3"/>
    </row>
    <row r="122" spans="1:20" ht="26.25" customHeight="1">
      <c r="A122" s="309" t="s">
        <v>99</v>
      </c>
      <c r="B122" s="292"/>
      <c r="C122" s="292"/>
      <c r="D122" s="292"/>
      <c r="E122" s="292"/>
      <c r="F122" s="292"/>
      <c r="G122" s="292"/>
      <c r="H122" s="298" t="s">
        <v>55</v>
      </c>
      <c r="I122" s="292"/>
      <c r="J122" s="292"/>
      <c r="K122" s="30"/>
      <c r="L122" s="3"/>
      <c r="M122" s="3"/>
      <c r="N122" s="30"/>
      <c r="O122" s="3"/>
      <c r="P122" s="30"/>
      <c r="Q122" s="30"/>
      <c r="R122" s="30"/>
    </row>
    <row r="123" spans="1:20" ht="20.25" customHeight="1">
      <c r="A123" s="293" t="s">
        <v>10</v>
      </c>
      <c r="B123" s="294" t="s">
        <v>100</v>
      </c>
      <c r="C123" s="289"/>
      <c r="D123" s="289"/>
      <c r="E123" s="289"/>
      <c r="F123" s="289"/>
      <c r="G123" s="289"/>
      <c r="H123" s="289"/>
      <c r="I123" s="289"/>
      <c r="J123" s="290"/>
      <c r="K123" s="295" t="s">
        <v>11</v>
      </c>
      <c r="L123" s="286" t="s">
        <v>3</v>
      </c>
      <c r="M123" s="286" t="s">
        <v>4</v>
      </c>
      <c r="N123" s="284" t="s">
        <v>5</v>
      </c>
      <c r="O123" s="286" t="s">
        <v>6</v>
      </c>
      <c r="P123" s="287" t="s">
        <v>7</v>
      </c>
      <c r="Q123" s="287" t="s">
        <v>8</v>
      </c>
      <c r="R123" s="286" t="s">
        <v>101</v>
      </c>
    </row>
    <row r="124" spans="1:20" ht="15.75" customHeight="1">
      <c r="A124" s="285"/>
      <c r="B124" s="64" t="s">
        <v>102</v>
      </c>
      <c r="C124" s="64" t="s">
        <v>103</v>
      </c>
      <c r="D124" s="64" t="s">
        <v>104</v>
      </c>
      <c r="E124" s="64" t="s">
        <v>105</v>
      </c>
      <c r="F124" s="64" t="s">
        <v>106</v>
      </c>
      <c r="G124" s="64" t="s">
        <v>107</v>
      </c>
      <c r="H124" s="64" t="s">
        <v>108</v>
      </c>
      <c r="I124" s="64" t="s">
        <v>109</v>
      </c>
      <c r="J124" s="64" t="s">
        <v>110</v>
      </c>
      <c r="K124" s="285"/>
      <c r="L124" s="285"/>
      <c r="M124" s="285"/>
      <c r="N124" s="285"/>
      <c r="O124" s="285"/>
      <c r="P124" s="285"/>
      <c r="Q124" s="285"/>
      <c r="R124" s="285"/>
      <c r="T124" s="112"/>
    </row>
    <row r="125" spans="1:20" ht="15.75" customHeight="1">
      <c r="A125" s="64" t="s">
        <v>55</v>
      </c>
      <c r="B125" s="65">
        <v>24</v>
      </c>
      <c r="C125" s="87"/>
      <c r="D125" s="87"/>
      <c r="E125" s="87"/>
      <c r="F125" s="87"/>
      <c r="G125" s="87"/>
      <c r="H125" s="87"/>
      <c r="I125" s="87"/>
      <c r="J125" s="87"/>
      <c r="K125" s="88"/>
      <c r="L125" s="67"/>
      <c r="M125" s="49"/>
      <c r="N125" s="68"/>
      <c r="O125" s="107"/>
      <c r="P125" s="70">
        <f>B125</f>
        <v>24</v>
      </c>
      <c r="Q125" s="108"/>
      <c r="R125" s="107"/>
      <c r="T125" s="112"/>
    </row>
    <row r="126" spans="1:20" ht="15.75" customHeight="1">
      <c r="A126" s="64" t="s">
        <v>56</v>
      </c>
      <c r="B126" s="87"/>
      <c r="C126" s="87">
        <v>23</v>
      </c>
      <c r="D126" s="87"/>
      <c r="E126" s="87"/>
      <c r="F126" s="87"/>
      <c r="G126" s="87"/>
      <c r="H126" s="87"/>
      <c r="I126" s="87"/>
      <c r="J126" s="87"/>
      <c r="K126" s="88"/>
      <c r="L126" s="72"/>
      <c r="M126" s="3"/>
      <c r="N126" s="73"/>
      <c r="O126" s="74">
        <f>IF(C126=0,"",C126/B125)</f>
        <v>0.95833333333333337</v>
      </c>
      <c r="P126" s="75">
        <v>23</v>
      </c>
      <c r="Q126" s="76">
        <f t="shared" ref="Q126:Q133" si="13">IF(P126=0,"",P126/P125)</f>
        <v>0.95833333333333337</v>
      </c>
      <c r="R126" s="76">
        <f t="shared" ref="R126:R133" si="14">IF(P126=0,"",100%-Q126)</f>
        <v>4.166666666666663E-2</v>
      </c>
      <c r="T126" s="112"/>
    </row>
    <row r="127" spans="1:20" ht="15.75" customHeight="1">
      <c r="A127" s="64" t="s">
        <v>57</v>
      </c>
      <c r="B127" s="87"/>
      <c r="C127" s="87"/>
      <c r="D127" s="87">
        <v>22</v>
      </c>
      <c r="E127" s="87"/>
      <c r="F127" s="87"/>
      <c r="G127" s="87"/>
      <c r="H127" s="87"/>
      <c r="I127" s="87"/>
      <c r="J127" s="87"/>
      <c r="K127" s="88"/>
      <c r="L127" s="72"/>
      <c r="M127" s="3"/>
      <c r="N127" s="73"/>
      <c r="O127" s="74">
        <f>IF(D127=0,"",D127/C126)</f>
        <v>0.95652173913043481</v>
      </c>
      <c r="P127" s="75">
        <v>23</v>
      </c>
      <c r="Q127" s="76">
        <f t="shared" si="13"/>
        <v>1</v>
      </c>
      <c r="R127" s="76">
        <f t="shared" si="14"/>
        <v>0</v>
      </c>
      <c r="T127" s="77">
        <f>P127/P125</f>
        <v>0.95833333333333337</v>
      </c>
    </row>
    <row r="128" spans="1:20" ht="15.75" customHeight="1">
      <c r="A128" s="64">
        <v>1001</v>
      </c>
      <c r="B128" s="87"/>
      <c r="C128" s="87"/>
      <c r="D128" s="87"/>
      <c r="E128" s="87">
        <v>22</v>
      </c>
      <c r="F128" s="87"/>
      <c r="G128" s="87"/>
      <c r="H128" s="87"/>
      <c r="I128" s="87"/>
      <c r="J128" s="87"/>
      <c r="K128" s="88"/>
      <c r="L128" s="72"/>
      <c r="M128" s="3"/>
      <c r="N128" s="73"/>
      <c r="O128" s="74">
        <f>IF(E128=0,"",E128/D127)</f>
        <v>1</v>
      </c>
      <c r="P128" s="75">
        <v>22</v>
      </c>
      <c r="Q128" s="76">
        <f t="shared" si="13"/>
        <v>0.95652173913043481</v>
      </c>
      <c r="R128" s="76">
        <f t="shared" si="14"/>
        <v>4.3478260869565188E-2</v>
      </c>
      <c r="T128" s="112"/>
    </row>
    <row r="129" spans="1:20" ht="15.75" customHeight="1">
      <c r="A129" s="64">
        <v>1002</v>
      </c>
      <c r="B129" s="87"/>
      <c r="C129" s="87"/>
      <c r="D129" s="87"/>
      <c r="E129" s="87"/>
      <c r="F129" s="87">
        <v>21</v>
      </c>
      <c r="G129" s="87"/>
      <c r="H129" s="87"/>
      <c r="I129" s="87"/>
      <c r="J129" s="87"/>
      <c r="K129" s="88"/>
      <c r="L129" s="72"/>
      <c r="M129" s="3"/>
      <c r="N129" s="73"/>
      <c r="O129" s="74">
        <f>IF(F129=0,"",F129/E128)</f>
        <v>0.95454545454545459</v>
      </c>
      <c r="P129" s="75">
        <v>22</v>
      </c>
      <c r="Q129" s="76">
        <f t="shared" si="13"/>
        <v>1</v>
      </c>
      <c r="R129" s="76">
        <f t="shared" si="14"/>
        <v>0</v>
      </c>
      <c r="T129" s="112"/>
    </row>
    <row r="130" spans="1:20" ht="15.75" customHeight="1">
      <c r="A130" s="64">
        <v>1101</v>
      </c>
      <c r="B130" s="87"/>
      <c r="C130" s="87"/>
      <c r="D130" s="87"/>
      <c r="E130" s="87"/>
      <c r="F130" s="87"/>
      <c r="G130" s="87">
        <v>20</v>
      </c>
      <c r="H130" s="87"/>
      <c r="I130" s="87"/>
      <c r="J130" s="87"/>
      <c r="K130" s="88"/>
      <c r="L130" s="72"/>
      <c r="M130" s="3"/>
      <c r="N130" s="73"/>
      <c r="O130" s="74">
        <f>IF(G130=0,"",G130/F129)</f>
        <v>0.95238095238095233</v>
      </c>
      <c r="P130" s="75">
        <v>22</v>
      </c>
      <c r="Q130" s="76">
        <f t="shared" si="13"/>
        <v>1</v>
      </c>
      <c r="R130" s="76">
        <f t="shared" si="14"/>
        <v>0</v>
      </c>
      <c r="T130" s="112"/>
    </row>
    <row r="131" spans="1:20" ht="15.75" customHeight="1">
      <c r="A131" s="64">
        <v>1102</v>
      </c>
      <c r="B131" s="87"/>
      <c r="C131" s="87"/>
      <c r="D131" s="87"/>
      <c r="E131" s="87"/>
      <c r="F131" s="87"/>
      <c r="G131" s="87"/>
      <c r="H131" s="87">
        <v>18</v>
      </c>
      <c r="I131" s="87"/>
      <c r="J131" s="87"/>
      <c r="K131" s="88"/>
      <c r="L131" s="72"/>
      <c r="M131" s="3"/>
      <c r="N131" s="73"/>
      <c r="O131" s="74">
        <f>IF(H131=0,"",H131/G130)</f>
        <v>0.9</v>
      </c>
      <c r="P131" s="75">
        <v>22</v>
      </c>
      <c r="Q131" s="76">
        <f t="shared" si="13"/>
        <v>1</v>
      </c>
      <c r="R131" s="76">
        <f t="shared" si="14"/>
        <v>0</v>
      </c>
      <c r="T131" s="112"/>
    </row>
    <row r="132" spans="1:20" ht="15.75" customHeight="1">
      <c r="A132" s="64">
        <v>1201</v>
      </c>
      <c r="B132" s="87"/>
      <c r="C132" s="87"/>
      <c r="D132" s="87"/>
      <c r="E132" s="87"/>
      <c r="F132" s="87"/>
      <c r="G132" s="87"/>
      <c r="H132" s="87"/>
      <c r="I132" s="87">
        <v>18</v>
      </c>
      <c r="J132" s="87"/>
      <c r="K132" s="88"/>
      <c r="L132" s="72"/>
      <c r="M132" s="3"/>
      <c r="N132" s="73"/>
      <c r="O132" s="74">
        <f>IF(I132=0,"",I132/H131)</f>
        <v>1</v>
      </c>
      <c r="P132" s="75">
        <v>21</v>
      </c>
      <c r="Q132" s="76">
        <f t="shared" si="13"/>
        <v>0.95454545454545459</v>
      </c>
      <c r="R132" s="76">
        <f t="shared" si="14"/>
        <v>4.5454545454545414E-2</v>
      </c>
      <c r="T132" s="112"/>
    </row>
    <row r="133" spans="1:20" ht="15.75" customHeight="1">
      <c r="A133" s="64">
        <v>1202</v>
      </c>
      <c r="B133" s="87"/>
      <c r="C133" s="87"/>
      <c r="D133" s="87"/>
      <c r="E133" s="87"/>
      <c r="F133" s="87"/>
      <c r="G133" s="87"/>
      <c r="H133" s="87"/>
      <c r="I133" s="87"/>
      <c r="J133" s="87">
        <v>16</v>
      </c>
      <c r="K133" s="88">
        <v>9</v>
      </c>
      <c r="L133" s="72"/>
      <c r="M133" s="3"/>
      <c r="N133" s="73"/>
      <c r="O133" s="78">
        <f>IF(J133=0,"",J133/I132)</f>
        <v>0.88888888888888884</v>
      </c>
      <c r="P133" s="75">
        <v>20</v>
      </c>
      <c r="Q133" s="79">
        <f t="shared" si="13"/>
        <v>0.95238095238095233</v>
      </c>
      <c r="R133" s="79">
        <f t="shared" si="14"/>
        <v>4.7619047619047672E-2</v>
      </c>
      <c r="T133" s="112"/>
    </row>
    <row r="134" spans="1:20" ht="15.75" customHeight="1">
      <c r="A134" s="64">
        <v>1301</v>
      </c>
      <c r="B134" s="87"/>
      <c r="C134" s="87"/>
      <c r="D134" s="87"/>
      <c r="E134" s="87"/>
      <c r="F134" s="87"/>
      <c r="G134" s="87"/>
      <c r="H134" s="87"/>
      <c r="I134" s="87"/>
      <c r="J134" s="87">
        <v>5</v>
      </c>
      <c r="K134" s="88">
        <v>4</v>
      </c>
      <c r="L134" s="72"/>
      <c r="M134" s="3"/>
      <c r="N134" s="30"/>
      <c r="O134" s="124"/>
      <c r="P134" s="81">
        <v>11</v>
      </c>
      <c r="Q134" s="125"/>
      <c r="R134" s="92"/>
      <c r="T134" s="112"/>
    </row>
    <row r="135" spans="1:20" ht="15.75" customHeight="1">
      <c r="A135" s="64">
        <v>1302</v>
      </c>
      <c r="B135" s="87"/>
      <c r="C135" s="87"/>
      <c r="D135" s="87"/>
      <c r="E135" s="87"/>
      <c r="F135" s="87"/>
      <c r="G135" s="87"/>
      <c r="H135" s="87"/>
      <c r="I135" s="87"/>
      <c r="J135" s="87">
        <v>5</v>
      </c>
      <c r="K135" s="88"/>
      <c r="L135" s="72"/>
      <c r="M135" s="3"/>
      <c r="N135" s="30"/>
      <c r="O135" s="84"/>
      <c r="P135" s="85">
        <v>7</v>
      </c>
      <c r="Q135" s="86"/>
      <c r="R135" s="84"/>
      <c r="T135" s="112"/>
    </row>
    <row r="136" spans="1:20" ht="15.75" customHeight="1">
      <c r="A136" s="64">
        <v>1401</v>
      </c>
      <c r="B136" s="87"/>
      <c r="C136" s="87"/>
      <c r="D136" s="87"/>
      <c r="E136" s="87"/>
      <c r="F136" s="87"/>
      <c r="G136" s="87"/>
      <c r="H136" s="87"/>
      <c r="I136" s="87"/>
      <c r="J136" s="87">
        <v>6</v>
      </c>
      <c r="K136" s="88">
        <v>2</v>
      </c>
      <c r="L136" s="72"/>
      <c r="M136" s="3"/>
      <c r="N136" s="30"/>
      <c r="O136" s="84"/>
      <c r="P136" s="85">
        <v>6</v>
      </c>
      <c r="Q136" s="86"/>
      <c r="R136" s="84"/>
      <c r="T136" s="112"/>
    </row>
    <row r="137" spans="1:20" ht="15.75" customHeight="1">
      <c r="A137" s="64">
        <v>1402</v>
      </c>
      <c r="B137" s="87"/>
      <c r="C137" s="87"/>
      <c r="D137" s="87"/>
      <c r="E137" s="87"/>
      <c r="F137" s="87"/>
      <c r="G137" s="87"/>
      <c r="H137" s="87"/>
      <c r="I137" s="87"/>
      <c r="J137" s="87">
        <v>4</v>
      </c>
      <c r="K137" s="88">
        <v>1</v>
      </c>
      <c r="L137" s="72"/>
      <c r="M137" s="3"/>
      <c r="N137" s="30"/>
      <c r="O137" s="84"/>
      <c r="P137" s="85">
        <v>4</v>
      </c>
      <c r="Q137" s="86"/>
      <c r="R137" s="84"/>
      <c r="T137" s="112"/>
    </row>
    <row r="138" spans="1:20" ht="15.75" customHeight="1">
      <c r="A138" s="64">
        <v>1501</v>
      </c>
      <c r="B138" s="87"/>
      <c r="C138" s="87"/>
      <c r="D138" s="87"/>
      <c r="E138" s="87"/>
      <c r="F138" s="87"/>
      <c r="G138" s="87"/>
      <c r="H138" s="87"/>
      <c r="I138" s="87"/>
      <c r="J138" s="87">
        <v>1</v>
      </c>
      <c r="K138" s="88">
        <v>1</v>
      </c>
      <c r="L138" s="72"/>
      <c r="M138" s="3"/>
      <c r="N138" s="30"/>
      <c r="O138" s="3"/>
      <c r="P138" s="30">
        <v>1</v>
      </c>
      <c r="Q138" s="23"/>
      <c r="R138" s="84"/>
      <c r="T138" s="112"/>
    </row>
    <row r="139" spans="1:20" ht="15.75" customHeight="1">
      <c r="A139" s="64">
        <v>1502</v>
      </c>
      <c r="B139" s="87"/>
      <c r="C139" s="87"/>
      <c r="D139" s="87"/>
      <c r="E139" s="87"/>
      <c r="F139" s="87"/>
      <c r="G139" s="87"/>
      <c r="H139" s="87"/>
      <c r="I139" s="87"/>
      <c r="J139" s="87"/>
      <c r="K139" s="88"/>
      <c r="L139" s="72"/>
      <c r="M139" s="3"/>
      <c r="N139" s="30"/>
      <c r="O139" s="89" t="s">
        <v>83</v>
      </c>
      <c r="P139" s="90">
        <v>17</v>
      </c>
      <c r="Q139" s="120">
        <f>K142</f>
        <v>17</v>
      </c>
      <c r="R139" s="92" t="s">
        <v>11</v>
      </c>
      <c r="T139" s="112"/>
    </row>
    <row r="140" spans="1:20" ht="15.75" customHeight="1">
      <c r="A140" s="64">
        <v>1601</v>
      </c>
      <c r="B140" s="87"/>
      <c r="C140" s="87"/>
      <c r="D140" s="87"/>
      <c r="E140" s="87"/>
      <c r="F140" s="87"/>
      <c r="G140" s="87"/>
      <c r="H140" s="87"/>
      <c r="I140" s="87"/>
      <c r="J140" s="87"/>
      <c r="K140" s="88"/>
      <c r="L140" s="72"/>
      <c r="M140" s="3"/>
      <c r="N140" s="30"/>
      <c r="O140" s="93" t="s">
        <v>85</v>
      </c>
      <c r="P140" s="94">
        <f>IF(P139/B125=0,"",P139/B125)</f>
        <v>0.70833333333333337</v>
      </c>
      <c r="Q140" s="121">
        <f>IF(P139/Q139=0,"",P139/Q139)</f>
        <v>1</v>
      </c>
      <c r="R140" s="96" t="s">
        <v>86</v>
      </c>
      <c r="T140" s="112"/>
    </row>
    <row r="141" spans="1:20" ht="15.75" customHeight="1">
      <c r="A141" s="64">
        <v>1602</v>
      </c>
      <c r="B141" s="87"/>
      <c r="C141" s="87"/>
      <c r="D141" s="87"/>
      <c r="E141" s="87"/>
      <c r="F141" s="87"/>
      <c r="G141" s="87"/>
      <c r="H141" s="87"/>
      <c r="I141" s="87"/>
      <c r="J141" s="87"/>
      <c r="K141" s="88"/>
      <c r="L141" s="97"/>
      <c r="M141" s="98"/>
      <c r="N141" s="99"/>
      <c r="O141" s="98"/>
      <c r="P141" s="99"/>
      <c r="Q141" s="99"/>
      <c r="R141" s="122"/>
      <c r="T141" s="112"/>
    </row>
    <row r="142" spans="1:20" ht="18" customHeight="1">
      <c r="A142" s="29"/>
      <c r="B142" s="30"/>
      <c r="C142" s="30"/>
      <c r="D142" s="288" t="s">
        <v>111</v>
      </c>
      <c r="E142" s="289"/>
      <c r="F142" s="289"/>
      <c r="G142" s="289"/>
      <c r="H142" s="289"/>
      <c r="I142" s="289"/>
      <c r="J142" s="290"/>
      <c r="K142" s="101">
        <f>SUM(K125:K138)</f>
        <v>17</v>
      </c>
      <c r="L142" s="102">
        <f>IF(K133=0,"",K133/B125)</f>
        <v>0.375</v>
      </c>
      <c r="M142" s="102">
        <f>IF(K142=0,"",K142/B125)</f>
        <v>0.70833333333333337</v>
      </c>
      <c r="N142" s="102">
        <f>IF(K133=0,"",M142-L142)</f>
        <v>0.33333333333333337</v>
      </c>
      <c r="O142" s="3"/>
      <c r="P142" s="30"/>
      <c r="Q142" s="23"/>
      <c r="R142" s="3"/>
      <c r="T142" s="112"/>
    </row>
    <row r="143" spans="1:20" ht="12.75" customHeight="1">
      <c r="L143" s="3"/>
      <c r="M143" s="3"/>
      <c r="O143" s="3"/>
    </row>
    <row r="144" spans="1:20" ht="12.75" customHeight="1">
      <c r="L144" s="3"/>
      <c r="M144" s="3"/>
      <c r="O144" s="3"/>
    </row>
    <row r="145" spans="1:20" ht="26.25" customHeight="1">
      <c r="A145" s="309" t="s">
        <v>99</v>
      </c>
      <c r="B145" s="292"/>
      <c r="C145" s="292"/>
      <c r="D145" s="292"/>
      <c r="E145" s="292"/>
      <c r="F145" s="292"/>
      <c r="G145" s="292"/>
      <c r="H145" s="298" t="s">
        <v>56</v>
      </c>
      <c r="I145" s="292"/>
      <c r="J145" s="292"/>
      <c r="K145" s="30"/>
      <c r="L145" s="3"/>
      <c r="M145" s="3"/>
      <c r="N145" s="30"/>
      <c r="O145" s="3"/>
      <c r="P145" s="30"/>
      <c r="Q145" s="30"/>
      <c r="R145" s="30"/>
    </row>
    <row r="146" spans="1:20" ht="20.25" customHeight="1">
      <c r="A146" s="293" t="s">
        <v>10</v>
      </c>
      <c r="B146" s="294" t="s">
        <v>100</v>
      </c>
      <c r="C146" s="289"/>
      <c r="D146" s="289"/>
      <c r="E146" s="289"/>
      <c r="F146" s="289"/>
      <c r="G146" s="289"/>
      <c r="H146" s="289"/>
      <c r="I146" s="289"/>
      <c r="J146" s="290"/>
      <c r="K146" s="295" t="s">
        <v>11</v>
      </c>
      <c r="L146" s="286" t="s">
        <v>3</v>
      </c>
      <c r="M146" s="286" t="s">
        <v>4</v>
      </c>
      <c r="N146" s="284" t="s">
        <v>5</v>
      </c>
      <c r="O146" s="286" t="s">
        <v>6</v>
      </c>
      <c r="P146" s="287" t="s">
        <v>7</v>
      </c>
      <c r="Q146" s="287" t="s">
        <v>8</v>
      </c>
      <c r="R146" s="286" t="s">
        <v>101</v>
      </c>
    </row>
    <row r="147" spans="1:20" ht="15.75" customHeight="1">
      <c r="A147" s="285"/>
      <c r="B147" s="64" t="s">
        <v>102</v>
      </c>
      <c r="C147" s="64" t="s">
        <v>103</v>
      </c>
      <c r="D147" s="64" t="s">
        <v>104</v>
      </c>
      <c r="E147" s="64" t="s">
        <v>105</v>
      </c>
      <c r="F147" s="64" t="s">
        <v>106</v>
      </c>
      <c r="G147" s="64" t="s">
        <v>107</v>
      </c>
      <c r="H147" s="64" t="s">
        <v>108</v>
      </c>
      <c r="I147" s="64" t="s">
        <v>109</v>
      </c>
      <c r="J147" s="64" t="s">
        <v>110</v>
      </c>
      <c r="K147" s="285"/>
      <c r="L147" s="285"/>
      <c r="M147" s="285"/>
      <c r="N147" s="285"/>
      <c r="O147" s="285"/>
      <c r="P147" s="285"/>
      <c r="Q147" s="285"/>
      <c r="R147" s="285"/>
      <c r="T147" s="112"/>
    </row>
    <row r="148" spans="1:20" ht="15.75" customHeight="1">
      <c r="A148" s="64" t="s">
        <v>56</v>
      </c>
      <c r="B148" s="65">
        <v>38</v>
      </c>
      <c r="C148" s="87"/>
      <c r="D148" s="87"/>
      <c r="E148" s="87"/>
      <c r="F148" s="87"/>
      <c r="G148" s="87"/>
      <c r="H148" s="87"/>
      <c r="I148" s="87"/>
      <c r="J148" s="87"/>
      <c r="K148" s="88"/>
      <c r="L148" s="67"/>
      <c r="M148" s="49"/>
      <c r="N148" s="68"/>
      <c r="O148" s="107"/>
      <c r="P148" s="70">
        <f>B148</f>
        <v>38</v>
      </c>
      <c r="Q148" s="108"/>
      <c r="R148" s="107"/>
      <c r="T148" s="112"/>
    </row>
    <row r="149" spans="1:20" ht="15.75" customHeight="1">
      <c r="A149" s="64" t="s">
        <v>57</v>
      </c>
      <c r="B149" s="87"/>
      <c r="C149" s="87">
        <v>36</v>
      </c>
      <c r="D149" s="87"/>
      <c r="E149" s="87"/>
      <c r="F149" s="87"/>
      <c r="G149" s="87"/>
      <c r="H149" s="87"/>
      <c r="I149" s="87"/>
      <c r="J149" s="87"/>
      <c r="K149" s="88"/>
      <c r="L149" s="72"/>
      <c r="M149" s="3"/>
      <c r="N149" s="73"/>
      <c r="O149" s="74">
        <f>IF(C149=0,"",C149/B148)</f>
        <v>0.94736842105263153</v>
      </c>
      <c r="P149" s="75">
        <v>36</v>
      </c>
      <c r="Q149" s="76">
        <f t="shared" ref="Q149:Q156" si="15">IF(P149=0,"",P149/P148)</f>
        <v>0.94736842105263153</v>
      </c>
      <c r="R149" s="76">
        <f t="shared" ref="R149:R156" si="16">IF(P149=0,"",100%-Q149)</f>
        <v>5.2631578947368474E-2</v>
      </c>
      <c r="T149" s="112"/>
    </row>
    <row r="150" spans="1:20" ht="15.75" customHeight="1">
      <c r="A150" s="64">
        <v>1001</v>
      </c>
      <c r="B150" s="87"/>
      <c r="C150" s="87"/>
      <c r="D150" s="87">
        <v>25</v>
      </c>
      <c r="E150" s="87"/>
      <c r="F150" s="87"/>
      <c r="G150" s="87"/>
      <c r="H150" s="87"/>
      <c r="I150" s="87"/>
      <c r="J150" s="87"/>
      <c r="K150" s="88"/>
      <c r="L150" s="72"/>
      <c r="M150" s="3"/>
      <c r="N150" s="73"/>
      <c r="O150" s="74">
        <f>IF(D150=0,"",D150/C149)</f>
        <v>0.69444444444444442</v>
      </c>
      <c r="P150" s="75">
        <v>32</v>
      </c>
      <c r="Q150" s="76">
        <f t="shared" si="15"/>
        <v>0.88888888888888884</v>
      </c>
      <c r="R150" s="76">
        <f t="shared" si="16"/>
        <v>0.11111111111111116</v>
      </c>
      <c r="T150" s="77">
        <f>P150/P148</f>
        <v>0.84210526315789469</v>
      </c>
    </row>
    <row r="151" spans="1:20" ht="15.75" customHeight="1">
      <c r="A151" s="64">
        <v>1002</v>
      </c>
      <c r="B151" s="87"/>
      <c r="C151" s="87"/>
      <c r="D151" s="87"/>
      <c r="E151" s="87">
        <v>23</v>
      </c>
      <c r="F151" s="87"/>
      <c r="G151" s="87"/>
      <c r="H151" s="87"/>
      <c r="I151" s="87"/>
      <c r="J151" s="87"/>
      <c r="K151" s="88"/>
      <c r="L151" s="72"/>
      <c r="M151" s="3"/>
      <c r="N151" s="73"/>
      <c r="O151" s="74">
        <f>IF(E151=0,"",E151/D150)</f>
        <v>0.92</v>
      </c>
      <c r="P151" s="75">
        <v>31</v>
      </c>
      <c r="Q151" s="76">
        <f t="shared" si="15"/>
        <v>0.96875</v>
      </c>
      <c r="R151" s="76">
        <f t="shared" si="16"/>
        <v>3.125E-2</v>
      </c>
      <c r="T151" s="112"/>
    </row>
    <row r="152" spans="1:20" ht="15.75" customHeight="1">
      <c r="A152" s="64">
        <v>1101</v>
      </c>
      <c r="B152" s="87"/>
      <c r="C152" s="87"/>
      <c r="D152" s="87"/>
      <c r="E152" s="87"/>
      <c r="F152" s="87">
        <v>22</v>
      </c>
      <c r="G152" s="87"/>
      <c r="H152" s="87"/>
      <c r="I152" s="87"/>
      <c r="J152" s="87"/>
      <c r="K152" s="88"/>
      <c r="L152" s="72"/>
      <c r="M152" s="3"/>
      <c r="N152" s="73"/>
      <c r="O152" s="74">
        <f>IF(F152=0,"",F152/E151)</f>
        <v>0.95652173913043481</v>
      </c>
      <c r="P152" s="75">
        <v>30</v>
      </c>
      <c r="Q152" s="76">
        <f t="shared" si="15"/>
        <v>0.967741935483871</v>
      </c>
      <c r="R152" s="76">
        <f t="shared" si="16"/>
        <v>3.2258064516129004E-2</v>
      </c>
      <c r="T152" s="112"/>
    </row>
    <row r="153" spans="1:20" ht="15.75" customHeight="1">
      <c r="A153" s="64">
        <v>1102</v>
      </c>
      <c r="B153" s="87"/>
      <c r="C153" s="87"/>
      <c r="D153" s="87"/>
      <c r="E153" s="87"/>
      <c r="F153" s="87"/>
      <c r="G153" s="87">
        <v>22</v>
      </c>
      <c r="H153" s="87"/>
      <c r="I153" s="87"/>
      <c r="J153" s="87"/>
      <c r="K153" s="88"/>
      <c r="L153" s="72"/>
      <c r="M153" s="3"/>
      <c r="N153" s="73"/>
      <c r="O153" s="74">
        <f>IF(G153=0,"",G153/F152)</f>
        <v>1</v>
      </c>
      <c r="P153" s="75">
        <v>29</v>
      </c>
      <c r="Q153" s="76">
        <f t="shared" si="15"/>
        <v>0.96666666666666667</v>
      </c>
      <c r="R153" s="76">
        <f t="shared" si="16"/>
        <v>3.3333333333333326E-2</v>
      </c>
      <c r="T153" s="112"/>
    </row>
    <row r="154" spans="1:20" ht="15.75" customHeight="1">
      <c r="A154" s="64">
        <v>1201</v>
      </c>
      <c r="B154" s="87"/>
      <c r="C154" s="87"/>
      <c r="D154" s="87"/>
      <c r="E154" s="87"/>
      <c r="F154" s="87"/>
      <c r="G154" s="87"/>
      <c r="H154" s="87">
        <v>21</v>
      </c>
      <c r="I154" s="87"/>
      <c r="J154" s="87"/>
      <c r="K154" s="88"/>
      <c r="L154" s="72"/>
      <c r="M154" s="3"/>
      <c r="N154" s="73"/>
      <c r="O154" s="74">
        <f>IF(H154=0,"",H154/G153)</f>
        <v>0.95454545454545459</v>
      </c>
      <c r="P154" s="75">
        <v>29</v>
      </c>
      <c r="Q154" s="76">
        <f t="shared" si="15"/>
        <v>1</v>
      </c>
      <c r="R154" s="76">
        <f t="shared" si="16"/>
        <v>0</v>
      </c>
      <c r="T154" s="112"/>
    </row>
    <row r="155" spans="1:20" ht="15.75" customHeight="1">
      <c r="A155" s="64">
        <v>1202</v>
      </c>
      <c r="B155" s="87"/>
      <c r="C155" s="87"/>
      <c r="D155" s="87"/>
      <c r="E155" s="87"/>
      <c r="F155" s="87"/>
      <c r="G155" s="87"/>
      <c r="H155" s="87"/>
      <c r="I155" s="87">
        <v>15</v>
      </c>
      <c r="J155" s="87"/>
      <c r="K155" s="88"/>
      <c r="L155" s="72"/>
      <c r="M155" s="3"/>
      <c r="N155" s="73"/>
      <c r="O155" s="74">
        <f>IF(I155=0,"",I155/H154)</f>
        <v>0.7142857142857143</v>
      </c>
      <c r="P155" s="75">
        <v>27</v>
      </c>
      <c r="Q155" s="76">
        <f t="shared" si="15"/>
        <v>0.93103448275862066</v>
      </c>
      <c r="R155" s="76">
        <f t="shared" si="16"/>
        <v>6.8965517241379337E-2</v>
      </c>
      <c r="T155" s="112"/>
    </row>
    <row r="156" spans="1:20" ht="15.75" customHeight="1">
      <c r="A156" s="64">
        <v>1301</v>
      </c>
      <c r="B156" s="87"/>
      <c r="C156" s="87"/>
      <c r="D156" s="87"/>
      <c r="E156" s="87"/>
      <c r="F156" s="87"/>
      <c r="G156" s="87"/>
      <c r="H156" s="87"/>
      <c r="I156" s="87"/>
      <c r="J156" s="87">
        <v>11</v>
      </c>
      <c r="K156" s="88">
        <v>6</v>
      </c>
      <c r="L156" s="72"/>
      <c r="M156" s="3"/>
      <c r="N156" s="73"/>
      <c r="O156" s="78">
        <f>IF(J156=0,"",J156/I155)</f>
        <v>0.73333333333333328</v>
      </c>
      <c r="P156" s="75">
        <v>27</v>
      </c>
      <c r="Q156" s="79">
        <f t="shared" si="15"/>
        <v>1</v>
      </c>
      <c r="R156" s="79">
        <f t="shared" si="16"/>
        <v>0</v>
      </c>
      <c r="T156" s="112"/>
    </row>
    <row r="157" spans="1:20" ht="15.75" customHeight="1">
      <c r="A157" s="64">
        <v>1302</v>
      </c>
      <c r="B157" s="87"/>
      <c r="C157" s="87"/>
      <c r="D157" s="87"/>
      <c r="E157" s="87"/>
      <c r="F157" s="87"/>
      <c r="G157" s="87"/>
      <c r="H157" s="87"/>
      <c r="I157" s="87"/>
      <c r="J157" s="87">
        <v>8</v>
      </c>
      <c r="K157" s="88">
        <v>2</v>
      </c>
      <c r="L157" s="72"/>
      <c r="M157" s="3"/>
      <c r="N157" s="30"/>
      <c r="O157" s="124"/>
      <c r="P157" s="81">
        <v>21</v>
      </c>
      <c r="Q157" s="125"/>
      <c r="R157" s="92"/>
      <c r="T157" s="112"/>
    </row>
    <row r="158" spans="1:20" ht="15.75" customHeight="1">
      <c r="A158" s="64">
        <v>1401</v>
      </c>
      <c r="B158" s="87"/>
      <c r="C158" s="87"/>
      <c r="D158" s="87"/>
      <c r="E158" s="87"/>
      <c r="F158" s="87"/>
      <c r="G158" s="87"/>
      <c r="H158" s="87"/>
      <c r="I158" s="87"/>
      <c r="J158" s="87">
        <v>12</v>
      </c>
      <c r="K158" s="88">
        <v>2</v>
      </c>
      <c r="L158" s="72"/>
      <c r="M158" s="3"/>
      <c r="N158" s="30"/>
      <c r="O158" s="84"/>
      <c r="P158" s="85">
        <v>18</v>
      </c>
      <c r="Q158" s="86"/>
      <c r="R158" s="84"/>
      <c r="T158" s="112"/>
    </row>
    <row r="159" spans="1:20" ht="15.75" customHeight="1">
      <c r="A159" s="64">
        <v>1402</v>
      </c>
      <c r="B159" s="87"/>
      <c r="C159" s="87"/>
      <c r="D159" s="87"/>
      <c r="E159" s="87"/>
      <c r="F159" s="87"/>
      <c r="G159" s="87"/>
      <c r="H159" s="87"/>
      <c r="I159" s="87"/>
      <c r="J159" s="87">
        <v>12</v>
      </c>
      <c r="K159" s="88">
        <v>2</v>
      </c>
      <c r="L159" s="72"/>
      <c r="M159" s="3"/>
      <c r="N159" s="30"/>
      <c r="O159" s="84"/>
      <c r="P159" s="85">
        <v>14</v>
      </c>
      <c r="Q159" s="86"/>
      <c r="R159" s="84"/>
      <c r="T159" s="112"/>
    </row>
    <row r="160" spans="1:20" ht="15.75" customHeight="1">
      <c r="A160" s="64">
        <v>1501</v>
      </c>
      <c r="B160" s="87"/>
      <c r="C160" s="87"/>
      <c r="D160" s="87"/>
      <c r="E160" s="87"/>
      <c r="F160" s="87"/>
      <c r="G160" s="87"/>
      <c r="H160" s="87"/>
      <c r="I160" s="87"/>
      <c r="J160" s="87">
        <v>10</v>
      </c>
      <c r="K160" s="88">
        <v>4</v>
      </c>
      <c r="L160" s="72"/>
      <c r="M160" s="3"/>
      <c r="N160" s="30"/>
      <c r="O160" s="84"/>
      <c r="P160" s="85">
        <v>11</v>
      </c>
      <c r="Q160" s="86"/>
      <c r="R160" s="84"/>
      <c r="T160" s="112"/>
    </row>
    <row r="161" spans="1:20" ht="15.75" customHeight="1">
      <c r="A161" s="64">
        <v>1502</v>
      </c>
      <c r="B161" s="87"/>
      <c r="C161" s="87"/>
      <c r="D161" s="87"/>
      <c r="E161" s="87"/>
      <c r="F161" s="87"/>
      <c r="G161" s="87"/>
      <c r="H161" s="87"/>
      <c r="I161" s="87"/>
      <c r="J161" s="87">
        <v>2</v>
      </c>
      <c r="K161" s="88">
        <v>2</v>
      </c>
      <c r="L161" s="72"/>
      <c r="M161" s="3"/>
      <c r="N161" s="30"/>
      <c r="O161" s="3"/>
      <c r="P161" s="30">
        <v>5</v>
      </c>
      <c r="Q161" s="23"/>
      <c r="R161" s="84"/>
      <c r="T161" s="112"/>
    </row>
    <row r="162" spans="1:20" ht="15.75" customHeight="1">
      <c r="A162" s="64">
        <v>1601</v>
      </c>
      <c r="B162" s="87"/>
      <c r="C162" s="87"/>
      <c r="D162" s="87"/>
      <c r="E162" s="87"/>
      <c r="F162" s="87"/>
      <c r="G162" s="87"/>
      <c r="H162" s="87"/>
      <c r="I162" s="87"/>
      <c r="J162" s="87"/>
      <c r="K162" s="88"/>
      <c r="L162" s="72"/>
      <c r="M162" s="3"/>
      <c r="N162" s="30"/>
      <c r="O162" s="89" t="s">
        <v>83</v>
      </c>
      <c r="P162" s="90">
        <v>18</v>
      </c>
      <c r="Q162" s="120">
        <f>K165</f>
        <v>18</v>
      </c>
      <c r="R162" s="92" t="s">
        <v>11</v>
      </c>
      <c r="T162" s="112"/>
    </row>
    <row r="163" spans="1:20" ht="15.75" customHeight="1">
      <c r="A163" s="64">
        <v>1602</v>
      </c>
      <c r="B163" s="87"/>
      <c r="C163" s="87"/>
      <c r="D163" s="87"/>
      <c r="E163" s="87"/>
      <c r="F163" s="87"/>
      <c r="G163" s="87"/>
      <c r="H163" s="87"/>
      <c r="I163" s="87"/>
      <c r="J163" s="87"/>
      <c r="K163" s="88"/>
      <c r="L163" s="72"/>
      <c r="M163" s="3"/>
      <c r="N163" s="30"/>
      <c r="O163" s="93" t="s">
        <v>85</v>
      </c>
      <c r="P163" s="94">
        <f>IF(P162/B148=0,"",P162/B148)</f>
        <v>0.47368421052631576</v>
      </c>
      <c r="Q163" s="121">
        <f>IF(P162/Q162=0,"",P162/Q162)</f>
        <v>1</v>
      </c>
      <c r="R163" s="96" t="s">
        <v>86</v>
      </c>
      <c r="T163" s="112"/>
    </row>
    <row r="164" spans="1:20" ht="15.75" customHeight="1">
      <c r="A164" s="64">
        <v>1701</v>
      </c>
      <c r="B164" s="87"/>
      <c r="C164" s="87"/>
      <c r="D164" s="87"/>
      <c r="E164" s="87"/>
      <c r="F164" s="87"/>
      <c r="G164" s="87"/>
      <c r="H164" s="87"/>
      <c r="I164" s="87"/>
      <c r="J164" s="87"/>
      <c r="K164" s="88"/>
      <c r="L164" s="97"/>
      <c r="M164" s="98"/>
      <c r="N164" s="99"/>
      <c r="O164" s="98"/>
      <c r="P164" s="99"/>
      <c r="Q164" s="99"/>
      <c r="R164" s="122"/>
      <c r="T164" s="112"/>
    </row>
    <row r="165" spans="1:20" ht="18" customHeight="1">
      <c r="A165" s="29"/>
      <c r="B165" s="30"/>
      <c r="C165" s="30"/>
      <c r="D165" s="288" t="s">
        <v>111</v>
      </c>
      <c r="E165" s="289"/>
      <c r="F165" s="289"/>
      <c r="G165" s="289"/>
      <c r="H165" s="289"/>
      <c r="I165" s="289"/>
      <c r="J165" s="290"/>
      <c r="K165" s="101">
        <f>SUM(K148:K161)</f>
        <v>18</v>
      </c>
      <c r="L165" s="102">
        <f>IF(SUM(K155:K156)=0,"",SUM(K155:K156)/B148)</f>
        <v>0.15789473684210525</v>
      </c>
      <c r="M165" s="102">
        <f>IF(K165=0,"",K165/B148)</f>
        <v>0.47368421052631576</v>
      </c>
      <c r="N165" s="102">
        <f>IF(K156=0,"",M165-L165)</f>
        <v>0.31578947368421051</v>
      </c>
      <c r="O165" s="3"/>
      <c r="P165" s="30"/>
      <c r="Q165" s="23"/>
      <c r="R165" s="3"/>
      <c r="T165" s="112"/>
    </row>
    <row r="166" spans="1:20" ht="12.75" customHeight="1">
      <c r="L166" s="3"/>
      <c r="M166" s="3"/>
      <c r="N166" s="3"/>
      <c r="O166" s="3"/>
    </row>
    <row r="167" spans="1:20" ht="12.75" customHeight="1">
      <c r="L167" s="3"/>
      <c r="M167" s="3"/>
      <c r="N167" s="3"/>
      <c r="O167" s="3"/>
    </row>
    <row r="168" spans="1:20" ht="26.25" customHeight="1">
      <c r="A168" s="309" t="s">
        <v>99</v>
      </c>
      <c r="B168" s="292"/>
      <c r="C168" s="292"/>
      <c r="D168" s="292"/>
      <c r="E168" s="292"/>
      <c r="F168" s="292"/>
      <c r="G168" s="292"/>
      <c r="H168" s="298" t="s">
        <v>57</v>
      </c>
      <c r="I168" s="292"/>
      <c r="J168" s="292"/>
      <c r="K168" s="30"/>
      <c r="L168" s="3"/>
      <c r="M168" s="3"/>
      <c r="N168" s="30"/>
      <c r="O168" s="3"/>
      <c r="P168" s="30"/>
      <c r="Q168" s="30"/>
      <c r="R168" s="30"/>
    </row>
    <row r="169" spans="1:20" ht="20.25" customHeight="1">
      <c r="A169" s="293" t="s">
        <v>10</v>
      </c>
      <c r="B169" s="294" t="s">
        <v>100</v>
      </c>
      <c r="C169" s="289"/>
      <c r="D169" s="289"/>
      <c r="E169" s="289"/>
      <c r="F169" s="289"/>
      <c r="G169" s="289"/>
      <c r="H169" s="289"/>
      <c r="I169" s="289"/>
      <c r="J169" s="290"/>
      <c r="K169" s="295" t="s">
        <v>11</v>
      </c>
      <c r="L169" s="286" t="s">
        <v>3</v>
      </c>
      <c r="M169" s="286" t="s">
        <v>4</v>
      </c>
      <c r="N169" s="284" t="s">
        <v>5</v>
      </c>
      <c r="O169" s="286" t="s">
        <v>6</v>
      </c>
      <c r="P169" s="287" t="s">
        <v>7</v>
      </c>
      <c r="Q169" s="287" t="s">
        <v>8</v>
      </c>
      <c r="R169" s="286" t="s">
        <v>101</v>
      </c>
    </row>
    <row r="170" spans="1:20" ht="15.75" customHeight="1">
      <c r="A170" s="285"/>
      <c r="B170" s="64" t="s">
        <v>102</v>
      </c>
      <c r="C170" s="64" t="s">
        <v>103</v>
      </c>
      <c r="D170" s="64" t="s">
        <v>104</v>
      </c>
      <c r="E170" s="64" t="s">
        <v>105</v>
      </c>
      <c r="F170" s="64" t="s">
        <v>106</v>
      </c>
      <c r="G170" s="64" t="s">
        <v>107</v>
      </c>
      <c r="H170" s="64" t="s">
        <v>108</v>
      </c>
      <c r="I170" s="64" t="s">
        <v>109</v>
      </c>
      <c r="J170" s="64" t="s">
        <v>110</v>
      </c>
      <c r="K170" s="285"/>
      <c r="L170" s="285"/>
      <c r="M170" s="285"/>
      <c r="N170" s="285"/>
      <c r="O170" s="285"/>
      <c r="P170" s="285"/>
      <c r="Q170" s="285"/>
      <c r="R170" s="285"/>
      <c r="T170" s="112"/>
    </row>
    <row r="171" spans="1:20" ht="15.75" customHeight="1">
      <c r="A171" s="64" t="s">
        <v>57</v>
      </c>
      <c r="B171" s="65">
        <v>27</v>
      </c>
      <c r="C171" s="87"/>
      <c r="D171" s="87"/>
      <c r="E171" s="87"/>
      <c r="F171" s="87"/>
      <c r="G171" s="87"/>
      <c r="H171" s="87"/>
      <c r="I171" s="87"/>
      <c r="J171" s="87"/>
      <c r="K171" s="88"/>
      <c r="L171" s="67"/>
      <c r="M171" s="49"/>
      <c r="N171" s="68"/>
      <c r="O171" s="107"/>
      <c r="P171" s="70">
        <f>B171</f>
        <v>27</v>
      </c>
      <c r="Q171" s="108"/>
      <c r="R171" s="107"/>
      <c r="T171" s="112"/>
    </row>
    <row r="172" spans="1:20" ht="15.75" customHeight="1">
      <c r="A172" s="64">
        <v>1001</v>
      </c>
      <c r="B172" s="87"/>
      <c r="C172" s="87">
        <v>24</v>
      </c>
      <c r="D172" s="87"/>
      <c r="E172" s="87"/>
      <c r="F172" s="87"/>
      <c r="G172" s="87"/>
      <c r="H172" s="87"/>
      <c r="I172" s="87"/>
      <c r="J172" s="87"/>
      <c r="K172" s="88"/>
      <c r="L172" s="72"/>
      <c r="M172" s="3"/>
      <c r="N172" s="73"/>
      <c r="O172" s="74">
        <f>IF(C172=0,"",C172/B171)</f>
        <v>0.88888888888888884</v>
      </c>
      <c r="P172" s="75">
        <v>24</v>
      </c>
      <c r="Q172" s="76">
        <f t="shared" ref="Q172:Q179" si="17">IF(P172=0,"",P172/P171)</f>
        <v>0.88888888888888884</v>
      </c>
      <c r="R172" s="76">
        <f t="shared" ref="R172:R179" si="18">IF(P172=0,"",100%-Q172)</f>
        <v>0.11111111111111116</v>
      </c>
      <c r="T172" s="112"/>
    </row>
    <row r="173" spans="1:20" ht="15.75" customHeight="1">
      <c r="A173" s="64">
        <v>1002</v>
      </c>
      <c r="B173" s="87"/>
      <c r="C173" s="87"/>
      <c r="D173" s="87">
        <v>22</v>
      </c>
      <c r="E173" s="87"/>
      <c r="F173" s="87"/>
      <c r="G173" s="87"/>
      <c r="H173" s="87"/>
      <c r="I173" s="87"/>
      <c r="J173" s="87"/>
      <c r="K173" s="88"/>
      <c r="L173" s="72"/>
      <c r="M173" s="3"/>
      <c r="N173" s="73"/>
      <c r="O173" s="74">
        <f>IF(D173=0,"",D173/C172)</f>
        <v>0.91666666666666663</v>
      </c>
      <c r="P173" s="75">
        <v>23</v>
      </c>
      <c r="Q173" s="76">
        <f t="shared" si="17"/>
        <v>0.95833333333333337</v>
      </c>
      <c r="R173" s="76">
        <f t="shared" si="18"/>
        <v>4.166666666666663E-2</v>
      </c>
      <c r="T173" s="77">
        <f>P173/P171</f>
        <v>0.85185185185185186</v>
      </c>
    </row>
    <row r="174" spans="1:20" ht="15.75" customHeight="1">
      <c r="A174" s="64">
        <v>1101</v>
      </c>
      <c r="B174" s="87"/>
      <c r="C174" s="87"/>
      <c r="D174" s="87"/>
      <c r="E174" s="87">
        <v>20</v>
      </c>
      <c r="F174" s="87"/>
      <c r="G174" s="87"/>
      <c r="H174" s="87"/>
      <c r="I174" s="87"/>
      <c r="J174" s="87"/>
      <c r="K174" s="88"/>
      <c r="L174" s="72"/>
      <c r="M174" s="3"/>
      <c r="N174" s="73"/>
      <c r="O174" s="74">
        <f>IF(E174=0,"",E174/D173)</f>
        <v>0.90909090909090906</v>
      </c>
      <c r="P174" s="75">
        <v>23</v>
      </c>
      <c r="Q174" s="76">
        <f t="shared" si="17"/>
        <v>1</v>
      </c>
      <c r="R174" s="76">
        <f t="shared" si="18"/>
        <v>0</v>
      </c>
      <c r="T174" s="112"/>
    </row>
    <row r="175" spans="1:20" ht="15.75" customHeight="1">
      <c r="A175" s="64">
        <v>1102</v>
      </c>
      <c r="B175" s="87"/>
      <c r="C175" s="87"/>
      <c r="D175" s="87"/>
      <c r="E175" s="87"/>
      <c r="F175" s="87">
        <v>18</v>
      </c>
      <c r="G175" s="87"/>
      <c r="H175" s="87"/>
      <c r="I175" s="87"/>
      <c r="J175" s="87"/>
      <c r="K175" s="88"/>
      <c r="L175" s="72"/>
      <c r="M175" s="3"/>
      <c r="N175" s="73"/>
      <c r="O175" s="74">
        <f>IF(F175=0,"",F175/E174)</f>
        <v>0.9</v>
      </c>
      <c r="P175" s="75">
        <v>22</v>
      </c>
      <c r="Q175" s="76">
        <f t="shared" si="17"/>
        <v>0.95652173913043481</v>
      </c>
      <c r="R175" s="76">
        <f t="shared" si="18"/>
        <v>4.3478260869565188E-2</v>
      </c>
      <c r="T175" s="112"/>
    </row>
    <row r="176" spans="1:20" ht="15.75" customHeight="1">
      <c r="A176" s="64">
        <v>1201</v>
      </c>
      <c r="B176" s="87"/>
      <c r="C176" s="87"/>
      <c r="D176" s="87"/>
      <c r="E176" s="87"/>
      <c r="F176" s="87"/>
      <c r="G176" s="87">
        <v>18</v>
      </c>
      <c r="H176" s="87"/>
      <c r="I176" s="87"/>
      <c r="J176" s="87"/>
      <c r="K176" s="88"/>
      <c r="L176" s="72"/>
      <c r="M176" s="3"/>
      <c r="N176" s="73"/>
      <c r="O176" s="74">
        <f>IF(G176=0,"",G176/F175)</f>
        <v>1</v>
      </c>
      <c r="P176" s="75">
        <v>22</v>
      </c>
      <c r="Q176" s="76">
        <f t="shared" si="17"/>
        <v>1</v>
      </c>
      <c r="R176" s="76">
        <f t="shared" si="18"/>
        <v>0</v>
      </c>
      <c r="T176" s="112"/>
    </row>
    <row r="177" spans="1:20" ht="15.75" customHeight="1">
      <c r="A177" s="64">
        <v>1202</v>
      </c>
      <c r="B177" s="87"/>
      <c r="C177" s="87"/>
      <c r="D177" s="87"/>
      <c r="E177" s="87"/>
      <c r="F177" s="87"/>
      <c r="G177" s="87"/>
      <c r="H177" s="87">
        <v>17</v>
      </c>
      <c r="I177" s="87"/>
      <c r="J177" s="87"/>
      <c r="K177" s="88"/>
      <c r="L177" s="72"/>
      <c r="M177" s="3"/>
      <c r="N177" s="73"/>
      <c r="O177" s="74">
        <f>IF(H177=0,"",H177/G176)</f>
        <v>0.94444444444444442</v>
      </c>
      <c r="P177" s="75">
        <v>22</v>
      </c>
      <c r="Q177" s="76">
        <f t="shared" si="17"/>
        <v>1</v>
      </c>
      <c r="R177" s="76">
        <f t="shared" si="18"/>
        <v>0</v>
      </c>
      <c r="T177" s="112"/>
    </row>
    <row r="178" spans="1:20" ht="15.75" customHeight="1">
      <c r="A178" s="64">
        <v>1301</v>
      </c>
      <c r="B178" s="87"/>
      <c r="C178" s="87"/>
      <c r="D178" s="87"/>
      <c r="E178" s="87"/>
      <c r="F178" s="87"/>
      <c r="G178" s="87"/>
      <c r="H178" s="87"/>
      <c r="I178" s="87">
        <v>16</v>
      </c>
      <c r="J178" s="87"/>
      <c r="K178" s="88"/>
      <c r="L178" s="72"/>
      <c r="M178" s="3"/>
      <c r="N178" s="73"/>
      <c r="O178" s="74">
        <f>IF(I178=0,"",I178/H177)</f>
        <v>0.94117647058823528</v>
      </c>
      <c r="P178" s="75">
        <v>22</v>
      </c>
      <c r="Q178" s="76">
        <f t="shared" si="17"/>
        <v>1</v>
      </c>
      <c r="R178" s="76">
        <f t="shared" si="18"/>
        <v>0</v>
      </c>
      <c r="T178" s="112"/>
    </row>
    <row r="179" spans="1:20" ht="15.75" customHeight="1">
      <c r="A179" s="64">
        <v>1302</v>
      </c>
      <c r="B179" s="87"/>
      <c r="C179" s="87"/>
      <c r="D179" s="87"/>
      <c r="E179" s="87"/>
      <c r="F179" s="87"/>
      <c r="G179" s="87"/>
      <c r="H179" s="87"/>
      <c r="I179" s="87"/>
      <c r="J179" s="87">
        <v>13</v>
      </c>
      <c r="K179" s="88">
        <v>7</v>
      </c>
      <c r="L179" s="72"/>
      <c r="M179" s="3"/>
      <c r="N179" s="73"/>
      <c r="O179" s="78">
        <f>IF(J179=0,"",J179/I178)</f>
        <v>0.8125</v>
      </c>
      <c r="P179" s="75">
        <v>22</v>
      </c>
      <c r="Q179" s="79">
        <f t="shared" si="17"/>
        <v>1</v>
      </c>
      <c r="R179" s="79">
        <f t="shared" si="18"/>
        <v>0</v>
      </c>
      <c r="T179" s="112"/>
    </row>
    <row r="180" spans="1:20" ht="15.75" customHeight="1">
      <c r="A180" s="64">
        <v>1401</v>
      </c>
      <c r="B180" s="87"/>
      <c r="C180" s="87"/>
      <c r="D180" s="87"/>
      <c r="E180" s="87"/>
      <c r="F180" s="87"/>
      <c r="G180" s="87"/>
      <c r="H180" s="87"/>
      <c r="I180" s="87"/>
      <c r="J180" s="87">
        <v>14</v>
      </c>
      <c r="K180" s="88">
        <v>5</v>
      </c>
      <c r="L180" s="72"/>
      <c r="M180" s="3"/>
      <c r="N180" s="30"/>
      <c r="O180" s="124"/>
      <c r="P180" s="81">
        <v>18</v>
      </c>
      <c r="Q180" s="125"/>
      <c r="R180" s="92"/>
      <c r="T180" s="112"/>
    </row>
    <row r="181" spans="1:20" ht="15.75" customHeight="1">
      <c r="A181" s="64">
        <v>1402</v>
      </c>
      <c r="B181" s="87"/>
      <c r="C181" s="87"/>
      <c r="D181" s="87"/>
      <c r="E181" s="87"/>
      <c r="F181" s="87"/>
      <c r="G181" s="87"/>
      <c r="H181" s="87"/>
      <c r="I181" s="87"/>
      <c r="J181" s="87">
        <v>4</v>
      </c>
      <c r="K181" s="88">
        <v>2</v>
      </c>
      <c r="L181" s="72"/>
      <c r="M181" s="3"/>
      <c r="N181" s="30"/>
      <c r="O181" s="84"/>
      <c r="P181" s="85">
        <v>9</v>
      </c>
      <c r="Q181" s="86"/>
      <c r="R181" s="84"/>
      <c r="T181" s="112"/>
    </row>
    <row r="182" spans="1:20" ht="15.75" customHeight="1">
      <c r="A182" s="64">
        <v>1501</v>
      </c>
      <c r="B182" s="87"/>
      <c r="C182" s="87"/>
      <c r="D182" s="87"/>
      <c r="E182" s="87"/>
      <c r="F182" s="87"/>
      <c r="G182" s="87"/>
      <c r="H182" s="87"/>
      <c r="I182" s="87"/>
      <c r="J182" s="87">
        <v>3</v>
      </c>
      <c r="K182" s="88">
        <v>1</v>
      </c>
      <c r="L182" s="72"/>
      <c r="M182" s="3"/>
      <c r="N182" s="30"/>
      <c r="O182" s="84"/>
      <c r="P182" s="85">
        <v>5</v>
      </c>
      <c r="Q182" s="86"/>
      <c r="R182" s="84"/>
      <c r="T182" s="112"/>
    </row>
    <row r="183" spans="1:20" ht="15.75" customHeight="1">
      <c r="A183" s="64">
        <v>1502</v>
      </c>
      <c r="B183" s="87"/>
      <c r="C183" s="87"/>
      <c r="D183" s="87"/>
      <c r="E183" s="87"/>
      <c r="F183" s="87"/>
      <c r="G183" s="87"/>
      <c r="H183" s="87"/>
      <c r="I183" s="87"/>
      <c r="J183" s="87">
        <v>3</v>
      </c>
      <c r="K183" s="88"/>
      <c r="L183" s="72"/>
      <c r="M183" s="3"/>
      <c r="N183" s="30"/>
      <c r="O183" s="84"/>
      <c r="P183" s="85">
        <v>5</v>
      </c>
      <c r="Q183" s="86"/>
      <c r="R183" s="84"/>
      <c r="T183" s="112"/>
    </row>
    <row r="184" spans="1:20" ht="15.75" customHeight="1">
      <c r="A184" s="64">
        <v>1601</v>
      </c>
      <c r="B184" s="87"/>
      <c r="C184" s="87"/>
      <c r="D184" s="87"/>
      <c r="E184" s="87"/>
      <c r="F184" s="87"/>
      <c r="G184" s="87"/>
      <c r="H184" s="87"/>
      <c r="I184" s="87"/>
      <c r="J184" s="87">
        <v>3</v>
      </c>
      <c r="K184" s="88">
        <v>5</v>
      </c>
      <c r="L184" s="72"/>
      <c r="M184" s="3"/>
      <c r="N184" s="30"/>
      <c r="O184" s="3"/>
      <c r="P184" s="30">
        <v>5</v>
      </c>
      <c r="Q184" s="23"/>
      <c r="R184" s="84"/>
      <c r="T184" s="112"/>
    </row>
    <row r="185" spans="1:20" ht="15.75" customHeight="1">
      <c r="A185" s="64">
        <v>1602</v>
      </c>
      <c r="B185" s="87"/>
      <c r="C185" s="87"/>
      <c r="D185" s="87"/>
      <c r="E185" s="87"/>
      <c r="F185" s="87"/>
      <c r="G185" s="87"/>
      <c r="H185" s="87"/>
      <c r="I185" s="87"/>
      <c r="J185" s="87"/>
      <c r="K185" s="88"/>
      <c r="L185" s="72"/>
      <c r="M185" s="3"/>
      <c r="N185" s="30"/>
      <c r="O185" s="89" t="s">
        <v>83</v>
      </c>
      <c r="P185" s="90">
        <v>15</v>
      </c>
      <c r="Q185" s="120">
        <f>K188</f>
        <v>20</v>
      </c>
      <c r="R185" s="92" t="s">
        <v>11</v>
      </c>
      <c r="T185" s="112"/>
    </row>
    <row r="186" spans="1:20" ht="15.75" customHeight="1">
      <c r="A186" s="64">
        <v>1701</v>
      </c>
      <c r="B186" s="87"/>
      <c r="C186" s="87"/>
      <c r="D186" s="87"/>
      <c r="E186" s="87"/>
      <c r="F186" s="87"/>
      <c r="G186" s="87"/>
      <c r="H186" s="87"/>
      <c r="I186" s="87"/>
      <c r="J186" s="87"/>
      <c r="K186" s="88"/>
      <c r="L186" s="72"/>
      <c r="M186" s="3"/>
      <c r="N186" s="30"/>
      <c r="O186" s="93" t="s">
        <v>85</v>
      </c>
      <c r="P186" s="94">
        <f>IF(P185/B171=0,"",P185/B171)</f>
        <v>0.55555555555555558</v>
      </c>
      <c r="Q186" s="121">
        <f>IF(P185/Q185=0,"",P185/Q185)</f>
        <v>0.75</v>
      </c>
      <c r="R186" s="96" t="s">
        <v>86</v>
      </c>
      <c r="T186" s="112"/>
    </row>
    <row r="187" spans="1:20" ht="15.75" customHeight="1">
      <c r="A187" s="64">
        <v>1702</v>
      </c>
      <c r="B187" s="87"/>
      <c r="C187" s="87"/>
      <c r="D187" s="87"/>
      <c r="E187" s="87"/>
      <c r="F187" s="87"/>
      <c r="G187" s="87"/>
      <c r="H187" s="87"/>
      <c r="I187" s="87"/>
      <c r="J187" s="87"/>
      <c r="K187" s="88"/>
      <c r="L187" s="97"/>
      <c r="M187" s="98"/>
      <c r="N187" s="99"/>
      <c r="O187" s="98"/>
      <c r="P187" s="99"/>
      <c r="Q187" s="99"/>
      <c r="R187" s="122"/>
      <c r="T187" s="112"/>
    </row>
    <row r="188" spans="1:20" ht="18" customHeight="1">
      <c r="A188" s="29"/>
      <c r="B188" s="30"/>
      <c r="C188" s="30"/>
      <c r="D188" s="288" t="s">
        <v>111</v>
      </c>
      <c r="E188" s="289"/>
      <c r="F188" s="289"/>
      <c r="G188" s="289"/>
      <c r="H188" s="289"/>
      <c r="I188" s="289"/>
      <c r="J188" s="290"/>
      <c r="K188" s="101">
        <f>SUM(K171:K184)</f>
        <v>20</v>
      </c>
      <c r="L188" s="102">
        <f>IF(SUM(K178:K179)=0,"",SUM(K178:K179)/B171)</f>
        <v>0.25925925925925924</v>
      </c>
      <c r="M188" s="102">
        <f>IF(K188=0,"",K188/B171)</f>
        <v>0.7407407407407407</v>
      </c>
      <c r="N188" s="102">
        <f>IF(K179=0,"",M188-L188)</f>
        <v>0.48148148148148145</v>
      </c>
      <c r="O188" s="3"/>
      <c r="P188" s="30"/>
      <c r="Q188" s="23"/>
      <c r="R188" s="3"/>
      <c r="T188" s="112"/>
    </row>
    <row r="189" spans="1:20" ht="12.75" customHeight="1">
      <c r="L189" s="3"/>
      <c r="M189" s="3"/>
      <c r="N189" s="3"/>
      <c r="O189" s="3"/>
    </row>
    <row r="190" spans="1:20" ht="12.75" customHeight="1">
      <c r="L190" s="3"/>
      <c r="M190" s="3"/>
      <c r="N190" s="3"/>
      <c r="O190" s="3"/>
      <c r="S190" s="30"/>
      <c r="T190" s="23"/>
    </row>
    <row r="191" spans="1:20" ht="26.25" customHeight="1">
      <c r="A191" s="309" t="s">
        <v>99</v>
      </c>
      <c r="B191" s="292"/>
      <c r="C191" s="292"/>
      <c r="D191" s="292"/>
      <c r="E191" s="292"/>
      <c r="F191" s="292"/>
      <c r="G191" s="292"/>
      <c r="H191" s="298" t="s">
        <v>69</v>
      </c>
      <c r="I191" s="292"/>
      <c r="J191" s="292"/>
      <c r="K191" s="30"/>
      <c r="L191" s="3"/>
      <c r="M191" s="3"/>
      <c r="N191" s="30"/>
      <c r="O191" s="3"/>
      <c r="P191" s="30"/>
      <c r="Q191" s="30"/>
      <c r="R191" s="30"/>
    </row>
    <row r="192" spans="1:20" ht="20.25" customHeight="1">
      <c r="A192" s="293" t="s">
        <v>10</v>
      </c>
      <c r="B192" s="294" t="s">
        <v>100</v>
      </c>
      <c r="C192" s="289"/>
      <c r="D192" s="289"/>
      <c r="E192" s="289"/>
      <c r="F192" s="289"/>
      <c r="G192" s="289"/>
      <c r="H192" s="289"/>
      <c r="I192" s="289"/>
      <c r="J192" s="290"/>
      <c r="K192" s="295" t="s">
        <v>11</v>
      </c>
      <c r="L192" s="286" t="s">
        <v>3</v>
      </c>
      <c r="M192" s="286" t="s">
        <v>4</v>
      </c>
      <c r="N192" s="284" t="s">
        <v>5</v>
      </c>
      <c r="O192" s="286" t="s">
        <v>6</v>
      </c>
      <c r="P192" s="287" t="s">
        <v>7</v>
      </c>
      <c r="Q192" s="287" t="s">
        <v>8</v>
      </c>
      <c r="R192" s="286" t="s">
        <v>101</v>
      </c>
    </row>
    <row r="193" spans="1:20" ht="15.75" customHeight="1">
      <c r="A193" s="285"/>
      <c r="B193" s="64" t="s">
        <v>102</v>
      </c>
      <c r="C193" s="64" t="s">
        <v>103</v>
      </c>
      <c r="D193" s="64" t="s">
        <v>104</v>
      </c>
      <c r="E193" s="64" t="s">
        <v>105</v>
      </c>
      <c r="F193" s="64" t="s">
        <v>106</v>
      </c>
      <c r="G193" s="64" t="s">
        <v>107</v>
      </c>
      <c r="H193" s="64" t="s">
        <v>108</v>
      </c>
      <c r="I193" s="64" t="s">
        <v>109</v>
      </c>
      <c r="J193" s="64" t="s">
        <v>110</v>
      </c>
      <c r="K193" s="285"/>
      <c r="L193" s="285"/>
      <c r="M193" s="285"/>
      <c r="N193" s="285"/>
      <c r="O193" s="285"/>
      <c r="P193" s="285"/>
      <c r="Q193" s="285"/>
      <c r="R193" s="285"/>
      <c r="T193" s="112"/>
    </row>
    <row r="194" spans="1:20" ht="15.75" customHeight="1">
      <c r="A194" s="64">
        <v>1001</v>
      </c>
      <c r="B194" s="65">
        <v>42</v>
      </c>
      <c r="C194" s="87"/>
      <c r="D194" s="87"/>
      <c r="E194" s="87"/>
      <c r="F194" s="87"/>
      <c r="G194" s="87"/>
      <c r="H194" s="87"/>
      <c r="I194" s="87"/>
      <c r="J194" s="87"/>
      <c r="K194" s="88"/>
      <c r="L194" s="67"/>
      <c r="M194" s="49"/>
      <c r="N194" s="68"/>
      <c r="O194" s="107"/>
      <c r="P194" s="70">
        <f>B194</f>
        <v>42</v>
      </c>
      <c r="Q194" s="108"/>
      <c r="R194" s="107"/>
      <c r="T194" s="112"/>
    </row>
    <row r="195" spans="1:20" ht="15.75" customHeight="1">
      <c r="A195" s="64">
        <v>1002</v>
      </c>
      <c r="B195" s="87"/>
      <c r="C195" s="87">
        <v>31</v>
      </c>
      <c r="D195" s="87"/>
      <c r="E195" s="87"/>
      <c r="F195" s="87"/>
      <c r="G195" s="87"/>
      <c r="H195" s="87"/>
      <c r="I195" s="87"/>
      <c r="J195" s="87"/>
      <c r="K195" s="88"/>
      <c r="L195" s="72"/>
      <c r="M195" s="3"/>
      <c r="N195" s="73"/>
      <c r="O195" s="74">
        <f>IF(C195=0,"",C195/B194)</f>
        <v>0.73809523809523814</v>
      </c>
      <c r="P195" s="75">
        <v>31</v>
      </c>
      <c r="Q195" s="76">
        <f t="shared" ref="Q195:Q202" si="19">IF(P195=0,"",P195/P194)</f>
        <v>0.73809523809523814</v>
      </c>
      <c r="R195" s="76">
        <f t="shared" ref="R195:R202" si="20">IF(P195=0,"",100%-Q195)</f>
        <v>0.26190476190476186</v>
      </c>
      <c r="T195" s="112"/>
    </row>
    <row r="196" spans="1:20" ht="15.75" customHeight="1">
      <c r="A196" s="64">
        <v>1101</v>
      </c>
      <c r="B196" s="87"/>
      <c r="C196" s="87"/>
      <c r="D196" s="87">
        <v>27</v>
      </c>
      <c r="E196" s="87"/>
      <c r="F196" s="87"/>
      <c r="G196" s="87"/>
      <c r="H196" s="87"/>
      <c r="I196" s="87"/>
      <c r="J196" s="87"/>
      <c r="K196" s="88"/>
      <c r="L196" s="72"/>
      <c r="M196" s="3"/>
      <c r="N196" s="73"/>
      <c r="O196" s="74">
        <f>IF(D196=0,"",D196/C195)</f>
        <v>0.87096774193548387</v>
      </c>
      <c r="P196" s="75">
        <v>31</v>
      </c>
      <c r="Q196" s="76">
        <f t="shared" si="19"/>
        <v>1</v>
      </c>
      <c r="R196" s="76">
        <f t="shared" si="20"/>
        <v>0</v>
      </c>
      <c r="T196" s="77">
        <f>P196/P194</f>
        <v>0.73809523809523814</v>
      </c>
    </row>
    <row r="197" spans="1:20" ht="15.75" customHeight="1">
      <c r="A197" s="64">
        <v>1102</v>
      </c>
      <c r="B197" s="87"/>
      <c r="C197" s="87"/>
      <c r="D197" s="87"/>
      <c r="E197" s="87">
        <v>22</v>
      </c>
      <c r="F197" s="87"/>
      <c r="G197" s="87"/>
      <c r="H197" s="87"/>
      <c r="I197" s="87"/>
      <c r="J197" s="87"/>
      <c r="K197" s="88"/>
      <c r="L197" s="72"/>
      <c r="M197" s="3"/>
      <c r="N197" s="73"/>
      <c r="O197" s="74">
        <f>IF(E197=0,"",E197/D196)</f>
        <v>0.81481481481481477</v>
      </c>
      <c r="P197" s="75">
        <v>30</v>
      </c>
      <c r="Q197" s="76">
        <f t="shared" si="19"/>
        <v>0.967741935483871</v>
      </c>
      <c r="R197" s="76">
        <f t="shared" si="20"/>
        <v>3.2258064516129004E-2</v>
      </c>
      <c r="T197" s="112"/>
    </row>
    <row r="198" spans="1:20" ht="15.75" customHeight="1">
      <c r="A198" s="64">
        <v>1201</v>
      </c>
      <c r="B198" s="87"/>
      <c r="C198" s="87"/>
      <c r="D198" s="87"/>
      <c r="E198" s="87"/>
      <c r="F198" s="87">
        <v>19</v>
      </c>
      <c r="G198" s="87"/>
      <c r="H198" s="87"/>
      <c r="I198" s="87"/>
      <c r="J198" s="87"/>
      <c r="K198" s="88"/>
      <c r="L198" s="72"/>
      <c r="M198" s="3"/>
      <c r="N198" s="73"/>
      <c r="O198" s="74">
        <f>IF(F198=0,"",F198/E197)</f>
        <v>0.86363636363636365</v>
      </c>
      <c r="P198" s="75">
        <v>28</v>
      </c>
      <c r="Q198" s="76">
        <f t="shared" si="19"/>
        <v>0.93333333333333335</v>
      </c>
      <c r="R198" s="76">
        <f t="shared" si="20"/>
        <v>6.6666666666666652E-2</v>
      </c>
      <c r="T198" s="112"/>
    </row>
    <row r="199" spans="1:20" ht="15.75" customHeight="1">
      <c r="A199" s="64">
        <v>1202</v>
      </c>
      <c r="B199" s="87"/>
      <c r="C199" s="87"/>
      <c r="D199" s="87"/>
      <c r="E199" s="87"/>
      <c r="F199" s="87"/>
      <c r="G199" s="87">
        <v>19</v>
      </c>
      <c r="H199" s="87"/>
      <c r="I199" s="87"/>
      <c r="J199" s="87"/>
      <c r="K199" s="88"/>
      <c r="L199" s="72"/>
      <c r="M199" s="3"/>
      <c r="N199" s="73"/>
      <c r="O199" s="74">
        <f>IF(G199=0,"",G199/F198)</f>
        <v>1</v>
      </c>
      <c r="P199" s="75">
        <v>28</v>
      </c>
      <c r="Q199" s="76">
        <f t="shared" si="19"/>
        <v>1</v>
      </c>
      <c r="R199" s="76">
        <f t="shared" si="20"/>
        <v>0</v>
      </c>
      <c r="T199" s="112"/>
    </row>
    <row r="200" spans="1:20" ht="15.75" customHeight="1">
      <c r="A200" s="64">
        <v>1301</v>
      </c>
      <c r="B200" s="87"/>
      <c r="C200" s="87"/>
      <c r="D200" s="87"/>
      <c r="E200" s="87"/>
      <c r="F200" s="87"/>
      <c r="G200" s="87"/>
      <c r="H200" s="87">
        <v>19</v>
      </c>
      <c r="I200" s="87"/>
      <c r="J200" s="87"/>
      <c r="K200" s="88"/>
      <c r="L200" s="72"/>
      <c r="M200" s="3"/>
      <c r="N200" s="73"/>
      <c r="O200" s="74">
        <f>IF(H200=0,"",H200/G199)</f>
        <v>1</v>
      </c>
      <c r="P200" s="75">
        <v>28</v>
      </c>
      <c r="Q200" s="76">
        <f t="shared" si="19"/>
        <v>1</v>
      </c>
      <c r="R200" s="76">
        <f t="shared" si="20"/>
        <v>0</v>
      </c>
      <c r="T200" s="112"/>
    </row>
    <row r="201" spans="1:20" ht="15.75" customHeight="1">
      <c r="A201" s="64">
        <v>1302</v>
      </c>
      <c r="B201" s="87"/>
      <c r="C201" s="87"/>
      <c r="D201" s="87"/>
      <c r="E201" s="87"/>
      <c r="F201" s="87"/>
      <c r="G201" s="87"/>
      <c r="H201" s="87"/>
      <c r="I201" s="87">
        <v>19</v>
      </c>
      <c r="J201" s="87"/>
      <c r="K201" s="88"/>
      <c r="L201" s="72"/>
      <c r="M201" s="3"/>
      <c r="N201" s="73"/>
      <c r="O201" s="74">
        <f>IF(I201=0,"",I201/H200)</f>
        <v>1</v>
      </c>
      <c r="P201" s="75">
        <v>26</v>
      </c>
      <c r="Q201" s="76">
        <f t="shared" si="19"/>
        <v>0.9285714285714286</v>
      </c>
      <c r="R201" s="76">
        <f t="shared" si="20"/>
        <v>7.1428571428571397E-2</v>
      </c>
      <c r="T201" s="112"/>
    </row>
    <row r="202" spans="1:20" ht="15.75" customHeight="1">
      <c r="A202" s="64">
        <v>1401</v>
      </c>
      <c r="B202" s="87"/>
      <c r="C202" s="87"/>
      <c r="D202" s="87"/>
      <c r="E202" s="87"/>
      <c r="F202" s="87"/>
      <c r="G202" s="87"/>
      <c r="H202" s="87"/>
      <c r="I202" s="87"/>
      <c r="J202" s="87">
        <v>13</v>
      </c>
      <c r="K202" s="88">
        <v>2</v>
      </c>
      <c r="L202" s="72"/>
      <c r="M202" s="3"/>
      <c r="N202" s="73"/>
      <c r="O202" s="78">
        <f>IF(J202=0,"",J202/I201)</f>
        <v>0.68421052631578949</v>
      </c>
      <c r="P202" s="75">
        <v>23</v>
      </c>
      <c r="Q202" s="79">
        <f t="shared" si="19"/>
        <v>0.88461538461538458</v>
      </c>
      <c r="R202" s="79">
        <f t="shared" si="20"/>
        <v>0.11538461538461542</v>
      </c>
      <c r="T202" s="112"/>
    </row>
    <row r="203" spans="1:20" ht="15.75" customHeight="1">
      <c r="A203" s="64">
        <v>1402</v>
      </c>
      <c r="B203" s="87"/>
      <c r="C203" s="87"/>
      <c r="D203" s="87"/>
      <c r="E203" s="87"/>
      <c r="F203" s="87"/>
      <c r="G203" s="87"/>
      <c r="H203" s="87"/>
      <c r="I203" s="87"/>
      <c r="J203" s="87">
        <v>12</v>
      </c>
      <c r="K203" s="88">
        <v>6</v>
      </c>
      <c r="L203" s="72"/>
      <c r="M203" s="3"/>
      <c r="N203" s="30"/>
      <c r="O203" s="124"/>
      <c r="P203" s="81">
        <v>18</v>
      </c>
      <c r="Q203" s="125"/>
      <c r="R203" s="92"/>
      <c r="T203" s="112"/>
    </row>
    <row r="204" spans="1:20" ht="15.75" customHeight="1">
      <c r="A204" s="64">
        <v>1501</v>
      </c>
      <c r="B204" s="87"/>
      <c r="C204" s="87"/>
      <c r="D204" s="87"/>
      <c r="E204" s="87"/>
      <c r="F204" s="87"/>
      <c r="G204" s="87"/>
      <c r="H204" s="87"/>
      <c r="I204" s="87"/>
      <c r="J204" s="87">
        <v>7</v>
      </c>
      <c r="K204" s="88">
        <v>4</v>
      </c>
      <c r="L204" s="72"/>
      <c r="M204" s="3"/>
      <c r="N204" s="30"/>
      <c r="O204" s="84"/>
      <c r="P204" s="85">
        <v>10</v>
      </c>
      <c r="Q204" s="86"/>
      <c r="R204" s="84"/>
      <c r="T204" s="112"/>
    </row>
    <row r="205" spans="1:20" ht="15.75" customHeight="1">
      <c r="A205" s="64">
        <v>1502</v>
      </c>
      <c r="B205" s="87"/>
      <c r="C205" s="87"/>
      <c r="D205" s="87"/>
      <c r="E205" s="87"/>
      <c r="F205" s="87"/>
      <c r="G205" s="87"/>
      <c r="H205" s="87"/>
      <c r="I205" s="87"/>
      <c r="J205" s="87">
        <v>5</v>
      </c>
      <c r="K205" s="88">
        <v>1</v>
      </c>
      <c r="L205" s="72"/>
      <c r="M205" s="3"/>
      <c r="N205" s="30"/>
      <c r="O205" s="84"/>
      <c r="P205" s="85">
        <v>7</v>
      </c>
      <c r="Q205" s="86"/>
      <c r="R205" s="84"/>
      <c r="T205" s="112"/>
    </row>
    <row r="206" spans="1:20" ht="15.75" customHeight="1">
      <c r="A206" s="64">
        <v>1601</v>
      </c>
      <c r="B206" s="87"/>
      <c r="C206" s="87"/>
      <c r="D206" s="87"/>
      <c r="E206" s="87"/>
      <c r="F206" s="87"/>
      <c r="G206" s="87"/>
      <c r="H206" s="87"/>
      <c r="I206" s="87"/>
      <c r="J206" s="87">
        <v>3</v>
      </c>
      <c r="K206" s="88">
        <v>3</v>
      </c>
      <c r="L206" s="72"/>
      <c r="M206" s="3"/>
      <c r="N206" s="30"/>
      <c r="O206" s="84"/>
      <c r="P206" s="85">
        <v>5</v>
      </c>
      <c r="Q206" s="86"/>
      <c r="R206" s="84"/>
      <c r="T206" s="112"/>
    </row>
    <row r="207" spans="1:20" ht="15.75" customHeight="1">
      <c r="A207" s="64">
        <v>1602</v>
      </c>
      <c r="B207" s="87"/>
      <c r="C207" s="87"/>
      <c r="D207" s="87"/>
      <c r="E207" s="87"/>
      <c r="F207" s="87"/>
      <c r="G207" s="87"/>
      <c r="H207" s="87"/>
      <c r="I207" s="87"/>
      <c r="J207" s="87"/>
      <c r="K207" s="88"/>
      <c r="L207" s="72"/>
      <c r="M207" s="3"/>
      <c r="N207" s="30"/>
      <c r="O207" s="3"/>
      <c r="P207" s="30">
        <v>1</v>
      </c>
      <c r="Q207" s="23"/>
      <c r="R207" s="84"/>
      <c r="T207" s="112"/>
    </row>
    <row r="208" spans="1:20" ht="15.75" customHeight="1">
      <c r="A208" s="64">
        <v>1701</v>
      </c>
      <c r="B208" s="87"/>
      <c r="C208" s="87"/>
      <c r="D208" s="87"/>
      <c r="E208" s="87"/>
      <c r="F208" s="87"/>
      <c r="G208" s="87"/>
      <c r="H208" s="87"/>
      <c r="I208" s="87"/>
      <c r="J208" s="87"/>
      <c r="K208" s="88"/>
      <c r="L208" s="72"/>
      <c r="M208" s="3"/>
      <c r="N208" s="30"/>
      <c r="O208" s="89" t="s">
        <v>83</v>
      </c>
      <c r="P208" s="90">
        <v>16</v>
      </c>
      <c r="Q208" s="120">
        <f>K211</f>
        <v>16</v>
      </c>
      <c r="R208" s="92" t="s">
        <v>11</v>
      </c>
      <c r="T208" s="112"/>
    </row>
    <row r="209" spans="1:20" ht="15.75" customHeight="1">
      <c r="A209" s="64">
        <v>1702</v>
      </c>
      <c r="B209" s="87"/>
      <c r="C209" s="87"/>
      <c r="D209" s="87"/>
      <c r="E209" s="87"/>
      <c r="F209" s="87"/>
      <c r="G209" s="87"/>
      <c r="H209" s="87"/>
      <c r="I209" s="87"/>
      <c r="J209" s="87"/>
      <c r="K209" s="88"/>
      <c r="L209" s="72"/>
      <c r="M209" s="3"/>
      <c r="N209" s="30"/>
      <c r="O209" s="93" t="s">
        <v>85</v>
      </c>
      <c r="P209" s="94">
        <f>IF(P208/B194=0,"",P208/B194)</f>
        <v>0.38095238095238093</v>
      </c>
      <c r="Q209" s="121">
        <f>IF(P208/Q208=0,"",P208/Q208)</f>
        <v>1</v>
      </c>
      <c r="R209" s="96" t="s">
        <v>86</v>
      </c>
      <c r="T209" s="112"/>
    </row>
    <row r="210" spans="1:20" ht="15.75" customHeight="1">
      <c r="A210" s="64">
        <v>1801</v>
      </c>
      <c r="B210" s="87"/>
      <c r="C210" s="87"/>
      <c r="D210" s="87"/>
      <c r="E210" s="87"/>
      <c r="F210" s="87"/>
      <c r="G210" s="87"/>
      <c r="H210" s="87"/>
      <c r="I210" s="87"/>
      <c r="J210" s="87"/>
      <c r="K210" s="88"/>
      <c r="L210" s="97"/>
      <c r="M210" s="98"/>
      <c r="N210" s="99"/>
      <c r="O210" s="98"/>
      <c r="P210" s="99"/>
      <c r="Q210" s="99"/>
      <c r="R210" s="122"/>
      <c r="T210" s="112"/>
    </row>
    <row r="211" spans="1:20" ht="18" customHeight="1">
      <c r="A211" s="29"/>
      <c r="B211" s="30"/>
      <c r="C211" s="30"/>
      <c r="E211" s="288" t="s">
        <v>111</v>
      </c>
      <c r="F211" s="289"/>
      <c r="G211" s="289"/>
      <c r="H211" s="289"/>
      <c r="I211" s="289"/>
      <c r="J211" s="289"/>
      <c r="K211" s="101">
        <f>SUM(K194:K207)</f>
        <v>16</v>
      </c>
      <c r="L211" s="102">
        <f>IF(SUM(K201:K202)=0,"",SUM(K201:K202)/B194)</f>
        <v>4.7619047619047616E-2</v>
      </c>
      <c r="M211" s="102">
        <f>IF(K211=0,"",K211/B194)</f>
        <v>0.38095238095238093</v>
      </c>
      <c r="N211" s="102">
        <f>IF(K202=0,"",M211-L211)</f>
        <v>0.33333333333333331</v>
      </c>
      <c r="O211" s="3"/>
      <c r="P211" s="30"/>
      <c r="Q211" s="23"/>
      <c r="R211" s="3"/>
      <c r="T211" s="112"/>
    </row>
    <row r="212" spans="1:20" ht="12.75" customHeight="1">
      <c r="A212" s="29"/>
      <c r="B212" s="30"/>
      <c r="C212" s="30"/>
      <c r="J212" s="30"/>
      <c r="K212" s="30"/>
      <c r="L212" s="3"/>
      <c r="M212" s="3"/>
      <c r="N212" s="30"/>
      <c r="O212" s="3"/>
      <c r="P212" s="133"/>
      <c r="Q212" s="15"/>
      <c r="R212" s="3"/>
      <c r="S212" s="30"/>
      <c r="T212" s="30"/>
    </row>
    <row r="213" spans="1:20" ht="12.75" customHeight="1">
      <c r="A213" s="29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"/>
      <c r="M213" s="3"/>
      <c r="N213" s="3"/>
      <c r="O213" s="3"/>
      <c r="P213" s="30"/>
      <c r="Q213" s="23"/>
      <c r="R213" s="3"/>
      <c r="S213" s="30"/>
      <c r="T213" s="30"/>
    </row>
    <row r="214" spans="1:20" ht="26.25" customHeight="1">
      <c r="A214" s="309" t="s">
        <v>99</v>
      </c>
      <c r="B214" s="292"/>
      <c r="C214" s="292"/>
      <c r="D214" s="292"/>
      <c r="E214" s="292"/>
      <c r="F214" s="292"/>
      <c r="G214" s="292"/>
      <c r="H214" s="298" t="s">
        <v>70</v>
      </c>
      <c r="I214" s="292"/>
      <c r="J214" s="292"/>
      <c r="K214" s="30"/>
      <c r="L214" s="3"/>
      <c r="M214" s="3"/>
      <c r="N214" s="30"/>
      <c r="O214" s="3"/>
      <c r="P214" s="30"/>
      <c r="Q214" s="30"/>
      <c r="R214" s="30"/>
    </row>
    <row r="215" spans="1:20" ht="20.25" customHeight="1">
      <c r="A215" s="293" t="s">
        <v>10</v>
      </c>
      <c r="B215" s="294" t="s">
        <v>100</v>
      </c>
      <c r="C215" s="289"/>
      <c r="D215" s="289"/>
      <c r="E215" s="289"/>
      <c r="F215" s="289"/>
      <c r="G215" s="289"/>
      <c r="H215" s="289"/>
      <c r="I215" s="289"/>
      <c r="J215" s="290"/>
      <c r="K215" s="295" t="s">
        <v>11</v>
      </c>
      <c r="L215" s="286" t="s">
        <v>3</v>
      </c>
      <c r="M215" s="286" t="s">
        <v>4</v>
      </c>
      <c r="N215" s="284" t="s">
        <v>5</v>
      </c>
      <c r="O215" s="286" t="s">
        <v>6</v>
      </c>
      <c r="P215" s="287" t="s">
        <v>7</v>
      </c>
      <c r="Q215" s="287" t="s">
        <v>8</v>
      </c>
      <c r="R215" s="286" t="s">
        <v>101</v>
      </c>
    </row>
    <row r="216" spans="1:20" ht="15.75" customHeight="1">
      <c r="A216" s="285"/>
      <c r="B216" s="64" t="s">
        <v>102</v>
      </c>
      <c r="C216" s="64" t="s">
        <v>103</v>
      </c>
      <c r="D216" s="64" t="s">
        <v>104</v>
      </c>
      <c r="E216" s="64" t="s">
        <v>105</v>
      </c>
      <c r="F216" s="64" t="s">
        <v>106</v>
      </c>
      <c r="G216" s="64" t="s">
        <v>107</v>
      </c>
      <c r="H216" s="64" t="s">
        <v>108</v>
      </c>
      <c r="I216" s="64" t="s">
        <v>109</v>
      </c>
      <c r="J216" s="64" t="s">
        <v>110</v>
      </c>
      <c r="K216" s="285"/>
      <c r="L216" s="285"/>
      <c r="M216" s="285"/>
      <c r="N216" s="285"/>
      <c r="O216" s="285"/>
      <c r="P216" s="285"/>
      <c r="Q216" s="285"/>
      <c r="R216" s="285"/>
      <c r="T216" s="112"/>
    </row>
    <row r="217" spans="1:20" ht="15.75" customHeight="1">
      <c r="A217" s="64">
        <v>1002</v>
      </c>
      <c r="B217" s="65">
        <v>35</v>
      </c>
      <c r="C217" s="87"/>
      <c r="D217" s="87"/>
      <c r="E217" s="87"/>
      <c r="F217" s="87"/>
      <c r="G217" s="87"/>
      <c r="H217" s="87"/>
      <c r="I217" s="87"/>
      <c r="J217" s="87"/>
      <c r="K217" s="88"/>
      <c r="L217" s="67"/>
      <c r="M217" s="49"/>
      <c r="N217" s="68"/>
      <c r="O217" s="107"/>
      <c r="P217" s="70">
        <f>B217</f>
        <v>35</v>
      </c>
      <c r="Q217" s="108"/>
      <c r="R217" s="107"/>
      <c r="T217" s="112"/>
    </row>
    <row r="218" spans="1:20" ht="15.75" customHeight="1">
      <c r="A218" s="64">
        <v>1101</v>
      </c>
      <c r="B218" s="87"/>
      <c r="C218" s="87">
        <v>28</v>
      </c>
      <c r="D218" s="87"/>
      <c r="E218" s="87"/>
      <c r="F218" s="87"/>
      <c r="G218" s="87"/>
      <c r="H218" s="87"/>
      <c r="I218" s="87"/>
      <c r="J218" s="87"/>
      <c r="K218" s="88"/>
      <c r="L218" s="72"/>
      <c r="M218" s="3"/>
      <c r="N218" s="73"/>
      <c r="O218" s="74">
        <f>IF(C218=0,"",C218/B217)</f>
        <v>0.8</v>
      </c>
      <c r="P218" s="75">
        <v>28</v>
      </c>
      <c r="Q218" s="76">
        <f t="shared" ref="Q218:Q225" si="21">IF(P218=0,"",P218/P217)</f>
        <v>0.8</v>
      </c>
      <c r="R218" s="76">
        <f t="shared" ref="R218:R225" si="22">IF(P218=0,"",100%-Q218)</f>
        <v>0.19999999999999996</v>
      </c>
      <c r="T218" s="112"/>
    </row>
    <row r="219" spans="1:20" ht="15.75" customHeight="1">
      <c r="A219" s="64">
        <v>1102</v>
      </c>
      <c r="B219" s="87"/>
      <c r="C219" s="87"/>
      <c r="D219" s="87">
        <v>24</v>
      </c>
      <c r="E219" s="87"/>
      <c r="F219" s="87"/>
      <c r="G219" s="87"/>
      <c r="H219" s="87"/>
      <c r="I219" s="87"/>
      <c r="J219" s="87"/>
      <c r="K219" s="88"/>
      <c r="L219" s="72"/>
      <c r="M219" s="3"/>
      <c r="N219" s="73"/>
      <c r="O219" s="74">
        <f>IF(D219=0,"",D219/C218)</f>
        <v>0.8571428571428571</v>
      </c>
      <c r="P219" s="75">
        <v>26</v>
      </c>
      <c r="Q219" s="76">
        <f t="shared" si="21"/>
        <v>0.9285714285714286</v>
      </c>
      <c r="R219" s="76">
        <f t="shared" si="22"/>
        <v>7.1428571428571397E-2</v>
      </c>
      <c r="T219" s="77">
        <f>P219/P217</f>
        <v>0.74285714285714288</v>
      </c>
    </row>
    <row r="220" spans="1:20" ht="15.75" customHeight="1">
      <c r="A220" s="64">
        <v>1201</v>
      </c>
      <c r="B220" s="87"/>
      <c r="C220" s="87"/>
      <c r="D220" s="87"/>
      <c r="E220" s="87">
        <v>24</v>
      </c>
      <c r="F220" s="87"/>
      <c r="G220" s="87"/>
      <c r="H220" s="87"/>
      <c r="I220" s="87"/>
      <c r="J220" s="87"/>
      <c r="K220" s="88"/>
      <c r="L220" s="72"/>
      <c r="M220" s="3"/>
      <c r="N220" s="73"/>
      <c r="O220" s="74">
        <f>IF(E220=0,"",E220/D219)</f>
        <v>1</v>
      </c>
      <c r="P220" s="75">
        <v>26</v>
      </c>
      <c r="Q220" s="76">
        <f t="shared" si="21"/>
        <v>1</v>
      </c>
      <c r="R220" s="76">
        <f t="shared" si="22"/>
        <v>0</v>
      </c>
      <c r="T220" s="112"/>
    </row>
    <row r="221" spans="1:20" ht="15.75" customHeight="1">
      <c r="A221" s="64">
        <v>1202</v>
      </c>
      <c r="B221" s="87"/>
      <c r="C221" s="87"/>
      <c r="D221" s="87"/>
      <c r="E221" s="87"/>
      <c r="F221" s="87">
        <v>22</v>
      </c>
      <c r="G221" s="87"/>
      <c r="H221" s="87"/>
      <c r="I221" s="87"/>
      <c r="J221" s="87"/>
      <c r="K221" s="88"/>
      <c r="L221" s="72"/>
      <c r="M221" s="3"/>
      <c r="N221" s="73"/>
      <c r="O221" s="74">
        <f>IF(F221=0,"",F221/E220)</f>
        <v>0.91666666666666663</v>
      </c>
      <c r="P221" s="75">
        <v>25</v>
      </c>
      <c r="Q221" s="76">
        <f t="shared" si="21"/>
        <v>0.96153846153846156</v>
      </c>
      <c r="R221" s="76">
        <f t="shared" si="22"/>
        <v>3.8461538461538436E-2</v>
      </c>
      <c r="T221" s="112"/>
    </row>
    <row r="222" spans="1:20" ht="15.75" customHeight="1">
      <c r="A222" s="64">
        <v>1301</v>
      </c>
      <c r="B222" s="87"/>
      <c r="C222" s="87"/>
      <c r="D222" s="87"/>
      <c r="E222" s="87"/>
      <c r="F222" s="87"/>
      <c r="G222" s="87">
        <v>20</v>
      </c>
      <c r="H222" s="87"/>
      <c r="I222" s="87"/>
      <c r="J222" s="87"/>
      <c r="K222" s="88"/>
      <c r="L222" s="72"/>
      <c r="M222" s="3"/>
      <c r="N222" s="73"/>
      <c r="O222" s="74">
        <f>IF(G222=0,"",G222/F221)</f>
        <v>0.90909090909090906</v>
      </c>
      <c r="P222" s="75">
        <v>25</v>
      </c>
      <c r="Q222" s="76">
        <f t="shared" si="21"/>
        <v>1</v>
      </c>
      <c r="R222" s="76">
        <f t="shared" si="22"/>
        <v>0</v>
      </c>
      <c r="T222" s="112"/>
    </row>
    <row r="223" spans="1:20" ht="15.75" customHeight="1">
      <c r="A223" s="64">
        <v>1302</v>
      </c>
      <c r="B223" s="87"/>
      <c r="C223" s="87"/>
      <c r="D223" s="87"/>
      <c r="E223" s="87"/>
      <c r="F223" s="87"/>
      <c r="G223" s="87"/>
      <c r="H223" s="87">
        <v>20</v>
      </c>
      <c r="I223" s="87"/>
      <c r="J223" s="87"/>
      <c r="K223" s="88"/>
      <c r="L223" s="72"/>
      <c r="M223" s="3"/>
      <c r="N223" s="73"/>
      <c r="O223" s="74">
        <f>IF(H223=0,"",H223/G222)</f>
        <v>1</v>
      </c>
      <c r="P223" s="75">
        <v>25</v>
      </c>
      <c r="Q223" s="76">
        <f t="shared" si="21"/>
        <v>1</v>
      </c>
      <c r="R223" s="76">
        <f t="shared" si="22"/>
        <v>0</v>
      </c>
      <c r="T223" s="112"/>
    </row>
    <row r="224" spans="1:20" ht="15.75" customHeight="1">
      <c r="A224" s="64">
        <v>1401</v>
      </c>
      <c r="B224" s="87"/>
      <c r="C224" s="87"/>
      <c r="D224" s="87"/>
      <c r="E224" s="87"/>
      <c r="F224" s="87"/>
      <c r="G224" s="87"/>
      <c r="H224" s="87"/>
      <c r="I224" s="87">
        <v>19</v>
      </c>
      <c r="J224" s="87"/>
      <c r="K224" s="88"/>
      <c r="L224" s="72"/>
      <c r="M224" s="3"/>
      <c r="N224" s="73"/>
      <c r="O224" s="74">
        <f>IF(I224=0,"",I224/H223)</f>
        <v>0.95</v>
      </c>
      <c r="P224" s="75">
        <v>25</v>
      </c>
      <c r="Q224" s="76">
        <f t="shared" si="21"/>
        <v>1</v>
      </c>
      <c r="R224" s="76">
        <f t="shared" si="22"/>
        <v>0</v>
      </c>
      <c r="T224" s="112"/>
    </row>
    <row r="225" spans="1:20" ht="15.75" customHeight="1">
      <c r="A225" s="64">
        <v>1402</v>
      </c>
      <c r="B225" s="87"/>
      <c r="C225" s="87"/>
      <c r="D225" s="87"/>
      <c r="E225" s="87"/>
      <c r="F225" s="87"/>
      <c r="G225" s="87"/>
      <c r="H225" s="87"/>
      <c r="I225" s="87"/>
      <c r="J225" s="87">
        <v>19</v>
      </c>
      <c r="K225" s="88">
        <v>11</v>
      </c>
      <c r="L225" s="72"/>
      <c r="M225" s="3"/>
      <c r="N225" s="73"/>
      <c r="O225" s="78">
        <f>IF(J225=0,"",J225/I224)</f>
        <v>1</v>
      </c>
      <c r="P225" s="75">
        <v>25</v>
      </c>
      <c r="Q225" s="79">
        <f t="shared" si="21"/>
        <v>1</v>
      </c>
      <c r="R225" s="79">
        <f t="shared" si="22"/>
        <v>0</v>
      </c>
      <c r="T225" s="112"/>
    </row>
    <row r="226" spans="1:20" ht="15.75" customHeight="1">
      <c r="A226" s="64">
        <v>1501</v>
      </c>
      <c r="B226" s="87"/>
      <c r="C226" s="87"/>
      <c r="D226" s="87"/>
      <c r="E226" s="87"/>
      <c r="F226" s="87"/>
      <c r="G226" s="87"/>
      <c r="H226" s="87"/>
      <c r="I226" s="87"/>
      <c r="J226" s="87">
        <v>8</v>
      </c>
      <c r="K226" s="88">
        <v>5</v>
      </c>
      <c r="L226" s="72"/>
      <c r="M226" s="3"/>
      <c r="N226" s="30"/>
      <c r="O226" s="124"/>
      <c r="P226" s="81">
        <v>10</v>
      </c>
      <c r="Q226" s="125"/>
      <c r="R226" s="92"/>
      <c r="T226" s="112"/>
    </row>
    <row r="227" spans="1:20" ht="15.75" customHeight="1">
      <c r="A227" s="64">
        <v>1502</v>
      </c>
      <c r="B227" s="87"/>
      <c r="C227" s="87"/>
      <c r="D227" s="87"/>
      <c r="E227" s="87"/>
      <c r="F227" s="87"/>
      <c r="G227" s="87"/>
      <c r="H227" s="87"/>
      <c r="I227" s="87"/>
      <c r="J227" s="87">
        <v>4</v>
      </c>
      <c r="K227" s="88">
        <v>3</v>
      </c>
      <c r="L227" s="72"/>
      <c r="M227" s="3"/>
      <c r="N227" s="30"/>
      <c r="O227" s="84"/>
      <c r="P227" s="85">
        <v>5</v>
      </c>
      <c r="Q227" s="86"/>
      <c r="R227" s="84"/>
      <c r="T227" s="112"/>
    </row>
    <row r="228" spans="1:20" ht="15.75" customHeight="1">
      <c r="A228" s="64">
        <v>1601</v>
      </c>
      <c r="B228" s="87"/>
      <c r="C228" s="87"/>
      <c r="D228" s="87"/>
      <c r="E228" s="87"/>
      <c r="F228" s="87"/>
      <c r="G228" s="87"/>
      <c r="H228" s="87"/>
      <c r="I228" s="87"/>
      <c r="J228" s="87">
        <v>1</v>
      </c>
      <c r="K228" s="88"/>
      <c r="L228" s="72"/>
      <c r="M228" s="3"/>
      <c r="N228" s="30"/>
      <c r="O228" s="84"/>
      <c r="P228" s="85">
        <v>2</v>
      </c>
      <c r="Q228" s="86"/>
      <c r="R228" s="84"/>
      <c r="T228" s="112"/>
    </row>
    <row r="229" spans="1:20" ht="15.75" customHeight="1">
      <c r="A229" s="64">
        <v>1602</v>
      </c>
      <c r="B229" s="87"/>
      <c r="C229" s="87"/>
      <c r="D229" s="87"/>
      <c r="E229" s="87"/>
      <c r="F229" s="87"/>
      <c r="G229" s="87"/>
      <c r="H229" s="87"/>
      <c r="I229" s="87"/>
      <c r="J229" s="87">
        <v>2</v>
      </c>
      <c r="K229" s="88"/>
      <c r="L229" s="72"/>
      <c r="M229" s="3"/>
      <c r="N229" s="30"/>
      <c r="O229" s="84"/>
      <c r="P229" s="85">
        <v>2</v>
      </c>
      <c r="Q229" s="86"/>
      <c r="R229" s="84"/>
      <c r="T229" s="112"/>
    </row>
    <row r="230" spans="1:20" ht="15.75" customHeight="1">
      <c r="A230" s="64">
        <v>1701</v>
      </c>
      <c r="B230" s="87"/>
      <c r="C230" s="87"/>
      <c r="D230" s="87"/>
      <c r="E230" s="87"/>
      <c r="F230" s="87"/>
      <c r="G230" s="87"/>
      <c r="H230" s="87"/>
      <c r="I230" s="87"/>
      <c r="J230" s="87">
        <v>2</v>
      </c>
      <c r="K230" s="88">
        <v>2</v>
      </c>
      <c r="L230" s="72"/>
      <c r="M230" s="3"/>
      <c r="N230" s="30"/>
      <c r="O230" s="3"/>
      <c r="P230" s="30">
        <v>2</v>
      </c>
      <c r="Q230" s="23"/>
      <c r="R230" s="84"/>
      <c r="T230" s="112"/>
    </row>
    <row r="231" spans="1:20" ht="15.75" customHeight="1">
      <c r="A231" s="64">
        <v>1702</v>
      </c>
      <c r="B231" s="87"/>
      <c r="C231" s="87"/>
      <c r="D231" s="87"/>
      <c r="E231" s="87"/>
      <c r="F231" s="87"/>
      <c r="G231" s="87"/>
      <c r="H231" s="87"/>
      <c r="I231" s="87"/>
      <c r="J231" s="87"/>
      <c r="K231" s="88"/>
      <c r="L231" s="72"/>
      <c r="M231" s="3"/>
      <c r="N231" s="30"/>
      <c r="O231" s="89" t="s">
        <v>83</v>
      </c>
      <c r="P231" s="90">
        <v>21</v>
      </c>
      <c r="Q231" s="120">
        <f>K234</f>
        <v>21</v>
      </c>
      <c r="R231" s="92" t="s">
        <v>11</v>
      </c>
      <c r="T231" s="112"/>
    </row>
    <row r="232" spans="1:20" ht="15.75" customHeight="1">
      <c r="A232" s="64">
        <v>1801</v>
      </c>
      <c r="B232" s="87"/>
      <c r="C232" s="87"/>
      <c r="D232" s="87"/>
      <c r="E232" s="87"/>
      <c r="F232" s="87"/>
      <c r="G232" s="87"/>
      <c r="H232" s="87"/>
      <c r="I232" s="87"/>
      <c r="J232" s="87"/>
      <c r="K232" s="88"/>
      <c r="L232" s="72"/>
      <c r="M232" s="3"/>
      <c r="N232" s="30"/>
      <c r="O232" s="93" t="s">
        <v>85</v>
      </c>
      <c r="P232" s="94">
        <f>IF(P231/B217=0,"",P231/B217)</f>
        <v>0.6</v>
      </c>
      <c r="Q232" s="121">
        <f>IF(P231/Q231=0,"",P231/Q231)</f>
        <v>1</v>
      </c>
      <c r="R232" s="96" t="s">
        <v>86</v>
      </c>
      <c r="T232" s="112"/>
    </row>
    <row r="233" spans="1:20" ht="15.75" customHeight="1">
      <c r="A233" s="64">
        <v>1802</v>
      </c>
      <c r="B233" s="87"/>
      <c r="C233" s="87"/>
      <c r="D233" s="87"/>
      <c r="E233" s="87"/>
      <c r="F233" s="87"/>
      <c r="G233" s="87"/>
      <c r="H233" s="87"/>
      <c r="I233" s="87"/>
      <c r="J233" s="87"/>
      <c r="K233" s="88"/>
      <c r="L233" s="97"/>
      <c r="M233" s="98"/>
      <c r="N233" s="99"/>
      <c r="O233" s="98"/>
      <c r="P233" s="99"/>
      <c r="Q233" s="99"/>
      <c r="R233" s="122"/>
      <c r="T233" s="112"/>
    </row>
    <row r="234" spans="1:20" ht="18" customHeight="1">
      <c r="A234" s="29"/>
      <c r="B234" s="30"/>
      <c r="C234" s="30"/>
      <c r="E234" s="288" t="s">
        <v>111</v>
      </c>
      <c r="F234" s="289"/>
      <c r="G234" s="289"/>
      <c r="H234" s="289"/>
      <c r="I234" s="289"/>
      <c r="J234" s="289"/>
      <c r="K234" s="101">
        <f>SUM(K217:K230)</f>
        <v>21</v>
      </c>
      <c r="L234" s="102">
        <f>IF(SUM(K224:K225)=0,"",SUM(K224:K225)/B217)</f>
        <v>0.31428571428571428</v>
      </c>
      <c r="M234" s="102">
        <f>IF(K234=0,"",K234/B217)</f>
        <v>0.6</v>
      </c>
      <c r="N234" s="102">
        <f>IF(K225=0,"",M234-L234)</f>
        <v>0.2857142857142857</v>
      </c>
      <c r="O234" s="3"/>
      <c r="P234" s="30"/>
      <c r="Q234" s="23"/>
      <c r="R234" s="3"/>
      <c r="T234" s="112"/>
    </row>
    <row r="235" spans="1:20" ht="12.75" customHeight="1">
      <c r="A235" s="29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"/>
      <c r="M235" s="3"/>
      <c r="N235" s="30"/>
      <c r="O235" s="3"/>
      <c r="P235" s="30"/>
      <c r="Q235" s="23"/>
      <c r="R235" s="3"/>
      <c r="S235" s="30"/>
      <c r="T235" s="39"/>
    </row>
    <row r="236" spans="1:20" ht="12.75" customHeight="1">
      <c r="A236" s="29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"/>
      <c r="M236" s="3"/>
      <c r="N236" s="30"/>
      <c r="O236" s="3"/>
      <c r="P236" s="30"/>
      <c r="Q236" s="23"/>
      <c r="R236" s="3"/>
      <c r="S236" s="30"/>
      <c r="T236" s="39"/>
    </row>
    <row r="237" spans="1:20" ht="26.25" customHeight="1">
      <c r="A237" s="309" t="s">
        <v>99</v>
      </c>
      <c r="B237" s="292"/>
      <c r="C237" s="292"/>
      <c r="D237" s="292"/>
      <c r="E237" s="292"/>
      <c r="F237" s="292"/>
      <c r="G237" s="292"/>
      <c r="H237" s="298" t="s">
        <v>73</v>
      </c>
      <c r="I237" s="292"/>
      <c r="J237" s="292"/>
      <c r="K237" s="30"/>
      <c r="L237" s="3"/>
      <c r="M237" s="3"/>
      <c r="N237" s="30"/>
      <c r="O237" s="3"/>
      <c r="P237" s="30"/>
      <c r="Q237" s="30"/>
      <c r="R237" s="30"/>
    </row>
    <row r="238" spans="1:20" ht="20.25" customHeight="1">
      <c r="A238" s="293" t="s">
        <v>10</v>
      </c>
      <c r="B238" s="294" t="s">
        <v>100</v>
      </c>
      <c r="C238" s="289"/>
      <c r="D238" s="289"/>
      <c r="E238" s="289"/>
      <c r="F238" s="289"/>
      <c r="G238" s="289"/>
      <c r="H238" s="289"/>
      <c r="I238" s="289"/>
      <c r="J238" s="290"/>
      <c r="K238" s="295" t="s">
        <v>11</v>
      </c>
      <c r="L238" s="286" t="s">
        <v>3</v>
      </c>
      <c r="M238" s="286" t="s">
        <v>4</v>
      </c>
      <c r="N238" s="284" t="s">
        <v>5</v>
      </c>
      <c r="O238" s="286" t="s">
        <v>6</v>
      </c>
      <c r="P238" s="287" t="s">
        <v>7</v>
      </c>
      <c r="Q238" s="287" t="s">
        <v>8</v>
      </c>
      <c r="R238" s="286" t="s">
        <v>101</v>
      </c>
    </row>
    <row r="239" spans="1:20" ht="15.75" customHeight="1">
      <c r="A239" s="285"/>
      <c r="B239" s="64" t="s">
        <v>102</v>
      </c>
      <c r="C239" s="64" t="s">
        <v>103</v>
      </c>
      <c r="D239" s="64" t="s">
        <v>104</v>
      </c>
      <c r="E239" s="64" t="s">
        <v>105</v>
      </c>
      <c r="F239" s="64" t="s">
        <v>106</v>
      </c>
      <c r="G239" s="64" t="s">
        <v>107</v>
      </c>
      <c r="H239" s="64" t="s">
        <v>108</v>
      </c>
      <c r="I239" s="64" t="s">
        <v>109</v>
      </c>
      <c r="J239" s="64" t="s">
        <v>110</v>
      </c>
      <c r="K239" s="285"/>
      <c r="L239" s="285"/>
      <c r="M239" s="285"/>
      <c r="N239" s="285"/>
      <c r="O239" s="285"/>
      <c r="P239" s="285"/>
      <c r="Q239" s="285"/>
      <c r="R239" s="285"/>
      <c r="T239" s="112"/>
    </row>
    <row r="240" spans="1:20" ht="15.75" customHeight="1">
      <c r="A240" s="64">
        <v>1101</v>
      </c>
      <c r="B240" s="65">
        <v>78</v>
      </c>
      <c r="C240" s="87"/>
      <c r="D240" s="87"/>
      <c r="E240" s="87"/>
      <c r="F240" s="87"/>
      <c r="G240" s="87"/>
      <c r="H240" s="87"/>
      <c r="I240" s="87"/>
      <c r="J240" s="87"/>
      <c r="K240" s="88"/>
      <c r="L240" s="67"/>
      <c r="M240" s="49"/>
      <c r="N240" s="68"/>
      <c r="O240" s="107"/>
      <c r="P240" s="70">
        <f>B240</f>
        <v>78</v>
      </c>
      <c r="Q240" s="108"/>
      <c r="R240" s="107"/>
      <c r="T240" s="112"/>
    </row>
    <row r="241" spans="1:20" ht="15.75" customHeight="1">
      <c r="A241" s="64">
        <v>1102</v>
      </c>
      <c r="B241" s="87"/>
      <c r="C241" s="87">
        <v>69</v>
      </c>
      <c r="D241" s="87"/>
      <c r="E241" s="87"/>
      <c r="F241" s="87"/>
      <c r="G241" s="87"/>
      <c r="H241" s="87"/>
      <c r="I241" s="87"/>
      <c r="J241" s="87"/>
      <c r="K241" s="88"/>
      <c r="L241" s="72"/>
      <c r="M241" s="3"/>
      <c r="N241" s="73"/>
      <c r="O241" s="74">
        <f>IF(C241=0,"",C241/B240)</f>
        <v>0.88461538461538458</v>
      </c>
      <c r="P241" s="75">
        <v>69</v>
      </c>
      <c r="Q241" s="76">
        <f t="shared" ref="Q241:Q248" si="23">IF(P241=0,"",P241/P240)</f>
        <v>0.88461538461538458</v>
      </c>
      <c r="R241" s="76">
        <f t="shared" ref="R241:R248" si="24">IF(P241=0,"",100%-Q241)</f>
        <v>0.11538461538461542</v>
      </c>
      <c r="T241" s="112"/>
    </row>
    <row r="242" spans="1:20" ht="15.75" customHeight="1">
      <c r="A242" s="64">
        <v>1201</v>
      </c>
      <c r="B242" s="87"/>
      <c r="C242" s="87"/>
      <c r="D242" s="87">
        <v>55</v>
      </c>
      <c r="E242" s="87"/>
      <c r="F242" s="87"/>
      <c r="G242" s="87"/>
      <c r="H242" s="87"/>
      <c r="I242" s="87"/>
      <c r="J242" s="87"/>
      <c r="K242" s="88"/>
      <c r="L242" s="72"/>
      <c r="M242" s="3"/>
      <c r="N242" s="73"/>
      <c r="O242" s="74">
        <f>IF(D242=0,"",D242/C241)</f>
        <v>0.79710144927536231</v>
      </c>
      <c r="P242" s="75">
        <v>62</v>
      </c>
      <c r="Q242" s="76">
        <f t="shared" si="23"/>
        <v>0.89855072463768115</v>
      </c>
      <c r="R242" s="76">
        <f t="shared" si="24"/>
        <v>0.10144927536231885</v>
      </c>
      <c r="T242" s="77">
        <f>P242/P240</f>
        <v>0.79487179487179482</v>
      </c>
    </row>
    <row r="243" spans="1:20" ht="15.75" customHeight="1">
      <c r="A243" s="64">
        <v>1202</v>
      </c>
      <c r="B243" s="87"/>
      <c r="C243" s="87"/>
      <c r="D243" s="87"/>
      <c r="E243" s="87">
        <v>49</v>
      </c>
      <c r="F243" s="87"/>
      <c r="G243" s="87"/>
      <c r="H243" s="87"/>
      <c r="I243" s="87"/>
      <c r="J243" s="87"/>
      <c r="K243" s="88"/>
      <c r="L243" s="72"/>
      <c r="M243" s="3"/>
      <c r="N243" s="73"/>
      <c r="O243" s="74">
        <f>IF(E243=0,"",E243/D242)</f>
        <v>0.89090909090909087</v>
      </c>
      <c r="P243" s="75">
        <v>60</v>
      </c>
      <c r="Q243" s="76">
        <f t="shared" si="23"/>
        <v>0.967741935483871</v>
      </c>
      <c r="R243" s="76">
        <f t="shared" si="24"/>
        <v>3.2258064516129004E-2</v>
      </c>
      <c r="T243" s="112"/>
    </row>
    <row r="244" spans="1:20" ht="15.75" customHeight="1">
      <c r="A244" s="64">
        <v>1301</v>
      </c>
      <c r="B244" s="87"/>
      <c r="C244" s="87"/>
      <c r="D244" s="87"/>
      <c r="E244" s="87"/>
      <c r="F244" s="87">
        <v>42</v>
      </c>
      <c r="G244" s="87"/>
      <c r="H244" s="87"/>
      <c r="I244" s="87"/>
      <c r="J244" s="87"/>
      <c r="K244" s="88"/>
      <c r="L244" s="72"/>
      <c r="M244" s="3"/>
      <c r="N244" s="73"/>
      <c r="O244" s="74">
        <f>IF(F244=0,"",F244/E243)</f>
        <v>0.8571428571428571</v>
      </c>
      <c r="P244" s="75">
        <v>58</v>
      </c>
      <c r="Q244" s="76">
        <f t="shared" si="23"/>
        <v>0.96666666666666667</v>
      </c>
      <c r="R244" s="76">
        <f t="shared" si="24"/>
        <v>3.3333333333333326E-2</v>
      </c>
      <c r="T244" s="112"/>
    </row>
    <row r="245" spans="1:20" ht="15.75" customHeight="1">
      <c r="A245" s="64">
        <v>1302</v>
      </c>
      <c r="B245" s="87"/>
      <c r="C245" s="87"/>
      <c r="D245" s="87"/>
      <c r="E245" s="87"/>
      <c r="F245" s="87"/>
      <c r="G245" s="87">
        <v>35</v>
      </c>
      <c r="H245" s="87"/>
      <c r="I245" s="87"/>
      <c r="J245" s="87"/>
      <c r="K245" s="88"/>
      <c r="L245" s="72"/>
      <c r="M245" s="3"/>
      <c r="N245" s="73"/>
      <c r="O245" s="74">
        <f>IF(G245=0,"",G245/F244)</f>
        <v>0.83333333333333337</v>
      </c>
      <c r="P245" s="75">
        <v>54</v>
      </c>
      <c r="Q245" s="76">
        <f t="shared" si="23"/>
        <v>0.93103448275862066</v>
      </c>
      <c r="R245" s="76">
        <f t="shared" si="24"/>
        <v>6.8965517241379337E-2</v>
      </c>
      <c r="T245" s="112"/>
    </row>
    <row r="246" spans="1:20" ht="15.75" customHeight="1">
      <c r="A246" s="64">
        <v>1401</v>
      </c>
      <c r="B246" s="87"/>
      <c r="C246" s="87"/>
      <c r="D246" s="87"/>
      <c r="E246" s="87"/>
      <c r="F246" s="87"/>
      <c r="G246" s="87"/>
      <c r="H246" s="87">
        <v>35</v>
      </c>
      <c r="I246" s="87"/>
      <c r="J246" s="87"/>
      <c r="K246" s="88"/>
      <c r="L246" s="72"/>
      <c r="M246" s="3"/>
      <c r="N246" s="73"/>
      <c r="O246" s="74">
        <f>IF(H246=0,"",H246/G245)</f>
        <v>1</v>
      </c>
      <c r="P246" s="75">
        <v>53</v>
      </c>
      <c r="Q246" s="76">
        <f t="shared" si="23"/>
        <v>0.98148148148148151</v>
      </c>
      <c r="R246" s="76">
        <f t="shared" si="24"/>
        <v>1.851851851851849E-2</v>
      </c>
      <c r="T246" s="112"/>
    </row>
    <row r="247" spans="1:20" ht="15.75" customHeight="1">
      <c r="A247" s="64">
        <v>1402</v>
      </c>
      <c r="B247" s="87"/>
      <c r="C247" s="87"/>
      <c r="D247" s="87"/>
      <c r="E247" s="87"/>
      <c r="F247" s="87"/>
      <c r="G247" s="87"/>
      <c r="H247" s="87"/>
      <c r="I247" s="87">
        <v>34</v>
      </c>
      <c r="J247" s="87"/>
      <c r="K247" s="88"/>
      <c r="L247" s="72"/>
      <c r="M247" s="3"/>
      <c r="N247" s="73"/>
      <c r="O247" s="74">
        <f>IF(I247=0,"",I247/H246)</f>
        <v>0.97142857142857142</v>
      </c>
      <c r="P247" s="75">
        <v>49</v>
      </c>
      <c r="Q247" s="76">
        <f t="shared" si="23"/>
        <v>0.92452830188679247</v>
      </c>
      <c r="R247" s="76">
        <f t="shared" si="24"/>
        <v>7.547169811320753E-2</v>
      </c>
      <c r="T247" s="112"/>
    </row>
    <row r="248" spans="1:20" ht="15.75" customHeight="1">
      <c r="A248" s="64">
        <v>1501</v>
      </c>
      <c r="B248" s="87"/>
      <c r="C248" s="87"/>
      <c r="D248" s="87"/>
      <c r="E248" s="87"/>
      <c r="F248" s="87"/>
      <c r="G248" s="87"/>
      <c r="H248" s="87"/>
      <c r="I248" s="87"/>
      <c r="J248" s="87">
        <v>34</v>
      </c>
      <c r="K248" s="88">
        <v>9</v>
      </c>
      <c r="L248" s="72"/>
      <c r="M248" s="3"/>
      <c r="N248" s="73"/>
      <c r="O248" s="78">
        <f>IF(J248=0,"",J248/I247)</f>
        <v>1</v>
      </c>
      <c r="P248" s="75">
        <v>48</v>
      </c>
      <c r="Q248" s="79">
        <f t="shared" si="23"/>
        <v>0.97959183673469385</v>
      </c>
      <c r="R248" s="79">
        <f t="shared" si="24"/>
        <v>2.0408163265306145E-2</v>
      </c>
      <c r="T248" s="112"/>
    </row>
    <row r="249" spans="1:20" ht="15.75" customHeight="1">
      <c r="A249" s="64">
        <v>1502</v>
      </c>
      <c r="B249" s="87"/>
      <c r="C249" s="87"/>
      <c r="D249" s="87"/>
      <c r="E249" s="87"/>
      <c r="F249" s="87"/>
      <c r="G249" s="87"/>
      <c r="H249" s="87"/>
      <c r="I249" s="87"/>
      <c r="J249" s="87">
        <v>26</v>
      </c>
      <c r="K249" s="88">
        <v>10</v>
      </c>
      <c r="L249" s="72"/>
      <c r="M249" s="3"/>
      <c r="N249" s="30"/>
      <c r="O249" s="124"/>
      <c r="P249" s="81">
        <v>35</v>
      </c>
      <c r="Q249" s="125"/>
      <c r="R249" s="92"/>
      <c r="T249" s="112"/>
    </row>
    <row r="250" spans="1:20" ht="15.75" customHeight="1">
      <c r="A250" s="64">
        <v>1601</v>
      </c>
      <c r="B250" s="87"/>
      <c r="C250" s="87"/>
      <c r="D250" s="87"/>
      <c r="E250" s="87"/>
      <c r="F250" s="87"/>
      <c r="G250" s="87"/>
      <c r="H250" s="87"/>
      <c r="I250" s="87"/>
      <c r="J250" s="87">
        <v>19</v>
      </c>
      <c r="K250" s="88">
        <v>14</v>
      </c>
      <c r="L250" s="72"/>
      <c r="M250" s="3"/>
      <c r="N250" s="30"/>
      <c r="O250" s="84"/>
      <c r="P250" s="85">
        <v>23</v>
      </c>
      <c r="Q250" s="86"/>
      <c r="R250" s="84"/>
      <c r="T250" s="112"/>
    </row>
    <row r="251" spans="1:20" ht="15.75" customHeight="1">
      <c r="A251" s="64">
        <v>1602</v>
      </c>
      <c r="B251" s="87"/>
      <c r="C251" s="87"/>
      <c r="D251" s="87"/>
      <c r="E251" s="87"/>
      <c r="F251" s="87"/>
      <c r="G251" s="87"/>
      <c r="H251" s="87"/>
      <c r="I251" s="87"/>
      <c r="J251" s="87">
        <v>7</v>
      </c>
      <c r="K251" s="88">
        <v>2</v>
      </c>
      <c r="L251" s="72"/>
      <c r="M251" s="3"/>
      <c r="N251" s="30"/>
      <c r="O251" s="84"/>
      <c r="P251" s="85">
        <v>10</v>
      </c>
      <c r="Q251" s="86"/>
      <c r="R251" s="84"/>
      <c r="T251" s="112"/>
    </row>
    <row r="252" spans="1:20" ht="15.75" customHeight="1">
      <c r="A252" s="64">
        <v>1701</v>
      </c>
      <c r="B252" s="87"/>
      <c r="C252" s="87"/>
      <c r="D252" s="87"/>
      <c r="E252" s="87"/>
      <c r="F252" s="87"/>
      <c r="G252" s="87"/>
      <c r="H252" s="87"/>
      <c r="I252" s="87"/>
      <c r="J252" s="87">
        <v>2</v>
      </c>
      <c r="K252" s="88">
        <v>3</v>
      </c>
      <c r="L252" s="72"/>
      <c r="M252" s="3"/>
      <c r="N252" s="30"/>
      <c r="O252" s="84"/>
      <c r="P252" s="85">
        <v>4</v>
      </c>
      <c r="Q252" s="86"/>
      <c r="R252" s="84"/>
      <c r="T252" s="112"/>
    </row>
    <row r="253" spans="1:20" ht="15.75" customHeight="1">
      <c r="A253" s="64">
        <v>1702</v>
      </c>
      <c r="B253" s="87"/>
      <c r="C253" s="87"/>
      <c r="D253" s="87"/>
      <c r="E253" s="87"/>
      <c r="F253" s="87"/>
      <c r="G253" s="87"/>
      <c r="H253" s="87"/>
      <c r="I253" s="87"/>
      <c r="J253" s="87"/>
      <c r="K253" s="88"/>
      <c r="L253" s="72"/>
      <c r="M253" s="3"/>
      <c r="N253" s="30"/>
      <c r="O253" s="3"/>
      <c r="P253" s="30"/>
      <c r="Q253" s="23"/>
      <c r="R253" s="84"/>
      <c r="T253" s="112"/>
    </row>
    <row r="254" spans="1:20" ht="15.75" customHeight="1">
      <c r="A254" s="64">
        <v>1801</v>
      </c>
      <c r="B254" s="87"/>
      <c r="C254" s="87"/>
      <c r="D254" s="87"/>
      <c r="E254" s="87"/>
      <c r="F254" s="87"/>
      <c r="G254" s="87"/>
      <c r="H254" s="87"/>
      <c r="I254" s="87"/>
      <c r="J254" s="87"/>
      <c r="K254" s="88"/>
      <c r="L254" s="72"/>
      <c r="M254" s="3"/>
      <c r="N254" s="30"/>
      <c r="O254" s="89" t="s">
        <v>83</v>
      </c>
      <c r="P254" s="90">
        <v>38</v>
      </c>
      <c r="Q254" s="120">
        <f>K257</f>
        <v>38</v>
      </c>
      <c r="R254" s="92" t="s">
        <v>11</v>
      </c>
      <c r="T254" s="112"/>
    </row>
    <row r="255" spans="1:20" ht="15.75" customHeight="1">
      <c r="A255" s="64">
        <v>1802</v>
      </c>
      <c r="B255" s="87"/>
      <c r="C255" s="87"/>
      <c r="D255" s="87"/>
      <c r="E255" s="87"/>
      <c r="F255" s="87"/>
      <c r="G255" s="87"/>
      <c r="H255" s="87"/>
      <c r="I255" s="87"/>
      <c r="J255" s="87"/>
      <c r="K255" s="88"/>
      <c r="L255" s="72"/>
      <c r="M255" s="3"/>
      <c r="N255" s="30"/>
      <c r="O255" s="93" t="s">
        <v>85</v>
      </c>
      <c r="P255" s="94">
        <f>IF(P254/B240=0,"",P254/B240)</f>
        <v>0.48717948717948717</v>
      </c>
      <c r="Q255" s="121">
        <f>IF(P254/Q254=0,"",P254/Q254)</f>
        <v>1</v>
      </c>
      <c r="R255" s="96" t="s">
        <v>86</v>
      </c>
      <c r="T255" s="112"/>
    </row>
    <row r="256" spans="1:20" ht="15.75" customHeight="1">
      <c r="A256" s="64">
        <v>1901</v>
      </c>
      <c r="B256" s="87"/>
      <c r="C256" s="87"/>
      <c r="D256" s="87"/>
      <c r="E256" s="87"/>
      <c r="F256" s="87"/>
      <c r="G256" s="87"/>
      <c r="H256" s="87"/>
      <c r="I256" s="87"/>
      <c r="J256" s="87"/>
      <c r="K256" s="88"/>
      <c r="L256" s="97"/>
      <c r="M256" s="98"/>
      <c r="N256" s="99"/>
      <c r="O256" s="98"/>
      <c r="P256" s="99"/>
      <c r="Q256" s="99"/>
      <c r="R256" s="122"/>
      <c r="T256" s="112"/>
    </row>
    <row r="257" spans="1:20" ht="18" customHeight="1">
      <c r="A257" s="29"/>
      <c r="B257" s="30"/>
      <c r="C257" s="30"/>
      <c r="E257" s="288" t="s">
        <v>111</v>
      </c>
      <c r="F257" s="289"/>
      <c r="G257" s="289"/>
      <c r="H257" s="289"/>
      <c r="I257" s="289"/>
      <c r="J257" s="289"/>
      <c r="K257" s="101">
        <f>SUM(K240:K253)</f>
        <v>38</v>
      </c>
      <c r="L257" s="102">
        <f>IF(SUM(K247:K248)=0,"",SUM(K247:K248)/B240)</f>
        <v>0.11538461538461539</v>
      </c>
      <c r="M257" s="102">
        <f>IF(K257=0,"",K257/B240)</f>
        <v>0.48717948717948717</v>
      </c>
      <c r="N257" s="102">
        <f>IF(K248=0,"",M257-L257)</f>
        <v>0.37179487179487181</v>
      </c>
      <c r="O257" s="3"/>
      <c r="P257" s="30"/>
      <c r="Q257" s="23"/>
      <c r="R257" s="3"/>
      <c r="T257" s="112"/>
    </row>
    <row r="258" spans="1:20" ht="12.75" customHeight="1">
      <c r="A258" s="29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"/>
      <c r="M258" s="3"/>
      <c r="N258" s="30"/>
      <c r="O258" s="3"/>
      <c r="P258" s="30"/>
      <c r="Q258" s="23"/>
      <c r="R258" s="3"/>
      <c r="S258" s="30"/>
      <c r="T258" s="23"/>
    </row>
    <row r="259" spans="1:20" ht="12.75" customHeight="1">
      <c r="A259" s="29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"/>
      <c r="M259" s="3"/>
      <c r="N259" s="30"/>
      <c r="O259" s="3"/>
      <c r="P259" s="30"/>
      <c r="Q259" s="23"/>
      <c r="R259" s="3"/>
      <c r="S259" s="30"/>
      <c r="T259" s="23"/>
    </row>
    <row r="260" spans="1:20" ht="26.25" customHeight="1">
      <c r="A260" s="309" t="s">
        <v>99</v>
      </c>
      <c r="B260" s="292"/>
      <c r="C260" s="292"/>
      <c r="D260" s="292"/>
      <c r="E260" s="292"/>
      <c r="F260" s="292"/>
      <c r="G260" s="292"/>
      <c r="H260" s="298" t="s">
        <v>76</v>
      </c>
      <c r="I260" s="292"/>
      <c r="J260" s="292"/>
      <c r="K260" s="30"/>
      <c r="L260" s="3"/>
      <c r="M260" s="3"/>
      <c r="N260" s="30"/>
      <c r="O260" s="3"/>
      <c r="P260" s="30"/>
      <c r="Q260" s="30"/>
      <c r="R260" s="30"/>
    </row>
    <row r="261" spans="1:20" ht="20.25" customHeight="1">
      <c r="A261" s="293" t="s">
        <v>10</v>
      </c>
      <c r="B261" s="294" t="s">
        <v>100</v>
      </c>
      <c r="C261" s="289"/>
      <c r="D261" s="289"/>
      <c r="E261" s="289"/>
      <c r="F261" s="289"/>
      <c r="G261" s="289"/>
      <c r="H261" s="289"/>
      <c r="I261" s="289"/>
      <c r="J261" s="290"/>
      <c r="K261" s="295" t="s">
        <v>11</v>
      </c>
      <c r="L261" s="286" t="s">
        <v>3</v>
      </c>
      <c r="M261" s="286" t="s">
        <v>4</v>
      </c>
      <c r="N261" s="284" t="s">
        <v>5</v>
      </c>
      <c r="O261" s="286" t="s">
        <v>6</v>
      </c>
      <c r="P261" s="287" t="s">
        <v>7</v>
      </c>
      <c r="Q261" s="287" t="s">
        <v>8</v>
      </c>
      <c r="R261" s="286" t="s">
        <v>101</v>
      </c>
    </row>
    <row r="262" spans="1:20" ht="15.75" customHeight="1">
      <c r="A262" s="285"/>
      <c r="B262" s="64" t="s">
        <v>102</v>
      </c>
      <c r="C262" s="64" t="s">
        <v>103</v>
      </c>
      <c r="D262" s="64" t="s">
        <v>104</v>
      </c>
      <c r="E262" s="64" t="s">
        <v>105</v>
      </c>
      <c r="F262" s="64" t="s">
        <v>106</v>
      </c>
      <c r="G262" s="64" t="s">
        <v>107</v>
      </c>
      <c r="H262" s="64" t="s">
        <v>108</v>
      </c>
      <c r="I262" s="64" t="s">
        <v>109</v>
      </c>
      <c r="J262" s="64" t="s">
        <v>110</v>
      </c>
      <c r="K262" s="285"/>
      <c r="L262" s="285"/>
      <c r="M262" s="285"/>
      <c r="N262" s="285"/>
      <c r="O262" s="285"/>
      <c r="P262" s="285"/>
      <c r="Q262" s="285"/>
      <c r="R262" s="285"/>
      <c r="T262" s="112"/>
    </row>
    <row r="263" spans="1:20" ht="15.75" customHeight="1">
      <c r="A263" s="64">
        <v>1102</v>
      </c>
      <c r="B263" s="65">
        <v>64</v>
      </c>
      <c r="C263" s="87"/>
      <c r="D263" s="87"/>
      <c r="E263" s="87"/>
      <c r="F263" s="87"/>
      <c r="G263" s="87"/>
      <c r="H263" s="87"/>
      <c r="I263" s="87"/>
      <c r="J263" s="87"/>
      <c r="K263" s="88"/>
      <c r="L263" s="67"/>
      <c r="M263" s="49"/>
      <c r="N263" s="68"/>
      <c r="O263" s="107"/>
      <c r="P263" s="70">
        <f>B263</f>
        <v>64</v>
      </c>
      <c r="Q263" s="108"/>
      <c r="R263" s="107"/>
      <c r="T263" s="112"/>
    </row>
    <row r="264" spans="1:20" ht="15.75" customHeight="1">
      <c r="A264" s="64">
        <v>1201</v>
      </c>
      <c r="B264" s="87"/>
      <c r="C264" s="87">
        <v>60</v>
      </c>
      <c r="D264" s="87"/>
      <c r="E264" s="87"/>
      <c r="F264" s="87"/>
      <c r="G264" s="87"/>
      <c r="H264" s="87"/>
      <c r="I264" s="87"/>
      <c r="J264" s="87"/>
      <c r="K264" s="88"/>
      <c r="L264" s="72"/>
      <c r="M264" s="3"/>
      <c r="N264" s="73"/>
      <c r="O264" s="74">
        <f>IF(C264=0,"",C264/B263)</f>
        <v>0.9375</v>
      </c>
      <c r="P264" s="75">
        <v>60</v>
      </c>
      <c r="Q264" s="76">
        <f t="shared" ref="Q264:Q271" si="25">IF(P264=0,"",P264/P263)</f>
        <v>0.9375</v>
      </c>
      <c r="R264" s="76">
        <f t="shared" ref="R264:R271" si="26">IF(P264=0,"",100%-Q264)</f>
        <v>6.25E-2</v>
      </c>
      <c r="T264" s="112"/>
    </row>
    <row r="265" spans="1:20" ht="15.75" customHeight="1">
      <c r="A265" s="64">
        <v>1202</v>
      </c>
      <c r="B265" s="87"/>
      <c r="C265" s="87"/>
      <c r="D265" s="87">
        <v>49</v>
      </c>
      <c r="E265" s="87"/>
      <c r="F265" s="87"/>
      <c r="G265" s="87"/>
      <c r="H265" s="87"/>
      <c r="I265" s="87"/>
      <c r="J265" s="87"/>
      <c r="K265" s="88"/>
      <c r="L265" s="72"/>
      <c r="M265" s="3"/>
      <c r="N265" s="73"/>
      <c r="O265" s="74">
        <f>IF(D265=0,"",D265/C264)</f>
        <v>0.81666666666666665</v>
      </c>
      <c r="P265" s="75">
        <v>56</v>
      </c>
      <c r="Q265" s="76">
        <f t="shared" si="25"/>
        <v>0.93333333333333335</v>
      </c>
      <c r="R265" s="76">
        <f t="shared" si="26"/>
        <v>6.6666666666666652E-2</v>
      </c>
      <c r="T265" s="77">
        <f>P265/P263</f>
        <v>0.875</v>
      </c>
    </row>
    <row r="266" spans="1:20" ht="15.75" customHeight="1">
      <c r="A266" s="64">
        <v>1301</v>
      </c>
      <c r="B266" s="87"/>
      <c r="C266" s="87"/>
      <c r="D266" s="87"/>
      <c r="E266" s="87">
        <v>44</v>
      </c>
      <c r="F266" s="87"/>
      <c r="G266" s="87"/>
      <c r="H266" s="87"/>
      <c r="I266" s="87"/>
      <c r="J266" s="87"/>
      <c r="K266" s="88"/>
      <c r="L266" s="72"/>
      <c r="M266" s="3"/>
      <c r="N266" s="73"/>
      <c r="O266" s="74">
        <f>IF(E266=0,"",E266/D265)</f>
        <v>0.89795918367346939</v>
      </c>
      <c r="P266" s="75">
        <v>56</v>
      </c>
      <c r="Q266" s="76">
        <f t="shared" si="25"/>
        <v>1</v>
      </c>
      <c r="R266" s="76">
        <f t="shared" si="26"/>
        <v>0</v>
      </c>
      <c r="T266" s="112"/>
    </row>
    <row r="267" spans="1:20" ht="15.75" customHeight="1">
      <c r="A267" s="64">
        <v>1302</v>
      </c>
      <c r="B267" s="87"/>
      <c r="C267" s="87"/>
      <c r="D267" s="87"/>
      <c r="E267" s="87"/>
      <c r="F267" s="87">
        <v>40</v>
      </c>
      <c r="G267" s="87"/>
      <c r="H267" s="87"/>
      <c r="I267" s="87"/>
      <c r="J267" s="87"/>
      <c r="K267" s="88"/>
      <c r="L267" s="72"/>
      <c r="M267" s="3"/>
      <c r="N267" s="73"/>
      <c r="O267" s="74">
        <f>IF(F267=0,"",F267/E266)</f>
        <v>0.90909090909090906</v>
      </c>
      <c r="P267" s="75">
        <v>53</v>
      </c>
      <c r="Q267" s="76">
        <f t="shared" si="25"/>
        <v>0.9464285714285714</v>
      </c>
      <c r="R267" s="76">
        <f t="shared" si="26"/>
        <v>5.3571428571428603E-2</v>
      </c>
      <c r="T267" s="112"/>
    </row>
    <row r="268" spans="1:20" ht="15.75" customHeight="1">
      <c r="A268" s="64">
        <v>1401</v>
      </c>
      <c r="B268" s="87"/>
      <c r="C268" s="87"/>
      <c r="D268" s="87"/>
      <c r="E268" s="87"/>
      <c r="F268" s="87"/>
      <c r="G268" s="87">
        <v>34</v>
      </c>
      <c r="H268" s="87"/>
      <c r="I268" s="87"/>
      <c r="J268" s="87"/>
      <c r="K268" s="88"/>
      <c r="L268" s="72"/>
      <c r="M268" s="3"/>
      <c r="N268" s="73"/>
      <c r="O268" s="74">
        <f>IF(G268=0,"",G268/F267)</f>
        <v>0.85</v>
      </c>
      <c r="P268" s="75">
        <v>51</v>
      </c>
      <c r="Q268" s="76">
        <f t="shared" si="25"/>
        <v>0.96226415094339623</v>
      </c>
      <c r="R268" s="76">
        <f t="shared" si="26"/>
        <v>3.7735849056603765E-2</v>
      </c>
      <c r="T268" s="112"/>
    </row>
    <row r="269" spans="1:20" ht="15.75" customHeight="1">
      <c r="A269" s="64">
        <v>1402</v>
      </c>
      <c r="B269" s="87"/>
      <c r="C269" s="87"/>
      <c r="D269" s="87"/>
      <c r="E269" s="87"/>
      <c r="F269" s="87"/>
      <c r="G269" s="87"/>
      <c r="H269" s="87">
        <v>30</v>
      </c>
      <c r="I269" s="87"/>
      <c r="J269" s="87"/>
      <c r="K269" s="88"/>
      <c r="L269" s="72"/>
      <c r="M269" s="3"/>
      <c r="N269" s="73"/>
      <c r="O269" s="74">
        <f>IF(H269=0,"",H269/G268)</f>
        <v>0.88235294117647056</v>
      </c>
      <c r="P269" s="75">
        <v>49</v>
      </c>
      <c r="Q269" s="76">
        <f t="shared" si="25"/>
        <v>0.96078431372549022</v>
      </c>
      <c r="R269" s="76">
        <f t="shared" si="26"/>
        <v>3.9215686274509776E-2</v>
      </c>
      <c r="T269" s="112"/>
    </row>
    <row r="270" spans="1:20" ht="15.75" customHeight="1">
      <c r="A270" s="64">
        <v>1501</v>
      </c>
      <c r="B270" s="87"/>
      <c r="C270" s="87"/>
      <c r="D270" s="87"/>
      <c r="E270" s="87"/>
      <c r="F270" s="87"/>
      <c r="G270" s="87"/>
      <c r="H270" s="87"/>
      <c r="I270" s="87">
        <v>30</v>
      </c>
      <c r="J270" s="87"/>
      <c r="K270" s="88"/>
      <c r="L270" s="72"/>
      <c r="M270" s="3"/>
      <c r="N270" s="73"/>
      <c r="O270" s="74">
        <f>IF(I270=0,"",I270/H269)</f>
        <v>1</v>
      </c>
      <c r="P270" s="75">
        <v>48</v>
      </c>
      <c r="Q270" s="76">
        <f t="shared" si="25"/>
        <v>0.97959183673469385</v>
      </c>
      <c r="R270" s="76">
        <f t="shared" si="26"/>
        <v>2.0408163265306145E-2</v>
      </c>
      <c r="T270" s="112"/>
    </row>
    <row r="271" spans="1:20" ht="15.75" customHeight="1">
      <c r="A271" s="64">
        <v>1502</v>
      </c>
      <c r="B271" s="87"/>
      <c r="C271" s="87"/>
      <c r="D271" s="87"/>
      <c r="E271" s="87"/>
      <c r="F271" s="87"/>
      <c r="G271" s="87"/>
      <c r="H271" s="87"/>
      <c r="I271" s="87"/>
      <c r="J271" s="87">
        <v>29</v>
      </c>
      <c r="K271" s="88">
        <v>7</v>
      </c>
      <c r="L271" s="72"/>
      <c r="M271" s="3"/>
      <c r="N271" s="73"/>
      <c r="O271" s="78">
        <f>IF(J271=0,"",J271/I270)</f>
        <v>0.96666666666666667</v>
      </c>
      <c r="P271" s="75">
        <v>48</v>
      </c>
      <c r="Q271" s="79">
        <f t="shared" si="25"/>
        <v>1</v>
      </c>
      <c r="R271" s="79">
        <f t="shared" si="26"/>
        <v>0</v>
      </c>
      <c r="T271" s="112"/>
    </row>
    <row r="272" spans="1:20" ht="15.75" customHeight="1">
      <c r="A272" s="64">
        <v>1601</v>
      </c>
      <c r="B272" s="87"/>
      <c r="C272" s="87"/>
      <c r="D272" s="87"/>
      <c r="E272" s="87"/>
      <c r="F272" s="87"/>
      <c r="G272" s="87"/>
      <c r="H272" s="87"/>
      <c r="I272" s="87"/>
      <c r="J272" s="87">
        <v>36</v>
      </c>
      <c r="K272" s="88">
        <v>18</v>
      </c>
      <c r="L272" s="72"/>
      <c r="M272" s="3"/>
      <c r="N272" s="30"/>
      <c r="O272" s="124"/>
      <c r="P272" s="81">
        <v>38</v>
      </c>
      <c r="Q272" s="125"/>
      <c r="R272" s="92"/>
      <c r="T272" s="112"/>
    </row>
    <row r="273" spans="1:20" ht="15.75" customHeight="1">
      <c r="A273" s="64">
        <v>1602</v>
      </c>
      <c r="B273" s="87"/>
      <c r="C273" s="87"/>
      <c r="D273" s="87"/>
      <c r="E273" s="87"/>
      <c r="F273" s="87"/>
      <c r="G273" s="87"/>
      <c r="H273" s="87"/>
      <c r="I273" s="87"/>
      <c r="J273" s="87">
        <v>11</v>
      </c>
      <c r="K273" s="88">
        <v>8</v>
      </c>
      <c r="L273" s="72"/>
      <c r="M273" s="3"/>
      <c r="N273" s="30"/>
      <c r="O273" s="84"/>
      <c r="P273" s="85">
        <v>20</v>
      </c>
      <c r="Q273" s="86"/>
      <c r="R273" s="84"/>
      <c r="T273" s="112"/>
    </row>
    <row r="274" spans="1:20" ht="15.75" customHeight="1">
      <c r="A274" s="64">
        <v>1701</v>
      </c>
      <c r="B274" s="87"/>
      <c r="C274" s="87"/>
      <c r="D274" s="87"/>
      <c r="E274" s="87"/>
      <c r="F274" s="87"/>
      <c r="G274" s="87"/>
      <c r="H274" s="87"/>
      <c r="I274" s="87"/>
      <c r="J274" s="87">
        <v>3</v>
      </c>
      <c r="K274" s="88">
        <v>6</v>
      </c>
      <c r="L274" s="72"/>
      <c r="M274" s="3"/>
      <c r="N274" s="30"/>
      <c r="O274" s="84"/>
      <c r="P274" s="85">
        <v>10</v>
      </c>
      <c r="Q274" s="86"/>
      <c r="R274" s="84"/>
      <c r="T274" s="112"/>
    </row>
    <row r="275" spans="1:20" ht="15.75" customHeight="1">
      <c r="A275" s="64">
        <v>1702</v>
      </c>
      <c r="B275" s="87"/>
      <c r="C275" s="87"/>
      <c r="D275" s="87"/>
      <c r="E275" s="87"/>
      <c r="F275" s="87"/>
      <c r="G275" s="87"/>
      <c r="H275" s="87"/>
      <c r="I275" s="87"/>
      <c r="J275" s="87"/>
      <c r="K275" s="88">
        <v>3</v>
      </c>
      <c r="L275" s="72"/>
      <c r="M275" s="3"/>
      <c r="N275" s="30"/>
      <c r="O275" s="84"/>
      <c r="P275" s="85">
        <v>3</v>
      </c>
      <c r="Q275" s="86"/>
      <c r="R275" s="84"/>
      <c r="T275" s="112"/>
    </row>
    <row r="276" spans="1:20" ht="15.75" customHeight="1">
      <c r="A276" s="64">
        <v>1801</v>
      </c>
      <c r="B276" s="87"/>
      <c r="C276" s="87"/>
      <c r="D276" s="87"/>
      <c r="E276" s="87"/>
      <c r="F276" s="87"/>
      <c r="G276" s="87"/>
      <c r="H276" s="87"/>
      <c r="I276" s="87"/>
      <c r="J276" s="87"/>
      <c r="K276" s="88"/>
      <c r="L276" s="72"/>
      <c r="M276" s="3"/>
      <c r="N276" s="30"/>
      <c r="O276" s="3"/>
      <c r="P276" s="30"/>
      <c r="Q276" s="23"/>
      <c r="R276" s="84"/>
      <c r="T276" s="112"/>
    </row>
    <row r="277" spans="1:20" ht="15.75" customHeight="1">
      <c r="A277" s="64">
        <v>1802</v>
      </c>
      <c r="B277" s="87"/>
      <c r="C277" s="87"/>
      <c r="D277" s="87"/>
      <c r="E277" s="87"/>
      <c r="F277" s="87"/>
      <c r="G277" s="87"/>
      <c r="H277" s="87"/>
      <c r="I277" s="87"/>
      <c r="J277" s="87"/>
      <c r="K277" s="88"/>
      <c r="L277" s="72"/>
      <c r="M277" s="3"/>
      <c r="N277" s="30"/>
      <c r="O277" s="89" t="s">
        <v>83</v>
      </c>
      <c r="P277" s="90">
        <v>42</v>
      </c>
      <c r="Q277" s="120">
        <f>K280</f>
        <v>42</v>
      </c>
      <c r="R277" s="92" t="s">
        <v>11</v>
      </c>
      <c r="T277" s="112"/>
    </row>
    <row r="278" spans="1:20" ht="15.75" customHeight="1">
      <c r="A278" s="64">
        <v>1901</v>
      </c>
      <c r="B278" s="87"/>
      <c r="C278" s="87"/>
      <c r="D278" s="87"/>
      <c r="E278" s="87"/>
      <c r="F278" s="87"/>
      <c r="G278" s="87"/>
      <c r="H278" s="87"/>
      <c r="I278" s="87"/>
      <c r="J278" s="87"/>
      <c r="K278" s="88"/>
      <c r="L278" s="72"/>
      <c r="M278" s="3"/>
      <c r="N278" s="30"/>
      <c r="O278" s="93" t="s">
        <v>85</v>
      </c>
      <c r="P278" s="94">
        <f>IF(P277/B263=0,"",P277/B263)</f>
        <v>0.65625</v>
      </c>
      <c r="Q278" s="121">
        <f>IF(P277/Q277=0,"",P277/Q277)</f>
        <v>1</v>
      </c>
      <c r="R278" s="96" t="s">
        <v>86</v>
      </c>
      <c r="T278" s="112"/>
    </row>
    <row r="279" spans="1:20" ht="15.75" customHeight="1">
      <c r="A279" s="64">
        <v>1902</v>
      </c>
      <c r="B279" s="87"/>
      <c r="C279" s="87"/>
      <c r="D279" s="87"/>
      <c r="E279" s="87"/>
      <c r="F279" s="87"/>
      <c r="G279" s="87"/>
      <c r="H279" s="87"/>
      <c r="I279" s="87"/>
      <c r="J279" s="87"/>
      <c r="K279" s="88"/>
      <c r="L279" s="97"/>
      <c r="M279" s="98"/>
      <c r="N279" s="99"/>
      <c r="O279" s="98"/>
      <c r="P279" s="99"/>
      <c r="Q279" s="99"/>
      <c r="R279" s="122"/>
      <c r="T279" s="112"/>
    </row>
    <row r="280" spans="1:20" ht="18" customHeight="1">
      <c r="A280" s="29"/>
      <c r="B280" s="30"/>
      <c r="C280" s="30"/>
      <c r="E280" s="288" t="s">
        <v>111</v>
      </c>
      <c r="F280" s="289"/>
      <c r="G280" s="289"/>
      <c r="H280" s="289"/>
      <c r="I280" s="289"/>
      <c r="J280" s="289"/>
      <c r="K280" s="101">
        <f>SUM(K263:K276)</f>
        <v>42</v>
      </c>
      <c r="L280" s="102">
        <f>IF(SUM(K270:K271)=0,"",SUM(K270:K271)/B263)</f>
        <v>0.109375</v>
      </c>
      <c r="M280" s="102">
        <f>IF(K280=0,"",K280/B263)</f>
        <v>0.65625</v>
      </c>
      <c r="N280" s="102">
        <f>IF(K271=0,"",M280-L280)</f>
        <v>0.546875</v>
      </c>
      <c r="O280" s="3"/>
      <c r="P280" s="30"/>
      <c r="Q280" s="23"/>
      <c r="R280" s="3"/>
      <c r="T280" s="112"/>
    </row>
    <row r="281" spans="1:20" ht="12.75" customHeight="1">
      <c r="L281" s="3"/>
      <c r="M281" s="3"/>
      <c r="O281" s="3"/>
    </row>
    <row r="282" spans="1:20" ht="12.75" customHeight="1">
      <c r="L282" s="3"/>
      <c r="M282" s="3"/>
      <c r="O282" s="3"/>
    </row>
    <row r="283" spans="1:20" ht="26.25" customHeight="1">
      <c r="A283" s="309" t="s">
        <v>99</v>
      </c>
      <c r="B283" s="292"/>
      <c r="C283" s="292"/>
      <c r="D283" s="292"/>
      <c r="E283" s="292"/>
      <c r="F283" s="292"/>
      <c r="G283" s="292"/>
      <c r="H283" s="298" t="s">
        <v>80</v>
      </c>
      <c r="I283" s="292"/>
      <c r="J283" s="292"/>
      <c r="K283" s="30"/>
      <c r="L283" s="3"/>
      <c r="M283" s="3"/>
      <c r="N283" s="30"/>
      <c r="O283" s="3"/>
      <c r="P283" s="30"/>
      <c r="Q283" s="30"/>
      <c r="R283" s="30"/>
    </row>
    <row r="284" spans="1:20" ht="20.25" customHeight="1">
      <c r="A284" s="293" t="s">
        <v>10</v>
      </c>
      <c r="B284" s="294" t="s">
        <v>100</v>
      </c>
      <c r="C284" s="289"/>
      <c r="D284" s="289"/>
      <c r="E284" s="289"/>
      <c r="F284" s="289"/>
      <c r="G284" s="289"/>
      <c r="H284" s="289"/>
      <c r="I284" s="289"/>
      <c r="J284" s="290"/>
      <c r="K284" s="295" t="s">
        <v>11</v>
      </c>
      <c r="L284" s="286" t="s">
        <v>3</v>
      </c>
      <c r="M284" s="286" t="s">
        <v>4</v>
      </c>
      <c r="N284" s="284" t="s">
        <v>5</v>
      </c>
      <c r="O284" s="286" t="s">
        <v>6</v>
      </c>
      <c r="P284" s="287" t="s">
        <v>7</v>
      </c>
      <c r="Q284" s="287" t="s">
        <v>8</v>
      </c>
      <c r="R284" s="286" t="s">
        <v>101</v>
      </c>
    </row>
    <row r="285" spans="1:20" ht="15.75" customHeight="1">
      <c r="A285" s="285"/>
      <c r="B285" s="64" t="s">
        <v>102</v>
      </c>
      <c r="C285" s="64" t="s">
        <v>103</v>
      </c>
      <c r="D285" s="64" t="s">
        <v>104</v>
      </c>
      <c r="E285" s="64" t="s">
        <v>105</v>
      </c>
      <c r="F285" s="64" t="s">
        <v>106</v>
      </c>
      <c r="G285" s="64" t="s">
        <v>107</v>
      </c>
      <c r="H285" s="64" t="s">
        <v>108</v>
      </c>
      <c r="I285" s="64" t="s">
        <v>109</v>
      </c>
      <c r="J285" s="64" t="s">
        <v>110</v>
      </c>
      <c r="K285" s="285"/>
      <c r="L285" s="285"/>
      <c r="M285" s="285"/>
      <c r="N285" s="285"/>
      <c r="O285" s="285"/>
      <c r="P285" s="285"/>
      <c r="Q285" s="285"/>
      <c r="R285" s="285"/>
      <c r="T285" s="112"/>
    </row>
    <row r="286" spans="1:20" ht="15.75" customHeight="1">
      <c r="A286" s="64">
        <v>1201</v>
      </c>
      <c r="B286" s="65">
        <v>81</v>
      </c>
      <c r="C286" s="87"/>
      <c r="D286" s="87"/>
      <c r="E286" s="87"/>
      <c r="F286" s="87"/>
      <c r="G286" s="87"/>
      <c r="H286" s="87"/>
      <c r="I286" s="87"/>
      <c r="J286" s="87"/>
      <c r="K286" s="88"/>
      <c r="L286" s="67"/>
      <c r="M286" s="49"/>
      <c r="N286" s="68"/>
      <c r="O286" s="107"/>
      <c r="P286" s="70">
        <f>B286</f>
        <v>81</v>
      </c>
      <c r="Q286" s="108"/>
      <c r="R286" s="107"/>
      <c r="T286" s="112"/>
    </row>
    <row r="287" spans="1:20" ht="15.75" customHeight="1">
      <c r="A287" s="64">
        <v>1202</v>
      </c>
      <c r="B287" s="87"/>
      <c r="C287" s="87">
        <v>70</v>
      </c>
      <c r="D287" s="87"/>
      <c r="E287" s="87"/>
      <c r="F287" s="87"/>
      <c r="G287" s="87"/>
      <c r="H287" s="87"/>
      <c r="I287" s="87"/>
      <c r="J287" s="87"/>
      <c r="K287" s="88"/>
      <c r="L287" s="72"/>
      <c r="M287" s="3"/>
      <c r="N287" s="73"/>
      <c r="O287" s="74">
        <f>IF(C287=0,"",C287/B286)</f>
        <v>0.86419753086419748</v>
      </c>
      <c r="P287" s="75">
        <v>71</v>
      </c>
      <c r="Q287" s="76">
        <f t="shared" ref="Q287:Q294" si="27">IF(P287=0,"",P287/P286)</f>
        <v>0.87654320987654322</v>
      </c>
      <c r="R287" s="76">
        <f t="shared" ref="R287:R294" si="28">IF(P287=0,"",100%-Q287)</f>
        <v>0.12345679012345678</v>
      </c>
      <c r="T287" s="112"/>
    </row>
    <row r="288" spans="1:20" ht="15.75" customHeight="1">
      <c r="A288" s="64">
        <v>1301</v>
      </c>
      <c r="B288" s="87"/>
      <c r="C288" s="87"/>
      <c r="D288" s="87">
        <v>58</v>
      </c>
      <c r="E288" s="87"/>
      <c r="F288" s="87"/>
      <c r="G288" s="87"/>
      <c r="H288" s="87"/>
      <c r="I288" s="87"/>
      <c r="J288" s="87"/>
      <c r="K288" s="88"/>
      <c r="L288" s="72"/>
      <c r="M288" s="3"/>
      <c r="N288" s="73"/>
      <c r="O288" s="74">
        <f>IF(D288=0,"",D288/C287)</f>
        <v>0.82857142857142863</v>
      </c>
      <c r="P288" s="75">
        <v>68</v>
      </c>
      <c r="Q288" s="76">
        <f t="shared" si="27"/>
        <v>0.95774647887323938</v>
      </c>
      <c r="R288" s="76">
        <f t="shared" si="28"/>
        <v>4.2253521126760618E-2</v>
      </c>
      <c r="T288" s="77">
        <f>P288/P286</f>
        <v>0.83950617283950613</v>
      </c>
    </row>
    <row r="289" spans="1:20" ht="15.75" customHeight="1">
      <c r="A289" s="64">
        <v>1302</v>
      </c>
      <c r="B289" s="87"/>
      <c r="C289" s="87"/>
      <c r="D289" s="87"/>
      <c r="E289" s="87">
        <v>48</v>
      </c>
      <c r="F289" s="87"/>
      <c r="G289" s="87"/>
      <c r="H289" s="87"/>
      <c r="I289" s="87"/>
      <c r="J289" s="87"/>
      <c r="K289" s="88"/>
      <c r="L289" s="72"/>
      <c r="M289" s="3"/>
      <c r="N289" s="73"/>
      <c r="O289" s="74">
        <f>IF(E289=0,"",E289/D288)</f>
        <v>0.82758620689655171</v>
      </c>
      <c r="P289" s="75">
        <v>67</v>
      </c>
      <c r="Q289" s="76">
        <f t="shared" si="27"/>
        <v>0.98529411764705888</v>
      </c>
      <c r="R289" s="76">
        <f t="shared" si="28"/>
        <v>1.4705882352941124E-2</v>
      </c>
      <c r="T289" s="112"/>
    </row>
    <row r="290" spans="1:20" ht="15.75" customHeight="1">
      <c r="A290" s="64">
        <v>1401</v>
      </c>
      <c r="B290" s="87"/>
      <c r="C290" s="87"/>
      <c r="D290" s="87"/>
      <c r="E290" s="87"/>
      <c r="F290" s="87">
        <v>42</v>
      </c>
      <c r="G290" s="87"/>
      <c r="H290" s="87"/>
      <c r="I290" s="87"/>
      <c r="J290" s="87"/>
      <c r="K290" s="88"/>
      <c r="L290" s="72"/>
      <c r="M290" s="3"/>
      <c r="N290" s="73"/>
      <c r="O290" s="74">
        <f>IF(F290=0,"",F290/E289)</f>
        <v>0.875</v>
      </c>
      <c r="P290" s="75">
        <v>56</v>
      </c>
      <c r="Q290" s="76">
        <f t="shared" si="27"/>
        <v>0.83582089552238803</v>
      </c>
      <c r="R290" s="76">
        <f t="shared" si="28"/>
        <v>0.16417910447761197</v>
      </c>
      <c r="T290" s="112"/>
    </row>
    <row r="291" spans="1:20" ht="15.75" customHeight="1">
      <c r="A291" s="64">
        <v>1402</v>
      </c>
      <c r="B291" s="87"/>
      <c r="C291" s="87"/>
      <c r="D291" s="87"/>
      <c r="E291" s="87"/>
      <c r="F291" s="87"/>
      <c r="G291" s="87">
        <v>37</v>
      </c>
      <c r="H291" s="87"/>
      <c r="I291" s="87"/>
      <c r="J291" s="87"/>
      <c r="K291" s="88"/>
      <c r="L291" s="72"/>
      <c r="M291" s="3"/>
      <c r="N291" s="73"/>
      <c r="O291" s="74">
        <f>IF(G291=0,"",G291/F290)</f>
        <v>0.88095238095238093</v>
      </c>
      <c r="P291" s="75">
        <v>50</v>
      </c>
      <c r="Q291" s="76">
        <f t="shared" si="27"/>
        <v>0.8928571428571429</v>
      </c>
      <c r="R291" s="76">
        <f t="shared" si="28"/>
        <v>0.1071428571428571</v>
      </c>
      <c r="T291" s="112"/>
    </row>
    <row r="292" spans="1:20" ht="15.75" customHeight="1">
      <c r="A292" s="64">
        <v>1501</v>
      </c>
      <c r="B292" s="87"/>
      <c r="C292" s="87"/>
      <c r="D292" s="87"/>
      <c r="E292" s="87"/>
      <c r="F292" s="87"/>
      <c r="G292" s="87"/>
      <c r="H292" s="87">
        <v>37</v>
      </c>
      <c r="I292" s="87"/>
      <c r="J292" s="87"/>
      <c r="K292" s="88"/>
      <c r="L292" s="72"/>
      <c r="M292" s="3"/>
      <c r="N292" s="73"/>
      <c r="O292" s="74">
        <f>IF(H292=0,"",H292/G291)</f>
        <v>1</v>
      </c>
      <c r="P292" s="75">
        <v>49</v>
      </c>
      <c r="Q292" s="76">
        <f t="shared" si="27"/>
        <v>0.98</v>
      </c>
      <c r="R292" s="76">
        <f t="shared" si="28"/>
        <v>2.0000000000000018E-2</v>
      </c>
      <c r="T292" s="112"/>
    </row>
    <row r="293" spans="1:20" ht="15.75" customHeight="1">
      <c r="A293" s="64">
        <v>1502</v>
      </c>
      <c r="B293" s="87"/>
      <c r="C293" s="87"/>
      <c r="D293" s="87"/>
      <c r="E293" s="87"/>
      <c r="F293" s="87"/>
      <c r="G293" s="87"/>
      <c r="H293" s="87"/>
      <c r="I293" s="87">
        <v>33</v>
      </c>
      <c r="J293" s="87"/>
      <c r="K293" s="88"/>
      <c r="L293" s="72"/>
      <c r="M293" s="3"/>
      <c r="N293" s="73"/>
      <c r="O293" s="74">
        <f>IF(I293=0,"",I293/H292)</f>
        <v>0.89189189189189189</v>
      </c>
      <c r="P293" s="75">
        <v>49</v>
      </c>
      <c r="Q293" s="76">
        <f t="shared" si="27"/>
        <v>1</v>
      </c>
      <c r="R293" s="76">
        <f t="shared" si="28"/>
        <v>0</v>
      </c>
      <c r="T293" s="112"/>
    </row>
    <row r="294" spans="1:20" ht="15.75" customHeight="1">
      <c r="A294" s="64">
        <v>1601</v>
      </c>
      <c r="B294" s="87"/>
      <c r="C294" s="87"/>
      <c r="D294" s="87"/>
      <c r="E294" s="87"/>
      <c r="F294" s="87"/>
      <c r="G294" s="87"/>
      <c r="H294" s="87"/>
      <c r="I294" s="87"/>
      <c r="J294" s="87">
        <v>33</v>
      </c>
      <c r="K294" s="88">
        <v>17</v>
      </c>
      <c r="L294" s="72"/>
      <c r="M294" s="3"/>
      <c r="N294" s="73"/>
      <c r="O294" s="78">
        <f>IF(J294=0,"",J294/I293)</f>
        <v>1</v>
      </c>
      <c r="P294" s="75">
        <v>49</v>
      </c>
      <c r="Q294" s="79">
        <f t="shared" si="27"/>
        <v>1</v>
      </c>
      <c r="R294" s="79">
        <f t="shared" si="28"/>
        <v>0</v>
      </c>
      <c r="T294" s="112"/>
    </row>
    <row r="295" spans="1:20" ht="15.75" customHeight="1">
      <c r="A295" s="64">
        <v>1602</v>
      </c>
      <c r="B295" s="87"/>
      <c r="C295" s="87"/>
      <c r="D295" s="87"/>
      <c r="E295" s="87"/>
      <c r="F295" s="87"/>
      <c r="G295" s="87"/>
      <c r="H295" s="87"/>
      <c r="I295" s="87"/>
      <c r="J295" s="87">
        <v>25</v>
      </c>
      <c r="K295" s="88">
        <v>14</v>
      </c>
      <c r="L295" s="72"/>
      <c r="M295" s="3"/>
      <c r="N295" s="30"/>
      <c r="O295" s="124"/>
      <c r="P295" s="81">
        <v>30</v>
      </c>
      <c r="Q295" s="125"/>
      <c r="R295" s="92"/>
      <c r="T295" s="112"/>
    </row>
    <row r="296" spans="1:20" ht="15.75" customHeight="1">
      <c r="A296" s="64">
        <v>1701</v>
      </c>
      <c r="B296" s="87"/>
      <c r="C296" s="87"/>
      <c r="D296" s="87"/>
      <c r="E296" s="87"/>
      <c r="F296" s="87"/>
      <c r="G296" s="87"/>
      <c r="H296" s="87"/>
      <c r="I296" s="87"/>
      <c r="J296" s="87">
        <v>7</v>
      </c>
      <c r="K296" s="88">
        <v>8</v>
      </c>
      <c r="L296" s="72"/>
      <c r="M296" s="3"/>
      <c r="N296" s="30"/>
      <c r="O296" s="84"/>
      <c r="P296" s="85">
        <v>9</v>
      </c>
      <c r="Q296" s="86"/>
      <c r="R296" s="84"/>
      <c r="T296" s="112"/>
    </row>
    <row r="297" spans="1:20" ht="15.75" customHeight="1">
      <c r="A297" s="64">
        <v>1702</v>
      </c>
      <c r="B297" s="87"/>
      <c r="C297" s="87"/>
      <c r="D297" s="87"/>
      <c r="E297" s="87"/>
      <c r="F297" s="87"/>
      <c r="G297" s="87"/>
      <c r="H297" s="87"/>
      <c r="I297" s="87"/>
      <c r="J297" s="87">
        <v>2</v>
      </c>
      <c r="K297" s="88">
        <v>2</v>
      </c>
      <c r="L297" s="72"/>
      <c r="M297" s="3"/>
      <c r="N297" s="30"/>
      <c r="O297" s="84"/>
      <c r="P297" s="85">
        <v>3</v>
      </c>
      <c r="Q297" s="86"/>
      <c r="R297" s="84"/>
      <c r="T297" s="112"/>
    </row>
    <row r="298" spans="1:20" ht="15.75" customHeight="1">
      <c r="A298" s="64">
        <v>1801</v>
      </c>
      <c r="B298" s="87"/>
      <c r="C298" s="87"/>
      <c r="D298" s="87"/>
      <c r="E298" s="87"/>
      <c r="F298" s="87"/>
      <c r="G298" s="87"/>
      <c r="H298" s="87"/>
      <c r="I298" s="87"/>
      <c r="J298" s="87">
        <v>1</v>
      </c>
      <c r="K298" s="88">
        <v>1</v>
      </c>
      <c r="L298" s="72"/>
      <c r="M298" s="3"/>
      <c r="N298" s="30"/>
      <c r="O298" s="84"/>
      <c r="P298" s="85">
        <v>1</v>
      </c>
      <c r="Q298" s="86"/>
      <c r="R298" s="84"/>
      <c r="T298" s="112"/>
    </row>
    <row r="299" spans="1:20" ht="15.75" customHeight="1">
      <c r="A299" s="64">
        <v>1802</v>
      </c>
      <c r="B299" s="87"/>
      <c r="C299" s="87"/>
      <c r="D299" s="87"/>
      <c r="E299" s="87"/>
      <c r="F299" s="87"/>
      <c r="G299" s="87"/>
      <c r="H299" s="87"/>
      <c r="I299" s="87"/>
      <c r="J299" s="87"/>
      <c r="K299" s="88"/>
      <c r="L299" s="72"/>
      <c r="M299" s="3"/>
      <c r="N299" s="30"/>
      <c r="O299" s="3"/>
      <c r="P299" s="30"/>
      <c r="Q299" s="23"/>
      <c r="R299" s="84"/>
      <c r="T299" s="112"/>
    </row>
    <row r="300" spans="1:20" ht="15.75" customHeight="1">
      <c r="A300" s="64">
        <v>1901</v>
      </c>
      <c r="B300" s="87"/>
      <c r="C300" s="87"/>
      <c r="D300" s="87"/>
      <c r="E300" s="87"/>
      <c r="F300" s="87"/>
      <c r="G300" s="87"/>
      <c r="H300" s="87"/>
      <c r="I300" s="87"/>
      <c r="J300" s="87"/>
      <c r="K300" s="88"/>
      <c r="L300" s="72"/>
      <c r="M300" s="3"/>
      <c r="N300" s="30"/>
      <c r="O300" s="89" t="s">
        <v>83</v>
      </c>
      <c r="P300" s="90">
        <v>42</v>
      </c>
      <c r="Q300" s="120">
        <f>K303</f>
        <v>42</v>
      </c>
      <c r="R300" s="92" t="s">
        <v>11</v>
      </c>
      <c r="T300" s="112"/>
    </row>
    <row r="301" spans="1:20" ht="15.75" customHeight="1">
      <c r="A301" s="64">
        <v>1902</v>
      </c>
      <c r="B301" s="87"/>
      <c r="C301" s="87"/>
      <c r="D301" s="87"/>
      <c r="E301" s="87"/>
      <c r="F301" s="87"/>
      <c r="G301" s="87"/>
      <c r="H301" s="87"/>
      <c r="I301" s="87"/>
      <c r="J301" s="87"/>
      <c r="K301" s="88"/>
      <c r="L301" s="72"/>
      <c r="M301" s="3"/>
      <c r="N301" s="30"/>
      <c r="O301" s="93" t="s">
        <v>85</v>
      </c>
      <c r="P301" s="94">
        <f>IF(P300/B286=0,"",P300/B286)</f>
        <v>0.51851851851851849</v>
      </c>
      <c r="Q301" s="121">
        <f>IF(P300/Q300=0,"",P300/Q300)</f>
        <v>1</v>
      </c>
      <c r="R301" s="96" t="s">
        <v>86</v>
      </c>
      <c r="T301" s="112"/>
    </row>
    <row r="302" spans="1:20" ht="15.75" customHeight="1">
      <c r="A302" s="64">
        <v>2001</v>
      </c>
      <c r="B302" s="87"/>
      <c r="C302" s="87"/>
      <c r="D302" s="87"/>
      <c r="E302" s="87"/>
      <c r="F302" s="87"/>
      <c r="G302" s="87"/>
      <c r="H302" s="87"/>
      <c r="I302" s="87"/>
      <c r="J302" s="87"/>
      <c r="K302" s="88"/>
      <c r="L302" s="97"/>
      <c r="M302" s="98"/>
      <c r="N302" s="99"/>
      <c r="O302" s="98"/>
      <c r="P302" s="99"/>
      <c r="Q302" s="99"/>
      <c r="R302" s="122"/>
      <c r="T302" s="112"/>
    </row>
    <row r="303" spans="1:20" ht="18" customHeight="1">
      <c r="A303" s="29"/>
      <c r="B303" s="30"/>
      <c r="C303" s="30"/>
      <c r="E303" s="288" t="s">
        <v>111</v>
      </c>
      <c r="F303" s="289"/>
      <c r="G303" s="289"/>
      <c r="H303" s="289"/>
      <c r="I303" s="289"/>
      <c r="J303" s="289"/>
      <c r="K303" s="101">
        <f>SUM(K286:K299)</f>
        <v>42</v>
      </c>
      <c r="L303" s="102">
        <f>IF(SUM(K293:K294)=0,"",SUM(K293:K294)/B286)</f>
        <v>0.20987654320987653</v>
      </c>
      <c r="M303" s="102">
        <f>IF(K303=0,"",K303/B286)</f>
        <v>0.51851851851851849</v>
      </c>
      <c r="N303" s="102">
        <f>IF(K294=0,"",M303-L303)</f>
        <v>0.30864197530864196</v>
      </c>
      <c r="O303" s="3"/>
      <c r="P303" s="30"/>
      <c r="Q303" s="23"/>
      <c r="R303" s="3"/>
      <c r="T303" s="112"/>
    </row>
    <row r="304" spans="1:20" ht="12.75" customHeight="1">
      <c r="L304" s="3"/>
      <c r="M304" s="3"/>
      <c r="N304" s="3"/>
      <c r="O304" s="3"/>
    </row>
    <row r="305" spans="1:20" ht="12.75" customHeight="1">
      <c r="L305" s="3"/>
      <c r="M305" s="3"/>
      <c r="N305" s="3"/>
      <c r="O305" s="3"/>
    </row>
    <row r="306" spans="1:20" ht="26.25" customHeight="1">
      <c r="A306" s="309" t="s">
        <v>99</v>
      </c>
      <c r="B306" s="292"/>
      <c r="C306" s="292"/>
      <c r="D306" s="292"/>
      <c r="E306" s="292"/>
      <c r="F306" s="292"/>
      <c r="G306" s="292"/>
      <c r="H306" s="298" t="s">
        <v>84</v>
      </c>
      <c r="I306" s="292"/>
      <c r="J306" s="292"/>
      <c r="K306" s="30"/>
      <c r="L306" s="3"/>
      <c r="M306" s="3"/>
      <c r="N306" s="30"/>
      <c r="O306" s="3"/>
      <c r="P306" s="30"/>
      <c r="Q306" s="30"/>
      <c r="R306" s="30"/>
    </row>
    <row r="307" spans="1:20" ht="20.25" customHeight="1">
      <c r="A307" s="293" t="s">
        <v>10</v>
      </c>
      <c r="B307" s="294" t="s">
        <v>100</v>
      </c>
      <c r="C307" s="289"/>
      <c r="D307" s="289"/>
      <c r="E307" s="289"/>
      <c r="F307" s="289"/>
      <c r="G307" s="289"/>
      <c r="H307" s="289"/>
      <c r="I307" s="289"/>
      <c r="J307" s="290"/>
      <c r="K307" s="295" t="s">
        <v>11</v>
      </c>
      <c r="L307" s="286" t="s">
        <v>3</v>
      </c>
      <c r="M307" s="286" t="s">
        <v>4</v>
      </c>
      <c r="N307" s="284" t="s">
        <v>5</v>
      </c>
      <c r="O307" s="286" t="s">
        <v>6</v>
      </c>
      <c r="P307" s="287" t="s">
        <v>7</v>
      </c>
      <c r="Q307" s="287" t="s">
        <v>8</v>
      </c>
      <c r="R307" s="286" t="s">
        <v>101</v>
      </c>
    </row>
    <row r="308" spans="1:20" ht="15.75" customHeight="1">
      <c r="A308" s="285"/>
      <c r="B308" s="64" t="s">
        <v>102</v>
      </c>
      <c r="C308" s="64" t="s">
        <v>103</v>
      </c>
      <c r="D308" s="64" t="s">
        <v>104</v>
      </c>
      <c r="E308" s="64" t="s">
        <v>105</v>
      </c>
      <c r="F308" s="64" t="s">
        <v>106</v>
      </c>
      <c r="G308" s="64" t="s">
        <v>107</v>
      </c>
      <c r="H308" s="64" t="s">
        <v>108</v>
      </c>
      <c r="I308" s="64" t="s">
        <v>109</v>
      </c>
      <c r="J308" s="64" t="s">
        <v>110</v>
      </c>
      <c r="K308" s="285"/>
      <c r="L308" s="285"/>
      <c r="M308" s="285"/>
      <c r="N308" s="285"/>
      <c r="O308" s="285"/>
      <c r="P308" s="285"/>
      <c r="Q308" s="285"/>
      <c r="R308" s="285"/>
      <c r="T308" s="112"/>
    </row>
    <row r="309" spans="1:20" ht="15.75" customHeight="1">
      <c r="A309" s="64">
        <v>1202</v>
      </c>
      <c r="B309" s="65">
        <v>77</v>
      </c>
      <c r="C309" s="87"/>
      <c r="D309" s="87"/>
      <c r="E309" s="87"/>
      <c r="F309" s="87"/>
      <c r="G309" s="87"/>
      <c r="H309" s="87"/>
      <c r="I309" s="87"/>
      <c r="J309" s="87"/>
      <c r="K309" s="88"/>
      <c r="L309" s="67"/>
      <c r="M309" s="49"/>
      <c r="N309" s="68"/>
      <c r="O309" s="107"/>
      <c r="P309" s="70">
        <f>B309</f>
        <v>77</v>
      </c>
      <c r="Q309" s="108"/>
      <c r="R309" s="107"/>
      <c r="T309" s="112"/>
    </row>
    <row r="310" spans="1:20" ht="15.75" customHeight="1">
      <c r="A310" s="64">
        <v>1301</v>
      </c>
      <c r="B310" s="87"/>
      <c r="C310" s="87">
        <v>69</v>
      </c>
      <c r="D310" s="87"/>
      <c r="E310" s="87"/>
      <c r="F310" s="87"/>
      <c r="G310" s="87"/>
      <c r="H310" s="87"/>
      <c r="I310" s="87"/>
      <c r="J310" s="87"/>
      <c r="K310" s="88"/>
      <c r="L310" s="72"/>
      <c r="M310" s="3"/>
      <c r="N310" s="73"/>
      <c r="O310" s="74">
        <f>IF(C310=0,"",C310/B309)</f>
        <v>0.89610389610389607</v>
      </c>
      <c r="P310" s="75">
        <v>69</v>
      </c>
      <c r="Q310" s="76">
        <f t="shared" ref="Q310:Q317" si="29">IF(P310=0,"",P310/P309)</f>
        <v>0.89610389610389607</v>
      </c>
      <c r="R310" s="76">
        <f t="shared" ref="R310:R317" si="30">IF(P310=0,"",100%-Q310)</f>
        <v>0.10389610389610393</v>
      </c>
      <c r="T310" s="112"/>
    </row>
    <row r="311" spans="1:20" ht="15.75" customHeight="1">
      <c r="A311" s="64">
        <v>1302</v>
      </c>
      <c r="B311" s="87"/>
      <c r="C311" s="87"/>
      <c r="D311" s="87">
        <v>56</v>
      </c>
      <c r="E311" s="87"/>
      <c r="F311" s="87"/>
      <c r="G311" s="87"/>
      <c r="H311" s="87"/>
      <c r="I311" s="87"/>
      <c r="J311" s="87"/>
      <c r="K311" s="88"/>
      <c r="L311" s="72"/>
      <c r="M311" s="3"/>
      <c r="N311" s="73"/>
      <c r="O311" s="74">
        <f>IF(D311=0,"",D311/C310)</f>
        <v>0.81159420289855078</v>
      </c>
      <c r="P311" s="75">
        <v>59</v>
      </c>
      <c r="Q311" s="76">
        <f t="shared" si="29"/>
        <v>0.85507246376811596</v>
      </c>
      <c r="R311" s="76">
        <f t="shared" si="30"/>
        <v>0.14492753623188404</v>
      </c>
      <c r="T311" s="77">
        <f>P311/P309</f>
        <v>0.76623376623376627</v>
      </c>
    </row>
    <row r="312" spans="1:20" ht="15.75" customHeight="1">
      <c r="A312" s="64">
        <v>1401</v>
      </c>
      <c r="B312" s="87"/>
      <c r="C312" s="87"/>
      <c r="D312" s="87"/>
      <c r="E312" s="87">
        <v>55</v>
      </c>
      <c r="F312" s="87"/>
      <c r="G312" s="87"/>
      <c r="H312" s="87"/>
      <c r="I312" s="87"/>
      <c r="J312" s="87"/>
      <c r="K312" s="88"/>
      <c r="L312" s="72"/>
      <c r="M312" s="3"/>
      <c r="N312" s="73"/>
      <c r="O312" s="74">
        <f>IF(E312=0,"",E312/D311)</f>
        <v>0.9821428571428571</v>
      </c>
      <c r="P312" s="75">
        <v>58</v>
      </c>
      <c r="Q312" s="76">
        <f t="shared" si="29"/>
        <v>0.98305084745762716</v>
      </c>
      <c r="R312" s="76">
        <f t="shared" si="30"/>
        <v>1.6949152542372836E-2</v>
      </c>
      <c r="T312" s="112"/>
    </row>
    <row r="313" spans="1:20" ht="15.75" customHeight="1">
      <c r="A313" s="64">
        <v>1402</v>
      </c>
      <c r="B313" s="87"/>
      <c r="C313" s="87"/>
      <c r="D313" s="87"/>
      <c r="E313" s="87"/>
      <c r="F313" s="87">
        <v>51</v>
      </c>
      <c r="G313" s="87"/>
      <c r="H313" s="87"/>
      <c r="I313" s="87"/>
      <c r="J313" s="87"/>
      <c r="K313" s="88"/>
      <c r="L313" s="72"/>
      <c r="M313" s="3"/>
      <c r="N313" s="73"/>
      <c r="O313" s="74">
        <f>IF(F313=0,"",F313/E312)</f>
        <v>0.92727272727272725</v>
      </c>
      <c r="P313" s="75">
        <v>52</v>
      </c>
      <c r="Q313" s="76">
        <f t="shared" si="29"/>
        <v>0.89655172413793105</v>
      </c>
      <c r="R313" s="76">
        <f t="shared" si="30"/>
        <v>0.10344827586206895</v>
      </c>
      <c r="T313" s="112"/>
    </row>
    <row r="314" spans="1:20" ht="15.75" customHeight="1">
      <c r="A314" s="64">
        <v>1501</v>
      </c>
      <c r="B314" s="87"/>
      <c r="C314" s="87"/>
      <c r="D314" s="87"/>
      <c r="E314" s="87"/>
      <c r="F314" s="87"/>
      <c r="G314" s="87">
        <v>51</v>
      </c>
      <c r="H314" s="87"/>
      <c r="I314" s="87"/>
      <c r="J314" s="87"/>
      <c r="K314" s="88"/>
      <c r="L314" s="72"/>
      <c r="M314" s="3"/>
      <c r="N314" s="73"/>
      <c r="O314" s="74">
        <f>IF(G314=0,"",G314/F313)</f>
        <v>1</v>
      </c>
      <c r="P314" s="75">
        <v>52</v>
      </c>
      <c r="Q314" s="76">
        <f t="shared" si="29"/>
        <v>1</v>
      </c>
      <c r="R314" s="76">
        <f t="shared" si="30"/>
        <v>0</v>
      </c>
      <c r="T314" s="112"/>
    </row>
    <row r="315" spans="1:20" ht="15.75" customHeight="1">
      <c r="A315" s="64">
        <v>1502</v>
      </c>
      <c r="B315" s="87"/>
      <c r="C315" s="87"/>
      <c r="D315" s="87"/>
      <c r="E315" s="87"/>
      <c r="F315" s="87"/>
      <c r="G315" s="87"/>
      <c r="H315" s="87">
        <v>51</v>
      </c>
      <c r="I315" s="87"/>
      <c r="J315" s="87"/>
      <c r="K315" s="88"/>
      <c r="L315" s="72"/>
      <c r="M315" s="3"/>
      <c r="N315" s="73"/>
      <c r="O315" s="74">
        <f>IF(H315=0,"",H315/G314)</f>
        <v>1</v>
      </c>
      <c r="P315" s="75">
        <v>52</v>
      </c>
      <c r="Q315" s="76">
        <f t="shared" si="29"/>
        <v>1</v>
      </c>
      <c r="R315" s="76">
        <f t="shared" si="30"/>
        <v>0</v>
      </c>
      <c r="T315" s="112"/>
    </row>
    <row r="316" spans="1:20" ht="15.75" customHeight="1">
      <c r="A316" s="64">
        <v>1601</v>
      </c>
      <c r="B316" s="87"/>
      <c r="C316" s="87"/>
      <c r="D316" s="87"/>
      <c r="E316" s="87"/>
      <c r="F316" s="87"/>
      <c r="G316" s="87"/>
      <c r="H316" s="87"/>
      <c r="I316" s="87">
        <v>50</v>
      </c>
      <c r="J316" s="87"/>
      <c r="K316" s="88"/>
      <c r="L316" s="72"/>
      <c r="M316" s="3"/>
      <c r="N316" s="73"/>
      <c r="O316" s="74">
        <f>IF(I316=0,"",I316/H315)</f>
        <v>0.98039215686274506</v>
      </c>
      <c r="P316" s="75">
        <v>52</v>
      </c>
      <c r="Q316" s="76">
        <f t="shared" si="29"/>
        <v>1</v>
      </c>
      <c r="R316" s="76">
        <f t="shared" si="30"/>
        <v>0</v>
      </c>
      <c r="T316" s="112"/>
    </row>
    <row r="317" spans="1:20" ht="15.75" customHeight="1">
      <c r="A317" s="64">
        <v>1602</v>
      </c>
      <c r="B317" s="87"/>
      <c r="C317" s="87"/>
      <c r="D317" s="87"/>
      <c r="E317" s="87"/>
      <c r="F317" s="87"/>
      <c r="G317" s="87"/>
      <c r="H317" s="87"/>
      <c r="I317" s="87"/>
      <c r="J317" s="87">
        <v>47</v>
      </c>
      <c r="K317" s="88">
        <v>34</v>
      </c>
      <c r="L317" s="72"/>
      <c r="M317" s="3"/>
      <c r="N317" s="73"/>
      <c r="O317" s="78">
        <f>IF(J317=0,"",J317/I316)</f>
        <v>0.94</v>
      </c>
      <c r="P317" s="75">
        <v>52</v>
      </c>
      <c r="Q317" s="79">
        <f t="shared" si="29"/>
        <v>1</v>
      </c>
      <c r="R317" s="79">
        <f t="shared" si="30"/>
        <v>0</v>
      </c>
      <c r="T317" s="112"/>
    </row>
    <row r="318" spans="1:20" ht="15.75" customHeight="1">
      <c r="A318" s="64">
        <v>1701</v>
      </c>
      <c r="B318" s="87"/>
      <c r="C318" s="87"/>
      <c r="D318" s="87"/>
      <c r="E318" s="87"/>
      <c r="F318" s="87"/>
      <c r="G318" s="87"/>
      <c r="H318" s="87"/>
      <c r="I318" s="87"/>
      <c r="J318" s="87">
        <v>6</v>
      </c>
      <c r="K318" s="88">
        <v>10</v>
      </c>
      <c r="L318" s="72"/>
      <c r="M318" s="3"/>
      <c r="N318" s="30"/>
      <c r="O318" s="124"/>
      <c r="P318" s="81">
        <v>12</v>
      </c>
      <c r="Q318" s="125"/>
      <c r="R318" s="92"/>
      <c r="T318" s="112"/>
    </row>
    <row r="319" spans="1:20" ht="15.75" customHeight="1">
      <c r="A319" s="64">
        <v>1702</v>
      </c>
      <c r="B319" s="87"/>
      <c r="C319" s="87"/>
      <c r="D319" s="87"/>
      <c r="E319" s="87"/>
      <c r="F319" s="87"/>
      <c r="G319" s="87"/>
      <c r="H319" s="87"/>
      <c r="I319" s="87"/>
      <c r="J319" s="87">
        <v>1</v>
      </c>
      <c r="K319" s="88">
        <v>3</v>
      </c>
      <c r="L319" s="72"/>
      <c r="M319" s="3"/>
      <c r="N319" s="30"/>
      <c r="O319" s="84"/>
      <c r="P319" s="85">
        <v>3</v>
      </c>
      <c r="Q319" s="86"/>
      <c r="R319" s="84"/>
      <c r="T319" s="112"/>
    </row>
    <row r="320" spans="1:20" ht="15.75" customHeight="1">
      <c r="A320" s="64">
        <v>1801</v>
      </c>
      <c r="B320" s="87"/>
      <c r="C320" s="87"/>
      <c r="D320" s="87"/>
      <c r="E320" s="87"/>
      <c r="F320" s="87"/>
      <c r="G320" s="87"/>
      <c r="H320" s="87"/>
      <c r="I320" s="87"/>
      <c r="J320" s="87">
        <v>1</v>
      </c>
      <c r="K320" s="88">
        <v>1</v>
      </c>
      <c r="L320" s="72"/>
      <c r="M320" s="3"/>
      <c r="N320" s="30"/>
      <c r="O320" s="84"/>
      <c r="P320" s="85">
        <v>1</v>
      </c>
      <c r="Q320" s="86"/>
      <c r="R320" s="84"/>
      <c r="T320" s="112"/>
    </row>
    <row r="321" spans="1:20" ht="15.75" customHeight="1">
      <c r="A321" s="64">
        <v>1802</v>
      </c>
      <c r="B321" s="87"/>
      <c r="C321" s="87"/>
      <c r="D321" s="87"/>
      <c r="E321" s="87"/>
      <c r="F321" s="87"/>
      <c r="G321" s="87"/>
      <c r="H321" s="87"/>
      <c r="I321" s="87"/>
      <c r="J321" s="87"/>
      <c r="K321" s="88"/>
      <c r="L321" s="72"/>
      <c r="M321" s="3"/>
      <c r="N321" s="30"/>
      <c r="O321" s="84"/>
      <c r="P321" s="85"/>
      <c r="Q321" s="86"/>
      <c r="R321" s="84"/>
      <c r="T321" s="112"/>
    </row>
    <row r="322" spans="1:20" ht="15.75" customHeight="1">
      <c r="A322" s="64">
        <v>1901</v>
      </c>
      <c r="B322" s="87"/>
      <c r="C322" s="87"/>
      <c r="D322" s="87"/>
      <c r="E322" s="87"/>
      <c r="F322" s="87"/>
      <c r="G322" s="87"/>
      <c r="H322" s="87"/>
      <c r="I322" s="87"/>
      <c r="J322" s="87"/>
      <c r="K322" s="88"/>
      <c r="L322" s="72"/>
      <c r="M322" s="3"/>
      <c r="N322" s="30"/>
      <c r="O322" s="3"/>
      <c r="P322" s="30"/>
      <c r="Q322" s="23"/>
      <c r="R322" s="84"/>
      <c r="T322" s="112"/>
    </row>
    <row r="323" spans="1:20" ht="15.75" customHeight="1">
      <c r="A323" s="64">
        <v>1902</v>
      </c>
      <c r="B323" s="87"/>
      <c r="C323" s="87"/>
      <c r="D323" s="87"/>
      <c r="E323" s="87"/>
      <c r="F323" s="87"/>
      <c r="G323" s="87"/>
      <c r="H323" s="87"/>
      <c r="I323" s="87"/>
      <c r="J323" s="87"/>
      <c r="K323" s="88"/>
      <c r="L323" s="72"/>
      <c r="M323" s="3"/>
      <c r="N323" s="30"/>
      <c r="O323" s="89" t="s">
        <v>83</v>
      </c>
      <c r="P323" s="90">
        <v>49</v>
      </c>
      <c r="Q323" s="264">
        <f>K326</f>
        <v>48</v>
      </c>
      <c r="R323" s="92" t="s">
        <v>11</v>
      </c>
      <c r="T323" s="112"/>
    </row>
    <row r="324" spans="1:20" ht="15.75" customHeight="1">
      <c r="A324" s="64">
        <v>2001</v>
      </c>
      <c r="B324" s="87"/>
      <c r="C324" s="87"/>
      <c r="D324" s="87"/>
      <c r="E324" s="87"/>
      <c r="F324" s="87"/>
      <c r="G324" s="87"/>
      <c r="H324" s="87"/>
      <c r="I324" s="87"/>
      <c r="J324" s="87"/>
      <c r="K324" s="88"/>
      <c r="L324" s="72"/>
      <c r="M324" s="3"/>
      <c r="N324" s="30"/>
      <c r="O324" s="93" t="s">
        <v>85</v>
      </c>
      <c r="P324" s="94">
        <f>IF(P323/B309=0,"",P323/B309)</f>
        <v>0.63636363636363635</v>
      </c>
      <c r="Q324" s="270">
        <f>IF(P323/Q323=0,"",P323/Q323)</f>
        <v>1.0208333333333333</v>
      </c>
      <c r="R324" s="96" t="s">
        <v>86</v>
      </c>
      <c r="T324" s="112"/>
    </row>
    <row r="325" spans="1:20" ht="15.75" customHeight="1">
      <c r="A325" s="64">
        <v>2002</v>
      </c>
      <c r="B325" s="87"/>
      <c r="C325" s="87"/>
      <c r="D325" s="87"/>
      <c r="E325" s="87"/>
      <c r="F325" s="87"/>
      <c r="G325" s="87"/>
      <c r="H325" s="87"/>
      <c r="I325" s="87"/>
      <c r="J325" s="87"/>
      <c r="K325" s="88"/>
      <c r="L325" s="97"/>
      <c r="M325" s="98"/>
      <c r="N325" s="99"/>
      <c r="O325" s="98"/>
      <c r="P325" s="99"/>
      <c r="Q325" s="99"/>
      <c r="R325" s="122"/>
      <c r="T325" s="112"/>
    </row>
    <row r="326" spans="1:20" ht="18" customHeight="1">
      <c r="A326" s="29"/>
      <c r="B326" s="30"/>
      <c r="C326" s="30"/>
      <c r="E326" s="288" t="s">
        <v>111</v>
      </c>
      <c r="F326" s="289"/>
      <c r="G326" s="289"/>
      <c r="H326" s="289"/>
      <c r="I326" s="289"/>
      <c r="J326" s="289"/>
      <c r="K326" s="101">
        <f>SUM(K309:K322)</f>
        <v>48</v>
      </c>
      <c r="L326" s="102">
        <f>IF(SUM(K316:K317)=0,"",SUM(K316:K317)/B309)</f>
        <v>0.44155844155844154</v>
      </c>
      <c r="M326" s="102">
        <f>IF(K326=0,"",K326/B309)</f>
        <v>0.62337662337662336</v>
      </c>
      <c r="N326" s="102">
        <f>IF(K317=0,"",M326-L326)</f>
        <v>0.18181818181818182</v>
      </c>
      <c r="O326" s="3"/>
      <c r="P326" s="30"/>
      <c r="Q326" s="23"/>
      <c r="R326" s="3"/>
      <c r="T326" s="112"/>
    </row>
    <row r="327" spans="1:20" ht="12.75" customHeight="1">
      <c r="L327" s="3"/>
      <c r="M327" s="3"/>
      <c r="O327" s="3"/>
    </row>
    <row r="328" spans="1:20" ht="12.75" customHeight="1">
      <c r="L328" s="3"/>
      <c r="M328" s="3"/>
      <c r="O328" s="3"/>
    </row>
    <row r="329" spans="1:20" ht="26.25" customHeight="1">
      <c r="A329" s="309" t="s">
        <v>99</v>
      </c>
      <c r="B329" s="292"/>
      <c r="C329" s="292"/>
      <c r="D329" s="292"/>
      <c r="E329" s="292"/>
      <c r="F329" s="292"/>
      <c r="G329" s="292"/>
      <c r="H329" s="298" t="s">
        <v>87</v>
      </c>
      <c r="I329" s="292"/>
      <c r="J329" s="292"/>
      <c r="K329" s="30"/>
      <c r="L329" s="3"/>
      <c r="M329" s="3"/>
      <c r="N329" s="30"/>
      <c r="O329" s="3"/>
      <c r="P329" s="30"/>
      <c r="Q329" s="30"/>
      <c r="R329" s="30"/>
    </row>
    <row r="330" spans="1:20" ht="20.25" customHeight="1">
      <c r="A330" s="293" t="s">
        <v>10</v>
      </c>
      <c r="B330" s="294" t="s">
        <v>100</v>
      </c>
      <c r="C330" s="289"/>
      <c r="D330" s="289"/>
      <c r="E330" s="289"/>
      <c r="F330" s="289"/>
      <c r="G330" s="289"/>
      <c r="H330" s="289"/>
      <c r="I330" s="289"/>
      <c r="J330" s="290"/>
      <c r="K330" s="295" t="s">
        <v>11</v>
      </c>
      <c r="L330" s="286" t="s">
        <v>3</v>
      </c>
      <c r="M330" s="286" t="s">
        <v>4</v>
      </c>
      <c r="N330" s="284" t="s">
        <v>5</v>
      </c>
      <c r="O330" s="286" t="s">
        <v>6</v>
      </c>
      <c r="P330" s="287" t="s">
        <v>7</v>
      </c>
      <c r="Q330" s="287" t="s">
        <v>8</v>
      </c>
      <c r="R330" s="286" t="s">
        <v>101</v>
      </c>
    </row>
    <row r="331" spans="1:20" ht="15.75" customHeight="1">
      <c r="A331" s="285"/>
      <c r="B331" s="64" t="s">
        <v>102</v>
      </c>
      <c r="C331" s="64" t="s">
        <v>103</v>
      </c>
      <c r="D331" s="64" t="s">
        <v>104</v>
      </c>
      <c r="E331" s="64" t="s">
        <v>105</v>
      </c>
      <c r="F331" s="64" t="s">
        <v>106</v>
      </c>
      <c r="G331" s="64" t="s">
        <v>107</v>
      </c>
      <c r="H331" s="64" t="s">
        <v>108</v>
      </c>
      <c r="I331" s="64" t="s">
        <v>109</v>
      </c>
      <c r="J331" s="64" t="s">
        <v>110</v>
      </c>
      <c r="K331" s="285"/>
      <c r="L331" s="285"/>
      <c r="M331" s="285"/>
      <c r="N331" s="285"/>
      <c r="O331" s="285"/>
      <c r="P331" s="285"/>
      <c r="Q331" s="285"/>
      <c r="R331" s="285"/>
      <c r="T331" s="112"/>
    </row>
    <row r="332" spans="1:20" ht="15.75" customHeight="1">
      <c r="A332" s="64">
        <v>1301</v>
      </c>
      <c r="B332" s="65">
        <v>81</v>
      </c>
      <c r="C332" s="87"/>
      <c r="D332" s="87"/>
      <c r="E332" s="87"/>
      <c r="F332" s="87"/>
      <c r="G332" s="87"/>
      <c r="H332" s="87"/>
      <c r="I332" s="87"/>
      <c r="J332" s="87"/>
      <c r="K332" s="88"/>
      <c r="L332" s="67"/>
      <c r="M332" s="49"/>
      <c r="N332" s="68"/>
      <c r="O332" s="107"/>
      <c r="P332" s="70">
        <f>B332</f>
        <v>81</v>
      </c>
      <c r="Q332" s="108"/>
      <c r="R332" s="107"/>
      <c r="T332" s="112"/>
    </row>
    <row r="333" spans="1:20" ht="15.75" customHeight="1">
      <c r="A333" s="64">
        <v>1302</v>
      </c>
      <c r="B333" s="87"/>
      <c r="C333" s="87">
        <v>75</v>
      </c>
      <c r="D333" s="87"/>
      <c r="E333" s="87"/>
      <c r="F333" s="87"/>
      <c r="G333" s="87"/>
      <c r="H333" s="87"/>
      <c r="I333" s="87"/>
      <c r="J333" s="87"/>
      <c r="K333" s="88"/>
      <c r="L333" s="72"/>
      <c r="M333" s="3"/>
      <c r="N333" s="73"/>
      <c r="O333" s="74">
        <f>IF(C333=0,"",C333/B332)</f>
        <v>0.92592592592592593</v>
      </c>
      <c r="P333" s="75">
        <v>66</v>
      </c>
      <c r="Q333" s="76">
        <f t="shared" ref="Q333:Q340" si="31">IF(P333=0,"",P333/P332)</f>
        <v>0.81481481481481477</v>
      </c>
      <c r="R333" s="76">
        <f t="shared" ref="R333:R340" si="32">IF(P333=0,"",100%-Q333)</f>
        <v>0.18518518518518523</v>
      </c>
      <c r="T333" s="112"/>
    </row>
    <row r="334" spans="1:20" ht="15.75" customHeight="1">
      <c r="A334" s="64">
        <v>1401</v>
      </c>
      <c r="B334" s="87"/>
      <c r="C334" s="87"/>
      <c r="D334" s="87">
        <v>56</v>
      </c>
      <c r="E334" s="87"/>
      <c r="F334" s="87"/>
      <c r="G334" s="87"/>
      <c r="H334" s="87"/>
      <c r="I334" s="87"/>
      <c r="J334" s="87"/>
      <c r="K334" s="88"/>
      <c r="L334" s="72"/>
      <c r="M334" s="3"/>
      <c r="N334" s="73"/>
      <c r="O334" s="74">
        <f>IF(D334=0,"",D334/C333)</f>
        <v>0.7466666666666667</v>
      </c>
      <c r="P334" s="75">
        <v>62</v>
      </c>
      <c r="Q334" s="76">
        <f t="shared" si="31"/>
        <v>0.93939393939393945</v>
      </c>
      <c r="R334" s="76">
        <f t="shared" si="32"/>
        <v>6.0606060606060552E-2</v>
      </c>
      <c r="T334" s="77">
        <f>P334/P332</f>
        <v>0.76543209876543206</v>
      </c>
    </row>
    <row r="335" spans="1:20" ht="15.75" customHeight="1">
      <c r="A335" s="64">
        <v>1402</v>
      </c>
      <c r="B335" s="87"/>
      <c r="C335" s="87"/>
      <c r="D335" s="87"/>
      <c r="E335" s="87">
        <v>46</v>
      </c>
      <c r="F335" s="87"/>
      <c r="G335" s="87"/>
      <c r="H335" s="87"/>
      <c r="I335" s="87"/>
      <c r="J335" s="87"/>
      <c r="K335" s="88"/>
      <c r="L335" s="72"/>
      <c r="M335" s="3"/>
      <c r="N335" s="73"/>
      <c r="O335" s="74">
        <f>IF(E335=0,"",E335/D334)</f>
        <v>0.8214285714285714</v>
      </c>
      <c r="P335" s="75">
        <v>60</v>
      </c>
      <c r="Q335" s="76">
        <f t="shared" si="31"/>
        <v>0.967741935483871</v>
      </c>
      <c r="R335" s="76">
        <f t="shared" si="32"/>
        <v>3.2258064516129004E-2</v>
      </c>
      <c r="T335" s="112"/>
    </row>
    <row r="336" spans="1:20" ht="15.75" customHeight="1">
      <c r="A336" s="64">
        <v>1501</v>
      </c>
      <c r="B336" s="87"/>
      <c r="C336" s="87"/>
      <c r="D336" s="87"/>
      <c r="E336" s="87"/>
      <c r="F336" s="87">
        <v>39</v>
      </c>
      <c r="G336" s="87"/>
      <c r="H336" s="87"/>
      <c r="I336" s="87"/>
      <c r="J336" s="87"/>
      <c r="K336" s="88"/>
      <c r="L336" s="72"/>
      <c r="M336" s="3"/>
      <c r="N336" s="73"/>
      <c r="O336" s="74">
        <f>IF(F336=0,"",F336/E335)</f>
        <v>0.84782608695652173</v>
      </c>
      <c r="P336" s="75">
        <v>56</v>
      </c>
      <c r="Q336" s="76">
        <f t="shared" si="31"/>
        <v>0.93333333333333335</v>
      </c>
      <c r="R336" s="76">
        <f t="shared" si="32"/>
        <v>6.6666666666666652E-2</v>
      </c>
      <c r="T336" s="112"/>
    </row>
    <row r="337" spans="1:20" ht="15.75" customHeight="1">
      <c r="A337" s="64">
        <v>1502</v>
      </c>
      <c r="B337" s="87"/>
      <c r="C337" s="87"/>
      <c r="D337" s="87"/>
      <c r="E337" s="87"/>
      <c r="F337" s="87"/>
      <c r="G337" s="87">
        <v>29</v>
      </c>
      <c r="H337" s="87"/>
      <c r="I337" s="87"/>
      <c r="J337" s="87"/>
      <c r="K337" s="88"/>
      <c r="L337" s="72"/>
      <c r="M337" s="3"/>
      <c r="N337" s="73"/>
      <c r="O337" s="74">
        <f>IF(G337=0,"",G337/F336)</f>
        <v>0.74358974358974361</v>
      </c>
      <c r="P337" s="75">
        <v>52</v>
      </c>
      <c r="Q337" s="76">
        <f t="shared" si="31"/>
        <v>0.9285714285714286</v>
      </c>
      <c r="R337" s="76">
        <f t="shared" si="32"/>
        <v>7.1428571428571397E-2</v>
      </c>
      <c r="T337" s="112"/>
    </row>
    <row r="338" spans="1:20" ht="15.75" customHeight="1">
      <c r="A338" s="64">
        <v>1601</v>
      </c>
      <c r="B338" s="87"/>
      <c r="C338" s="87"/>
      <c r="D338" s="87"/>
      <c r="E338" s="87"/>
      <c r="F338" s="87"/>
      <c r="G338" s="87"/>
      <c r="H338" s="87">
        <v>23</v>
      </c>
      <c r="I338" s="87"/>
      <c r="J338" s="87"/>
      <c r="K338" s="88"/>
      <c r="L338" s="72"/>
      <c r="M338" s="3"/>
      <c r="N338" s="73"/>
      <c r="O338" s="74">
        <f>IF(H338=0,"",H338/G337)</f>
        <v>0.7931034482758621</v>
      </c>
      <c r="P338" s="75">
        <v>48</v>
      </c>
      <c r="Q338" s="76">
        <f t="shared" si="31"/>
        <v>0.92307692307692313</v>
      </c>
      <c r="R338" s="76">
        <f t="shared" si="32"/>
        <v>7.6923076923076872E-2</v>
      </c>
      <c r="T338" s="112"/>
    </row>
    <row r="339" spans="1:20" ht="15.75" customHeight="1">
      <c r="A339" s="64">
        <v>1602</v>
      </c>
      <c r="B339" s="87"/>
      <c r="C339" s="87"/>
      <c r="D339" s="87"/>
      <c r="E339" s="87"/>
      <c r="F339" s="87"/>
      <c r="G339" s="87"/>
      <c r="H339" s="87"/>
      <c r="I339" s="87">
        <v>22</v>
      </c>
      <c r="J339" s="87"/>
      <c r="K339" s="88"/>
      <c r="L339" s="72"/>
      <c r="M339" s="3"/>
      <c r="N339" s="73"/>
      <c r="O339" s="74">
        <f>IF(I339=0,"",I339/H338)</f>
        <v>0.95652173913043481</v>
      </c>
      <c r="P339" s="75">
        <v>48</v>
      </c>
      <c r="Q339" s="76">
        <f t="shared" si="31"/>
        <v>1</v>
      </c>
      <c r="R339" s="76">
        <f t="shared" si="32"/>
        <v>0</v>
      </c>
      <c r="T339" s="112"/>
    </row>
    <row r="340" spans="1:20" ht="15.75" customHeight="1">
      <c r="A340" s="64">
        <v>1701</v>
      </c>
      <c r="B340" s="87"/>
      <c r="C340" s="87"/>
      <c r="D340" s="87"/>
      <c r="E340" s="87"/>
      <c r="F340" s="87"/>
      <c r="G340" s="87"/>
      <c r="H340" s="87"/>
      <c r="I340" s="87"/>
      <c r="J340" s="87">
        <v>21</v>
      </c>
      <c r="K340" s="88">
        <v>10</v>
      </c>
      <c r="L340" s="72"/>
      <c r="M340" s="3"/>
      <c r="N340" s="73"/>
      <c r="O340" s="78">
        <f>IF(J340=0,"",J340/I339)</f>
        <v>0.95454545454545459</v>
      </c>
      <c r="P340" s="75">
        <v>48</v>
      </c>
      <c r="Q340" s="79">
        <f t="shared" si="31"/>
        <v>1</v>
      </c>
      <c r="R340" s="79">
        <f t="shared" si="32"/>
        <v>0</v>
      </c>
      <c r="T340" s="112"/>
    </row>
    <row r="341" spans="1:20" ht="15.75" customHeight="1">
      <c r="A341" s="64">
        <v>1702</v>
      </c>
      <c r="B341" s="87"/>
      <c r="C341" s="87"/>
      <c r="D341" s="87"/>
      <c r="E341" s="87"/>
      <c r="F341" s="87"/>
      <c r="G341" s="87"/>
      <c r="H341" s="87"/>
      <c r="I341" s="87"/>
      <c r="J341" s="87">
        <v>23</v>
      </c>
      <c r="K341" s="88">
        <v>16</v>
      </c>
      <c r="L341" s="72"/>
      <c r="M341" s="3"/>
      <c r="N341" s="30"/>
      <c r="O341" s="124"/>
      <c r="P341" s="81">
        <v>38</v>
      </c>
      <c r="Q341" s="125"/>
      <c r="R341" s="92"/>
      <c r="T341" s="112"/>
    </row>
    <row r="342" spans="1:20" ht="15.75" customHeight="1">
      <c r="A342" s="64">
        <v>1801</v>
      </c>
      <c r="B342" s="87"/>
      <c r="C342" s="87"/>
      <c r="D342" s="87"/>
      <c r="E342" s="87"/>
      <c r="F342" s="87"/>
      <c r="G342" s="87"/>
      <c r="H342" s="87"/>
      <c r="I342" s="87"/>
      <c r="J342" s="87">
        <v>16</v>
      </c>
      <c r="K342" s="88">
        <v>9</v>
      </c>
      <c r="L342" s="72"/>
      <c r="M342" s="3"/>
      <c r="N342" s="30"/>
      <c r="O342" s="84"/>
      <c r="P342" s="85">
        <v>23</v>
      </c>
      <c r="Q342" s="86"/>
      <c r="R342" s="84"/>
      <c r="T342" s="112"/>
    </row>
    <row r="343" spans="1:20" ht="15.75" customHeight="1">
      <c r="A343" s="64">
        <v>1802</v>
      </c>
      <c r="B343" s="87"/>
      <c r="C343" s="87"/>
      <c r="D343" s="87"/>
      <c r="E343" s="87"/>
      <c r="F343" s="87"/>
      <c r="G343" s="87"/>
      <c r="H343" s="87"/>
      <c r="I343" s="87"/>
      <c r="J343" s="87">
        <v>7</v>
      </c>
      <c r="K343" s="88">
        <v>6</v>
      </c>
      <c r="L343" s="72"/>
      <c r="M343" s="3"/>
      <c r="N343" s="30"/>
      <c r="O343" s="84"/>
      <c r="P343" s="85">
        <v>13</v>
      </c>
      <c r="Q343" s="86"/>
      <c r="R343" s="84"/>
      <c r="T343" s="112"/>
    </row>
    <row r="344" spans="1:20" ht="15.75" customHeight="1">
      <c r="A344" s="64">
        <v>1901</v>
      </c>
      <c r="B344" s="87"/>
      <c r="C344" s="87"/>
      <c r="D344" s="87"/>
      <c r="E344" s="87"/>
      <c r="F344" s="87"/>
      <c r="G344" s="87"/>
      <c r="H344" s="87"/>
      <c r="I344" s="87"/>
      <c r="J344" s="87">
        <v>4</v>
      </c>
      <c r="K344" s="88">
        <v>2</v>
      </c>
      <c r="L344" s="72"/>
      <c r="M344" s="3"/>
      <c r="N344" s="30"/>
      <c r="O344" s="84"/>
      <c r="P344" s="85">
        <v>6</v>
      </c>
      <c r="Q344" s="86"/>
      <c r="R344" s="84"/>
      <c r="T344" s="112"/>
    </row>
    <row r="345" spans="1:20" ht="15.75" customHeight="1">
      <c r="A345" s="64">
        <v>1902</v>
      </c>
      <c r="B345" s="87"/>
      <c r="C345" s="87"/>
      <c r="D345" s="87"/>
      <c r="E345" s="87"/>
      <c r="F345" s="87"/>
      <c r="G345" s="87"/>
      <c r="H345" s="87"/>
      <c r="I345" s="87"/>
      <c r="J345" s="87">
        <v>4</v>
      </c>
      <c r="K345" s="88">
        <v>4</v>
      </c>
      <c r="L345" s="72"/>
      <c r="M345" s="3"/>
      <c r="N345" s="30"/>
      <c r="O345" s="3"/>
      <c r="P345" s="142">
        <v>4</v>
      </c>
      <c r="Q345" s="23"/>
      <c r="R345" s="84"/>
      <c r="T345" s="112"/>
    </row>
    <row r="346" spans="1:20" ht="15.75" customHeight="1">
      <c r="A346" s="64">
        <v>2001</v>
      </c>
      <c r="B346" s="87"/>
      <c r="C346" s="87"/>
      <c r="D346" s="87"/>
      <c r="E346" s="87"/>
      <c r="F346" s="87"/>
      <c r="G346" s="87"/>
      <c r="H346" s="87"/>
      <c r="I346" s="87"/>
      <c r="J346" s="87"/>
      <c r="K346" s="88"/>
      <c r="L346" s="72"/>
      <c r="M346" s="3"/>
      <c r="N346" s="30"/>
      <c r="O346" s="89" t="s">
        <v>83</v>
      </c>
      <c r="P346" s="90">
        <v>35</v>
      </c>
      <c r="Q346" s="120">
        <f>K349</f>
        <v>47</v>
      </c>
      <c r="R346" s="92" t="s">
        <v>11</v>
      </c>
      <c r="T346" s="112"/>
    </row>
    <row r="347" spans="1:20" ht="15.75" customHeight="1">
      <c r="A347" s="64">
        <v>2002</v>
      </c>
      <c r="B347" s="87"/>
      <c r="C347" s="87"/>
      <c r="D347" s="87"/>
      <c r="E347" s="87"/>
      <c r="F347" s="87"/>
      <c r="G347" s="87"/>
      <c r="H347" s="87"/>
      <c r="I347" s="87"/>
      <c r="J347" s="87"/>
      <c r="K347" s="88"/>
      <c r="L347" s="72"/>
      <c r="M347" s="3"/>
      <c r="N347" s="30"/>
      <c r="O347" s="93" t="s">
        <v>85</v>
      </c>
      <c r="P347" s="94">
        <f>IF(P346/B332=0,"",P346/B332)</f>
        <v>0.43209876543209874</v>
      </c>
      <c r="Q347" s="121">
        <f>IF(P346/Q346=0,"",P346/Q346)</f>
        <v>0.74468085106382975</v>
      </c>
      <c r="R347" s="96" t="s">
        <v>86</v>
      </c>
      <c r="T347" s="112"/>
    </row>
    <row r="348" spans="1:20" ht="15.75" customHeight="1">
      <c r="A348" s="64">
        <v>2101</v>
      </c>
      <c r="B348" s="87"/>
      <c r="C348" s="87"/>
      <c r="D348" s="87"/>
      <c r="E348" s="87"/>
      <c r="F348" s="87"/>
      <c r="G348" s="87"/>
      <c r="H348" s="87"/>
      <c r="I348" s="87"/>
      <c r="J348" s="87"/>
      <c r="K348" s="88"/>
      <c r="L348" s="97"/>
      <c r="M348" s="98"/>
      <c r="N348" s="99"/>
      <c r="O348" s="98"/>
      <c r="P348" s="99"/>
      <c r="Q348" s="99"/>
      <c r="R348" s="122"/>
      <c r="T348" s="112"/>
    </row>
    <row r="349" spans="1:20" ht="18" customHeight="1">
      <c r="A349" s="29"/>
      <c r="B349" s="30"/>
      <c r="C349" s="30"/>
      <c r="E349" s="288" t="s">
        <v>111</v>
      </c>
      <c r="F349" s="289"/>
      <c r="G349" s="289"/>
      <c r="H349" s="289"/>
      <c r="I349" s="289"/>
      <c r="J349" s="289"/>
      <c r="K349" s="101">
        <f>SUM(K332:K345)</f>
        <v>47</v>
      </c>
      <c r="L349" s="102">
        <f>IF(SUM(K339:K340)=0,"",SUM(K339:K340)/B332)</f>
        <v>0.12345679012345678</v>
      </c>
      <c r="M349" s="102">
        <f>IF(K349=0,"",K349/B332)</f>
        <v>0.58024691358024694</v>
      </c>
      <c r="N349" s="102">
        <f>IF(K340=0,"",M349-L349)</f>
        <v>0.45679012345679015</v>
      </c>
      <c r="O349" s="3"/>
      <c r="P349" s="30"/>
      <c r="Q349" s="23"/>
      <c r="R349" s="3"/>
      <c r="T349" s="112"/>
    </row>
    <row r="350" spans="1:20" ht="12.75" customHeight="1">
      <c r="L350" s="3"/>
      <c r="M350" s="3"/>
      <c r="O350" s="3"/>
    </row>
    <row r="351" spans="1:20" ht="12.75" customHeight="1">
      <c r="L351" s="3"/>
      <c r="M351" s="3"/>
      <c r="O351" s="3"/>
    </row>
    <row r="352" spans="1:20" ht="26.25" customHeight="1">
      <c r="A352" s="309" t="s">
        <v>99</v>
      </c>
      <c r="B352" s="292"/>
      <c r="C352" s="292"/>
      <c r="D352" s="292"/>
      <c r="E352" s="292"/>
      <c r="F352" s="292"/>
      <c r="G352" s="292"/>
      <c r="H352" s="298" t="s">
        <v>88</v>
      </c>
      <c r="I352" s="292"/>
      <c r="J352" s="292"/>
      <c r="K352" s="30"/>
      <c r="L352" s="3"/>
      <c r="M352" s="3"/>
      <c r="N352" s="30"/>
      <c r="O352" s="3"/>
      <c r="P352" s="30"/>
      <c r="Q352" s="30"/>
      <c r="R352" s="30"/>
    </row>
    <row r="353" spans="1:20" ht="20.25" customHeight="1">
      <c r="A353" s="293" t="s">
        <v>10</v>
      </c>
      <c r="B353" s="294" t="s">
        <v>100</v>
      </c>
      <c r="C353" s="289"/>
      <c r="D353" s="289"/>
      <c r="E353" s="289"/>
      <c r="F353" s="289"/>
      <c r="G353" s="289"/>
      <c r="H353" s="289"/>
      <c r="I353" s="289"/>
      <c r="J353" s="290"/>
      <c r="K353" s="295" t="s">
        <v>11</v>
      </c>
      <c r="L353" s="286" t="s">
        <v>3</v>
      </c>
      <c r="M353" s="286" t="s">
        <v>4</v>
      </c>
      <c r="N353" s="284" t="s">
        <v>5</v>
      </c>
      <c r="O353" s="286" t="s">
        <v>6</v>
      </c>
      <c r="P353" s="287" t="s">
        <v>7</v>
      </c>
      <c r="Q353" s="287" t="s">
        <v>8</v>
      </c>
      <c r="R353" s="286" t="s">
        <v>101</v>
      </c>
    </row>
    <row r="354" spans="1:20" ht="15.75" customHeight="1">
      <c r="A354" s="285"/>
      <c r="B354" s="64" t="s">
        <v>102</v>
      </c>
      <c r="C354" s="64" t="s">
        <v>103</v>
      </c>
      <c r="D354" s="64" t="s">
        <v>104</v>
      </c>
      <c r="E354" s="64" t="s">
        <v>105</v>
      </c>
      <c r="F354" s="64" t="s">
        <v>106</v>
      </c>
      <c r="G354" s="64" t="s">
        <v>107</v>
      </c>
      <c r="H354" s="64" t="s">
        <v>108</v>
      </c>
      <c r="I354" s="64" t="s">
        <v>109</v>
      </c>
      <c r="J354" s="64" t="s">
        <v>110</v>
      </c>
      <c r="K354" s="285"/>
      <c r="L354" s="285"/>
      <c r="M354" s="285"/>
      <c r="N354" s="285"/>
      <c r="O354" s="285"/>
      <c r="P354" s="285"/>
      <c r="Q354" s="285"/>
      <c r="R354" s="285"/>
      <c r="T354" s="112"/>
    </row>
    <row r="355" spans="1:20" ht="15.75" customHeight="1">
      <c r="A355" s="64">
        <v>1302</v>
      </c>
      <c r="B355" s="65">
        <v>77</v>
      </c>
      <c r="C355" s="87"/>
      <c r="D355" s="87"/>
      <c r="E355" s="87"/>
      <c r="F355" s="87"/>
      <c r="G355" s="87"/>
      <c r="H355" s="87"/>
      <c r="I355" s="87"/>
      <c r="J355" s="87"/>
      <c r="K355" s="88"/>
      <c r="L355" s="67"/>
      <c r="M355" s="49"/>
      <c r="N355" s="68"/>
      <c r="O355" s="107"/>
      <c r="P355" s="70">
        <f>B355</f>
        <v>77</v>
      </c>
      <c r="Q355" s="108"/>
      <c r="R355" s="107"/>
      <c r="T355" s="112"/>
    </row>
    <row r="356" spans="1:20" ht="15.75" customHeight="1">
      <c r="A356" s="64">
        <v>1401</v>
      </c>
      <c r="B356" s="87"/>
      <c r="C356" s="87">
        <v>64</v>
      </c>
      <c r="D356" s="87"/>
      <c r="E356" s="87"/>
      <c r="F356" s="87"/>
      <c r="G356" s="87"/>
      <c r="H356" s="87"/>
      <c r="I356" s="87"/>
      <c r="J356" s="87"/>
      <c r="K356" s="88"/>
      <c r="L356" s="72"/>
      <c r="M356" s="3"/>
      <c r="N356" s="73"/>
      <c r="O356" s="74">
        <f>IF(C356=0,"",C356/B355)</f>
        <v>0.83116883116883122</v>
      </c>
      <c r="P356" s="75">
        <v>64</v>
      </c>
      <c r="Q356" s="76">
        <f t="shared" ref="Q356:Q363" si="33">IF(P356=0,"",P356/P355)</f>
        <v>0.83116883116883122</v>
      </c>
      <c r="R356" s="76">
        <f t="shared" ref="R356:R363" si="34">IF(P356=0,"",100%-Q356)</f>
        <v>0.16883116883116878</v>
      </c>
      <c r="T356" s="112"/>
    </row>
    <row r="357" spans="1:20" ht="15.75" customHeight="1">
      <c r="A357" s="64">
        <v>1402</v>
      </c>
      <c r="B357" s="87"/>
      <c r="C357" s="87"/>
      <c r="D357" s="87">
        <v>53</v>
      </c>
      <c r="E357" s="87"/>
      <c r="F357" s="87"/>
      <c r="G357" s="87"/>
      <c r="H357" s="87"/>
      <c r="I357" s="87"/>
      <c r="J357" s="87"/>
      <c r="K357" s="88"/>
      <c r="L357" s="72"/>
      <c r="M357" s="3"/>
      <c r="N357" s="73"/>
      <c r="O357" s="74">
        <f>IF(D357=0,"",D357/C356)</f>
        <v>0.828125</v>
      </c>
      <c r="P357" s="75">
        <v>56</v>
      </c>
      <c r="Q357" s="76">
        <f t="shared" si="33"/>
        <v>0.875</v>
      </c>
      <c r="R357" s="76">
        <f t="shared" si="34"/>
        <v>0.125</v>
      </c>
      <c r="T357" s="77">
        <f>P357/P355</f>
        <v>0.72727272727272729</v>
      </c>
    </row>
    <row r="358" spans="1:20" ht="15.75" customHeight="1">
      <c r="A358" s="64">
        <v>1501</v>
      </c>
      <c r="B358" s="87"/>
      <c r="C358" s="87"/>
      <c r="D358" s="87"/>
      <c r="E358" s="87">
        <v>44</v>
      </c>
      <c r="F358" s="87"/>
      <c r="G358" s="87"/>
      <c r="H358" s="87"/>
      <c r="I358" s="87"/>
      <c r="J358" s="87"/>
      <c r="K358" s="88"/>
      <c r="L358" s="72"/>
      <c r="M358" s="3"/>
      <c r="N358" s="73"/>
      <c r="O358" s="74">
        <f>IF(E358=0,"",E358/D357)</f>
        <v>0.83018867924528306</v>
      </c>
      <c r="P358" s="75">
        <v>56</v>
      </c>
      <c r="Q358" s="76">
        <f t="shared" si="33"/>
        <v>1</v>
      </c>
      <c r="R358" s="76">
        <f t="shared" si="34"/>
        <v>0</v>
      </c>
      <c r="T358" s="112"/>
    </row>
    <row r="359" spans="1:20" ht="15.75" customHeight="1">
      <c r="A359" s="64">
        <v>1502</v>
      </c>
      <c r="B359" s="87"/>
      <c r="C359" s="87"/>
      <c r="D359" s="87"/>
      <c r="E359" s="87"/>
      <c r="F359" s="87">
        <v>41</v>
      </c>
      <c r="G359" s="87"/>
      <c r="H359" s="87"/>
      <c r="I359" s="87"/>
      <c r="J359" s="87"/>
      <c r="K359" s="88"/>
      <c r="L359" s="72"/>
      <c r="M359" s="3"/>
      <c r="N359" s="73"/>
      <c r="O359" s="74">
        <f>IF(F359=0,"",F359/E358)</f>
        <v>0.93181818181818177</v>
      </c>
      <c r="P359" s="75">
        <v>56</v>
      </c>
      <c r="Q359" s="76">
        <f t="shared" si="33"/>
        <v>1</v>
      </c>
      <c r="R359" s="76">
        <f t="shared" si="34"/>
        <v>0</v>
      </c>
      <c r="T359" s="112"/>
    </row>
    <row r="360" spans="1:20" ht="15.75" customHeight="1">
      <c r="A360" s="64">
        <v>1601</v>
      </c>
      <c r="B360" s="87"/>
      <c r="C360" s="87"/>
      <c r="D360" s="87"/>
      <c r="E360" s="87"/>
      <c r="F360" s="87"/>
      <c r="G360" s="87">
        <v>34</v>
      </c>
      <c r="H360" s="87"/>
      <c r="I360" s="87"/>
      <c r="J360" s="87"/>
      <c r="K360" s="88"/>
      <c r="L360" s="72"/>
      <c r="M360" s="3"/>
      <c r="N360" s="73"/>
      <c r="O360" s="74">
        <f>IF(G360=0,"",G360/F359)</f>
        <v>0.82926829268292679</v>
      </c>
      <c r="P360" s="75">
        <v>53</v>
      </c>
      <c r="Q360" s="76">
        <f t="shared" si="33"/>
        <v>0.9464285714285714</v>
      </c>
      <c r="R360" s="76">
        <f t="shared" si="34"/>
        <v>5.3571428571428603E-2</v>
      </c>
      <c r="T360" s="112"/>
    </row>
    <row r="361" spans="1:20" ht="15.75" customHeight="1">
      <c r="A361" s="64">
        <v>1602</v>
      </c>
      <c r="B361" s="87"/>
      <c r="C361" s="87"/>
      <c r="D361" s="87"/>
      <c r="E361" s="87"/>
      <c r="F361" s="87"/>
      <c r="G361" s="87"/>
      <c r="H361" s="87">
        <v>32</v>
      </c>
      <c r="I361" s="87"/>
      <c r="J361" s="87"/>
      <c r="K361" s="88"/>
      <c r="L361" s="72"/>
      <c r="M361" s="3"/>
      <c r="N361" s="73"/>
      <c r="O361" s="74">
        <f>IF(H361=0,"",H361/G360)</f>
        <v>0.94117647058823528</v>
      </c>
      <c r="P361" s="75">
        <v>53</v>
      </c>
      <c r="Q361" s="76">
        <f t="shared" si="33"/>
        <v>1</v>
      </c>
      <c r="R361" s="76">
        <f t="shared" si="34"/>
        <v>0</v>
      </c>
      <c r="T361" s="112"/>
    </row>
    <row r="362" spans="1:20" ht="15.75" customHeight="1">
      <c r="A362" s="64">
        <v>1701</v>
      </c>
      <c r="B362" s="87"/>
      <c r="C362" s="87"/>
      <c r="D362" s="87"/>
      <c r="E362" s="87"/>
      <c r="F362" s="87"/>
      <c r="G362" s="87"/>
      <c r="H362" s="87"/>
      <c r="I362" s="87">
        <v>33</v>
      </c>
      <c r="J362" s="87"/>
      <c r="K362" s="88">
        <v>1</v>
      </c>
      <c r="L362" s="72"/>
      <c r="M362" s="3"/>
      <c r="N362" s="73"/>
      <c r="O362" s="74">
        <f>IF(I362=0,"",I362/H361)</f>
        <v>1.03125</v>
      </c>
      <c r="P362" s="75">
        <v>52</v>
      </c>
      <c r="Q362" s="76">
        <f t="shared" si="33"/>
        <v>0.98113207547169812</v>
      </c>
      <c r="R362" s="76">
        <f t="shared" si="34"/>
        <v>1.8867924528301883E-2</v>
      </c>
      <c r="T362" s="112"/>
    </row>
    <row r="363" spans="1:20" ht="15.75" customHeight="1">
      <c r="A363" s="64">
        <v>1702</v>
      </c>
      <c r="B363" s="87"/>
      <c r="C363" s="87"/>
      <c r="D363" s="87"/>
      <c r="E363" s="87"/>
      <c r="F363" s="87"/>
      <c r="G363" s="87"/>
      <c r="H363" s="87"/>
      <c r="I363" s="87"/>
      <c r="J363" s="87">
        <v>31</v>
      </c>
      <c r="K363" s="88">
        <v>21</v>
      </c>
      <c r="L363" s="72"/>
      <c r="M363" s="3"/>
      <c r="N363" s="73"/>
      <c r="O363" s="78">
        <f>IF(J363=0,"",J363/I362)</f>
        <v>0.93939393939393945</v>
      </c>
      <c r="P363" s="75">
        <v>49</v>
      </c>
      <c r="Q363" s="79">
        <f t="shared" si="33"/>
        <v>0.94230769230769229</v>
      </c>
      <c r="R363" s="79">
        <f t="shared" si="34"/>
        <v>5.7692307692307709E-2</v>
      </c>
      <c r="T363" s="112"/>
    </row>
    <row r="364" spans="1:20" ht="15.75" customHeight="1">
      <c r="A364" s="64">
        <v>1801</v>
      </c>
      <c r="B364" s="87"/>
      <c r="C364" s="87"/>
      <c r="D364" s="87"/>
      <c r="E364" s="87"/>
      <c r="F364" s="87"/>
      <c r="G364" s="87"/>
      <c r="H364" s="87"/>
      <c r="I364" s="87"/>
      <c r="J364" s="87">
        <v>15</v>
      </c>
      <c r="K364" s="88">
        <v>11</v>
      </c>
      <c r="L364" s="72"/>
      <c r="M364" s="3"/>
      <c r="N364" s="30"/>
      <c r="O364" s="124"/>
      <c r="P364" s="81">
        <v>28</v>
      </c>
      <c r="Q364" s="125"/>
      <c r="R364" s="92"/>
      <c r="T364" s="112"/>
    </row>
    <row r="365" spans="1:20" ht="15.75" customHeight="1">
      <c r="A365" s="64">
        <v>1802</v>
      </c>
      <c r="B365" s="87"/>
      <c r="C365" s="87"/>
      <c r="D365" s="87"/>
      <c r="E365" s="87"/>
      <c r="F365" s="87"/>
      <c r="G365" s="87"/>
      <c r="H365" s="87"/>
      <c r="I365" s="87"/>
      <c r="J365" s="87">
        <v>10</v>
      </c>
      <c r="K365" s="88">
        <v>5</v>
      </c>
      <c r="L365" s="72"/>
      <c r="M365" s="3"/>
      <c r="N365" s="30"/>
      <c r="O365" s="84"/>
      <c r="P365" s="85">
        <v>14</v>
      </c>
      <c r="Q365" s="86"/>
      <c r="R365" s="84"/>
      <c r="T365" s="112"/>
    </row>
    <row r="366" spans="1:20" ht="15.75" customHeight="1">
      <c r="A366" s="64">
        <v>1901</v>
      </c>
      <c r="B366" s="87"/>
      <c r="C366" s="87"/>
      <c r="D366" s="87"/>
      <c r="E366" s="87"/>
      <c r="F366" s="87"/>
      <c r="G366" s="87"/>
      <c r="H366" s="87"/>
      <c r="I366" s="87"/>
      <c r="J366" s="87">
        <v>6</v>
      </c>
      <c r="K366" s="88">
        <v>5</v>
      </c>
      <c r="L366" s="72"/>
      <c r="M366" s="3"/>
      <c r="N366" s="30"/>
      <c r="O366" s="84"/>
      <c r="P366" s="85">
        <v>9</v>
      </c>
      <c r="Q366" s="86"/>
      <c r="R366" s="84"/>
      <c r="T366" s="112"/>
    </row>
    <row r="367" spans="1:20" ht="15.75" customHeight="1">
      <c r="A367" s="64">
        <v>1902</v>
      </c>
      <c r="B367" s="87"/>
      <c r="C367" s="87"/>
      <c r="D367" s="87"/>
      <c r="E367" s="87"/>
      <c r="F367" s="87"/>
      <c r="G367" s="87"/>
      <c r="H367" s="87"/>
      <c r="I367" s="87"/>
      <c r="J367" s="87">
        <v>2</v>
      </c>
      <c r="K367" s="88">
        <v>2</v>
      </c>
      <c r="L367" s="72"/>
      <c r="M367" s="3"/>
      <c r="N367" s="30"/>
      <c r="O367" s="84"/>
      <c r="P367" s="85">
        <v>5</v>
      </c>
      <c r="Q367" s="86"/>
      <c r="R367" s="84"/>
      <c r="T367" s="112"/>
    </row>
    <row r="368" spans="1:20" ht="15.75" customHeight="1">
      <c r="A368" s="64">
        <v>2001</v>
      </c>
      <c r="B368" s="87"/>
      <c r="C368" s="87"/>
      <c r="D368" s="87"/>
      <c r="E368" s="87"/>
      <c r="F368" s="87"/>
      <c r="G368" s="87"/>
      <c r="H368" s="87"/>
      <c r="I368" s="87"/>
      <c r="J368" s="87"/>
      <c r="K368" s="88"/>
      <c r="L368" s="72"/>
      <c r="M368" s="3"/>
      <c r="N368" s="30"/>
      <c r="O368" s="3"/>
      <c r="P368" s="30"/>
      <c r="Q368" s="23"/>
      <c r="R368" s="84"/>
      <c r="T368" s="112"/>
    </row>
    <row r="369" spans="1:20" ht="15.75" customHeight="1">
      <c r="A369" s="64">
        <v>2002</v>
      </c>
      <c r="B369" s="87"/>
      <c r="C369" s="87"/>
      <c r="D369" s="87"/>
      <c r="E369" s="87"/>
      <c r="F369" s="87"/>
      <c r="G369" s="87"/>
      <c r="H369" s="87"/>
      <c r="I369" s="87"/>
      <c r="J369" s="87"/>
      <c r="K369" s="88"/>
      <c r="L369" s="72"/>
      <c r="M369" s="3"/>
      <c r="N369" s="30"/>
      <c r="O369" s="89" t="s">
        <v>83</v>
      </c>
      <c r="P369" s="90">
        <v>38</v>
      </c>
      <c r="Q369" s="120">
        <f>K372</f>
        <v>45</v>
      </c>
      <c r="R369" s="92" t="s">
        <v>11</v>
      </c>
      <c r="T369" s="112"/>
    </row>
    <row r="370" spans="1:20" ht="15.75" customHeight="1">
      <c r="A370" s="64">
        <v>2101</v>
      </c>
      <c r="B370" s="87"/>
      <c r="C370" s="87"/>
      <c r="D370" s="87"/>
      <c r="E370" s="87"/>
      <c r="F370" s="87"/>
      <c r="G370" s="87"/>
      <c r="H370" s="87"/>
      <c r="I370" s="87"/>
      <c r="J370" s="87"/>
      <c r="K370" s="88"/>
      <c r="L370" s="72"/>
      <c r="M370" s="3"/>
      <c r="N370" s="30"/>
      <c r="O370" s="93" t="s">
        <v>85</v>
      </c>
      <c r="P370" s="94">
        <f>IF(P369/B355=0,"",P369/B355)</f>
        <v>0.4935064935064935</v>
      </c>
      <c r="Q370" s="121">
        <f>IF(P369/Q369=0,"",P369/Q369)</f>
        <v>0.84444444444444444</v>
      </c>
      <c r="R370" s="96" t="s">
        <v>86</v>
      </c>
      <c r="T370" s="112"/>
    </row>
    <row r="371" spans="1:20" ht="15.75" customHeight="1">
      <c r="A371" s="64">
        <v>2102</v>
      </c>
      <c r="B371" s="87"/>
      <c r="C371" s="87"/>
      <c r="D371" s="87"/>
      <c r="E371" s="87"/>
      <c r="F371" s="87"/>
      <c r="G371" s="87"/>
      <c r="H371" s="87"/>
      <c r="I371" s="87"/>
      <c r="J371" s="87"/>
      <c r="K371" s="88"/>
      <c r="L371" s="97"/>
      <c r="M371" s="98"/>
      <c r="N371" s="99"/>
      <c r="O371" s="98"/>
      <c r="P371" s="99"/>
      <c r="Q371" s="99"/>
      <c r="R371" s="122"/>
      <c r="T371" s="112"/>
    </row>
    <row r="372" spans="1:20" ht="18" customHeight="1">
      <c r="A372" s="29"/>
      <c r="B372" s="30"/>
      <c r="C372" s="30"/>
      <c r="E372" s="288" t="s">
        <v>111</v>
      </c>
      <c r="F372" s="289"/>
      <c r="G372" s="289"/>
      <c r="H372" s="289"/>
      <c r="I372" s="289"/>
      <c r="J372" s="289"/>
      <c r="K372" s="101">
        <f>SUM(K355:K368)</f>
        <v>45</v>
      </c>
      <c r="L372" s="102">
        <f>IF(SUM(K362:K363)=0,"",SUM(K362:K363)/B355)</f>
        <v>0.2857142857142857</v>
      </c>
      <c r="M372" s="102">
        <f>IF(K372=0,"",K372/B355)</f>
        <v>0.58441558441558439</v>
      </c>
      <c r="N372" s="102">
        <f>M372-L372</f>
        <v>0.29870129870129869</v>
      </c>
      <c r="O372" s="3"/>
      <c r="P372" s="30"/>
      <c r="Q372" s="23"/>
      <c r="R372" s="3"/>
      <c r="T372" s="112"/>
    </row>
    <row r="373" spans="1:20" ht="12.75" customHeight="1">
      <c r="L373" s="3"/>
      <c r="M373" s="3"/>
      <c r="O373" s="3"/>
    </row>
    <row r="374" spans="1:20" ht="12.75" customHeight="1">
      <c r="L374" s="3"/>
      <c r="M374" s="3"/>
      <c r="O374" s="3"/>
    </row>
    <row r="375" spans="1:20" ht="26.25" customHeight="1">
      <c r="A375" s="309" t="s">
        <v>99</v>
      </c>
      <c r="B375" s="292"/>
      <c r="C375" s="292"/>
      <c r="D375" s="292"/>
      <c r="E375" s="292"/>
      <c r="F375" s="292"/>
      <c r="G375" s="292"/>
      <c r="H375" s="298" t="s">
        <v>91</v>
      </c>
      <c r="I375" s="292"/>
      <c r="J375" s="292"/>
      <c r="K375" s="30"/>
      <c r="L375" s="3"/>
      <c r="M375" s="3"/>
      <c r="N375" s="30"/>
      <c r="O375" s="3"/>
      <c r="P375" s="30"/>
      <c r="Q375" s="30"/>
      <c r="R375" s="30"/>
    </row>
    <row r="376" spans="1:20" ht="20.25" customHeight="1">
      <c r="A376" s="293" t="s">
        <v>10</v>
      </c>
      <c r="B376" s="294" t="s">
        <v>100</v>
      </c>
      <c r="C376" s="289"/>
      <c r="D376" s="289"/>
      <c r="E376" s="289"/>
      <c r="F376" s="289"/>
      <c r="G376" s="289"/>
      <c r="H376" s="289"/>
      <c r="I376" s="289"/>
      <c r="J376" s="290"/>
      <c r="K376" s="295" t="s">
        <v>11</v>
      </c>
      <c r="L376" s="286" t="s">
        <v>3</v>
      </c>
      <c r="M376" s="286" t="s">
        <v>4</v>
      </c>
      <c r="N376" s="284" t="s">
        <v>5</v>
      </c>
      <c r="O376" s="286" t="s">
        <v>6</v>
      </c>
      <c r="P376" s="287" t="s">
        <v>7</v>
      </c>
      <c r="Q376" s="287" t="s">
        <v>8</v>
      </c>
      <c r="R376" s="286" t="s">
        <v>101</v>
      </c>
    </row>
    <row r="377" spans="1:20" ht="15.75" customHeight="1">
      <c r="A377" s="285"/>
      <c r="B377" s="64" t="s">
        <v>102</v>
      </c>
      <c r="C377" s="64" t="s">
        <v>103</v>
      </c>
      <c r="D377" s="64" t="s">
        <v>104</v>
      </c>
      <c r="E377" s="64" t="s">
        <v>105</v>
      </c>
      <c r="F377" s="64" t="s">
        <v>106</v>
      </c>
      <c r="G377" s="64" t="s">
        <v>107</v>
      </c>
      <c r="H377" s="64" t="s">
        <v>108</v>
      </c>
      <c r="I377" s="64" t="s">
        <v>109</v>
      </c>
      <c r="J377" s="64" t="s">
        <v>110</v>
      </c>
      <c r="K377" s="285"/>
      <c r="L377" s="285"/>
      <c r="M377" s="285"/>
      <c r="N377" s="285"/>
      <c r="O377" s="285"/>
      <c r="P377" s="285"/>
      <c r="Q377" s="285"/>
      <c r="R377" s="285"/>
      <c r="T377" s="112"/>
    </row>
    <row r="378" spans="1:20" ht="15.75" customHeight="1">
      <c r="A378" s="64">
        <v>1401</v>
      </c>
      <c r="B378" s="65">
        <v>78</v>
      </c>
      <c r="C378" s="87"/>
      <c r="D378" s="87"/>
      <c r="E378" s="87"/>
      <c r="F378" s="87"/>
      <c r="G378" s="87"/>
      <c r="H378" s="87"/>
      <c r="I378" s="87"/>
      <c r="J378" s="87"/>
      <c r="K378" s="88"/>
      <c r="L378" s="67"/>
      <c r="M378" s="49"/>
      <c r="N378" s="68"/>
      <c r="O378" s="107"/>
      <c r="P378" s="70">
        <f>B378</f>
        <v>78</v>
      </c>
      <c r="Q378" s="108"/>
      <c r="R378" s="107"/>
      <c r="T378" s="112"/>
    </row>
    <row r="379" spans="1:20" ht="15.75" customHeight="1">
      <c r="A379" s="64">
        <v>1402</v>
      </c>
      <c r="B379" s="87"/>
      <c r="C379" s="87">
        <v>70</v>
      </c>
      <c r="D379" s="87"/>
      <c r="E379" s="87"/>
      <c r="F379" s="87"/>
      <c r="G379" s="87"/>
      <c r="H379" s="87"/>
      <c r="I379" s="87"/>
      <c r="J379" s="87"/>
      <c r="K379" s="88"/>
      <c r="L379" s="72"/>
      <c r="M379" s="3"/>
      <c r="N379" s="73"/>
      <c r="O379" s="74">
        <f>IF(C379=0,"",C379/B378)</f>
        <v>0.89743589743589747</v>
      </c>
      <c r="P379" s="75">
        <v>70</v>
      </c>
      <c r="Q379" s="76">
        <f t="shared" ref="Q379:Q386" si="35">IF(P379=0,"",P379/P378)</f>
        <v>0.89743589743589747</v>
      </c>
      <c r="R379" s="76">
        <f t="shared" ref="R379:R386" si="36">IF(P379=0,"",100%-Q379)</f>
        <v>0.10256410256410253</v>
      </c>
      <c r="T379" s="112"/>
    </row>
    <row r="380" spans="1:20" ht="15.75" customHeight="1">
      <c r="A380" s="64">
        <v>1501</v>
      </c>
      <c r="B380" s="87"/>
      <c r="C380" s="87"/>
      <c r="D380" s="87">
        <v>60</v>
      </c>
      <c r="E380" s="87"/>
      <c r="F380" s="87"/>
      <c r="G380" s="87"/>
      <c r="H380" s="87"/>
      <c r="I380" s="87"/>
      <c r="J380" s="87"/>
      <c r="K380" s="88"/>
      <c r="L380" s="72"/>
      <c r="M380" s="3"/>
      <c r="N380" s="73"/>
      <c r="O380" s="74">
        <f>IF(D380=0,"",D380/C379)</f>
        <v>0.8571428571428571</v>
      </c>
      <c r="P380" s="75">
        <v>69</v>
      </c>
      <c r="Q380" s="76">
        <f t="shared" si="35"/>
        <v>0.98571428571428577</v>
      </c>
      <c r="R380" s="76">
        <f t="shared" si="36"/>
        <v>1.4285714285714235E-2</v>
      </c>
      <c r="T380" s="77">
        <f>P380/P378</f>
        <v>0.88461538461538458</v>
      </c>
    </row>
    <row r="381" spans="1:20" ht="15.75" customHeight="1">
      <c r="A381" s="64">
        <v>1502</v>
      </c>
      <c r="B381" s="87"/>
      <c r="C381" s="87"/>
      <c r="D381" s="87"/>
      <c r="E381" s="87">
        <v>55</v>
      </c>
      <c r="F381" s="87"/>
      <c r="G381" s="87"/>
      <c r="H381" s="87"/>
      <c r="I381" s="87"/>
      <c r="J381" s="87"/>
      <c r="K381" s="88"/>
      <c r="L381" s="72"/>
      <c r="M381" s="3"/>
      <c r="N381" s="73"/>
      <c r="O381" s="74">
        <f>IF(E381=0,"",E381/D380)</f>
        <v>0.91666666666666663</v>
      </c>
      <c r="P381" s="75">
        <v>69</v>
      </c>
      <c r="Q381" s="76">
        <f t="shared" si="35"/>
        <v>1</v>
      </c>
      <c r="R381" s="76">
        <f t="shared" si="36"/>
        <v>0</v>
      </c>
      <c r="T381" s="112"/>
    </row>
    <row r="382" spans="1:20" ht="15.75" customHeight="1">
      <c r="A382" s="64">
        <v>1601</v>
      </c>
      <c r="B382" s="87"/>
      <c r="C382" s="87"/>
      <c r="D382" s="87"/>
      <c r="E382" s="87"/>
      <c r="F382" s="87">
        <v>26</v>
      </c>
      <c r="G382" s="87"/>
      <c r="H382" s="87"/>
      <c r="I382" s="87"/>
      <c r="J382" s="87"/>
      <c r="K382" s="88"/>
      <c r="L382" s="72"/>
      <c r="M382" s="3"/>
      <c r="N382" s="73"/>
      <c r="O382" s="74">
        <f>IF(F382=0,"",F382/E381)</f>
        <v>0.47272727272727272</v>
      </c>
      <c r="P382" s="75">
        <v>66</v>
      </c>
      <c r="Q382" s="76">
        <f t="shared" si="35"/>
        <v>0.95652173913043481</v>
      </c>
      <c r="R382" s="76">
        <f t="shared" si="36"/>
        <v>4.3478260869565188E-2</v>
      </c>
      <c r="T382" s="112"/>
    </row>
    <row r="383" spans="1:20" ht="15.75" customHeight="1">
      <c r="A383" s="64">
        <v>1602</v>
      </c>
      <c r="B383" s="87"/>
      <c r="C383" s="87"/>
      <c r="D383" s="87"/>
      <c r="E383" s="87"/>
      <c r="F383" s="87"/>
      <c r="G383" s="87">
        <v>22</v>
      </c>
      <c r="H383" s="87"/>
      <c r="I383" s="87"/>
      <c r="J383" s="87"/>
      <c r="K383" s="88"/>
      <c r="L383" s="72"/>
      <c r="M383" s="3"/>
      <c r="N383" s="73"/>
      <c r="O383" s="74">
        <f>IF(G383=0,"",G383/F382)</f>
        <v>0.84615384615384615</v>
      </c>
      <c r="P383" s="75">
        <v>60</v>
      </c>
      <c r="Q383" s="76">
        <f t="shared" si="35"/>
        <v>0.90909090909090906</v>
      </c>
      <c r="R383" s="76">
        <f t="shared" si="36"/>
        <v>9.0909090909090939E-2</v>
      </c>
      <c r="T383" s="112"/>
    </row>
    <row r="384" spans="1:20" ht="15.75" customHeight="1">
      <c r="A384" s="64">
        <v>1701</v>
      </c>
      <c r="B384" s="87"/>
      <c r="C384" s="87"/>
      <c r="D384" s="87"/>
      <c r="E384" s="87"/>
      <c r="F384" s="87"/>
      <c r="G384" s="87"/>
      <c r="H384" s="87">
        <v>21</v>
      </c>
      <c r="I384" s="87"/>
      <c r="J384" s="87"/>
      <c r="K384" s="88"/>
      <c r="L384" s="72"/>
      <c r="M384" s="3"/>
      <c r="N384" s="73"/>
      <c r="O384" s="74">
        <f>IF(H384=0,"",H384/G383)</f>
        <v>0.95454545454545459</v>
      </c>
      <c r="P384" s="75">
        <v>59</v>
      </c>
      <c r="Q384" s="76">
        <f t="shared" si="35"/>
        <v>0.98333333333333328</v>
      </c>
      <c r="R384" s="76">
        <f t="shared" si="36"/>
        <v>1.6666666666666718E-2</v>
      </c>
      <c r="T384" s="112"/>
    </row>
    <row r="385" spans="1:20" ht="15.75" customHeight="1">
      <c r="A385" s="64">
        <v>1702</v>
      </c>
      <c r="B385" s="87"/>
      <c r="C385" s="87"/>
      <c r="D385" s="87"/>
      <c r="E385" s="87"/>
      <c r="F385" s="87"/>
      <c r="G385" s="87"/>
      <c r="H385" s="87"/>
      <c r="I385" s="87">
        <v>19</v>
      </c>
      <c r="J385" s="87"/>
      <c r="K385" s="88"/>
      <c r="L385" s="72"/>
      <c r="M385" s="3"/>
      <c r="N385" s="73"/>
      <c r="O385" s="74">
        <f>IF(I385=0,"",I385/H384)</f>
        <v>0.90476190476190477</v>
      </c>
      <c r="P385" s="75">
        <v>53</v>
      </c>
      <c r="Q385" s="76">
        <f t="shared" si="35"/>
        <v>0.89830508474576276</v>
      </c>
      <c r="R385" s="76">
        <f t="shared" si="36"/>
        <v>0.10169491525423724</v>
      </c>
      <c r="T385" s="112"/>
    </row>
    <row r="386" spans="1:20" ht="15.75" customHeight="1">
      <c r="A386" s="64">
        <v>1801</v>
      </c>
      <c r="B386" s="87"/>
      <c r="C386" s="87"/>
      <c r="D386" s="87"/>
      <c r="E386" s="87"/>
      <c r="F386" s="87"/>
      <c r="G386" s="87"/>
      <c r="H386" s="87"/>
      <c r="I386" s="87"/>
      <c r="J386" s="87">
        <v>19</v>
      </c>
      <c r="K386" s="88">
        <v>13</v>
      </c>
      <c r="L386" s="72"/>
      <c r="M386" s="3"/>
      <c r="N386" s="73"/>
      <c r="O386" s="78">
        <f>IF(J386=0,"",J386/I385)</f>
        <v>1</v>
      </c>
      <c r="P386" s="75">
        <v>51</v>
      </c>
      <c r="Q386" s="79">
        <f t="shared" si="35"/>
        <v>0.96226415094339623</v>
      </c>
      <c r="R386" s="79">
        <f t="shared" si="36"/>
        <v>3.7735849056603765E-2</v>
      </c>
      <c r="T386" s="112"/>
    </row>
    <row r="387" spans="1:20" ht="15.75" customHeight="1">
      <c r="A387" s="64">
        <v>1802</v>
      </c>
      <c r="B387" s="87"/>
      <c r="C387" s="87"/>
      <c r="D387" s="87"/>
      <c r="E387" s="87"/>
      <c r="F387" s="87"/>
      <c r="G387" s="87"/>
      <c r="H387" s="87"/>
      <c r="I387" s="87"/>
      <c r="J387" s="87">
        <v>19</v>
      </c>
      <c r="K387" s="88">
        <v>9</v>
      </c>
      <c r="L387" s="72"/>
      <c r="M387" s="3"/>
      <c r="N387" s="30"/>
      <c r="O387" s="124"/>
      <c r="P387" s="81">
        <v>38</v>
      </c>
      <c r="Q387" s="125"/>
      <c r="R387" s="92"/>
      <c r="T387" s="112"/>
    </row>
    <row r="388" spans="1:20" ht="15.75" customHeight="1">
      <c r="A388" s="64">
        <v>1901</v>
      </c>
      <c r="B388" s="87"/>
      <c r="C388" s="87"/>
      <c r="D388" s="87"/>
      <c r="E388" s="87"/>
      <c r="F388" s="87"/>
      <c r="G388" s="87"/>
      <c r="H388" s="87"/>
      <c r="I388" s="87"/>
      <c r="J388" s="87">
        <v>16</v>
      </c>
      <c r="K388" s="88">
        <v>9</v>
      </c>
      <c r="L388" s="72"/>
      <c r="M388" s="3"/>
      <c r="N388" s="30"/>
      <c r="O388" s="84"/>
      <c r="P388" s="85">
        <v>21</v>
      </c>
      <c r="Q388" s="86"/>
      <c r="R388" s="84"/>
      <c r="T388" s="112"/>
    </row>
    <row r="389" spans="1:20" ht="15.75" customHeight="1">
      <c r="A389" s="64">
        <v>1902</v>
      </c>
      <c r="B389" s="87"/>
      <c r="C389" s="87"/>
      <c r="D389" s="87"/>
      <c r="E389" s="87"/>
      <c r="F389" s="87"/>
      <c r="G389" s="87"/>
      <c r="H389" s="87"/>
      <c r="I389" s="87"/>
      <c r="J389" s="87">
        <v>6</v>
      </c>
      <c r="K389" s="88">
        <v>6</v>
      </c>
      <c r="L389" s="72"/>
      <c r="M389" s="3"/>
      <c r="N389" s="30"/>
      <c r="O389" s="84"/>
      <c r="P389" s="85">
        <v>10</v>
      </c>
      <c r="Q389" s="86"/>
      <c r="R389" s="84"/>
      <c r="T389" s="112"/>
    </row>
    <row r="390" spans="1:20" ht="15.75" customHeight="1">
      <c r="A390" s="64">
        <v>2001</v>
      </c>
      <c r="B390" s="87"/>
      <c r="C390" s="87"/>
      <c r="D390" s="87"/>
      <c r="E390" s="87"/>
      <c r="F390" s="87"/>
      <c r="G390" s="87"/>
      <c r="H390" s="87"/>
      <c r="I390" s="87"/>
      <c r="J390" s="87">
        <v>2</v>
      </c>
      <c r="K390" s="88">
        <v>2</v>
      </c>
      <c r="L390" s="72"/>
      <c r="M390" s="3"/>
      <c r="N390" s="30"/>
      <c r="O390" s="84"/>
      <c r="P390" s="85">
        <v>4</v>
      </c>
      <c r="Q390" s="86"/>
      <c r="R390" s="84"/>
      <c r="T390" s="112"/>
    </row>
    <row r="391" spans="1:20" ht="15.75" customHeight="1">
      <c r="A391" s="64">
        <v>2002</v>
      </c>
      <c r="B391" s="87"/>
      <c r="C391" s="87"/>
      <c r="D391" s="87"/>
      <c r="E391" s="87"/>
      <c r="F391" s="87"/>
      <c r="G391" s="87"/>
      <c r="H391" s="87"/>
      <c r="I391" s="87"/>
      <c r="J391" s="87">
        <v>1</v>
      </c>
      <c r="K391" s="88">
        <v>1</v>
      </c>
      <c r="L391" s="72"/>
      <c r="M391" s="3"/>
      <c r="N391" s="30"/>
      <c r="O391" s="3"/>
      <c r="P391" s="142">
        <v>2</v>
      </c>
      <c r="Q391" s="23"/>
      <c r="R391" s="84"/>
      <c r="T391" s="112"/>
    </row>
    <row r="392" spans="1:20" ht="15.75" customHeight="1">
      <c r="A392" s="64">
        <v>2101</v>
      </c>
      <c r="B392" s="87"/>
      <c r="C392" s="87"/>
      <c r="D392" s="87"/>
      <c r="E392" s="87"/>
      <c r="F392" s="87"/>
      <c r="G392" s="87"/>
      <c r="H392" s="87"/>
      <c r="I392" s="87"/>
      <c r="J392" s="87"/>
      <c r="K392" s="88"/>
      <c r="L392" s="72"/>
      <c r="M392" s="3"/>
      <c r="N392" s="30"/>
      <c r="O392" s="89" t="s">
        <v>83</v>
      </c>
      <c r="P392" s="90">
        <v>34</v>
      </c>
      <c r="Q392" s="120">
        <f>K395</f>
        <v>40</v>
      </c>
      <c r="R392" s="92" t="s">
        <v>11</v>
      </c>
      <c r="T392" s="112"/>
    </row>
    <row r="393" spans="1:20" ht="15.75" customHeight="1">
      <c r="A393" s="64">
        <v>2102</v>
      </c>
      <c r="B393" s="87"/>
      <c r="C393" s="87"/>
      <c r="D393" s="87"/>
      <c r="E393" s="87"/>
      <c r="F393" s="87"/>
      <c r="G393" s="87"/>
      <c r="H393" s="87"/>
      <c r="I393" s="87"/>
      <c r="J393" s="87"/>
      <c r="K393" s="88"/>
      <c r="L393" s="72"/>
      <c r="M393" s="3"/>
      <c r="N393" s="30"/>
      <c r="O393" s="93" t="s">
        <v>85</v>
      </c>
      <c r="P393" s="94">
        <f>IF(P392/B378=0,"",P392/B378)</f>
        <v>0.4358974358974359</v>
      </c>
      <c r="Q393" s="121">
        <f>IF(P392/Q392=0,"",P392/Q392)</f>
        <v>0.85</v>
      </c>
      <c r="R393" s="96" t="s">
        <v>86</v>
      </c>
      <c r="T393" s="112"/>
    </row>
    <row r="394" spans="1:20" ht="15.75" customHeight="1">
      <c r="A394" s="64">
        <v>2201</v>
      </c>
      <c r="B394" s="87"/>
      <c r="C394" s="87"/>
      <c r="D394" s="87"/>
      <c r="E394" s="87"/>
      <c r="F394" s="87"/>
      <c r="G394" s="87"/>
      <c r="H394" s="87"/>
      <c r="I394" s="87"/>
      <c r="J394" s="87"/>
      <c r="K394" s="88"/>
      <c r="L394" s="97"/>
      <c r="M394" s="98"/>
      <c r="N394" s="99"/>
      <c r="O394" s="98"/>
      <c r="P394" s="99"/>
      <c r="Q394" s="99"/>
      <c r="R394" s="122"/>
      <c r="T394" s="112"/>
    </row>
    <row r="395" spans="1:20" ht="18" customHeight="1">
      <c r="A395" s="29"/>
      <c r="B395" s="30"/>
      <c r="C395" s="30"/>
      <c r="E395" s="288" t="s">
        <v>111</v>
      </c>
      <c r="F395" s="289"/>
      <c r="G395" s="289"/>
      <c r="H395" s="289"/>
      <c r="I395" s="289"/>
      <c r="J395" s="289"/>
      <c r="K395" s="101">
        <f>SUM(K378:K391)</f>
        <v>40</v>
      </c>
      <c r="L395" s="102">
        <f>IF(K386=0,"",K386/B378)</f>
        <v>0.16666666666666666</v>
      </c>
      <c r="M395" s="102">
        <f>IF(K395=0,"",K395/B378)</f>
        <v>0.51282051282051277</v>
      </c>
      <c r="N395" s="102">
        <f>IF(K386=0,"",M395-L395)</f>
        <v>0.34615384615384615</v>
      </c>
      <c r="O395" s="3"/>
      <c r="P395" s="30"/>
      <c r="Q395" s="23"/>
      <c r="R395" s="3"/>
      <c r="T395" s="112"/>
    </row>
    <row r="396" spans="1:20" ht="12.75" customHeight="1">
      <c r="L396" s="3"/>
      <c r="M396" s="3"/>
      <c r="O396" s="3"/>
    </row>
    <row r="397" spans="1:20" ht="12.75" customHeight="1">
      <c r="L397" s="3"/>
      <c r="M397" s="3"/>
      <c r="O397" s="3"/>
    </row>
    <row r="398" spans="1:20" ht="26.25" customHeight="1">
      <c r="A398" s="2"/>
      <c r="B398" s="296" t="s">
        <v>99</v>
      </c>
      <c r="C398" s="297"/>
      <c r="D398" s="297"/>
      <c r="E398" s="297"/>
      <c r="F398" s="297"/>
      <c r="G398" s="297"/>
      <c r="H398" s="298" t="s">
        <v>93</v>
      </c>
      <c r="I398" s="292"/>
      <c r="J398" s="292"/>
      <c r="K398" s="30"/>
      <c r="L398" s="3"/>
      <c r="M398" s="3"/>
      <c r="N398" s="30"/>
      <c r="O398" s="3"/>
      <c r="P398" s="30"/>
      <c r="Q398" s="30"/>
      <c r="R398" s="30"/>
    </row>
    <row r="399" spans="1:20" ht="20.25" customHeight="1">
      <c r="A399" s="293" t="s">
        <v>10</v>
      </c>
      <c r="B399" s="294" t="s">
        <v>100</v>
      </c>
      <c r="C399" s="289"/>
      <c r="D399" s="289"/>
      <c r="E399" s="289"/>
      <c r="F399" s="289"/>
      <c r="G399" s="289"/>
      <c r="H399" s="289"/>
      <c r="I399" s="289"/>
      <c r="J399" s="290"/>
      <c r="K399" s="295" t="s">
        <v>11</v>
      </c>
      <c r="L399" s="286" t="s">
        <v>3</v>
      </c>
      <c r="M399" s="286" t="s">
        <v>4</v>
      </c>
      <c r="N399" s="284" t="s">
        <v>5</v>
      </c>
      <c r="O399" s="286" t="s">
        <v>6</v>
      </c>
      <c r="P399" s="287" t="s">
        <v>7</v>
      </c>
      <c r="Q399" s="287" t="s">
        <v>8</v>
      </c>
      <c r="R399" s="286" t="s">
        <v>101</v>
      </c>
    </row>
    <row r="400" spans="1:20" ht="15.75" customHeight="1">
      <c r="A400" s="285"/>
      <c r="B400" s="64" t="s">
        <v>102</v>
      </c>
      <c r="C400" s="64" t="s">
        <v>103</v>
      </c>
      <c r="D400" s="64" t="s">
        <v>104</v>
      </c>
      <c r="E400" s="64" t="s">
        <v>105</v>
      </c>
      <c r="F400" s="64" t="s">
        <v>106</v>
      </c>
      <c r="G400" s="64" t="s">
        <v>107</v>
      </c>
      <c r="H400" s="64" t="s">
        <v>108</v>
      </c>
      <c r="I400" s="64" t="s">
        <v>109</v>
      </c>
      <c r="J400" s="64" t="s">
        <v>110</v>
      </c>
      <c r="K400" s="285"/>
      <c r="L400" s="285"/>
      <c r="M400" s="285"/>
      <c r="N400" s="285"/>
      <c r="O400" s="285"/>
      <c r="P400" s="285"/>
      <c r="Q400" s="285"/>
      <c r="R400" s="285"/>
      <c r="T400" s="112"/>
    </row>
    <row r="401" spans="1:20" ht="15.75" customHeight="1">
      <c r="A401" s="64">
        <v>1402</v>
      </c>
      <c r="B401" s="65">
        <v>56</v>
      </c>
      <c r="C401" s="87"/>
      <c r="D401" s="87"/>
      <c r="E401" s="87"/>
      <c r="F401" s="87"/>
      <c r="G401" s="87"/>
      <c r="H401" s="87"/>
      <c r="I401" s="87"/>
      <c r="J401" s="87"/>
      <c r="K401" s="88"/>
      <c r="L401" s="67"/>
      <c r="M401" s="49"/>
      <c r="N401" s="68"/>
      <c r="O401" s="107"/>
      <c r="P401" s="70">
        <f>B401</f>
        <v>56</v>
      </c>
      <c r="Q401" s="108"/>
      <c r="R401" s="107"/>
      <c r="T401" s="112"/>
    </row>
    <row r="402" spans="1:20" ht="15.75" customHeight="1">
      <c r="A402" s="64">
        <v>1501</v>
      </c>
      <c r="B402" s="87"/>
      <c r="C402" s="87">
        <v>55</v>
      </c>
      <c r="D402" s="87"/>
      <c r="E402" s="87"/>
      <c r="F402" s="87"/>
      <c r="G402" s="87"/>
      <c r="H402" s="87"/>
      <c r="I402" s="87"/>
      <c r="J402" s="87"/>
      <c r="K402" s="88"/>
      <c r="L402" s="72"/>
      <c r="M402" s="3"/>
      <c r="N402" s="73"/>
      <c r="O402" s="74">
        <f>IF(C402=0,"",C402/B401)</f>
        <v>0.9821428571428571</v>
      </c>
      <c r="P402" s="75">
        <v>55</v>
      </c>
      <c r="Q402" s="76">
        <f t="shared" ref="Q402:Q409" si="37">IF(P402=0,"",P402/P401)</f>
        <v>0.9821428571428571</v>
      </c>
      <c r="R402" s="76">
        <f t="shared" ref="R402:R409" si="38">IF(P402=0,"",100%-Q402)</f>
        <v>1.7857142857142905E-2</v>
      </c>
      <c r="T402" s="112"/>
    </row>
    <row r="403" spans="1:20" ht="15.75" customHeight="1">
      <c r="A403" s="64">
        <v>1502</v>
      </c>
      <c r="B403" s="87"/>
      <c r="C403" s="87"/>
      <c r="D403" s="87">
        <v>46</v>
      </c>
      <c r="E403" s="87"/>
      <c r="F403" s="87"/>
      <c r="G403" s="87"/>
      <c r="H403" s="87"/>
      <c r="I403" s="87"/>
      <c r="J403" s="87"/>
      <c r="K403" s="88"/>
      <c r="L403" s="72"/>
      <c r="M403" s="3"/>
      <c r="N403" s="73"/>
      <c r="O403" s="74">
        <f>IF(D403=0,"",D403/C402)</f>
        <v>0.83636363636363631</v>
      </c>
      <c r="P403" s="75">
        <v>53</v>
      </c>
      <c r="Q403" s="76">
        <f t="shared" si="37"/>
        <v>0.96363636363636362</v>
      </c>
      <c r="R403" s="76">
        <f t="shared" si="38"/>
        <v>3.6363636363636376E-2</v>
      </c>
      <c r="T403" s="77">
        <f>P403/P401</f>
        <v>0.9464285714285714</v>
      </c>
    </row>
    <row r="404" spans="1:20" ht="15.75" customHeight="1">
      <c r="A404" s="64">
        <v>1601</v>
      </c>
      <c r="B404" s="87"/>
      <c r="C404" s="87"/>
      <c r="D404" s="87"/>
      <c r="E404" s="87">
        <v>37</v>
      </c>
      <c r="F404" s="87"/>
      <c r="G404" s="87"/>
      <c r="H404" s="87"/>
      <c r="I404" s="87"/>
      <c r="J404" s="87"/>
      <c r="K404" s="88"/>
      <c r="L404" s="72"/>
      <c r="M404" s="3"/>
      <c r="N404" s="73"/>
      <c r="O404" s="74">
        <f>IF(E404=0,"",E404/D403)</f>
        <v>0.80434782608695654</v>
      </c>
      <c r="P404" s="75">
        <v>49</v>
      </c>
      <c r="Q404" s="76">
        <f t="shared" si="37"/>
        <v>0.92452830188679247</v>
      </c>
      <c r="R404" s="76">
        <f t="shared" si="38"/>
        <v>7.547169811320753E-2</v>
      </c>
      <c r="T404" s="112"/>
    </row>
    <row r="405" spans="1:20" ht="15.75" customHeight="1">
      <c r="A405" s="64">
        <v>1602</v>
      </c>
      <c r="B405" s="87"/>
      <c r="C405" s="87"/>
      <c r="D405" s="87"/>
      <c r="E405" s="87"/>
      <c r="F405" s="87">
        <v>37</v>
      </c>
      <c r="G405" s="87"/>
      <c r="H405" s="87"/>
      <c r="I405" s="87"/>
      <c r="J405" s="87"/>
      <c r="K405" s="88"/>
      <c r="L405" s="72"/>
      <c r="M405" s="3"/>
      <c r="N405" s="73"/>
      <c r="O405" s="74">
        <f>IF(F405=0,"",F405/E404)</f>
        <v>1</v>
      </c>
      <c r="P405" s="75">
        <v>43</v>
      </c>
      <c r="Q405" s="76">
        <f t="shared" si="37"/>
        <v>0.87755102040816324</v>
      </c>
      <c r="R405" s="76">
        <f t="shared" si="38"/>
        <v>0.12244897959183676</v>
      </c>
      <c r="T405" s="112"/>
    </row>
    <row r="406" spans="1:20" ht="15.75" customHeight="1">
      <c r="A406" s="64">
        <v>1701</v>
      </c>
      <c r="B406" s="87"/>
      <c r="C406" s="87"/>
      <c r="D406" s="87"/>
      <c r="E406" s="87"/>
      <c r="F406" s="87"/>
      <c r="G406" s="87">
        <v>37</v>
      </c>
      <c r="H406" s="87"/>
      <c r="I406" s="87"/>
      <c r="J406" s="87"/>
      <c r="K406" s="88"/>
      <c r="L406" s="72"/>
      <c r="M406" s="3"/>
      <c r="N406" s="73"/>
      <c r="O406" s="74">
        <f>IF(G406=0,"",G406/F405)</f>
        <v>1</v>
      </c>
      <c r="P406" s="75">
        <v>42</v>
      </c>
      <c r="Q406" s="76">
        <f t="shared" si="37"/>
        <v>0.97674418604651159</v>
      </c>
      <c r="R406" s="76">
        <f t="shared" si="38"/>
        <v>2.3255813953488413E-2</v>
      </c>
      <c r="T406" s="112"/>
    </row>
    <row r="407" spans="1:20" ht="15.75" customHeight="1">
      <c r="A407" s="64">
        <v>1702</v>
      </c>
      <c r="B407" s="87"/>
      <c r="C407" s="87"/>
      <c r="D407" s="87"/>
      <c r="E407" s="87"/>
      <c r="F407" s="87"/>
      <c r="G407" s="87"/>
      <c r="H407" s="87">
        <v>37</v>
      </c>
      <c r="I407" s="87"/>
      <c r="J407" s="87"/>
      <c r="K407" s="88"/>
      <c r="L407" s="72"/>
      <c r="M407" s="3"/>
      <c r="N407" s="73"/>
      <c r="O407" s="74">
        <f>IF(H407=0,"",H407/G406)</f>
        <v>1</v>
      </c>
      <c r="P407" s="75">
        <v>42</v>
      </c>
      <c r="Q407" s="76">
        <f t="shared" si="37"/>
        <v>1</v>
      </c>
      <c r="R407" s="76">
        <f t="shared" si="38"/>
        <v>0</v>
      </c>
      <c r="T407" s="112"/>
    </row>
    <row r="408" spans="1:20" ht="15.75" customHeight="1">
      <c r="A408" s="64">
        <v>1801</v>
      </c>
      <c r="B408" s="87"/>
      <c r="C408" s="87"/>
      <c r="D408" s="87"/>
      <c r="E408" s="87"/>
      <c r="F408" s="87"/>
      <c r="G408" s="87"/>
      <c r="H408" s="87"/>
      <c r="I408" s="87">
        <v>37</v>
      </c>
      <c r="J408" s="87"/>
      <c r="K408" s="88"/>
      <c r="L408" s="72"/>
      <c r="M408" s="3"/>
      <c r="N408" s="73"/>
      <c r="O408" s="74">
        <f>IF(I408=0,"",I408/H407)</f>
        <v>1</v>
      </c>
      <c r="P408" s="75">
        <v>42</v>
      </c>
      <c r="Q408" s="76">
        <f t="shared" si="37"/>
        <v>1</v>
      </c>
      <c r="R408" s="76">
        <f t="shared" si="38"/>
        <v>0</v>
      </c>
      <c r="T408" s="112"/>
    </row>
    <row r="409" spans="1:20" ht="15.75" customHeight="1">
      <c r="A409" s="64">
        <v>1802</v>
      </c>
      <c r="B409" s="87"/>
      <c r="C409" s="87"/>
      <c r="D409" s="87"/>
      <c r="E409" s="87"/>
      <c r="F409" s="87"/>
      <c r="G409" s="87"/>
      <c r="H409" s="87"/>
      <c r="I409" s="87"/>
      <c r="J409" s="87">
        <v>35</v>
      </c>
      <c r="K409" s="88">
        <v>22</v>
      </c>
      <c r="L409" s="72"/>
      <c r="M409" s="3"/>
      <c r="N409" s="73"/>
      <c r="O409" s="78">
        <f>IF(J409=0,"",J409/I408)</f>
        <v>0.94594594594594594</v>
      </c>
      <c r="P409" s="75">
        <v>37</v>
      </c>
      <c r="Q409" s="79">
        <f t="shared" si="37"/>
        <v>0.88095238095238093</v>
      </c>
      <c r="R409" s="79">
        <f t="shared" si="38"/>
        <v>0.11904761904761907</v>
      </c>
      <c r="T409" s="112"/>
    </row>
    <row r="410" spans="1:20" ht="15.75" customHeight="1">
      <c r="A410" s="64">
        <v>1901</v>
      </c>
      <c r="B410" s="87"/>
      <c r="C410" s="87"/>
      <c r="D410" s="87"/>
      <c r="E410" s="87"/>
      <c r="F410" s="87"/>
      <c r="G410" s="87"/>
      <c r="H410" s="87"/>
      <c r="I410" s="87"/>
      <c r="J410" s="87">
        <v>13</v>
      </c>
      <c r="K410" s="88">
        <v>11</v>
      </c>
      <c r="L410" s="72"/>
      <c r="M410" s="3"/>
      <c r="N410" s="30"/>
      <c r="O410" s="124"/>
      <c r="P410" s="81">
        <v>14</v>
      </c>
      <c r="Q410" s="125"/>
      <c r="R410" s="92"/>
      <c r="T410" s="112"/>
    </row>
    <row r="411" spans="1:20" ht="15.75" customHeight="1">
      <c r="A411" s="64">
        <v>1902</v>
      </c>
      <c r="B411" s="87"/>
      <c r="C411" s="87"/>
      <c r="D411" s="87"/>
      <c r="E411" s="87"/>
      <c r="F411" s="87"/>
      <c r="G411" s="87"/>
      <c r="H411" s="87"/>
      <c r="I411" s="87"/>
      <c r="J411" s="87">
        <v>2</v>
      </c>
      <c r="K411" s="88"/>
      <c r="L411" s="72"/>
      <c r="M411" s="3"/>
      <c r="N411" s="30"/>
      <c r="O411" s="84"/>
      <c r="P411" s="85">
        <v>2</v>
      </c>
      <c r="Q411" s="86"/>
      <c r="R411" s="84"/>
      <c r="T411" s="112"/>
    </row>
    <row r="412" spans="1:20" ht="15.75" customHeight="1">
      <c r="A412" s="64">
        <v>2001</v>
      </c>
      <c r="B412" s="87"/>
      <c r="C412" s="87"/>
      <c r="D412" s="87"/>
      <c r="E412" s="87"/>
      <c r="F412" s="87"/>
      <c r="G412" s="87"/>
      <c r="H412" s="87"/>
      <c r="I412" s="87"/>
      <c r="J412" s="87">
        <v>1</v>
      </c>
      <c r="K412" s="88"/>
      <c r="L412" s="72"/>
      <c r="M412" s="3"/>
      <c r="N412" s="30"/>
      <c r="O412" s="84"/>
      <c r="P412" s="85">
        <v>1</v>
      </c>
      <c r="Q412" s="86"/>
      <c r="R412" s="84"/>
      <c r="T412" s="112"/>
    </row>
    <row r="413" spans="1:20" ht="15.75" customHeight="1">
      <c r="A413" s="64">
        <v>2002</v>
      </c>
      <c r="B413" s="87"/>
      <c r="C413" s="87"/>
      <c r="D413" s="87"/>
      <c r="E413" s="87"/>
      <c r="F413" s="87"/>
      <c r="G413" s="87"/>
      <c r="H413" s="87"/>
      <c r="I413" s="87"/>
      <c r="J413" s="87">
        <v>1</v>
      </c>
      <c r="K413" s="88"/>
      <c r="L413" s="72"/>
      <c r="M413" s="3"/>
      <c r="N413" s="30"/>
      <c r="O413" s="84"/>
      <c r="P413" s="85">
        <v>1</v>
      </c>
      <c r="Q413" s="86"/>
      <c r="R413" s="84"/>
      <c r="T413" s="112"/>
    </row>
    <row r="414" spans="1:20" ht="15.75" customHeight="1">
      <c r="A414" s="64">
        <v>2101</v>
      </c>
      <c r="B414" s="87"/>
      <c r="C414" s="87"/>
      <c r="D414" s="87"/>
      <c r="E414" s="87"/>
      <c r="F414" s="87"/>
      <c r="G414" s="87"/>
      <c r="H414" s="87"/>
      <c r="I414" s="87"/>
      <c r="J414" s="87">
        <v>1</v>
      </c>
      <c r="K414" s="88">
        <v>1</v>
      </c>
      <c r="L414" s="72"/>
      <c r="M414" s="3"/>
      <c r="N414" s="30"/>
      <c r="O414" s="3"/>
      <c r="P414" s="30">
        <v>1</v>
      </c>
      <c r="Q414" s="23"/>
      <c r="R414" s="84"/>
      <c r="T414" s="112"/>
    </row>
    <row r="415" spans="1:20" ht="15.75" customHeight="1">
      <c r="A415" s="64">
        <v>2102</v>
      </c>
      <c r="B415" s="87"/>
      <c r="C415" s="87"/>
      <c r="D415" s="87"/>
      <c r="E415" s="87"/>
      <c r="F415" s="87"/>
      <c r="G415" s="87"/>
      <c r="H415" s="87"/>
      <c r="I415" s="87"/>
      <c r="J415" s="87"/>
      <c r="K415" s="88"/>
      <c r="L415" s="72"/>
      <c r="M415" s="3"/>
      <c r="N415" s="30"/>
      <c r="O415" s="89" t="s">
        <v>83</v>
      </c>
      <c r="P415" s="90">
        <v>30</v>
      </c>
      <c r="Q415" s="120">
        <f>IF(SUM(K407:K410)=0,"",SUM(K407:K410))</f>
        <v>33</v>
      </c>
      <c r="R415" s="92" t="s">
        <v>11</v>
      </c>
      <c r="T415" s="112"/>
    </row>
    <row r="416" spans="1:20" ht="15.75" customHeight="1">
      <c r="A416" s="64">
        <v>2201</v>
      </c>
      <c r="B416" s="87"/>
      <c r="C416" s="87"/>
      <c r="D416" s="87"/>
      <c r="E416" s="87"/>
      <c r="F416" s="87"/>
      <c r="G416" s="87"/>
      <c r="H416" s="87"/>
      <c r="I416" s="87"/>
      <c r="J416" s="87"/>
      <c r="K416" s="88"/>
      <c r="L416" s="72"/>
      <c r="M416" s="3"/>
      <c r="N416" s="30"/>
      <c r="O416" s="93" t="s">
        <v>85</v>
      </c>
      <c r="P416" s="94">
        <f>IF(P415/B401=0,"",P415/B401)</f>
        <v>0.5357142857142857</v>
      </c>
      <c r="Q416" s="121">
        <f>IF(P415/Q415=0,"",P415/Q415)</f>
        <v>0.90909090909090906</v>
      </c>
      <c r="R416" s="96" t="s">
        <v>86</v>
      </c>
      <c r="T416" s="112"/>
    </row>
    <row r="417" spans="1:20" ht="15.75" customHeight="1">
      <c r="A417" s="64">
        <v>2202</v>
      </c>
      <c r="B417" s="87"/>
      <c r="C417" s="87"/>
      <c r="D417" s="87"/>
      <c r="E417" s="87"/>
      <c r="F417" s="87"/>
      <c r="G417" s="87"/>
      <c r="H417" s="87"/>
      <c r="I417" s="87"/>
      <c r="J417" s="87"/>
      <c r="K417" s="88"/>
      <c r="L417" s="97"/>
      <c r="M417" s="98"/>
      <c r="N417" s="99"/>
      <c r="O417" s="98"/>
      <c r="P417" s="99"/>
      <c r="Q417" s="99"/>
      <c r="R417" s="122"/>
      <c r="T417" s="112"/>
    </row>
    <row r="418" spans="1:20" ht="18" customHeight="1">
      <c r="A418" s="29"/>
      <c r="B418" s="30"/>
      <c r="C418" s="30"/>
      <c r="E418" s="288" t="s">
        <v>111</v>
      </c>
      <c r="F418" s="289"/>
      <c r="G418" s="289"/>
      <c r="H418" s="289"/>
      <c r="I418" s="289"/>
      <c r="J418" s="289"/>
      <c r="K418" s="101">
        <f>SUM(K401:K414)</f>
        <v>34</v>
      </c>
      <c r="L418" s="102">
        <f>IF(K409=0,"",K409/B401)</f>
        <v>0.39285714285714285</v>
      </c>
      <c r="M418" s="102">
        <f>IF(K418=0,"",K418/B401)</f>
        <v>0.6071428571428571</v>
      </c>
      <c r="N418" s="102">
        <f>IF(K409=0,"",M418-L418)</f>
        <v>0.21428571428571425</v>
      </c>
      <c r="O418" s="3"/>
      <c r="P418" s="30"/>
      <c r="Q418" s="23"/>
      <c r="R418" s="3"/>
      <c r="T418" s="112"/>
    </row>
    <row r="419" spans="1:20" ht="12.75" customHeight="1">
      <c r="L419" s="3"/>
      <c r="M419" s="3"/>
      <c r="O419" s="3"/>
    </row>
    <row r="420" spans="1:20" ht="12.75" customHeight="1">
      <c r="L420" s="3"/>
      <c r="M420" s="3"/>
      <c r="O420" s="3"/>
    </row>
    <row r="421" spans="1:20" ht="26.25" customHeight="1">
      <c r="A421" s="2"/>
      <c r="B421" s="296" t="s">
        <v>99</v>
      </c>
      <c r="C421" s="297"/>
      <c r="D421" s="297"/>
      <c r="E421" s="297"/>
      <c r="F421" s="297"/>
      <c r="G421" s="297"/>
      <c r="H421" s="298" t="s">
        <v>94</v>
      </c>
      <c r="I421" s="292"/>
      <c r="J421" s="292"/>
      <c r="K421" s="30"/>
      <c r="L421" s="3"/>
      <c r="M421" s="3"/>
      <c r="N421" s="30"/>
      <c r="O421" s="3"/>
      <c r="P421" s="30"/>
      <c r="Q421" s="30"/>
      <c r="R421" s="30"/>
    </row>
    <row r="422" spans="1:20" ht="20.25" customHeight="1">
      <c r="A422" s="293" t="s">
        <v>10</v>
      </c>
      <c r="B422" s="294" t="s">
        <v>100</v>
      </c>
      <c r="C422" s="289"/>
      <c r="D422" s="289"/>
      <c r="E422" s="289"/>
      <c r="F422" s="289"/>
      <c r="G422" s="289"/>
      <c r="H422" s="289"/>
      <c r="I422" s="289"/>
      <c r="J422" s="290"/>
      <c r="K422" s="295" t="s">
        <v>11</v>
      </c>
      <c r="L422" s="286" t="s">
        <v>3</v>
      </c>
      <c r="M422" s="286" t="s">
        <v>4</v>
      </c>
      <c r="N422" s="284" t="s">
        <v>5</v>
      </c>
      <c r="O422" s="286" t="s">
        <v>6</v>
      </c>
      <c r="P422" s="287" t="s">
        <v>7</v>
      </c>
      <c r="Q422" s="287" t="s">
        <v>8</v>
      </c>
      <c r="R422" s="286" t="s">
        <v>101</v>
      </c>
    </row>
    <row r="423" spans="1:20" ht="15.75" customHeight="1">
      <c r="A423" s="285"/>
      <c r="B423" s="64" t="s">
        <v>102</v>
      </c>
      <c r="C423" s="64" t="s">
        <v>103</v>
      </c>
      <c r="D423" s="64" t="s">
        <v>104</v>
      </c>
      <c r="E423" s="64" t="s">
        <v>105</v>
      </c>
      <c r="F423" s="64" t="s">
        <v>106</v>
      </c>
      <c r="G423" s="64" t="s">
        <v>107</v>
      </c>
      <c r="H423" s="64" t="s">
        <v>108</v>
      </c>
      <c r="I423" s="64" t="s">
        <v>109</v>
      </c>
      <c r="J423" s="64" t="s">
        <v>110</v>
      </c>
      <c r="K423" s="285"/>
      <c r="L423" s="285"/>
      <c r="M423" s="285"/>
      <c r="N423" s="285"/>
      <c r="O423" s="285"/>
      <c r="P423" s="285"/>
      <c r="Q423" s="285"/>
      <c r="R423" s="285"/>
      <c r="T423" s="112"/>
    </row>
    <row r="424" spans="1:20" ht="15.75" customHeight="1">
      <c r="A424" s="64">
        <v>1501</v>
      </c>
      <c r="B424" s="65">
        <v>115</v>
      </c>
      <c r="C424" s="87"/>
      <c r="D424" s="87"/>
      <c r="E424" s="87"/>
      <c r="F424" s="87"/>
      <c r="G424" s="87"/>
      <c r="H424" s="87"/>
      <c r="I424" s="87"/>
      <c r="J424" s="87"/>
      <c r="K424" s="88"/>
      <c r="L424" s="67"/>
      <c r="M424" s="49"/>
      <c r="N424" s="68"/>
      <c r="O424" s="107"/>
      <c r="P424" s="70">
        <f>B424</f>
        <v>115</v>
      </c>
      <c r="Q424" s="108"/>
      <c r="R424" s="107"/>
      <c r="T424" s="112"/>
    </row>
    <row r="425" spans="1:20" ht="15.75" customHeight="1">
      <c r="A425" s="64">
        <v>1502</v>
      </c>
      <c r="B425" s="87"/>
      <c r="C425" s="87">
        <v>90</v>
      </c>
      <c r="D425" s="87"/>
      <c r="E425" s="87"/>
      <c r="F425" s="87"/>
      <c r="G425" s="87"/>
      <c r="H425" s="87"/>
      <c r="I425" s="87"/>
      <c r="J425" s="87"/>
      <c r="K425" s="88"/>
      <c r="L425" s="72"/>
      <c r="M425" s="3"/>
      <c r="N425" s="73"/>
      <c r="O425" s="74">
        <f>IF(C425=0,"",C425/B424)</f>
        <v>0.78260869565217395</v>
      </c>
      <c r="P425" s="75">
        <v>92</v>
      </c>
      <c r="Q425" s="76">
        <f t="shared" ref="Q425:Q432" si="39">IF(P425=0,"",P425/P424)</f>
        <v>0.8</v>
      </c>
      <c r="R425" s="76">
        <f t="shared" ref="R425:R432" si="40">IF(P425=0,"",100%-Q425)</f>
        <v>0.19999999999999996</v>
      </c>
      <c r="T425" s="112"/>
    </row>
    <row r="426" spans="1:20" ht="15.75" customHeight="1">
      <c r="A426" s="64">
        <v>1601</v>
      </c>
      <c r="B426" s="87"/>
      <c r="C426" s="87"/>
      <c r="D426" s="87">
        <v>83</v>
      </c>
      <c r="E426" s="87"/>
      <c r="F426" s="87"/>
      <c r="G426" s="87"/>
      <c r="H426" s="87"/>
      <c r="I426" s="87"/>
      <c r="J426" s="87"/>
      <c r="K426" s="88"/>
      <c r="L426" s="72"/>
      <c r="M426" s="3"/>
      <c r="N426" s="73"/>
      <c r="O426" s="74">
        <f>IF(D426=0,"",D426/C425)</f>
        <v>0.92222222222222228</v>
      </c>
      <c r="P426" s="75">
        <v>90</v>
      </c>
      <c r="Q426" s="76">
        <f t="shared" si="39"/>
        <v>0.97826086956521741</v>
      </c>
      <c r="R426" s="76">
        <f t="shared" si="40"/>
        <v>2.1739130434782594E-2</v>
      </c>
      <c r="T426" s="77">
        <f>P426/P424</f>
        <v>0.78260869565217395</v>
      </c>
    </row>
    <row r="427" spans="1:20" ht="15.75" customHeight="1">
      <c r="A427" s="64">
        <v>1602</v>
      </c>
      <c r="B427" s="87"/>
      <c r="C427" s="87"/>
      <c r="D427" s="87"/>
      <c r="E427" s="87">
        <v>58</v>
      </c>
      <c r="F427" s="87"/>
      <c r="G427" s="87"/>
      <c r="H427" s="87"/>
      <c r="I427" s="87"/>
      <c r="J427" s="87"/>
      <c r="K427" s="88"/>
      <c r="L427" s="72"/>
      <c r="M427" s="3"/>
      <c r="N427" s="73"/>
      <c r="O427" s="74">
        <f>IF(E427=0,"",E427/D426)</f>
        <v>0.6987951807228916</v>
      </c>
      <c r="P427" s="75">
        <v>80</v>
      </c>
      <c r="Q427" s="76">
        <f t="shared" si="39"/>
        <v>0.88888888888888884</v>
      </c>
      <c r="R427" s="76">
        <f t="shared" si="40"/>
        <v>0.11111111111111116</v>
      </c>
      <c r="T427" s="112"/>
    </row>
    <row r="428" spans="1:20" ht="15.75" customHeight="1">
      <c r="A428" s="64">
        <v>1701</v>
      </c>
      <c r="B428" s="87"/>
      <c r="C428" s="87"/>
      <c r="D428" s="87"/>
      <c r="E428" s="87"/>
      <c r="F428" s="87">
        <v>56</v>
      </c>
      <c r="G428" s="87"/>
      <c r="H428" s="87"/>
      <c r="I428" s="87"/>
      <c r="J428" s="87"/>
      <c r="K428" s="88"/>
      <c r="L428" s="72"/>
      <c r="M428" s="3"/>
      <c r="N428" s="73"/>
      <c r="O428" s="74">
        <f>IF(F428=0,"",F428/E427)</f>
        <v>0.96551724137931039</v>
      </c>
      <c r="P428" s="75">
        <v>76</v>
      </c>
      <c r="Q428" s="76">
        <f t="shared" si="39"/>
        <v>0.95</v>
      </c>
      <c r="R428" s="76">
        <f t="shared" si="40"/>
        <v>5.0000000000000044E-2</v>
      </c>
      <c r="T428" s="112"/>
    </row>
    <row r="429" spans="1:20" ht="15.75" customHeight="1">
      <c r="A429" s="64">
        <v>1702</v>
      </c>
      <c r="B429" s="87"/>
      <c r="C429" s="87"/>
      <c r="D429" s="87"/>
      <c r="E429" s="87"/>
      <c r="F429" s="87"/>
      <c r="G429" s="87">
        <v>47</v>
      </c>
      <c r="H429" s="87"/>
      <c r="I429" s="87"/>
      <c r="J429" s="87"/>
      <c r="K429" s="88"/>
      <c r="L429" s="72"/>
      <c r="M429" s="3"/>
      <c r="N429" s="73"/>
      <c r="O429" s="74">
        <f>IF(G429=0,"",G429/F428)</f>
        <v>0.8392857142857143</v>
      </c>
      <c r="P429" s="75">
        <v>69</v>
      </c>
      <c r="Q429" s="76">
        <f t="shared" si="39"/>
        <v>0.90789473684210531</v>
      </c>
      <c r="R429" s="76">
        <f t="shared" si="40"/>
        <v>9.210526315789469E-2</v>
      </c>
      <c r="T429" s="112"/>
    </row>
    <row r="430" spans="1:20" ht="15.75" customHeight="1">
      <c r="A430" s="64">
        <v>1801</v>
      </c>
      <c r="B430" s="87"/>
      <c r="C430" s="87"/>
      <c r="D430" s="87"/>
      <c r="E430" s="87"/>
      <c r="F430" s="87"/>
      <c r="G430" s="87"/>
      <c r="H430" s="87">
        <v>46</v>
      </c>
      <c r="I430" s="87"/>
      <c r="J430" s="87"/>
      <c r="K430" s="88"/>
      <c r="L430" s="72"/>
      <c r="M430" s="3"/>
      <c r="N430" s="73"/>
      <c r="O430" s="74">
        <f>IF(H430=0,"",H430/G429)</f>
        <v>0.97872340425531912</v>
      </c>
      <c r="P430" s="75">
        <v>64</v>
      </c>
      <c r="Q430" s="76">
        <f t="shared" si="39"/>
        <v>0.92753623188405798</v>
      </c>
      <c r="R430" s="76">
        <f t="shared" si="40"/>
        <v>7.2463768115942018E-2</v>
      </c>
      <c r="T430" s="112"/>
    </row>
    <row r="431" spans="1:20" ht="15.75" customHeight="1">
      <c r="A431" s="64">
        <v>1802</v>
      </c>
      <c r="B431" s="87"/>
      <c r="C431" s="87"/>
      <c r="D431" s="87"/>
      <c r="E431" s="87"/>
      <c r="F431" s="87"/>
      <c r="G431" s="87"/>
      <c r="H431" s="87"/>
      <c r="I431" s="87">
        <v>43</v>
      </c>
      <c r="J431" s="87"/>
      <c r="K431" s="88">
        <v>1</v>
      </c>
      <c r="L431" s="72"/>
      <c r="M431" s="3"/>
      <c r="N431" s="73"/>
      <c r="O431" s="74">
        <f>IF(I431=0,"",I431/H430)</f>
        <v>0.93478260869565222</v>
      </c>
      <c r="P431" s="75">
        <v>59</v>
      </c>
      <c r="Q431" s="76">
        <f t="shared" si="39"/>
        <v>0.921875</v>
      </c>
      <c r="R431" s="76">
        <f t="shared" si="40"/>
        <v>7.8125E-2</v>
      </c>
      <c r="T431" s="112"/>
    </row>
    <row r="432" spans="1:20" ht="15.75" customHeight="1">
      <c r="A432" s="64">
        <v>1901</v>
      </c>
      <c r="B432" s="87"/>
      <c r="C432" s="87"/>
      <c r="D432" s="87"/>
      <c r="E432" s="87"/>
      <c r="F432" s="87"/>
      <c r="G432" s="87"/>
      <c r="H432" s="87"/>
      <c r="I432" s="87"/>
      <c r="J432" s="87">
        <v>36</v>
      </c>
      <c r="K432" s="88">
        <v>25</v>
      </c>
      <c r="L432" s="72"/>
      <c r="M432" s="3"/>
      <c r="N432" s="73"/>
      <c r="O432" s="78">
        <f>IF(J432=0,"",J432/I431)</f>
        <v>0.83720930232558144</v>
      </c>
      <c r="P432" s="75">
        <v>58</v>
      </c>
      <c r="Q432" s="79">
        <f t="shared" si="39"/>
        <v>0.98305084745762716</v>
      </c>
      <c r="R432" s="79">
        <f t="shared" si="40"/>
        <v>1.6949152542372836E-2</v>
      </c>
      <c r="T432" s="112"/>
    </row>
    <row r="433" spans="1:20" ht="15.75" customHeight="1">
      <c r="A433" s="64">
        <v>1902</v>
      </c>
      <c r="B433" s="87"/>
      <c r="C433" s="87"/>
      <c r="D433" s="87"/>
      <c r="E433" s="87"/>
      <c r="F433" s="87"/>
      <c r="G433" s="87"/>
      <c r="H433" s="87"/>
      <c r="I433" s="87"/>
      <c r="J433" s="87">
        <v>16</v>
      </c>
      <c r="K433" s="88">
        <v>11</v>
      </c>
      <c r="L433" s="72"/>
      <c r="M433" s="3"/>
      <c r="N433" s="30"/>
      <c r="O433" s="124"/>
      <c r="P433" s="81">
        <v>30</v>
      </c>
      <c r="Q433" s="125"/>
      <c r="R433" s="92"/>
      <c r="T433" s="112"/>
    </row>
    <row r="434" spans="1:20" ht="15.75" customHeight="1">
      <c r="A434" s="64">
        <v>2001</v>
      </c>
      <c r="B434" s="87"/>
      <c r="C434" s="87"/>
      <c r="D434" s="87"/>
      <c r="E434" s="87"/>
      <c r="F434" s="87"/>
      <c r="G434" s="87"/>
      <c r="H434" s="87"/>
      <c r="I434" s="87"/>
      <c r="J434" s="87">
        <v>8</v>
      </c>
      <c r="K434" s="88">
        <v>4</v>
      </c>
      <c r="L434" s="72"/>
      <c r="M434" s="3"/>
      <c r="N434" s="30"/>
      <c r="O434" s="84"/>
      <c r="P434" s="85">
        <v>14</v>
      </c>
      <c r="Q434" s="86"/>
      <c r="R434" s="84"/>
      <c r="T434" s="112"/>
    </row>
    <row r="435" spans="1:20" ht="15.75" customHeight="1">
      <c r="A435" s="64">
        <v>2002</v>
      </c>
      <c r="B435" s="87"/>
      <c r="C435" s="87"/>
      <c r="D435" s="87"/>
      <c r="E435" s="87"/>
      <c r="F435" s="87"/>
      <c r="G435" s="87"/>
      <c r="H435" s="87"/>
      <c r="I435" s="87"/>
      <c r="J435" s="87">
        <v>6</v>
      </c>
      <c r="K435" s="88">
        <v>4</v>
      </c>
      <c r="L435" s="72"/>
      <c r="M435" s="3"/>
      <c r="N435" s="30"/>
      <c r="O435" s="84"/>
      <c r="P435" s="85">
        <v>8</v>
      </c>
      <c r="Q435" s="86"/>
      <c r="R435" s="84"/>
      <c r="T435" s="112"/>
    </row>
    <row r="436" spans="1:20" ht="15.75" customHeight="1">
      <c r="A436" s="64">
        <v>2101</v>
      </c>
      <c r="B436" s="87"/>
      <c r="C436" s="87"/>
      <c r="D436" s="87"/>
      <c r="E436" s="87"/>
      <c r="F436" s="87"/>
      <c r="G436" s="87"/>
      <c r="H436" s="87"/>
      <c r="I436" s="87"/>
      <c r="J436" s="87">
        <v>2</v>
      </c>
      <c r="K436" s="88">
        <v>2</v>
      </c>
      <c r="L436" s="72"/>
      <c r="M436" s="3"/>
      <c r="N436" s="30"/>
      <c r="O436" s="84"/>
      <c r="P436" s="85">
        <v>4</v>
      </c>
      <c r="Q436" s="86"/>
      <c r="R436" s="84"/>
      <c r="T436" s="112"/>
    </row>
    <row r="437" spans="1:20" ht="15.75" customHeight="1">
      <c r="A437" s="64">
        <v>2102</v>
      </c>
      <c r="B437" s="87"/>
      <c r="C437" s="87"/>
      <c r="D437" s="87"/>
      <c r="E437" s="87"/>
      <c r="F437" s="87"/>
      <c r="G437" s="87"/>
      <c r="H437" s="87"/>
      <c r="I437" s="87"/>
      <c r="J437" s="87">
        <v>2</v>
      </c>
      <c r="K437" s="88">
        <v>2</v>
      </c>
      <c r="L437" s="72"/>
      <c r="M437" s="3"/>
      <c r="N437" s="30"/>
      <c r="O437" s="3"/>
      <c r="P437" s="30">
        <v>2</v>
      </c>
      <c r="Q437" s="23"/>
      <c r="R437" s="84"/>
      <c r="T437" s="112"/>
    </row>
    <row r="438" spans="1:20" ht="15.75" customHeight="1">
      <c r="A438" s="64">
        <v>2201</v>
      </c>
      <c r="B438" s="87"/>
      <c r="C438" s="87"/>
      <c r="D438" s="87"/>
      <c r="E438" s="87"/>
      <c r="F438" s="87"/>
      <c r="G438" s="87"/>
      <c r="H438" s="87"/>
      <c r="I438" s="87"/>
      <c r="J438" s="87"/>
      <c r="K438" s="88"/>
      <c r="L438" s="72"/>
      <c r="M438" s="3"/>
      <c r="N438" s="30"/>
      <c r="O438" s="89" t="s">
        <v>83</v>
      </c>
      <c r="P438" s="90">
        <v>48</v>
      </c>
      <c r="Q438" s="120">
        <f>K441</f>
        <v>49</v>
      </c>
      <c r="R438" s="92" t="s">
        <v>11</v>
      </c>
      <c r="T438" s="112"/>
    </row>
    <row r="439" spans="1:20" ht="15.75" customHeight="1">
      <c r="A439" s="64">
        <v>2202</v>
      </c>
      <c r="B439" s="87"/>
      <c r="C439" s="87"/>
      <c r="D439" s="87"/>
      <c r="E439" s="87"/>
      <c r="F439" s="87"/>
      <c r="G439" s="87"/>
      <c r="H439" s="87"/>
      <c r="I439" s="87"/>
      <c r="J439" s="87"/>
      <c r="K439" s="88"/>
      <c r="L439" s="72"/>
      <c r="M439" s="3"/>
      <c r="N439" s="30"/>
      <c r="O439" s="93" t="s">
        <v>85</v>
      </c>
      <c r="P439" s="94">
        <f>P438/B424</f>
        <v>0.41739130434782606</v>
      </c>
      <c r="Q439" s="121">
        <f>P438/Q438</f>
        <v>0.97959183673469385</v>
      </c>
      <c r="R439" s="96" t="s">
        <v>86</v>
      </c>
      <c r="T439" s="112"/>
    </row>
    <row r="440" spans="1:20" ht="15.75" customHeight="1">
      <c r="A440" s="64">
        <v>2301</v>
      </c>
      <c r="B440" s="87"/>
      <c r="C440" s="87"/>
      <c r="D440" s="87"/>
      <c r="E440" s="87"/>
      <c r="F440" s="87"/>
      <c r="G440" s="87"/>
      <c r="H440" s="87"/>
      <c r="I440" s="87"/>
      <c r="J440" s="87"/>
      <c r="K440" s="88"/>
      <c r="L440" s="97"/>
      <c r="M440" s="98"/>
      <c r="N440" s="99"/>
      <c r="O440" s="98"/>
      <c r="P440" s="99"/>
      <c r="Q440" s="99"/>
      <c r="R440" s="122"/>
      <c r="T440" s="112"/>
    </row>
    <row r="441" spans="1:20" ht="18" customHeight="1">
      <c r="A441" s="29"/>
      <c r="B441" s="30"/>
      <c r="C441" s="30"/>
      <c r="E441" s="288" t="s">
        <v>111</v>
      </c>
      <c r="F441" s="289"/>
      <c r="G441" s="289"/>
      <c r="H441" s="289"/>
      <c r="I441" s="289"/>
      <c r="J441" s="289"/>
      <c r="K441" s="101">
        <f>SUM(K424:K437)</f>
        <v>49</v>
      </c>
      <c r="L441" s="102">
        <f>IF(K432=0,"",K432/B424)</f>
        <v>0.21739130434782608</v>
      </c>
      <c r="M441" s="102">
        <f>IF(K441=0,"",K441/B424)</f>
        <v>0.42608695652173911</v>
      </c>
      <c r="N441" s="102">
        <f>IF(K432=0,"",M441-L441)</f>
        <v>0.20869565217391303</v>
      </c>
      <c r="O441" s="3"/>
      <c r="P441" s="30"/>
      <c r="Q441" s="23"/>
      <c r="R441" s="3"/>
      <c r="T441" s="112"/>
    </row>
    <row r="442" spans="1:20" ht="14.25" customHeight="1">
      <c r="T442" s="112"/>
    </row>
    <row r="443" spans="1:20" ht="14.25" customHeight="1">
      <c r="L443" s="3"/>
      <c r="M443" s="3"/>
      <c r="O443" s="3"/>
      <c r="T443" s="112"/>
    </row>
    <row r="444" spans="1:20" ht="26.25" customHeight="1">
      <c r="A444" s="2"/>
      <c r="B444" s="296" t="s">
        <v>99</v>
      </c>
      <c r="C444" s="297"/>
      <c r="D444" s="297"/>
      <c r="E444" s="297"/>
      <c r="F444" s="297"/>
      <c r="G444" s="297"/>
      <c r="H444" s="298" t="s">
        <v>97</v>
      </c>
      <c r="I444" s="292"/>
      <c r="J444" s="292"/>
      <c r="K444" s="30"/>
      <c r="L444" s="3"/>
      <c r="M444" s="3"/>
      <c r="N444" s="30"/>
      <c r="O444" s="3"/>
      <c r="P444" s="30"/>
      <c r="Q444" s="30"/>
      <c r="R444" s="30"/>
      <c r="T444" s="112"/>
    </row>
    <row r="445" spans="1:20" ht="20.25" customHeight="1">
      <c r="A445" s="293" t="s">
        <v>10</v>
      </c>
      <c r="B445" s="294" t="s">
        <v>100</v>
      </c>
      <c r="C445" s="289"/>
      <c r="D445" s="289"/>
      <c r="E445" s="289"/>
      <c r="F445" s="289"/>
      <c r="G445" s="289"/>
      <c r="H445" s="289"/>
      <c r="I445" s="289"/>
      <c r="J445" s="290"/>
      <c r="K445" s="295" t="s">
        <v>11</v>
      </c>
      <c r="L445" s="286" t="s">
        <v>3</v>
      </c>
      <c r="M445" s="286" t="s">
        <v>4</v>
      </c>
      <c r="N445" s="284" t="s">
        <v>5</v>
      </c>
      <c r="O445" s="286" t="s">
        <v>6</v>
      </c>
      <c r="P445" s="287" t="s">
        <v>7</v>
      </c>
      <c r="Q445" s="287" t="s">
        <v>8</v>
      </c>
      <c r="R445" s="286" t="s">
        <v>101</v>
      </c>
      <c r="T445" s="112"/>
    </row>
    <row r="446" spans="1:20" ht="15.75" customHeight="1">
      <c r="A446" s="285"/>
      <c r="B446" s="64" t="s">
        <v>102</v>
      </c>
      <c r="C446" s="64" t="s">
        <v>103</v>
      </c>
      <c r="D446" s="64" t="s">
        <v>104</v>
      </c>
      <c r="E446" s="64" t="s">
        <v>105</v>
      </c>
      <c r="F446" s="64" t="s">
        <v>106</v>
      </c>
      <c r="G446" s="64" t="s">
        <v>107</v>
      </c>
      <c r="H446" s="64" t="s">
        <v>108</v>
      </c>
      <c r="I446" s="64" t="s">
        <v>109</v>
      </c>
      <c r="J446" s="64" t="s">
        <v>110</v>
      </c>
      <c r="K446" s="285"/>
      <c r="L446" s="285"/>
      <c r="M446" s="285"/>
      <c r="N446" s="285"/>
      <c r="O446" s="285"/>
      <c r="P446" s="285"/>
      <c r="Q446" s="285"/>
      <c r="R446" s="285"/>
      <c r="T446" s="112"/>
    </row>
    <row r="447" spans="1:20" ht="15.75" customHeight="1">
      <c r="A447" s="64">
        <v>1502</v>
      </c>
      <c r="B447" s="65">
        <v>92</v>
      </c>
      <c r="C447" s="87"/>
      <c r="D447" s="87"/>
      <c r="E447" s="87"/>
      <c r="F447" s="87"/>
      <c r="G447" s="87"/>
      <c r="H447" s="87"/>
      <c r="I447" s="87"/>
      <c r="J447" s="87"/>
      <c r="K447" s="88"/>
      <c r="L447" s="67"/>
      <c r="M447" s="49"/>
      <c r="N447" s="68"/>
      <c r="O447" s="107"/>
      <c r="P447" s="70">
        <f>B447</f>
        <v>92</v>
      </c>
      <c r="Q447" s="108"/>
      <c r="R447" s="107"/>
      <c r="T447" s="112"/>
    </row>
    <row r="448" spans="1:20" ht="15.75" customHeight="1">
      <c r="A448" s="64">
        <v>1601</v>
      </c>
      <c r="B448" s="87"/>
      <c r="C448" s="87">
        <v>77</v>
      </c>
      <c r="D448" s="87"/>
      <c r="E448" s="87"/>
      <c r="F448" s="87"/>
      <c r="G448" s="87"/>
      <c r="H448" s="87"/>
      <c r="I448" s="87"/>
      <c r="J448" s="87"/>
      <c r="K448" s="88"/>
      <c r="L448" s="72"/>
      <c r="M448" s="3"/>
      <c r="N448" s="73"/>
      <c r="O448" s="74">
        <f>IF(C448=0,"",C448/B447)</f>
        <v>0.83695652173913049</v>
      </c>
      <c r="P448" s="75">
        <v>77</v>
      </c>
      <c r="Q448" s="76">
        <f t="shared" ref="Q448:Q455" si="41">IF(P448=0,"",P448/P447)</f>
        <v>0.83695652173913049</v>
      </c>
      <c r="R448" s="76">
        <f t="shared" ref="R448:R455" si="42">IF(P448=0,"",100%-Q448)</f>
        <v>0.16304347826086951</v>
      </c>
      <c r="T448" s="112"/>
    </row>
    <row r="449" spans="1:20" ht="15.75" customHeight="1">
      <c r="A449" s="64">
        <v>1602</v>
      </c>
      <c r="B449" s="87"/>
      <c r="C449" s="87"/>
      <c r="D449" s="87">
        <v>68</v>
      </c>
      <c r="E449" s="87"/>
      <c r="F449" s="87"/>
      <c r="G449" s="87"/>
      <c r="H449" s="87"/>
      <c r="I449" s="87"/>
      <c r="J449" s="87"/>
      <c r="K449" s="88"/>
      <c r="L449" s="72"/>
      <c r="M449" s="3"/>
      <c r="N449" s="73"/>
      <c r="O449" s="74">
        <f>IF(D449=0,"",D449/C448)</f>
        <v>0.88311688311688308</v>
      </c>
      <c r="P449" s="75">
        <v>75</v>
      </c>
      <c r="Q449" s="76">
        <f t="shared" si="41"/>
        <v>0.97402597402597402</v>
      </c>
      <c r="R449" s="76">
        <f t="shared" si="42"/>
        <v>2.5974025974025983E-2</v>
      </c>
      <c r="T449" s="77">
        <f>P449/P447</f>
        <v>0.81521739130434778</v>
      </c>
    </row>
    <row r="450" spans="1:20" ht="15.75" customHeight="1">
      <c r="A450" s="64">
        <v>1701</v>
      </c>
      <c r="B450" s="87"/>
      <c r="C450" s="87"/>
      <c r="D450" s="87"/>
      <c r="E450" s="87">
        <v>60</v>
      </c>
      <c r="F450" s="87"/>
      <c r="G450" s="87"/>
      <c r="H450" s="87"/>
      <c r="I450" s="87"/>
      <c r="J450" s="87"/>
      <c r="K450" s="88"/>
      <c r="L450" s="72"/>
      <c r="M450" s="3"/>
      <c r="N450" s="73"/>
      <c r="O450" s="74">
        <f>IF(E450=0,"",E450/D449)</f>
        <v>0.88235294117647056</v>
      </c>
      <c r="P450" s="75">
        <v>68</v>
      </c>
      <c r="Q450" s="76">
        <f t="shared" si="41"/>
        <v>0.90666666666666662</v>
      </c>
      <c r="R450" s="76">
        <f t="shared" si="42"/>
        <v>9.3333333333333379E-2</v>
      </c>
      <c r="T450" s="112"/>
    </row>
    <row r="451" spans="1:20" ht="15.75" customHeight="1">
      <c r="A451" s="64">
        <v>1702</v>
      </c>
      <c r="B451" s="87"/>
      <c r="C451" s="87"/>
      <c r="D451" s="87"/>
      <c r="E451" s="87"/>
      <c r="F451" s="87">
        <v>54</v>
      </c>
      <c r="G451" s="87"/>
      <c r="H451" s="87"/>
      <c r="I451" s="87"/>
      <c r="J451" s="87"/>
      <c r="K451" s="88"/>
      <c r="L451" s="72"/>
      <c r="M451" s="3"/>
      <c r="N451" s="73"/>
      <c r="O451" s="74">
        <f>IF(F451=0,"",F451/E450)</f>
        <v>0.9</v>
      </c>
      <c r="P451" s="75">
        <v>65</v>
      </c>
      <c r="Q451" s="76">
        <f t="shared" si="41"/>
        <v>0.95588235294117652</v>
      </c>
      <c r="R451" s="76">
        <f t="shared" si="42"/>
        <v>4.4117647058823484E-2</v>
      </c>
      <c r="T451" s="112"/>
    </row>
    <row r="452" spans="1:20" ht="15.75" customHeight="1">
      <c r="A452" s="64">
        <v>1801</v>
      </c>
      <c r="B452" s="87"/>
      <c r="C452" s="87"/>
      <c r="D452" s="87"/>
      <c r="E452" s="87"/>
      <c r="F452" s="87"/>
      <c r="G452" s="87">
        <v>48</v>
      </c>
      <c r="H452" s="87"/>
      <c r="I452" s="87"/>
      <c r="J452" s="87"/>
      <c r="K452" s="88"/>
      <c r="L452" s="72"/>
      <c r="M452" s="3"/>
      <c r="N452" s="73"/>
      <c r="O452" s="74">
        <f>IF(G452=0,"",G452/F451)</f>
        <v>0.88888888888888884</v>
      </c>
      <c r="P452" s="75">
        <v>65</v>
      </c>
      <c r="Q452" s="76">
        <f t="shared" si="41"/>
        <v>1</v>
      </c>
      <c r="R452" s="76">
        <f t="shared" si="42"/>
        <v>0</v>
      </c>
      <c r="T452" s="112"/>
    </row>
    <row r="453" spans="1:20" ht="15.75" customHeight="1">
      <c r="A453" s="64">
        <v>1802</v>
      </c>
      <c r="B453" s="87"/>
      <c r="C453" s="87"/>
      <c r="D453" s="87"/>
      <c r="E453" s="87"/>
      <c r="F453" s="87"/>
      <c r="G453" s="87"/>
      <c r="H453" s="87">
        <v>48</v>
      </c>
      <c r="I453" s="87"/>
      <c r="J453" s="87"/>
      <c r="K453" s="88"/>
      <c r="L453" s="72"/>
      <c r="M453" s="3"/>
      <c r="N453" s="73"/>
      <c r="O453" s="74">
        <f>IF(H453=0,"",H453/G452)</f>
        <v>1</v>
      </c>
      <c r="P453" s="75">
        <v>63</v>
      </c>
      <c r="Q453" s="76">
        <f t="shared" si="41"/>
        <v>0.96923076923076923</v>
      </c>
      <c r="R453" s="76">
        <f t="shared" si="42"/>
        <v>3.0769230769230771E-2</v>
      </c>
      <c r="T453" s="112"/>
    </row>
    <row r="454" spans="1:20" ht="15.75" customHeight="1">
      <c r="A454" s="64">
        <v>1901</v>
      </c>
      <c r="B454" s="87"/>
      <c r="C454" s="87"/>
      <c r="D454" s="87"/>
      <c r="E454" s="87"/>
      <c r="F454" s="87"/>
      <c r="G454" s="87"/>
      <c r="H454" s="87"/>
      <c r="I454" s="87">
        <v>48</v>
      </c>
      <c r="J454" s="87"/>
      <c r="K454" s="88">
        <v>1</v>
      </c>
      <c r="L454" s="72"/>
      <c r="M454" s="3"/>
      <c r="N454" s="73"/>
      <c r="O454" s="74">
        <f>IF(I454=0,"",I454/H453)</f>
        <v>1</v>
      </c>
      <c r="P454" s="75">
        <v>62</v>
      </c>
      <c r="Q454" s="76">
        <f t="shared" si="41"/>
        <v>0.98412698412698407</v>
      </c>
      <c r="R454" s="76">
        <f t="shared" si="42"/>
        <v>1.5873015873015928E-2</v>
      </c>
      <c r="T454" s="112"/>
    </row>
    <row r="455" spans="1:20" ht="15.75" customHeight="1">
      <c r="A455" s="64">
        <v>1902</v>
      </c>
      <c r="B455" s="87"/>
      <c r="C455" s="87"/>
      <c r="D455" s="87"/>
      <c r="E455" s="87"/>
      <c r="F455" s="87"/>
      <c r="G455" s="87"/>
      <c r="H455" s="87"/>
      <c r="I455" s="87"/>
      <c r="J455" s="87">
        <v>47</v>
      </c>
      <c r="K455" s="88">
        <v>31</v>
      </c>
      <c r="L455" s="72"/>
      <c r="M455" s="3"/>
      <c r="N455" s="73"/>
      <c r="O455" s="78">
        <f>IF(J455=0,"",J455/I454)</f>
        <v>0.97916666666666663</v>
      </c>
      <c r="P455" s="75">
        <v>59</v>
      </c>
      <c r="Q455" s="79">
        <f t="shared" si="41"/>
        <v>0.95161290322580649</v>
      </c>
      <c r="R455" s="79">
        <f t="shared" si="42"/>
        <v>4.8387096774193505E-2</v>
      </c>
      <c r="T455" s="112"/>
    </row>
    <row r="456" spans="1:20" ht="15.75" customHeight="1">
      <c r="A456" s="64">
        <v>2001</v>
      </c>
      <c r="B456" s="87"/>
      <c r="C456" s="87"/>
      <c r="D456" s="87"/>
      <c r="E456" s="87"/>
      <c r="F456" s="87"/>
      <c r="G456" s="87"/>
      <c r="H456" s="87"/>
      <c r="I456" s="87"/>
      <c r="J456" s="87">
        <v>18</v>
      </c>
      <c r="K456" s="88">
        <v>13</v>
      </c>
      <c r="L456" s="72"/>
      <c r="M456" s="3"/>
      <c r="N456" s="30"/>
      <c r="O456" s="80"/>
      <c r="P456" s="81">
        <v>23</v>
      </c>
      <c r="Q456" s="82"/>
      <c r="R456" s="83"/>
      <c r="T456" s="112"/>
    </row>
    <row r="457" spans="1:20" ht="15.75" customHeight="1">
      <c r="A457" s="64">
        <v>2002</v>
      </c>
      <c r="B457" s="87"/>
      <c r="C457" s="87"/>
      <c r="D457" s="87"/>
      <c r="E457" s="87"/>
      <c r="F457" s="87"/>
      <c r="G457" s="87"/>
      <c r="H457" s="87"/>
      <c r="I457" s="87"/>
      <c r="J457" s="87">
        <v>6</v>
      </c>
      <c r="K457" s="88">
        <v>4</v>
      </c>
      <c r="L457" s="72"/>
      <c r="M457" s="3"/>
      <c r="N457" s="30"/>
      <c r="O457" s="84"/>
      <c r="P457" s="85">
        <v>10</v>
      </c>
      <c r="Q457" s="86"/>
      <c r="R457" s="84"/>
      <c r="T457" s="112"/>
    </row>
    <row r="458" spans="1:20" ht="15.75" customHeight="1">
      <c r="A458" s="64">
        <v>2101</v>
      </c>
      <c r="B458" s="87"/>
      <c r="C458" s="87"/>
      <c r="D458" s="87"/>
      <c r="E458" s="87"/>
      <c r="F458" s="87"/>
      <c r="G458" s="87"/>
      <c r="H458" s="87"/>
      <c r="I458" s="87"/>
      <c r="J458" s="87">
        <v>2</v>
      </c>
      <c r="K458" s="88"/>
      <c r="L458" s="72"/>
      <c r="M458" s="3"/>
      <c r="N458" s="30"/>
      <c r="O458" s="84"/>
      <c r="P458" s="85">
        <v>2</v>
      </c>
      <c r="Q458" s="86"/>
      <c r="R458" s="84"/>
      <c r="T458" s="112"/>
    </row>
    <row r="459" spans="1:20" ht="15.75" customHeight="1">
      <c r="A459" s="64">
        <v>2102</v>
      </c>
      <c r="B459" s="87"/>
      <c r="C459" s="87"/>
      <c r="D459" s="87"/>
      <c r="E459" s="87"/>
      <c r="F459" s="87"/>
      <c r="G459" s="87"/>
      <c r="H459" s="87"/>
      <c r="I459" s="87"/>
      <c r="J459" s="87">
        <v>2</v>
      </c>
      <c r="K459" s="88">
        <v>2</v>
      </c>
      <c r="L459" s="72"/>
      <c r="M459" s="3"/>
      <c r="N459" s="30"/>
      <c r="O459" s="84"/>
      <c r="P459" s="85">
        <v>2</v>
      </c>
      <c r="Q459" s="86"/>
      <c r="R459" s="84"/>
      <c r="T459" s="112"/>
    </row>
    <row r="460" spans="1:20" ht="15.75" customHeight="1">
      <c r="A460" s="64">
        <v>2201</v>
      </c>
      <c r="B460" s="87"/>
      <c r="C460" s="87"/>
      <c r="D460" s="87"/>
      <c r="E460" s="87"/>
      <c r="F460" s="87"/>
      <c r="G460" s="87"/>
      <c r="H460" s="87"/>
      <c r="I460" s="87"/>
      <c r="J460" s="87"/>
      <c r="K460" s="88"/>
      <c r="L460" s="72"/>
      <c r="M460" s="3"/>
      <c r="N460" s="30"/>
      <c r="O460" s="3"/>
      <c r="P460" s="30"/>
      <c r="Q460" s="23"/>
      <c r="R460" s="84"/>
      <c r="T460" s="112"/>
    </row>
    <row r="461" spans="1:20" ht="15.75" customHeight="1">
      <c r="A461" s="64">
        <v>2202</v>
      </c>
      <c r="B461" s="87"/>
      <c r="C461" s="87"/>
      <c r="D461" s="87"/>
      <c r="E461" s="87"/>
      <c r="F461" s="87"/>
      <c r="G461" s="87"/>
      <c r="H461" s="87"/>
      <c r="I461" s="87"/>
      <c r="J461" s="87"/>
      <c r="K461" s="88"/>
      <c r="L461" s="72"/>
      <c r="M461" s="3"/>
      <c r="N461" s="30"/>
      <c r="O461" s="89" t="s">
        <v>83</v>
      </c>
      <c r="P461" s="90">
        <v>47</v>
      </c>
      <c r="Q461" s="120">
        <f>K464</f>
        <v>51</v>
      </c>
      <c r="R461" s="92" t="s">
        <v>11</v>
      </c>
      <c r="T461" s="112"/>
    </row>
    <row r="462" spans="1:20" ht="15.75" customHeight="1">
      <c r="A462" s="64">
        <v>2301</v>
      </c>
      <c r="B462" s="87"/>
      <c r="C462" s="87"/>
      <c r="D462" s="87"/>
      <c r="E462" s="87"/>
      <c r="F462" s="87"/>
      <c r="G462" s="87"/>
      <c r="H462" s="87"/>
      <c r="I462" s="87"/>
      <c r="J462" s="87"/>
      <c r="K462" s="88"/>
      <c r="L462" s="72"/>
      <c r="M462" s="3"/>
      <c r="N462" s="30"/>
      <c r="O462" s="93" t="s">
        <v>85</v>
      </c>
      <c r="P462" s="94">
        <f>IF(P461/B447=0,"",P461/B447)</f>
        <v>0.51086956521739135</v>
      </c>
      <c r="Q462" s="121">
        <f>IF(P461/Q461=0,"",P461/Q461)</f>
        <v>0.92156862745098034</v>
      </c>
      <c r="R462" s="96" t="s">
        <v>86</v>
      </c>
      <c r="T462" s="112"/>
    </row>
    <row r="463" spans="1:20" ht="15.75" customHeight="1">
      <c r="A463" s="64">
        <v>2302</v>
      </c>
      <c r="B463" s="87"/>
      <c r="C463" s="87"/>
      <c r="D463" s="87"/>
      <c r="E463" s="87"/>
      <c r="F463" s="87"/>
      <c r="G463" s="87"/>
      <c r="H463" s="87"/>
      <c r="I463" s="87"/>
      <c r="J463" s="87"/>
      <c r="K463" s="88"/>
      <c r="L463" s="97"/>
      <c r="M463" s="98"/>
      <c r="N463" s="99"/>
      <c r="O463" s="98"/>
      <c r="P463" s="99"/>
      <c r="Q463" s="99"/>
      <c r="R463" s="122"/>
      <c r="T463" s="112"/>
    </row>
    <row r="464" spans="1:20" ht="18" customHeight="1">
      <c r="A464" s="29"/>
      <c r="B464" s="30"/>
      <c r="C464" s="30"/>
      <c r="E464" s="288" t="s">
        <v>111</v>
      </c>
      <c r="F464" s="289"/>
      <c r="G464" s="289"/>
      <c r="H464" s="289"/>
      <c r="I464" s="289"/>
      <c r="J464" s="289"/>
      <c r="K464" s="101">
        <f>SUM(K447:K460)</f>
        <v>51</v>
      </c>
      <c r="L464" s="102">
        <f>((SUM(K454:K455))/B447)</f>
        <v>0.34782608695652173</v>
      </c>
      <c r="M464" s="102">
        <f>IF(K464=0,"",K464/B447)</f>
        <v>0.55434782608695654</v>
      </c>
      <c r="N464" s="102">
        <f>IF(K455=0,"",M464-L464)</f>
        <v>0.20652173913043481</v>
      </c>
      <c r="O464" s="3"/>
      <c r="P464" s="30"/>
      <c r="Q464" s="23"/>
      <c r="R464" s="3"/>
      <c r="T464" s="112"/>
    </row>
    <row r="465" spans="1:20" ht="14.25" customHeight="1">
      <c r="L465" s="3"/>
      <c r="M465" s="3"/>
      <c r="O465" s="3"/>
      <c r="T465" s="112"/>
    </row>
    <row r="466" spans="1:20" ht="14.25" customHeight="1">
      <c r="L466" s="3"/>
      <c r="M466" s="3"/>
      <c r="O466" s="3"/>
      <c r="T466" s="112"/>
    </row>
    <row r="467" spans="1:20" ht="26.25" customHeight="1">
      <c r="A467" s="2"/>
      <c r="B467" s="296" t="s">
        <v>99</v>
      </c>
      <c r="C467" s="297"/>
      <c r="D467" s="297"/>
      <c r="E467" s="297"/>
      <c r="F467" s="297"/>
      <c r="G467" s="297"/>
      <c r="H467" s="298" t="s">
        <v>98</v>
      </c>
      <c r="I467" s="292"/>
      <c r="J467" s="292"/>
      <c r="K467" s="30"/>
      <c r="L467" s="3"/>
      <c r="M467" s="3"/>
      <c r="N467" s="30"/>
      <c r="O467" s="3"/>
      <c r="P467" s="30"/>
      <c r="Q467" s="30"/>
      <c r="R467" s="30"/>
      <c r="T467" s="112"/>
    </row>
    <row r="468" spans="1:20" ht="20.25" customHeight="1">
      <c r="A468" s="293" t="s">
        <v>10</v>
      </c>
      <c r="B468" s="294" t="s">
        <v>100</v>
      </c>
      <c r="C468" s="289"/>
      <c r="D468" s="289"/>
      <c r="E468" s="289"/>
      <c r="F468" s="289"/>
      <c r="G468" s="289"/>
      <c r="H468" s="289"/>
      <c r="I468" s="289"/>
      <c r="J468" s="290"/>
      <c r="K468" s="295" t="s">
        <v>11</v>
      </c>
      <c r="L468" s="286" t="s">
        <v>3</v>
      </c>
      <c r="M468" s="286" t="s">
        <v>4</v>
      </c>
      <c r="N468" s="284" t="s">
        <v>5</v>
      </c>
      <c r="O468" s="286" t="s">
        <v>6</v>
      </c>
      <c r="P468" s="287" t="s">
        <v>7</v>
      </c>
      <c r="Q468" s="287" t="s">
        <v>8</v>
      </c>
      <c r="R468" s="286" t="s">
        <v>101</v>
      </c>
      <c r="T468" s="112"/>
    </row>
    <row r="469" spans="1:20" ht="15.75" customHeight="1">
      <c r="A469" s="285"/>
      <c r="B469" s="64" t="s">
        <v>102</v>
      </c>
      <c r="C469" s="64" t="s">
        <v>103</v>
      </c>
      <c r="D469" s="64" t="s">
        <v>104</v>
      </c>
      <c r="E469" s="64" t="s">
        <v>105</v>
      </c>
      <c r="F469" s="64" t="s">
        <v>106</v>
      </c>
      <c r="G469" s="64" t="s">
        <v>107</v>
      </c>
      <c r="H469" s="64" t="s">
        <v>108</v>
      </c>
      <c r="I469" s="64" t="s">
        <v>109</v>
      </c>
      <c r="J469" s="64" t="s">
        <v>110</v>
      </c>
      <c r="K469" s="285"/>
      <c r="L469" s="285"/>
      <c r="M469" s="285"/>
      <c r="N469" s="285"/>
      <c r="O469" s="285"/>
      <c r="P469" s="285"/>
      <c r="Q469" s="285"/>
      <c r="R469" s="285"/>
      <c r="T469" s="112"/>
    </row>
    <row r="470" spans="1:20" ht="15.75" customHeight="1">
      <c r="A470" s="64">
        <v>1601</v>
      </c>
      <c r="B470" s="65">
        <v>105</v>
      </c>
      <c r="C470" s="87"/>
      <c r="D470" s="87"/>
      <c r="E470" s="87"/>
      <c r="F470" s="87"/>
      <c r="G470" s="87"/>
      <c r="H470" s="87"/>
      <c r="I470" s="87"/>
      <c r="J470" s="87"/>
      <c r="K470" s="88"/>
      <c r="L470" s="67"/>
      <c r="M470" s="49"/>
      <c r="N470" s="68"/>
      <c r="O470" s="107"/>
      <c r="P470" s="70">
        <f>B470</f>
        <v>105</v>
      </c>
      <c r="Q470" s="108"/>
      <c r="R470" s="107"/>
      <c r="T470" s="112"/>
    </row>
    <row r="471" spans="1:20" ht="15.75" customHeight="1">
      <c r="A471" s="64">
        <v>1602</v>
      </c>
      <c r="B471" s="87"/>
      <c r="C471" s="87">
        <v>88</v>
      </c>
      <c r="D471" s="87"/>
      <c r="E471" s="87"/>
      <c r="F471" s="87"/>
      <c r="G471" s="87"/>
      <c r="H471" s="87"/>
      <c r="I471" s="87"/>
      <c r="J471" s="87"/>
      <c r="K471" s="88"/>
      <c r="L471" s="72"/>
      <c r="M471" s="3"/>
      <c r="N471" s="73"/>
      <c r="O471" s="74">
        <f>IF(C471=0,"",C471/B470)</f>
        <v>0.83809523809523812</v>
      </c>
      <c r="P471" s="75">
        <v>88</v>
      </c>
      <c r="Q471" s="76">
        <f t="shared" ref="Q471:Q478" si="43">IF(P471=0,"",P471/P470)</f>
        <v>0.83809523809523812</v>
      </c>
      <c r="R471" s="76">
        <f t="shared" ref="R471:R478" si="44">IF(P471=0,"",100%-Q471)</f>
        <v>0.16190476190476188</v>
      </c>
      <c r="T471" s="112"/>
    </row>
    <row r="472" spans="1:20" ht="15.75" customHeight="1">
      <c r="A472" s="64">
        <v>1701</v>
      </c>
      <c r="B472" s="87"/>
      <c r="C472" s="87"/>
      <c r="D472" s="87">
        <v>73</v>
      </c>
      <c r="E472" s="87"/>
      <c r="F472" s="87"/>
      <c r="G472" s="87"/>
      <c r="H472" s="87"/>
      <c r="I472" s="87"/>
      <c r="J472" s="87"/>
      <c r="K472" s="88"/>
      <c r="L472" s="72"/>
      <c r="M472" s="3"/>
      <c r="N472" s="73"/>
      <c r="O472" s="74">
        <f>IF(D472=0,"",D472/C471)</f>
        <v>0.82954545454545459</v>
      </c>
      <c r="P472" s="75">
        <v>85</v>
      </c>
      <c r="Q472" s="76">
        <f t="shared" si="43"/>
        <v>0.96590909090909094</v>
      </c>
      <c r="R472" s="76">
        <f t="shared" si="44"/>
        <v>3.4090909090909061E-2</v>
      </c>
      <c r="T472" s="77">
        <f>P472/P470</f>
        <v>0.80952380952380953</v>
      </c>
    </row>
    <row r="473" spans="1:20" ht="15.75" customHeight="1">
      <c r="A473" s="64">
        <v>1702</v>
      </c>
      <c r="B473" s="87"/>
      <c r="C473" s="87"/>
      <c r="D473" s="87"/>
      <c r="E473" s="87">
        <v>53</v>
      </c>
      <c r="F473" s="87"/>
      <c r="G473" s="87"/>
      <c r="H473" s="87"/>
      <c r="I473" s="87"/>
      <c r="J473" s="87"/>
      <c r="K473" s="88"/>
      <c r="L473" s="72"/>
      <c r="M473" s="3"/>
      <c r="N473" s="73"/>
      <c r="O473" s="74">
        <f>IF(E473=0,"",E473/D472)</f>
        <v>0.72602739726027399</v>
      </c>
      <c r="P473" s="75">
        <v>78</v>
      </c>
      <c r="Q473" s="76">
        <f t="shared" si="43"/>
        <v>0.91764705882352937</v>
      </c>
      <c r="R473" s="76">
        <f t="shared" si="44"/>
        <v>8.2352941176470629E-2</v>
      </c>
      <c r="T473" s="112"/>
    </row>
    <row r="474" spans="1:20" ht="15.75" customHeight="1">
      <c r="A474" s="64">
        <v>1801</v>
      </c>
      <c r="B474" s="87"/>
      <c r="C474" s="87"/>
      <c r="D474" s="87"/>
      <c r="E474" s="87"/>
      <c r="F474" s="87">
        <v>51</v>
      </c>
      <c r="G474" s="87"/>
      <c r="H474" s="87"/>
      <c r="I474" s="87"/>
      <c r="J474" s="87"/>
      <c r="K474" s="88"/>
      <c r="L474" s="72"/>
      <c r="M474" s="3"/>
      <c r="N474" s="73"/>
      <c r="O474" s="74">
        <f>IF(F474=0,"",F474/E473)</f>
        <v>0.96226415094339623</v>
      </c>
      <c r="P474" s="75">
        <v>68</v>
      </c>
      <c r="Q474" s="76">
        <f t="shared" si="43"/>
        <v>0.87179487179487181</v>
      </c>
      <c r="R474" s="76">
        <f t="shared" si="44"/>
        <v>0.12820512820512819</v>
      </c>
      <c r="T474" s="112"/>
    </row>
    <row r="475" spans="1:20" ht="15.75" customHeight="1">
      <c r="A475" s="64">
        <v>1802</v>
      </c>
      <c r="B475" s="87"/>
      <c r="C475" s="87"/>
      <c r="D475" s="87"/>
      <c r="E475" s="87"/>
      <c r="F475" s="87"/>
      <c r="G475" s="87">
        <v>48</v>
      </c>
      <c r="H475" s="87"/>
      <c r="I475" s="87"/>
      <c r="J475" s="87"/>
      <c r="K475" s="88"/>
      <c r="L475" s="72"/>
      <c r="M475" s="3"/>
      <c r="N475" s="73"/>
      <c r="O475" s="74">
        <f>IF(G475=0,"",G475/F474)</f>
        <v>0.94117647058823528</v>
      </c>
      <c r="P475" s="75">
        <v>63</v>
      </c>
      <c r="Q475" s="76">
        <f t="shared" si="43"/>
        <v>0.92647058823529416</v>
      </c>
      <c r="R475" s="76">
        <f t="shared" si="44"/>
        <v>7.3529411764705843E-2</v>
      </c>
      <c r="T475" s="112"/>
    </row>
    <row r="476" spans="1:20" ht="15.75" customHeight="1">
      <c r="A476" s="64">
        <v>1901</v>
      </c>
      <c r="B476" s="87"/>
      <c r="C476" s="87"/>
      <c r="D476" s="87"/>
      <c r="E476" s="87"/>
      <c r="F476" s="87"/>
      <c r="G476" s="87"/>
      <c r="H476" s="87">
        <v>48</v>
      </c>
      <c r="I476" s="87"/>
      <c r="J476" s="87"/>
      <c r="K476" s="88"/>
      <c r="L476" s="72"/>
      <c r="M476" s="3"/>
      <c r="N476" s="73"/>
      <c r="O476" s="74">
        <f>IF(H476=0,"",H476/G475)</f>
        <v>1</v>
      </c>
      <c r="P476" s="75">
        <v>60</v>
      </c>
      <c r="Q476" s="76">
        <f t="shared" si="43"/>
        <v>0.95238095238095233</v>
      </c>
      <c r="R476" s="76">
        <f t="shared" si="44"/>
        <v>4.7619047619047672E-2</v>
      </c>
      <c r="T476" s="112"/>
    </row>
    <row r="477" spans="1:20" ht="15.75" customHeight="1">
      <c r="A477" s="64">
        <v>1902</v>
      </c>
      <c r="B477" s="87"/>
      <c r="C477" s="87"/>
      <c r="D477" s="87"/>
      <c r="E477" s="87"/>
      <c r="F477" s="87"/>
      <c r="G477" s="87"/>
      <c r="H477" s="87"/>
      <c r="I477" s="87">
        <v>48</v>
      </c>
      <c r="J477" s="87"/>
      <c r="K477" s="88"/>
      <c r="L477" s="72"/>
      <c r="M477" s="3"/>
      <c r="N477" s="73"/>
      <c r="O477" s="74">
        <f>IF(I477=0,"",I477/H476)</f>
        <v>1</v>
      </c>
      <c r="P477" s="75">
        <v>58</v>
      </c>
      <c r="Q477" s="76">
        <f t="shared" si="43"/>
        <v>0.96666666666666667</v>
      </c>
      <c r="R477" s="76">
        <f t="shared" si="44"/>
        <v>3.3333333333333326E-2</v>
      </c>
      <c r="T477" s="112"/>
    </row>
    <row r="478" spans="1:20" ht="15.75" customHeight="1">
      <c r="A478" s="64">
        <v>2001</v>
      </c>
      <c r="B478" s="87"/>
      <c r="C478" s="87"/>
      <c r="D478" s="87"/>
      <c r="E478" s="87"/>
      <c r="F478" s="87"/>
      <c r="G478" s="87"/>
      <c r="H478" s="87"/>
      <c r="I478" s="87"/>
      <c r="J478" s="87">
        <v>48</v>
      </c>
      <c r="K478" s="88">
        <v>26</v>
      </c>
      <c r="L478" s="72"/>
      <c r="M478" s="3"/>
      <c r="N478" s="73"/>
      <c r="O478" s="78">
        <f>IF(J478=0,"",J478/I477)</f>
        <v>1</v>
      </c>
      <c r="P478" s="75">
        <v>57</v>
      </c>
      <c r="Q478" s="79">
        <f t="shared" si="43"/>
        <v>0.98275862068965514</v>
      </c>
      <c r="R478" s="79">
        <f t="shared" si="44"/>
        <v>1.7241379310344862E-2</v>
      </c>
    </row>
    <row r="479" spans="1:20" ht="15.75" customHeight="1">
      <c r="A479" s="64">
        <v>2002</v>
      </c>
      <c r="B479" s="87"/>
      <c r="C479" s="87"/>
      <c r="D479" s="87"/>
      <c r="E479" s="87"/>
      <c r="F479" s="87"/>
      <c r="G479" s="87"/>
      <c r="H479" s="87"/>
      <c r="I479" s="87"/>
      <c r="J479" s="87">
        <v>20</v>
      </c>
      <c r="K479" s="88">
        <v>16</v>
      </c>
      <c r="L479" s="72"/>
      <c r="M479" s="3"/>
      <c r="N479" s="30"/>
      <c r="O479" s="80"/>
      <c r="P479" s="81">
        <v>30</v>
      </c>
      <c r="Q479" s="82"/>
      <c r="R479" s="83"/>
    </row>
    <row r="480" spans="1:20" ht="15.75" customHeight="1">
      <c r="A480" s="64">
        <v>2101</v>
      </c>
      <c r="B480" s="87"/>
      <c r="C480" s="87"/>
      <c r="D480" s="87"/>
      <c r="E480" s="87"/>
      <c r="F480" s="87"/>
      <c r="G480" s="87"/>
      <c r="H480" s="87"/>
      <c r="I480" s="87"/>
      <c r="J480" s="87">
        <v>8</v>
      </c>
      <c r="K480" s="88">
        <v>5</v>
      </c>
      <c r="L480" s="72"/>
      <c r="M480" s="3"/>
      <c r="N480" s="30"/>
      <c r="O480" s="84"/>
      <c r="P480" s="85">
        <v>14</v>
      </c>
      <c r="Q480" s="86"/>
      <c r="R480" s="84"/>
    </row>
    <row r="481" spans="1:20" ht="15.75" customHeight="1">
      <c r="A481" s="64">
        <v>2102</v>
      </c>
      <c r="B481" s="87"/>
      <c r="C481" s="87"/>
      <c r="D481" s="87"/>
      <c r="E481" s="87"/>
      <c r="F481" s="87"/>
      <c r="G481" s="87"/>
      <c r="H481" s="87"/>
      <c r="I481" s="87"/>
      <c r="J481" s="87">
        <v>5</v>
      </c>
      <c r="K481" s="88">
        <v>5</v>
      </c>
      <c r="L481" s="72"/>
      <c r="M481" s="3"/>
      <c r="N481" s="30"/>
      <c r="O481" s="84"/>
      <c r="P481" s="85">
        <v>7</v>
      </c>
      <c r="Q481" s="86"/>
      <c r="R481" s="84"/>
    </row>
    <row r="482" spans="1:20" ht="15.75" customHeight="1">
      <c r="A482" s="64">
        <v>2201</v>
      </c>
      <c r="B482" s="87"/>
      <c r="C482" s="87"/>
      <c r="D482" s="87"/>
      <c r="E482" s="87"/>
      <c r="F482" s="87"/>
      <c r="G482" s="87"/>
      <c r="H482" s="87"/>
      <c r="I482" s="87"/>
      <c r="J482" s="87">
        <v>2</v>
      </c>
      <c r="K482" s="88">
        <v>1</v>
      </c>
      <c r="L482" s="72"/>
      <c r="M482" s="3"/>
      <c r="N482" s="30"/>
      <c r="O482" s="84"/>
      <c r="P482" s="85">
        <v>3</v>
      </c>
      <c r="Q482" s="86"/>
      <c r="R482" s="84"/>
    </row>
    <row r="483" spans="1:20" ht="15.75" customHeight="1">
      <c r="A483" s="64">
        <v>2202</v>
      </c>
      <c r="B483" s="87"/>
      <c r="C483" s="87"/>
      <c r="D483" s="87"/>
      <c r="E483" s="87"/>
      <c r="F483" s="87"/>
      <c r="G483" s="87"/>
      <c r="H483" s="87"/>
      <c r="I483" s="87"/>
      <c r="J483" s="87">
        <v>1</v>
      </c>
      <c r="K483" s="126">
        <v>1</v>
      </c>
      <c r="L483" s="72"/>
      <c r="M483" s="3"/>
      <c r="N483" s="30"/>
      <c r="O483" s="3"/>
      <c r="P483" s="85">
        <v>1</v>
      </c>
      <c r="Q483" s="23"/>
      <c r="R483" s="84"/>
    </row>
    <row r="484" spans="1:20" ht="15.75" customHeight="1">
      <c r="A484" s="64">
        <v>2301</v>
      </c>
      <c r="B484" s="87"/>
      <c r="C484" s="87"/>
      <c r="D484" s="87"/>
      <c r="E484" s="87"/>
      <c r="F484" s="87"/>
      <c r="G484" s="87"/>
      <c r="H484" s="87"/>
      <c r="I484" s="87"/>
      <c r="J484" s="87"/>
      <c r="K484" s="88"/>
      <c r="L484" s="72"/>
      <c r="M484" s="3"/>
      <c r="N484" s="30"/>
      <c r="O484" s="89" t="s">
        <v>83</v>
      </c>
      <c r="P484" s="90">
        <v>48</v>
      </c>
      <c r="Q484" s="120">
        <f>K487</f>
        <v>54</v>
      </c>
      <c r="R484" s="92" t="s">
        <v>11</v>
      </c>
    </row>
    <row r="485" spans="1:20" ht="15.75" customHeight="1">
      <c r="A485" s="64">
        <v>2302</v>
      </c>
      <c r="B485" s="87"/>
      <c r="C485" s="87"/>
      <c r="D485" s="87"/>
      <c r="E485" s="87"/>
      <c r="F485" s="87"/>
      <c r="G485" s="87"/>
      <c r="H485" s="87"/>
      <c r="I485" s="87"/>
      <c r="J485" s="87"/>
      <c r="K485" s="88"/>
      <c r="L485" s="72"/>
      <c r="M485" s="3"/>
      <c r="N485" s="30"/>
      <c r="O485" s="93" t="s">
        <v>85</v>
      </c>
      <c r="P485" s="94">
        <f>IF(P484/B470=0,"",P484/B470)</f>
        <v>0.45714285714285713</v>
      </c>
      <c r="Q485" s="121">
        <f>IF(P484/Q484=0,"",P484/Q484)</f>
        <v>0.88888888888888884</v>
      </c>
      <c r="R485" s="96" t="s">
        <v>86</v>
      </c>
    </row>
    <row r="486" spans="1:20" ht="15.75" customHeight="1">
      <c r="A486" s="64">
        <v>2401</v>
      </c>
      <c r="B486" s="87"/>
      <c r="C486" s="87"/>
      <c r="D486" s="87"/>
      <c r="E486" s="87"/>
      <c r="F486" s="87"/>
      <c r="G486" s="87"/>
      <c r="H486" s="87"/>
      <c r="I486" s="87"/>
      <c r="J486" s="87"/>
      <c r="K486" s="88"/>
      <c r="L486" s="97"/>
      <c r="M486" s="98"/>
      <c r="N486" s="99"/>
      <c r="O486" s="98"/>
      <c r="P486" s="99"/>
      <c r="Q486" s="99"/>
      <c r="R486" s="122"/>
    </row>
    <row r="487" spans="1:20" ht="18" customHeight="1">
      <c r="A487" s="29"/>
      <c r="B487" s="30"/>
      <c r="C487" s="30"/>
      <c r="E487" s="288" t="s">
        <v>111</v>
      </c>
      <c r="F487" s="289"/>
      <c r="G487" s="289"/>
      <c r="H487" s="289"/>
      <c r="I487" s="289"/>
      <c r="J487" s="289"/>
      <c r="K487" s="101">
        <f>SUM(K470:K483)</f>
        <v>54</v>
      </c>
      <c r="L487" s="102">
        <f>IF(K478=0,"",K478/B470)</f>
        <v>0.24761904761904763</v>
      </c>
      <c r="M487" s="102">
        <f>IF(K487=0,"",K487/B470)</f>
        <v>0.51428571428571423</v>
      </c>
      <c r="N487" s="102">
        <f>IF(K478=0,"",M487-L487)</f>
        <v>0.26666666666666661</v>
      </c>
      <c r="O487" s="3"/>
      <c r="P487" s="30"/>
      <c r="Q487" s="23"/>
      <c r="R487" s="3"/>
    </row>
    <row r="488" spans="1:20" ht="12.75" customHeight="1">
      <c r="L488" s="3"/>
      <c r="M488" s="3"/>
      <c r="O488" s="3"/>
    </row>
    <row r="489" spans="1:20" ht="12.75" customHeight="1">
      <c r="L489" s="3"/>
      <c r="M489" s="3"/>
      <c r="O489" s="3"/>
    </row>
    <row r="490" spans="1:20" ht="26.25" customHeight="1">
      <c r="A490" s="2"/>
      <c r="B490" s="296" t="s">
        <v>99</v>
      </c>
      <c r="C490" s="297"/>
      <c r="D490" s="297"/>
      <c r="E490" s="297"/>
      <c r="F490" s="297"/>
      <c r="G490" s="297"/>
      <c r="H490" s="298" t="s">
        <v>112</v>
      </c>
      <c r="I490" s="292"/>
      <c r="J490" s="292"/>
      <c r="K490" s="30"/>
      <c r="L490" s="3"/>
      <c r="M490" s="3"/>
      <c r="N490" s="30"/>
      <c r="O490" s="3"/>
      <c r="P490" s="30"/>
      <c r="Q490" s="30"/>
      <c r="R490" s="30"/>
    </row>
    <row r="491" spans="1:20" ht="20.25" customHeight="1">
      <c r="A491" s="293" t="s">
        <v>10</v>
      </c>
      <c r="B491" s="294" t="s">
        <v>100</v>
      </c>
      <c r="C491" s="289"/>
      <c r="D491" s="289"/>
      <c r="E491" s="289"/>
      <c r="F491" s="289"/>
      <c r="G491" s="289"/>
      <c r="H491" s="289"/>
      <c r="I491" s="289"/>
      <c r="J491" s="290"/>
      <c r="K491" s="295" t="s">
        <v>11</v>
      </c>
      <c r="L491" s="286" t="s">
        <v>3</v>
      </c>
      <c r="M491" s="286" t="s">
        <v>4</v>
      </c>
      <c r="N491" s="284" t="s">
        <v>5</v>
      </c>
      <c r="O491" s="286" t="s">
        <v>6</v>
      </c>
      <c r="P491" s="287" t="s">
        <v>7</v>
      </c>
      <c r="Q491" s="287" t="s">
        <v>8</v>
      </c>
      <c r="R491" s="286" t="s">
        <v>101</v>
      </c>
    </row>
    <row r="492" spans="1:20" ht="15.75" customHeight="1">
      <c r="A492" s="285"/>
      <c r="B492" s="64" t="s">
        <v>102</v>
      </c>
      <c r="C492" s="64" t="s">
        <v>103</v>
      </c>
      <c r="D492" s="64" t="s">
        <v>104</v>
      </c>
      <c r="E492" s="64" t="s">
        <v>105</v>
      </c>
      <c r="F492" s="64" t="s">
        <v>106</v>
      </c>
      <c r="G492" s="64" t="s">
        <v>107</v>
      </c>
      <c r="H492" s="64" t="s">
        <v>108</v>
      </c>
      <c r="I492" s="64" t="s">
        <v>109</v>
      </c>
      <c r="J492" s="64" t="s">
        <v>110</v>
      </c>
      <c r="K492" s="285"/>
      <c r="L492" s="285"/>
      <c r="M492" s="285"/>
      <c r="N492" s="285"/>
      <c r="O492" s="285"/>
      <c r="P492" s="285"/>
      <c r="Q492" s="285"/>
      <c r="R492" s="285"/>
    </row>
    <row r="493" spans="1:20" ht="15.75" customHeight="1">
      <c r="A493" s="64">
        <v>1602</v>
      </c>
      <c r="B493" s="65">
        <v>108</v>
      </c>
      <c r="C493" s="87"/>
      <c r="D493" s="87"/>
      <c r="E493" s="87"/>
      <c r="F493" s="87"/>
      <c r="G493" s="87"/>
      <c r="H493" s="87"/>
      <c r="I493" s="87"/>
      <c r="J493" s="87"/>
      <c r="K493" s="88"/>
      <c r="L493" s="67"/>
      <c r="M493" s="49"/>
      <c r="N493" s="68"/>
      <c r="O493" s="107"/>
      <c r="P493" s="70">
        <f>B493</f>
        <v>108</v>
      </c>
      <c r="Q493" s="108"/>
      <c r="R493" s="107"/>
    </row>
    <row r="494" spans="1:20" ht="15.75" customHeight="1">
      <c r="A494" s="64">
        <v>1701</v>
      </c>
      <c r="B494" s="87"/>
      <c r="C494" s="87">
        <v>96</v>
      </c>
      <c r="D494" s="87"/>
      <c r="E494" s="87"/>
      <c r="F494" s="87"/>
      <c r="G494" s="87"/>
      <c r="H494" s="87"/>
      <c r="I494" s="87"/>
      <c r="J494" s="87"/>
      <c r="K494" s="88"/>
      <c r="L494" s="72"/>
      <c r="M494" s="3"/>
      <c r="N494" s="73"/>
      <c r="O494" s="74">
        <f>IF(C494=0,"",C494/B493)</f>
        <v>0.88888888888888884</v>
      </c>
      <c r="P494" s="75">
        <v>96</v>
      </c>
      <c r="Q494" s="76">
        <f t="shared" ref="Q494:Q501" si="45">IF(P494=0,"",P494/P493)</f>
        <v>0.88888888888888884</v>
      </c>
      <c r="R494" s="76">
        <f t="shared" ref="R494:R501" si="46">IF(P494=0,"",100%-Q494)</f>
        <v>0.11111111111111116</v>
      </c>
    </row>
    <row r="495" spans="1:20" ht="15.75" customHeight="1">
      <c r="A495" s="64">
        <v>1702</v>
      </c>
      <c r="B495" s="87"/>
      <c r="C495" s="87"/>
      <c r="D495" s="87">
        <v>79</v>
      </c>
      <c r="E495" s="87"/>
      <c r="F495" s="87"/>
      <c r="G495" s="87"/>
      <c r="H495" s="87"/>
      <c r="I495" s="87"/>
      <c r="J495" s="87"/>
      <c r="K495" s="88"/>
      <c r="L495" s="72"/>
      <c r="M495" s="3"/>
      <c r="N495" s="73"/>
      <c r="O495" s="74">
        <f>IF(D495=0,"",D495/C494)</f>
        <v>0.82291666666666663</v>
      </c>
      <c r="P495" s="75">
        <v>82</v>
      </c>
      <c r="Q495" s="76">
        <f t="shared" si="45"/>
        <v>0.85416666666666663</v>
      </c>
      <c r="R495" s="76">
        <f t="shared" si="46"/>
        <v>0.14583333333333337</v>
      </c>
      <c r="T495" s="77">
        <f>P495/P493</f>
        <v>0.7592592592592593</v>
      </c>
    </row>
    <row r="496" spans="1:20" ht="15.75" customHeight="1">
      <c r="A496" s="64">
        <v>1801</v>
      </c>
      <c r="B496" s="87"/>
      <c r="C496" s="87"/>
      <c r="D496" s="87"/>
      <c r="E496" s="87">
        <v>60</v>
      </c>
      <c r="F496" s="87"/>
      <c r="G496" s="87"/>
      <c r="H496" s="87"/>
      <c r="I496" s="87"/>
      <c r="J496" s="87"/>
      <c r="K496" s="88"/>
      <c r="L496" s="72"/>
      <c r="M496" s="3"/>
      <c r="N496" s="73"/>
      <c r="O496" s="74">
        <f>IF(E496=0,"",E496/D495)</f>
        <v>0.759493670886076</v>
      </c>
      <c r="P496" s="75">
        <v>76</v>
      </c>
      <c r="Q496" s="76">
        <f t="shared" si="45"/>
        <v>0.92682926829268297</v>
      </c>
      <c r="R496" s="76">
        <f t="shared" si="46"/>
        <v>7.3170731707317027E-2</v>
      </c>
      <c r="T496" s="112"/>
    </row>
    <row r="497" spans="1:20" ht="15.75" customHeight="1">
      <c r="A497" s="64">
        <v>1802</v>
      </c>
      <c r="B497" s="87"/>
      <c r="C497" s="87"/>
      <c r="D497" s="87"/>
      <c r="E497" s="87"/>
      <c r="F497" s="87">
        <v>57</v>
      </c>
      <c r="G497" s="87"/>
      <c r="H497" s="87"/>
      <c r="I497" s="87"/>
      <c r="J497" s="87"/>
      <c r="K497" s="88"/>
      <c r="L497" s="72"/>
      <c r="M497" s="3"/>
      <c r="N497" s="73"/>
      <c r="O497" s="74">
        <f>IF(F497=0,"",F497/E496)</f>
        <v>0.95</v>
      </c>
      <c r="P497" s="75">
        <v>71</v>
      </c>
      <c r="Q497" s="76">
        <f t="shared" si="45"/>
        <v>0.93421052631578949</v>
      </c>
      <c r="R497" s="76">
        <f t="shared" si="46"/>
        <v>6.5789473684210509E-2</v>
      </c>
      <c r="T497" s="112"/>
    </row>
    <row r="498" spans="1:20" ht="15.75" customHeight="1">
      <c r="A498" s="64">
        <v>1901</v>
      </c>
      <c r="B498" s="87"/>
      <c r="C498" s="87"/>
      <c r="D498" s="87"/>
      <c r="E498" s="87"/>
      <c r="F498" s="87"/>
      <c r="G498" s="87">
        <v>50</v>
      </c>
      <c r="H498" s="87"/>
      <c r="I498" s="87"/>
      <c r="J498" s="87"/>
      <c r="K498" s="88"/>
      <c r="L498" s="72"/>
      <c r="M498" s="3"/>
      <c r="N498" s="73"/>
      <c r="O498" s="74">
        <f>IF(G498=0,"",G498/F497)</f>
        <v>0.8771929824561403</v>
      </c>
      <c r="P498" s="75">
        <v>68</v>
      </c>
      <c r="Q498" s="76">
        <f t="shared" si="45"/>
        <v>0.95774647887323938</v>
      </c>
      <c r="R498" s="76">
        <f t="shared" si="46"/>
        <v>4.2253521126760618E-2</v>
      </c>
      <c r="T498" s="112"/>
    </row>
    <row r="499" spans="1:20" ht="15.75" customHeight="1">
      <c r="A499" s="64">
        <v>1902</v>
      </c>
      <c r="B499" s="87"/>
      <c r="C499" s="87"/>
      <c r="D499" s="87"/>
      <c r="E499" s="87"/>
      <c r="F499" s="87"/>
      <c r="G499" s="87"/>
      <c r="H499" s="87">
        <v>44</v>
      </c>
      <c r="I499" s="87"/>
      <c r="J499" s="87"/>
      <c r="K499" s="88"/>
      <c r="L499" s="72"/>
      <c r="M499" s="3"/>
      <c r="N499" s="73"/>
      <c r="O499" s="74">
        <f>IF(H499=0,"",H499/G498)</f>
        <v>0.88</v>
      </c>
      <c r="P499" s="75">
        <v>63</v>
      </c>
      <c r="Q499" s="76">
        <f t="shared" si="45"/>
        <v>0.92647058823529416</v>
      </c>
      <c r="R499" s="76">
        <f t="shared" si="46"/>
        <v>7.3529411764705843E-2</v>
      </c>
      <c r="T499" s="112"/>
    </row>
    <row r="500" spans="1:20" ht="15.75" customHeight="1">
      <c r="A500" s="64">
        <v>2001</v>
      </c>
      <c r="B500" s="87"/>
      <c r="C500" s="87"/>
      <c r="D500" s="87"/>
      <c r="E500" s="87"/>
      <c r="F500" s="87"/>
      <c r="G500" s="87"/>
      <c r="H500" s="87"/>
      <c r="I500" s="87">
        <v>39</v>
      </c>
      <c r="J500" s="87"/>
      <c r="K500" s="88">
        <v>1</v>
      </c>
      <c r="L500" s="72"/>
      <c r="M500" s="3"/>
      <c r="N500" s="73"/>
      <c r="O500" s="74">
        <f>IF(I500=0,"",I500/H499)</f>
        <v>0.88636363636363635</v>
      </c>
      <c r="P500" s="75">
        <v>63</v>
      </c>
      <c r="Q500" s="76">
        <f t="shared" si="45"/>
        <v>1</v>
      </c>
      <c r="R500" s="76">
        <f t="shared" si="46"/>
        <v>0</v>
      </c>
      <c r="T500" s="112"/>
    </row>
    <row r="501" spans="1:20" ht="15.75" customHeight="1">
      <c r="A501" s="64">
        <v>2002</v>
      </c>
      <c r="B501" s="87"/>
      <c r="C501" s="87"/>
      <c r="D501" s="87"/>
      <c r="E501" s="87"/>
      <c r="F501" s="87"/>
      <c r="G501" s="87"/>
      <c r="H501" s="87"/>
      <c r="I501" s="87"/>
      <c r="J501" s="87">
        <v>37</v>
      </c>
      <c r="K501" s="88">
        <v>15</v>
      </c>
      <c r="L501" s="72"/>
      <c r="M501" s="3"/>
      <c r="N501" s="73"/>
      <c r="O501" s="78">
        <f>IF(J501=0,"",J501/I500)</f>
        <v>0.94871794871794868</v>
      </c>
      <c r="P501" s="75">
        <v>61</v>
      </c>
      <c r="Q501" s="79">
        <f t="shared" si="45"/>
        <v>0.96825396825396826</v>
      </c>
      <c r="R501" s="79">
        <f t="shared" si="46"/>
        <v>3.1746031746031744E-2</v>
      </c>
      <c r="T501" s="112"/>
    </row>
    <row r="502" spans="1:20" ht="15.75" customHeight="1">
      <c r="A502" s="64">
        <v>2101</v>
      </c>
      <c r="B502" s="87"/>
      <c r="C502" s="87"/>
      <c r="D502" s="87"/>
      <c r="E502" s="87"/>
      <c r="F502" s="87"/>
      <c r="G502" s="87"/>
      <c r="H502" s="87"/>
      <c r="I502" s="87"/>
      <c r="J502" s="87">
        <v>34</v>
      </c>
      <c r="K502" s="88">
        <v>25</v>
      </c>
      <c r="L502" s="72"/>
      <c r="M502" s="3"/>
      <c r="N502" s="30"/>
      <c r="O502" s="80"/>
      <c r="P502" s="81">
        <v>46</v>
      </c>
      <c r="Q502" s="82"/>
      <c r="R502" s="83"/>
      <c r="T502" s="112"/>
    </row>
    <row r="503" spans="1:20" ht="15.75" customHeight="1">
      <c r="A503" s="64">
        <v>2102</v>
      </c>
      <c r="B503" s="87"/>
      <c r="C503" s="87"/>
      <c r="D503" s="87"/>
      <c r="E503" s="87"/>
      <c r="F503" s="87"/>
      <c r="G503" s="87"/>
      <c r="H503" s="87"/>
      <c r="I503" s="87"/>
      <c r="J503" s="87">
        <v>13</v>
      </c>
      <c r="K503" s="88">
        <v>9</v>
      </c>
      <c r="L503" s="72"/>
      <c r="M503" s="3"/>
      <c r="N503" s="30"/>
      <c r="O503" s="84"/>
      <c r="P503" s="85">
        <v>17</v>
      </c>
      <c r="Q503" s="86"/>
      <c r="R503" s="84"/>
      <c r="T503" s="112"/>
    </row>
    <row r="504" spans="1:20" ht="15.75" customHeight="1">
      <c r="A504" s="64">
        <v>2201</v>
      </c>
      <c r="B504" s="87"/>
      <c r="C504" s="87"/>
      <c r="D504" s="87"/>
      <c r="E504" s="87"/>
      <c r="F504" s="87"/>
      <c r="G504" s="87"/>
      <c r="H504" s="87"/>
      <c r="I504" s="87"/>
      <c r="J504" s="87">
        <v>7</v>
      </c>
      <c r="K504" s="88">
        <v>7</v>
      </c>
      <c r="L504" s="72"/>
      <c r="M504" s="3"/>
      <c r="N504" s="30"/>
      <c r="O504" s="84"/>
      <c r="P504" s="85">
        <v>10</v>
      </c>
      <c r="Q504" s="86"/>
      <c r="R504" s="84"/>
      <c r="T504" s="112"/>
    </row>
    <row r="505" spans="1:20" ht="15.75" customHeight="1">
      <c r="A505" s="64">
        <v>2202</v>
      </c>
      <c r="B505" s="87"/>
      <c r="C505" s="87"/>
      <c r="D505" s="87"/>
      <c r="E505" s="87"/>
      <c r="F505" s="87"/>
      <c r="G505" s="87"/>
      <c r="H505" s="87"/>
      <c r="I505" s="87"/>
      <c r="J505" s="87">
        <v>2</v>
      </c>
      <c r="K505" s="126">
        <v>1</v>
      </c>
      <c r="L505" s="72"/>
      <c r="M505" s="3"/>
      <c r="N505" s="30"/>
      <c r="O505" s="84"/>
      <c r="P505" s="85">
        <v>2</v>
      </c>
      <c r="Q505" s="86"/>
      <c r="R505" s="84"/>
      <c r="T505" s="112"/>
    </row>
    <row r="506" spans="1:20" ht="15.75" customHeight="1">
      <c r="A506" s="64">
        <v>2301</v>
      </c>
      <c r="B506" s="87"/>
      <c r="C506" s="87"/>
      <c r="D506" s="87"/>
      <c r="E506" s="87"/>
      <c r="F506" s="87"/>
      <c r="G506" s="87"/>
      <c r="H506" s="87"/>
      <c r="I506" s="87"/>
      <c r="J506" s="87">
        <v>1</v>
      </c>
      <c r="K506" s="88">
        <v>1</v>
      </c>
      <c r="L506" s="72"/>
      <c r="M506" s="3"/>
      <c r="N506" s="30"/>
      <c r="O506" s="3"/>
      <c r="P506" s="30">
        <v>1</v>
      </c>
      <c r="Q506" s="23"/>
      <c r="R506" s="84"/>
      <c r="T506" s="112"/>
    </row>
    <row r="507" spans="1:20" ht="15.75" customHeight="1">
      <c r="A507" s="64">
        <v>2302</v>
      </c>
      <c r="B507" s="87"/>
      <c r="C507" s="87"/>
      <c r="D507" s="87"/>
      <c r="E507" s="87"/>
      <c r="F507" s="87"/>
      <c r="G507" s="87"/>
      <c r="H507" s="87"/>
      <c r="I507" s="87"/>
      <c r="J507" s="87"/>
      <c r="K507" s="88"/>
      <c r="L507" s="72"/>
      <c r="M507" s="3"/>
      <c r="N507" s="30"/>
      <c r="O507" s="89" t="s">
        <v>83</v>
      </c>
      <c r="P507" s="90">
        <v>51</v>
      </c>
      <c r="Q507" s="120">
        <f>K510</f>
        <v>59</v>
      </c>
      <c r="R507" s="92" t="s">
        <v>11</v>
      </c>
      <c r="T507" s="112"/>
    </row>
    <row r="508" spans="1:20" ht="15.75" customHeight="1">
      <c r="A508" s="64">
        <v>2401</v>
      </c>
      <c r="B508" s="87"/>
      <c r="C508" s="87"/>
      <c r="D508" s="87"/>
      <c r="E508" s="87"/>
      <c r="F508" s="87"/>
      <c r="G508" s="87"/>
      <c r="H508" s="87"/>
      <c r="I508" s="87"/>
      <c r="J508" s="87"/>
      <c r="K508" s="88"/>
      <c r="L508" s="72"/>
      <c r="M508" s="3"/>
      <c r="N508" s="30"/>
      <c r="O508" s="93" t="s">
        <v>85</v>
      </c>
      <c r="P508" s="94">
        <f>IF(P507/B493=0,"",P507/B493)</f>
        <v>0.47222222222222221</v>
      </c>
      <c r="Q508" s="121">
        <f>IF(P507/Q507=0,"",P507/Q507)</f>
        <v>0.86440677966101698</v>
      </c>
      <c r="R508" s="96" t="s">
        <v>86</v>
      </c>
      <c r="T508" s="112"/>
    </row>
    <row r="509" spans="1:20" ht="15.75" customHeight="1">
      <c r="A509" s="64">
        <v>2402</v>
      </c>
      <c r="B509" s="87"/>
      <c r="C509" s="87"/>
      <c r="D509" s="87"/>
      <c r="E509" s="87"/>
      <c r="F509" s="87"/>
      <c r="G509" s="87"/>
      <c r="H509" s="87"/>
      <c r="I509" s="87"/>
      <c r="J509" s="87"/>
      <c r="K509" s="88"/>
      <c r="L509" s="97"/>
      <c r="M509" s="98"/>
      <c r="N509" s="99"/>
      <c r="O509" s="98"/>
      <c r="P509" s="99"/>
      <c r="Q509" s="99"/>
      <c r="R509" s="122"/>
      <c r="T509" s="112"/>
    </row>
    <row r="510" spans="1:20" ht="18" customHeight="1">
      <c r="A510" s="29"/>
      <c r="B510" s="30"/>
      <c r="C510" s="30"/>
      <c r="E510" s="288" t="s">
        <v>111</v>
      </c>
      <c r="F510" s="289"/>
      <c r="G510" s="289"/>
      <c r="H510" s="289"/>
      <c r="I510" s="289"/>
      <c r="J510" s="289"/>
      <c r="K510" s="101">
        <f>SUM(K493:K506)</f>
        <v>59</v>
      </c>
      <c r="L510" s="102">
        <f>(SUM(K500:K501)/B493)</f>
        <v>0.14814814814814814</v>
      </c>
      <c r="M510" s="102">
        <f>IF(K510=0,"",K510/B493)</f>
        <v>0.54629629629629628</v>
      </c>
      <c r="N510" s="102">
        <f>IF(K501=0,"",M510-L510)</f>
        <v>0.39814814814814814</v>
      </c>
      <c r="O510" s="3"/>
      <c r="P510" s="30"/>
      <c r="Q510" s="23"/>
      <c r="R510" s="3"/>
      <c r="T510" s="112"/>
    </row>
    <row r="511" spans="1:20" ht="14.25" customHeight="1">
      <c r="T511" s="112"/>
    </row>
    <row r="512" spans="1:20" ht="14.25" customHeight="1">
      <c r="T512" s="112"/>
    </row>
    <row r="513" spans="1:20" ht="26.25" customHeight="1">
      <c r="A513" s="2"/>
      <c r="B513" s="296" t="s">
        <v>99</v>
      </c>
      <c r="C513" s="297"/>
      <c r="D513" s="297"/>
      <c r="E513" s="297"/>
      <c r="F513" s="297"/>
      <c r="G513" s="297"/>
      <c r="H513" s="298" t="s">
        <v>113</v>
      </c>
      <c r="I513" s="292"/>
      <c r="J513" s="292"/>
      <c r="K513" s="30"/>
      <c r="L513" s="3"/>
      <c r="M513" s="3"/>
      <c r="N513" s="30"/>
      <c r="O513" s="3"/>
      <c r="P513" s="30"/>
      <c r="Q513" s="30"/>
      <c r="R513" s="30"/>
      <c r="T513" s="112"/>
    </row>
    <row r="514" spans="1:20" ht="20.25" customHeight="1">
      <c r="A514" s="293" t="s">
        <v>10</v>
      </c>
      <c r="B514" s="294" t="s">
        <v>100</v>
      </c>
      <c r="C514" s="289"/>
      <c r="D514" s="289"/>
      <c r="E514" s="289"/>
      <c r="F514" s="289"/>
      <c r="G514" s="289"/>
      <c r="H514" s="289"/>
      <c r="I514" s="289"/>
      <c r="J514" s="290"/>
      <c r="K514" s="295" t="s">
        <v>11</v>
      </c>
      <c r="L514" s="286" t="s">
        <v>3</v>
      </c>
      <c r="M514" s="286" t="s">
        <v>4</v>
      </c>
      <c r="N514" s="284" t="s">
        <v>5</v>
      </c>
      <c r="O514" s="286" t="s">
        <v>6</v>
      </c>
      <c r="P514" s="287" t="s">
        <v>7</v>
      </c>
      <c r="Q514" s="287" t="s">
        <v>8</v>
      </c>
      <c r="R514" s="286" t="s">
        <v>101</v>
      </c>
      <c r="T514" s="112"/>
    </row>
    <row r="515" spans="1:20" ht="15.75" customHeight="1">
      <c r="A515" s="285"/>
      <c r="B515" s="64" t="s">
        <v>102</v>
      </c>
      <c r="C515" s="64" t="s">
        <v>103</v>
      </c>
      <c r="D515" s="64" t="s">
        <v>104</v>
      </c>
      <c r="E515" s="64" t="s">
        <v>105</v>
      </c>
      <c r="F515" s="64" t="s">
        <v>106</v>
      </c>
      <c r="G515" s="64" t="s">
        <v>107</v>
      </c>
      <c r="H515" s="64" t="s">
        <v>108</v>
      </c>
      <c r="I515" s="64" t="s">
        <v>109</v>
      </c>
      <c r="J515" s="64" t="s">
        <v>110</v>
      </c>
      <c r="K515" s="285"/>
      <c r="L515" s="285"/>
      <c r="M515" s="285"/>
      <c r="N515" s="285"/>
      <c r="O515" s="285"/>
      <c r="P515" s="285"/>
      <c r="Q515" s="285"/>
      <c r="R515" s="285"/>
      <c r="T515" s="112"/>
    </row>
    <row r="516" spans="1:20" ht="15.75" customHeight="1">
      <c r="A516" s="64">
        <v>1701</v>
      </c>
      <c r="B516" s="65">
        <v>163</v>
      </c>
      <c r="C516" s="87"/>
      <c r="D516" s="87"/>
      <c r="E516" s="87"/>
      <c r="F516" s="87"/>
      <c r="G516" s="87"/>
      <c r="H516" s="87"/>
      <c r="I516" s="87"/>
      <c r="J516" s="87"/>
      <c r="K516" s="88"/>
      <c r="L516" s="67"/>
      <c r="M516" s="49"/>
      <c r="N516" s="68"/>
      <c r="O516" s="107"/>
      <c r="P516" s="70">
        <f>B516</f>
        <v>163</v>
      </c>
      <c r="Q516" s="108"/>
      <c r="R516" s="107"/>
      <c r="T516" s="112"/>
    </row>
    <row r="517" spans="1:20" ht="15.75" customHeight="1">
      <c r="A517" s="64">
        <v>1702</v>
      </c>
      <c r="B517" s="87"/>
      <c r="C517" s="87">
        <v>129</v>
      </c>
      <c r="D517" s="87"/>
      <c r="E517" s="87"/>
      <c r="F517" s="87"/>
      <c r="G517" s="87"/>
      <c r="H517" s="87"/>
      <c r="I517" s="87"/>
      <c r="J517" s="87"/>
      <c r="K517" s="88"/>
      <c r="L517" s="72"/>
      <c r="M517" s="3"/>
      <c r="N517" s="73"/>
      <c r="O517" s="74">
        <f>IF(C517=0,"",C517/B516)</f>
        <v>0.79141104294478526</v>
      </c>
      <c r="P517" s="75">
        <v>129</v>
      </c>
      <c r="Q517" s="76">
        <f t="shared" ref="Q517:Q524" si="47">IF(P517=0,"",P517/P516)</f>
        <v>0.79141104294478526</v>
      </c>
      <c r="R517" s="76">
        <f t="shared" ref="R517:R524" si="48">IF(P517=0,"",100%-Q517)</f>
        <v>0.20858895705521474</v>
      </c>
      <c r="T517" s="112"/>
    </row>
    <row r="518" spans="1:20" ht="15.75" customHeight="1">
      <c r="A518" s="64">
        <v>1801</v>
      </c>
      <c r="B518" s="87"/>
      <c r="C518" s="87"/>
      <c r="D518" s="87">
        <v>101</v>
      </c>
      <c r="E518" s="87"/>
      <c r="F518" s="87"/>
      <c r="G518" s="87"/>
      <c r="H518" s="87"/>
      <c r="I518" s="87"/>
      <c r="J518" s="87"/>
      <c r="K518" s="88"/>
      <c r="L518" s="72"/>
      <c r="M518" s="3"/>
      <c r="N518" s="73"/>
      <c r="O518" s="74">
        <f>IF(D518=0,"",D518/C517)</f>
        <v>0.78294573643410847</v>
      </c>
      <c r="P518" s="75">
        <v>124</v>
      </c>
      <c r="Q518" s="76">
        <f t="shared" si="47"/>
        <v>0.96124031007751942</v>
      </c>
      <c r="R518" s="76">
        <f t="shared" si="48"/>
        <v>3.8759689922480578E-2</v>
      </c>
      <c r="S518" s="77">
        <f>P518/P516</f>
        <v>0.76073619631901845</v>
      </c>
    </row>
    <row r="519" spans="1:20" ht="15.75" customHeight="1">
      <c r="A519" s="64">
        <v>1802</v>
      </c>
      <c r="B519" s="87"/>
      <c r="C519" s="87"/>
      <c r="D519" s="87"/>
      <c r="E519" s="87">
        <v>78</v>
      </c>
      <c r="F519" s="87"/>
      <c r="G519" s="87"/>
      <c r="H519" s="87"/>
      <c r="I519" s="87"/>
      <c r="J519" s="87"/>
      <c r="K519" s="88"/>
      <c r="L519" s="72"/>
      <c r="M519" s="3"/>
      <c r="N519" s="73"/>
      <c r="O519" s="74">
        <f>IF(E519=0,"",E519/D518)</f>
        <v>0.7722772277227723</v>
      </c>
      <c r="P519" s="75">
        <v>109</v>
      </c>
      <c r="Q519" s="76">
        <f t="shared" si="47"/>
        <v>0.87903225806451613</v>
      </c>
      <c r="R519" s="76">
        <f t="shared" si="48"/>
        <v>0.12096774193548387</v>
      </c>
      <c r="T519" s="112"/>
    </row>
    <row r="520" spans="1:20" ht="15.75" customHeight="1">
      <c r="A520" s="64">
        <v>1901</v>
      </c>
      <c r="B520" s="87"/>
      <c r="C520" s="87"/>
      <c r="D520" s="87"/>
      <c r="E520" s="87"/>
      <c r="F520" s="87">
        <v>62</v>
      </c>
      <c r="G520" s="87"/>
      <c r="H520" s="87"/>
      <c r="I520" s="87"/>
      <c r="J520" s="87"/>
      <c r="K520" s="88"/>
      <c r="L520" s="72"/>
      <c r="M520" s="3"/>
      <c r="N520" s="73"/>
      <c r="O520" s="74">
        <f>IF(F520=0,"",F520/E519)</f>
        <v>0.79487179487179482</v>
      </c>
      <c r="P520" s="75">
        <v>91</v>
      </c>
      <c r="Q520" s="76">
        <f t="shared" si="47"/>
        <v>0.83486238532110091</v>
      </c>
      <c r="R520" s="76">
        <f t="shared" si="48"/>
        <v>0.16513761467889909</v>
      </c>
    </row>
    <row r="521" spans="1:20" ht="15.75" customHeight="1">
      <c r="A521" s="64">
        <v>1902</v>
      </c>
      <c r="B521" s="87"/>
      <c r="C521" s="87"/>
      <c r="D521" s="87"/>
      <c r="E521" s="87"/>
      <c r="F521" s="87"/>
      <c r="G521" s="87">
        <v>62</v>
      </c>
      <c r="H521" s="87"/>
      <c r="I521" s="87"/>
      <c r="J521" s="87"/>
      <c r="K521" s="88"/>
      <c r="L521" s="72"/>
      <c r="M521" s="3"/>
      <c r="N521" s="73"/>
      <c r="O521" s="74">
        <f>IF(G521=0,"",G521/F520)</f>
        <v>1</v>
      </c>
      <c r="P521" s="75">
        <v>80</v>
      </c>
      <c r="Q521" s="76">
        <f t="shared" si="47"/>
        <v>0.87912087912087911</v>
      </c>
      <c r="R521" s="76">
        <f t="shared" si="48"/>
        <v>0.12087912087912089</v>
      </c>
    </row>
    <row r="522" spans="1:20" ht="15.75" customHeight="1">
      <c r="A522" s="64">
        <v>2001</v>
      </c>
      <c r="B522" s="87"/>
      <c r="C522" s="87"/>
      <c r="D522" s="87"/>
      <c r="E522" s="87"/>
      <c r="F522" s="87"/>
      <c r="G522" s="87"/>
      <c r="H522" s="87">
        <v>46</v>
      </c>
      <c r="I522" s="87"/>
      <c r="J522" s="87"/>
      <c r="K522" s="88"/>
      <c r="L522" s="72"/>
      <c r="M522" s="3"/>
      <c r="N522" s="73"/>
      <c r="O522" s="74">
        <f>IF(H522=0,"",H522/G521)</f>
        <v>0.74193548387096775</v>
      </c>
      <c r="P522" s="75">
        <v>79</v>
      </c>
      <c r="Q522" s="76">
        <f t="shared" si="47"/>
        <v>0.98750000000000004</v>
      </c>
      <c r="R522" s="76">
        <f t="shared" si="48"/>
        <v>1.2499999999999956E-2</v>
      </c>
    </row>
    <row r="523" spans="1:20" ht="15.75" customHeight="1">
      <c r="A523" s="64">
        <v>2002</v>
      </c>
      <c r="B523" s="87"/>
      <c r="C523" s="87"/>
      <c r="D523" s="87"/>
      <c r="E523" s="87"/>
      <c r="F523" s="87"/>
      <c r="G523" s="87"/>
      <c r="H523" s="87"/>
      <c r="I523" s="87">
        <v>44</v>
      </c>
      <c r="J523" s="87"/>
      <c r="K523" s="88">
        <v>3</v>
      </c>
      <c r="L523" s="72"/>
      <c r="M523" s="3"/>
      <c r="N523" s="73"/>
      <c r="O523" s="74">
        <f>IF(I523=0,"",I523/H522)</f>
        <v>0.95652173913043481</v>
      </c>
      <c r="P523" s="75">
        <v>77</v>
      </c>
      <c r="Q523" s="76">
        <f t="shared" si="47"/>
        <v>0.97468354430379744</v>
      </c>
      <c r="R523" s="76">
        <f t="shared" si="48"/>
        <v>2.5316455696202556E-2</v>
      </c>
    </row>
    <row r="524" spans="1:20" ht="15.75" customHeight="1">
      <c r="A524" s="64">
        <v>2101</v>
      </c>
      <c r="B524" s="87"/>
      <c r="C524" s="87"/>
      <c r="D524" s="87"/>
      <c r="E524" s="87"/>
      <c r="F524" s="87"/>
      <c r="G524" s="87"/>
      <c r="H524" s="87"/>
      <c r="I524" s="87"/>
      <c r="J524" s="87">
        <v>40</v>
      </c>
      <c r="K524" s="88">
        <v>16</v>
      </c>
      <c r="L524" s="72"/>
      <c r="M524" s="3"/>
      <c r="N524" s="73"/>
      <c r="O524" s="78">
        <f>IF(J524=0,"",J524/I523)</f>
        <v>0.90909090909090906</v>
      </c>
      <c r="P524" s="75">
        <v>71</v>
      </c>
      <c r="Q524" s="79">
        <f t="shared" si="47"/>
        <v>0.92207792207792205</v>
      </c>
      <c r="R524" s="79">
        <f t="shared" si="48"/>
        <v>7.7922077922077948E-2</v>
      </c>
    </row>
    <row r="525" spans="1:20" ht="15.75" customHeight="1">
      <c r="A525" s="64">
        <v>2102</v>
      </c>
      <c r="B525" s="87"/>
      <c r="C525" s="87"/>
      <c r="D525" s="87"/>
      <c r="E525" s="87"/>
      <c r="F525" s="87"/>
      <c r="G525" s="87"/>
      <c r="H525" s="87"/>
      <c r="I525" s="87"/>
      <c r="J525" s="87">
        <v>40</v>
      </c>
      <c r="K525" s="88">
        <v>20</v>
      </c>
      <c r="L525" s="72"/>
      <c r="M525" s="3"/>
      <c r="N525" s="30"/>
      <c r="O525" s="80"/>
      <c r="P525" s="81">
        <v>53</v>
      </c>
      <c r="Q525" s="82"/>
      <c r="R525" s="83"/>
    </row>
    <row r="526" spans="1:20" ht="15.75" customHeight="1">
      <c r="A526" s="64">
        <v>2201</v>
      </c>
      <c r="B526" s="87"/>
      <c r="C526" s="87"/>
      <c r="D526" s="87"/>
      <c r="E526" s="87"/>
      <c r="F526" s="87"/>
      <c r="G526" s="87"/>
      <c r="H526" s="87"/>
      <c r="I526" s="87"/>
      <c r="J526" s="87">
        <v>20</v>
      </c>
      <c r="K526" s="88">
        <v>11</v>
      </c>
      <c r="L526" s="72"/>
      <c r="M526" s="3"/>
      <c r="N526" s="30"/>
      <c r="O526" s="84"/>
      <c r="P526" s="85">
        <v>29</v>
      </c>
      <c r="Q526" s="86"/>
      <c r="R526" s="84"/>
    </row>
    <row r="527" spans="1:20" ht="15.75" customHeight="1">
      <c r="A527" s="64">
        <v>2202</v>
      </c>
      <c r="B527" s="87"/>
      <c r="C527" s="87"/>
      <c r="D527" s="87"/>
      <c r="E527" s="87"/>
      <c r="F527" s="87"/>
      <c r="G527" s="87"/>
      <c r="H527" s="87"/>
      <c r="I527" s="87"/>
      <c r="J527" s="87">
        <v>11</v>
      </c>
      <c r="K527" s="126">
        <v>10</v>
      </c>
      <c r="L527" s="72"/>
      <c r="M527" s="3"/>
      <c r="N527" s="30"/>
      <c r="O527" s="84"/>
      <c r="P527" s="85">
        <v>15</v>
      </c>
      <c r="Q527" s="86"/>
      <c r="R527" s="84"/>
    </row>
    <row r="528" spans="1:20" ht="15.75" customHeight="1">
      <c r="A528" s="64">
        <v>2301</v>
      </c>
      <c r="B528" s="87"/>
      <c r="C528" s="87"/>
      <c r="D528" s="87"/>
      <c r="E528" s="87"/>
      <c r="F528" s="87"/>
      <c r="G528" s="87"/>
      <c r="H528" s="87"/>
      <c r="I528" s="87"/>
      <c r="J528" s="87">
        <v>5</v>
      </c>
      <c r="K528" s="88">
        <v>4</v>
      </c>
      <c r="L528" s="72"/>
      <c r="M528" s="3"/>
      <c r="N528" s="30"/>
      <c r="O528" s="84"/>
      <c r="P528" s="85">
        <v>5</v>
      </c>
      <c r="Q528" s="86"/>
      <c r="R528" s="84"/>
    </row>
    <row r="529" spans="1:22" ht="15.75" customHeight="1">
      <c r="A529" s="64">
        <v>2302</v>
      </c>
      <c r="B529" s="87"/>
      <c r="C529" s="87"/>
      <c r="D529" s="87"/>
      <c r="E529" s="87"/>
      <c r="F529" s="87"/>
      <c r="G529" s="87"/>
      <c r="H529" s="87"/>
      <c r="I529" s="87"/>
      <c r="J529" s="87">
        <v>2</v>
      </c>
      <c r="K529" s="88">
        <v>2</v>
      </c>
      <c r="L529" s="72"/>
      <c r="M529" s="3"/>
      <c r="N529" s="30"/>
      <c r="O529" s="3"/>
      <c r="P529" s="30">
        <v>2</v>
      </c>
      <c r="Q529" s="23"/>
      <c r="R529" s="84"/>
    </row>
    <row r="530" spans="1:22" ht="15.75" customHeight="1">
      <c r="A530" s="64">
        <v>2401</v>
      </c>
      <c r="B530" s="87"/>
      <c r="C530" s="87"/>
      <c r="D530" s="87"/>
      <c r="E530" s="87"/>
      <c r="F530" s="87"/>
      <c r="G530" s="87"/>
      <c r="H530" s="87"/>
      <c r="I530" s="87"/>
      <c r="J530" s="87">
        <v>1</v>
      </c>
      <c r="K530" s="88"/>
      <c r="L530" s="72"/>
      <c r="M530" s="3"/>
      <c r="N530" s="30"/>
      <c r="O530" s="89" t="s">
        <v>83</v>
      </c>
      <c r="P530" s="90">
        <v>49</v>
      </c>
      <c r="Q530" s="120">
        <f>K533</f>
        <v>66</v>
      </c>
      <c r="R530" s="92" t="s">
        <v>11</v>
      </c>
    </row>
    <row r="531" spans="1:22" ht="15.75" customHeight="1">
      <c r="A531" s="64">
        <v>2402</v>
      </c>
      <c r="B531" s="87"/>
      <c r="C531" s="87"/>
      <c r="D531" s="87"/>
      <c r="E531" s="87"/>
      <c r="F531" s="87"/>
      <c r="G531" s="87"/>
      <c r="H531" s="87"/>
      <c r="I531" s="87"/>
      <c r="J531" s="87"/>
      <c r="K531" s="88"/>
      <c r="L531" s="72"/>
      <c r="M531" s="3"/>
      <c r="N531" s="30"/>
      <c r="O531" s="93" t="s">
        <v>85</v>
      </c>
      <c r="P531" s="94">
        <f>IF(P530/B516=0,"",P530/B516)</f>
        <v>0.30061349693251532</v>
      </c>
      <c r="Q531" s="121">
        <f>IF(P530/Q530=0,"",P530/Q530)</f>
        <v>0.74242424242424243</v>
      </c>
      <c r="R531" s="96" t="s">
        <v>86</v>
      </c>
    </row>
    <row r="532" spans="1:22" ht="15.75" customHeight="1">
      <c r="A532" s="64">
        <v>2501</v>
      </c>
      <c r="B532" s="87"/>
      <c r="C532" s="87"/>
      <c r="D532" s="87"/>
      <c r="E532" s="87"/>
      <c r="F532" s="87"/>
      <c r="G532" s="87"/>
      <c r="H532" s="87"/>
      <c r="I532" s="87"/>
      <c r="J532" s="87"/>
      <c r="K532" s="88"/>
      <c r="L532" s="97"/>
      <c r="M532" s="98"/>
      <c r="N532" s="99"/>
      <c r="O532" s="98"/>
      <c r="P532" s="99"/>
      <c r="Q532" s="99"/>
      <c r="R532" s="122"/>
    </row>
    <row r="533" spans="1:22" ht="18" customHeight="1">
      <c r="A533" s="29"/>
      <c r="B533" s="30"/>
      <c r="C533" s="30"/>
      <c r="E533" s="288" t="s">
        <v>111</v>
      </c>
      <c r="F533" s="289"/>
      <c r="G533" s="289"/>
      <c r="H533" s="289"/>
      <c r="I533" s="289"/>
      <c r="J533" s="289"/>
      <c r="K533" s="101">
        <f>SUM(K516:K529)</f>
        <v>66</v>
      </c>
      <c r="L533" s="102">
        <f>(SUM(K523:K524)/B516)</f>
        <v>0.1165644171779141</v>
      </c>
      <c r="M533" s="102">
        <f>IF(K533=0,"",K533/B516)</f>
        <v>0.40490797546012269</v>
      </c>
      <c r="N533" s="102">
        <f>IF(K524=0,"",M533-L533)</f>
        <v>0.28834355828220859</v>
      </c>
      <c r="O533" s="3"/>
      <c r="P533" s="30"/>
      <c r="Q533" s="23"/>
      <c r="R533" s="3"/>
    </row>
    <row r="534" spans="1:22" ht="12.75" customHeight="1"/>
    <row r="535" spans="1:22" ht="12.75" customHeight="1"/>
    <row r="536" spans="1:22" ht="26.25" customHeight="1">
      <c r="A536" s="2"/>
      <c r="B536" s="291" t="s">
        <v>99</v>
      </c>
      <c r="C536" s="292"/>
      <c r="D536" s="292"/>
      <c r="E536" s="292"/>
      <c r="F536" s="292"/>
      <c r="G536" s="292"/>
      <c r="H536" s="292"/>
      <c r="I536" s="292"/>
      <c r="J536" s="292"/>
      <c r="K536" s="60" t="s">
        <v>114</v>
      </c>
      <c r="L536" s="60"/>
      <c r="M536" s="60"/>
      <c r="N536" s="30"/>
      <c r="O536" s="3"/>
      <c r="P536" s="30"/>
      <c r="Q536" s="30"/>
      <c r="R536" s="30"/>
      <c r="V536" s="253">
        <f>AVERAGE(P531,P554)</f>
        <v>0.37802952074348539</v>
      </c>
    </row>
    <row r="537" spans="1:22" ht="20.25" customHeight="1">
      <c r="A537" s="293" t="s">
        <v>10</v>
      </c>
      <c r="B537" s="294" t="s">
        <v>100</v>
      </c>
      <c r="C537" s="289"/>
      <c r="D537" s="289"/>
      <c r="E537" s="289"/>
      <c r="F537" s="289"/>
      <c r="G537" s="289"/>
      <c r="H537" s="289"/>
      <c r="I537" s="289"/>
      <c r="J537" s="290"/>
      <c r="K537" s="295" t="s">
        <v>11</v>
      </c>
      <c r="L537" s="286" t="s">
        <v>3</v>
      </c>
      <c r="M537" s="286" t="s">
        <v>4</v>
      </c>
      <c r="N537" s="284" t="s">
        <v>5</v>
      </c>
      <c r="O537" s="286" t="s">
        <v>6</v>
      </c>
      <c r="P537" s="287" t="s">
        <v>7</v>
      </c>
      <c r="Q537" s="287" t="s">
        <v>8</v>
      </c>
      <c r="R537" s="286" t="s">
        <v>101</v>
      </c>
    </row>
    <row r="538" spans="1:22" ht="15.75" customHeight="1">
      <c r="A538" s="285"/>
      <c r="B538" s="64" t="s">
        <v>102</v>
      </c>
      <c r="C538" s="64" t="s">
        <v>103</v>
      </c>
      <c r="D538" s="64" t="s">
        <v>104</v>
      </c>
      <c r="E538" s="64" t="s">
        <v>105</v>
      </c>
      <c r="F538" s="64" t="s">
        <v>106</v>
      </c>
      <c r="G538" s="64" t="s">
        <v>107</v>
      </c>
      <c r="H538" s="64" t="s">
        <v>108</v>
      </c>
      <c r="I538" s="64" t="s">
        <v>109</v>
      </c>
      <c r="J538" s="64" t="s">
        <v>110</v>
      </c>
      <c r="K538" s="285"/>
      <c r="L538" s="285"/>
      <c r="M538" s="285"/>
      <c r="N538" s="285"/>
      <c r="O538" s="285"/>
      <c r="P538" s="285"/>
      <c r="Q538" s="285"/>
      <c r="R538" s="285"/>
    </row>
    <row r="539" spans="1:22" ht="15.75" customHeight="1">
      <c r="A539" s="64">
        <v>1702</v>
      </c>
      <c r="B539" s="65">
        <v>101</v>
      </c>
      <c r="C539" s="87"/>
      <c r="D539" s="87"/>
      <c r="E539" s="87"/>
      <c r="F539" s="87"/>
      <c r="G539" s="87"/>
      <c r="H539" s="87"/>
      <c r="I539" s="87"/>
      <c r="J539" s="87"/>
      <c r="K539" s="88"/>
      <c r="L539" s="67"/>
      <c r="M539" s="49"/>
      <c r="N539" s="68"/>
      <c r="O539" s="107"/>
      <c r="P539" s="70">
        <f>B539</f>
        <v>101</v>
      </c>
      <c r="Q539" s="108"/>
      <c r="R539" s="107"/>
    </row>
    <row r="540" spans="1:22" ht="15.75" customHeight="1">
      <c r="A540" s="64">
        <v>1801</v>
      </c>
      <c r="B540" s="87"/>
      <c r="C540" s="87">
        <v>78</v>
      </c>
      <c r="D540" s="87"/>
      <c r="E540" s="87"/>
      <c r="F540" s="87"/>
      <c r="G540" s="87"/>
      <c r="H540" s="87"/>
      <c r="I540" s="87"/>
      <c r="J540" s="87"/>
      <c r="K540" s="88"/>
      <c r="L540" s="72"/>
      <c r="M540" s="3"/>
      <c r="N540" s="73"/>
      <c r="O540" s="74">
        <f>IF(C540=0,"",C540/B539)</f>
        <v>0.7722772277227723</v>
      </c>
      <c r="P540" s="75">
        <v>78</v>
      </c>
      <c r="Q540" s="76">
        <f t="shared" ref="Q540:Q547" si="49">IF(P540=0,"",P540/P539)</f>
        <v>0.7722772277227723</v>
      </c>
      <c r="R540" s="76">
        <f t="shared" ref="R540:R547" si="50">IF(P540=0,"",100%-Q540)</f>
        <v>0.2277227722772277</v>
      </c>
    </row>
    <row r="541" spans="1:22" ht="15.75" customHeight="1">
      <c r="A541" s="64">
        <v>1802</v>
      </c>
      <c r="B541" s="87"/>
      <c r="C541" s="87"/>
      <c r="D541" s="87">
        <v>63</v>
      </c>
      <c r="E541" s="87"/>
      <c r="F541" s="87"/>
      <c r="G541" s="87"/>
      <c r="H541" s="87"/>
      <c r="I541" s="87"/>
      <c r="J541" s="87"/>
      <c r="K541" s="88"/>
      <c r="L541" s="72"/>
      <c r="M541" s="3"/>
      <c r="N541" s="73"/>
      <c r="O541" s="74">
        <f>IF(D541=0,"",D541/C540)</f>
        <v>0.80769230769230771</v>
      </c>
      <c r="P541" s="75">
        <v>74</v>
      </c>
      <c r="Q541" s="76">
        <f t="shared" si="49"/>
        <v>0.94871794871794868</v>
      </c>
      <c r="R541" s="76">
        <f t="shared" si="50"/>
        <v>5.1282051282051322E-2</v>
      </c>
      <c r="S541" s="8">
        <f>P541/P539</f>
        <v>0.73267326732673266</v>
      </c>
    </row>
    <row r="542" spans="1:22" ht="15.75" customHeight="1">
      <c r="A542" s="64">
        <v>1901</v>
      </c>
      <c r="B542" s="87"/>
      <c r="C542" s="87"/>
      <c r="D542" s="87"/>
      <c r="E542" s="87">
        <v>54</v>
      </c>
      <c r="F542" s="87"/>
      <c r="G542" s="87"/>
      <c r="H542" s="87"/>
      <c r="I542" s="87"/>
      <c r="J542" s="87"/>
      <c r="K542" s="88"/>
      <c r="L542" s="72"/>
      <c r="M542" s="3"/>
      <c r="N542" s="73"/>
      <c r="O542" s="74">
        <f>IF(E542=0,"",E542/D541)</f>
        <v>0.8571428571428571</v>
      </c>
      <c r="P542" s="75">
        <v>70</v>
      </c>
      <c r="Q542" s="76">
        <f t="shared" si="49"/>
        <v>0.94594594594594594</v>
      </c>
      <c r="R542" s="76">
        <f t="shared" si="50"/>
        <v>5.4054054054054057E-2</v>
      </c>
    </row>
    <row r="543" spans="1:22" ht="15.75" customHeight="1">
      <c r="A543" s="64">
        <v>1902</v>
      </c>
      <c r="B543" s="87"/>
      <c r="C543" s="87"/>
      <c r="D543" s="87"/>
      <c r="E543" s="87"/>
      <c r="F543" s="87">
        <v>50</v>
      </c>
      <c r="G543" s="87"/>
      <c r="H543" s="87"/>
      <c r="I543" s="87"/>
      <c r="J543" s="87"/>
      <c r="K543" s="88"/>
      <c r="L543" s="72"/>
      <c r="M543" s="3"/>
      <c r="N543" s="73"/>
      <c r="O543" s="74">
        <f>IF(F543=0,"",F543/E542)</f>
        <v>0.92592592592592593</v>
      </c>
      <c r="P543" s="75">
        <v>63</v>
      </c>
      <c r="Q543" s="76">
        <f t="shared" si="49"/>
        <v>0.9</v>
      </c>
      <c r="R543" s="76">
        <f t="shared" si="50"/>
        <v>9.9999999999999978E-2</v>
      </c>
    </row>
    <row r="544" spans="1:22" ht="15.75" customHeight="1">
      <c r="A544" s="64">
        <v>2001</v>
      </c>
      <c r="B544" s="87"/>
      <c r="C544" s="87"/>
      <c r="D544" s="87"/>
      <c r="E544" s="87"/>
      <c r="F544" s="87"/>
      <c r="G544" s="87">
        <v>44</v>
      </c>
      <c r="H544" s="87"/>
      <c r="I544" s="87"/>
      <c r="J544" s="87"/>
      <c r="K544" s="88"/>
      <c r="L544" s="72"/>
      <c r="M544" s="3"/>
      <c r="N544" s="73"/>
      <c r="O544" s="74">
        <f>IF(G544=0,"",G544/F543)</f>
        <v>0.88</v>
      </c>
      <c r="P544" s="75">
        <v>57</v>
      </c>
      <c r="Q544" s="76">
        <f t="shared" si="49"/>
        <v>0.90476190476190477</v>
      </c>
      <c r="R544" s="76">
        <f t="shared" si="50"/>
        <v>9.5238095238095233E-2</v>
      </c>
    </row>
    <row r="545" spans="1:18" ht="15.75" customHeight="1">
      <c r="A545" s="64">
        <v>2002</v>
      </c>
      <c r="B545" s="87"/>
      <c r="C545" s="87"/>
      <c r="D545" s="87"/>
      <c r="E545" s="87"/>
      <c r="F545" s="87"/>
      <c r="G545" s="87"/>
      <c r="H545" s="87">
        <v>43</v>
      </c>
      <c r="I545" s="87"/>
      <c r="J545" s="87"/>
      <c r="K545" s="88"/>
      <c r="L545" s="72"/>
      <c r="M545" s="3"/>
      <c r="N545" s="73"/>
      <c r="O545" s="74">
        <f>IF(H545=0,"",H545/G544)</f>
        <v>0.97727272727272729</v>
      </c>
      <c r="P545" s="75">
        <v>56</v>
      </c>
      <c r="Q545" s="76">
        <f t="shared" si="49"/>
        <v>0.98245614035087714</v>
      </c>
      <c r="R545" s="76">
        <f t="shared" si="50"/>
        <v>1.7543859649122862E-2</v>
      </c>
    </row>
    <row r="546" spans="1:18" ht="15.75" customHeight="1">
      <c r="A546" s="64">
        <v>2101</v>
      </c>
      <c r="B546" s="87"/>
      <c r="C546" s="87"/>
      <c r="D546" s="87"/>
      <c r="E546" s="87"/>
      <c r="F546" s="87"/>
      <c r="G546" s="87"/>
      <c r="H546" s="87"/>
      <c r="I546" s="87">
        <v>37</v>
      </c>
      <c r="J546" s="87"/>
      <c r="K546" s="88">
        <v>2</v>
      </c>
      <c r="L546" s="72"/>
      <c r="M546" s="3"/>
      <c r="N546" s="73"/>
      <c r="O546" s="74">
        <f>IF(I546=0,"",I546/H545)</f>
        <v>0.86046511627906974</v>
      </c>
      <c r="P546" s="75">
        <v>54</v>
      </c>
      <c r="Q546" s="76">
        <f t="shared" si="49"/>
        <v>0.9642857142857143</v>
      </c>
      <c r="R546" s="76">
        <f t="shared" si="50"/>
        <v>3.5714285714285698E-2</v>
      </c>
    </row>
    <row r="547" spans="1:18" ht="15.75" customHeight="1">
      <c r="A547" s="64">
        <v>2102</v>
      </c>
      <c r="B547" s="87"/>
      <c r="C547" s="87"/>
      <c r="D547" s="87"/>
      <c r="E547" s="87"/>
      <c r="F547" s="87"/>
      <c r="G547" s="87"/>
      <c r="H547" s="87"/>
      <c r="I547" s="87"/>
      <c r="J547" s="87">
        <v>35</v>
      </c>
      <c r="K547" s="88">
        <v>19</v>
      </c>
      <c r="L547" s="72"/>
      <c r="M547" s="3"/>
      <c r="N547" s="73"/>
      <c r="O547" s="78">
        <f>IF(J547=0,"",J547/I546)</f>
        <v>0.94594594594594594</v>
      </c>
      <c r="P547" s="75">
        <v>52</v>
      </c>
      <c r="Q547" s="79">
        <f t="shared" si="49"/>
        <v>0.96296296296296291</v>
      </c>
      <c r="R547" s="79">
        <f t="shared" si="50"/>
        <v>3.703703703703709E-2</v>
      </c>
    </row>
    <row r="548" spans="1:18" ht="15.75" customHeight="1">
      <c r="A548" s="64">
        <v>2201</v>
      </c>
      <c r="B548" s="87"/>
      <c r="C548" s="87"/>
      <c r="D548" s="87"/>
      <c r="E548" s="87"/>
      <c r="F548" s="87"/>
      <c r="G548" s="87"/>
      <c r="H548" s="87"/>
      <c r="I548" s="87"/>
      <c r="J548" s="87">
        <v>22</v>
      </c>
      <c r="K548" s="88">
        <v>9</v>
      </c>
      <c r="L548" s="72"/>
      <c r="M548" s="3"/>
      <c r="N548" s="30"/>
      <c r="O548" s="80"/>
      <c r="P548" s="81">
        <v>34</v>
      </c>
      <c r="Q548" s="82"/>
      <c r="R548" s="83"/>
    </row>
    <row r="549" spans="1:18" ht="15.75" customHeight="1">
      <c r="A549" s="64">
        <v>2202</v>
      </c>
      <c r="B549" s="87"/>
      <c r="C549" s="87"/>
      <c r="D549" s="87"/>
      <c r="E549" s="87"/>
      <c r="F549" s="87"/>
      <c r="G549" s="87"/>
      <c r="H549" s="87"/>
      <c r="I549" s="87"/>
      <c r="J549" s="87">
        <v>18</v>
      </c>
      <c r="K549" s="126">
        <v>13</v>
      </c>
      <c r="L549" s="72"/>
      <c r="M549" s="3"/>
      <c r="N549" s="30"/>
      <c r="O549" s="84"/>
      <c r="P549" s="85">
        <v>24</v>
      </c>
      <c r="Q549" s="86"/>
      <c r="R549" s="84"/>
    </row>
    <row r="550" spans="1:18" ht="15.75" customHeight="1">
      <c r="A550" s="64">
        <v>2301</v>
      </c>
      <c r="B550" s="87"/>
      <c r="C550" s="87"/>
      <c r="D550" s="87"/>
      <c r="E550" s="87"/>
      <c r="F550" s="87"/>
      <c r="G550" s="87"/>
      <c r="H550" s="87"/>
      <c r="I550" s="87"/>
      <c r="J550" s="87">
        <v>9</v>
      </c>
      <c r="K550" s="88">
        <v>9</v>
      </c>
      <c r="L550" s="72"/>
      <c r="M550" s="3"/>
      <c r="N550" s="30"/>
      <c r="O550" s="84"/>
      <c r="P550" s="85">
        <v>10</v>
      </c>
      <c r="Q550" s="86"/>
      <c r="R550" s="84"/>
    </row>
    <row r="551" spans="1:18" ht="15.75" customHeight="1">
      <c r="A551" s="64">
        <v>2302</v>
      </c>
      <c r="B551" s="87"/>
      <c r="C551" s="87"/>
      <c r="D551" s="87"/>
      <c r="E551" s="87"/>
      <c r="F551" s="87"/>
      <c r="G551" s="87"/>
      <c r="H551" s="87"/>
      <c r="I551" s="87"/>
      <c r="J551" s="87">
        <v>1</v>
      </c>
      <c r="K551" s="88">
        <v>1</v>
      </c>
      <c r="L551" s="72"/>
      <c r="M551" s="3"/>
      <c r="N551" s="30"/>
      <c r="O551" s="84"/>
      <c r="P551" s="85">
        <v>1</v>
      </c>
      <c r="Q551" s="86"/>
      <c r="R551" s="84"/>
    </row>
    <row r="552" spans="1:18" ht="15.75" customHeight="1">
      <c r="A552" s="64">
        <v>2401</v>
      </c>
      <c r="B552" s="87"/>
      <c r="C552" s="87"/>
      <c r="D552" s="87"/>
      <c r="E552" s="87"/>
      <c r="F552" s="87"/>
      <c r="G552" s="87"/>
      <c r="H552" s="87"/>
      <c r="I552" s="87"/>
      <c r="J552" s="87"/>
      <c r="K552" s="88"/>
      <c r="L552" s="72"/>
      <c r="M552" s="3"/>
      <c r="N552" s="30"/>
      <c r="O552" s="3"/>
      <c r="P552" s="30"/>
      <c r="Q552" s="23"/>
      <c r="R552" s="84"/>
    </row>
    <row r="553" spans="1:18" ht="15.75" customHeight="1">
      <c r="A553" s="64">
        <v>2402</v>
      </c>
      <c r="B553" s="87"/>
      <c r="C553" s="87"/>
      <c r="D553" s="87"/>
      <c r="E553" s="87"/>
      <c r="F553" s="87"/>
      <c r="G553" s="87"/>
      <c r="H553" s="87"/>
      <c r="I553" s="87"/>
      <c r="J553" s="87"/>
      <c r="K553" s="88"/>
      <c r="L553" s="72"/>
      <c r="M553" s="3"/>
      <c r="N553" s="30"/>
      <c r="O553" s="89" t="s">
        <v>83</v>
      </c>
      <c r="P553" s="90">
        <v>46</v>
      </c>
      <c r="Q553" s="120">
        <f>K556</f>
        <v>53</v>
      </c>
      <c r="R553" s="92" t="s">
        <v>11</v>
      </c>
    </row>
    <row r="554" spans="1:18" ht="15.75" customHeight="1">
      <c r="A554" s="64">
        <v>2501</v>
      </c>
      <c r="B554" s="87"/>
      <c r="C554" s="87"/>
      <c r="D554" s="87"/>
      <c r="E554" s="87"/>
      <c r="F554" s="87"/>
      <c r="G554" s="87"/>
      <c r="H554" s="87"/>
      <c r="I554" s="87"/>
      <c r="J554" s="87"/>
      <c r="K554" s="88"/>
      <c r="L554" s="72"/>
      <c r="M554" s="3"/>
      <c r="N554" s="30"/>
      <c r="O554" s="93" t="s">
        <v>85</v>
      </c>
      <c r="P554" s="94">
        <f>IF(P553/B539=0,"",P553/B539)</f>
        <v>0.45544554455445546</v>
      </c>
      <c r="Q554" s="121">
        <f>IF(P553/Q553=0,"",P553/Q553)</f>
        <v>0.86792452830188682</v>
      </c>
      <c r="R554" s="96" t="s">
        <v>86</v>
      </c>
    </row>
    <row r="555" spans="1:18" ht="15.75" customHeight="1">
      <c r="A555" s="64">
        <v>2502</v>
      </c>
      <c r="B555" s="87"/>
      <c r="C555" s="87"/>
      <c r="D555" s="87"/>
      <c r="E555" s="87"/>
      <c r="F555" s="87"/>
      <c r="G555" s="87"/>
      <c r="H555" s="87"/>
      <c r="I555" s="87"/>
      <c r="J555" s="87"/>
      <c r="K555" s="88"/>
      <c r="L555" s="97"/>
      <c r="M555" s="98"/>
      <c r="N555" s="99"/>
      <c r="O555" s="98"/>
      <c r="P555" s="99"/>
      <c r="Q555" s="99"/>
      <c r="R555" s="122"/>
    </row>
    <row r="556" spans="1:18" ht="18" customHeight="1">
      <c r="A556" s="29"/>
      <c r="B556" s="30"/>
      <c r="C556" s="30"/>
      <c r="E556" s="288" t="s">
        <v>111</v>
      </c>
      <c r="F556" s="289"/>
      <c r="G556" s="289"/>
      <c r="H556" s="289"/>
      <c r="I556" s="289"/>
      <c r="J556" s="289"/>
      <c r="K556" s="101">
        <f>SUM(K539:K552)</f>
        <v>53</v>
      </c>
      <c r="L556" s="102">
        <f>SUM(K546:K547)/B539</f>
        <v>0.20792079207920791</v>
      </c>
      <c r="M556" s="102">
        <f>IF(K556=0,"",K556/B539)</f>
        <v>0.52475247524752477</v>
      </c>
      <c r="N556" s="102">
        <f>IF(K547=0,"",M556-L556)</f>
        <v>0.31683168316831689</v>
      </c>
      <c r="O556" s="3"/>
      <c r="P556" s="30"/>
      <c r="Q556" s="23"/>
      <c r="R556" s="3"/>
    </row>
    <row r="557" spans="1:18" ht="12.75" customHeight="1"/>
    <row r="558" spans="1:18" ht="12.75" customHeight="1"/>
    <row r="559" spans="1:18" ht="26.25" customHeight="1">
      <c r="A559" s="2"/>
      <c r="B559" s="291" t="s">
        <v>99</v>
      </c>
      <c r="C559" s="292"/>
      <c r="D559" s="292"/>
      <c r="E559" s="292"/>
      <c r="F559" s="292"/>
      <c r="G559" s="292"/>
      <c r="H559" s="292"/>
      <c r="I559" s="292"/>
      <c r="J559" s="292"/>
      <c r="K559" s="60" t="s">
        <v>115</v>
      </c>
      <c r="L559" s="60"/>
      <c r="M559" s="60"/>
      <c r="N559" s="30"/>
      <c r="O559" s="3"/>
      <c r="P559" s="30"/>
      <c r="Q559" s="30"/>
      <c r="R559" s="30"/>
    </row>
    <row r="560" spans="1:18" ht="20.25" customHeight="1">
      <c r="A560" s="293" t="s">
        <v>10</v>
      </c>
      <c r="B560" s="294" t="s">
        <v>100</v>
      </c>
      <c r="C560" s="289"/>
      <c r="D560" s="289"/>
      <c r="E560" s="289"/>
      <c r="F560" s="289"/>
      <c r="G560" s="289"/>
      <c r="H560" s="289"/>
      <c r="I560" s="289"/>
      <c r="J560" s="290"/>
      <c r="K560" s="295" t="s">
        <v>11</v>
      </c>
      <c r="L560" s="286" t="s">
        <v>3</v>
      </c>
      <c r="M560" s="286" t="s">
        <v>4</v>
      </c>
      <c r="N560" s="284" t="s">
        <v>5</v>
      </c>
      <c r="O560" s="286" t="s">
        <v>6</v>
      </c>
      <c r="P560" s="287" t="s">
        <v>7</v>
      </c>
      <c r="Q560" s="287" t="s">
        <v>8</v>
      </c>
      <c r="R560" s="286" t="s">
        <v>101</v>
      </c>
    </row>
    <row r="561" spans="1:19" ht="15.75" customHeight="1">
      <c r="A561" s="285"/>
      <c r="B561" s="64" t="s">
        <v>102</v>
      </c>
      <c r="C561" s="64" t="s">
        <v>103</v>
      </c>
      <c r="D561" s="64" t="s">
        <v>104</v>
      </c>
      <c r="E561" s="64" t="s">
        <v>105</v>
      </c>
      <c r="F561" s="64" t="s">
        <v>106</v>
      </c>
      <c r="G561" s="64" t="s">
        <v>107</v>
      </c>
      <c r="H561" s="64" t="s">
        <v>108</v>
      </c>
      <c r="I561" s="64" t="s">
        <v>109</v>
      </c>
      <c r="J561" s="64" t="s">
        <v>110</v>
      </c>
      <c r="K561" s="285"/>
      <c r="L561" s="285"/>
      <c r="M561" s="285"/>
      <c r="N561" s="285"/>
      <c r="O561" s="285"/>
      <c r="P561" s="285"/>
      <c r="Q561" s="285"/>
      <c r="R561" s="285"/>
    </row>
    <row r="562" spans="1:19" ht="15.75" customHeight="1">
      <c r="A562" s="64">
        <v>1801</v>
      </c>
      <c r="B562" s="65">
        <v>144</v>
      </c>
      <c r="C562" s="87"/>
      <c r="D562" s="87"/>
      <c r="E562" s="87"/>
      <c r="F562" s="87"/>
      <c r="G562" s="87"/>
      <c r="H562" s="87"/>
      <c r="I562" s="87"/>
      <c r="J562" s="87"/>
      <c r="K562" s="88"/>
      <c r="L562" s="67"/>
      <c r="M562" s="49"/>
      <c r="N562" s="68"/>
      <c r="O562" s="107"/>
      <c r="P562" s="70">
        <f>B562</f>
        <v>144</v>
      </c>
      <c r="Q562" s="108"/>
      <c r="R562" s="107"/>
    </row>
    <row r="563" spans="1:19" ht="15.75" customHeight="1">
      <c r="A563" s="64">
        <v>1802</v>
      </c>
      <c r="B563" s="87"/>
      <c r="C563" s="87">
        <v>114</v>
      </c>
      <c r="D563" s="87"/>
      <c r="E563" s="87"/>
      <c r="F563" s="87"/>
      <c r="G563" s="87"/>
      <c r="H563" s="87"/>
      <c r="I563" s="87"/>
      <c r="J563" s="87"/>
      <c r="K563" s="88"/>
      <c r="L563" s="72"/>
      <c r="M563" s="3"/>
      <c r="N563" s="73"/>
      <c r="O563" s="74">
        <f>IF(C563=0,"",C563/B562)</f>
        <v>0.79166666666666663</v>
      </c>
      <c r="P563" s="75">
        <v>114</v>
      </c>
      <c r="Q563" s="76">
        <f t="shared" ref="Q563:Q570" si="51">IF(P563=0,"",P563/P562)</f>
        <v>0.79166666666666663</v>
      </c>
      <c r="R563" s="76">
        <f t="shared" ref="R563:R570" si="52">IF(P563=0,"",100%-Q563)</f>
        <v>0.20833333333333337</v>
      </c>
    </row>
    <row r="564" spans="1:19" ht="15.75" customHeight="1">
      <c r="A564" s="64">
        <v>1901</v>
      </c>
      <c r="B564" s="87"/>
      <c r="C564" s="87"/>
      <c r="D564" s="87">
        <v>91</v>
      </c>
      <c r="E564" s="87"/>
      <c r="F564" s="87"/>
      <c r="G564" s="87"/>
      <c r="H564" s="87"/>
      <c r="I564" s="87"/>
      <c r="J564" s="87"/>
      <c r="K564" s="88"/>
      <c r="L564" s="72"/>
      <c r="M564" s="3"/>
      <c r="N564" s="73"/>
      <c r="O564" s="74">
        <f>IF(D564=0,"",D564/C563)</f>
        <v>0.79824561403508776</v>
      </c>
      <c r="P564" s="75">
        <v>105</v>
      </c>
      <c r="Q564" s="76">
        <f t="shared" si="51"/>
        <v>0.92105263157894735</v>
      </c>
      <c r="R564" s="76">
        <f t="shared" si="52"/>
        <v>7.8947368421052655E-2</v>
      </c>
      <c r="S564" s="8">
        <f>P564/P562</f>
        <v>0.72916666666666663</v>
      </c>
    </row>
    <row r="565" spans="1:19" ht="15.75" customHeight="1">
      <c r="A565" s="64">
        <v>1902</v>
      </c>
      <c r="B565" s="87"/>
      <c r="C565" s="87"/>
      <c r="D565" s="87"/>
      <c r="E565" s="87">
        <v>65</v>
      </c>
      <c r="F565" s="87"/>
      <c r="G565" s="87"/>
      <c r="H565" s="87"/>
      <c r="I565" s="87"/>
      <c r="J565" s="87"/>
      <c r="K565" s="88"/>
      <c r="L565" s="72"/>
      <c r="M565" s="3"/>
      <c r="N565" s="73"/>
      <c r="O565" s="74">
        <f>IF(E565=0,"",E565/D564)</f>
        <v>0.7142857142857143</v>
      </c>
      <c r="P565" s="75">
        <v>98</v>
      </c>
      <c r="Q565" s="76">
        <f t="shared" si="51"/>
        <v>0.93333333333333335</v>
      </c>
      <c r="R565" s="76">
        <f t="shared" si="52"/>
        <v>6.6666666666666652E-2</v>
      </c>
    </row>
    <row r="566" spans="1:19" ht="15.75" customHeight="1">
      <c r="A566" s="64">
        <v>2001</v>
      </c>
      <c r="B566" s="87"/>
      <c r="C566" s="87"/>
      <c r="D566" s="87"/>
      <c r="E566" s="87"/>
      <c r="F566" s="87">
        <v>51</v>
      </c>
      <c r="G566" s="87"/>
      <c r="H566" s="87"/>
      <c r="I566" s="87"/>
      <c r="J566" s="87"/>
      <c r="K566" s="88"/>
      <c r="L566" s="72"/>
      <c r="M566" s="3"/>
      <c r="N566" s="73"/>
      <c r="O566" s="74">
        <f>IF(F566=0,"",F566/E565)</f>
        <v>0.7846153846153846</v>
      </c>
      <c r="P566" s="75">
        <v>89</v>
      </c>
      <c r="Q566" s="76">
        <f t="shared" si="51"/>
        <v>0.90816326530612246</v>
      </c>
      <c r="R566" s="76">
        <f t="shared" si="52"/>
        <v>9.1836734693877542E-2</v>
      </c>
    </row>
    <row r="567" spans="1:19" ht="15.75" customHeight="1">
      <c r="A567" s="64">
        <v>2002</v>
      </c>
      <c r="B567" s="87"/>
      <c r="C567" s="87"/>
      <c r="D567" s="87"/>
      <c r="E567" s="87"/>
      <c r="F567" s="87"/>
      <c r="G567" s="87">
        <v>49</v>
      </c>
      <c r="H567" s="87"/>
      <c r="I567" s="87"/>
      <c r="J567" s="87"/>
      <c r="K567" s="88"/>
      <c r="L567" s="72"/>
      <c r="M567" s="3"/>
      <c r="N567" s="73"/>
      <c r="O567" s="74">
        <f>IF(G567=0,"",G567/F566)</f>
        <v>0.96078431372549022</v>
      </c>
      <c r="P567" s="75">
        <v>83</v>
      </c>
      <c r="Q567" s="76">
        <f t="shared" si="51"/>
        <v>0.93258426966292129</v>
      </c>
      <c r="R567" s="76">
        <f t="shared" si="52"/>
        <v>6.7415730337078705E-2</v>
      </c>
    </row>
    <row r="568" spans="1:19" ht="15.75" customHeight="1">
      <c r="A568" s="64">
        <v>2101</v>
      </c>
      <c r="B568" s="87"/>
      <c r="C568" s="87"/>
      <c r="D568" s="87"/>
      <c r="E568" s="87"/>
      <c r="F568" s="87"/>
      <c r="G568" s="87"/>
      <c r="H568" s="87">
        <v>33</v>
      </c>
      <c r="I568" s="87"/>
      <c r="J568" s="87"/>
      <c r="K568" s="88">
        <v>1</v>
      </c>
      <c r="L568" s="72"/>
      <c r="M568" s="3"/>
      <c r="N568" s="73"/>
      <c r="O568" s="74">
        <f>IF(H568=0,"",H568/G567)</f>
        <v>0.67346938775510201</v>
      </c>
      <c r="P568" s="75">
        <v>81</v>
      </c>
      <c r="Q568" s="76">
        <f t="shared" si="51"/>
        <v>0.97590361445783136</v>
      </c>
      <c r="R568" s="76">
        <f t="shared" si="52"/>
        <v>2.4096385542168641E-2</v>
      </c>
    </row>
    <row r="569" spans="1:19" ht="15.75" customHeight="1">
      <c r="A569" s="64">
        <v>2102</v>
      </c>
      <c r="B569" s="87"/>
      <c r="C569" s="87"/>
      <c r="D569" s="87"/>
      <c r="E569" s="87"/>
      <c r="F569" s="87"/>
      <c r="G569" s="87"/>
      <c r="H569" s="87"/>
      <c r="I569" s="87">
        <v>25</v>
      </c>
      <c r="J569" s="87"/>
      <c r="K569" s="88">
        <v>2</v>
      </c>
      <c r="L569" s="72"/>
      <c r="M569" s="3"/>
      <c r="N569" s="73"/>
      <c r="O569" s="74">
        <f>IF(I569=0,"",I569/H568)</f>
        <v>0.75757575757575757</v>
      </c>
      <c r="P569" s="75">
        <v>76</v>
      </c>
      <c r="Q569" s="76">
        <f t="shared" si="51"/>
        <v>0.93827160493827155</v>
      </c>
      <c r="R569" s="76">
        <f t="shared" si="52"/>
        <v>6.1728395061728447E-2</v>
      </c>
    </row>
    <row r="570" spans="1:19" ht="15.75" customHeight="1">
      <c r="A570" s="64">
        <v>2201</v>
      </c>
      <c r="B570" s="87"/>
      <c r="C570" s="87"/>
      <c r="D570" s="87"/>
      <c r="E570" s="87"/>
      <c r="F570" s="87"/>
      <c r="G570" s="87"/>
      <c r="H570" s="87"/>
      <c r="I570" s="87"/>
      <c r="J570" s="87">
        <v>23</v>
      </c>
      <c r="K570" s="88">
        <v>2</v>
      </c>
      <c r="L570" s="72"/>
      <c r="M570" s="3"/>
      <c r="N570" s="73"/>
      <c r="O570" s="78">
        <f>IF(J570=0,"",J570/I569)</f>
        <v>0.92</v>
      </c>
      <c r="P570" s="75">
        <v>69</v>
      </c>
      <c r="Q570" s="79">
        <f t="shared" si="51"/>
        <v>0.90789473684210531</v>
      </c>
      <c r="R570" s="79">
        <f t="shared" si="52"/>
        <v>9.210526315789469E-2</v>
      </c>
    </row>
    <row r="571" spans="1:19" ht="15.75" customHeight="1">
      <c r="A571" s="64">
        <v>2202</v>
      </c>
      <c r="B571" s="87"/>
      <c r="C571" s="87"/>
      <c r="D571" s="87"/>
      <c r="E571" s="87"/>
      <c r="F571" s="87"/>
      <c r="G571" s="87"/>
      <c r="H571" s="87"/>
      <c r="I571" s="87"/>
      <c r="J571" s="87">
        <v>41</v>
      </c>
      <c r="K571" s="126">
        <v>15</v>
      </c>
      <c r="L571" s="72"/>
      <c r="M571" s="3"/>
      <c r="N571" s="30"/>
      <c r="O571" s="80"/>
      <c r="P571" s="81">
        <v>60</v>
      </c>
      <c r="Q571" s="82"/>
      <c r="R571" s="83"/>
    </row>
    <row r="572" spans="1:19" ht="15.75" customHeight="1">
      <c r="A572" s="64">
        <v>2301</v>
      </c>
      <c r="B572" s="87"/>
      <c r="C572" s="87"/>
      <c r="D572" s="87"/>
      <c r="E572" s="87"/>
      <c r="F572" s="87"/>
      <c r="G572" s="87"/>
      <c r="H572" s="87"/>
      <c r="I572" s="87"/>
      <c r="J572" s="87">
        <v>36</v>
      </c>
      <c r="K572" s="88">
        <v>30</v>
      </c>
      <c r="L572" s="72"/>
      <c r="M572" s="3"/>
      <c r="N572" s="30"/>
      <c r="O572" s="84"/>
      <c r="P572" s="85">
        <v>44</v>
      </c>
      <c r="Q572" s="86"/>
      <c r="R572" s="84"/>
    </row>
    <row r="573" spans="1:19" ht="15.75" customHeight="1">
      <c r="A573" s="64">
        <v>2302</v>
      </c>
      <c r="B573" s="87"/>
      <c r="C573" s="87"/>
      <c r="D573" s="87"/>
      <c r="E573" s="87"/>
      <c r="F573" s="87"/>
      <c r="G573" s="87"/>
      <c r="H573" s="87"/>
      <c r="I573" s="87"/>
      <c r="J573" s="87">
        <v>11</v>
      </c>
      <c r="K573" s="88">
        <v>7</v>
      </c>
      <c r="L573" s="72"/>
      <c r="M573" s="3"/>
      <c r="N573" s="30"/>
      <c r="O573" s="84"/>
      <c r="P573" s="85">
        <v>14</v>
      </c>
      <c r="Q573" s="86"/>
      <c r="R573" s="84"/>
    </row>
    <row r="574" spans="1:19" ht="15.75" customHeight="1">
      <c r="A574" s="64">
        <v>2401</v>
      </c>
      <c r="B574" s="87"/>
      <c r="C574" s="87"/>
      <c r="D574" s="87"/>
      <c r="E574" s="87"/>
      <c r="F574" s="87"/>
      <c r="G574" s="87"/>
      <c r="H574" s="87"/>
      <c r="I574" s="87"/>
      <c r="J574" s="87">
        <v>4</v>
      </c>
      <c r="K574" s="88">
        <v>3</v>
      </c>
      <c r="L574" s="72"/>
      <c r="M574" s="3"/>
      <c r="N574" s="30"/>
      <c r="O574" s="84"/>
      <c r="P574" s="85">
        <v>6</v>
      </c>
      <c r="Q574" s="86"/>
      <c r="R574" s="84"/>
    </row>
    <row r="575" spans="1:19" ht="15.75" customHeight="1">
      <c r="A575" s="64">
        <v>2402</v>
      </c>
      <c r="B575" s="87"/>
      <c r="C575" s="87"/>
      <c r="D575" s="87"/>
      <c r="E575" s="87"/>
      <c r="F575" s="87"/>
      <c r="G575" s="87"/>
      <c r="H575" s="87"/>
      <c r="I575" s="87"/>
      <c r="J575" s="87">
        <v>3</v>
      </c>
      <c r="K575" s="88">
        <v>2</v>
      </c>
      <c r="L575" s="72"/>
      <c r="M575" s="3"/>
      <c r="N575" s="30"/>
      <c r="O575" s="3"/>
      <c r="P575" s="30">
        <v>4</v>
      </c>
      <c r="Q575" s="23"/>
      <c r="R575" s="84"/>
    </row>
    <row r="576" spans="1:19" ht="15.75" customHeight="1">
      <c r="A576" s="64">
        <v>2501</v>
      </c>
      <c r="B576" s="87"/>
      <c r="C576" s="87"/>
      <c r="D576" s="87"/>
      <c r="E576" s="87"/>
      <c r="F576" s="87"/>
      <c r="G576" s="87"/>
      <c r="H576" s="87"/>
      <c r="I576" s="87"/>
      <c r="J576" s="87"/>
      <c r="K576" s="88"/>
      <c r="L576" s="72"/>
      <c r="M576" s="3"/>
      <c r="N576" s="30"/>
      <c r="O576" s="89" t="s">
        <v>83</v>
      </c>
      <c r="P576" s="90">
        <v>40</v>
      </c>
      <c r="Q576" s="120">
        <f>K579</f>
        <v>62</v>
      </c>
      <c r="R576" s="92" t="s">
        <v>11</v>
      </c>
    </row>
    <row r="577" spans="1:24" ht="15.75" customHeight="1">
      <c r="A577" s="64">
        <v>2502</v>
      </c>
      <c r="B577" s="87"/>
      <c r="C577" s="87"/>
      <c r="D577" s="87"/>
      <c r="E577" s="87"/>
      <c r="F577" s="87"/>
      <c r="G577" s="87"/>
      <c r="H577" s="87"/>
      <c r="I577" s="87"/>
      <c r="J577" s="87"/>
      <c r="K577" s="88"/>
      <c r="L577" s="72"/>
      <c r="M577" s="3"/>
      <c r="N577" s="30"/>
      <c r="O577" s="93" t="s">
        <v>85</v>
      </c>
      <c r="P577" s="94">
        <f>IF(P576/B562=0,"",P576/B562)</f>
        <v>0.27777777777777779</v>
      </c>
      <c r="Q577" s="121">
        <f>IF(P576/Q576=0,"",P576/Q576)</f>
        <v>0.64516129032258063</v>
      </c>
      <c r="R577" s="96" t="s">
        <v>86</v>
      </c>
    </row>
    <row r="578" spans="1:24" ht="15.75" customHeight="1">
      <c r="A578" s="64">
        <v>2601</v>
      </c>
      <c r="B578" s="87"/>
      <c r="C578" s="87"/>
      <c r="D578" s="87"/>
      <c r="E578" s="87"/>
      <c r="F578" s="87"/>
      <c r="G578" s="87"/>
      <c r="H578" s="87"/>
      <c r="I578" s="87"/>
      <c r="J578" s="87"/>
      <c r="K578" s="88"/>
      <c r="L578" s="97"/>
      <c r="M578" s="98"/>
      <c r="N578" s="99"/>
      <c r="O578" s="98"/>
      <c r="P578" s="99"/>
      <c r="Q578" s="99"/>
      <c r="R578" s="122"/>
    </row>
    <row r="579" spans="1:24" ht="18" customHeight="1">
      <c r="A579" s="29"/>
      <c r="B579" s="30"/>
      <c r="C579" s="30"/>
      <c r="E579" s="288" t="s">
        <v>111</v>
      </c>
      <c r="F579" s="289"/>
      <c r="G579" s="289"/>
      <c r="H579" s="289"/>
      <c r="I579" s="289"/>
      <c r="J579" s="289"/>
      <c r="K579" s="101">
        <f>SUM(K562:K575)</f>
        <v>62</v>
      </c>
      <c r="L579" s="102">
        <f>SUM(K568:K570)/B562</f>
        <v>3.4722222222222224E-2</v>
      </c>
      <c r="M579" s="102">
        <f>IF(K579=0,"",K579/B562)</f>
        <v>0.43055555555555558</v>
      </c>
      <c r="N579" s="102">
        <f>IF(K570=0,"",M579-L579)</f>
        <v>0.39583333333333337</v>
      </c>
      <c r="O579" s="3"/>
      <c r="P579" s="30"/>
      <c r="Q579" s="23"/>
      <c r="R579" s="3"/>
    </row>
    <row r="580" spans="1:24" ht="12.75" customHeight="1"/>
    <row r="581" spans="1:24" ht="12.75" customHeight="1"/>
    <row r="582" spans="1:24" ht="26.25" customHeight="1">
      <c r="A582" s="2"/>
      <c r="B582" s="291" t="s">
        <v>99</v>
      </c>
      <c r="C582" s="292"/>
      <c r="D582" s="292"/>
      <c r="E582" s="292"/>
      <c r="F582" s="292"/>
      <c r="G582" s="292"/>
      <c r="H582" s="292"/>
      <c r="I582" s="292"/>
      <c r="J582" s="292"/>
      <c r="K582" s="60" t="s">
        <v>116</v>
      </c>
      <c r="L582" s="60"/>
      <c r="M582" s="60"/>
      <c r="N582" s="30"/>
      <c r="O582" s="3"/>
      <c r="P582" s="30"/>
      <c r="Q582" s="30"/>
      <c r="R582" s="30"/>
      <c r="X582" s="252">
        <f>AVERAGE(L579,L601)</f>
        <v>5.4203216374269003E-2</v>
      </c>
    </row>
    <row r="583" spans="1:24" ht="20.25" customHeight="1">
      <c r="A583" s="293" t="s">
        <v>10</v>
      </c>
      <c r="B583" s="294" t="s">
        <v>100</v>
      </c>
      <c r="C583" s="289"/>
      <c r="D583" s="289"/>
      <c r="E583" s="289"/>
      <c r="F583" s="289"/>
      <c r="G583" s="289"/>
      <c r="H583" s="289"/>
      <c r="I583" s="289"/>
      <c r="J583" s="290"/>
      <c r="K583" s="295" t="s">
        <v>11</v>
      </c>
      <c r="L583" s="286" t="s">
        <v>3</v>
      </c>
      <c r="M583" s="286" t="s">
        <v>4</v>
      </c>
      <c r="N583" s="284" t="s">
        <v>5</v>
      </c>
      <c r="O583" s="286" t="s">
        <v>6</v>
      </c>
      <c r="P583" s="287" t="s">
        <v>7</v>
      </c>
      <c r="Q583" s="287" t="s">
        <v>8</v>
      </c>
      <c r="R583" s="286" t="s">
        <v>101</v>
      </c>
    </row>
    <row r="584" spans="1:24" ht="15.75" customHeight="1">
      <c r="A584" s="285"/>
      <c r="B584" s="64" t="s">
        <v>102</v>
      </c>
      <c r="C584" s="64" t="s">
        <v>103</v>
      </c>
      <c r="D584" s="64" t="s">
        <v>104</v>
      </c>
      <c r="E584" s="64" t="s">
        <v>105</v>
      </c>
      <c r="F584" s="64" t="s">
        <v>106</v>
      </c>
      <c r="G584" s="64" t="s">
        <v>107</v>
      </c>
      <c r="H584" s="64" t="s">
        <v>108</v>
      </c>
      <c r="I584" s="64" t="s">
        <v>109</v>
      </c>
      <c r="J584" s="64" t="s">
        <v>110</v>
      </c>
      <c r="K584" s="285"/>
      <c r="L584" s="285"/>
      <c r="M584" s="285"/>
      <c r="N584" s="285"/>
      <c r="O584" s="285"/>
      <c r="P584" s="285"/>
      <c r="Q584" s="285"/>
      <c r="R584" s="285"/>
    </row>
    <row r="585" spans="1:24" ht="15.75" customHeight="1">
      <c r="A585" s="64">
        <v>1802</v>
      </c>
      <c r="B585" s="65">
        <v>95</v>
      </c>
      <c r="C585" s="87"/>
      <c r="D585" s="87"/>
      <c r="E585" s="87"/>
      <c r="F585" s="87"/>
      <c r="G585" s="87"/>
      <c r="H585" s="87"/>
      <c r="I585" s="87"/>
      <c r="J585" s="87"/>
      <c r="K585" s="88"/>
      <c r="L585" s="67"/>
      <c r="M585" s="49"/>
      <c r="N585" s="68"/>
      <c r="O585" s="107"/>
      <c r="P585" s="70">
        <f>B585</f>
        <v>95</v>
      </c>
      <c r="Q585" s="108"/>
      <c r="R585" s="107"/>
    </row>
    <row r="586" spans="1:24" ht="15.75" customHeight="1">
      <c r="A586" s="64">
        <v>1901</v>
      </c>
      <c r="B586" s="87"/>
      <c r="C586" s="87">
        <v>79</v>
      </c>
      <c r="D586" s="87"/>
      <c r="E586" s="87"/>
      <c r="F586" s="87"/>
      <c r="G586" s="87"/>
      <c r="H586" s="87"/>
      <c r="I586" s="87"/>
      <c r="J586" s="87"/>
      <c r="K586" s="88"/>
      <c r="L586" s="72"/>
      <c r="M586" s="3"/>
      <c r="N586" s="73"/>
      <c r="O586" s="74">
        <f>IF(C586=0,"",C586/B585)</f>
        <v>0.83157894736842108</v>
      </c>
      <c r="P586" s="75">
        <v>79</v>
      </c>
      <c r="Q586" s="76">
        <f t="shared" ref="Q586:Q593" si="53">IF(P586=0,"",P586/P585)</f>
        <v>0.83157894736842108</v>
      </c>
      <c r="R586" s="76">
        <f t="shared" ref="R586:R593" si="54">IF(P586=0,"",100%-Q586)</f>
        <v>0.16842105263157892</v>
      </c>
    </row>
    <row r="587" spans="1:24" ht="15.75" customHeight="1">
      <c r="A587" s="64">
        <v>1902</v>
      </c>
      <c r="B587" s="87"/>
      <c r="C587" s="87"/>
      <c r="D587" s="87">
        <v>74</v>
      </c>
      <c r="E587" s="87"/>
      <c r="F587" s="87"/>
      <c r="G587" s="87"/>
      <c r="H587" s="87"/>
      <c r="I587" s="87"/>
      <c r="J587" s="87"/>
      <c r="K587" s="88"/>
      <c r="L587" s="72"/>
      <c r="M587" s="3"/>
      <c r="N587" s="73"/>
      <c r="O587" s="74">
        <f>IF(D587=0,"",D587/C586)</f>
        <v>0.93670886075949367</v>
      </c>
      <c r="P587" s="75">
        <v>79</v>
      </c>
      <c r="Q587" s="76">
        <f t="shared" si="53"/>
        <v>1</v>
      </c>
      <c r="R587" s="76">
        <f t="shared" si="54"/>
        <v>0</v>
      </c>
      <c r="S587" s="8">
        <f>P587/P585</f>
        <v>0.83157894736842108</v>
      </c>
    </row>
    <row r="588" spans="1:24" ht="15.75" customHeight="1">
      <c r="A588" s="64">
        <v>2001</v>
      </c>
      <c r="B588" s="87"/>
      <c r="C588" s="87"/>
      <c r="D588" s="87"/>
      <c r="E588" s="87">
        <v>59</v>
      </c>
      <c r="F588" s="87"/>
      <c r="G588" s="87"/>
      <c r="H588" s="87"/>
      <c r="I588" s="87"/>
      <c r="J588" s="87"/>
      <c r="K588" s="88"/>
      <c r="L588" s="72"/>
      <c r="M588" s="3"/>
      <c r="N588" s="73"/>
      <c r="O588" s="74">
        <f>IF(E588=0,"",E588/D587)</f>
        <v>0.79729729729729726</v>
      </c>
      <c r="P588" s="75">
        <v>73</v>
      </c>
      <c r="Q588" s="76">
        <f t="shared" si="53"/>
        <v>0.92405063291139244</v>
      </c>
      <c r="R588" s="76">
        <f t="shared" si="54"/>
        <v>7.5949367088607556E-2</v>
      </c>
    </row>
    <row r="589" spans="1:24" ht="15.75" customHeight="1">
      <c r="A589" s="64">
        <v>2002</v>
      </c>
      <c r="B589" s="87"/>
      <c r="C589" s="87"/>
      <c r="D589" s="87"/>
      <c r="E589" s="87"/>
      <c r="F589" s="87">
        <v>59</v>
      </c>
      <c r="G589" s="87"/>
      <c r="H589" s="87"/>
      <c r="I589" s="87"/>
      <c r="J589" s="87"/>
      <c r="K589" s="88"/>
      <c r="L589" s="72"/>
      <c r="M589" s="3"/>
      <c r="N589" s="73"/>
      <c r="O589" s="74">
        <f>IF(F589=0,"",F589/E588)</f>
        <v>1</v>
      </c>
      <c r="P589" s="75">
        <v>73</v>
      </c>
      <c r="Q589" s="76">
        <f t="shared" si="53"/>
        <v>1</v>
      </c>
      <c r="R589" s="76">
        <f t="shared" si="54"/>
        <v>0</v>
      </c>
    </row>
    <row r="590" spans="1:24" ht="15.75" customHeight="1">
      <c r="A590" s="64">
        <v>2101</v>
      </c>
      <c r="B590" s="87"/>
      <c r="C590" s="87"/>
      <c r="D590" s="87"/>
      <c r="E590" s="87"/>
      <c r="F590" s="87"/>
      <c r="G590" s="87">
        <v>59</v>
      </c>
      <c r="H590" s="87"/>
      <c r="I590" s="87"/>
      <c r="J590" s="87"/>
      <c r="K590" s="88"/>
      <c r="L590" s="72"/>
      <c r="M590" s="3"/>
      <c r="N590" s="73"/>
      <c r="O590" s="74">
        <f>IF(G590=0,"",G590/F589)</f>
        <v>1</v>
      </c>
      <c r="P590" s="75">
        <v>72</v>
      </c>
      <c r="Q590" s="76">
        <f t="shared" si="53"/>
        <v>0.98630136986301364</v>
      </c>
      <c r="R590" s="76">
        <f t="shared" si="54"/>
        <v>1.3698630136986356E-2</v>
      </c>
    </row>
    <row r="591" spans="1:24" ht="15.75" customHeight="1">
      <c r="A591" s="64">
        <v>2102</v>
      </c>
      <c r="B591" s="87"/>
      <c r="C591" s="87"/>
      <c r="D591" s="87"/>
      <c r="E591" s="87"/>
      <c r="F591" s="87"/>
      <c r="G591" s="87"/>
      <c r="H591" s="87">
        <v>48</v>
      </c>
      <c r="I591" s="87"/>
      <c r="J591" s="87"/>
      <c r="K591" s="88"/>
      <c r="L591" s="72"/>
      <c r="M591" s="3"/>
      <c r="N591" s="73"/>
      <c r="O591" s="74">
        <f>IF(H591=0,"",H591/G590)</f>
        <v>0.81355932203389836</v>
      </c>
      <c r="P591" s="75">
        <v>66</v>
      </c>
      <c r="Q591" s="76">
        <f t="shared" si="53"/>
        <v>0.91666666666666663</v>
      </c>
      <c r="R591" s="76">
        <f t="shared" si="54"/>
        <v>8.333333333333337E-2</v>
      </c>
    </row>
    <row r="592" spans="1:24" ht="15.75" customHeight="1">
      <c r="A592" s="64">
        <v>2201</v>
      </c>
      <c r="B592" s="87"/>
      <c r="C592" s="87"/>
      <c r="D592" s="87"/>
      <c r="E592" s="87"/>
      <c r="F592" s="87"/>
      <c r="G592" s="87"/>
      <c r="H592" s="87"/>
      <c r="I592" s="87">
        <v>41</v>
      </c>
      <c r="J592" s="87"/>
      <c r="K592" s="88"/>
      <c r="L592" s="72"/>
      <c r="M592" s="3"/>
      <c r="N592" s="73"/>
      <c r="O592" s="74">
        <f>IF(I592=0,"",I592/H591)</f>
        <v>0.85416666666666663</v>
      </c>
      <c r="P592" s="75">
        <v>65</v>
      </c>
      <c r="Q592" s="76">
        <f t="shared" si="53"/>
        <v>0.98484848484848486</v>
      </c>
      <c r="R592" s="76">
        <f t="shared" si="54"/>
        <v>1.5151515151515138E-2</v>
      </c>
    </row>
    <row r="593" spans="1:18" ht="15.75" customHeight="1">
      <c r="A593" s="64">
        <v>2202</v>
      </c>
      <c r="B593" s="87"/>
      <c r="C593" s="87"/>
      <c r="D593" s="87"/>
      <c r="E593" s="87"/>
      <c r="F593" s="87"/>
      <c r="G593" s="87"/>
      <c r="H593" s="87"/>
      <c r="I593" s="87"/>
      <c r="J593" s="87">
        <v>32</v>
      </c>
      <c r="K593" s="126">
        <v>7</v>
      </c>
      <c r="L593" s="72"/>
      <c r="M593" s="3"/>
      <c r="N593" s="73"/>
      <c r="O593" s="78">
        <f>IF(J593=0,"",J593/I592)</f>
        <v>0.78048780487804881</v>
      </c>
      <c r="P593" s="75">
        <v>64</v>
      </c>
      <c r="Q593" s="79">
        <f t="shared" si="53"/>
        <v>0.98461538461538467</v>
      </c>
      <c r="R593" s="79">
        <f t="shared" si="54"/>
        <v>1.538461538461533E-2</v>
      </c>
    </row>
    <row r="594" spans="1:18" ht="15.75" customHeight="1">
      <c r="A594" s="64">
        <v>2301</v>
      </c>
      <c r="B594" s="87"/>
      <c r="C594" s="87"/>
      <c r="D594" s="87"/>
      <c r="E594" s="87"/>
      <c r="F594" s="87"/>
      <c r="G594" s="87"/>
      <c r="H594" s="87"/>
      <c r="I594" s="87"/>
      <c r="J594" s="87">
        <v>41</v>
      </c>
      <c r="K594" s="88">
        <v>24</v>
      </c>
      <c r="L594" s="72"/>
      <c r="M594" s="3"/>
      <c r="N594" s="30"/>
      <c r="O594" s="80"/>
      <c r="P594" s="81">
        <v>54</v>
      </c>
      <c r="Q594" s="82"/>
      <c r="R594" s="83"/>
    </row>
    <row r="595" spans="1:18" ht="15.75" customHeight="1">
      <c r="A595" s="64">
        <v>2302</v>
      </c>
      <c r="B595" s="87"/>
      <c r="C595" s="87"/>
      <c r="D595" s="87"/>
      <c r="E595" s="87"/>
      <c r="F595" s="87"/>
      <c r="G595" s="87"/>
      <c r="H595" s="87"/>
      <c r="I595" s="87"/>
      <c r="J595" s="87">
        <v>25</v>
      </c>
      <c r="K595" s="88">
        <v>21</v>
      </c>
      <c r="L595" s="72"/>
      <c r="M595" s="3"/>
      <c r="N595" s="30"/>
      <c r="O595" s="84"/>
      <c r="P595" s="85">
        <v>29</v>
      </c>
      <c r="Q595" s="86"/>
      <c r="R595" s="84"/>
    </row>
    <row r="596" spans="1:18" ht="15.75" customHeight="1">
      <c r="A596" s="64">
        <v>2401</v>
      </c>
      <c r="B596" s="87"/>
      <c r="C596" s="87"/>
      <c r="D596" s="87"/>
      <c r="E596" s="87"/>
      <c r="F596" s="87"/>
      <c r="G596" s="87"/>
      <c r="H596" s="87"/>
      <c r="I596" s="87"/>
      <c r="J596" s="87">
        <v>8</v>
      </c>
      <c r="K596" s="88">
        <v>7</v>
      </c>
      <c r="L596" s="72"/>
      <c r="M596" s="3"/>
      <c r="N596" s="30"/>
      <c r="O596" s="84"/>
      <c r="P596" s="85">
        <v>9</v>
      </c>
      <c r="Q596" s="86"/>
      <c r="R596" s="84"/>
    </row>
    <row r="597" spans="1:18" ht="15.75" customHeight="1">
      <c r="A597" s="64">
        <v>2402</v>
      </c>
      <c r="B597" s="87"/>
      <c r="C597" s="87"/>
      <c r="D597" s="87"/>
      <c r="E597" s="87"/>
      <c r="F597" s="87"/>
      <c r="G597" s="87"/>
      <c r="H597" s="87"/>
      <c r="I597" s="87"/>
      <c r="J597" s="87">
        <v>2</v>
      </c>
      <c r="K597" s="88">
        <v>2</v>
      </c>
      <c r="L597" s="72"/>
      <c r="M597" s="3"/>
      <c r="N597" s="30"/>
      <c r="O597" s="3"/>
      <c r="P597" s="30">
        <v>2</v>
      </c>
      <c r="Q597" s="23"/>
      <c r="R597" s="84"/>
    </row>
    <row r="598" spans="1:18" ht="15.75" customHeight="1">
      <c r="A598" s="64">
        <v>2501</v>
      </c>
      <c r="B598" s="87"/>
      <c r="C598" s="87"/>
      <c r="D598" s="87"/>
      <c r="E598" s="87"/>
      <c r="F598" s="87"/>
      <c r="G598" s="87"/>
      <c r="H598" s="87"/>
      <c r="I598" s="87"/>
      <c r="J598" s="87"/>
      <c r="K598" s="88"/>
      <c r="L598" s="72"/>
      <c r="M598" s="3"/>
      <c r="N598" s="30"/>
      <c r="O598" s="89" t="s">
        <v>83</v>
      </c>
      <c r="P598" s="90">
        <v>36</v>
      </c>
      <c r="Q598" s="120">
        <f>K601</f>
        <v>61</v>
      </c>
      <c r="R598" s="92" t="s">
        <v>11</v>
      </c>
    </row>
    <row r="599" spans="1:18" ht="15.75" customHeight="1">
      <c r="A599" s="64">
        <v>2502</v>
      </c>
      <c r="B599" s="87"/>
      <c r="C599" s="87"/>
      <c r="D599" s="87"/>
      <c r="E599" s="87"/>
      <c r="F599" s="87"/>
      <c r="G599" s="87"/>
      <c r="H599" s="87"/>
      <c r="I599" s="87"/>
      <c r="J599" s="87"/>
      <c r="K599" s="88"/>
      <c r="L599" s="72"/>
      <c r="M599" s="3"/>
      <c r="N599" s="30"/>
      <c r="O599" s="93" t="s">
        <v>85</v>
      </c>
      <c r="P599" s="94">
        <f>IF(P598/B585=0,"",P598/B585)</f>
        <v>0.37894736842105264</v>
      </c>
      <c r="Q599" s="121">
        <f>IF(P598/Q598=0,"",P598/Q598)</f>
        <v>0.5901639344262295</v>
      </c>
      <c r="R599" s="96" t="s">
        <v>86</v>
      </c>
    </row>
    <row r="600" spans="1:18" ht="15.75" customHeight="1">
      <c r="A600" s="64">
        <v>2601</v>
      </c>
      <c r="B600" s="87"/>
      <c r="C600" s="87"/>
      <c r="D600" s="87"/>
      <c r="E600" s="87"/>
      <c r="F600" s="87"/>
      <c r="G600" s="87"/>
      <c r="H600" s="87"/>
      <c r="I600" s="87"/>
      <c r="J600" s="87"/>
      <c r="K600" s="88"/>
      <c r="L600" s="97"/>
      <c r="M600" s="98"/>
      <c r="N600" s="99"/>
      <c r="O600" s="98"/>
      <c r="P600" s="99"/>
      <c r="Q600" s="99"/>
      <c r="R600" s="122"/>
    </row>
    <row r="601" spans="1:18" ht="18" customHeight="1">
      <c r="A601" s="29"/>
      <c r="B601" s="30"/>
      <c r="C601" s="30"/>
      <c r="E601" s="288" t="s">
        <v>111</v>
      </c>
      <c r="F601" s="289"/>
      <c r="G601" s="289"/>
      <c r="H601" s="289"/>
      <c r="I601" s="289"/>
      <c r="J601" s="289"/>
      <c r="K601" s="101">
        <f>SUM(K585:K597)</f>
        <v>61</v>
      </c>
      <c r="L601" s="102">
        <f>IF(K593=0,"",K593/B585)</f>
        <v>7.3684210526315783E-2</v>
      </c>
      <c r="M601" s="102">
        <f>IF(K601=0,"",K601/B585)</f>
        <v>0.64210526315789473</v>
      </c>
      <c r="N601" s="102">
        <f>IF(K593=0,"",M601-L601)</f>
        <v>0.56842105263157894</v>
      </c>
      <c r="O601" s="3"/>
      <c r="P601" s="30"/>
      <c r="Q601" s="23"/>
      <c r="R601" s="3"/>
    </row>
    <row r="602" spans="1:18" ht="12.75" customHeight="1"/>
    <row r="603" spans="1:18" ht="12.75" customHeight="1"/>
    <row r="604" spans="1:18" ht="12.75" customHeight="1"/>
    <row r="605" spans="1:18" ht="26.25" customHeight="1">
      <c r="A605" s="2"/>
      <c r="B605" s="291" t="s">
        <v>99</v>
      </c>
      <c r="C605" s="292"/>
      <c r="D605" s="292"/>
      <c r="E605" s="292"/>
      <c r="F605" s="292"/>
      <c r="G605" s="292"/>
      <c r="H605" s="292"/>
      <c r="I605" s="292"/>
      <c r="J605" s="292"/>
      <c r="K605" s="60" t="s">
        <v>117</v>
      </c>
      <c r="L605" s="60"/>
      <c r="M605" s="60"/>
      <c r="N605" s="30"/>
      <c r="O605" s="3"/>
      <c r="P605" s="30"/>
      <c r="Q605" s="30"/>
      <c r="R605" s="30"/>
    </row>
    <row r="606" spans="1:18" ht="20.25" customHeight="1">
      <c r="A606" s="293" t="s">
        <v>10</v>
      </c>
      <c r="B606" s="294" t="s">
        <v>100</v>
      </c>
      <c r="C606" s="289"/>
      <c r="D606" s="289"/>
      <c r="E606" s="289"/>
      <c r="F606" s="289"/>
      <c r="G606" s="289"/>
      <c r="H606" s="289"/>
      <c r="I606" s="289"/>
      <c r="J606" s="290"/>
      <c r="K606" s="295" t="s">
        <v>11</v>
      </c>
      <c r="L606" s="286" t="s">
        <v>3</v>
      </c>
      <c r="M606" s="286" t="s">
        <v>4</v>
      </c>
      <c r="N606" s="284" t="s">
        <v>5</v>
      </c>
      <c r="O606" s="286" t="s">
        <v>6</v>
      </c>
      <c r="P606" s="287" t="s">
        <v>7</v>
      </c>
      <c r="Q606" s="287" t="s">
        <v>8</v>
      </c>
      <c r="R606" s="286" t="s">
        <v>101</v>
      </c>
    </row>
    <row r="607" spans="1:18" ht="15.75" customHeight="1">
      <c r="A607" s="285"/>
      <c r="B607" s="64" t="s">
        <v>102</v>
      </c>
      <c r="C607" s="64" t="s">
        <v>103</v>
      </c>
      <c r="D607" s="64" t="s">
        <v>104</v>
      </c>
      <c r="E607" s="64" t="s">
        <v>105</v>
      </c>
      <c r="F607" s="64" t="s">
        <v>106</v>
      </c>
      <c r="G607" s="64" t="s">
        <v>107</v>
      </c>
      <c r="H607" s="64" t="s">
        <v>108</v>
      </c>
      <c r="I607" s="64" t="s">
        <v>109</v>
      </c>
      <c r="J607" s="64" t="s">
        <v>110</v>
      </c>
      <c r="K607" s="285"/>
      <c r="L607" s="285"/>
      <c r="M607" s="285"/>
      <c r="N607" s="285"/>
      <c r="O607" s="285"/>
      <c r="P607" s="285"/>
      <c r="Q607" s="285"/>
      <c r="R607" s="285"/>
    </row>
    <row r="608" spans="1:18" ht="15.75" customHeight="1">
      <c r="A608" s="64">
        <v>1901</v>
      </c>
      <c r="B608" s="65">
        <v>132</v>
      </c>
      <c r="C608" s="87"/>
      <c r="D608" s="87"/>
      <c r="E608" s="87"/>
      <c r="F608" s="87"/>
      <c r="G608" s="87"/>
      <c r="H608" s="87"/>
      <c r="I608" s="87"/>
      <c r="J608" s="87"/>
      <c r="K608" s="88"/>
      <c r="L608" s="67"/>
      <c r="M608" s="49"/>
      <c r="N608" s="68"/>
      <c r="O608" s="107"/>
      <c r="P608" s="70">
        <f>B608</f>
        <v>132</v>
      </c>
      <c r="Q608" s="108"/>
      <c r="R608" s="107"/>
    </row>
    <row r="609" spans="1:19" ht="15.75" customHeight="1">
      <c r="A609" s="64">
        <v>1902</v>
      </c>
      <c r="B609" s="87"/>
      <c r="C609" s="87">
        <v>105</v>
      </c>
      <c r="D609" s="87"/>
      <c r="E609" s="87"/>
      <c r="F609" s="87"/>
      <c r="G609" s="87"/>
      <c r="H609" s="87"/>
      <c r="I609" s="87"/>
      <c r="J609" s="87"/>
      <c r="K609" s="88"/>
      <c r="L609" s="72"/>
      <c r="M609" s="3"/>
      <c r="N609" s="73"/>
      <c r="O609" s="127">
        <f>IF(C609=0,"",C609/B608)</f>
        <v>0.79545454545454541</v>
      </c>
      <c r="P609" s="75">
        <v>105</v>
      </c>
      <c r="Q609" s="128">
        <f t="shared" ref="Q609:Q616" si="55">IF(P609=0,"",P609/P608)</f>
        <v>0.79545454545454541</v>
      </c>
      <c r="R609" s="128">
        <f t="shared" ref="R609:R616" si="56">IF(P609=0,"",100%-Q609)</f>
        <v>0.20454545454545459</v>
      </c>
    </row>
    <row r="610" spans="1:19" ht="15.75" customHeight="1">
      <c r="A610" s="64">
        <v>2001</v>
      </c>
      <c r="B610" s="87"/>
      <c r="C610" s="87"/>
      <c r="D610" s="87">
        <v>85</v>
      </c>
      <c r="E610" s="87"/>
      <c r="F610" s="87"/>
      <c r="G610" s="87"/>
      <c r="H610" s="87"/>
      <c r="I610" s="87"/>
      <c r="J610" s="87"/>
      <c r="K610" s="88"/>
      <c r="L610" s="72"/>
      <c r="M610" s="3"/>
      <c r="N610" s="73"/>
      <c r="O610" s="127">
        <f>IF(D610=0,"",D610/C609)</f>
        <v>0.80952380952380953</v>
      </c>
      <c r="P610" s="75">
        <v>95</v>
      </c>
      <c r="Q610" s="128">
        <f t="shared" si="55"/>
        <v>0.90476190476190477</v>
      </c>
      <c r="R610" s="128">
        <f t="shared" si="56"/>
        <v>9.5238095238095233E-2</v>
      </c>
      <c r="S610" s="8">
        <f>P610/P608</f>
        <v>0.71969696969696972</v>
      </c>
    </row>
    <row r="611" spans="1:19" ht="15.75" customHeight="1">
      <c r="A611" s="64">
        <v>2002</v>
      </c>
      <c r="B611" s="87"/>
      <c r="C611" s="87"/>
      <c r="D611" s="87"/>
      <c r="E611" s="87">
        <v>77</v>
      </c>
      <c r="F611" s="87"/>
      <c r="G611" s="87"/>
      <c r="H611" s="87"/>
      <c r="I611" s="87"/>
      <c r="J611" s="87"/>
      <c r="K611" s="88"/>
      <c r="L611" s="72"/>
      <c r="M611" s="3"/>
      <c r="N611" s="73"/>
      <c r="O611" s="127">
        <f>IF(E611=0,"",E611/D610)</f>
        <v>0.90588235294117647</v>
      </c>
      <c r="P611" s="75">
        <v>93</v>
      </c>
      <c r="Q611" s="128">
        <f t="shared" si="55"/>
        <v>0.97894736842105268</v>
      </c>
      <c r="R611" s="128">
        <f t="shared" si="56"/>
        <v>2.1052631578947323E-2</v>
      </c>
    </row>
    <row r="612" spans="1:19" ht="15.75" customHeight="1">
      <c r="A612" s="64">
        <v>2101</v>
      </c>
      <c r="B612" s="87"/>
      <c r="C612" s="87"/>
      <c r="D612" s="87"/>
      <c r="E612" s="87"/>
      <c r="F612" s="87">
        <v>65</v>
      </c>
      <c r="G612" s="87"/>
      <c r="H612" s="87"/>
      <c r="I612" s="87"/>
      <c r="J612" s="87"/>
      <c r="K612" s="88"/>
      <c r="L612" s="72"/>
      <c r="M612" s="3"/>
      <c r="N612" s="73"/>
      <c r="O612" s="127">
        <f>IF(F612=0,"",F612/E611)</f>
        <v>0.8441558441558441</v>
      </c>
      <c r="P612" s="75">
        <v>87</v>
      </c>
      <c r="Q612" s="128">
        <f t="shared" si="55"/>
        <v>0.93548387096774188</v>
      </c>
      <c r="R612" s="128">
        <f t="shared" si="56"/>
        <v>6.4516129032258118E-2</v>
      </c>
    </row>
    <row r="613" spans="1:19" ht="15.75" customHeight="1">
      <c r="A613" s="64">
        <v>2102</v>
      </c>
      <c r="B613" s="87"/>
      <c r="C613" s="87"/>
      <c r="D613" s="87"/>
      <c r="E613" s="87"/>
      <c r="F613" s="87"/>
      <c r="G613" s="87">
        <v>48</v>
      </c>
      <c r="H613" s="87"/>
      <c r="I613" s="87"/>
      <c r="J613" s="87"/>
      <c r="K613" s="88"/>
      <c r="L613" s="72"/>
      <c r="M613" s="3"/>
      <c r="N613" s="73"/>
      <c r="O613" s="127">
        <f>IF(G613=0,"",G613/F612)</f>
        <v>0.7384615384615385</v>
      </c>
      <c r="P613" s="75">
        <v>83</v>
      </c>
      <c r="Q613" s="128">
        <f t="shared" si="55"/>
        <v>0.95402298850574707</v>
      </c>
      <c r="R613" s="128">
        <f t="shared" si="56"/>
        <v>4.5977011494252928E-2</v>
      </c>
    </row>
    <row r="614" spans="1:19" ht="15.75" customHeight="1">
      <c r="A614" s="64">
        <v>2201</v>
      </c>
      <c r="B614" s="87"/>
      <c r="C614" s="87"/>
      <c r="D614" s="87"/>
      <c r="E614" s="87"/>
      <c r="F614" s="87"/>
      <c r="G614" s="87"/>
      <c r="H614" s="87">
        <v>41</v>
      </c>
      <c r="I614" s="87"/>
      <c r="J614" s="87"/>
      <c r="K614" s="88"/>
      <c r="L614" s="72"/>
      <c r="M614" s="3"/>
      <c r="N614" s="73"/>
      <c r="O614" s="127">
        <f>IF(H614=0,"",H614/G613)</f>
        <v>0.85416666666666663</v>
      </c>
      <c r="P614" s="75">
        <v>75</v>
      </c>
      <c r="Q614" s="128">
        <f t="shared" si="55"/>
        <v>0.90361445783132532</v>
      </c>
      <c r="R614" s="128">
        <f t="shared" si="56"/>
        <v>9.6385542168674676E-2</v>
      </c>
    </row>
    <row r="615" spans="1:19" ht="15.75" customHeight="1">
      <c r="A615" s="64">
        <v>2202</v>
      </c>
      <c r="B615" s="87"/>
      <c r="C615" s="87"/>
      <c r="D615" s="87"/>
      <c r="E615" s="87"/>
      <c r="F615" s="87"/>
      <c r="G615" s="87"/>
      <c r="H615" s="87"/>
      <c r="I615" s="87">
        <v>35</v>
      </c>
      <c r="J615" s="87"/>
      <c r="K615" s="88"/>
      <c r="L615" s="72"/>
      <c r="M615" s="3"/>
      <c r="N615" s="73"/>
      <c r="O615" s="127">
        <f>IF(I615=0,"",I615/H614)</f>
        <v>0.85365853658536583</v>
      </c>
      <c r="P615" s="75">
        <v>57</v>
      </c>
      <c r="Q615" s="128">
        <f t="shared" si="55"/>
        <v>0.76</v>
      </c>
      <c r="R615" s="128">
        <f t="shared" si="56"/>
        <v>0.24</v>
      </c>
    </row>
    <row r="616" spans="1:19" ht="15.75" customHeight="1">
      <c r="A616" s="64">
        <v>2301</v>
      </c>
      <c r="B616" s="87"/>
      <c r="C616" s="87"/>
      <c r="D616" s="87"/>
      <c r="E616" s="87"/>
      <c r="F616" s="87"/>
      <c r="G616" s="87"/>
      <c r="H616" s="87"/>
      <c r="I616" s="87"/>
      <c r="J616" s="87">
        <v>22</v>
      </c>
      <c r="K616" s="88">
        <v>8</v>
      </c>
      <c r="L616" s="72"/>
      <c r="M616" s="3"/>
      <c r="N616" s="73"/>
      <c r="O616" s="129">
        <f>IF(J616=0,"",J616/I615)</f>
        <v>0.62857142857142856</v>
      </c>
      <c r="P616" s="75">
        <v>57</v>
      </c>
      <c r="Q616" s="130">
        <f t="shared" si="55"/>
        <v>1</v>
      </c>
      <c r="R616" s="130">
        <f t="shared" si="56"/>
        <v>0</v>
      </c>
    </row>
    <row r="617" spans="1:19" ht="15.75" customHeight="1">
      <c r="A617" s="64">
        <v>2302</v>
      </c>
      <c r="B617" s="87"/>
      <c r="C617" s="87"/>
      <c r="D617" s="87"/>
      <c r="E617" s="87"/>
      <c r="F617" s="87"/>
      <c r="G617" s="87"/>
      <c r="H617" s="87"/>
      <c r="I617" s="87"/>
      <c r="J617" s="87">
        <v>30</v>
      </c>
      <c r="K617" s="88">
        <v>15</v>
      </c>
      <c r="L617" s="72"/>
      <c r="M617" s="3"/>
      <c r="N617" s="30"/>
      <c r="O617" s="80"/>
      <c r="P617" s="81">
        <v>41</v>
      </c>
      <c r="Q617" s="82"/>
      <c r="R617" s="83"/>
    </row>
    <row r="618" spans="1:19" ht="15.75" customHeight="1">
      <c r="A618" s="64">
        <v>2401</v>
      </c>
      <c r="B618" s="87"/>
      <c r="C618" s="87"/>
      <c r="D618" s="87"/>
      <c r="E618" s="87"/>
      <c r="F618" s="87"/>
      <c r="G618" s="87"/>
      <c r="H618" s="87"/>
      <c r="I618" s="87"/>
      <c r="J618" s="87">
        <v>21</v>
      </c>
      <c r="K618" s="88">
        <v>15</v>
      </c>
      <c r="L618" s="72"/>
      <c r="M618" s="3"/>
      <c r="N618" s="30"/>
      <c r="O618" s="84"/>
      <c r="P618" s="85">
        <v>26</v>
      </c>
      <c r="Q618" s="86"/>
      <c r="R618" s="84"/>
    </row>
    <row r="619" spans="1:19" ht="15.75" customHeight="1">
      <c r="A619" s="64">
        <v>2402</v>
      </c>
      <c r="B619" s="87"/>
      <c r="C619" s="87"/>
      <c r="D619" s="87"/>
      <c r="E619" s="87"/>
      <c r="F619" s="87"/>
      <c r="G619" s="87"/>
      <c r="H619" s="87"/>
      <c r="I619" s="87"/>
      <c r="J619" s="87">
        <v>5</v>
      </c>
      <c r="K619" s="88">
        <v>5</v>
      </c>
      <c r="L619" s="72"/>
      <c r="M619" s="3"/>
      <c r="N619" s="30"/>
      <c r="O619" s="84"/>
      <c r="P619" s="85">
        <v>10</v>
      </c>
      <c r="Q619" s="86"/>
      <c r="R619" s="84"/>
    </row>
    <row r="620" spans="1:19" ht="15.75" customHeight="1">
      <c r="A620" s="64">
        <v>2501</v>
      </c>
      <c r="B620" s="87"/>
      <c r="C620" s="87"/>
      <c r="D620" s="87"/>
      <c r="E620" s="87"/>
      <c r="F620" s="87"/>
      <c r="G620" s="87"/>
      <c r="H620" s="87"/>
      <c r="I620" s="87"/>
      <c r="J620" s="87"/>
      <c r="K620" s="88"/>
      <c r="L620" s="72"/>
      <c r="M620" s="3"/>
      <c r="N620" s="30"/>
      <c r="O620" s="3"/>
      <c r="P620" s="30"/>
      <c r="Q620" s="23"/>
      <c r="R620" s="84"/>
    </row>
    <row r="621" spans="1:19" ht="15.75" customHeight="1">
      <c r="A621" s="64">
        <v>2502</v>
      </c>
      <c r="B621" s="87"/>
      <c r="C621" s="87"/>
      <c r="D621" s="87"/>
      <c r="E621" s="87"/>
      <c r="F621" s="87"/>
      <c r="G621" s="87"/>
      <c r="H621" s="87"/>
      <c r="I621" s="87"/>
      <c r="J621" s="87"/>
      <c r="K621" s="88"/>
      <c r="L621" s="72"/>
      <c r="M621" s="3"/>
      <c r="N621" s="30"/>
      <c r="O621" s="89" t="s">
        <v>83</v>
      </c>
      <c r="P621" s="90">
        <v>23</v>
      </c>
      <c r="Q621" s="120">
        <f>K624</f>
        <v>43</v>
      </c>
      <c r="R621" s="92" t="s">
        <v>11</v>
      </c>
    </row>
    <row r="622" spans="1:19" ht="15.75" customHeight="1">
      <c r="A622" s="64">
        <v>2601</v>
      </c>
      <c r="B622" s="87"/>
      <c r="C622" s="87"/>
      <c r="D622" s="87"/>
      <c r="E622" s="87"/>
      <c r="F622" s="87"/>
      <c r="G622" s="87"/>
      <c r="H622" s="87"/>
      <c r="I622" s="87"/>
      <c r="J622" s="87"/>
      <c r="K622" s="88"/>
      <c r="L622" s="72"/>
      <c r="M622" s="3"/>
      <c r="N622" s="30"/>
      <c r="O622" s="93" t="s">
        <v>85</v>
      </c>
      <c r="P622" s="94">
        <f>IF(P621/B608=0,"",P621/B608)</f>
        <v>0.17424242424242425</v>
      </c>
      <c r="Q622" s="121">
        <f>IF(P621/Q621=0,"",P621/Q621)</f>
        <v>0.53488372093023251</v>
      </c>
      <c r="R622" s="96" t="s">
        <v>86</v>
      </c>
    </row>
    <row r="623" spans="1:19" ht="15.75" customHeight="1">
      <c r="A623" s="64">
        <v>2602</v>
      </c>
      <c r="B623" s="87"/>
      <c r="C623" s="87"/>
      <c r="D623" s="87"/>
      <c r="E623" s="87"/>
      <c r="F623" s="87"/>
      <c r="G623" s="87"/>
      <c r="H623" s="87"/>
      <c r="I623" s="87"/>
      <c r="J623" s="87"/>
      <c r="K623" s="88"/>
      <c r="L623" s="97"/>
      <c r="M623" s="98"/>
      <c r="N623" s="99"/>
      <c r="O623" s="98"/>
      <c r="P623" s="99"/>
      <c r="Q623" s="99"/>
      <c r="R623" s="122"/>
    </row>
    <row r="624" spans="1:19" ht="18" customHeight="1">
      <c r="A624" s="29"/>
      <c r="B624" s="30"/>
      <c r="C624" s="30"/>
      <c r="E624" s="288" t="s">
        <v>111</v>
      </c>
      <c r="F624" s="289"/>
      <c r="G624" s="289"/>
      <c r="H624" s="289"/>
      <c r="I624" s="289"/>
      <c r="J624" s="289"/>
      <c r="K624" s="101">
        <f>SUM(K608:K620)</f>
        <v>43</v>
      </c>
      <c r="L624" s="102">
        <f>IF(K616=0,"",K616/B608)</f>
        <v>6.0606060606060608E-2</v>
      </c>
      <c r="M624" s="102">
        <f>IF(K624=0,"",K624/B608)</f>
        <v>0.32575757575757575</v>
      </c>
      <c r="N624" s="102">
        <f>IF(K616=0,"",M624-L624)</f>
        <v>0.26515151515151514</v>
      </c>
      <c r="O624" s="3"/>
      <c r="P624" s="30"/>
      <c r="Q624" s="23"/>
      <c r="R624" s="3"/>
    </row>
    <row r="625" spans="1:19" ht="12.75" customHeight="1"/>
    <row r="626" spans="1:19" ht="12.75" customHeight="1"/>
    <row r="627" spans="1:19" ht="26.25" customHeight="1">
      <c r="A627" s="2"/>
      <c r="B627" s="291" t="s">
        <v>99</v>
      </c>
      <c r="C627" s="292"/>
      <c r="D627" s="292"/>
      <c r="E627" s="292"/>
      <c r="F627" s="292"/>
      <c r="G627" s="292"/>
      <c r="H627" s="292"/>
      <c r="I627" s="292"/>
      <c r="J627" s="292"/>
      <c r="K627" s="60" t="s">
        <v>118</v>
      </c>
      <c r="L627" s="60"/>
      <c r="M627" s="60"/>
      <c r="N627" s="30"/>
      <c r="O627" s="3"/>
      <c r="P627" s="30"/>
      <c r="Q627" s="30"/>
      <c r="R627" s="30"/>
    </row>
    <row r="628" spans="1:19" ht="20.25" customHeight="1">
      <c r="A628" s="293" t="s">
        <v>10</v>
      </c>
      <c r="B628" s="294" t="s">
        <v>100</v>
      </c>
      <c r="C628" s="289"/>
      <c r="D628" s="289"/>
      <c r="E628" s="289"/>
      <c r="F628" s="289"/>
      <c r="G628" s="289"/>
      <c r="H628" s="289"/>
      <c r="I628" s="289"/>
      <c r="J628" s="290"/>
      <c r="K628" s="295" t="s">
        <v>11</v>
      </c>
      <c r="L628" s="286" t="s">
        <v>3</v>
      </c>
      <c r="M628" s="286" t="s">
        <v>4</v>
      </c>
      <c r="N628" s="284" t="s">
        <v>5</v>
      </c>
      <c r="O628" s="286" t="s">
        <v>6</v>
      </c>
      <c r="P628" s="287" t="s">
        <v>7</v>
      </c>
      <c r="Q628" s="287" t="s">
        <v>8</v>
      </c>
      <c r="R628" s="286" t="s">
        <v>101</v>
      </c>
    </row>
    <row r="629" spans="1:19" ht="15.75" customHeight="1">
      <c r="A629" s="285"/>
      <c r="B629" s="64" t="s">
        <v>102</v>
      </c>
      <c r="C629" s="64" t="s">
        <v>103</v>
      </c>
      <c r="D629" s="64" t="s">
        <v>104</v>
      </c>
      <c r="E629" s="64" t="s">
        <v>105</v>
      </c>
      <c r="F629" s="64" t="s">
        <v>106</v>
      </c>
      <c r="G629" s="64" t="s">
        <v>107</v>
      </c>
      <c r="H629" s="64" t="s">
        <v>108</v>
      </c>
      <c r="I629" s="64" t="s">
        <v>109</v>
      </c>
      <c r="J629" s="64" t="s">
        <v>110</v>
      </c>
      <c r="K629" s="285"/>
      <c r="L629" s="285"/>
      <c r="M629" s="285"/>
      <c r="N629" s="285"/>
      <c r="O629" s="285"/>
      <c r="P629" s="285"/>
      <c r="Q629" s="285"/>
      <c r="R629" s="285"/>
    </row>
    <row r="630" spans="1:19" ht="15.75" customHeight="1">
      <c r="A630" s="64">
        <v>1902</v>
      </c>
      <c r="B630" s="65">
        <v>103</v>
      </c>
      <c r="C630" s="87"/>
      <c r="D630" s="87"/>
      <c r="E630" s="87"/>
      <c r="F630" s="87"/>
      <c r="G630" s="87"/>
      <c r="H630" s="87"/>
      <c r="I630" s="87"/>
      <c r="J630" s="87"/>
      <c r="K630" s="88"/>
      <c r="L630" s="67"/>
      <c r="M630" s="49"/>
      <c r="N630" s="68"/>
      <c r="O630" s="107"/>
      <c r="P630" s="70">
        <f>B630</f>
        <v>103</v>
      </c>
      <c r="Q630" s="108"/>
      <c r="R630" s="107"/>
    </row>
    <row r="631" spans="1:19" ht="15.75" customHeight="1">
      <c r="A631" s="64">
        <v>2001</v>
      </c>
      <c r="B631" s="87"/>
      <c r="C631" s="87">
        <v>87</v>
      </c>
      <c r="D631" s="87"/>
      <c r="E631" s="87"/>
      <c r="F631" s="87"/>
      <c r="G631" s="87"/>
      <c r="H631" s="87"/>
      <c r="I631" s="87"/>
      <c r="J631" s="87"/>
      <c r="K631" s="88"/>
      <c r="L631" s="72"/>
      <c r="M631" s="3"/>
      <c r="N631" s="73"/>
      <c r="O631" s="127">
        <f>IF(C631=0,"",C631/B630)</f>
        <v>0.84466019417475724</v>
      </c>
      <c r="P631" s="75">
        <v>90</v>
      </c>
      <c r="Q631" s="128">
        <f t="shared" ref="Q631:Q638" si="57">IF(P631=0,"",P631/P630)</f>
        <v>0.87378640776699024</v>
      </c>
      <c r="R631" s="128">
        <f t="shared" ref="R631:R638" si="58">IF(P631=0,"",100%-Q631)</f>
        <v>0.12621359223300976</v>
      </c>
    </row>
    <row r="632" spans="1:19" ht="15.75" customHeight="1">
      <c r="A632" s="64">
        <v>2002</v>
      </c>
      <c r="B632" s="87"/>
      <c r="C632" s="87"/>
      <c r="D632" s="87">
        <v>76</v>
      </c>
      <c r="E632" s="87"/>
      <c r="F632" s="87"/>
      <c r="G632" s="87"/>
      <c r="H632" s="87"/>
      <c r="I632" s="87"/>
      <c r="J632" s="87"/>
      <c r="K632" s="88"/>
      <c r="L632" s="72"/>
      <c r="M632" s="3"/>
      <c r="N632" s="73"/>
      <c r="O632" s="127">
        <f>IF(D632=0,"",D632/C631)</f>
        <v>0.87356321839080464</v>
      </c>
      <c r="P632" s="75">
        <v>83</v>
      </c>
      <c r="Q632" s="128">
        <f t="shared" si="57"/>
        <v>0.92222222222222228</v>
      </c>
      <c r="R632" s="128">
        <f t="shared" si="58"/>
        <v>7.7777777777777724E-2</v>
      </c>
      <c r="S632" s="8">
        <f>P632/P630</f>
        <v>0.80582524271844658</v>
      </c>
    </row>
    <row r="633" spans="1:19" ht="15.75" customHeight="1">
      <c r="A633" s="64">
        <v>2101</v>
      </c>
      <c r="B633" s="87"/>
      <c r="C633" s="87"/>
      <c r="D633" s="87"/>
      <c r="E633" s="87">
        <v>63</v>
      </c>
      <c r="F633" s="87"/>
      <c r="G633" s="87"/>
      <c r="H633" s="87"/>
      <c r="I633" s="87"/>
      <c r="J633" s="87"/>
      <c r="K633" s="88"/>
      <c r="L633" s="72"/>
      <c r="M633" s="3"/>
      <c r="N633" s="73"/>
      <c r="O633" s="127">
        <f>IF(E633=0,"",E633/D632)</f>
        <v>0.82894736842105265</v>
      </c>
      <c r="P633" s="75">
        <v>80</v>
      </c>
      <c r="Q633" s="128">
        <f t="shared" si="57"/>
        <v>0.96385542168674698</v>
      </c>
      <c r="R633" s="128">
        <f t="shared" si="58"/>
        <v>3.6144578313253017E-2</v>
      </c>
    </row>
    <row r="634" spans="1:19" ht="15.75" customHeight="1">
      <c r="A634" s="64">
        <v>2102</v>
      </c>
      <c r="B634" s="87"/>
      <c r="C634" s="87"/>
      <c r="D634" s="87"/>
      <c r="E634" s="87"/>
      <c r="F634" s="87">
        <v>55</v>
      </c>
      <c r="G634" s="87"/>
      <c r="H634" s="87"/>
      <c r="I634" s="87"/>
      <c r="J634" s="87"/>
      <c r="K634" s="88"/>
      <c r="L634" s="72"/>
      <c r="M634" s="3"/>
      <c r="N634" s="73"/>
      <c r="O634" s="127">
        <f>IF(F634=0,"",F634/E633)</f>
        <v>0.87301587301587302</v>
      </c>
      <c r="P634" s="75">
        <v>78</v>
      </c>
      <c r="Q634" s="128">
        <f t="shared" si="57"/>
        <v>0.97499999999999998</v>
      </c>
      <c r="R634" s="128">
        <f t="shared" si="58"/>
        <v>2.5000000000000022E-2</v>
      </c>
    </row>
    <row r="635" spans="1:19" ht="15.75" customHeight="1">
      <c r="A635" s="64">
        <v>2201</v>
      </c>
      <c r="B635" s="87"/>
      <c r="C635" s="87"/>
      <c r="D635" s="87"/>
      <c r="E635" s="87"/>
      <c r="F635" s="87"/>
      <c r="G635" s="87">
        <v>46</v>
      </c>
      <c r="H635" s="87"/>
      <c r="I635" s="87"/>
      <c r="J635" s="87"/>
      <c r="K635" s="88"/>
      <c r="L635" s="72"/>
      <c r="M635" s="3"/>
      <c r="N635" s="73"/>
      <c r="O635" s="127">
        <f>IF(G635=0,"",G635/F634)</f>
        <v>0.83636363636363631</v>
      </c>
      <c r="P635" s="75">
        <v>67</v>
      </c>
      <c r="Q635" s="128">
        <f t="shared" si="57"/>
        <v>0.85897435897435892</v>
      </c>
      <c r="R635" s="128">
        <f t="shared" si="58"/>
        <v>0.14102564102564108</v>
      </c>
    </row>
    <row r="636" spans="1:19" ht="15.75" customHeight="1">
      <c r="A636" s="64">
        <v>2202</v>
      </c>
      <c r="B636" s="87"/>
      <c r="C636" s="87"/>
      <c r="D636" s="87"/>
      <c r="E636" s="87"/>
      <c r="F636" s="87"/>
      <c r="G636" s="87"/>
      <c r="H636" s="87">
        <v>46</v>
      </c>
      <c r="I636" s="87"/>
      <c r="J636" s="87"/>
      <c r="K636" s="88"/>
      <c r="L636" s="72"/>
      <c r="M636" s="3"/>
      <c r="N636" s="73"/>
      <c r="O636" s="127">
        <f>IF(H636=0,"",H636/G635)</f>
        <v>1</v>
      </c>
      <c r="P636" s="75">
        <v>65</v>
      </c>
      <c r="Q636" s="128">
        <f t="shared" si="57"/>
        <v>0.97014925373134331</v>
      </c>
      <c r="R636" s="128">
        <f t="shared" si="58"/>
        <v>2.9850746268656692E-2</v>
      </c>
    </row>
    <row r="637" spans="1:19" ht="15.75" customHeight="1">
      <c r="A637" s="64">
        <v>2301</v>
      </c>
      <c r="B637" s="87"/>
      <c r="C637" s="87"/>
      <c r="D637" s="87"/>
      <c r="E637" s="87"/>
      <c r="F637" s="87"/>
      <c r="G637" s="87"/>
      <c r="H637" s="87"/>
      <c r="I637" s="87">
        <v>36</v>
      </c>
      <c r="J637" s="87"/>
      <c r="K637" s="88">
        <v>1</v>
      </c>
      <c r="L637" s="72"/>
      <c r="M637" s="3"/>
      <c r="N637" s="73"/>
      <c r="O637" s="127">
        <f>IF(I637=0,"",I637/H636)</f>
        <v>0.78260869565217395</v>
      </c>
      <c r="P637" s="75">
        <v>62</v>
      </c>
      <c r="Q637" s="128">
        <f t="shared" si="57"/>
        <v>0.9538461538461539</v>
      </c>
      <c r="R637" s="128">
        <f t="shared" si="58"/>
        <v>4.6153846153846101E-2</v>
      </c>
    </row>
    <row r="638" spans="1:19" ht="15.75" customHeight="1">
      <c r="A638" s="64">
        <v>2302</v>
      </c>
      <c r="B638" s="87"/>
      <c r="C638" s="87"/>
      <c r="D638" s="87"/>
      <c r="E638" s="87"/>
      <c r="F638" s="87"/>
      <c r="G638" s="87"/>
      <c r="H638" s="87"/>
      <c r="I638" s="87"/>
      <c r="J638" s="87">
        <v>35</v>
      </c>
      <c r="K638" s="88">
        <v>6</v>
      </c>
      <c r="L638" s="72"/>
      <c r="M638" s="3"/>
      <c r="N638" s="73"/>
      <c r="O638" s="129">
        <f>IF(J638=0,"",J638/I637)</f>
        <v>0.97222222222222221</v>
      </c>
      <c r="P638" s="75">
        <v>59</v>
      </c>
      <c r="Q638" s="130">
        <f t="shared" si="57"/>
        <v>0.95161290322580649</v>
      </c>
      <c r="R638" s="130">
        <f t="shared" si="58"/>
        <v>4.8387096774193505E-2</v>
      </c>
    </row>
    <row r="639" spans="1:19" ht="15.75" customHeight="1">
      <c r="A639" s="64">
        <v>2401</v>
      </c>
      <c r="B639" s="87"/>
      <c r="C639" s="87"/>
      <c r="D639" s="87"/>
      <c r="E639" s="87"/>
      <c r="F639" s="87"/>
      <c r="G639" s="87"/>
      <c r="H639" s="87"/>
      <c r="I639" s="87"/>
      <c r="J639" s="87">
        <v>42</v>
      </c>
      <c r="K639" s="88">
        <v>30</v>
      </c>
      <c r="L639" s="72"/>
      <c r="M639" s="3"/>
      <c r="N639" s="30"/>
      <c r="O639" s="80"/>
      <c r="P639" s="81">
        <v>51</v>
      </c>
      <c r="Q639" s="82"/>
      <c r="R639" s="83"/>
    </row>
    <row r="640" spans="1:19" ht="15.75" customHeight="1">
      <c r="A640" s="64">
        <v>2402</v>
      </c>
      <c r="B640" s="87"/>
      <c r="C640" s="87"/>
      <c r="D640" s="87"/>
      <c r="E640" s="87"/>
      <c r="F640" s="87"/>
      <c r="G640" s="87"/>
      <c r="H640" s="87"/>
      <c r="I640" s="87"/>
      <c r="J640" s="87">
        <v>15</v>
      </c>
      <c r="K640" s="88">
        <v>9</v>
      </c>
      <c r="L640" s="72"/>
      <c r="M640" s="3"/>
      <c r="N640" s="30"/>
      <c r="O640" s="84"/>
      <c r="P640" s="85">
        <v>18</v>
      </c>
      <c r="Q640" s="86"/>
      <c r="R640" s="84"/>
    </row>
    <row r="641" spans="1:19" ht="15.75" customHeight="1">
      <c r="A641" s="64">
        <v>2501</v>
      </c>
      <c r="B641" s="87"/>
      <c r="C641" s="87"/>
      <c r="D641" s="87"/>
      <c r="E641" s="87"/>
      <c r="F641" s="87"/>
      <c r="G641" s="87"/>
      <c r="H641" s="87"/>
      <c r="I641" s="87"/>
      <c r="J641" s="87"/>
      <c r="K641" s="88"/>
      <c r="L641" s="72"/>
      <c r="M641" s="3"/>
      <c r="N641" s="30"/>
      <c r="O641" s="84"/>
      <c r="P641" s="85"/>
      <c r="Q641" s="86"/>
      <c r="R641" s="84"/>
    </row>
    <row r="642" spans="1:19" ht="15.75" customHeight="1">
      <c r="A642" s="64">
        <v>2502</v>
      </c>
      <c r="B642" s="87"/>
      <c r="C642" s="87"/>
      <c r="D642" s="87"/>
      <c r="E642" s="87"/>
      <c r="F642" s="87"/>
      <c r="G642" s="87"/>
      <c r="H642" s="87"/>
      <c r="I642" s="87"/>
      <c r="J642" s="87"/>
      <c r="K642" s="88"/>
      <c r="L642" s="72"/>
      <c r="M642" s="3"/>
      <c r="N642" s="30"/>
      <c r="O642" s="3"/>
      <c r="P642" s="30"/>
      <c r="Q642" s="23"/>
      <c r="R642" s="84"/>
    </row>
    <row r="643" spans="1:19" ht="15.75" customHeight="1">
      <c r="A643" s="64">
        <v>2601</v>
      </c>
      <c r="B643" s="87"/>
      <c r="C643" s="87"/>
      <c r="D643" s="87"/>
      <c r="E643" s="87"/>
      <c r="F643" s="87"/>
      <c r="G643" s="87"/>
      <c r="H643" s="87"/>
      <c r="I643" s="87"/>
      <c r="J643" s="87"/>
      <c r="K643" s="88"/>
      <c r="L643" s="72"/>
      <c r="M643" s="3"/>
      <c r="N643" s="30"/>
      <c r="O643" s="89" t="s">
        <v>83</v>
      </c>
      <c r="P643" s="90">
        <v>7</v>
      </c>
      <c r="Q643" s="120">
        <f>K646</f>
        <v>46</v>
      </c>
      <c r="R643" s="92" t="s">
        <v>11</v>
      </c>
    </row>
    <row r="644" spans="1:19" ht="15.75" customHeight="1">
      <c r="A644" s="64">
        <v>2602</v>
      </c>
      <c r="B644" s="87"/>
      <c r="C644" s="87"/>
      <c r="D644" s="87"/>
      <c r="E644" s="87"/>
      <c r="F644" s="87"/>
      <c r="G644" s="87"/>
      <c r="H644" s="87"/>
      <c r="I644" s="87"/>
      <c r="J644" s="87"/>
      <c r="K644" s="88"/>
      <c r="L644" s="72"/>
      <c r="M644" s="3"/>
      <c r="N644" s="30"/>
      <c r="O644" s="93" t="s">
        <v>85</v>
      </c>
      <c r="P644" s="94">
        <f>IF(P643/B630=0,"",P643/B630)</f>
        <v>6.7961165048543687E-2</v>
      </c>
      <c r="Q644" s="121">
        <f>IF(P643/Q643=0,"",P643/Q643)</f>
        <v>0.15217391304347827</v>
      </c>
      <c r="R644" s="96" t="s">
        <v>86</v>
      </c>
    </row>
    <row r="645" spans="1:19" ht="15.75" customHeight="1">
      <c r="A645" s="64">
        <v>2701</v>
      </c>
      <c r="B645" s="87"/>
      <c r="C645" s="87"/>
      <c r="D645" s="87"/>
      <c r="E645" s="87"/>
      <c r="F645" s="87"/>
      <c r="G645" s="87"/>
      <c r="H645" s="87"/>
      <c r="I645" s="87"/>
      <c r="J645" s="87"/>
      <c r="K645" s="88"/>
      <c r="L645" s="97"/>
      <c r="M645" s="98"/>
      <c r="N645" s="99"/>
      <c r="O645" s="98"/>
      <c r="P645" s="99"/>
      <c r="Q645" s="99"/>
      <c r="R645" s="122"/>
    </row>
    <row r="646" spans="1:19" ht="18" customHeight="1">
      <c r="A646" s="29"/>
      <c r="B646" s="30"/>
      <c r="C646" s="30"/>
      <c r="E646" s="288" t="s">
        <v>111</v>
      </c>
      <c r="F646" s="289"/>
      <c r="G646" s="289"/>
      <c r="H646" s="289"/>
      <c r="I646" s="289"/>
      <c r="J646" s="289"/>
      <c r="K646" s="101">
        <f>SUM(K630:K642)</f>
        <v>46</v>
      </c>
      <c r="L646" s="102">
        <f>SUM(K636:K638)/B630</f>
        <v>6.7961165048543687E-2</v>
      </c>
      <c r="M646" s="102">
        <f>IF(K646=0,"",K646/B630)</f>
        <v>0.44660194174757284</v>
      </c>
      <c r="N646" s="102">
        <f>IF(K638=0,"",M646-L646)</f>
        <v>0.37864077669902918</v>
      </c>
      <c r="O646" s="3"/>
      <c r="P646" s="30"/>
      <c r="Q646" s="23"/>
      <c r="R646" s="3"/>
    </row>
    <row r="647" spans="1:19" ht="12.75" customHeight="1"/>
    <row r="648" spans="1:19" ht="12.75" customHeight="1"/>
    <row r="649" spans="1:19" ht="26.25" customHeight="1">
      <c r="A649" s="2"/>
      <c r="B649" s="291" t="s">
        <v>99</v>
      </c>
      <c r="C649" s="292"/>
      <c r="D649" s="292"/>
      <c r="E649" s="292"/>
      <c r="F649" s="292"/>
      <c r="G649" s="292"/>
      <c r="H649" s="292"/>
      <c r="I649" s="292"/>
      <c r="J649" s="292"/>
      <c r="K649" s="60" t="s">
        <v>119</v>
      </c>
      <c r="L649" s="60"/>
      <c r="M649" s="60"/>
      <c r="N649" s="30"/>
      <c r="O649" s="3"/>
      <c r="P649" s="30"/>
      <c r="Q649" s="30"/>
      <c r="R649" s="30"/>
    </row>
    <row r="650" spans="1:19" ht="20.25" customHeight="1">
      <c r="A650" s="293" t="s">
        <v>10</v>
      </c>
      <c r="B650" s="294" t="s">
        <v>100</v>
      </c>
      <c r="C650" s="289"/>
      <c r="D650" s="289"/>
      <c r="E650" s="289"/>
      <c r="F650" s="289"/>
      <c r="G650" s="289"/>
      <c r="H650" s="289"/>
      <c r="I650" s="289"/>
      <c r="J650" s="290"/>
      <c r="K650" s="295" t="s">
        <v>11</v>
      </c>
      <c r="L650" s="286" t="s">
        <v>3</v>
      </c>
      <c r="M650" s="286" t="s">
        <v>4</v>
      </c>
      <c r="N650" s="284" t="s">
        <v>5</v>
      </c>
      <c r="O650" s="286" t="s">
        <v>6</v>
      </c>
      <c r="P650" s="287" t="s">
        <v>7</v>
      </c>
      <c r="Q650" s="287" t="s">
        <v>8</v>
      </c>
      <c r="R650" s="286" t="s">
        <v>101</v>
      </c>
    </row>
    <row r="651" spans="1:19" ht="15.75" customHeight="1">
      <c r="A651" s="285"/>
      <c r="B651" s="64" t="s">
        <v>102</v>
      </c>
      <c r="C651" s="64" t="s">
        <v>103</v>
      </c>
      <c r="D651" s="64" t="s">
        <v>104</v>
      </c>
      <c r="E651" s="64" t="s">
        <v>105</v>
      </c>
      <c r="F651" s="64" t="s">
        <v>106</v>
      </c>
      <c r="G651" s="64" t="s">
        <v>107</v>
      </c>
      <c r="H651" s="64" t="s">
        <v>108</v>
      </c>
      <c r="I651" s="64" t="s">
        <v>109</v>
      </c>
      <c r="J651" s="64" t="s">
        <v>110</v>
      </c>
      <c r="K651" s="285"/>
      <c r="L651" s="285"/>
      <c r="M651" s="285"/>
      <c r="N651" s="285"/>
      <c r="O651" s="285"/>
      <c r="P651" s="285"/>
      <c r="Q651" s="285"/>
      <c r="R651" s="285"/>
    </row>
    <row r="652" spans="1:19" ht="15.75" customHeight="1">
      <c r="A652" s="64">
        <v>2001</v>
      </c>
      <c r="B652" s="65">
        <v>113</v>
      </c>
      <c r="C652" s="87"/>
      <c r="D652" s="87"/>
      <c r="E652" s="87"/>
      <c r="F652" s="87"/>
      <c r="G652" s="87"/>
      <c r="H652" s="87"/>
      <c r="I652" s="87"/>
      <c r="J652" s="87"/>
      <c r="K652" s="88"/>
      <c r="L652" s="67"/>
      <c r="M652" s="49"/>
      <c r="N652" s="68"/>
      <c r="O652" s="107"/>
      <c r="P652" s="70">
        <f>B652</f>
        <v>113</v>
      </c>
      <c r="Q652" s="108"/>
      <c r="R652" s="107"/>
    </row>
    <row r="653" spans="1:19" ht="15.75" customHeight="1">
      <c r="A653" s="64">
        <v>2002</v>
      </c>
      <c r="B653" s="87"/>
      <c r="C653" s="87">
        <v>101</v>
      </c>
      <c r="D653" s="87"/>
      <c r="E653" s="87"/>
      <c r="F653" s="87"/>
      <c r="G653" s="87"/>
      <c r="H653" s="87"/>
      <c r="I653" s="87"/>
      <c r="J653" s="87"/>
      <c r="K653" s="88"/>
      <c r="L653" s="72"/>
      <c r="M653" s="3"/>
      <c r="N653" s="73"/>
      <c r="O653" s="127">
        <f>IF(C653=0,"",C653/B652)</f>
        <v>0.89380530973451322</v>
      </c>
      <c r="P653" s="75">
        <v>101</v>
      </c>
      <c r="Q653" s="128">
        <f t="shared" ref="Q653:Q660" si="59">IF(P653=0,"",P653/P652)</f>
        <v>0.89380530973451322</v>
      </c>
      <c r="R653" s="128">
        <f t="shared" ref="R653:R660" si="60">IF(P653=0,"",100%-Q653)</f>
        <v>0.10619469026548678</v>
      </c>
    </row>
    <row r="654" spans="1:19" ht="15.75" customHeight="1">
      <c r="A654" s="64">
        <v>2101</v>
      </c>
      <c r="B654" s="87"/>
      <c r="C654" s="87"/>
      <c r="D654" s="87">
        <v>83</v>
      </c>
      <c r="E654" s="87"/>
      <c r="F654" s="87"/>
      <c r="G654" s="87"/>
      <c r="H654" s="87"/>
      <c r="I654" s="87"/>
      <c r="J654" s="87"/>
      <c r="K654" s="88"/>
      <c r="L654" s="72"/>
      <c r="M654" s="3"/>
      <c r="N654" s="73"/>
      <c r="O654" s="127">
        <f>IF(D654=0,"",D654/C653)</f>
        <v>0.82178217821782173</v>
      </c>
      <c r="P654" s="75">
        <v>94</v>
      </c>
      <c r="Q654" s="128">
        <f t="shared" si="59"/>
        <v>0.93069306930693074</v>
      </c>
      <c r="R654" s="128">
        <f t="shared" si="60"/>
        <v>6.9306930693069257E-2</v>
      </c>
      <c r="S654" s="8">
        <f>P654/P652</f>
        <v>0.83185840707964598</v>
      </c>
    </row>
    <row r="655" spans="1:19" ht="15.75" customHeight="1">
      <c r="A655" s="64">
        <v>2102</v>
      </c>
      <c r="B655" s="87"/>
      <c r="C655" s="87"/>
      <c r="D655" s="87"/>
      <c r="E655" s="87">
        <v>72</v>
      </c>
      <c r="F655" s="87"/>
      <c r="G655" s="87"/>
      <c r="H655" s="87"/>
      <c r="I655" s="87"/>
      <c r="J655" s="87"/>
      <c r="K655" s="88"/>
      <c r="L655" s="72"/>
      <c r="M655" s="3"/>
      <c r="N655" s="73"/>
      <c r="O655" s="127">
        <f>IF(E655=0,"",E655/D654)</f>
        <v>0.86746987951807231</v>
      </c>
      <c r="P655" s="75">
        <v>86</v>
      </c>
      <c r="Q655" s="128">
        <f t="shared" si="59"/>
        <v>0.91489361702127658</v>
      </c>
      <c r="R655" s="128">
        <f t="shared" si="60"/>
        <v>8.5106382978723416E-2</v>
      </c>
    </row>
    <row r="656" spans="1:19" ht="15.75" customHeight="1">
      <c r="A656" s="64">
        <v>2201</v>
      </c>
      <c r="B656" s="87"/>
      <c r="C656" s="87"/>
      <c r="D656" s="87"/>
      <c r="E656" s="87"/>
      <c r="F656" s="87">
        <v>64</v>
      </c>
      <c r="G656" s="87"/>
      <c r="H656" s="87"/>
      <c r="I656" s="87"/>
      <c r="J656" s="87"/>
      <c r="K656" s="88"/>
      <c r="L656" s="72"/>
      <c r="M656" s="3"/>
      <c r="N656" s="73"/>
      <c r="O656" s="127">
        <f>IF(F656=0,"",F656/E655)</f>
        <v>0.88888888888888884</v>
      </c>
      <c r="P656" s="75">
        <v>80</v>
      </c>
      <c r="Q656" s="128">
        <f t="shared" si="59"/>
        <v>0.93023255813953487</v>
      </c>
      <c r="R656" s="128">
        <f t="shared" si="60"/>
        <v>6.9767441860465129E-2</v>
      </c>
    </row>
    <row r="657" spans="1:18" ht="15.75" customHeight="1">
      <c r="A657" s="64">
        <v>2202</v>
      </c>
      <c r="B657" s="87"/>
      <c r="C657" s="87"/>
      <c r="D657" s="87"/>
      <c r="E657" s="87"/>
      <c r="F657" s="87"/>
      <c r="G657" s="87">
        <v>51</v>
      </c>
      <c r="H657" s="87"/>
      <c r="I657" s="87"/>
      <c r="J657" s="87"/>
      <c r="K657" s="88"/>
      <c r="L657" s="72"/>
      <c r="M657" s="3"/>
      <c r="N657" s="73"/>
      <c r="O657" s="127">
        <f>IF(G657=0,"",G657/F656)</f>
        <v>0.796875</v>
      </c>
      <c r="P657" s="75">
        <v>68</v>
      </c>
      <c r="Q657" s="128">
        <f t="shared" si="59"/>
        <v>0.85</v>
      </c>
      <c r="R657" s="128">
        <f t="shared" si="60"/>
        <v>0.15000000000000002</v>
      </c>
    </row>
    <row r="658" spans="1:18" ht="15.75" customHeight="1">
      <c r="A658" s="64">
        <v>2301</v>
      </c>
      <c r="B658" s="87"/>
      <c r="C658" s="87"/>
      <c r="D658" s="87"/>
      <c r="E658" s="87"/>
      <c r="F658" s="87"/>
      <c r="G658" s="87"/>
      <c r="H658" s="87">
        <v>39</v>
      </c>
      <c r="I658" s="87"/>
      <c r="J658" s="87"/>
      <c r="K658" s="88"/>
      <c r="L658" s="72"/>
      <c r="M658" s="3"/>
      <c r="N658" s="73"/>
      <c r="O658" s="127">
        <f>IF(H658=0,"",H658/G657)</f>
        <v>0.76470588235294112</v>
      </c>
      <c r="P658" s="75">
        <v>65</v>
      </c>
      <c r="Q658" s="128">
        <f t="shared" si="59"/>
        <v>0.95588235294117652</v>
      </c>
      <c r="R658" s="128">
        <f t="shared" si="60"/>
        <v>4.4117647058823484E-2</v>
      </c>
    </row>
    <row r="659" spans="1:18" ht="15.75" customHeight="1">
      <c r="A659" s="64">
        <v>2302</v>
      </c>
      <c r="B659" s="87"/>
      <c r="C659" s="87"/>
      <c r="D659" s="87"/>
      <c r="E659" s="87"/>
      <c r="F659" s="87"/>
      <c r="G659" s="87"/>
      <c r="H659" s="87"/>
      <c r="I659" s="87">
        <v>24</v>
      </c>
      <c r="J659" s="87"/>
      <c r="K659" s="88">
        <v>1</v>
      </c>
      <c r="L659" s="72"/>
      <c r="M659" s="3"/>
      <c r="N659" s="73"/>
      <c r="O659" s="127">
        <f>IF(I659=0,"",I659/H658)</f>
        <v>0.61538461538461542</v>
      </c>
      <c r="P659" s="75">
        <v>58</v>
      </c>
      <c r="Q659" s="128">
        <f t="shared" si="59"/>
        <v>0.89230769230769236</v>
      </c>
      <c r="R659" s="128">
        <f t="shared" si="60"/>
        <v>0.10769230769230764</v>
      </c>
    </row>
    <row r="660" spans="1:18" ht="15.75" customHeight="1">
      <c r="A660" s="64">
        <v>2401</v>
      </c>
      <c r="B660" s="87"/>
      <c r="C660" s="87"/>
      <c r="D660" s="87"/>
      <c r="E660" s="87"/>
      <c r="F660" s="87"/>
      <c r="G660" s="87"/>
      <c r="H660" s="87"/>
      <c r="I660" s="87"/>
      <c r="J660" s="87">
        <v>21</v>
      </c>
      <c r="K660" s="88">
        <v>5</v>
      </c>
      <c r="L660" s="72"/>
      <c r="M660" s="3"/>
      <c r="N660" s="73"/>
      <c r="O660" s="129">
        <f>IF(J660=0,"",J660/I659)</f>
        <v>0.875</v>
      </c>
      <c r="P660" s="75">
        <v>51</v>
      </c>
      <c r="Q660" s="130">
        <f t="shared" si="59"/>
        <v>0.87931034482758619</v>
      </c>
      <c r="R660" s="130">
        <f t="shared" si="60"/>
        <v>0.12068965517241381</v>
      </c>
    </row>
    <row r="661" spans="1:18" ht="15.75" customHeight="1">
      <c r="A661" s="64">
        <v>2402</v>
      </c>
      <c r="B661" s="87"/>
      <c r="C661" s="87"/>
      <c r="D661" s="87"/>
      <c r="E661" s="87"/>
      <c r="F661" s="87"/>
      <c r="G661" s="87"/>
      <c r="H661" s="87"/>
      <c r="I661" s="87"/>
      <c r="J661" s="87">
        <v>29</v>
      </c>
      <c r="K661" s="88">
        <v>15</v>
      </c>
      <c r="L661" s="72"/>
      <c r="M661" s="3"/>
      <c r="N661" s="30"/>
      <c r="O661" s="80"/>
      <c r="P661" s="81">
        <v>41</v>
      </c>
      <c r="Q661" s="82"/>
      <c r="R661" s="83"/>
    </row>
    <row r="662" spans="1:18" ht="15.75" customHeight="1">
      <c r="A662" s="64">
        <v>2501</v>
      </c>
      <c r="B662" s="87"/>
      <c r="C662" s="87"/>
      <c r="D662" s="87"/>
      <c r="E662" s="87"/>
      <c r="F662" s="87"/>
      <c r="G662" s="87"/>
      <c r="H662" s="87"/>
      <c r="I662" s="87"/>
      <c r="J662" s="87"/>
      <c r="K662" s="88"/>
      <c r="L662" s="72"/>
      <c r="M662" s="3"/>
      <c r="N662" s="30"/>
      <c r="O662" s="84"/>
      <c r="P662" s="85"/>
      <c r="Q662" s="86"/>
      <c r="R662" s="84"/>
    </row>
    <row r="663" spans="1:18" ht="15.75" customHeight="1">
      <c r="A663" s="64">
        <v>2502</v>
      </c>
      <c r="B663" s="87"/>
      <c r="C663" s="87"/>
      <c r="D663" s="87"/>
      <c r="E663" s="87"/>
      <c r="F663" s="87"/>
      <c r="G663" s="87"/>
      <c r="H663" s="87"/>
      <c r="I663" s="87"/>
      <c r="J663" s="87"/>
      <c r="K663" s="88"/>
      <c r="L663" s="72"/>
      <c r="M663" s="3"/>
      <c r="N663" s="30"/>
      <c r="O663" s="84"/>
      <c r="P663" s="85"/>
      <c r="Q663" s="86"/>
      <c r="R663" s="84"/>
    </row>
    <row r="664" spans="1:18" ht="15.75" customHeight="1">
      <c r="A664" s="64">
        <v>2601</v>
      </c>
      <c r="B664" s="87"/>
      <c r="C664" s="87"/>
      <c r="D664" s="87"/>
      <c r="E664" s="87"/>
      <c r="F664" s="87"/>
      <c r="G664" s="87"/>
      <c r="H664" s="87"/>
      <c r="I664" s="87"/>
      <c r="J664" s="87"/>
      <c r="K664" s="88"/>
      <c r="L664" s="72"/>
      <c r="M664" s="3"/>
      <c r="N664" s="30"/>
      <c r="O664" s="3"/>
      <c r="P664" s="30"/>
      <c r="Q664" s="23"/>
      <c r="R664" s="84"/>
    </row>
    <row r="665" spans="1:18" ht="15.75" customHeight="1">
      <c r="A665" s="64">
        <v>2602</v>
      </c>
      <c r="B665" s="87"/>
      <c r="C665" s="87"/>
      <c r="D665" s="87"/>
      <c r="E665" s="87"/>
      <c r="F665" s="87"/>
      <c r="G665" s="87"/>
      <c r="H665" s="87"/>
      <c r="I665" s="87"/>
      <c r="J665" s="87"/>
      <c r="K665" s="88"/>
      <c r="L665" s="72"/>
      <c r="M665" s="3"/>
      <c r="N665" s="30"/>
      <c r="O665" s="89" t="s">
        <v>83</v>
      </c>
      <c r="P665" s="90">
        <v>1</v>
      </c>
      <c r="Q665" s="120">
        <f>IF(SUM(K658:K661)=0,"",SUM(K658:K661))</f>
        <v>21</v>
      </c>
      <c r="R665" s="92" t="s">
        <v>11</v>
      </c>
    </row>
    <row r="666" spans="1:18" ht="15.75" customHeight="1">
      <c r="A666" s="64">
        <v>2701</v>
      </c>
      <c r="B666" s="87"/>
      <c r="C666" s="87"/>
      <c r="D666" s="87"/>
      <c r="E666" s="87"/>
      <c r="F666" s="87"/>
      <c r="G666" s="87"/>
      <c r="H666" s="87"/>
      <c r="I666" s="87"/>
      <c r="J666" s="87"/>
      <c r="K666" s="88"/>
      <c r="L666" s="72"/>
      <c r="M666" s="3"/>
      <c r="N666" s="30"/>
      <c r="O666" s="93" t="s">
        <v>85</v>
      </c>
      <c r="P666" s="94">
        <f>IF(P665/B652=0,"",P665/B652)</f>
        <v>8.8495575221238937E-3</v>
      </c>
      <c r="Q666" s="121">
        <f>IF(P665/Q665=0,"",P665/Q665)</f>
        <v>4.7619047619047616E-2</v>
      </c>
      <c r="R666" s="96" t="s">
        <v>86</v>
      </c>
    </row>
    <row r="667" spans="1:18" ht="15.75" customHeight="1">
      <c r="A667" s="64">
        <v>2702</v>
      </c>
      <c r="B667" s="87"/>
      <c r="C667" s="87"/>
      <c r="D667" s="87"/>
      <c r="E667" s="87"/>
      <c r="F667" s="87"/>
      <c r="G667" s="87"/>
      <c r="H667" s="87"/>
      <c r="I667" s="87"/>
      <c r="J667" s="87"/>
      <c r="K667" s="88"/>
      <c r="L667" s="97"/>
      <c r="M667" s="98"/>
      <c r="N667" s="99"/>
      <c r="O667" s="98"/>
      <c r="P667" s="99"/>
      <c r="Q667" s="99"/>
      <c r="R667" s="122"/>
    </row>
    <row r="668" spans="1:18" ht="18" customHeight="1">
      <c r="A668" s="29"/>
      <c r="B668" s="30"/>
      <c r="C668" s="30"/>
      <c r="E668" s="288" t="s">
        <v>111</v>
      </c>
      <c r="F668" s="289"/>
      <c r="G668" s="289"/>
      <c r="H668" s="289"/>
      <c r="I668" s="289"/>
      <c r="J668" s="289"/>
      <c r="K668" s="101">
        <f>SUM(K652:K664)</f>
        <v>21</v>
      </c>
      <c r="L668" s="102">
        <f>SUM(K658:K660)/B652</f>
        <v>5.3097345132743362E-2</v>
      </c>
      <c r="M668" s="102">
        <f>IF(K668=0,"",K668/B652)</f>
        <v>0.18584070796460178</v>
      </c>
      <c r="N668" s="102">
        <f>IF(K660=0,"",M668-L668)</f>
        <v>0.13274336283185842</v>
      </c>
      <c r="O668" s="3"/>
      <c r="P668" s="30"/>
      <c r="Q668" s="23"/>
      <c r="R668" s="3"/>
    </row>
    <row r="669" spans="1:18" ht="12.75" customHeight="1"/>
    <row r="670" spans="1:18" ht="12.75" customHeight="1"/>
    <row r="671" spans="1:18" ht="26.25" customHeight="1">
      <c r="A671" s="2"/>
      <c r="B671" s="291" t="s">
        <v>99</v>
      </c>
      <c r="C671" s="292"/>
      <c r="D671" s="292"/>
      <c r="E671" s="292"/>
      <c r="F671" s="292"/>
      <c r="G671" s="292"/>
      <c r="H671" s="292"/>
      <c r="I671" s="292"/>
      <c r="J671" s="292"/>
      <c r="K671" s="60" t="s">
        <v>120</v>
      </c>
      <c r="L671" s="60"/>
      <c r="M671" s="60"/>
      <c r="N671" s="30"/>
      <c r="O671" s="3"/>
      <c r="P671" s="30"/>
      <c r="Q671" s="30"/>
      <c r="R671" s="30"/>
    </row>
    <row r="672" spans="1:18" ht="20.25" customHeight="1">
      <c r="A672" s="293" t="s">
        <v>10</v>
      </c>
      <c r="B672" s="294" t="s">
        <v>100</v>
      </c>
      <c r="C672" s="289"/>
      <c r="D672" s="289"/>
      <c r="E672" s="289"/>
      <c r="F672" s="289"/>
      <c r="G672" s="289"/>
      <c r="H672" s="289"/>
      <c r="I672" s="289"/>
      <c r="J672" s="290"/>
      <c r="K672" s="295" t="s">
        <v>11</v>
      </c>
      <c r="L672" s="286" t="s">
        <v>3</v>
      </c>
      <c r="M672" s="286" t="s">
        <v>4</v>
      </c>
      <c r="N672" s="284" t="s">
        <v>5</v>
      </c>
      <c r="O672" s="286" t="s">
        <v>6</v>
      </c>
      <c r="P672" s="287" t="s">
        <v>7</v>
      </c>
      <c r="Q672" s="287" t="s">
        <v>8</v>
      </c>
      <c r="R672" s="286" t="s">
        <v>101</v>
      </c>
    </row>
    <row r="673" spans="1:19" ht="15.75" customHeight="1">
      <c r="A673" s="285"/>
      <c r="B673" s="64" t="s">
        <v>102</v>
      </c>
      <c r="C673" s="64" t="s">
        <v>103</v>
      </c>
      <c r="D673" s="64" t="s">
        <v>104</v>
      </c>
      <c r="E673" s="64" t="s">
        <v>105</v>
      </c>
      <c r="F673" s="64" t="s">
        <v>106</v>
      </c>
      <c r="G673" s="64" t="s">
        <v>107</v>
      </c>
      <c r="H673" s="64" t="s">
        <v>108</v>
      </c>
      <c r="I673" s="64" t="s">
        <v>109</v>
      </c>
      <c r="J673" s="64" t="s">
        <v>110</v>
      </c>
      <c r="K673" s="285"/>
      <c r="L673" s="285"/>
      <c r="M673" s="285"/>
      <c r="N673" s="285"/>
      <c r="O673" s="285"/>
      <c r="P673" s="285"/>
      <c r="Q673" s="285"/>
      <c r="R673" s="285"/>
    </row>
    <row r="674" spans="1:19" ht="15.75" customHeight="1">
      <c r="A674" s="64">
        <v>2002</v>
      </c>
      <c r="B674" s="65">
        <v>104</v>
      </c>
      <c r="C674" s="87"/>
      <c r="D674" s="87"/>
      <c r="E674" s="87"/>
      <c r="F674" s="87"/>
      <c r="G674" s="87"/>
      <c r="H674" s="87"/>
      <c r="I674" s="87"/>
      <c r="J674" s="87"/>
      <c r="K674" s="88"/>
      <c r="L674" s="67"/>
      <c r="M674" s="49"/>
      <c r="N674" s="68"/>
      <c r="O674" s="107"/>
      <c r="P674" s="70">
        <f>B674</f>
        <v>104</v>
      </c>
      <c r="Q674" s="108"/>
      <c r="R674" s="107"/>
    </row>
    <row r="675" spans="1:19" ht="15.75" customHeight="1">
      <c r="A675" s="64">
        <v>2101</v>
      </c>
      <c r="B675" s="87"/>
      <c r="C675" s="87">
        <v>97</v>
      </c>
      <c r="D675" s="87"/>
      <c r="E675" s="87"/>
      <c r="F675" s="87"/>
      <c r="G675" s="87"/>
      <c r="H675" s="87"/>
      <c r="I675" s="87"/>
      <c r="J675" s="87"/>
      <c r="K675" s="88"/>
      <c r="L675" s="72"/>
      <c r="M675" s="3"/>
      <c r="N675" s="73"/>
      <c r="O675" s="127">
        <f>IF(C675=0,"",C675/B674)</f>
        <v>0.93269230769230771</v>
      </c>
      <c r="P675" s="75">
        <v>98</v>
      </c>
      <c r="Q675" s="128">
        <f t="shared" ref="Q675:Q682" si="61">IF(P675=0,"",P675/P674)</f>
        <v>0.94230769230769229</v>
      </c>
      <c r="R675" s="128">
        <f t="shared" ref="R675:R682" si="62">IF(P675=0,"",100%-Q675)</f>
        <v>5.7692307692307709E-2</v>
      </c>
    </row>
    <row r="676" spans="1:19" ht="15.75" customHeight="1">
      <c r="A676" s="64">
        <v>2102</v>
      </c>
      <c r="B676" s="87"/>
      <c r="C676" s="87"/>
      <c r="D676" s="87">
        <v>85</v>
      </c>
      <c r="E676" s="87"/>
      <c r="F676" s="87"/>
      <c r="G676" s="87"/>
      <c r="H676" s="87"/>
      <c r="I676" s="87"/>
      <c r="J676" s="87"/>
      <c r="K676" s="88"/>
      <c r="L676" s="72"/>
      <c r="M676" s="3"/>
      <c r="N676" s="73"/>
      <c r="O676" s="127">
        <f>IF(D676=0,"",D676/C675)</f>
        <v>0.87628865979381443</v>
      </c>
      <c r="P676" s="75">
        <v>89</v>
      </c>
      <c r="Q676" s="128">
        <f t="shared" si="61"/>
        <v>0.90816326530612246</v>
      </c>
      <c r="R676" s="128">
        <f t="shared" si="62"/>
        <v>9.1836734693877542E-2</v>
      </c>
      <c r="S676" s="8">
        <f>P676/P674</f>
        <v>0.85576923076923073</v>
      </c>
    </row>
    <row r="677" spans="1:19" ht="15.75" customHeight="1">
      <c r="A677" s="64">
        <v>2201</v>
      </c>
      <c r="B677" s="87"/>
      <c r="C677" s="87"/>
      <c r="D677" s="87"/>
      <c r="E677" s="87">
        <v>73</v>
      </c>
      <c r="F677" s="87"/>
      <c r="G677" s="87"/>
      <c r="H677" s="87"/>
      <c r="I677" s="87"/>
      <c r="J677" s="87"/>
      <c r="K677" s="88"/>
      <c r="L677" s="72"/>
      <c r="M677" s="3"/>
      <c r="N677" s="73"/>
      <c r="O677" s="127">
        <f>IF(E677=0,"",E677/D676)</f>
        <v>0.85882352941176465</v>
      </c>
      <c r="P677" s="75">
        <v>82</v>
      </c>
      <c r="Q677" s="128">
        <f t="shared" si="61"/>
        <v>0.9213483146067416</v>
      </c>
      <c r="R677" s="128">
        <f t="shared" si="62"/>
        <v>7.8651685393258397E-2</v>
      </c>
    </row>
    <row r="678" spans="1:19" ht="15.75" customHeight="1">
      <c r="A678" s="64">
        <v>2202</v>
      </c>
      <c r="B678" s="87"/>
      <c r="C678" s="87"/>
      <c r="D678" s="87"/>
      <c r="E678" s="87"/>
      <c r="F678" s="87">
        <v>67</v>
      </c>
      <c r="G678" s="87"/>
      <c r="H678" s="87"/>
      <c r="I678" s="87"/>
      <c r="J678" s="87"/>
      <c r="K678" s="88"/>
      <c r="L678" s="72"/>
      <c r="M678" s="3"/>
      <c r="N678" s="73"/>
      <c r="O678" s="127">
        <f>IF(F678=0,"",F678/E677)</f>
        <v>0.9178082191780822</v>
      </c>
      <c r="P678" s="75">
        <v>79</v>
      </c>
      <c r="Q678" s="128">
        <f t="shared" si="61"/>
        <v>0.96341463414634143</v>
      </c>
      <c r="R678" s="128">
        <f t="shared" si="62"/>
        <v>3.6585365853658569E-2</v>
      </c>
    </row>
    <row r="679" spans="1:19" ht="15.75" customHeight="1">
      <c r="A679" s="64">
        <v>2301</v>
      </c>
      <c r="B679" s="87"/>
      <c r="C679" s="87"/>
      <c r="D679" s="87"/>
      <c r="E679" s="87"/>
      <c r="F679" s="87"/>
      <c r="G679" s="87">
        <v>67</v>
      </c>
      <c r="H679" s="87"/>
      <c r="I679" s="87"/>
      <c r="J679" s="87"/>
      <c r="K679" s="88"/>
      <c r="L679" s="72"/>
      <c r="M679" s="3"/>
      <c r="N679" s="73"/>
      <c r="O679" s="127">
        <f>IF(G679=0,"",G679/F678)</f>
        <v>1</v>
      </c>
      <c r="P679" s="75">
        <v>79</v>
      </c>
      <c r="Q679" s="128">
        <f t="shared" si="61"/>
        <v>1</v>
      </c>
      <c r="R679" s="128">
        <f t="shared" si="62"/>
        <v>0</v>
      </c>
    </row>
    <row r="680" spans="1:19" ht="15.75" customHeight="1">
      <c r="A680" s="64">
        <v>2302</v>
      </c>
      <c r="B680" s="87"/>
      <c r="C680" s="87"/>
      <c r="D680" s="87"/>
      <c r="E680" s="87"/>
      <c r="F680" s="87"/>
      <c r="G680" s="87"/>
      <c r="H680" s="87">
        <v>62</v>
      </c>
      <c r="I680" s="87"/>
      <c r="J680" s="87"/>
      <c r="K680" s="88"/>
      <c r="L680" s="72"/>
      <c r="M680" s="3"/>
      <c r="N680" s="73"/>
      <c r="O680" s="127">
        <f>IF(H680=0,"",H680/G679)</f>
        <v>0.92537313432835822</v>
      </c>
      <c r="P680" s="75">
        <v>77</v>
      </c>
      <c r="Q680" s="128">
        <f t="shared" si="61"/>
        <v>0.97468354430379744</v>
      </c>
      <c r="R680" s="128">
        <f t="shared" si="62"/>
        <v>2.5316455696202556E-2</v>
      </c>
    </row>
    <row r="681" spans="1:19" ht="15.75" customHeight="1">
      <c r="A681" s="64">
        <v>2401</v>
      </c>
      <c r="B681" s="87"/>
      <c r="C681" s="87"/>
      <c r="D681" s="87"/>
      <c r="E681" s="87"/>
      <c r="F681" s="87"/>
      <c r="G681" s="87"/>
      <c r="H681" s="87"/>
      <c r="I681" s="87">
        <v>50</v>
      </c>
      <c r="J681" s="87"/>
      <c r="K681" s="88"/>
      <c r="L681" s="72"/>
      <c r="M681" s="3"/>
      <c r="N681" s="73"/>
      <c r="O681" s="127">
        <f>IF(I681=0,"",I681/H680)</f>
        <v>0.80645161290322576</v>
      </c>
      <c r="P681" s="75">
        <v>74</v>
      </c>
      <c r="Q681" s="128">
        <f t="shared" si="61"/>
        <v>0.96103896103896103</v>
      </c>
      <c r="R681" s="128">
        <f t="shared" si="62"/>
        <v>3.8961038961038974E-2</v>
      </c>
    </row>
    <row r="682" spans="1:19" ht="15.75" customHeight="1">
      <c r="A682" s="64">
        <v>2402</v>
      </c>
      <c r="B682" s="87"/>
      <c r="C682" s="87"/>
      <c r="D682" s="87"/>
      <c r="E682" s="87"/>
      <c r="F682" s="87"/>
      <c r="G682" s="87"/>
      <c r="H682" s="87"/>
      <c r="I682" s="87"/>
      <c r="J682" s="87">
        <v>47</v>
      </c>
      <c r="K682" s="88">
        <v>35</v>
      </c>
      <c r="L682" s="72"/>
      <c r="M682" s="3"/>
      <c r="N682" s="73"/>
      <c r="O682" s="129">
        <f>IF(J682=0,"",J682/I681)</f>
        <v>0.94</v>
      </c>
      <c r="P682" s="75">
        <v>71</v>
      </c>
      <c r="Q682" s="130">
        <f t="shared" si="61"/>
        <v>0.95945945945945943</v>
      </c>
      <c r="R682" s="130">
        <f t="shared" si="62"/>
        <v>4.0540540540540571E-2</v>
      </c>
    </row>
    <row r="683" spans="1:19" ht="15.75" customHeight="1">
      <c r="A683" s="64">
        <v>2501</v>
      </c>
      <c r="B683" s="87"/>
      <c r="C683" s="87"/>
      <c r="D683" s="87"/>
      <c r="E683" s="87"/>
      <c r="F683" s="87"/>
      <c r="G683" s="87"/>
      <c r="H683" s="87"/>
      <c r="I683" s="87"/>
      <c r="J683" s="87"/>
      <c r="K683" s="88"/>
      <c r="L683" s="72"/>
      <c r="M683" s="3"/>
      <c r="N683" s="30"/>
      <c r="O683" s="80"/>
      <c r="P683" s="81"/>
      <c r="Q683" s="82"/>
      <c r="R683" s="83"/>
    </row>
    <row r="684" spans="1:19" ht="15.75" customHeight="1">
      <c r="A684" s="64">
        <v>2502</v>
      </c>
      <c r="B684" s="87"/>
      <c r="C684" s="87"/>
      <c r="D684" s="87"/>
      <c r="E684" s="87"/>
      <c r="F684" s="87"/>
      <c r="G684" s="87"/>
      <c r="H684" s="87"/>
      <c r="I684" s="87"/>
      <c r="J684" s="87"/>
      <c r="K684" s="88"/>
      <c r="L684" s="72"/>
      <c r="M684" s="3"/>
      <c r="N684" s="30"/>
      <c r="O684" s="84"/>
      <c r="P684" s="85"/>
      <c r="Q684" s="86"/>
      <c r="R684" s="84"/>
    </row>
    <row r="685" spans="1:19" ht="15.75" customHeight="1">
      <c r="A685" s="64">
        <v>2601</v>
      </c>
      <c r="B685" s="87"/>
      <c r="C685" s="87"/>
      <c r="D685" s="87"/>
      <c r="E685" s="87"/>
      <c r="F685" s="87"/>
      <c r="G685" s="87"/>
      <c r="H685" s="87"/>
      <c r="I685" s="87"/>
      <c r="J685" s="87"/>
      <c r="K685" s="88"/>
      <c r="L685" s="72"/>
      <c r="M685" s="3"/>
      <c r="N685" s="30"/>
      <c r="O685" s="84"/>
      <c r="P685" s="85"/>
      <c r="Q685" s="86"/>
      <c r="R685" s="84"/>
    </row>
    <row r="686" spans="1:19" ht="15.75" customHeight="1">
      <c r="A686" s="64">
        <v>2602</v>
      </c>
      <c r="B686" s="87"/>
      <c r="C686" s="87"/>
      <c r="D686" s="87"/>
      <c r="E686" s="87"/>
      <c r="F686" s="87"/>
      <c r="G686" s="87"/>
      <c r="H686" s="87"/>
      <c r="I686" s="87"/>
      <c r="J686" s="87"/>
      <c r="K686" s="88"/>
      <c r="L686" s="72"/>
      <c r="M686" s="3"/>
      <c r="N686" s="30"/>
      <c r="O686" s="3"/>
      <c r="P686" s="30"/>
      <c r="Q686" s="23"/>
      <c r="R686" s="84"/>
    </row>
    <row r="687" spans="1:19" ht="15.75" customHeight="1">
      <c r="A687" s="64">
        <v>2701</v>
      </c>
      <c r="B687" s="87"/>
      <c r="C687" s="87"/>
      <c r="D687" s="87"/>
      <c r="E687" s="87"/>
      <c r="F687" s="87"/>
      <c r="G687" s="87"/>
      <c r="H687" s="87"/>
      <c r="I687" s="87"/>
      <c r="J687" s="87"/>
      <c r="K687" s="88"/>
      <c r="L687" s="72"/>
      <c r="M687" s="3"/>
      <c r="N687" s="30"/>
      <c r="O687" s="89" t="s">
        <v>83</v>
      </c>
      <c r="P687" s="90"/>
      <c r="Q687" s="120">
        <f>IF(SUM(K680:K683)=0,"",SUM(K680:K683))</f>
        <v>35</v>
      </c>
      <c r="R687" s="92" t="s">
        <v>11</v>
      </c>
    </row>
    <row r="688" spans="1:19" ht="15.75" customHeight="1">
      <c r="A688" s="64">
        <v>2702</v>
      </c>
      <c r="B688" s="87"/>
      <c r="C688" s="87"/>
      <c r="D688" s="87"/>
      <c r="E688" s="87"/>
      <c r="F688" s="87"/>
      <c r="G688" s="87"/>
      <c r="H688" s="87"/>
      <c r="I688" s="87"/>
      <c r="J688" s="87"/>
      <c r="K688" s="88"/>
      <c r="L688" s="72"/>
      <c r="M688" s="3"/>
      <c r="N688" s="30"/>
      <c r="O688" s="93" t="s">
        <v>85</v>
      </c>
      <c r="P688" s="94" t="str">
        <f>IF(P687/B674=0,"",P687/B674)</f>
        <v/>
      </c>
      <c r="Q688" s="121" t="str">
        <f>IF(P687/Q687=0,"",P687/Q687)</f>
        <v/>
      </c>
      <c r="R688" s="96" t="s">
        <v>86</v>
      </c>
    </row>
    <row r="689" spans="1:19" ht="15.75" customHeight="1">
      <c r="A689" s="64">
        <v>2801</v>
      </c>
      <c r="B689" s="87"/>
      <c r="C689" s="87"/>
      <c r="D689" s="87"/>
      <c r="E689" s="87"/>
      <c r="F689" s="87"/>
      <c r="G689" s="87"/>
      <c r="H689" s="87"/>
      <c r="I689" s="87"/>
      <c r="J689" s="87"/>
      <c r="K689" s="88"/>
      <c r="L689" s="97"/>
      <c r="M689" s="98"/>
      <c r="N689" s="99"/>
      <c r="O689" s="98"/>
      <c r="P689" s="99"/>
      <c r="Q689" s="99"/>
      <c r="R689" s="122"/>
    </row>
    <row r="690" spans="1:19" ht="18" customHeight="1">
      <c r="A690" s="29"/>
      <c r="B690" s="30"/>
      <c r="C690" s="30"/>
      <c r="E690" s="288" t="s">
        <v>111</v>
      </c>
      <c r="F690" s="289"/>
      <c r="G690" s="289"/>
      <c r="H690" s="289"/>
      <c r="I690" s="289"/>
      <c r="J690" s="289"/>
      <c r="K690" s="101">
        <f>SUM(K674:K686)</f>
        <v>35</v>
      </c>
      <c r="L690" s="102">
        <f>IF(K682=0,"",K682/B674)</f>
        <v>0.33653846153846156</v>
      </c>
      <c r="M690" s="102">
        <f>IF(K690=0,"",K690/B674)</f>
        <v>0.33653846153846156</v>
      </c>
      <c r="N690" s="102">
        <f>IF(K682=0,"",M690-L690)</f>
        <v>0</v>
      </c>
      <c r="O690" s="3"/>
      <c r="P690" s="30"/>
      <c r="Q690" s="23"/>
      <c r="R690" s="3"/>
    </row>
    <row r="691" spans="1:19" ht="12.75" customHeight="1"/>
    <row r="692" spans="1:19" ht="12.75" customHeight="1"/>
    <row r="693" spans="1:19" ht="26.25">
      <c r="A693" s="2"/>
      <c r="B693" s="291" t="s">
        <v>99</v>
      </c>
      <c r="C693" s="292"/>
      <c r="D693" s="292"/>
      <c r="E693" s="292"/>
      <c r="F693" s="292"/>
      <c r="G693" s="292"/>
      <c r="H693" s="292"/>
      <c r="I693" s="292"/>
      <c r="J693" s="292"/>
      <c r="K693" s="60" t="s">
        <v>121</v>
      </c>
      <c r="L693" s="60"/>
      <c r="M693" s="60"/>
      <c r="N693" s="30"/>
      <c r="O693" s="3"/>
      <c r="P693" s="30"/>
      <c r="Q693" s="30"/>
      <c r="R693" s="30"/>
    </row>
    <row r="694" spans="1:19" ht="11.25" customHeight="1">
      <c r="A694" s="293" t="s">
        <v>10</v>
      </c>
      <c r="B694" s="294" t="s">
        <v>100</v>
      </c>
      <c r="C694" s="289"/>
      <c r="D694" s="289"/>
      <c r="E694" s="289"/>
      <c r="F694" s="289"/>
      <c r="G694" s="289"/>
      <c r="H694" s="289"/>
      <c r="I694" s="289"/>
      <c r="J694" s="290"/>
      <c r="K694" s="295" t="s">
        <v>11</v>
      </c>
      <c r="L694" s="286" t="s">
        <v>3</v>
      </c>
      <c r="M694" s="286" t="s">
        <v>4</v>
      </c>
      <c r="N694" s="284" t="s">
        <v>5</v>
      </c>
      <c r="O694" s="286" t="s">
        <v>6</v>
      </c>
      <c r="P694" s="287" t="s">
        <v>7</v>
      </c>
      <c r="Q694" s="287" t="s">
        <v>8</v>
      </c>
      <c r="R694" s="286" t="s">
        <v>101</v>
      </c>
    </row>
    <row r="695" spans="1:19" ht="15.75">
      <c r="A695" s="285"/>
      <c r="B695" s="64" t="s">
        <v>102</v>
      </c>
      <c r="C695" s="64" t="s">
        <v>103</v>
      </c>
      <c r="D695" s="64" t="s">
        <v>104</v>
      </c>
      <c r="E695" s="64" t="s">
        <v>105</v>
      </c>
      <c r="F695" s="64" t="s">
        <v>106</v>
      </c>
      <c r="G695" s="64" t="s">
        <v>107</v>
      </c>
      <c r="H695" s="64" t="s">
        <v>108</v>
      </c>
      <c r="I695" s="64" t="s">
        <v>109</v>
      </c>
      <c r="J695" s="64" t="s">
        <v>110</v>
      </c>
      <c r="K695" s="285"/>
      <c r="L695" s="285"/>
      <c r="M695" s="285"/>
      <c r="N695" s="285"/>
      <c r="O695" s="285"/>
      <c r="P695" s="285"/>
      <c r="Q695" s="285"/>
      <c r="R695" s="285"/>
    </row>
    <row r="696" spans="1:19" ht="15.75">
      <c r="A696" s="64">
        <v>2101</v>
      </c>
      <c r="B696" s="65">
        <v>114</v>
      </c>
      <c r="C696" s="87"/>
      <c r="D696" s="87"/>
      <c r="E696" s="87"/>
      <c r="F696" s="87"/>
      <c r="G696" s="87"/>
      <c r="H696" s="87"/>
      <c r="I696" s="87"/>
      <c r="J696" s="87"/>
      <c r="K696" s="88"/>
      <c r="L696" s="67"/>
      <c r="M696" s="49"/>
      <c r="N696" s="68"/>
      <c r="O696" s="107"/>
      <c r="P696" s="70">
        <f>B696</f>
        <v>114</v>
      </c>
      <c r="Q696" s="108"/>
      <c r="R696" s="107"/>
    </row>
    <row r="697" spans="1:19" ht="12.75" customHeight="1">
      <c r="A697" s="64">
        <v>2102</v>
      </c>
      <c r="B697" s="87"/>
      <c r="C697" s="87">
        <v>91</v>
      </c>
      <c r="D697" s="87"/>
      <c r="E697" s="87"/>
      <c r="F697" s="87"/>
      <c r="G697" s="87"/>
      <c r="H697" s="87"/>
      <c r="I697" s="87"/>
      <c r="J697" s="87"/>
      <c r="K697" s="88"/>
      <c r="L697" s="72"/>
      <c r="M697" s="3"/>
      <c r="N697" s="73"/>
      <c r="O697" s="127">
        <f>IF(C697=0,"",C697/B696)</f>
        <v>0.79824561403508776</v>
      </c>
      <c r="P697" s="75">
        <v>93</v>
      </c>
      <c r="Q697" s="128">
        <f t="shared" ref="Q697:Q704" si="63">IF(P697=0,"",P697/P696)</f>
        <v>0.81578947368421051</v>
      </c>
      <c r="R697" s="128">
        <f t="shared" ref="R697:R704" si="64">IF(P697=0,"",100%-Q697)</f>
        <v>0.18421052631578949</v>
      </c>
    </row>
    <row r="698" spans="1:19" ht="15.75">
      <c r="A698" s="64">
        <v>2201</v>
      </c>
      <c r="B698" s="87"/>
      <c r="C698" s="87"/>
      <c r="D698" s="87">
        <v>75</v>
      </c>
      <c r="E698" s="87"/>
      <c r="F698" s="87"/>
      <c r="G698" s="87"/>
      <c r="H698" s="87"/>
      <c r="I698" s="87"/>
      <c r="J698" s="87"/>
      <c r="K698" s="88"/>
      <c r="L698" s="72"/>
      <c r="M698" s="3"/>
      <c r="N698" s="73"/>
      <c r="O698" s="127">
        <f>IF(D698=0,"",D698/C697)</f>
        <v>0.82417582417582413</v>
      </c>
      <c r="P698" s="75">
        <v>85</v>
      </c>
      <c r="Q698" s="128">
        <f t="shared" si="63"/>
        <v>0.91397849462365588</v>
      </c>
      <c r="R698" s="128">
        <f t="shared" si="64"/>
        <v>8.6021505376344121E-2</v>
      </c>
      <c r="S698" s="8">
        <f>P698/P696</f>
        <v>0.74561403508771928</v>
      </c>
    </row>
    <row r="699" spans="1:19" ht="12.75" customHeight="1">
      <c r="A699" s="64">
        <v>2202</v>
      </c>
      <c r="B699" s="87"/>
      <c r="C699" s="87"/>
      <c r="D699" s="87"/>
      <c r="E699" s="87">
        <v>52</v>
      </c>
      <c r="F699" s="87"/>
      <c r="G699" s="87"/>
      <c r="H699" s="87"/>
      <c r="I699" s="87"/>
      <c r="J699" s="87"/>
      <c r="K699" s="88"/>
      <c r="L699" s="72"/>
      <c r="M699" s="3"/>
      <c r="N699" s="73"/>
      <c r="O699" s="127">
        <f>IF(E699=0,"",E699/D698)</f>
        <v>0.69333333333333336</v>
      </c>
      <c r="P699" s="75">
        <v>79</v>
      </c>
      <c r="Q699" s="128">
        <f t="shared" si="63"/>
        <v>0.92941176470588238</v>
      </c>
      <c r="R699" s="128">
        <f t="shared" si="64"/>
        <v>7.0588235294117618E-2</v>
      </c>
    </row>
    <row r="700" spans="1:19" ht="12.75" customHeight="1">
      <c r="A700" s="64">
        <v>2301</v>
      </c>
      <c r="B700" s="87"/>
      <c r="C700" s="87"/>
      <c r="D700" s="87"/>
      <c r="E700" s="87"/>
      <c r="F700" s="87">
        <v>41</v>
      </c>
      <c r="G700" s="87"/>
      <c r="H700" s="87"/>
      <c r="I700" s="87"/>
      <c r="J700" s="87"/>
      <c r="K700" s="88"/>
      <c r="L700" s="72"/>
      <c r="M700" s="3"/>
      <c r="N700" s="73"/>
      <c r="O700" s="127">
        <f>IF(F700=0,"",F700/E699)</f>
        <v>0.78846153846153844</v>
      </c>
      <c r="P700" s="75">
        <v>72</v>
      </c>
      <c r="Q700" s="128">
        <f t="shared" si="63"/>
        <v>0.91139240506329111</v>
      </c>
      <c r="R700" s="128">
        <f t="shared" si="64"/>
        <v>8.8607594936708889E-2</v>
      </c>
    </row>
    <row r="701" spans="1:19" ht="12.75" customHeight="1">
      <c r="A701" s="64">
        <v>2302</v>
      </c>
      <c r="B701" s="87"/>
      <c r="C701" s="87"/>
      <c r="D701" s="87"/>
      <c r="E701" s="87"/>
      <c r="F701" s="87"/>
      <c r="G701" s="87">
        <v>32</v>
      </c>
      <c r="H701" s="87"/>
      <c r="I701" s="87"/>
      <c r="J701" s="87"/>
      <c r="K701" s="88"/>
      <c r="L701" s="72"/>
      <c r="M701" s="3"/>
      <c r="N701" s="73"/>
      <c r="O701" s="127">
        <f>IF(G701=0,"",G701/F700)</f>
        <v>0.78048780487804881</v>
      </c>
      <c r="P701" s="75">
        <v>69</v>
      </c>
      <c r="Q701" s="128">
        <f t="shared" si="63"/>
        <v>0.95833333333333337</v>
      </c>
      <c r="R701" s="128">
        <f t="shared" si="64"/>
        <v>4.166666666666663E-2</v>
      </c>
    </row>
    <row r="702" spans="1:19" ht="12.75" customHeight="1">
      <c r="A702" s="64">
        <v>2401</v>
      </c>
      <c r="B702" s="87"/>
      <c r="C702" s="87"/>
      <c r="D702" s="87"/>
      <c r="E702" s="87"/>
      <c r="F702" s="87"/>
      <c r="G702" s="87"/>
      <c r="H702" s="87">
        <v>29</v>
      </c>
      <c r="I702" s="87"/>
      <c r="J702" s="87"/>
      <c r="K702" s="88"/>
      <c r="L702" s="72"/>
      <c r="M702" s="3"/>
      <c r="N702" s="73"/>
      <c r="O702" s="127">
        <f>IF(H702=0,"",H702/G701)</f>
        <v>0.90625</v>
      </c>
      <c r="P702" s="75">
        <v>63</v>
      </c>
      <c r="Q702" s="128">
        <f t="shared" si="63"/>
        <v>0.91304347826086951</v>
      </c>
      <c r="R702" s="128">
        <f t="shared" si="64"/>
        <v>8.6956521739130488E-2</v>
      </c>
    </row>
    <row r="703" spans="1:19" ht="12.75" customHeight="1">
      <c r="A703" s="64">
        <v>2402</v>
      </c>
      <c r="B703" s="87"/>
      <c r="C703" s="87"/>
      <c r="D703" s="87"/>
      <c r="E703" s="87"/>
      <c r="F703" s="87"/>
      <c r="G703" s="87"/>
      <c r="H703" s="87"/>
      <c r="I703" s="87">
        <v>18</v>
      </c>
      <c r="J703" s="87"/>
      <c r="K703" s="88">
        <v>1</v>
      </c>
      <c r="L703" s="72"/>
      <c r="M703" s="3"/>
      <c r="N703" s="73"/>
      <c r="O703" s="127">
        <f>IF(I703=0,"",I703/H702)</f>
        <v>0.62068965517241381</v>
      </c>
      <c r="P703" s="75">
        <v>60</v>
      </c>
      <c r="Q703" s="128">
        <f t="shared" si="63"/>
        <v>0.95238095238095233</v>
      </c>
      <c r="R703" s="128">
        <f t="shared" si="64"/>
        <v>4.7619047619047672E-2</v>
      </c>
    </row>
    <row r="704" spans="1:19" ht="12.75" customHeight="1">
      <c r="A704" s="64">
        <v>2501</v>
      </c>
      <c r="B704" s="87"/>
      <c r="C704" s="87"/>
      <c r="D704" s="87"/>
      <c r="E704" s="87"/>
      <c r="F704" s="87"/>
      <c r="G704" s="87"/>
      <c r="H704" s="87"/>
      <c r="I704" s="87"/>
      <c r="J704" s="87"/>
      <c r="K704" s="88"/>
      <c r="L704" s="72"/>
      <c r="M704" s="3"/>
      <c r="N704" s="73"/>
      <c r="O704" s="129" t="str">
        <f>IF(J704=0,"",J704/I703)</f>
        <v/>
      </c>
      <c r="P704" s="75"/>
      <c r="Q704" s="130" t="str">
        <f t="shared" si="63"/>
        <v/>
      </c>
      <c r="R704" s="130" t="str">
        <f t="shared" si="64"/>
        <v/>
      </c>
    </row>
    <row r="705" spans="1:22" ht="12.75" customHeight="1">
      <c r="A705" s="64">
        <v>2502</v>
      </c>
      <c r="B705" s="87"/>
      <c r="C705" s="87"/>
      <c r="D705" s="87"/>
      <c r="E705" s="87"/>
      <c r="F705" s="87"/>
      <c r="G705" s="87"/>
      <c r="H705" s="87"/>
      <c r="I705" s="87"/>
      <c r="J705" s="87"/>
      <c r="K705" s="88"/>
      <c r="L705" s="72"/>
      <c r="M705" s="3"/>
      <c r="N705" s="30"/>
      <c r="O705" s="80"/>
      <c r="P705" s="81"/>
      <c r="Q705" s="82"/>
      <c r="R705" s="83"/>
    </row>
    <row r="706" spans="1:22" ht="12.75" customHeight="1">
      <c r="A706" s="64">
        <v>2601</v>
      </c>
      <c r="B706" s="87"/>
      <c r="C706" s="87"/>
      <c r="D706" s="87"/>
      <c r="E706" s="87"/>
      <c r="F706" s="87"/>
      <c r="G706" s="87"/>
      <c r="H706" s="87"/>
      <c r="I706" s="87"/>
      <c r="J706" s="87"/>
      <c r="K706" s="88"/>
      <c r="L706" s="72"/>
      <c r="M706" s="3"/>
      <c r="N706" s="30"/>
      <c r="O706" s="84"/>
      <c r="P706" s="85"/>
      <c r="Q706" s="86"/>
      <c r="R706" s="84"/>
    </row>
    <row r="707" spans="1:22" ht="12.75" customHeight="1">
      <c r="A707" s="64">
        <v>2602</v>
      </c>
      <c r="B707" s="87"/>
      <c r="C707" s="87"/>
      <c r="D707" s="87"/>
      <c r="E707" s="87"/>
      <c r="F707" s="87"/>
      <c r="G707" s="87"/>
      <c r="H707" s="87"/>
      <c r="I707" s="87"/>
      <c r="J707" s="87"/>
      <c r="K707" s="88"/>
      <c r="L707" s="72"/>
      <c r="M707" s="3"/>
      <c r="N707" s="30"/>
      <c r="O707" s="84"/>
      <c r="P707" s="85"/>
      <c r="Q707" s="86"/>
      <c r="R707" s="84"/>
    </row>
    <row r="708" spans="1:22" ht="12.75" customHeight="1">
      <c r="A708" s="64">
        <v>2701</v>
      </c>
      <c r="B708" s="87"/>
      <c r="C708" s="87"/>
      <c r="D708" s="87"/>
      <c r="E708" s="87"/>
      <c r="F708" s="87"/>
      <c r="G708" s="87"/>
      <c r="H708" s="87"/>
      <c r="I708" s="87"/>
      <c r="J708" s="87"/>
      <c r="K708" s="88"/>
      <c r="L708" s="72"/>
      <c r="M708" s="3"/>
      <c r="N708" s="30"/>
      <c r="O708" s="3"/>
      <c r="P708" s="30"/>
      <c r="Q708" s="23"/>
      <c r="R708" s="84"/>
    </row>
    <row r="709" spans="1:22" ht="12.75" customHeight="1">
      <c r="A709" s="64">
        <v>2702</v>
      </c>
      <c r="B709" s="87"/>
      <c r="C709" s="87"/>
      <c r="D709" s="87"/>
      <c r="E709" s="87"/>
      <c r="F709" s="87"/>
      <c r="G709" s="87"/>
      <c r="H709" s="87"/>
      <c r="I709" s="87"/>
      <c r="J709" s="87"/>
      <c r="K709" s="88"/>
      <c r="L709" s="72"/>
      <c r="M709" s="3"/>
      <c r="N709" s="30"/>
      <c r="O709" s="89" t="s">
        <v>83</v>
      </c>
      <c r="P709" s="90"/>
      <c r="Q709" s="120">
        <f>IF(SUM(K702:K705)=0,"",SUM(K702:K705))</f>
        <v>1</v>
      </c>
      <c r="R709" s="92" t="s">
        <v>11</v>
      </c>
    </row>
    <row r="710" spans="1:22" ht="12.75" customHeight="1">
      <c r="A710" s="64">
        <v>2801</v>
      </c>
      <c r="B710" s="87"/>
      <c r="C710" s="87"/>
      <c r="D710" s="87"/>
      <c r="E710" s="87"/>
      <c r="F710" s="87"/>
      <c r="G710" s="87"/>
      <c r="H710" s="87"/>
      <c r="I710" s="87"/>
      <c r="J710" s="87"/>
      <c r="K710" s="88"/>
      <c r="L710" s="72"/>
      <c r="M710" s="3"/>
      <c r="N710" s="30"/>
      <c r="O710" s="93" t="s">
        <v>85</v>
      </c>
      <c r="P710" s="94" t="str">
        <f>IF(P709/B696=0,"",P709/B696)</f>
        <v/>
      </c>
      <c r="Q710" s="121" t="str">
        <f>IF(P709/Q709=0,"",P709/Q709)</f>
        <v/>
      </c>
      <c r="R710" s="96" t="s">
        <v>86</v>
      </c>
    </row>
    <row r="711" spans="1:22" ht="12.75" customHeight="1">
      <c r="A711" s="64">
        <v>2802</v>
      </c>
      <c r="B711" s="87"/>
      <c r="C711" s="87"/>
      <c r="D711" s="87"/>
      <c r="E711" s="87"/>
      <c r="F711" s="87"/>
      <c r="G711" s="87"/>
      <c r="H711" s="87"/>
      <c r="I711" s="87"/>
      <c r="J711" s="87"/>
      <c r="K711" s="88"/>
      <c r="L711" s="97"/>
      <c r="M711" s="98"/>
      <c r="N711" s="99"/>
      <c r="O711" s="98"/>
      <c r="P711" s="99"/>
      <c r="Q711" s="99"/>
      <c r="R711" s="122"/>
    </row>
    <row r="712" spans="1:22" ht="12.75" customHeight="1">
      <c r="A712" s="29"/>
      <c r="B712" s="30"/>
      <c r="C712" s="30"/>
      <c r="E712" s="288" t="s">
        <v>111</v>
      </c>
      <c r="F712" s="289"/>
      <c r="G712" s="289"/>
      <c r="H712" s="289"/>
      <c r="I712" s="289"/>
      <c r="J712" s="289"/>
      <c r="K712" s="101">
        <f>SUM(K696:K708)</f>
        <v>1</v>
      </c>
      <c r="L712" s="102">
        <f>SUM(K703:K704)/B696</f>
        <v>8.771929824561403E-3</v>
      </c>
      <c r="M712" s="102">
        <f>IF(K712=0,"",K712/B696)</f>
        <v>8.771929824561403E-3</v>
      </c>
      <c r="N712" s="102" t="str">
        <f>IF(K704=0,"",M712-L712)</f>
        <v/>
      </c>
      <c r="O712" s="3"/>
      <c r="P712" s="30"/>
      <c r="Q712" s="23"/>
      <c r="R712" s="3"/>
    </row>
    <row r="713" spans="1:22" ht="12.75" customHeight="1">
      <c r="V713" s="256">
        <f>AVERAGE(S698,S720)</f>
        <v>0.74935022742040291</v>
      </c>
    </row>
    <row r="714" spans="1:22" ht="12.75" customHeight="1"/>
    <row r="715" spans="1:22" ht="21" customHeight="1">
      <c r="A715" s="2"/>
      <c r="B715" s="291" t="s">
        <v>99</v>
      </c>
      <c r="C715" s="292"/>
      <c r="D715" s="292"/>
      <c r="E715" s="292"/>
      <c r="F715" s="292"/>
      <c r="G715" s="292"/>
      <c r="H715" s="292"/>
      <c r="I715" s="292"/>
      <c r="J715" s="292"/>
      <c r="K715" s="60" t="s">
        <v>122</v>
      </c>
      <c r="L715" s="60"/>
      <c r="M715" s="60"/>
      <c r="N715" s="30"/>
      <c r="O715" s="3"/>
      <c r="P715" s="30"/>
      <c r="Q715" s="30"/>
      <c r="R715" s="30"/>
      <c r="S715" s="131"/>
    </row>
    <row r="716" spans="1:22" ht="24" customHeight="1">
      <c r="A716" s="293" t="s">
        <v>10</v>
      </c>
      <c r="B716" s="294" t="s">
        <v>100</v>
      </c>
      <c r="C716" s="289"/>
      <c r="D716" s="289"/>
      <c r="E716" s="289"/>
      <c r="F716" s="289"/>
      <c r="G716" s="289"/>
      <c r="H716" s="289"/>
      <c r="I716" s="289"/>
      <c r="J716" s="290"/>
      <c r="K716" s="295" t="s">
        <v>11</v>
      </c>
      <c r="L716" s="286" t="s">
        <v>3</v>
      </c>
      <c r="M716" s="286" t="s">
        <v>4</v>
      </c>
      <c r="N716" s="284" t="s">
        <v>5</v>
      </c>
      <c r="O716" s="286" t="s">
        <v>6</v>
      </c>
      <c r="P716" s="287" t="s">
        <v>7</v>
      </c>
      <c r="Q716" s="287" t="s">
        <v>8</v>
      </c>
      <c r="R716" s="286" t="s">
        <v>101</v>
      </c>
      <c r="S716" s="131"/>
    </row>
    <row r="717" spans="1:22" ht="12.75" customHeight="1">
      <c r="A717" s="285"/>
      <c r="B717" s="64" t="s">
        <v>102</v>
      </c>
      <c r="C717" s="64" t="s">
        <v>103</v>
      </c>
      <c r="D717" s="64" t="s">
        <v>104</v>
      </c>
      <c r="E717" s="64" t="s">
        <v>105</v>
      </c>
      <c r="F717" s="64" t="s">
        <v>106</v>
      </c>
      <c r="G717" s="64" t="s">
        <v>107</v>
      </c>
      <c r="H717" s="64" t="s">
        <v>108</v>
      </c>
      <c r="I717" s="64" t="s">
        <v>109</v>
      </c>
      <c r="J717" s="64" t="s">
        <v>110</v>
      </c>
      <c r="K717" s="285"/>
      <c r="L717" s="285"/>
      <c r="M717" s="285"/>
      <c r="N717" s="285"/>
      <c r="O717" s="285"/>
      <c r="P717" s="285"/>
      <c r="Q717" s="285"/>
      <c r="R717" s="285"/>
      <c r="S717" s="131"/>
    </row>
    <row r="718" spans="1:22" ht="15.75">
      <c r="A718" s="64">
        <v>2102</v>
      </c>
      <c r="B718" s="65">
        <v>81</v>
      </c>
      <c r="C718" s="87"/>
      <c r="D718" s="87"/>
      <c r="E718" s="87"/>
      <c r="F718" s="87"/>
      <c r="G718" s="87"/>
      <c r="H718" s="87"/>
      <c r="I718" s="87"/>
      <c r="J718" s="87"/>
      <c r="K718" s="88"/>
      <c r="L718" s="67"/>
      <c r="M718" s="49"/>
      <c r="N718" s="68"/>
      <c r="O718" s="107"/>
      <c r="P718" s="70">
        <f>B718</f>
        <v>81</v>
      </c>
      <c r="Q718" s="108"/>
      <c r="R718" s="107"/>
      <c r="S718" s="131"/>
    </row>
    <row r="719" spans="1:22" ht="15.75">
      <c r="A719" s="64">
        <v>2201</v>
      </c>
      <c r="B719" s="87"/>
      <c r="C719" s="87">
        <v>66</v>
      </c>
      <c r="D719" s="87"/>
      <c r="E719" s="87"/>
      <c r="F719" s="87"/>
      <c r="G719" s="87"/>
      <c r="H719" s="87"/>
      <c r="I719" s="87"/>
      <c r="J719" s="87"/>
      <c r="K719" s="88"/>
      <c r="L719" s="72"/>
      <c r="M719" s="3"/>
      <c r="N719" s="73"/>
      <c r="O719" s="127">
        <f>IF(C719=0,"",C719/B718)</f>
        <v>0.81481481481481477</v>
      </c>
      <c r="P719" s="75">
        <v>67</v>
      </c>
      <c r="Q719" s="128">
        <f t="shared" ref="Q719:Q726" si="65">IF(P719=0,"",P719/P718)</f>
        <v>0.8271604938271605</v>
      </c>
      <c r="R719" s="128">
        <f t="shared" ref="R719:R726" si="66">IF(P719=0,"",100%-Q719)</f>
        <v>0.1728395061728395</v>
      </c>
      <c r="S719" s="131"/>
    </row>
    <row r="720" spans="1:22" ht="15.75">
      <c r="A720" s="64">
        <v>2202</v>
      </c>
      <c r="B720" s="87"/>
      <c r="C720" s="87"/>
      <c r="D720" s="87">
        <v>60</v>
      </c>
      <c r="E720" s="87"/>
      <c r="F720" s="87"/>
      <c r="G720" s="87"/>
      <c r="H720" s="87"/>
      <c r="I720" s="87"/>
      <c r="J720" s="87"/>
      <c r="K720" s="88"/>
      <c r="L720" s="72"/>
      <c r="M720" s="3"/>
      <c r="N720" s="73"/>
      <c r="O720" s="127">
        <f>IF(D720=0,"",D720/C719)</f>
        <v>0.90909090909090906</v>
      </c>
      <c r="P720" s="75">
        <v>61</v>
      </c>
      <c r="Q720" s="128">
        <f t="shared" si="65"/>
        <v>0.91044776119402981</v>
      </c>
      <c r="R720" s="128">
        <f t="shared" si="66"/>
        <v>8.9552238805970186E-2</v>
      </c>
      <c r="S720" s="8">
        <f>P720/P718</f>
        <v>0.75308641975308643</v>
      </c>
    </row>
    <row r="721" spans="1:19" ht="15.75">
      <c r="A721" s="64">
        <v>2301</v>
      </c>
      <c r="B721" s="87"/>
      <c r="C721" s="87"/>
      <c r="D721" s="87"/>
      <c r="E721" s="87">
        <v>58</v>
      </c>
      <c r="F721" s="87"/>
      <c r="G721" s="87"/>
      <c r="H721" s="87"/>
      <c r="I721" s="87"/>
      <c r="J721" s="87"/>
      <c r="K721" s="88"/>
      <c r="L721" s="72"/>
      <c r="M721" s="3"/>
      <c r="N721" s="73"/>
      <c r="O721" s="127">
        <f>IF(E721=0,"",E721/D720)</f>
        <v>0.96666666666666667</v>
      </c>
      <c r="P721" s="75">
        <v>61</v>
      </c>
      <c r="Q721" s="128">
        <f t="shared" si="65"/>
        <v>1</v>
      </c>
      <c r="R721" s="128">
        <f t="shared" si="66"/>
        <v>0</v>
      </c>
      <c r="S721" s="131"/>
    </row>
    <row r="722" spans="1:19" ht="15.75">
      <c r="A722" s="64">
        <v>2302</v>
      </c>
      <c r="B722" s="87"/>
      <c r="C722" s="87"/>
      <c r="D722" s="87"/>
      <c r="E722" s="87"/>
      <c r="F722" s="87">
        <v>53</v>
      </c>
      <c r="G722" s="87"/>
      <c r="H722" s="87"/>
      <c r="I722" s="87"/>
      <c r="J722" s="87"/>
      <c r="K722" s="88"/>
      <c r="L722" s="72"/>
      <c r="M722" s="3"/>
      <c r="N722" s="73"/>
      <c r="O722" s="127">
        <f>IF(F722=0,"",F722/E721)</f>
        <v>0.91379310344827591</v>
      </c>
      <c r="P722" s="75">
        <v>61</v>
      </c>
      <c r="Q722" s="128">
        <f t="shared" si="65"/>
        <v>1</v>
      </c>
      <c r="R722" s="128">
        <f t="shared" si="66"/>
        <v>0</v>
      </c>
      <c r="S722" s="131"/>
    </row>
    <row r="723" spans="1:19" ht="12.75" customHeight="1">
      <c r="A723" s="64">
        <v>2401</v>
      </c>
      <c r="B723" s="87"/>
      <c r="C723" s="87"/>
      <c r="D723" s="87"/>
      <c r="E723" s="87"/>
      <c r="F723" s="87"/>
      <c r="G723" s="87">
        <v>51</v>
      </c>
      <c r="H723" s="87"/>
      <c r="I723" s="87"/>
      <c r="J723" s="87"/>
      <c r="K723" s="88"/>
      <c r="L723" s="72"/>
      <c r="M723" s="3"/>
      <c r="N723" s="73"/>
      <c r="O723" s="127">
        <f>IF(G723=0,"",G723/F722)</f>
        <v>0.96226415094339623</v>
      </c>
      <c r="P723" s="75">
        <v>61</v>
      </c>
      <c r="Q723" s="128">
        <f t="shared" si="65"/>
        <v>1</v>
      </c>
      <c r="R723" s="128">
        <f t="shared" si="66"/>
        <v>0</v>
      </c>
      <c r="S723" s="131"/>
    </row>
    <row r="724" spans="1:19" ht="12.75" customHeight="1">
      <c r="A724" s="64">
        <v>2402</v>
      </c>
      <c r="B724" s="87"/>
      <c r="C724" s="87"/>
      <c r="D724" s="87"/>
      <c r="E724" s="87"/>
      <c r="F724" s="87"/>
      <c r="G724" s="87"/>
      <c r="H724" s="87">
        <v>47</v>
      </c>
      <c r="I724" s="87"/>
      <c r="J724" s="87"/>
      <c r="K724" s="88"/>
      <c r="L724" s="72"/>
      <c r="M724" s="3"/>
      <c r="N724" s="73"/>
      <c r="O724" s="127">
        <f>IF(H724=0,"",H724/G723)</f>
        <v>0.92156862745098034</v>
      </c>
      <c r="P724" s="75">
        <v>59</v>
      </c>
      <c r="Q724" s="128">
        <f t="shared" si="65"/>
        <v>0.96721311475409832</v>
      </c>
      <c r="R724" s="128">
        <f t="shared" si="66"/>
        <v>3.2786885245901676E-2</v>
      </c>
      <c r="S724" s="131"/>
    </row>
    <row r="725" spans="1:19" ht="12.75" customHeight="1">
      <c r="A725" s="64">
        <v>2501</v>
      </c>
      <c r="B725" s="87"/>
      <c r="C725" s="87"/>
      <c r="D725" s="87"/>
      <c r="E725" s="87"/>
      <c r="F725" s="87"/>
      <c r="G725" s="87"/>
      <c r="H725" s="87"/>
      <c r="I725" s="87"/>
      <c r="J725" s="87"/>
      <c r="K725" s="88"/>
      <c r="L725" s="72"/>
      <c r="M725" s="3"/>
      <c r="N725" s="73"/>
      <c r="O725" s="127" t="str">
        <f>IF(I725=0,"",I725/H724)</f>
        <v/>
      </c>
      <c r="P725" s="75"/>
      <c r="Q725" s="128" t="str">
        <f t="shared" si="65"/>
        <v/>
      </c>
      <c r="R725" s="128" t="str">
        <f t="shared" si="66"/>
        <v/>
      </c>
      <c r="S725" s="131"/>
    </row>
    <row r="726" spans="1:19" ht="12.75" customHeight="1">
      <c r="A726" s="64">
        <v>2502</v>
      </c>
      <c r="B726" s="87"/>
      <c r="C726" s="87"/>
      <c r="D726" s="87"/>
      <c r="E726" s="87"/>
      <c r="F726" s="87"/>
      <c r="G726" s="87"/>
      <c r="H726" s="87"/>
      <c r="I726" s="87"/>
      <c r="J726" s="87"/>
      <c r="K726" s="88"/>
      <c r="L726" s="72"/>
      <c r="M726" s="3"/>
      <c r="N726" s="73"/>
      <c r="O726" s="129" t="str">
        <f>IF(J726=0,"",J726/I725)</f>
        <v/>
      </c>
      <c r="P726" s="75"/>
      <c r="Q726" s="130" t="str">
        <f t="shared" si="65"/>
        <v/>
      </c>
      <c r="R726" s="130" t="str">
        <f t="shared" si="66"/>
        <v/>
      </c>
      <c r="S726" s="131"/>
    </row>
    <row r="727" spans="1:19" ht="12.75" customHeight="1">
      <c r="A727" s="64">
        <v>2601</v>
      </c>
      <c r="B727" s="87"/>
      <c r="C727" s="87"/>
      <c r="D727" s="87"/>
      <c r="E727" s="87"/>
      <c r="F727" s="87"/>
      <c r="G727" s="87"/>
      <c r="H727" s="87"/>
      <c r="I727" s="87"/>
      <c r="J727" s="87"/>
      <c r="K727" s="88"/>
      <c r="L727" s="72"/>
      <c r="M727" s="3"/>
      <c r="N727" s="30"/>
      <c r="O727" s="80"/>
      <c r="P727" s="81"/>
      <c r="Q727" s="82"/>
      <c r="R727" s="83"/>
      <c r="S727" s="131"/>
    </row>
    <row r="728" spans="1:19" ht="12.75" customHeight="1">
      <c r="A728" s="64">
        <v>2602</v>
      </c>
      <c r="B728" s="87"/>
      <c r="C728" s="87"/>
      <c r="D728" s="87"/>
      <c r="E728" s="87"/>
      <c r="F728" s="87"/>
      <c r="G728" s="87"/>
      <c r="H728" s="87"/>
      <c r="I728" s="87"/>
      <c r="J728" s="87"/>
      <c r="K728" s="88"/>
      <c r="L728" s="72"/>
      <c r="M728" s="3"/>
      <c r="N728" s="30"/>
      <c r="O728" s="84"/>
      <c r="P728" s="85"/>
      <c r="Q728" s="86"/>
      <c r="R728" s="84"/>
      <c r="S728" s="131"/>
    </row>
    <row r="729" spans="1:19" ht="12.75" customHeight="1">
      <c r="A729" s="64">
        <v>2701</v>
      </c>
      <c r="B729" s="87"/>
      <c r="C729" s="87"/>
      <c r="D729" s="87"/>
      <c r="E729" s="87"/>
      <c r="F729" s="87"/>
      <c r="G729" s="87"/>
      <c r="H729" s="87"/>
      <c r="I729" s="87"/>
      <c r="J729" s="87"/>
      <c r="K729" s="88"/>
      <c r="L729" s="72"/>
      <c r="M729" s="3"/>
      <c r="N729" s="30"/>
      <c r="O729" s="84"/>
      <c r="P729" s="85"/>
      <c r="Q729" s="86"/>
      <c r="R729" s="84"/>
      <c r="S729" s="131"/>
    </row>
    <row r="730" spans="1:19" ht="12.75" customHeight="1">
      <c r="A730" s="64">
        <v>2702</v>
      </c>
      <c r="B730" s="87"/>
      <c r="C730" s="87"/>
      <c r="D730" s="87"/>
      <c r="E730" s="87"/>
      <c r="F730" s="87"/>
      <c r="G730" s="87"/>
      <c r="H730" s="87"/>
      <c r="I730" s="87"/>
      <c r="J730" s="87"/>
      <c r="K730" s="88"/>
      <c r="L730" s="72"/>
      <c r="M730" s="3"/>
      <c r="N730" s="30"/>
      <c r="O730" s="3"/>
      <c r="P730" s="30"/>
      <c r="Q730" s="23"/>
      <c r="R730" s="84"/>
      <c r="S730" s="131"/>
    </row>
    <row r="731" spans="1:19" ht="12.75" customHeight="1">
      <c r="A731" s="64">
        <v>2801</v>
      </c>
      <c r="B731" s="87"/>
      <c r="C731" s="87"/>
      <c r="D731" s="87"/>
      <c r="E731" s="87"/>
      <c r="F731" s="87"/>
      <c r="G731" s="87"/>
      <c r="H731" s="87"/>
      <c r="I731" s="87"/>
      <c r="J731" s="87"/>
      <c r="K731" s="88"/>
      <c r="L731" s="72"/>
      <c r="M731" s="3"/>
      <c r="N731" s="30"/>
      <c r="O731" s="89" t="s">
        <v>83</v>
      </c>
      <c r="P731" s="90"/>
      <c r="Q731" s="120" t="str">
        <f>IF(SUM(K724:K727)=0,"",SUM(K724:K727))</f>
        <v/>
      </c>
      <c r="R731" s="92" t="s">
        <v>11</v>
      </c>
      <c r="S731" s="131"/>
    </row>
    <row r="732" spans="1:19" ht="12.75" customHeight="1">
      <c r="A732" s="64">
        <v>2802</v>
      </c>
      <c r="B732" s="87"/>
      <c r="C732" s="87"/>
      <c r="D732" s="87"/>
      <c r="E732" s="87"/>
      <c r="F732" s="87"/>
      <c r="G732" s="87"/>
      <c r="H732" s="87"/>
      <c r="I732" s="87"/>
      <c r="J732" s="87"/>
      <c r="K732" s="88"/>
      <c r="L732" s="72"/>
      <c r="M732" s="3"/>
      <c r="N732" s="30"/>
      <c r="O732" s="93" t="s">
        <v>85</v>
      </c>
      <c r="P732" s="94" t="str">
        <f>IF(P731/B718=0,"",P731/B718)</f>
        <v/>
      </c>
      <c r="Q732" s="121" t="e">
        <f>IF(P731/Q731=0,"",P731/Q731)</f>
        <v>#VALUE!</v>
      </c>
      <c r="R732" s="96" t="s">
        <v>86</v>
      </c>
      <c r="S732" s="131"/>
    </row>
    <row r="733" spans="1:19" ht="12.75" customHeight="1">
      <c r="A733" s="64">
        <v>2901</v>
      </c>
      <c r="B733" s="87"/>
      <c r="C733" s="87"/>
      <c r="D733" s="87"/>
      <c r="E733" s="87"/>
      <c r="F733" s="87"/>
      <c r="G733" s="87"/>
      <c r="H733" s="87"/>
      <c r="I733" s="87"/>
      <c r="J733" s="87"/>
      <c r="K733" s="88"/>
      <c r="L733" s="97"/>
      <c r="M733" s="98"/>
      <c r="N733" s="99"/>
      <c r="O733" s="98"/>
      <c r="P733" s="99"/>
      <c r="Q733" s="99"/>
      <c r="R733" s="122"/>
      <c r="S733" s="131"/>
    </row>
    <row r="734" spans="1:19" ht="12.75" customHeight="1">
      <c r="A734" s="29"/>
      <c r="B734" s="30"/>
      <c r="C734" s="30"/>
      <c r="D734" s="131"/>
      <c r="E734" s="288" t="s">
        <v>111</v>
      </c>
      <c r="F734" s="289"/>
      <c r="G734" s="289"/>
      <c r="H734" s="289"/>
      <c r="I734" s="289"/>
      <c r="J734" s="289"/>
      <c r="K734" s="101">
        <f>SUM(K718:K730)</f>
        <v>0</v>
      </c>
      <c r="L734" s="102" t="str">
        <f>IF(K726=0,"",K726/B718)</f>
        <v/>
      </c>
      <c r="M734" s="102" t="str">
        <f>IF(K734=0,"",K734/B718)</f>
        <v/>
      </c>
      <c r="N734" s="102" t="str">
        <f>IF(K726=0,"",M734-L734)</f>
        <v/>
      </c>
      <c r="O734" s="3"/>
      <c r="P734" s="30"/>
      <c r="Q734" s="23"/>
      <c r="R734" s="3"/>
      <c r="S734" s="131"/>
    </row>
    <row r="735" spans="1:19" ht="12.75" customHeight="1"/>
    <row r="736" spans="1:19" ht="12.75" customHeight="1"/>
    <row r="737" spans="1:19" ht="25.5" customHeight="1">
      <c r="A737" s="2"/>
      <c r="B737" s="291" t="s">
        <v>99</v>
      </c>
      <c r="C737" s="292"/>
      <c r="D737" s="292"/>
      <c r="E737" s="292"/>
      <c r="F737" s="292"/>
      <c r="G737" s="292"/>
      <c r="H737" s="292"/>
      <c r="I737" s="292"/>
      <c r="J737" s="292"/>
      <c r="K737" s="60" t="s">
        <v>123</v>
      </c>
      <c r="L737" s="60"/>
      <c r="M737" s="60"/>
      <c r="N737" s="30"/>
      <c r="O737" s="3"/>
      <c r="P737" s="30"/>
      <c r="Q737" s="30"/>
      <c r="R737" s="30"/>
      <c r="S737" s="131"/>
    </row>
    <row r="738" spans="1:19" ht="12.75" customHeight="1">
      <c r="A738" s="293" t="s">
        <v>10</v>
      </c>
      <c r="B738" s="294" t="s">
        <v>100</v>
      </c>
      <c r="C738" s="289"/>
      <c r="D738" s="289"/>
      <c r="E738" s="289"/>
      <c r="F738" s="289"/>
      <c r="G738" s="289"/>
      <c r="H738" s="289"/>
      <c r="I738" s="289"/>
      <c r="J738" s="290"/>
      <c r="K738" s="295" t="s">
        <v>11</v>
      </c>
      <c r="L738" s="286" t="s">
        <v>3</v>
      </c>
      <c r="M738" s="286" t="s">
        <v>4</v>
      </c>
      <c r="N738" s="284" t="s">
        <v>5</v>
      </c>
      <c r="O738" s="286" t="s">
        <v>6</v>
      </c>
      <c r="P738" s="287" t="s">
        <v>7</v>
      </c>
      <c r="Q738" s="287" t="s">
        <v>8</v>
      </c>
      <c r="R738" s="286" t="s">
        <v>101</v>
      </c>
      <c r="S738" s="131"/>
    </row>
    <row r="739" spans="1:19" ht="12.75" customHeight="1">
      <c r="A739" s="285"/>
      <c r="B739" s="64" t="s">
        <v>102</v>
      </c>
      <c r="C739" s="64" t="s">
        <v>103</v>
      </c>
      <c r="D739" s="64" t="s">
        <v>104</v>
      </c>
      <c r="E739" s="64" t="s">
        <v>105</v>
      </c>
      <c r="F739" s="64" t="s">
        <v>106</v>
      </c>
      <c r="G739" s="64" t="s">
        <v>107</v>
      </c>
      <c r="H739" s="64" t="s">
        <v>108</v>
      </c>
      <c r="I739" s="64" t="s">
        <v>109</v>
      </c>
      <c r="J739" s="64" t="s">
        <v>110</v>
      </c>
      <c r="K739" s="285"/>
      <c r="L739" s="285"/>
      <c r="M739" s="285"/>
      <c r="N739" s="285"/>
      <c r="O739" s="285"/>
      <c r="P739" s="285"/>
      <c r="Q739" s="285"/>
      <c r="R739" s="285"/>
      <c r="S739" s="131"/>
    </row>
    <row r="740" spans="1:19" ht="12.75" customHeight="1">
      <c r="A740" s="64">
        <v>2201</v>
      </c>
      <c r="B740" s="65">
        <v>119</v>
      </c>
      <c r="C740" s="87"/>
      <c r="D740" s="87"/>
      <c r="E740" s="87"/>
      <c r="F740" s="87"/>
      <c r="G740" s="87"/>
      <c r="H740" s="87"/>
      <c r="I740" s="87"/>
      <c r="J740" s="87"/>
      <c r="K740" s="88"/>
      <c r="L740" s="67"/>
      <c r="M740" s="49"/>
      <c r="N740" s="68"/>
      <c r="O740" s="107"/>
      <c r="P740" s="70">
        <f>B740</f>
        <v>119</v>
      </c>
      <c r="Q740" s="108"/>
      <c r="R740" s="107"/>
      <c r="S740" s="131"/>
    </row>
    <row r="741" spans="1:19" ht="12.75" customHeight="1">
      <c r="A741" s="64">
        <v>2202</v>
      </c>
      <c r="B741" s="87"/>
      <c r="C741" s="87">
        <v>88</v>
      </c>
      <c r="D741" s="87"/>
      <c r="E741" s="87"/>
      <c r="F741" s="87"/>
      <c r="G741" s="87"/>
      <c r="H741" s="87"/>
      <c r="I741" s="87"/>
      <c r="J741" s="87"/>
      <c r="K741" s="88"/>
      <c r="L741" s="72"/>
      <c r="M741" s="3"/>
      <c r="N741" s="73"/>
      <c r="O741" s="127">
        <f>IF(C741=0,"",C741/B740)</f>
        <v>0.73949579831932777</v>
      </c>
      <c r="P741" s="75">
        <v>93</v>
      </c>
      <c r="Q741" s="128">
        <f t="shared" ref="Q741:Q748" si="67">IF(P741=0,"",P741/P740)</f>
        <v>0.78151260504201681</v>
      </c>
      <c r="R741" s="128">
        <f t="shared" ref="R741:R748" si="68">IF(P741=0,"",100%-Q741)</f>
        <v>0.21848739495798319</v>
      </c>
      <c r="S741" s="131"/>
    </row>
    <row r="742" spans="1:19" ht="12.75" customHeight="1">
      <c r="A742" s="64">
        <v>2301</v>
      </c>
      <c r="B742" s="87"/>
      <c r="C742" s="87"/>
      <c r="D742" s="87">
        <v>67</v>
      </c>
      <c r="E742" s="87"/>
      <c r="F742" s="87"/>
      <c r="G742" s="87"/>
      <c r="H742" s="87"/>
      <c r="I742" s="87"/>
      <c r="J742" s="87"/>
      <c r="K742" s="88"/>
      <c r="L742" s="72"/>
      <c r="M742" s="3"/>
      <c r="N742" s="73"/>
      <c r="O742" s="127">
        <f>IF(D742=0,"",D742/C741)</f>
        <v>0.76136363636363635</v>
      </c>
      <c r="P742" s="75">
        <v>82</v>
      </c>
      <c r="Q742" s="128">
        <f t="shared" si="67"/>
        <v>0.88172043010752688</v>
      </c>
      <c r="R742" s="128">
        <f t="shared" si="68"/>
        <v>0.11827956989247312</v>
      </c>
      <c r="S742" s="8">
        <f>P742/P740</f>
        <v>0.68907563025210083</v>
      </c>
    </row>
    <row r="743" spans="1:19" ht="12.75" customHeight="1">
      <c r="A743" s="64">
        <v>2302</v>
      </c>
      <c r="B743" s="87"/>
      <c r="C743" s="87"/>
      <c r="D743" s="87"/>
      <c r="E743" s="87">
        <v>52</v>
      </c>
      <c r="F743" s="87"/>
      <c r="G743" s="87"/>
      <c r="H743" s="87"/>
      <c r="I743" s="87"/>
      <c r="J743" s="87"/>
      <c r="K743" s="88"/>
      <c r="L743" s="72"/>
      <c r="M743" s="3"/>
      <c r="N743" s="73"/>
      <c r="O743" s="127">
        <f>IF(E743=0,"",E743/D742)</f>
        <v>0.77611940298507465</v>
      </c>
      <c r="P743" s="75">
        <v>74</v>
      </c>
      <c r="Q743" s="128">
        <f t="shared" si="67"/>
        <v>0.90243902439024393</v>
      </c>
      <c r="R743" s="128">
        <f t="shared" si="68"/>
        <v>9.7560975609756073E-2</v>
      </c>
      <c r="S743" s="131"/>
    </row>
    <row r="744" spans="1:19" ht="12.75" customHeight="1">
      <c r="A744" s="64">
        <v>2401</v>
      </c>
      <c r="B744" s="87"/>
      <c r="C744" s="87"/>
      <c r="D744" s="87"/>
      <c r="E744" s="87"/>
      <c r="F744" s="87">
        <v>50</v>
      </c>
      <c r="G744" s="87"/>
      <c r="H744" s="87"/>
      <c r="I744" s="87"/>
      <c r="J744" s="87"/>
      <c r="K744" s="88"/>
      <c r="L744" s="72"/>
      <c r="M744" s="3"/>
      <c r="N744" s="73"/>
      <c r="O744" s="127">
        <f>IF(F744=0,"",F744/E743)</f>
        <v>0.96153846153846156</v>
      </c>
      <c r="P744" s="75">
        <v>67</v>
      </c>
      <c r="Q744" s="128">
        <f t="shared" si="67"/>
        <v>0.90540540540540537</v>
      </c>
      <c r="R744" s="128">
        <f t="shared" si="68"/>
        <v>9.4594594594594628E-2</v>
      </c>
      <c r="S744" s="131"/>
    </row>
    <row r="745" spans="1:19" ht="12.75" customHeight="1">
      <c r="A745" s="64">
        <v>2402</v>
      </c>
      <c r="B745" s="87"/>
      <c r="C745" s="87"/>
      <c r="D745" s="87"/>
      <c r="E745" s="87"/>
      <c r="F745" s="87"/>
      <c r="G745" s="87">
        <v>36</v>
      </c>
      <c r="H745" s="87"/>
      <c r="I745" s="87"/>
      <c r="J745" s="87"/>
      <c r="K745" s="88"/>
      <c r="L745" s="72"/>
      <c r="M745" s="3"/>
      <c r="N745" s="73"/>
      <c r="O745" s="127">
        <f>IF(G745=0,"",G745/F744)</f>
        <v>0.72</v>
      </c>
      <c r="P745" s="75">
        <v>61</v>
      </c>
      <c r="Q745" s="128">
        <f t="shared" si="67"/>
        <v>0.91044776119402981</v>
      </c>
      <c r="R745" s="128">
        <f t="shared" si="68"/>
        <v>8.9552238805970186E-2</v>
      </c>
      <c r="S745" s="131"/>
    </row>
    <row r="746" spans="1:19" ht="12.75" customHeight="1">
      <c r="A746" s="64">
        <v>2501</v>
      </c>
      <c r="B746" s="87"/>
      <c r="C746" s="87"/>
      <c r="D746" s="87"/>
      <c r="E746" s="87"/>
      <c r="F746" s="87"/>
      <c r="G746" s="87"/>
      <c r="H746" s="87"/>
      <c r="I746" s="87"/>
      <c r="J746" s="87"/>
      <c r="K746" s="88"/>
      <c r="L746" s="72"/>
      <c r="M746" s="3"/>
      <c r="N746" s="73"/>
      <c r="O746" s="127" t="str">
        <f>IF(H746=0,"",H746/G745)</f>
        <v/>
      </c>
      <c r="P746" s="75"/>
      <c r="Q746" s="128" t="str">
        <f t="shared" si="67"/>
        <v/>
      </c>
      <c r="R746" s="128" t="str">
        <f t="shared" si="68"/>
        <v/>
      </c>
      <c r="S746" s="131"/>
    </row>
    <row r="747" spans="1:19" ht="12.75" customHeight="1">
      <c r="A747" s="64">
        <v>2502</v>
      </c>
      <c r="B747" s="87"/>
      <c r="C747" s="87"/>
      <c r="D747" s="87"/>
      <c r="E747" s="87"/>
      <c r="F747" s="87"/>
      <c r="G747" s="87"/>
      <c r="H747" s="87"/>
      <c r="I747" s="87"/>
      <c r="J747" s="87"/>
      <c r="K747" s="88"/>
      <c r="L747" s="72"/>
      <c r="M747" s="3"/>
      <c r="N747" s="73"/>
      <c r="O747" s="127" t="str">
        <f>IF(I747=0,"",I747/H746)</f>
        <v/>
      </c>
      <c r="P747" s="75"/>
      <c r="Q747" s="128" t="str">
        <f t="shared" si="67"/>
        <v/>
      </c>
      <c r="R747" s="128" t="str">
        <f t="shared" si="68"/>
        <v/>
      </c>
      <c r="S747" s="131"/>
    </row>
    <row r="748" spans="1:19" ht="12.75" customHeight="1">
      <c r="A748" s="64">
        <v>2601</v>
      </c>
      <c r="B748" s="87"/>
      <c r="C748" s="87"/>
      <c r="D748" s="87"/>
      <c r="E748" s="87"/>
      <c r="F748" s="87"/>
      <c r="G748" s="87"/>
      <c r="H748" s="87"/>
      <c r="I748" s="87"/>
      <c r="J748" s="87"/>
      <c r="K748" s="88"/>
      <c r="L748" s="72"/>
      <c r="M748" s="3"/>
      <c r="N748" s="73"/>
      <c r="O748" s="129" t="str">
        <f>IF(J748=0,"",J748/I747)</f>
        <v/>
      </c>
      <c r="P748" s="75"/>
      <c r="Q748" s="130" t="str">
        <f t="shared" si="67"/>
        <v/>
      </c>
      <c r="R748" s="130" t="str">
        <f t="shared" si="68"/>
        <v/>
      </c>
      <c r="S748" s="131"/>
    </row>
    <row r="749" spans="1:19" ht="12.75" customHeight="1">
      <c r="A749" s="64">
        <v>2602</v>
      </c>
      <c r="B749" s="87"/>
      <c r="C749" s="87"/>
      <c r="D749" s="87"/>
      <c r="E749" s="87"/>
      <c r="F749" s="87"/>
      <c r="G749" s="87"/>
      <c r="H749" s="87"/>
      <c r="I749" s="87"/>
      <c r="J749" s="87"/>
      <c r="K749" s="88"/>
      <c r="L749" s="72"/>
      <c r="M749" s="3"/>
      <c r="N749" s="30"/>
      <c r="O749" s="80"/>
      <c r="P749" s="81"/>
      <c r="Q749" s="82"/>
      <c r="R749" s="83"/>
      <c r="S749" s="131"/>
    </row>
    <row r="750" spans="1:19" ht="12.75" customHeight="1">
      <c r="A750" s="64">
        <v>2701</v>
      </c>
      <c r="B750" s="87"/>
      <c r="C750" s="87"/>
      <c r="D750" s="87"/>
      <c r="E750" s="87"/>
      <c r="F750" s="87"/>
      <c r="G750" s="87"/>
      <c r="H750" s="87"/>
      <c r="I750" s="87"/>
      <c r="J750" s="87"/>
      <c r="K750" s="88"/>
      <c r="L750" s="72"/>
      <c r="M750" s="3"/>
      <c r="N750" s="30"/>
      <c r="O750" s="84"/>
      <c r="P750" s="85"/>
      <c r="Q750" s="86"/>
      <c r="R750" s="84"/>
      <c r="S750" s="131"/>
    </row>
    <row r="751" spans="1:19" ht="12.75" customHeight="1">
      <c r="A751" s="64">
        <v>2702</v>
      </c>
      <c r="B751" s="87"/>
      <c r="C751" s="87"/>
      <c r="D751" s="87"/>
      <c r="E751" s="87"/>
      <c r="F751" s="87"/>
      <c r="G751" s="87"/>
      <c r="H751" s="87"/>
      <c r="I751" s="87"/>
      <c r="J751" s="87"/>
      <c r="K751" s="88"/>
      <c r="L751" s="72"/>
      <c r="M751" s="3"/>
      <c r="N751" s="30"/>
      <c r="O751" s="84"/>
      <c r="P751" s="85"/>
      <c r="Q751" s="86"/>
      <c r="R751" s="84"/>
      <c r="S751" s="131"/>
    </row>
    <row r="752" spans="1:19" ht="12.75" customHeight="1">
      <c r="A752" s="64">
        <v>2801</v>
      </c>
      <c r="B752" s="87"/>
      <c r="C752" s="87"/>
      <c r="D752" s="87"/>
      <c r="E752" s="87"/>
      <c r="F752" s="87"/>
      <c r="G752" s="87"/>
      <c r="H752" s="87"/>
      <c r="I752" s="87"/>
      <c r="J752" s="87"/>
      <c r="K752" s="88"/>
      <c r="L752" s="72"/>
      <c r="M752" s="3"/>
      <c r="N752" s="30"/>
      <c r="O752" s="3"/>
      <c r="P752" s="30"/>
      <c r="Q752" s="23"/>
      <c r="R752" s="84"/>
      <c r="S752" s="131"/>
    </row>
    <row r="753" spans="1:19" ht="12.75" customHeight="1">
      <c r="A753" s="64">
        <v>2802</v>
      </c>
      <c r="B753" s="87"/>
      <c r="C753" s="87"/>
      <c r="D753" s="87"/>
      <c r="E753" s="87"/>
      <c r="F753" s="87"/>
      <c r="G753" s="87"/>
      <c r="H753" s="87"/>
      <c r="I753" s="87"/>
      <c r="J753" s="87"/>
      <c r="K753" s="88"/>
      <c r="L753" s="72"/>
      <c r="M753" s="3"/>
      <c r="N753" s="30"/>
      <c r="O753" s="89" t="s">
        <v>83</v>
      </c>
      <c r="P753" s="90"/>
      <c r="Q753" s="120" t="str">
        <f>IF(SUM(K746:K749)=0,"",SUM(K746:K749))</f>
        <v/>
      </c>
      <c r="R753" s="92" t="s">
        <v>11</v>
      </c>
      <c r="S753" s="131"/>
    </row>
    <row r="754" spans="1:19" ht="12.75" customHeight="1">
      <c r="A754" s="64">
        <v>2901</v>
      </c>
      <c r="B754" s="87"/>
      <c r="C754" s="87"/>
      <c r="D754" s="87"/>
      <c r="E754" s="87"/>
      <c r="F754" s="87"/>
      <c r="G754" s="87"/>
      <c r="H754" s="87"/>
      <c r="I754" s="87"/>
      <c r="J754" s="87"/>
      <c r="K754" s="88"/>
      <c r="L754" s="72"/>
      <c r="M754" s="3"/>
      <c r="N754" s="30"/>
      <c r="O754" s="93" t="s">
        <v>85</v>
      </c>
      <c r="P754" s="94" t="str">
        <f>IF(P753/B740=0,"",P753/B740)</f>
        <v/>
      </c>
      <c r="Q754" s="121" t="e">
        <f>IF(P753/Q753=0,"",P753/Q753)</f>
        <v>#VALUE!</v>
      </c>
      <c r="R754" s="96" t="s">
        <v>86</v>
      </c>
      <c r="S754" s="131"/>
    </row>
    <row r="755" spans="1:19" ht="12.75" customHeight="1">
      <c r="A755" s="64">
        <v>2902</v>
      </c>
      <c r="B755" s="87"/>
      <c r="C755" s="87"/>
      <c r="D755" s="87"/>
      <c r="E755" s="87"/>
      <c r="F755" s="87"/>
      <c r="G755" s="87"/>
      <c r="H755" s="87"/>
      <c r="I755" s="87"/>
      <c r="J755" s="87"/>
      <c r="K755" s="88"/>
      <c r="L755" s="97"/>
      <c r="M755" s="98"/>
      <c r="N755" s="99"/>
      <c r="O755" s="98"/>
      <c r="P755" s="99"/>
      <c r="Q755" s="99"/>
      <c r="R755" s="122"/>
      <c r="S755" s="131"/>
    </row>
    <row r="756" spans="1:19" ht="12.75" customHeight="1">
      <c r="A756" s="29"/>
      <c r="B756" s="30"/>
      <c r="C756" s="30"/>
      <c r="D756" s="131"/>
      <c r="E756" s="288" t="s">
        <v>111</v>
      </c>
      <c r="F756" s="289"/>
      <c r="G756" s="289"/>
      <c r="H756" s="289"/>
      <c r="I756" s="289"/>
      <c r="J756" s="289"/>
      <c r="K756" s="101">
        <f>SUM(K740:K752)</f>
        <v>0</v>
      </c>
      <c r="L756" s="102" t="str">
        <f>IF(K748=0,"",K748/B740)</f>
        <v/>
      </c>
      <c r="M756" s="102" t="str">
        <f>IF(K756=0,"",K756/B740)</f>
        <v/>
      </c>
      <c r="N756" s="102" t="str">
        <f>IF(K748=0,"",M756-L756)</f>
        <v/>
      </c>
      <c r="O756" s="3"/>
      <c r="P756" s="30"/>
      <c r="Q756" s="23"/>
      <c r="R756" s="3"/>
      <c r="S756" s="131"/>
    </row>
    <row r="757" spans="1:19" ht="12.75" customHeight="1"/>
    <row r="758" spans="1:19" ht="12.75" customHeight="1"/>
    <row r="759" spans="1:19" ht="12.75" customHeight="1"/>
    <row r="760" spans="1:19" ht="22.5" customHeight="1">
      <c r="A760" s="2"/>
      <c r="B760" s="291" t="s">
        <v>99</v>
      </c>
      <c r="C760" s="292"/>
      <c r="D760" s="292"/>
      <c r="E760" s="292"/>
      <c r="F760" s="292"/>
      <c r="G760" s="292"/>
      <c r="H760" s="292"/>
      <c r="I760" s="292"/>
      <c r="J760" s="292"/>
      <c r="K760" s="60" t="s">
        <v>124</v>
      </c>
      <c r="L760" s="60"/>
      <c r="M760" s="60"/>
      <c r="N760" s="30"/>
      <c r="O760" s="3"/>
      <c r="P760" s="30"/>
      <c r="Q760" s="30"/>
      <c r="R760" s="30"/>
      <c r="S760" s="131"/>
    </row>
    <row r="761" spans="1:19" ht="12.75" customHeight="1">
      <c r="A761" s="293" t="s">
        <v>10</v>
      </c>
      <c r="B761" s="294" t="s">
        <v>100</v>
      </c>
      <c r="C761" s="289"/>
      <c r="D761" s="289"/>
      <c r="E761" s="289"/>
      <c r="F761" s="289"/>
      <c r="G761" s="289"/>
      <c r="H761" s="289"/>
      <c r="I761" s="289"/>
      <c r="J761" s="290"/>
      <c r="K761" s="295" t="s">
        <v>11</v>
      </c>
      <c r="L761" s="286" t="s">
        <v>3</v>
      </c>
      <c r="M761" s="286" t="s">
        <v>4</v>
      </c>
      <c r="N761" s="284" t="s">
        <v>5</v>
      </c>
      <c r="O761" s="286" t="s">
        <v>6</v>
      </c>
      <c r="P761" s="287" t="s">
        <v>7</v>
      </c>
      <c r="Q761" s="287" t="s">
        <v>8</v>
      </c>
      <c r="R761" s="286" t="s">
        <v>101</v>
      </c>
      <c r="S761" s="131"/>
    </row>
    <row r="762" spans="1:19" ht="12.75" customHeight="1">
      <c r="A762" s="285"/>
      <c r="B762" s="64" t="s">
        <v>102</v>
      </c>
      <c r="C762" s="64" t="s">
        <v>103</v>
      </c>
      <c r="D762" s="64" t="s">
        <v>104</v>
      </c>
      <c r="E762" s="64" t="s">
        <v>105</v>
      </c>
      <c r="F762" s="64" t="s">
        <v>106</v>
      </c>
      <c r="G762" s="64" t="s">
        <v>107</v>
      </c>
      <c r="H762" s="64" t="s">
        <v>108</v>
      </c>
      <c r="I762" s="64" t="s">
        <v>109</v>
      </c>
      <c r="J762" s="64" t="s">
        <v>110</v>
      </c>
      <c r="K762" s="285"/>
      <c r="L762" s="285"/>
      <c r="M762" s="285"/>
      <c r="N762" s="285"/>
      <c r="O762" s="285"/>
      <c r="P762" s="285"/>
      <c r="Q762" s="285"/>
      <c r="R762" s="285"/>
      <c r="S762" s="131"/>
    </row>
    <row r="763" spans="1:19" ht="15.75">
      <c r="A763" s="64">
        <v>2202</v>
      </c>
      <c r="B763" s="65">
        <v>131</v>
      </c>
      <c r="C763" s="87"/>
      <c r="D763" s="87"/>
      <c r="E763" s="87"/>
      <c r="F763" s="87"/>
      <c r="G763" s="87"/>
      <c r="H763" s="87"/>
      <c r="I763" s="87"/>
      <c r="J763" s="87"/>
      <c r="K763" s="88"/>
      <c r="L763" s="67"/>
      <c r="M763" s="49"/>
      <c r="N763" s="68"/>
      <c r="O763" s="107"/>
      <c r="P763" s="70">
        <f>B763</f>
        <v>131</v>
      </c>
      <c r="Q763" s="108"/>
      <c r="R763" s="107"/>
      <c r="S763" s="131"/>
    </row>
    <row r="764" spans="1:19" ht="15.75">
      <c r="A764" s="64">
        <v>2301</v>
      </c>
      <c r="B764" s="87"/>
      <c r="C764" s="87">
        <v>78</v>
      </c>
      <c r="D764" s="87"/>
      <c r="E764" s="87"/>
      <c r="F764" s="87"/>
      <c r="G764" s="87"/>
      <c r="H764" s="87"/>
      <c r="I764" s="87"/>
      <c r="J764" s="87"/>
      <c r="K764" s="88"/>
      <c r="L764" s="72"/>
      <c r="M764" s="3"/>
      <c r="N764" s="73"/>
      <c r="O764" s="127">
        <f>IF(C764=0,"",C764/B763)</f>
        <v>0.59541984732824427</v>
      </c>
      <c r="P764" s="75">
        <v>81</v>
      </c>
      <c r="Q764" s="128">
        <f t="shared" ref="Q764:Q771" si="69">IF(P764=0,"",P764/P763)</f>
        <v>0.61832061068702293</v>
      </c>
      <c r="R764" s="128">
        <f t="shared" ref="R764:R771" si="70">IF(P764=0,"",100%-Q764)</f>
        <v>0.38167938931297707</v>
      </c>
      <c r="S764" s="131"/>
    </row>
    <row r="765" spans="1:19" ht="15.75">
      <c r="A765" s="64">
        <v>2302</v>
      </c>
      <c r="B765" s="87"/>
      <c r="C765" s="87"/>
      <c r="D765" s="87">
        <v>69</v>
      </c>
      <c r="E765" s="87"/>
      <c r="F765" s="87"/>
      <c r="G765" s="87"/>
      <c r="H765" s="87"/>
      <c r="I765" s="87"/>
      <c r="J765" s="87"/>
      <c r="K765" s="88"/>
      <c r="L765" s="72"/>
      <c r="M765" s="3"/>
      <c r="N765" s="73"/>
      <c r="O765" s="127">
        <f>IF(D765=0,"",D765/C764)</f>
        <v>0.88461538461538458</v>
      </c>
      <c r="P765" s="75">
        <v>75</v>
      </c>
      <c r="Q765" s="128">
        <f t="shared" si="69"/>
        <v>0.92592592592592593</v>
      </c>
      <c r="R765" s="128">
        <f t="shared" si="70"/>
        <v>7.407407407407407E-2</v>
      </c>
      <c r="S765" s="8">
        <f>P765/P763</f>
        <v>0.5725190839694656</v>
      </c>
    </row>
    <row r="766" spans="1:19" ht="15.75">
      <c r="A766" s="64">
        <v>2401</v>
      </c>
      <c r="B766" s="87"/>
      <c r="C766" s="87"/>
      <c r="D766" s="87"/>
      <c r="E766" s="87">
        <v>59</v>
      </c>
      <c r="F766" s="87"/>
      <c r="G766" s="87"/>
      <c r="H766" s="87"/>
      <c r="I766" s="87"/>
      <c r="J766" s="87"/>
      <c r="K766" s="88"/>
      <c r="L766" s="72"/>
      <c r="M766" s="3"/>
      <c r="N766" s="73"/>
      <c r="O766" s="127">
        <f>IF(E766=0,"",E766/D765)</f>
        <v>0.85507246376811596</v>
      </c>
      <c r="P766" s="75">
        <v>70</v>
      </c>
      <c r="Q766" s="128">
        <f t="shared" si="69"/>
        <v>0.93333333333333335</v>
      </c>
      <c r="R766" s="128">
        <f t="shared" si="70"/>
        <v>6.6666666666666652E-2</v>
      </c>
      <c r="S766" s="131"/>
    </row>
    <row r="767" spans="1:19" ht="15.75">
      <c r="A767" s="64">
        <v>2402</v>
      </c>
      <c r="B767" s="87"/>
      <c r="C767" s="87"/>
      <c r="D767" s="87"/>
      <c r="E767" s="87"/>
      <c r="F767" s="87">
        <v>51</v>
      </c>
      <c r="G767" s="87"/>
      <c r="H767" s="87"/>
      <c r="I767" s="87"/>
      <c r="J767" s="87"/>
      <c r="K767" s="88"/>
      <c r="L767" s="72"/>
      <c r="M767" s="3"/>
      <c r="N767" s="73"/>
      <c r="O767" s="127">
        <f>IF(F767=0,"",F767/E766)</f>
        <v>0.86440677966101698</v>
      </c>
      <c r="P767" s="75">
        <v>67</v>
      </c>
      <c r="Q767" s="128">
        <f t="shared" si="69"/>
        <v>0.95714285714285718</v>
      </c>
      <c r="R767" s="128">
        <f t="shared" si="70"/>
        <v>4.2857142857142816E-2</v>
      </c>
      <c r="S767" s="131"/>
    </row>
    <row r="768" spans="1:19" ht="15.75">
      <c r="A768" s="64">
        <v>2501</v>
      </c>
      <c r="B768" s="87"/>
      <c r="C768" s="87"/>
      <c r="D768" s="87"/>
      <c r="E768" s="87"/>
      <c r="F768" s="87"/>
      <c r="G768" s="87"/>
      <c r="H768" s="87"/>
      <c r="I768" s="87"/>
      <c r="J768" s="87"/>
      <c r="K768" s="88"/>
      <c r="L768" s="72"/>
      <c r="M768" s="3"/>
      <c r="N768" s="73"/>
      <c r="O768" s="127" t="str">
        <f>IF(G768=0,"",G768/F767)</f>
        <v/>
      </c>
      <c r="P768" s="75"/>
      <c r="Q768" s="128" t="str">
        <f t="shared" si="69"/>
        <v/>
      </c>
      <c r="R768" s="128" t="str">
        <f t="shared" si="70"/>
        <v/>
      </c>
      <c r="S768" s="131"/>
    </row>
    <row r="769" spans="1:19" ht="15.75">
      <c r="A769" s="64">
        <v>2502</v>
      </c>
      <c r="B769" s="87"/>
      <c r="C769" s="87"/>
      <c r="D769" s="87"/>
      <c r="E769" s="87"/>
      <c r="F769" s="87"/>
      <c r="G769" s="87"/>
      <c r="H769" s="87"/>
      <c r="I769" s="87"/>
      <c r="J769" s="87"/>
      <c r="K769" s="88"/>
      <c r="L769" s="72"/>
      <c r="M769" s="3"/>
      <c r="N769" s="73"/>
      <c r="O769" s="127" t="str">
        <f>IF(H769=0,"",H769/G768)</f>
        <v/>
      </c>
      <c r="P769" s="75"/>
      <c r="Q769" s="128" t="str">
        <f t="shared" si="69"/>
        <v/>
      </c>
      <c r="R769" s="128" t="str">
        <f t="shared" si="70"/>
        <v/>
      </c>
      <c r="S769" s="131"/>
    </row>
    <row r="770" spans="1:19" ht="15.75">
      <c r="A770" s="64">
        <v>2601</v>
      </c>
      <c r="B770" s="87"/>
      <c r="C770" s="87"/>
      <c r="D770" s="87"/>
      <c r="E770" s="87"/>
      <c r="F770" s="87"/>
      <c r="G770" s="87"/>
      <c r="H770" s="87"/>
      <c r="I770" s="87"/>
      <c r="J770" s="87"/>
      <c r="K770" s="88"/>
      <c r="L770" s="72"/>
      <c r="M770" s="3"/>
      <c r="N770" s="73"/>
      <c r="O770" s="127" t="str">
        <f>IF(I770=0,"",I770/H769)</f>
        <v/>
      </c>
      <c r="P770" s="75"/>
      <c r="Q770" s="128" t="str">
        <f t="shared" si="69"/>
        <v/>
      </c>
      <c r="R770" s="128" t="str">
        <f t="shared" si="70"/>
        <v/>
      </c>
      <c r="S770" s="131"/>
    </row>
    <row r="771" spans="1:19" ht="15.75">
      <c r="A771" s="64">
        <v>2602</v>
      </c>
      <c r="B771" s="87"/>
      <c r="C771" s="87"/>
      <c r="D771" s="87"/>
      <c r="E771" s="87"/>
      <c r="F771" s="87"/>
      <c r="G771" s="87"/>
      <c r="H771" s="87"/>
      <c r="I771" s="87"/>
      <c r="J771" s="87"/>
      <c r="K771" s="88"/>
      <c r="L771" s="72"/>
      <c r="M771" s="3"/>
      <c r="N771" s="73"/>
      <c r="O771" s="129" t="str">
        <f>IF(J771=0,"",J771/I770)</f>
        <v/>
      </c>
      <c r="P771" s="75"/>
      <c r="Q771" s="130" t="str">
        <f t="shared" si="69"/>
        <v/>
      </c>
      <c r="R771" s="130" t="str">
        <f t="shared" si="70"/>
        <v/>
      </c>
      <c r="S771" s="131"/>
    </row>
    <row r="772" spans="1:19" ht="15.75">
      <c r="A772" s="64">
        <v>2701</v>
      </c>
      <c r="B772" s="87"/>
      <c r="C772" s="87"/>
      <c r="D772" s="87"/>
      <c r="E772" s="87"/>
      <c r="F772" s="87"/>
      <c r="G772" s="87"/>
      <c r="H772" s="87"/>
      <c r="I772" s="87"/>
      <c r="J772" s="87"/>
      <c r="K772" s="88"/>
      <c r="L772" s="72"/>
      <c r="M772" s="3"/>
      <c r="N772" s="30"/>
      <c r="O772" s="80"/>
      <c r="P772" s="81"/>
      <c r="Q772" s="82"/>
      <c r="R772" s="83"/>
      <c r="S772" s="131"/>
    </row>
    <row r="773" spans="1:19" ht="15.75">
      <c r="A773" s="64">
        <v>2702</v>
      </c>
      <c r="B773" s="87"/>
      <c r="C773" s="87"/>
      <c r="D773" s="87"/>
      <c r="E773" s="87"/>
      <c r="F773" s="87"/>
      <c r="G773" s="87"/>
      <c r="H773" s="87"/>
      <c r="I773" s="87"/>
      <c r="J773" s="87"/>
      <c r="K773" s="88"/>
      <c r="L773" s="72"/>
      <c r="M773" s="3"/>
      <c r="N773" s="30"/>
      <c r="O773" s="84"/>
      <c r="P773" s="85"/>
      <c r="Q773" s="86"/>
      <c r="R773" s="84"/>
      <c r="S773" s="131"/>
    </row>
    <row r="774" spans="1:19" ht="15.75">
      <c r="A774" s="64">
        <v>2801</v>
      </c>
      <c r="B774" s="87"/>
      <c r="C774" s="87"/>
      <c r="D774" s="87"/>
      <c r="E774" s="87"/>
      <c r="F774" s="87"/>
      <c r="G774" s="87"/>
      <c r="H774" s="87"/>
      <c r="I774" s="87"/>
      <c r="J774" s="87"/>
      <c r="K774" s="88"/>
      <c r="L774" s="72"/>
      <c r="M774" s="3"/>
      <c r="N774" s="30"/>
      <c r="O774" s="84"/>
      <c r="P774" s="85"/>
      <c r="Q774" s="86"/>
      <c r="R774" s="84"/>
      <c r="S774" s="131"/>
    </row>
    <row r="775" spans="1:19" ht="15.75">
      <c r="A775" s="64">
        <v>2802</v>
      </c>
      <c r="B775" s="87"/>
      <c r="C775" s="87"/>
      <c r="D775" s="87"/>
      <c r="E775" s="87"/>
      <c r="F775" s="87"/>
      <c r="G775" s="87"/>
      <c r="H775" s="87"/>
      <c r="I775" s="87"/>
      <c r="J775" s="87"/>
      <c r="K775" s="88"/>
      <c r="L775" s="72"/>
      <c r="M775" s="3"/>
      <c r="N775" s="30"/>
      <c r="O775" s="3"/>
      <c r="P775" s="30"/>
      <c r="Q775" s="23"/>
      <c r="R775" s="84"/>
      <c r="S775" s="131"/>
    </row>
    <row r="776" spans="1:19" ht="15.75">
      <c r="A776" s="64">
        <v>2901</v>
      </c>
      <c r="B776" s="87"/>
      <c r="C776" s="87"/>
      <c r="D776" s="87"/>
      <c r="E776" s="87"/>
      <c r="F776" s="87"/>
      <c r="G776" s="87"/>
      <c r="H776" s="87"/>
      <c r="I776" s="87"/>
      <c r="J776" s="87"/>
      <c r="K776" s="88"/>
      <c r="L776" s="72"/>
      <c r="M776" s="3"/>
      <c r="N776" s="30"/>
      <c r="O776" s="89" t="s">
        <v>83</v>
      </c>
      <c r="P776" s="90"/>
      <c r="Q776" s="120" t="str">
        <f>IF(SUM(K769:K772)=0,"",SUM(K769:K772))</f>
        <v/>
      </c>
      <c r="R776" s="92" t="s">
        <v>11</v>
      </c>
      <c r="S776" s="131"/>
    </row>
    <row r="777" spans="1:19" ht="15.75">
      <c r="A777" s="64">
        <v>2902</v>
      </c>
      <c r="B777" s="87"/>
      <c r="C777" s="87"/>
      <c r="D777" s="87"/>
      <c r="E777" s="87"/>
      <c r="F777" s="87"/>
      <c r="G777" s="87"/>
      <c r="H777" s="87"/>
      <c r="I777" s="87"/>
      <c r="J777" s="87"/>
      <c r="K777" s="88"/>
      <c r="L777" s="72"/>
      <c r="M777" s="3"/>
      <c r="N777" s="30"/>
      <c r="O777" s="93" t="s">
        <v>85</v>
      </c>
      <c r="P777" s="94" t="str">
        <f>IF(P776/B763=0,"",P776/B763)</f>
        <v/>
      </c>
      <c r="Q777" s="121" t="e">
        <f>IF(P776/Q776=0,"",P776/Q776)</f>
        <v>#VALUE!</v>
      </c>
      <c r="R777" s="96" t="s">
        <v>86</v>
      </c>
      <c r="S777" s="131"/>
    </row>
    <row r="778" spans="1:19" ht="12.75" customHeight="1">
      <c r="B778" s="87"/>
      <c r="C778" s="87"/>
      <c r="D778" s="87"/>
      <c r="E778" s="87"/>
      <c r="F778" s="87"/>
      <c r="G778" s="87"/>
      <c r="H778" s="87"/>
      <c r="I778" s="87"/>
      <c r="J778" s="87"/>
      <c r="K778" s="88"/>
      <c r="L778" s="97"/>
      <c r="M778" s="98"/>
      <c r="N778" s="99"/>
      <c r="O778" s="98"/>
      <c r="P778" s="99"/>
      <c r="Q778" s="99"/>
      <c r="R778" s="122"/>
      <c r="S778" s="131"/>
    </row>
    <row r="779" spans="1:19" ht="12.75" customHeight="1">
      <c r="A779" s="29"/>
      <c r="B779" s="30"/>
      <c r="C779" s="30"/>
      <c r="D779" s="131"/>
      <c r="E779" s="288" t="s">
        <v>111</v>
      </c>
      <c r="F779" s="289"/>
      <c r="G779" s="289"/>
      <c r="H779" s="289"/>
      <c r="I779" s="289"/>
      <c r="J779" s="289"/>
      <c r="K779" s="101">
        <f>SUM(K763:K775)</f>
        <v>0</v>
      </c>
      <c r="L779" s="102" t="str">
        <f>IF(K771=0,"",K771/B763)</f>
        <v/>
      </c>
      <c r="M779" s="102" t="str">
        <f>IF(K779=0,"",K779/B763)</f>
        <v/>
      </c>
      <c r="N779" s="102" t="str">
        <f>IF(K771=0,"",M779-L779)</f>
        <v/>
      </c>
      <c r="O779" s="3"/>
      <c r="P779" s="30"/>
      <c r="Q779" s="23"/>
      <c r="R779" s="3"/>
      <c r="S779" s="131"/>
    </row>
    <row r="780" spans="1:19" ht="12.75" customHeight="1"/>
    <row r="781" spans="1:19" ht="12.75" customHeight="1"/>
    <row r="782" spans="1:19" ht="26.25">
      <c r="A782" s="2"/>
      <c r="B782" s="291" t="s">
        <v>99</v>
      </c>
      <c r="C782" s="292"/>
      <c r="D782" s="292"/>
      <c r="E782" s="292"/>
      <c r="F782" s="292"/>
      <c r="G782" s="292"/>
      <c r="H782" s="292"/>
      <c r="I782" s="292"/>
      <c r="J782" s="292"/>
      <c r="K782" s="60" t="s">
        <v>143</v>
      </c>
      <c r="L782" s="60"/>
      <c r="M782" s="60"/>
      <c r="N782" s="30"/>
      <c r="O782" s="3"/>
      <c r="P782" s="30"/>
      <c r="Q782" s="30"/>
      <c r="R782" s="30"/>
      <c r="S782" s="131"/>
    </row>
    <row r="783" spans="1:19" ht="20.25">
      <c r="A783" s="293" t="s">
        <v>10</v>
      </c>
      <c r="B783" s="294" t="s">
        <v>100</v>
      </c>
      <c r="C783" s="289"/>
      <c r="D783" s="289"/>
      <c r="E783" s="289"/>
      <c r="F783" s="289"/>
      <c r="G783" s="289"/>
      <c r="H783" s="289"/>
      <c r="I783" s="289"/>
      <c r="J783" s="290"/>
      <c r="K783" s="295" t="s">
        <v>11</v>
      </c>
      <c r="L783" s="286" t="s">
        <v>3</v>
      </c>
      <c r="M783" s="286" t="s">
        <v>4</v>
      </c>
      <c r="N783" s="284" t="s">
        <v>5</v>
      </c>
      <c r="O783" s="286" t="s">
        <v>6</v>
      </c>
      <c r="P783" s="287" t="s">
        <v>7</v>
      </c>
      <c r="Q783" s="287" t="s">
        <v>8</v>
      </c>
      <c r="R783" s="286" t="s">
        <v>101</v>
      </c>
      <c r="S783" s="131"/>
    </row>
    <row r="784" spans="1:19" ht="15.75">
      <c r="A784" s="285"/>
      <c r="B784" s="64" t="s">
        <v>102</v>
      </c>
      <c r="C784" s="64" t="s">
        <v>103</v>
      </c>
      <c r="D784" s="64" t="s">
        <v>104</v>
      </c>
      <c r="E784" s="64" t="s">
        <v>105</v>
      </c>
      <c r="F784" s="64" t="s">
        <v>106</v>
      </c>
      <c r="G784" s="64" t="s">
        <v>107</v>
      </c>
      <c r="H784" s="64" t="s">
        <v>108</v>
      </c>
      <c r="I784" s="64" t="s">
        <v>109</v>
      </c>
      <c r="J784" s="64" t="s">
        <v>110</v>
      </c>
      <c r="K784" s="285"/>
      <c r="L784" s="285"/>
      <c r="M784" s="285"/>
      <c r="N784" s="285"/>
      <c r="O784" s="285"/>
      <c r="P784" s="285"/>
      <c r="Q784" s="285"/>
      <c r="R784" s="285"/>
      <c r="S784" s="131"/>
    </row>
    <row r="785" spans="1:19" ht="15.75">
      <c r="A785" s="64">
        <v>2301</v>
      </c>
      <c r="B785" s="181">
        <v>129</v>
      </c>
      <c r="C785" s="87"/>
      <c r="D785" s="87"/>
      <c r="E785" s="87"/>
      <c r="F785" s="87"/>
      <c r="G785" s="87"/>
      <c r="H785" s="87"/>
      <c r="I785" s="87"/>
      <c r="J785" s="87"/>
      <c r="K785" s="126"/>
      <c r="L785" s="67"/>
      <c r="M785" s="49"/>
      <c r="N785" s="68"/>
      <c r="O785" s="107"/>
      <c r="P785" s="70">
        <f>B785</f>
        <v>129</v>
      </c>
      <c r="Q785" s="108"/>
      <c r="R785" s="107"/>
      <c r="S785" s="131"/>
    </row>
    <row r="786" spans="1:19" ht="15.75">
      <c r="A786" s="64">
        <v>2302</v>
      </c>
      <c r="B786" s="87"/>
      <c r="C786" s="87">
        <v>112</v>
      </c>
      <c r="D786" s="87"/>
      <c r="E786" s="87"/>
      <c r="F786" s="87"/>
      <c r="G786" s="87"/>
      <c r="H786" s="87"/>
      <c r="I786" s="87"/>
      <c r="J786" s="87"/>
      <c r="K786" s="126"/>
      <c r="L786" s="72"/>
      <c r="M786" s="3"/>
      <c r="N786" s="73"/>
      <c r="O786" s="127">
        <f>IF(C786=0,"",C786/B785)</f>
        <v>0.86821705426356588</v>
      </c>
      <c r="P786" s="75">
        <v>115</v>
      </c>
      <c r="Q786" s="128">
        <f t="shared" ref="Q786:Q793" si="71">IF(P786=0,"",P786/P785)</f>
        <v>0.89147286821705429</v>
      </c>
      <c r="R786" s="128">
        <f t="shared" ref="R786:R793" si="72">IF(P786=0,"",100%-Q786)</f>
        <v>0.10852713178294571</v>
      </c>
      <c r="S786" s="131"/>
    </row>
    <row r="787" spans="1:19" ht="15.75">
      <c r="A787" s="64">
        <v>2401</v>
      </c>
      <c r="B787" s="87"/>
      <c r="C787" s="87"/>
      <c r="D787" s="87">
        <v>94</v>
      </c>
      <c r="E787" s="87"/>
      <c r="F787" s="87"/>
      <c r="G787" s="87"/>
      <c r="H787" s="87"/>
      <c r="I787" s="87"/>
      <c r="J787" s="87"/>
      <c r="K787" s="126"/>
      <c r="L787" s="72"/>
      <c r="M787" s="3"/>
      <c r="N787" s="73"/>
      <c r="O787" s="127">
        <f>IF(D787=0,"",D787/C786)</f>
        <v>0.8392857142857143</v>
      </c>
      <c r="P787" s="75">
        <v>103</v>
      </c>
      <c r="Q787" s="128">
        <f t="shared" si="71"/>
        <v>0.89565217391304353</v>
      </c>
      <c r="R787" s="128">
        <f t="shared" si="72"/>
        <v>0.10434782608695647</v>
      </c>
      <c r="S787" s="8">
        <f>P787/P785</f>
        <v>0.79844961240310075</v>
      </c>
    </row>
    <row r="788" spans="1:19" ht="15.75">
      <c r="A788" s="64">
        <v>2402</v>
      </c>
      <c r="B788" s="87"/>
      <c r="C788" s="87"/>
      <c r="D788" s="87"/>
      <c r="E788" s="87">
        <v>70</v>
      </c>
      <c r="F788" s="87"/>
      <c r="G788" s="87"/>
      <c r="H788" s="87"/>
      <c r="I788" s="87"/>
      <c r="J788" s="87"/>
      <c r="K788" s="126"/>
      <c r="L788" s="72"/>
      <c r="M788" s="3"/>
      <c r="N788" s="73"/>
      <c r="O788" s="127">
        <f>IF(E788=0,"",E788/D787)</f>
        <v>0.74468085106382975</v>
      </c>
      <c r="P788" s="75">
        <v>98</v>
      </c>
      <c r="Q788" s="128">
        <f t="shared" si="71"/>
        <v>0.95145631067961167</v>
      </c>
      <c r="R788" s="128">
        <f t="shared" si="72"/>
        <v>4.8543689320388328E-2</v>
      </c>
      <c r="S788" s="131"/>
    </row>
    <row r="789" spans="1:19" ht="15.75">
      <c r="A789" s="64">
        <v>2501</v>
      </c>
      <c r="B789" s="87"/>
      <c r="C789" s="87"/>
      <c r="D789" s="87"/>
      <c r="E789" s="87"/>
      <c r="F789" s="87"/>
      <c r="G789" s="87"/>
      <c r="H789" s="87"/>
      <c r="I789" s="87"/>
      <c r="J789" s="87"/>
      <c r="K789" s="126"/>
      <c r="L789" s="72"/>
      <c r="M789" s="3"/>
      <c r="N789" s="73"/>
      <c r="O789" s="127" t="str">
        <f>IF(F789=0,"",F789/E788)</f>
        <v/>
      </c>
      <c r="P789" s="75"/>
      <c r="Q789" s="128" t="str">
        <f t="shared" si="71"/>
        <v/>
      </c>
      <c r="R789" s="128" t="str">
        <f t="shared" si="72"/>
        <v/>
      </c>
      <c r="S789" s="131"/>
    </row>
    <row r="790" spans="1:19" ht="15.75">
      <c r="A790" s="64">
        <v>2502</v>
      </c>
      <c r="B790" s="87"/>
      <c r="C790" s="87"/>
      <c r="D790" s="87"/>
      <c r="E790" s="87"/>
      <c r="F790" s="87"/>
      <c r="G790" s="87"/>
      <c r="H790" s="87"/>
      <c r="I790" s="87"/>
      <c r="J790" s="87"/>
      <c r="K790" s="126"/>
      <c r="L790" s="72"/>
      <c r="M790" s="3"/>
      <c r="N790" s="73"/>
      <c r="O790" s="127" t="str">
        <f>IF(G790=0,"",G790/F789)</f>
        <v/>
      </c>
      <c r="P790" s="75"/>
      <c r="Q790" s="128" t="str">
        <f t="shared" si="71"/>
        <v/>
      </c>
      <c r="R790" s="128" t="str">
        <f t="shared" si="72"/>
        <v/>
      </c>
      <c r="S790" s="131"/>
    </row>
    <row r="791" spans="1:19" ht="15.75">
      <c r="A791" s="64">
        <v>2601</v>
      </c>
      <c r="B791" s="87"/>
      <c r="C791" s="87"/>
      <c r="D791" s="87"/>
      <c r="E791" s="87"/>
      <c r="F791" s="87"/>
      <c r="G791" s="87"/>
      <c r="H791" s="87"/>
      <c r="I791" s="87"/>
      <c r="J791" s="87"/>
      <c r="K791" s="126"/>
      <c r="L791" s="72"/>
      <c r="M791" s="3"/>
      <c r="N791" s="73"/>
      <c r="O791" s="127" t="str">
        <f>IF(H791=0,"",H791/G790)</f>
        <v/>
      </c>
      <c r="P791" s="75"/>
      <c r="Q791" s="128" t="str">
        <f t="shared" si="71"/>
        <v/>
      </c>
      <c r="R791" s="128" t="str">
        <f t="shared" si="72"/>
        <v/>
      </c>
      <c r="S791" s="131"/>
    </row>
    <row r="792" spans="1:19" ht="15.75">
      <c r="A792" s="64">
        <v>2602</v>
      </c>
      <c r="B792" s="87"/>
      <c r="C792" s="87"/>
      <c r="D792" s="87"/>
      <c r="E792" s="87"/>
      <c r="F792" s="87"/>
      <c r="G792" s="87"/>
      <c r="H792" s="87"/>
      <c r="I792" s="87"/>
      <c r="J792" s="87"/>
      <c r="K792" s="126"/>
      <c r="L792" s="72"/>
      <c r="M792" s="3"/>
      <c r="N792" s="73"/>
      <c r="O792" s="127" t="str">
        <f>IF(I792=0,"",I792/H791)</f>
        <v/>
      </c>
      <c r="P792" s="75"/>
      <c r="Q792" s="128" t="str">
        <f t="shared" si="71"/>
        <v/>
      </c>
      <c r="R792" s="128" t="str">
        <f t="shared" si="72"/>
        <v/>
      </c>
      <c r="S792" s="131"/>
    </row>
    <row r="793" spans="1:19" ht="15.75">
      <c r="A793" s="64">
        <v>2701</v>
      </c>
      <c r="B793" s="87"/>
      <c r="C793" s="87"/>
      <c r="D793" s="87"/>
      <c r="E793" s="87"/>
      <c r="F793" s="87"/>
      <c r="G793" s="87"/>
      <c r="H793" s="87"/>
      <c r="I793" s="87"/>
      <c r="J793" s="87"/>
      <c r="K793" s="126"/>
      <c r="L793" s="72"/>
      <c r="M793" s="3"/>
      <c r="N793" s="73"/>
      <c r="O793" s="129" t="str">
        <f>IF(J793=0,"",J793/I792)</f>
        <v/>
      </c>
      <c r="P793" s="75"/>
      <c r="Q793" s="130" t="str">
        <f t="shared" si="71"/>
        <v/>
      </c>
      <c r="R793" s="130" t="str">
        <f t="shared" si="72"/>
        <v/>
      </c>
      <c r="S793" s="131"/>
    </row>
    <row r="794" spans="1:19" ht="15.75">
      <c r="A794" s="64">
        <v>2702</v>
      </c>
      <c r="B794" s="87"/>
      <c r="C794" s="87"/>
      <c r="D794" s="87"/>
      <c r="E794" s="87"/>
      <c r="F794" s="87"/>
      <c r="G794" s="87"/>
      <c r="H794" s="87"/>
      <c r="I794" s="87"/>
      <c r="J794" s="87"/>
      <c r="K794" s="126"/>
      <c r="L794" s="72"/>
      <c r="M794" s="3"/>
      <c r="N794" s="30"/>
      <c r="O794" s="80"/>
      <c r="P794" s="81"/>
      <c r="Q794" s="82"/>
      <c r="R794" s="83"/>
      <c r="S794" s="131"/>
    </row>
    <row r="795" spans="1:19" ht="15.75">
      <c r="A795" s="64">
        <v>2801</v>
      </c>
      <c r="B795" s="87"/>
      <c r="C795" s="87"/>
      <c r="D795" s="87"/>
      <c r="E795" s="87"/>
      <c r="F795" s="87"/>
      <c r="G795" s="87"/>
      <c r="H795" s="87"/>
      <c r="I795" s="87"/>
      <c r="J795" s="87"/>
      <c r="K795" s="126"/>
      <c r="L795" s="72"/>
      <c r="M795" s="3"/>
      <c r="N795" s="30"/>
      <c r="O795" s="84"/>
      <c r="P795" s="241"/>
      <c r="Q795" s="86"/>
      <c r="R795" s="84"/>
      <c r="S795" s="131"/>
    </row>
    <row r="796" spans="1:19" ht="15.75">
      <c r="A796" s="64">
        <v>2802</v>
      </c>
      <c r="B796" s="87"/>
      <c r="C796" s="87"/>
      <c r="D796" s="87"/>
      <c r="E796" s="87"/>
      <c r="F796" s="87"/>
      <c r="G796" s="87"/>
      <c r="H796" s="87"/>
      <c r="I796" s="87"/>
      <c r="J796" s="87"/>
      <c r="K796" s="126"/>
      <c r="L796" s="72"/>
      <c r="M796" s="3"/>
      <c r="N796" s="30"/>
      <c r="O796" s="84"/>
      <c r="P796" s="241"/>
      <c r="Q796" s="86"/>
      <c r="R796" s="84"/>
      <c r="S796" s="131"/>
    </row>
    <row r="797" spans="1:19" ht="15.75">
      <c r="A797" s="64">
        <v>2901</v>
      </c>
      <c r="B797" s="87"/>
      <c r="C797" s="87"/>
      <c r="D797" s="87"/>
      <c r="E797" s="87"/>
      <c r="F797" s="87"/>
      <c r="G797" s="87"/>
      <c r="H797" s="87"/>
      <c r="I797" s="87"/>
      <c r="J797" s="87"/>
      <c r="K797" s="126"/>
      <c r="L797" s="72"/>
      <c r="M797" s="3"/>
      <c r="N797" s="30"/>
      <c r="O797" s="3"/>
      <c r="P797" s="30"/>
      <c r="Q797" s="23"/>
      <c r="R797" s="84"/>
      <c r="S797" s="131"/>
    </row>
    <row r="798" spans="1:19" ht="15.75">
      <c r="A798" s="64">
        <v>2902</v>
      </c>
      <c r="B798" s="87"/>
      <c r="C798" s="87"/>
      <c r="D798" s="87"/>
      <c r="E798" s="87"/>
      <c r="F798" s="87"/>
      <c r="G798" s="87"/>
      <c r="H798" s="87"/>
      <c r="I798" s="87"/>
      <c r="J798" s="87"/>
      <c r="K798" s="126"/>
      <c r="L798" s="72"/>
      <c r="M798" s="3"/>
      <c r="N798" s="30"/>
      <c r="O798" s="89" t="s">
        <v>83</v>
      </c>
      <c r="P798" s="90"/>
      <c r="Q798" s="120" t="str">
        <f>IF(SUM(K791:K794)=0,"",SUM(K791:K794))</f>
        <v/>
      </c>
      <c r="R798" s="92" t="s">
        <v>11</v>
      </c>
      <c r="S798" s="131"/>
    </row>
    <row r="799" spans="1:19" ht="15.75">
      <c r="A799" s="64">
        <v>3001</v>
      </c>
      <c r="B799" s="87"/>
      <c r="C799" s="87"/>
      <c r="D799" s="87"/>
      <c r="E799" s="87"/>
      <c r="F799" s="87"/>
      <c r="G799" s="87"/>
      <c r="H799" s="87"/>
      <c r="I799" s="87"/>
      <c r="J799" s="87"/>
      <c r="K799" s="126"/>
      <c r="L799" s="72"/>
      <c r="M799" s="3"/>
      <c r="N799" s="30"/>
      <c r="O799" s="93" t="s">
        <v>85</v>
      </c>
      <c r="P799" s="94" t="str">
        <f>IF(P798/B785=0,"",P798/B785)</f>
        <v/>
      </c>
      <c r="Q799" s="121" t="e">
        <f>IF(P798/Q798=0,"",P798/Q798)</f>
        <v>#VALUE!</v>
      </c>
      <c r="R799" s="96" t="s">
        <v>86</v>
      </c>
      <c r="S799" s="131"/>
    </row>
    <row r="800" spans="1:19" ht="12.75">
      <c r="A800" s="254"/>
      <c r="B800" s="87"/>
      <c r="C800" s="87"/>
      <c r="D800" s="87"/>
      <c r="E800" s="87"/>
      <c r="F800" s="87"/>
      <c r="G800" s="87"/>
      <c r="H800" s="87"/>
      <c r="I800" s="87"/>
      <c r="J800" s="87"/>
      <c r="K800" s="126"/>
      <c r="L800" s="97"/>
      <c r="M800" s="98"/>
      <c r="N800" s="99"/>
      <c r="O800" s="98"/>
      <c r="P800" s="99"/>
      <c r="Q800" s="99"/>
      <c r="R800" s="122"/>
      <c r="S800" s="131"/>
    </row>
    <row r="801" spans="1:19" ht="18">
      <c r="A801" s="29"/>
      <c r="B801" s="30"/>
      <c r="C801" s="30"/>
      <c r="D801" s="131"/>
      <c r="E801" s="288" t="s">
        <v>111</v>
      </c>
      <c r="F801" s="289"/>
      <c r="G801" s="289"/>
      <c r="H801" s="289"/>
      <c r="I801" s="289"/>
      <c r="J801" s="289"/>
      <c r="K801" s="101">
        <f>SUM(K785:K797)</f>
        <v>0</v>
      </c>
      <c r="L801" s="102" t="str">
        <f>IF(K793=0,"",K793/B785)</f>
        <v/>
      </c>
      <c r="M801" s="102" t="str">
        <f>IF(K801=0,"",K801/B785)</f>
        <v/>
      </c>
      <c r="N801" s="102" t="str">
        <f>IF(K793=0,"",M801-L801)</f>
        <v/>
      </c>
      <c r="O801" s="3"/>
      <c r="P801" s="30"/>
      <c r="Q801" s="23"/>
      <c r="R801" s="3"/>
      <c r="S801" s="131"/>
    </row>
    <row r="802" spans="1:19" ht="12.75" customHeight="1"/>
    <row r="803" spans="1:19" ht="12.75" customHeight="1"/>
    <row r="804" spans="1:19" ht="26.25">
      <c r="A804" s="2"/>
      <c r="B804" s="291" t="s">
        <v>99</v>
      </c>
      <c r="C804" s="292"/>
      <c r="D804" s="292"/>
      <c r="E804" s="292"/>
      <c r="F804" s="292"/>
      <c r="G804" s="292"/>
      <c r="H804" s="292"/>
      <c r="I804" s="292"/>
      <c r="J804" s="292"/>
      <c r="K804" s="60" t="s">
        <v>144</v>
      </c>
      <c r="L804" s="60"/>
      <c r="M804" s="60"/>
      <c r="N804" s="30"/>
      <c r="O804" s="3"/>
      <c r="P804" s="30"/>
      <c r="Q804" s="30"/>
      <c r="R804" s="30"/>
      <c r="S804" s="131"/>
    </row>
    <row r="805" spans="1:19" ht="20.25">
      <c r="A805" s="293" t="s">
        <v>10</v>
      </c>
      <c r="B805" s="294" t="s">
        <v>100</v>
      </c>
      <c r="C805" s="289"/>
      <c r="D805" s="289"/>
      <c r="E805" s="289"/>
      <c r="F805" s="289"/>
      <c r="G805" s="289"/>
      <c r="H805" s="289"/>
      <c r="I805" s="289"/>
      <c r="J805" s="290"/>
      <c r="K805" s="295" t="s">
        <v>11</v>
      </c>
      <c r="L805" s="286" t="s">
        <v>3</v>
      </c>
      <c r="M805" s="286" t="s">
        <v>4</v>
      </c>
      <c r="N805" s="284" t="s">
        <v>5</v>
      </c>
      <c r="O805" s="286" t="s">
        <v>6</v>
      </c>
      <c r="P805" s="287" t="s">
        <v>7</v>
      </c>
      <c r="Q805" s="287" t="s">
        <v>8</v>
      </c>
      <c r="R805" s="286" t="s">
        <v>101</v>
      </c>
      <c r="S805" s="131"/>
    </row>
    <row r="806" spans="1:19" ht="15.75">
      <c r="A806" s="285"/>
      <c r="B806" s="64" t="s">
        <v>102</v>
      </c>
      <c r="C806" s="64" t="s">
        <v>103</v>
      </c>
      <c r="D806" s="64" t="s">
        <v>104</v>
      </c>
      <c r="E806" s="64" t="s">
        <v>105</v>
      </c>
      <c r="F806" s="64" t="s">
        <v>106</v>
      </c>
      <c r="G806" s="64" t="s">
        <v>107</v>
      </c>
      <c r="H806" s="64" t="s">
        <v>108</v>
      </c>
      <c r="I806" s="64" t="s">
        <v>109</v>
      </c>
      <c r="J806" s="64" t="s">
        <v>110</v>
      </c>
      <c r="K806" s="285"/>
      <c r="L806" s="285"/>
      <c r="M806" s="285"/>
      <c r="N806" s="285"/>
      <c r="O806" s="285"/>
      <c r="P806" s="285"/>
      <c r="Q806" s="285"/>
      <c r="R806" s="285"/>
      <c r="S806" s="131"/>
    </row>
    <row r="807" spans="1:19" ht="15.75">
      <c r="A807" s="64">
        <v>2302</v>
      </c>
      <c r="B807" s="181">
        <v>115</v>
      </c>
      <c r="C807" s="87"/>
      <c r="D807" s="87"/>
      <c r="E807" s="87"/>
      <c r="F807" s="87"/>
      <c r="G807" s="87"/>
      <c r="H807" s="87"/>
      <c r="I807" s="87"/>
      <c r="J807" s="87"/>
      <c r="K807" s="126"/>
      <c r="L807" s="67"/>
      <c r="M807" s="49"/>
      <c r="N807" s="68"/>
      <c r="O807" s="107"/>
      <c r="P807" s="70">
        <f>B807</f>
        <v>115</v>
      </c>
      <c r="Q807" s="108"/>
      <c r="R807" s="107"/>
      <c r="S807" s="131"/>
    </row>
    <row r="808" spans="1:19" ht="15.75">
      <c r="A808" s="64">
        <v>2401</v>
      </c>
      <c r="B808" s="87"/>
      <c r="C808" s="87">
        <v>92</v>
      </c>
      <c r="D808" s="87"/>
      <c r="E808" s="87"/>
      <c r="F808" s="87"/>
      <c r="G808" s="87"/>
      <c r="H808" s="87"/>
      <c r="I808" s="87"/>
      <c r="J808" s="87"/>
      <c r="K808" s="126"/>
      <c r="L808" s="72"/>
      <c r="M808" s="3"/>
      <c r="N808" s="73"/>
      <c r="O808" s="127">
        <f>IF(C808=0,"",C808/B807)</f>
        <v>0.8</v>
      </c>
      <c r="P808" s="75">
        <v>93</v>
      </c>
      <c r="Q808" s="128">
        <f t="shared" ref="Q808:Q815" si="73">IF(P808=0,"",P808/P807)</f>
        <v>0.80869565217391304</v>
      </c>
      <c r="R808" s="128">
        <f t="shared" ref="R808:R815" si="74">IF(P808=0,"",100%-Q808)</f>
        <v>0.19130434782608696</v>
      </c>
      <c r="S808" s="131"/>
    </row>
    <row r="809" spans="1:19" ht="15.75">
      <c r="A809" s="64">
        <v>2402</v>
      </c>
      <c r="B809" s="87"/>
      <c r="C809" s="87"/>
      <c r="D809" s="87">
        <v>77</v>
      </c>
      <c r="E809" s="87"/>
      <c r="F809" s="87"/>
      <c r="G809" s="87"/>
      <c r="H809" s="87"/>
      <c r="I809" s="87"/>
      <c r="J809" s="87"/>
      <c r="K809" s="126"/>
      <c r="L809" s="72"/>
      <c r="M809" s="3"/>
      <c r="N809" s="73"/>
      <c r="O809" s="127">
        <f>IF(D809=0,"",D809/C808)</f>
        <v>0.83695652173913049</v>
      </c>
      <c r="P809" s="75">
        <v>87</v>
      </c>
      <c r="Q809" s="128">
        <f t="shared" si="73"/>
        <v>0.93548387096774188</v>
      </c>
      <c r="R809" s="128">
        <f t="shared" si="74"/>
        <v>6.4516129032258118E-2</v>
      </c>
      <c r="S809" s="8">
        <f>P809/P807</f>
        <v>0.75652173913043474</v>
      </c>
    </row>
    <row r="810" spans="1:19" ht="15.75">
      <c r="A810" s="64">
        <v>2501</v>
      </c>
      <c r="B810" s="87"/>
      <c r="C810" s="87"/>
      <c r="D810" s="87"/>
      <c r="E810" s="87"/>
      <c r="F810" s="87"/>
      <c r="G810" s="87"/>
      <c r="H810" s="87"/>
      <c r="I810" s="87"/>
      <c r="J810" s="87"/>
      <c r="K810" s="126"/>
      <c r="L810" s="72"/>
      <c r="M810" s="3"/>
      <c r="N810" s="73"/>
      <c r="O810" s="127" t="str">
        <f>IF(E810=0,"",E810/D809)</f>
        <v/>
      </c>
      <c r="P810" s="75"/>
      <c r="Q810" s="128" t="str">
        <f t="shared" si="73"/>
        <v/>
      </c>
      <c r="R810" s="128" t="str">
        <f t="shared" si="74"/>
        <v/>
      </c>
      <c r="S810" s="131"/>
    </row>
    <row r="811" spans="1:19" ht="15.75">
      <c r="A811" s="64">
        <v>2502</v>
      </c>
      <c r="B811" s="87"/>
      <c r="C811" s="87"/>
      <c r="D811" s="87"/>
      <c r="E811" s="87"/>
      <c r="F811" s="87"/>
      <c r="G811" s="87"/>
      <c r="H811" s="87"/>
      <c r="I811" s="87"/>
      <c r="J811" s="87"/>
      <c r="K811" s="126"/>
      <c r="L811" s="72"/>
      <c r="M811" s="3"/>
      <c r="N811" s="73"/>
      <c r="O811" s="127" t="str">
        <f>IF(F811=0,"",F811/E810)</f>
        <v/>
      </c>
      <c r="P811" s="75"/>
      <c r="Q811" s="128" t="str">
        <f t="shared" si="73"/>
        <v/>
      </c>
      <c r="R811" s="128" t="str">
        <f t="shared" si="74"/>
        <v/>
      </c>
      <c r="S811" s="131"/>
    </row>
    <row r="812" spans="1:19" ht="15.75">
      <c r="A812" s="64">
        <v>2601</v>
      </c>
      <c r="B812" s="87"/>
      <c r="C812" s="87"/>
      <c r="D812" s="87"/>
      <c r="E812" s="87"/>
      <c r="F812" s="87"/>
      <c r="G812" s="87"/>
      <c r="H812" s="87"/>
      <c r="I812" s="87"/>
      <c r="J812" s="87"/>
      <c r="K812" s="126"/>
      <c r="L812" s="72"/>
      <c r="M812" s="3"/>
      <c r="N812" s="73"/>
      <c r="O812" s="127" t="str">
        <f>IF(G812=0,"",G812/F811)</f>
        <v/>
      </c>
      <c r="P812" s="75"/>
      <c r="Q812" s="128" t="str">
        <f t="shared" si="73"/>
        <v/>
      </c>
      <c r="R812" s="128" t="str">
        <f t="shared" si="74"/>
        <v/>
      </c>
      <c r="S812" s="131"/>
    </row>
    <row r="813" spans="1:19" ht="15.75">
      <c r="A813" s="64">
        <v>2602</v>
      </c>
      <c r="B813" s="87"/>
      <c r="C813" s="87"/>
      <c r="D813" s="87"/>
      <c r="E813" s="87"/>
      <c r="F813" s="87"/>
      <c r="G813" s="87"/>
      <c r="H813" s="87"/>
      <c r="I813" s="87"/>
      <c r="J813" s="87"/>
      <c r="K813" s="126"/>
      <c r="L813" s="72"/>
      <c r="M813" s="3"/>
      <c r="N813" s="73"/>
      <c r="O813" s="127" t="str">
        <f>IF(H813=0,"",H813/G812)</f>
        <v/>
      </c>
      <c r="P813" s="75"/>
      <c r="Q813" s="128" t="str">
        <f t="shared" si="73"/>
        <v/>
      </c>
      <c r="R813" s="128" t="str">
        <f t="shared" si="74"/>
        <v/>
      </c>
      <c r="S813" s="131"/>
    </row>
    <row r="814" spans="1:19" ht="15.75">
      <c r="A814" s="64">
        <v>2701</v>
      </c>
      <c r="B814" s="87"/>
      <c r="C814" s="87"/>
      <c r="D814" s="87"/>
      <c r="E814" s="87"/>
      <c r="F814" s="87"/>
      <c r="G814" s="87"/>
      <c r="H814" s="87"/>
      <c r="I814" s="87"/>
      <c r="J814" s="87"/>
      <c r="K814" s="126"/>
      <c r="L814" s="72"/>
      <c r="M814" s="3"/>
      <c r="N814" s="73"/>
      <c r="O814" s="127" t="str">
        <f>IF(I814=0,"",I814/H813)</f>
        <v/>
      </c>
      <c r="P814" s="75"/>
      <c r="Q814" s="128" t="str">
        <f t="shared" si="73"/>
        <v/>
      </c>
      <c r="R814" s="128" t="str">
        <f t="shared" si="74"/>
        <v/>
      </c>
      <c r="S814" s="131"/>
    </row>
    <row r="815" spans="1:19" ht="15.75">
      <c r="A815" s="64">
        <v>2702</v>
      </c>
      <c r="B815" s="87"/>
      <c r="C815" s="87"/>
      <c r="D815" s="87"/>
      <c r="E815" s="87"/>
      <c r="F815" s="87"/>
      <c r="G815" s="87"/>
      <c r="H815" s="87"/>
      <c r="I815" s="87"/>
      <c r="J815" s="87"/>
      <c r="K815" s="126"/>
      <c r="L815" s="72"/>
      <c r="M815" s="3"/>
      <c r="N815" s="73"/>
      <c r="O815" s="129" t="str">
        <f>IF(J815=0,"",J815/I814)</f>
        <v/>
      </c>
      <c r="P815" s="75"/>
      <c r="Q815" s="130" t="str">
        <f t="shared" si="73"/>
        <v/>
      </c>
      <c r="R815" s="130" t="str">
        <f t="shared" si="74"/>
        <v/>
      </c>
      <c r="S815" s="131"/>
    </row>
    <row r="816" spans="1:19" ht="15.75">
      <c r="A816" s="64">
        <v>2801</v>
      </c>
      <c r="B816" s="87"/>
      <c r="C816" s="87"/>
      <c r="D816" s="87"/>
      <c r="E816" s="87"/>
      <c r="F816" s="87"/>
      <c r="G816" s="87"/>
      <c r="H816" s="87"/>
      <c r="I816" s="87"/>
      <c r="J816" s="87"/>
      <c r="K816" s="126"/>
      <c r="L816" s="72"/>
      <c r="M816" s="3"/>
      <c r="N816" s="30"/>
      <c r="O816" s="80"/>
      <c r="P816" s="81"/>
      <c r="Q816" s="82"/>
      <c r="R816" s="83"/>
      <c r="S816" s="131"/>
    </row>
    <row r="817" spans="1:19" ht="15.75">
      <c r="A817" s="64">
        <v>2802</v>
      </c>
      <c r="B817" s="87"/>
      <c r="C817" s="87"/>
      <c r="D817" s="87"/>
      <c r="E817" s="87"/>
      <c r="F817" s="87"/>
      <c r="G817" s="87"/>
      <c r="H817" s="87"/>
      <c r="I817" s="87"/>
      <c r="J817" s="87"/>
      <c r="K817" s="126"/>
      <c r="L817" s="72"/>
      <c r="M817" s="3"/>
      <c r="N817" s="30"/>
      <c r="O817" s="84"/>
      <c r="P817" s="241"/>
      <c r="Q817" s="86"/>
      <c r="R817" s="84"/>
      <c r="S817" s="131"/>
    </row>
    <row r="818" spans="1:19" ht="15.75">
      <c r="A818" s="64">
        <v>2901</v>
      </c>
      <c r="B818" s="87"/>
      <c r="C818" s="87"/>
      <c r="D818" s="87"/>
      <c r="E818" s="87"/>
      <c r="F818" s="87"/>
      <c r="G818" s="87"/>
      <c r="H818" s="87"/>
      <c r="I818" s="87"/>
      <c r="J818" s="87"/>
      <c r="K818" s="126"/>
      <c r="L818" s="72"/>
      <c r="M818" s="3"/>
      <c r="N818" s="30"/>
      <c r="O818" s="84"/>
      <c r="P818" s="241"/>
      <c r="Q818" s="86"/>
      <c r="R818" s="84"/>
      <c r="S818" s="131"/>
    </row>
    <row r="819" spans="1:19" ht="15.75">
      <c r="A819" s="64">
        <v>2902</v>
      </c>
      <c r="B819" s="87"/>
      <c r="C819" s="87"/>
      <c r="D819" s="87"/>
      <c r="E819" s="87"/>
      <c r="F819" s="87"/>
      <c r="G819" s="87"/>
      <c r="H819" s="87"/>
      <c r="I819" s="87"/>
      <c r="J819" s="87"/>
      <c r="K819" s="126"/>
      <c r="L819" s="72"/>
      <c r="M819" s="3"/>
      <c r="N819" s="30"/>
      <c r="O819" s="3"/>
      <c r="P819" s="30"/>
      <c r="Q819" s="23"/>
      <c r="R819" s="84"/>
      <c r="S819" s="131"/>
    </row>
    <row r="820" spans="1:19" ht="15.75">
      <c r="A820" s="64">
        <v>3001</v>
      </c>
      <c r="B820" s="87"/>
      <c r="C820" s="87"/>
      <c r="D820" s="87"/>
      <c r="E820" s="87"/>
      <c r="F820" s="87"/>
      <c r="G820" s="87"/>
      <c r="H820" s="87"/>
      <c r="I820" s="87"/>
      <c r="J820" s="87"/>
      <c r="K820" s="126"/>
      <c r="L820" s="72"/>
      <c r="M820" s="3"/>
      <c r="N820" s="30"/>
      <c r="O820" s="89" t="s">
        <v>83</v>
      </c>
      <c r="P820" s="90"/>
      <c r="Q820" s="120" t="str">
        <f>IF(SUM(K813:K816)=0,"",SUM(K813:K816))</f>
        <v/>
      </c>
      <c r="R820" s="92" t="s">
        <v>11</v>
      </c>
      <c r="S820" s="131"/>
    </row>
    <row r="821" spans="1:19" ht="15.75">
      <c r="A821" s="64">
        <v>3002</v>
      </c>
      <c r="B821" s="87"/>
      <c r="C821" s="87"/>
      <c r="D821" s="87"/>
      <c r="E821" s="87"/>
      <c r="F821" s="87"/>
      <c r="G821" s="87"/>
      <c r="H821" s="87"/>
      <c r="I821" s="87"/>
      <c r="J821" s="87"/>
      <c r="K821" s="126"/>
      <c r="L821" s="72"/>
      <c r="M821" s="3"/>
      <c r="N821" s="30"/>
      <c r="O821" s="93" t="s">
        <v>85</v>
      </c>
      <c r="P821" s="94" t="str">
        <f>IF(P820/B807=0,"",P820/B807)</f>
        <v/>
      </c>
      <c r="Q821" s="121" t="e">
        <f>IF(P820/Q820=0,"",P820/Q820)</f>
        <v>#VALUE!</v>
      </c>
      <c r="R821" s="96" t="s">
        <v>86</v>
      </c>
      <c r="S821" s="131"/>
    </row>
    <row r="822" spans="1:19" ht="12.75">
      <c r="A822" s="261"/>
      <c r="B822" s="87"/>
      <c r="C822" s="87"/>
      <c r="D822" s="87"/>
      <c r="E822" s="87"/>
      <c r="F822" s="87"/>
      <c r="G822" s="87"/>
      <c r="H822" s="87"/>
      <c r="I822" s="87"/>
      <c r="J822" s="87"/>
      <c r="K822" s="126"/>
      <c r="L822" s="97"/>
      <c r="M822" s="98"/>
      <c r="N822" s="99"/>
      <c r="O822" s="98"/>
      <c r="P822" s="99"/>
      <c r="Q822" s="99"/>
      <c r="R822" s="122"/>
      <c r="S822" s="131"/>
    </row>
    <row r="823" spans="1:19" ht="18">
      <c r="A823" s="29"/>
      <c r="B823" s="30"/>
      <c r="C823" s="30"/>
      <c r="D823" s="131"/>
      <c r="E823" s="288" t="s">
        <v>111</v>
      </c>
      <c r="F823" s="289"/>
      <c r="G823" s="289"/>
      <c r="H823" s="289"/>
      <c r="I823" s="289"/>
      <c r="J823" s="289"/>
      <c r="K823" s="101">
        <f>SUM(K807:K819)</f>
        <v>0</v>
      </c>
      <c r="L823" s="102" t="str">
        <f>IF(K815=0,"",K815/B807)</f>
        <v/>
      </c>
      <c r="M823" s="102" t="str">
        <f>IF(K823=0,"",K823/B807)</f>
        <v/>
      </c>
      <c r="N823" s="102" t="str">
        <f>IF(K815=0,"",M823-L823)</f>
        <v/>
      </c>
      <c r="O823" s="3"/>
      <c r="P823" s="30"/>
      <c r="Q823" s="23"/>
      <c r="R823" s="3"/>
      <c r="S823" s="131"/>
    </row>
    <row r="824" spans="1:19" ht="12.75" customHeight="1"/>
    <row r="825" spans="1:19" ht="12.75" customHeight="1"/>
    <row r="826" spans="1:19" ht="26.25">
      <c r="A826" s="2"/>
      <c r="B826" s="291" t="s">
        <v>99</v>
      </c>
      <c r="C826" s="292"/>
      <c r="D826" s="292"/>
      <c r="E826" s="292"/>
      <c r="F826" s="292"/>
      <c r="G826" s="292"/>
      <c r="H826" s="292"/>
      <c r="I826" s="292"/>
      <c r="J826" s="292"/>
      <c r="K826" s="60" t="s">
        <v>145</v>
      </c>
      <c r="L826" s="60"/>
      <c r="M826" s="60"/>
      <c r="N826" s="30"/>
      <c r="O826" s="3"/>
      <c r="P826" s="30"/>
      <c r="Q826" s="30"/>
      <c r="R826" s="30"/>
      <c r="S826" s="131"/>
    </row>
    <row r="827" spans="1:19" ht="20.25">
      <c r="A827" s="293" t="s">
        <v>10</v>
      </c>
      <c r="B827" s="294" t="s">
        <v>100</v>
      </c>
      <c r="C827" s="289"/>
      <c r="D827" s="289"/>
      <c r="E827" s="289"/>
      <c r="F827" s="289"/>
      <c r="G827" s="289"/>
      <c r="H827" s="289"/>
      <c r="I827" s="289"/>
      <c r="J827" s="290"/>
      <c r="K827" s="295" t="s">
        <v>11</v>
      </c>
      <c r="L827" s="286" t="s">
        <v>3</v>
      </c>
      <c r="M827" s="286" t="s">
        <v>4</v>
      </c>
      <c r="N827" s="284" t="s">
        <v>5</v>
      </c>
      <c r="O827" s="286" t="s">
        <v>6</v>
      </c>
      <c r="P827" s="287" t="s">
        <v>7</v>
      </c>
      <c r="Q827" s="287" t="s">
        <v>8</v>
      </c>
      <c r="R827" s="286" t="s">
        <v>101</v>
      </c>
      <c r="S827" s="131"/>
    </row>
    <row r="828" spans="1:19" ht="15.75">
      <c r="A828" s="285"/>
      <c r="B828" s="64" t="s">
        <v>102</v>
      </c>
      <c r="C828" s="64" t="s">
        <v>103</v>
      </c>
      <c r="D828" s="64" t="s">
        <v>104</v>
      </c>
      <c r="E828" s="64" t="s">
        <v>105</v>
      </c>
      <c r="F828" s="64" t="s">
        <v>106</v>
      </c>
      <c r="G828" s="64" t="s">
        <v>107</v>
      </c>
      <c r="H828" s="64" t="s">
        <v>108</v>
      </c>
      <c r="I828" s="64" t="s">
        <v>109</v>
      </c>
      <c r="J828" s="64" t="s">
        <v>110</v>
      </c>
      <c r="K828" s="285"/>
      <c r="L828" s="285"/>
      <c r="M828" s="285"/>
      <c r="N828" s="285"/>
      <c r="O828" s="285"/>
      <c r="P828" s="285"/>
      <c r="Q828" s="285"/>
      <c r="R828" s="285"/>
      <c r="S828" s="131"/>
    </row>
    <row r="829" spans="1:19" ht="15.75">
      <c r="A829" s="64">
        <v>2401</v>
      </c>
      <c r="B829" s="181">
        <v>127</v>
      </c>
      <c r="C829" s="87"/>
      <c r="D829" s="87"/>
      <c r="E829" s="87"/>
      <c r="F829" s="87"/>
      <c r="G829" s="87"/>
      <c r="H829" s="87"/>
      <c r="I829" s="87"/>
      <c r="J829" s="87"/>
      <c r="K829" s="126"/>
      <c r="L829" s="67"/>
      <c r="M829" s="49"/>
      <c r="N829" s="68"/>
      <c r="O829" s="107"/>
      <c r="P829" s="70">
        <f>B829</f>
        <v>127</v>
      </c>
      <c r="Q829" s="108"/>
      <c r="R829" s="107"/>
      <c r="S829" s="131"/>
    </row>
    <row r="830" spans="1:19" ht="15.75">
      <c r="A830" s="64">
        <v>2402</v>
      </c>
      <c r="B830" s="87"/>
      <c r="C830" s="87">
        <v>107</v>
      </c>
      <c r="D830" s="87"/>
      <c r="E830" s="87"/>
      <c r="F830" s="87"/>
      <c r="G830" s="87"/>
      <c r="H830" s="87"/>
      <c r="I830" s="87"/>
      <c r="J830" s="87"/>
      <c r="K830" s="126"/>
      <c r="L830" s="72"/>
      <c r="M830" s="3"/>
      <c r="N830" s="73"/>
      <c r="O830" s="127">
        <f>IF(C830=0,"",C830/B829)</f>
        <v>0.84251968503937003</v>
      </c>
      <c r="P830" s="75">
        <v>107</v>
      </c>
      <c r="Q830" s="128">
        <f t="shared" ref="Q830:Q837" si="75">IF(P830=0,"",P830/P829)</f>
        <v>0.84251968503937003</v>
      </c>
      <c r="R830" s="128">
        <f t="shared" ref="R830:R837" si="76">IF(P830=0,"",100%-Q830)</f>
        <v>0.15748031496062997</v>
      </c>
      <c r="S830" s="131"/>
    </row>
    <row r="831" spans="1:19" ht="15.75">
      <c r="A831" s="64">
        <v>2501</v>
      </c>
      <c r="B831" s="87"/>
      <c r="C831" s="87"/>
      <c r="D831" s="87"/>
      <c r="E831" s="87"/>
      <c r="F831" s="87"/>
      <c r="G831" s="87"/>
      <c r="H831" s="87"/>
      <c r="I831" s="87"/>
      <c r="J831" s="87"/>
      <c r="K831" s="126"/>
      <c r="L831" s="72"/>
      <c r="M831" s="3"/>
      <c r="N831" s="73"/>
      <c r="O831" s="127" t="str">
        <f>IF(D831=0,"",D831/C830)</f>
        <v/>
      </c>
      <c r="P831" s="75"/>
      <c r="Q831" s="128" t="str">
        <f t="shared" si="75"/>
        <v/>
      </c>
      <c r="R831" s="128" t="str">
        <f t="shared" si="76"/>
        <v/>
      </c>
      <c r="S831" s="8">
        <f>P831/P829</f>
        <v>0</v>
      </c>
    </row>
    <row r="832" spans="1:19" ht="15.75">
      <c r="A832" s="64">
        <v>2502</v>
      </c>
      <c r="B832" s="87"/>
      <c r="C832" s="87"/>
      <c r="D832" s="87"/>
      <c r="E832" s="87"/>
      <c r="F832" s="87"/>
      <c r="G832" s="87"/>
      <c r="H832" s="87"/>
      <c r="I832" s="87"/>
      <c r="J832" s="87"/>
      <c r="K832" s="126"/>
      <c r="L832" s="72"/>
      <c r="M832" s="3"/>
      <c r="N832" s="73"/>
      <c r="O832" s="127" t="str">
        <f>IF(E832=0,"",E832/D831)</f>
        <v/>
      </c>
      <c r="P832" s="75"/>
      <c r="Q832" s="128" t="str">
        <f t="shared" si="75"/>
        <v/>
      </c>
      <c r="R832" s="128" t="str">
        <f t="shared" si="76"/>
        <v/>
      </c>
      <c r="S832" s="131"/>
    </row>
    <row r="833" spans="1:19" ht="15.75">
      <c r="A833" s="64">
        <v>2601</v>
      </c>
      <c r="B833" s="87"/>
      <c r="C833" s="87"/>
      <c r="D833" s="87"/>
      <c r="E833" s="87"/>
      <c r="F833" s="87"/>
      <c r="G833" s="87"/>
      <c r="H833" s="87"/>
      <c r="I833" s="87"/>
      <c r="J833" s="87"/>
      <c r="K833" s="126"/>
      <c r="L833" s="72"/>
      <c r="M833" s="3"/>
      <c r="N833" s="73"/>
      <c r="O833" s="127" t="str">
        <f>IF(F833=0,"",F833/E832)</f>
        <v/>
      </c>
      <c r="P833" s="75"/>
      <c r="Q833" s="128" t="str">
        <f t="shared" si="75"/>
        <v/>
      </c>
      <c r="R833" s="128" t="str">
        <f t="shared" si="76"/>
        <v/>
      </c>
      <c r="S833" s="131"/>
    </row>
    <row r="834" spans="1:19" ht="15.75">
      <c r="A834" s="64">
        <v>2602</v>
      </c>
      <c r="B834" s="87"/>
      <c r="C834" s="87"/>
      <c r="D834" s="87"/>
      <c r="E834" s="87"/>
      <c r="F834" s="87"/>
      <c r="G834" s="87"/>
      <c r="H834" s="87"/>
      <c r="I834" s="87"/>
      <c r="J834" s="87"/>
      <c r="K834" s="126"/>
      <c r="L834" s="72"/>
      <c r="M834" s="3"/>
      <c r="N834" s="73"/>
      <c r="O834" s="127" t="str">
        <f>IF(G834=0,"",G834/F833)</f>
        <v/>
      </c>
      <c r="P834" s="75"/>
      <c r="Q834" s="128" t="str">
        <f t="shared" si="75"/>
        <v/>
      </c>
      <c r="R834" s="128" t="str">
        <f t="shared" si="76"/>
        <v/>
      </c>
      <c r="S834" s="131"/>
    </row>
    <row r="835" spans="1:19" ht="15.75">
      <c r="A835" s="64">
        <v>2701</v>
      </c>
      <c r="B835" s="87"/>
      <c r="C835" s="87"/>
      <c r="D835" s="87"/>
      <c r="E835" s="87"/>
      <c r="F835" s="87"/>
      <c r="G835" s="87"/>
      <c r="H835" s="87"/>
      <c r="I835" s="87"/>
      <c r="J835" s="87"/>
      <c r="K835" s="126"/>
      <c r="L835" s="72"/>
      <c r="M835" s="3"/>
      <c r="N835" s="73"/>
      <c r="O835" s="127" t="str">
        <f>IF(H835=0,"",H835/G834)</f>
        <v/>
      </c>
      <c r="P835" s="75"/>
      <c r="Q835" s="128" t="str">
        <f t="shared" si="75"/>
        <v/>
      </c>
      <c r="R835" s="128" t="str">
        <f t="shared" si="76"/>
        <v/>
      </c>
      <c r="S835" s="131"/>
    </row>
    <row r="836" spans="1:19" ht="15.75">
      <c r="A836" s="64">
        <v>2702</v>
      </c>
      <c r="B836" s="87"/>
      <c r="C836" s="87"/>
      <c r="D836" s="87"/>
      <c r="E836" s="87"/>
      <c r="F836" s="87"/>
      <c r="G836" s="87"/>
      <c r="H836" s="87"/>
      <c r="I836" s="87"/>
      <c r="J836" s="87"/>
      <c r="K836" s="126"/>
      <c r="L836" s="72"/>
      <c r="M836" s="3"/>
      <c r="N836" s="73"/>
      <c r="O836" s="127" t="str">
        <f>IF(I836=0,"",I836/H835)</f>
        <v/>
      </c>
      <c r="P836" s="75"/>
      <c r="Q836" s="128" t="str">
        <f t="shared" si="75"/>
        <v/>
      </c>
      <c r="R836" s="128" t="str">
        <f t="shared" si="76"/>
        <v/>
      </c>
      <c r="S836" s="131"/>
    </row>
    <row r="837" spans="1:19" ht="15.75">
      <c r="A837" s="64">
        <v>2801</v>
      </c>
      <c r="B837" s="87"/>
      <c r="C837" s="87"/>
      <c r="D837" s="87"/>
      <c r="E837" s="87"/>
      <c r="F837" s="87"/>
      <c r="G837" s="87"/>
      <c r="H837" s="87"/>
      <c r="I837" s="87"/>
      <c r="J837" s="87"/>
      <c r="K837" s="126"/>
      <c r="L837" s="72"/>
      <c r="M837" s="3"/>
      <c r="N837" s="73"/>
      <c r="O837" s="129" t="str">
        <f>IF(J837=0,"",J837/I836)</f>
        <v/>
      </c>
      <c r="P837" s="75"/>
      <c r="Q837" s="130" t="str">
        <f t="shared" si="75"/>
        <v/>
      </c>
      <c r="R837" s="130" t="str">
        <f t="shared" si="76"/>
        <v/>
      </c>
      <c r="S837" s="131"/>
    </row>
    <row r="838" spans="1:19" ht="15.75">
      <c r="A838" s="64">
        <v>2802</v>
      </c>
      <c r="B838" s="87"/>
      <c r="C838" s="87"/>
      <c r="D838" s="87"/>
      <c r="E838" s="87"/>
      <c r="F838" s="87"/>
      <c r="G838" s="87"/>
      <c r="H838" s="87"/>
      <c r="I838" s="87"/>
      <c r="J838" s="87"/>
      <c r="K838" s="126"/>
      <c r="L838" s="72"/>
      <c r="M838" s="3"/>
      <c r="N838" s="30"/>
      <c r="O838" s="80"/>
      <c r="P838" s="81"/>
      <c r="Q838" s="82"/>
      <c r="R838" s="83"/>
      <c r="S838" s="131"/>
    </row>
    <row r="839" spans="1:19" ht="15.75">
      <c r="A839" s="64">
        <v>2901</v>
      </c>
      <c r="B839" s="87"/>
      <c r="C839" s="87"/>
      <c r="D839" s="87"/>
      <c r="E839" s="87"/>
      <c r="F839" s="87"/>
      <c r="G839" s="87"/>
      <c r="H839" s="87"/>
      <c r="I839" s="87"/>
      <c r="J839" s="87"/>
      <c r="K839" s="126"/>
      <c r="L839" s="72"/>
      <c r="M839" s="3"/>
      <c r="N839" s="30"/>
      <c r="O839" s="84"/>
      <c r="P839" s="241"/>
      <c r="Q839" s="86"/>
      <c r="R839" s="84"/>
      <c r="S839" s="131"/>
    </row>
    <row r="840" spans="1:19" ht="15.75">
      <c r="A840" s="64">
        <v>2902</v>
      </c>
      <c r="B840" s="87"/>
      <c r="C840" s="87"/>
      <c r="D840" s="87"/>
      <c r="E840" s="87"/>
      <c r="F840" s="87"/>
      <c r="G840" s="87"/>
      <c r="H840" s="87"/>
      <c r="I840" s="87"/>
      <c r="J840" s="87"/>
      <c r="K840" s="126"/>
      <c r="L840" s="72"/>
      <c r="M840" s="3"/>
      <c r="N840" s="30"/>
      <c r="O840" s="84"/>
      <c r="P840" s="241"/>
      <c r="Q840" s="86"/>
      <c r="R840" s="84"/>
      <c r="S840" s="131"/>
    </row>
    <row r="841" spans="1:19" ht="15.75">
      <c r="A841" s="64">
        <v>3001</v>
      </c>
      <c r="B841" s="87"/>
      <c r="C841" s="87"/>
      <c r="D841" s="87"/>
      <c r="E841" s="87"/>
      <c r="F841" s="87"/>
      <c r="G841" s="87"/>
      <c r="H841" s="87"/>
      <c r="I841" s="87"/>
      <c r="J841" s="87"/>
      <c r="K841" s="126"/>
      <c r="L841" s="72"/>
      <c r="M841" s="3"/>
      <c r="N841" s="30"/>
      <c r="O841" s="3"/>
      <c r="P841" s="30"/>
      <c r="Q841" s="23"/>
      <c r="R841" s="84"/>
      <c r="S841" s="131"/>
    </row>
    <row r="842" spans="1:19" ht="15.75">
      <c r="A842" s="64">
        <v>3002</v>
      </c>
      <c r="B842" s="87"/>
      <c r="C842" s="87"/>
      <c r="D842" s="87"/>
      <c r="E842" s="87"/>
      <c r="F842" s="87"/>
      <c r="G842" s="87"/>
      <c r="H842" s="87"/>
      <c r="I842" s="87"/>
      <c r="J842" s="87"/>
      <c r="K842" s="126"/>
      <c r="L842" s="72"/>
      <c r="M842" s="3"/>
      <c r="N842" s="30"/>
      <c r="O842" s="89" t="s">
        <v>83</v>
      </c>
      <c r="P842" s="90"/>
      <c r="Q842" s="120" t="str">
        <f>IF(SUM(K835:K838)=0,"",SUM(K835:K838))</f>
        <v/>
      </c>
      <c r="R842" s="92" t="s">
        <v>11</v>
      </c>
      <c r="S842" s="131"/>
    </row>
    <row r="843" spans="1:19" ht="15.75">
      <c r="A843" s="64">
        <v>3101</v>
      </c>
      <c r="B843" s="87"/>
      <c r="C843" s="87"/>
      <c r="D843" s="87"/>
      <c r="E843" s="87"/>
      <c r="F843" s="87"/>
      <c r="G843" s="87"/>
      <c r="H843" s="87"/>
      <c r="I843" s="87"/>
      <c r="J843" s="87"/>
      <c r="K843" s="126"/>
      <c r="L843" s="72"/>
      <c r="M843" s="3"/>
      <c r="N843" s="30"/>
      <c r="O843" s="93" t="s">
        <v>85</v>
      </c>
      <c r="P843" s="94" t="str">
        <f>IF(P842/B829=0,"",P842/B829)</f>
        <v/>
      </c>
      <c r="Q843" s="121" t="e">
        <f>IF(P842/Q842=0,"",P842/Q842)</f>
        <v>#VALUE!</v>
      </c>
      <c r="R843" s="96" t="s">
        <v>86</v>
      </c>
      <c r="S843" s="131"/>
    </row>
    <row r="844" spans="1:19" ht="12.75">
      <c r="A844" s="274"/>
      <c r="B844" s="87"/>
      <c r="C844" s="87"/>
      <c r="D844" s="87"/>
      <c r="E844" s="87"/>
      <c r="F844" s="87"/>
      <c r="G844" s="87"/>
      <c r="H844" s="87"/>
      <c r="I844" s="87"/>
      <c r="J844" s="87"/>
      <c r="K844" s="126"/>
      <c r="L844" s="97"/>
      <c r="M844" s="98"/>
      <c r="N844" s="99"/>
      <c r="O844" s="98"/>
      <c r="P844" s="99"/>
      <c r="Q844" s="99"/>
      <c r="R844" s="122"/>
      <c r="S844" s="131"/>
    </row>
    <row r="845" spans="1:19" ht="18">
      <c r="A845" s="29"/>
      <c r="B845" s="30"/>
      <c r="C845" s="30"/>
      <c r="D845" s="131"/>
      <c r="E845" s="288" t="s">
        <v>111</v>
      </c>
      <c r="F845" s="289"/>
      <c r="G845" s="289"/>
      <c r="H845" s="289"/>
      <c r="I845" s="289"/>
      <c r="J845" s="289"/>
      <c r="K845" s="101">
        <f>SUM(K829:K841)</f>
        <v>0</v>
      </c>
      <c r="L845" s="102" t="str">
        <f>IF(K837=0,"",K837/B829)</f>
        <v/>
      </c>
      <c r="M845" s="102" t="str">
        <f>IF(K845=0,"",K845/B829)</f>
        <v/>
      </c>
      <c r="N845" s="102" t="str">
        <f>IF(K837=0,"",M845-L845)</f>
        <v/>
      </c>
      <c r="O845" s="3"/>
      <c r="P845" s="30"/>
      <c r="Q845" s="23"/>
      <c r="R845" s="3"/>
      <c r="S845" s="131"/>
    </row>
    <row r="846" spans="1:19" ht="12.75" customHeight="1"/>
    <row r="847" spans="1:19" ht="12.75" customHeight="1"/>
    <row r="848" spans="1:19" ht="12.75" customHeight="1">
      <c r="A848" s="2"/>
      <c r="B848" s="291" t="s">
        <v>99</v>
      </c>
      <c r="C848" s="292"/>
      <c r="D848" s="292"/>
      <c r="E848" s="292"/>
      <c r="F848" s="292"/>
      <c r="G848" s="292"/>
      <c r="H848" s="292"/>
      <c r="I848" s="292"/>
      <c r="J848" s="292"/>
      <c r="K848" s="60" t="s">
        <v>146</v>
      </c>
      <c r="L848" s="60"/>
      <c r="M848" s="60"/>
      <c r="N848" s="30"/>
      <c r="O848" s="3"/>
      <c r="P848" s="30"/>
      <c r="Q848" s="30"/>
      <c r="R848" s="30"/>
      <c r="S848" s="131"/>
    </row>
    <row r="849" spans="1:19" ht="12.75" customHeight="1">
      <c r="A849" s="293" t="s">
        <v>10</v>
      </c>
      <c r="B849" s="294" t="s">
        <v>100</v>
      </c>
      <c r="C849" s="289"/>
      <c r="D849" s="289"/>
      <c r="E849" s="289"/>
      <c r="F849" s="289"/>
      <c r="G849" s="289"/>
      <c r="H849" s="289"/>
      <c r="I849" s="289"/>
      <c r="J849" s="290"/>
      <c r="K849" s="295" t="s">
        <v>11</v>
      </c>
      <c r="L849" s="286" t="s">
        <v>3</v>
      </c>
      <c r="M849" s="286" t="s">
        <v>4</v>
      </c>
      <c r="N849" s="284" t="s">
        <v>5</v>
      </c>
      <c r="O849" s="286" t="s">
        <v>6</v>
      </c>
      <c r="P849" s="287" t="s">
        <v>7</v>
      </c>
      <c r="Q849" s="287" t="s">
        <v>8</v>
      </c>
      <c r="R849" s="286" t="s">
        <v>101</v>
      </c>
      <c r="S849" s="131"/>
    </row>
    <row r="850" spans="1:19" ht="12.75" customHeight="1">
      <c r="A850" s="285"/>
      <c r="B850" s="64" t="s">
        <v>102</v>
      </c>
      <c r="C850" s="64" t="s">
        <v>103</v>
      </c>
      <c r="D850" s="64" t="s">
        <v>104</v>
      </c>
      <c r="E850" s="64" t="s">
        <v>105</v>
      </c>
      <c r="F850" s="64" t="s">
        <v>106</v>
      </c>
      <c r="G850" s="64" t="s">
        <v>107</v>
      </c>
      <c r="H850" s="64" t="s">
        <v>108</v>
      </c>
      <c r="I850" s="64" t="s">
        <v>109</v>
      </c>
      <c r="J850" s="64" t="s">
        <v>110</v>
      </c>
      <c r="K850" s="285"/>
      <c r="L850" s="285"/>
      <c r="M850" s="285"/>
      <c r="N850" s="285"/>
      <c r="O850" s="285"/>
      <c r="P850" s="285"/>
      <c r="Q850" s="285"/>
      <c r="R850" s="285"/>
      <c r="S850" s="131"/>
    </row>
    <row r="851" spans="1:19" ht="12.75" customHeight="1">
      <c r="A851" s="64">
        <v>2402</v>
      </c>
      <c r="B851" s="181">
        <v>95</v>
      </c>
      <c r="C851" s="87"/>
      <c r="D851" s="87"/>
      <c r="E851" s="87"/>
      <c r="F851" s="87"/>
      <c r="G851" s="87"/>
      <c r="H851" s="87"/>
      <c r="I851" s="87"/>
      <c r="J851" s="87"/>
      <c r="K851" s="126"/>
      <c r="L851" s="67"/>
      <c r="M851" s="49"/>
      <c r="N851" s="68"/>
      <c r="O851" s="107"/>
      <c r="P851" s="70">
        <f>B851</f>
        <v>95</v>
      </c>
      <c r="Q851" s="108"/>
      <c r="R851" s="107"/>
      <c r="S851" s="131"/>
    </row>
    <row r="852" spans="1:19" ht="12.75" customHeight="1">
      <c r="A852" s="64">
        <v>2501</v>
      </c>
      <c r="B852" s="87"/>
      <c r="C852" s="87"/>
      <c r="D852" s="87"/>
      <c r="E852" s="87"/>
      <c r="F852" s="87"/>
      <c r="G852" s="87"/>
      <c r="H852" s="87"/>
      <c r="I852" s="87"/>
      <c r="J852" s="87"/>
      <c r="K852" s="126"/>
      <c r="L852" s="72"/>
      <c r="M852" s="3"/>
      <c r="N852" s="73"/>
      <c r="O852" s="127" t="str">
        <f>IF(C852=0,"",C852/B851)</f>
        <v/>
      </c>
      <c r="P852" s="75"/>
      <c r="Q852" s="128" t="str">
        <f t="shared" ref="Q852:Q859" si="77">IF(P852=0,"",P852/P851)</f>
        <v/>
      </c>
      <c r="R852" s="128" t="str">
        <f t="shared" ref="R852:R859" si="78">IF(P852=0,"",100%-Q852)</f>
        <v/>
      </c>
      <c r="S852" s="131"/>
    </row>
    <row r="853" spans="1:19" ht="12.75" customHeight="1">
      <c r="A853" s="64">
        <v>2502</v>
      </c>
      <c r="B853" s="87"/>
      <c r="C853" s="87"/>
      <c r="D853" s="87"/>
      <c r="E853" s="87"/>
      <c r="F853" s="87"/>
      <c r="G853" s="87"/>
      <c r="H853" s="87"/>
      <c r="I853" s="87"/>
      <c r="J853" s="87"/>
      <c r="K853" s="126"/>
      <c r="L853" s="72"/>
      <c r="M853" s="3"/>
      <c r="N853" s="73"/>
      <c r="O853" s="127" t="str">
        <f>IF(D853=0,"",D853/C852)</f>
        <v/>
      </c>
      <c r="P853" s="75"/>
      <c r="Q853" s="128" t="str">
        <f t="shared" si="77"/>
        <v/>
      </c>
      <c r="R853" s="128" t="str">
        <f t="shared" si="78"/>
        <v/>
      </c>
      <c r="S853" s="8">
        <f>P853/P851</f>
        <v>0</v>
      </c>
    </row>
    <row r="854" spans="1:19" ht="12.75" customHeight="1">
      <c r="A854" s="64">
        <v>2601</v>
      </c>
      <c r="B854" s="87"/>
      <c r="C854" s="87"/>
      <c r="D854" s="87"/>
      <c r="E854" s="87"/>
      <c r="F854" s="87"/>
      <c r="G854" s="87"/>
      <c r="H854" s="87"/>
      <c r="I854" s="87"/>
      <c r="J854" s="87"/>
      <c r="K854" s="126"/>
      <c r="L854" s="72"/>
      <c r="M854" s="3"/>
      <c r="N854" s="73"/>
      <c r="O854" s="127" t="str">
        <f>IF(E854=0,"",E854/D853)</f>
        <v/>
      </c>
      <c r="P854" s="75"/>
      <c r="Q854" s="128" t="str">
        <f t="shared" si="77"/>
        <v/>
      </c>
      <c r="R854" s="128" t="str">
        <f t="shared" si="78"/>
        <v/>
      </c>
      <c r="S854" s="131"/>
    </row>
    <row r="855" spans="1:19" ht="12.75" customHeight="1">
      <c r="A855" s="64">
        <v>2602</v>
      </c>
      <c r="B855" s="87"/>
      <c r="C855" s="87"/>
      <c r="D855" s="87"/>
      <c r="E855" s="87"/>
      <c r="F855" s="87"/>
      <c r="G855" s="87"/>
      <c r="H855" s="87"/>
      <c r="I855" s="87"/>
      <c r="J855" s="87"/>
      <c r="K855" s="126"/>
      <c r="L855" s="72"/>
      <c r="M855" s="3"/>
      <c r="N855" s="73"/>
      <c r="O855" s="127" t="str">
        <f>IF(F855=0,"",F855/E854)</f>
        <v/>
      </c>
      <c r="P855" s="75"/>
      <c r="Q855" s="128" t="str">
        <f t="shared" si="77"/>
        <v/>
      </c>
      <c r="R855" s="128" t="str">
        <f t="shared" si="78"/>
        <v/>
      </c>
      <c r="S855" s="131"/>
    </row>
    <row r="856" spans="1:19" ht="12.75" customHeight="1">
      <c r="A856" s="64">
        <v>2701</v>
      </c>
      <c r="B856" s="87"/>
      <c r="C856" s="87"/>
      <c r="D856" s="87"/>
      <c r="E856" s="87"/>
      <c r="F856" s="87"/>
      <c r="G856" s="87"/>
      <c r="H856" s="87"/>
      <c r="I856" s="87"/>
      <c r="J856" s="87"/>
      <c r="K856" s="126"/>
      <c r="L856" s="72"/>
      <c r="M856" s="3"/>
      <c r="N856" s="73"/>
      <c r="O856" s="127" t="str">
        <f>IF(G856=0,"",G856/F855)</f>
        <v/>
      </c>
      <c r="P856" s="75"/>
      <c r="Q856" s="128" t="str">
        <f t="shared" si="77"/>
        <v/>
      </c>
      <c r="R856" s="128" t="str">
        <f t="shared" si="78"/>
        <v/>
      </c>
      <c r="S856" s="131"/>
    </row>
    <row r="857" spans="1:19" ht="12.75" customHeight="1">
      <c r="A857" s="64">
        <v>2702</v>
      </c>
      <c r="B857" s="87"/>
      <c r="C857" s="87"/>
      <c r="D857" s="87"/>
      <c r="E857" s="87"/>
      <c r="F857" s="87"/>
      <c r="G857" s="87"/>
      <c r="H857" s="87"/>
      <c r="I857" s="87"/>
      <c r="J857" s="87"/>
      <c r="K857" s="126"/>
      <c r="L857" s="72"/>
      <c r="M857" s="3"/>
      <c r="N857" s="73"/>
      <c r="O857" s="127" t="str">
        <f>IF(H857=0,"",H857/G856)</f>
        <v/>
      </c>
      <c r="P857" s="75"/>
      <c r="Q857" s="128" t="str">
        <f t="shared" si="77"/>
        <v/>
      </c>
      <c r="R857" s="128" t="str">
        <f t="shared" si="78"/>
        <v/>
      </c>
      <c r="S857" s="131"/>
    </row>
    <row r="858" spans="1:19" ht="12.75" customHeight="1">
      <c r="A858" s="64">
        <v>2801</v>
      </c>
      <c r="B858" s="87"/>
      <c r="C858" s="87"/>
      <c r="D858" s="87"/>
      <c r="E858" s="87"/>
      <c r="F858" s="87"/>
      <c r="G858" s="87"/>
      <c r="H858" s="87"/>
      <c r="I858" s="87"/>
      <c r="J858" s="87"/>
      <c r="K858" s="126"/>
      <c r="L858" s="72"/>
      <c r="M858" s="3"/>
      <c r="N858" s="73"/>
      <c r="O858" s="127" t="str">
        <f>IF(I858=0,"",I858/H857)</f>
        <v/>
      </c>
      <c r="P858" s="75"/>
      <c r="Q858" s="128" t="str">
        <f t="shared" si="77"/>
        <v/>
      </c>
      <c r="R858" s="128" t="str">
        <f t="shared" si="78"/>
        <v/>
      </c>
      <c r="S858" s="131"/>
    </row>
    <row r="859" spans="1:19" ht="12.75" customHeight="1">
      <c r="A859" s="64">
        <v>2802</v>
      </c>
      <c r="B859" s="87"/>
      <c r="C859" s="87"/>
      <c r="D859" s="87"/>
      <c r="E859" s="87"/>
      <c r="F859" s="87"/>
      <c r="G859" s="87"/>
      <c r="H859" s="87"/>
      <c r="I859" s="87"/>
      <c r="J859" s="87"/>
      <c r="K859" s="126"/>
      <c r="L859" s="72"/>
      <c r="M859" s="3"/>
      <c r="N859" s="73"/>
      <c r="O859" s="129" t="str">
        <f>IF(J859=0,"",J859/I858)</f>
        <v/>
      </c>
      <c r="P859" s="75"/>
      <c r="Q859" s="130" t="str">
        <f t="shared" si="77"/>
        <v/>
      </c>
      <c r="R859" s="130" t="str">
        <f t="shared" si="78"/>
        <v/>
      </c>
      <c r="S859" s="131"/>
    </row>
    <row r="860" spans="1:19" ht="12.75" customHeight="1">
      <c r="A860" s="64">
        <v>2901</v>
      </c>
      <c r="B860" s="87"/>
      <c r="C860" s="87"/>
      <c r="D860" s="87"/>
      <c r="E860" s="87"/>
      <c r="F860" s="87"/>
      <c r="G860" s="87"/>
      <c r="H860" s="87"/>
      <c r="I860" s="87"/>
      <c r="J860" s="87"/>
      <c r="K860" s="126"/>
      <c r="L860" s="72"/>
      <c r="M860" s="3"/>
      <c r="N860" s="30"/>
      <c r="O860" s="80"/>
      <c r="P860" s="81"/>
      <c r="Q860" s="82"/>
      <c r="R860" s="83"/>
      <c r="S860" s="131"/>
    </row>
    <row r="861" spans="1:19" ht="12.75" customHeight="1">
      <c r="A861" s="64">
        <v>2902</v>
      </c>
      <c r="B861" s="87"/>
      <c r="C861" s="87"/>
      <c r="D861" s="87"/>
      <c r="E861" s="87"/>
      <c r="F861" s="87"/>
      <c r="G861" s="87"/>
      <c r="H861" s="87"/>
      <c r="I861" s="87"/>
      <c r="J861" s="87"/>
      <c r="K861" s="126"/>
      <c r="L861" s="72"/>
      <c r="M861" s="3"/>
      <c r="N861" s="30"/>
      <c r="O861" s="84"/>
      <c r="P861" s="241"/>
      <c r="Q861" s="86"/>
      <c r="R861" s="84"/>
      <c r="S861" s="131"/>
    </row>
    <row r="862" spans="1:19" ht="12.75" customHeight="1">
      <c r="A862" s="64">
        <v>3001</v>
      </c>
      <c r="B862" s="87"/>
      <c r="C862" s="87"/>
      <c r="D862" s="87"/>
      <c r="E862" s="87"/>
      <c r="F862" s="87"/>
      <c r="G862" s="87"/>
      <c r="H862" s="87"/>
      <c r="I862" s="87"/>
      <c r="J862" s="87"/>
      <c r="K862" s="126"/>
      <c r="L862" s="72"/>
      <c r="M862" s="3"/>
      <c r="N862" s="30"/>
      <c r="O862" s="84"/>
      <c r="P862" s="241"/>
      <c r="Q862" s="86"/>
      <c r="R862" s="84"/>
      <c r="S862" s="131"/>
    </row>
    <row r="863" spans="1:19" ht="12.75" customHeight="1">
      <c r="A863" s="64">
        <v>3002</v>
      </c>
      <c r="B863" s="87"/>
      <c r="C863" s="87"/>
      <c r="D863" s="87"/>
      <c r="E863" s="87"/>
      <c r="F863" s="87"/>
      <c r="G863" s="87"/>
      <c r="H863" s="87"/>
      <c r="I863" s="87"/>
      <c r="J863" s="87"/>
      <c r="K863" s="126"/>
      <c r="L863" s="72"/>
      <c r="M863" s="3"/>
      <c r="N863" s="30"/>
      <c r="O863" s="3"/>
      <c r="P863" s="30"/>
      <c r="Q863" s="23"/>
      <c r="R863" s="84"/>
      <c r="S863" s="131"/>
    </row>
    <row r="864" spans="1:19" ht="12.75" customHeight="1">
      <c r="A864" s="64">
        <v>3101</v>
      </c>
      <c r="B864" s="87"/>
      <c r="C864" s="87"/>
      <c r="D864" s="87"/>
      <c r="E864" s="87"/>
      <c r="F864" s="87"/>
      <c r="G864" s="87"/>
      <c r="H864" s="87"/>
      <c r="I864" s="87"/>
      <c r="J864" s="87"/>
      <c r="K864" s="126"/>
      <c r="L864" s="72"/>
      <c r="M864" s="3"/>
      <c r="N864" s="30"/>
      <c r="O864" s="89" t="s">
        <v>83</v>
      </c>
      <c r="P864" s="90"/>
      <c r="Q864" s="120" t="str">
        <f>IF(SUM(K857:K860)=0,"",SUM(K857:K860))</f>
        <v/>
      </c>
      <c r="R864" s="92" t="s">
        <v>11</v>
      </c>
      <c r="S864" s="131"/>
    </row>
    <row r="865" spans="1:19" ht="12.75" customHeight="1">
      <c r="A865" s="64">
        <v>3102</v>
      </c>
      <c r="B865" s="87"/>
      <c r="C865" s="87"/>
      <c r="D865" s="87"/>
      <c r="E865" s="87"/>
      <c r="F865" s="87"/>
      <c r="G865" s="87"/>
      <c r="H865" s="87"/>
      <c r="I865" s="87"/>
      <c r="J865" s="87"/>
      <c r="K865" s="126"/>
      <c r="L865" s="72"/>
      <c r="M865" s="3"/>
      <c r="N865" s="30"/>
      <c r="O865" s="93" t="s">
        <v>85</v>
      </c>
      <c r="P865" s="94" t="str">
        <f>IF(P864/B851=0,"",P864/B851)</f>
        <v/>
      </c>
      <c r="Q865" s="121" t="e">
        <f>IF(P864/Q864=0,"",P864/Q864)</f>
        <v>#VALUE!</v>
      </c>
      <c r="R865" s="96" t="s">
        <v>86</v>
      </c>
      <c r="S865" s="131"/>
    </row>
    <row r="866" spans="1:19" ht="12.75" customHeight="1">
      <c r="A866" s="280"/>
      <c r="B866" s="87"/>
      <c r="C866" s="87"/>
      <c r="D866" s="87"/>
      <c r="E866" s="87"/>
      <c r="F866" s="87"/>
      <c r="G866" s="87"/>
      <c r="H866" s="87"/>
      <c r="I866" s="87"/>
      <c r="J866" s="87"/>
      <c r="K866" s="126"/>
      <c r="L866" s="97"/>
      <c r="M866" s="98"/>
      <c r="N866" s="99"/>
      <c r="O866" s="98"/>
      <c r="P866" s="99"/>
      <c r="Q866" s="99"/>
      <c r="R866" s="122"/>
      <c r="S866" s="131"/>
    </row>
    <row r="867" spans="1:19" ht="12.75" customHeight="1">
      <c r="A867" s="29"/>
      <c r="B867" s="30"/>
      <c r="C867" s="30"/>
      <c r="D867" s="131"/>
      <c r="E867" s="288" t="s">
        <v>111</v>
      </c>
      <c r="F867" s="289"/>
      <c r="G867" s="289"/>
      <c r="H867" s="289"/>
      <c r="I867" s="289"/>
      <c r="J867" s="289"/>
      <c r="K867" s="101">
        <f>SUM(K851:K863)</f>
        <v>0</v>
      </c>
      <c r="L867" s="102" t="str">
        <f>IF(K859=0,"",K859/B851)</f>
        <v/>
      </c>
      <c r="M867" s="102" t="str">
        <f>IF(K867=0,"",K867/B851)</f>
        <v/>
      </c>
      <c r="N867" s="102" t="str">
        <f>IF(K859=0,"",M867-L867)</f>
        <v/>
      </c>
      <c r="O867" s="3"/>
      <c r="P867" s="30"/>
      <c r="Q867" s="23"/>
      <c r="R867" s="3"/>
      <c r="S867" s="131"/>
    </row>
    <row r="868" spans="1:19" ht="12.75" customHeight="1"/>
    <row r="869" spans="1:19" ht="12.75" customHeight="1"/>
    <row r="870" spans="1:19" ht="12.75" customHeight="1"/>
    <row r="871" spans="1:19" ht="12.75" customHeight="1"/>
    <row r="872" spans="1:19" ht="12.75" customHeight="1"/>
    <row r="873" spans="1:19" ht="12.75" customHeight="1"/>
    <row r="874" spans="1:19" ht="12.75" customHeight="1"/>
    <row r="875" spans="1:19" ht="12.75" customHeight="1"/>
    <row r="876" spans="1:19" ht="12.75" customHeight="1"/>
    <row r="877" spans="1:19" ht="12.75" customHeight="1"/>
    <row r="878" spans="1:19" ht="12.75" customHeight="1"/>
    <row r="879" spans="1:19" ht="12.75" customHeight="1"/>
    <row r="880" spans="1:19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443">
    <mergeCell ref="Q849:Q850"/>
    <mergeCell ref="R849:R850"/>
    <mergeCell ref="E867:J867"/>
    <mergeCell ref="B848:J848"/>
    <mergeCell ref="A849:A850"/>
    <mergeCell ref="B849:J849"/>
    <mergeCell ref="K849:K850"/>
    <mergeCell ref="L849:L850"/>
    <mergeCell ref="M849:M850"/>
    <mergeCell ref="N849:N850"/>
    <mergeCell ref="O849:O850"/>
    <mergeCell ref="P849:P850"/>
    <mergeCell ref="Q827:Q828"/>
    <mergeCell ref="R827:R828"/>
    <mergeCell ref="E845:J845"/>
    <mergeCell ref="B826:J826"/>
    <mergeCell ref="A827:A828"/>
    <mergeCell ref="B827:J827"/>
    <mergeCell ref="K827:K828"/>
    <mergeCell ref="L827:L828"/>
    <mergeCell ref="M827:M828"/>
    <mergeCell ref="N827:N828"/>
    <mergeCell ref="O827:O828"/>
    <mergeCell ref="P827:P828"/>
    <mergeCell ref="Q805:Q806"/>
    <mergeCell ref="R805:R806"/>
    <mergeCell ref="E823:J823"/>
    <mergeCell ref="B804:J804"/>
    <mergeCell ref="A805:A806"/>
    <mergeCell ref="B805:J805"/>
    <mergeCell ref="K805:K806"/>
    <mergeCell ref="L805:L806"/>
    <mergeCell ref="M805:M806"/>
    <mergeCell ref="N805:N806"/>
    <mergeCell ref="O805:O806"/>
    <mergeCell ref="P805:P806"/>
    <mergeCell ref="Q783:Q784"/>
    <mergeCell ref="R783:R784"/>
    <mergeCell ref="E801:J801"/>
    <mergeCell ref="B782:J782"/>
    <mergeCell ref="A783:A784"/>
    <mergeCell ref="B783:J783"/>
    <mergeCell ref="K783:K784"/>
    <mergeCell ref="L783:L784"/>
    <mergeCell ref="M783:M784"/>
    <mergeCell ref="N783:N784"/>
    <mergeCell ref="O783:O784"/>
    <mergeCell ref="P783:P784"/>
    <mergeCell ref="B627:J627"/>
    <mergeCell ref="A628:A629"/>
    <mergeCell ref="B628:J628"/>
    <mergeCell ref="K628:K629"/>
    <mergeCell ref="L628:L629"/>
    <mergeCell ref="M628:M629"/>
    <mergeCell ref="R560:R561"/>
    <mergeCell ref="E556:J556"/>
    <mergeCell ref="B559:J559"/>
    <mergeCell ref="A560:A561"/>
    <mergeCell ref="B560:J560"/>
    <mergeCell ref="K560:K561"/>
    <mergeCell ref="L560:L561"/>
    <mergeCell ref="M560:M561"/>
    <mergeCell ref="N583:N584"/>
    <mergeCell ref="O583:O584"/>
    <mergeCell ref="P583:P584"/>
    <mergeCell ref="Q583:Q584"/>
    <mergeCell ref="R583:R584"/>
    <mergeCell ref="E579:J579"/>
    <mergeCell ref="B582:J582"/>
    <mergeCell ref="A583:A584"/>
    <mergeCell ref="B583:J583"/>
    <mergeCell ref="K583:K584"/>
    <mergeCell ref="L583:L584"/>
    <mergeCell ref="M583:M584"/>
    <mergeCell ref="A514:A515"/>
    <mergeCell ref="B514:J514"/>
    <mergeCell ref="K514:K515"/>
    <mergeCell ref="L514:L515"/>
    <mergeCell ref="N537:N538"/>
    <mergeCell ref="O537:O538"/>
    <mergeCell ref="P537:P538"/>
    <mergeCell ref="Q537:Q538"/>
    <mergeCell ref="R537:R538"/>
    <mergeCell ref="E533:J533"/>
    <mergeCell ref="B536:J536"/>
    <mergeCell ref="A537:A538"/>
    <mergeCell ref="B537:J537"/>
    <mergeCell ref="K537:K538"/>
    <mergeCell ref="L537:L538"/>
    <mergeCell ref="M537:M538"/>
    <mergeCell ref="A468:A469"/>
    <mergeCell ref="B468:J468"/>
    <mergeCell ref="K468:K469"/>
    <mergeCell ref="L468:L469"/>
    <mergeCell ref="M491:M492"/>
    <mergeCell ref="N491:N492"/>
    <mergeCell ref="O491:O492"/>
    <mergeCell ref="P491:P492"/>
    <mergeCell ref="Q491:Q492"/>
    <mergeCell ref="E487:J487"/>
    <mergeCell ref="B490:G490"/>
    <mergeCell ref="H490:J490"/>
    <mergeCell ref="A491:A492"/>
    <mergeCell ref="B491:J491"/>
    <mergeCell ref="K491:K492"/>
    <mergeCell ref="L491:L492"/>
    <mergeCell ref="E779:J779"/>
    <mergeCell ref="M468:M469"/>
    <mergeCell ref="N468:N469"/>
    <mergeCell ref="O468:O469"/>
    <mergeCell ref="P468:P469"/>
    <mergeCell ref="Q468:Q469"/>
    <mergeCell ref="R468:R469"/>
    <mergeCell ref="E464:J464"/>
    <mergeCell ref="B467:G467"/>
    <mergeCell ref="H467:J467"/>
    <mergeCell ref="R491:R492"/>
    <mergeCell ref="M514:M515"/>
    <mergeCell ref="N514:N515"/>
    <mergeCell ref="O514:O515"/>
    <mergeCell ref="P514:P515"/>
    <mergeCell ref="Q514:Q515"/>
    <mergeCell ref="R514:R515"/>
    <mergeCell ref="E510:J510"/>
    <mergeCell ref="B513:G513"/>
    <mergeCell ref="H513:J513"/>
    <mergeCell ref="N560:N561"/>
    <mergeCell ref="O560:O561"/>
    <mergeCell ref="P560:P561"/>
    <mergeCell ref="Q560:Q561"/>
    <mergeCell ref="N761:N762"/>
    <mergeCell ref="O761:O762"/>
    <mergeCell ref="P761:P762"/>
    <mergeCell ref="Q761:Q762"/>
    <mergeCell ref="R761:R762"/>
    <mergeCell ref="E756:J756"/>
    <mergeCell ref="B760:J760"/>
    <mergeCell ref="A761:A762"/>
    <mergeCell ref="B761:J761"/>
    <mergeCell ref="K761:K762"/>
    <mergeCell ref="L761:L762"/>
    <mergeCell ref="M761:M762"/>
    <mergeCell ref="M123:M124"/>
    <mergeCell ref="N123:N124"/>
    <mergeCell ref="O123:O124"/>
    <mergeCell ref="P123:P124"/>
    <mergeCell ref="Q123:Q124"/>
    <mergeCell ref="R123:R124"/>
    <mergeCell ref="D119:J119"/>
    <mergeCell ref="A122:G122"/>
    <mergeCell ref="H122:J122"/>
    <mergeCell ref="A123:A124"/>
    <mergeCell ref="B123:J123"/>
    <mergeCell ref="K123:K124"/>
    <mergeCell ref="L123:L124"/>
    <mergeCell ref="A76:A77"/>
    <mergeCell ref="B76:J76"/>
    <mergeCell ref="M100:M101"/>
    <mergeCell ref="N100:N101"/>
    <mergeCell ref="O100:O101"/>
    <mergeCell ref="P100:P101"/>
    <mergeCell ref="Q100:Q101"/>
    <mergeCell ref="R100:R101"/>
    <mergeCell ref="D96:J96"/>
    <mergeCell ref="A99:G99"/>
    <mergeCell ref="H99:J99"/>
    <mergeCell ref="A100:A101"/>
    <mergeCell ref="B100:J100"/>
    <mergeCell ref="K100:K101"/>
    <mergeCell ref="L100:L101"/>
    <mergeCell ref="K76:K77"/>
    <mergeCell ref="L76:L77"/>
    <mergeCell ref="M76:M77"/>
    <mergeCell ref="N76:N77"/>
    <mergeCell ref="O76:O77"/>
    <mergeCell ref="P76:P77"/>
    <mergeCell ref="Q76:Q77"/>
    <mergeCell ref="R76:R77"/>
    <mergeCell ref="B2:J2"/>
    <mergeCell ref="B19:J19"/>
    <mergeCell ref="B38:J38"/>
    <mergeCell ref="B56:J56"/>
    <mergeCell ref="B75:J75"/>
    <mergeCell ref="N738:N739"/>
    <mergeCell ref="O738:O739"/>
    <mergeCell ref="P738:P739"/>
    <mergeCell ref="Q738:Q739"/>
    <mergeCell ref="E712:J712"/>
    <mergeCell ref="B715:J715"/>
    <mergeCell ref="N694:N695"/>
    <mergeCell ref="O694:O695"/>
    <mergeCell ref="P694:P695"/>
    <mergeCell ref="Q694:Q695"/>
    <mergeCell ref="E668:J668"/>
    <mergeCell ref="B671:J671"/>
    <mergeCell ref="N650:N651"/>
    <mergeCell ref="O650:O651"/>
    <mergeCell ref="P650:P651"/>
    <mergeCell ref="Q650:Q651"/>
    <mergeCell ref="E601:J601"/>
    <mergeCell ref="B605:J605"/>
    <mergeCell ref="E372:J372"/>
    <mergeCell ref="R738:R739"/>
    <mergeCell ref="E734:J734"/>
    <mergeCell ref="B737:J737"/>
    <mergeCell ref="A738:A739"/>
    <mergeCell ref="B738:J738"/>
    <mergeCell ref="K738:K739"/>
    <mergeCell ref="L738:L739"/>
    <mergeCell ref="M738:M739"/>
    <mergeCell ref="N716:N717"/>
    <mergeCell ref="O716:O717"/>
    <mergeCell ref="P716:P717"/>
    <mergeCell ref="Q716:Q717"/>
    <mergeCell ref="R716:R717"/>
    <mergeCell ref="A716:A717"/>
    <mergeCell ref="B716:J716"/>
    <mergeCell ref="K716:K717"/>
    <mergeCell ref="L716:L717"/>
    <mergeCell ref="M716:M717"/>
    <mergeCell ref="R694:R695"/>
    <mergeCell ref="E690:J690"/>
    <mergeCell ref="B693:J693"/>
    <mergeCell ref="A694:A695"/>
    <mergeCell ref="B694:J694"/>
    <mergeCell ref="K694:K695"/>
    <mergeCell ref="L694:L695"/>
    <mergeCell ref="M694:M695"/>
    <mergeCell ref="N672:N673"/>
    <mergeCell ref="O672:O673"/>
    <mergeCell ref="P672:P673"/>
    <mergeCell ref="Q672:Q673"/>
    <mergeCell ref="R672:R673"/>
    <mergeCell ref="A672:A673"/>
    <mergeCell ref="B672:J672"/>
    <mergeCell ref="K672:K673"/>
    <mergeCell ref="L672:L673"/>
    <mergeCell ref="M672:M673"/>
    <mergeCell ref="R650:R651"/>
    <mergeCell ref="E646:J646"/>
    <mergeCell ref="B649:J649"/>
    <mergeCell ref="A650:A651"/>
    <mergeCell ref="B650:J650"/>
    <mergeCell ref="K650:K651"/>
    <mergeCell ref="L650:L651"/>
    <mergeCell ref="M650:M651"/>
    <mergeCell ref="N606:N607"/>
    <mergeCell ref="O606:O607"/>
    <mergeCell ref="P606:P607"/>
    <mergeCell ref="Q606:Q607"/>
    <mergeCell ref="R606:R607"/>
    <mergeCell ref="A606:A607"/>
    <mergeCell ref="B606:J606"/>
    <mergeCell ref="K606:K607"/>
    <mergeCell ref="L606:L607"/>
    <mergeCell ref="M606:M607"/>
    <mergeCell ref="N628:N629"/>
    <mergeCell ref="O628:O629"/>
    <mergeCell ref="P628:P629"/>
    <mergeCell ref="Q628:Q629"/>
    <mergeCell ref="R628:R629"/>
    <mergeCell ref="E624:J624"/>
    <mergeCell ref="R422:R423"/>
    <mergeCell ref="E418:J418"/>
    <mergeCell ref="B421:G421"/>
    <mergeCell ref="H421:J421"/>
    <mergeCell ref="A422:A423"/>
    <mergeCell ref="B422:J422"/>
    <mergeCell ref="K422:K423"/>
    <mergeCell ref="L422:L423"/>
    <mergeCell ref="M445:M446"/>
    <mergeCell ref="N445:N446"/>
    <mergeCell ref="O445:O446"/>
    <mergeCell ref="P445:P446"/>
    <mergeCell ref="Q445:Q446"/>
    <mergeCell ref="R445:R446"/>
    <mergeCell ref="E441:J441"/>
    <mergeCell ref="B444:G444"/>
    <mergeCell ref="H444:J444"/>
    <mergeCell ref="A445:A446"/>
    <mergeCell ref="B445:J445"/>
    <mergeCell ref="K445:K446"/>
    <mergeCell ref="L445:L446"/>
    <mergeCell ref="A399:A400"/>
    <mergeCell ref="B399:J399"/>
    <mergeCell ref="K399:K400"/>
    <mergeCell ref="L399:L400"/>
    <mergeCell ref="M422:M423"/>
    <mergeCell ref="N422:N423"/>
    <mergeCell ref="O422:O423"/>
    <mergeCell ref="P422:P423"/>
    <mergeCell ref="Q422:Q423"/>
    <mergeCell ref="M399:M400"/>
    <mergeCell ref="N399:N400"/>
    <mergeCell ref="O399:O400"/>
    <mergeCell ref="P399:P400"/>
    <mergeCell ref="Q399:Q400"/>
    <mergeCell ref="R399:R400"/>
    <mergeCell ref="E395:J395"/>
    <mergeCell ref="B398:G398"/>
    <mergeCell ref="H398:J398"/>
    <mergeCell ref="M376:M377"/>
    <mergeCell ref="N376:N377"/>
    <mergeCell ref="O376:O377"/>
    <mergeCell ref="P376:P377"/>
    <mergeCell ref="Q376:Q377"/>
    <mergeCell ref="R376:R377"/>
    <mergeCell ref="A375:G375"/>
    <mergeCell ref="H375:J375"/>
    <mergeCell ref="A376:A377"/>
    <mergeCell ref="B376:J376"/>
    <mergeCell ref="K376:K377"/>
    <mergeCell ref="L376:L377"/>
    <mergeCell ref="M353:M354"/>
    <mergeCell ref="N353:N354"/>
    <mergeCell ref="O353:O354"/>
    <mergeCell ref="P353:P354"/>
    <mergeCell ref="Q353:Q354"/>
    <mergeCell ref="R353:R354"/>
    <mergeCell ref="E349:J349"/>
    <mergeCell ref="A352:G352"/>
    <mergeCell ref="H352:J352"/>
    <mergeCell ref="A353:A354"/>
    <mergeCell ref="B353:J353"/>
    <mergeCell ref="K353:K354"/>
    <mergeCell ref="L353:L354"/>
    <mergeCell ref="M330:M331"/>
    <mergeCell ref="N330:N331"/>
    <mergeCell ref="O330:O331"/>
    <mergeCell ref="P330:P331"/>
    <mergeCell ref="Q330:Q331"/>
    <mergeCell ref="R330:R331"/>
    <mergeCell ref="E326:J326"/>
    <mergeCell ref="A329:G329"/>
    <mergeCell ref="H329:J329"/>
    <mergeCell ref="A330:A331"/>
    <mergeCell ref="B330:J330"/>
    <mergeCell ref="K330:K331"/>
    <mergeCell ref="L330:L331"/>
    <mergeCell ref="M307:M308"/>
    <mergeCell ref="N307:N308"/>
    <mergeCell ref="O307:O308"/>
    <mergeCell ref="P307:P308"/>
    <mergeCell ref="Q307:Q308"/>
    <mergeCell ref="R307:R308"/>
    <mergeCell ref="E303:J303"/>
    <mergeCell ref="A306:G306"/>
    <mergeCell ref="H306:J306"/>
    <mergeCell ref="A307:A308"/>
    <mergeCell ref="B307:J307"/>
    <mergeCell ref="K307:K308"/>
    <mergeCell ref="L307:L308"/>
    <mergeCell ref="M284:M285"/>
    <mergeCell ref="N284:N285"/>
    <mergeCell ref="O284:O285"/>
    <mergeCell ref="P284:P285"/>
    <mergeCell ref="Q284:Q285"/>
    <mergeCell ref="R284:R285"/>
    <mergeCell ref="E280:J280"/>
    <mergeCell ref="A283:G283"/>
    <mergeCell ref="H283:J283"/>
    <mergeCell ref="A284:A285"/>
    <mergeCell ref="B284:J284"/>
    <mergeCell ref="K284:K285"/>
    <mergeCell ref="L284:L285"/>
    <mergeCell ref="M261:M262"/>
    <mergeCell ref="N261:N262"/>
    <mergeCell ref="O261:O262"/>
    <mergeCell ref="P261:P262"/>
    <mergeCell ref="Q261:Q262"/>
    <mergeCell ref="R261:R262"/>
    <mergeCell ref="E257:J257"/>
    <mergeCell ref="A260:G260"/>
    <mergeCell ref="H260:J260"/>
    <mergeCell ref="A261:A262"/>
    <mergeCell ref="B261:J261"/>
    <mergeCell ref="K261:K262"/>
    <mergeCell ref="L261:L262"/>
    <mergeCell ref="M238:M239"/>
    <mergeCell ref="N238:N239"/>
    <mergeCell ref="O238:O239"/>
    <mergeCell ref="P238:P239"/>
    <mergeCell ref="Q238:Q239"/>
    <mergeCell ref="R238:R239"/>
    <mergeCell ref="E234:J234"/>
    <mergeCell ref="A237:G237"/>
    <mergeCell ref="H237:J237"/>
    <mergeCell ref="A238:A239"/>
    <mergeCell ref="B238:J238"/>
    <mergeCell ref="K238:K239"/>
    <mergeCell ref="L238:L239"/>
    <mergeCell ref="M215:M216"/>
    <mergeCell ref="N215:N216"/>
    <mergeCell ref="O215:O216"/>
    <mergeCell ref="P215:P216"/>
    <mergeCell ref="Q215:Q216"/>
    <mergeCell ref="R215:R216"/>
    <mergeCell ref="E211:J211"/>
    <mergeCell ref="A214:G214"/>
    <mergeCell ref="H214:J214"/>
    <mergeCell ref="A215:A216"/>
    <mergeCell ref="B215:J215"/>
    <mergeCell ref="K215:K216"/>
    <mergeCell ref="L215:L216"/>
    <mergeCell ref="M192:M193"/>
    <mergeCell ref="N192:N193"/>
    <mergeCell ref="O192:O193"/>
    <mergeCell ref="P192:P193"/>
    <mergeCell ref="Q192:Q193"/>
    <mergeCell ref="R192:R193"/>
    <mergeCell ref="D188:J188"/>
    <mergeCell ref="A191:G191"/>
    <mergeCell ref="H191:J191"/>
    <mergeCell ref="A192:A193"/>
    <mergeCell ref="B192:J192"/>
    <mergeCell ref="K192:K193"/>
    <mergeCell ref="L192:L193"/>
    <mergeCell ref="M169:M170"/>
    <mergeCell ref="N169:N170"/>
    <mergeCell ref="O169:O170"/>
    <mergeCell ref="P169:P170"/>
    <mergeCell ref="Q169:Q170"/>
    <mergeCell ref="R169:R170"/>
    <mergeCell ref="D165:J165"/>
    <mergeCell ref="A168:G168"/>
    <mergeCell ref="H168:J168"/>
    <mergeCell ref="A169:A170"/>
    <mergeCell ref="B169:J169"/>
    <mergeCell ref="K169:K170"/>
    <mergeCell ref="L169:L170"/>
    <mergeCell ref="M146:M147"/>
    <mergeCell ref="N146:N147"/>
    <mergeCell ref="O146:O147"/>
    <mergeCell ref="P146:P147"/>
    <mergeCell ref="Q146:Q147"/>
    <mergeCell ref="R146:R147"/>
    <mergeCell ref="D142:J142"/>
    <mergeCell ref="A145:G145"/>
    <mergeCell ref="H145:J145"/>
    <mergeCell ref="A146:A147"/>
    <mergeCell ref="B146:J146"/>
    <mergeCell ref="K146:K147"/>
    <mergeCell ref="L146:L147"/>
  </mergeCells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C8D1D-B992-4887-A3B6-4C39F6896354}">
  <sheetPr>
    <tabColor theme="8" tint="-0.249977111117893"/>
  </sheetPr>
  <dimension ref="A1:S65"/>
  <sheetViews>
    <sheetView workbookViewId="0">
      <selection activeCell="B23" sqref="B23:J23"/>
    </sheetView>
  </sheetViews>
  <sheetFormatPr baseColWidth="10" defaultRowHeight="12.75"/>
  <sheetData>
    <row r="1" spans="1:19" ht="26.25">
      <c r="A1" s="2"/>
      <c r="B1" s="291" t="s">
        <v>99</v>
      </c>
      <c r="C1" s="292"/>
      <c r="D1" s="292"/>
      <c r="E1" s="292"/>
      <c r="F1" s="292"/>
      <c r="G1" s="292"/>
      <c r="H1" s="292"/>
      <c r="I1" s="292"/>
      <c r="J1" s="292"/>
      <c r="K1" s="60" t="s">
        <v>144</v>
      </c>
      <c r="L1" s="60"/>
      <c r="M1" s="60"/>
      <c r="N1" s="30"/>
      <c r="O1" s="3"/>
      <c r="P1" s="30"/>
      <c r="Q1" s="30"/>
      <c r="R1" s="30"/>
      <c r="S1" s="131"/>
    </row>
    <row r="2" spans="1:19" ht="20.25">
      <c r="A2" s="293" t="s">
        <v>10</v>
      </c>
      <c r="B2" s="294" t="s">
        <v>100</v>
      </c>
      <c r="C2" s="289"/>
      <c r="D2" s="289"/>
      <c r="E2" s="289"/>
      <c r="F2" s="289"/>
      <c r="G2" s="289"/>
      <c r="H2" s="289"/>
      <c r="I2" s="289"/>
      <c r="J2" s="290"/>
      <c r="K2" s="295" t="s">
        <v>11</v>
      </c>
      <c r="L2" s="286" t="s">
        <v>3</v>
      </c>
      <c r="M2" s="286" t="s">
        <v>4</v>
      </c>
      <c r="N2" s="284" t="s">
        <v>5</v>
      </c>
      <c r="O2" s="286" t="s">
        <v>6</v>
      </c>
      <c r="P2" s="287" t="s">
        <v>7</v>
      </c>
      <c r="Q2" s="287" t="s">
        <v>8</v>
      </c>
      <c r="R2" s="286" t="s">
        <v>101</v>
      </c>
      <c r="S2" s="131"/>
    </row>
    <row r="3" spans="1:19" ht="15.75">
      <c r="A3" s="285"/>
      <c r="B3" s="64" t="s">
        <v>102</v>
      </c>
      <c r="C3" s="64" t="s">
        <v>103</v>
      </c>
      <c r="D3" s="64" t="s">
        <v>104</v>
      </c>
      <c r="E3" s="64" t="s">
        <v>105</v>
      </c>
      <c r="F3" s="64" t="s">
        <v>106</v>
      </c>
      <c r="G3" s="64" t="s">
        <v>107</v>
      </c>
      <c r="H3" s="64" t="s">
        <v>108</v>
      </c>
      <c r="I3" s="64" t="s">
        <v>109</v>
      </c>
      <c r="J3" s="64" t="s">
        <v>110</v>
      </c>
      <c r="K3" s="285"/>
      <c r="L3" s="285"/>
      <c r="M3" s="285"/>
      <c r="N3" s="285"/>
      <c r="O3" s="285"/>
      <c r="P3" s="285"/>
      <c r="Q3" s="285"/>
      <c r="R3" s="285"/>
      <c r="S3" s="131"/>
    </row>
    <row r="4" spans="1:19" ht="15.75">
      <c r="A4" s="64">
        <v>2302</v>
      </c>
      <c r="B4" s="181">
        <v>93</v>
      </c>
      <c r="C4" s="87"/>
      <c r="D4" s="87"/>
      <c r="E4" s="87"/>
      <c r="F4" s="87"/>
      <c r="G4" s="87"/>
      <c r="H4" s="87"/>
      <c r="I4" s="87"/>
      <c r="J4" s="87"/>
      <c r="K4" s="126"/>
      <c r="L4" s="67"/>
      <c r="M4" s="49"/>
      <c r="N4" s="68"/>
      <c r="O4" s="107"/>
      <c r="P4" s="70">
        <f>B4</f>
        <v>93</v>
      </c>
      <c r="Q4" s="108"/>
      <c r="R4" s="107"/>
      <c r="S4" s="131"/>
    </row>
    <row r="5" spans="1:19" ht="15.75">
      <c r="A5" s="64">
        <v>2401</v>
      </c>
      <c r="B5" s="87"/>
      <c r="C5" s="87">
        <v>75</v>
      </c>
      <c r="D5" s="87"/>
      <c r="E5" s="87"/>
      <c r="F5" s="87"/>
      <c r="G5" s="87"/>
      <c r="H5" s="87"/>
      <c r="I5" s="87"/>
      <c r="J5" s="87"/>
      <c r="K5" s="126"/>
      <c r="L5" s="72"/>
      <c r="M5" s="3"/>
      <c r="N5" s="73"/>
      <c r="O5" s="127">
        <f>IF(C5=0,"",C5/B4)</f>
        <v>0.80645161290322576</v>
      </c>
      <c r="P5" s="75">
        <v>75</v>
      </c>
      <c r="Q5" s="128">
        <f t="shared" ref="Q5:Q12" si="0">IF(P5=0,"",P5/P4)</f>
        <v>0.80645161290322576</v>
      </c>
      <c r="R5" s="128">
        <f t="shared" ref="R5:R12" si="1">IF(P5=0,"",100%-Q5)</f>
        <v>0.19354838709677424</v>
      </c>
      <c r="S5" s="131"/>
    </row>
    <row r="6" spans="1:19" ht="15.75">
      <c r="A6" s="64">
        <v>2402</v>
      </c>
      <c r="B6" s="87"/>
      <c r="C6" s="87"/>
      <c r="D6" s="87">
        <v>70</v>
      </c>
      <c r="E6" s="87"/>
      <c r="F6" s="87"/>
      <c r="G6" s="87"/>
      <c r="H6" s="87"/>
      <c r="I6" s="87"/>
      <c r="J6" s="87"/>
      <c r="K6" s="126"/>
      <c r="L6" s="72"/>
      <c r="M6" s="3"/>
      <c r="N6" s="73"/>
      <c r="O6" s="127">
        <f>IF(D6=0,"",D6/C5)</f>
        <v>0.93333333333333335</v>
      </c>
      <c r="P6" s="75">
        <v>74</v>
      </c>
      <c r="Q6" s="128">
        <f t="shared" si="0"/>
        <v>0.98666666666666669</v>
      </c>
      <c r="R6" s="128">
        <f t="shared" si="1"/>
        <v>1.3333333333333308E-2</v>
      </c>
      <c r="S6" s="8">
        <f>P6/P4</f>
        <v>0.79569892473118276</v>
      </c>
    </row>
    <row r="7" spans="1:19" ht="15.75">
      <c r="A7" s="64">
        <v>2501</v>
      </c>
      <c r="B7" s="87"/>
      <c r="C7" s="87"/>
      <c r="D7" s="87"/>
      <c r="E7" s="87"/>
      <c r="F7" s="87"/>
      <c r="G7" s="87"/>
      <c r="H7" s="87"/>
      <c r="I7" s="87"/>
      <c r="J7" s="87"/>
      <c r="K7" s="126"/>
      <c r="L7" s="72"/>
      <c r="M7" s="3"/>
      <c r="N7" s="73"/>
      <c r="O7" s="127" t="str">
        <f>IF(E7=0,"",E7/D6)</f>
        <v/>
      </c>
      <c r="P7" s="75"/>
      <c r="Q7" s="128" t="str">
        <f t="shared" si="0"/>
        <v/>
      </c>
      <c r="R7" s="128" t="str">
        <f t="shared" si="1"/>
        <v/>
      </c>
      <c r="S7" s="131"/>
    </row>
    <row r="8" spans="1:19" ht="15.75">
      <c r="A8" s="64">
        <v>2502</v>
      </c>
      <c r="B8" s="87"/>
      <c r="C8" s="87"/>
      <c r="D8" s="87"/>
      <c r="E8" s="87"/>
      <c r="F8" s="87"/>
      <c r="G8" s="87"/>
      <c r="H8" s="87"/>
      <c r="I8" s="87"/>
      <c r="J8" s="87"/>
      <c r="K8" s="126"/>
      <c r="L8" s="72"/>
      <c r="M8" s="3"/>
      <c r="N8" s="73"/>
      <c r="O8" s="127" t="str">
        <f>IF(F8=0,"",F8/E7)</f>
        <v/>
      </c>
      <c r="P8" s="75"/>
      <c r="Q8" s="128" t="str">
        <f t="shared" si="0"/>
        <v/>
      </c>
      <c r="R8" s="128" t="str">
        <f t="shared" si="1"/>
        <v/>
      </c>
      <c r="S8" s="131"/>
    </row>
    <row r="9" spans="1:19" ht="15.75">
      <c r="A9" s="64">
        <v>2601</v>
      </c>
      <c r="B9" s="87"/>
      <c r="C9" s="87"/>
      <c r="D9" s="87"/>
      <c r="E9" s="87"/>
      <c r="F9" s="87"/>
      <c r="G9" s="87"/>
      <c r="H9" s="87"/>
      <c r="I9" s="87"/>
      <c r="J9" s="87"/>
      <c r="K9" s="126"/>
      <c r="L9" s="72"/>
      <c r="M9" s="3"/>
      <c r="N9" s="73"/>
      <c r="O9" s="127" t="str">
        <f>IF(G9=0,"",G9/F8)</f>
        <v/>
      </c>
      <c r="P9" s="75"/>
      <c r="Q9" s="128" t="str">
        <f t="shared" si="0"/>
        <v/>
      </c>
      <c r="R9" s="128" t="str">
        <f t="shared" si="1"/>
        <v/>
      </c>
      <c r="S9" s="131"/>
    </row>
    <row r="10" spans="1:19" ht="15.75">
      <c r="A10" s="64">
        <v>2602</v>
      </c>
      <c r="B10" s="87"/>
      <c r="C10" s="87"/>
      <c r="D10" s="87"/>
      <c r="E10" s="87"/>
      <c r="F10" s="87"/>
      <c r="G10" s="87"/>
      <c r="H10" s="87"/>
      <c r="I10" s="87"/>
      <c r="J10" s="87"/>
      <c r="K10" s="126"/>
      <c r="L10" s="72"/>
      <c r="M10" s="3"/>
      <c r="N10" s="73"/>
      <c r="O10" s="127" t="str">
        <f>IF(H10=0,"",H10/G9)</f>
        <v/>
      </c>
      <c r="P10" s="75"/>
      <c r="Q10" s="128" t="str">
        <f t="shared" si="0"/>
        <v/>
      </c>
      <c r="R10" s="128" t="str">
        <f t="shared" si="1"/>
        <v/>
      </c>
      <c r="S10" s="131"/>
    </row>
    <row r="11" spans="1:19" ht="15.75">
      <c r="A11" s="64">
        <v>2701</v>
      </c>
      <c r="B11" s="87"/>
      <c r="C11" s="87"/>
      <c r="D11" s="87"/>
      <c r="E11" s="87"/>
      <c r="F11" s="87"/>
      <c r="G11" s="87"/>
      <c r="H11" s="87"/>
      <c r="I11" s="87"/>
      <c r="J11" s="87"/>
      <c r="K11" s="126"/>
      <c r="L11" s="72"/>
      <c r="M11" s="3"/>
      <c r="N11" s="73"/>
      <c r="O11" s="127" t="str">
        <f>IF(I11=0,"",I11/H10)</f>
        <v/>
      </c>
      <c r="P11" s="75"/>
      <c r="Q11" s="128" t="str">
        <f t="shared" si="0"/>
        <v/>
      </c>
      <c r="R11" s="128" t="str">
        <f t="shared" si="1"/>
        <v/>
      </c>
      <c r="S11" s="131"/>
    </row>
    <row r="12" spans="1:19" ht="15.75">
      <c r="A12" s="64">
        <v>2702</v>
      </c>
      <c r="B12" s="87"/>
      <c r="C12" s="87"/>
      <c r="D12" s="87"/>
      <c r="E12" s="87"/>
      <c r="F12" s="87"/>
      <c r="G12" s="87"/>
      <c r="H12" s="87"/>
      <c r="I12" s="87"/>
      <c r="J12" s="87"/>
      <c r="K12" s="126"/>
      <c r="L12" s="72"/>
      <c r="M12" s="3"/>
      <c r="N12" s="73"/>
      <c r="O12" s="129" t="str">
        <f>IF(J12=0,"",J12/I11)</f>
        <v/>
      </c>
      <c r="P12" s="75"/>
      <c r="Q12" s="130" t="str">
        <f t="shared" si="0"/>
        <v/>
      </c>
      <c r="R12" s="130" t="str">
        <f t="shared" si="1"/>
        <v/>
      </c>
      <c r="S12" s="131"/>
    </row>
    <row r="13" spans="1:19" ht="15.75">
      <c r="A13" s="64">
        <v>2801</v>
      </c>
      <c r="B13" s="87"/>
      <c r="C13" s="87"/>
      <c r="D13" s="87"/>
      <c r="E13" s="87"/>
      <c r="F13" s="87"/>
      <c r="G13" s="87"/>
      <c r="H13" s="87"/>
      <c r="I13" s="87"/>
      <c r="J13" s="87"/>
      <c r="K13" s="126"/>
      <c r="L13" s="72"/>
      <c r="M13" s="3"/>
      <c r="N13" s="30"/>
      <c r="O13" s="80"/>
      <c r="P13" s="81"/>
      <c r="Q13" s="82"/>
      <c r="R13" s="83"/>
      <c r="S13" s="131"/>
    </row>
    <row r="14" spans="1:19" ht="15.75">
      <c r="A14" s="64">
        <v>2802</v>
      </c>
      <c r="B14" s="87"/>
      <c r="C14" s="87"/>
      <c r="D14" s="87"/>
      <c r="E14" s="87"/>
      <c r="F14" s="87"/>
      <c r="G14" s="87"/>
      <c r="H14" s="87"/>
      <c r="I14" s="87"/>
      <c r="J14" s="87"/>
      <c r="K14" s="126"/>
      <c r="L14" s="72"/>
      <c r="M14" s="3"/>
      <c r="N14" s="30"/>
      <c r="O14" s="84"/>
      <c r="P14" s="241"/>
      <c r="Q14" s="86"/>
      <c r="R14" s="84"/>
      <c r="S14" s="131"/>
    </row>
    <row r="15" spans="1:19" ht="15.75">
      <c r="A15" s="64">
        <v>2901</v>
      </c>
      <c r="B15" s="87"/>
      <c r="C15" s="87"/>
      <c r="D15" s="87"/>
      <c r="E15" s="87"/>
      <c r="F15" s="87"/>
      <c r="G15" s="87"/>
      <c r="H15" s="87"/>
      <c r="I15" s="87"/>
      <c r="J15" s="87"/>
      <c r="K15" s="126"/>
      <c r="L15" s="72"/>
      <c r="M15" s="3"/>
      <c r="N15" s="30"/>
      <c r="O15" s="84"/>
      <c r="P15" s="241"/>
      <c r="Q15" s="86"/>
      <c r="R15" s="84"/>
      <c r="S15" s="131"/>
    </row>
    <row r="16" spans="1:19" ht="15.75">
      <c r="A16" s="64">
        <v>2902</v>
      </c>
      <c r="B16" s="87"/>
      <c r="C16" s="87"/>
      <c r="D16" s="87"/>
      <c r="E16" s="87"/>
      <c r="F16" s="87"/>
      <c r="G16" s="87"/>
      <c r="H16" s="87"/>
      <c r="I16" s="87"/>
      <c r="J16" s="87"/>
      <c r="K16" s="126"/>
      <c r="L16" s="72"/>
      <c r="M16" s="3"/>
      <c r="N16" s="30"/>
      <c r="O16" s="3"/>
      <c r="P16" s="30"/>
      <c r="Q16" s="23"/>
      <c r="R16" s="84"/>
      <c r="S16" s="131"/>
    </row>
    <row r="17" spans="1:19" ht="15.75">
      <c r="A17" s="64">
        <v>3001</v>
      </c>
      <c r="B17" s="87"/>
      <c r="C17" s="87"/>
      <c r="D17" s="87"/>
      <c r="E17" s="87"/>
      <c r="F17" s="87"/>
      <c r="G17" s="87"/>
      <c r="H17" s="87"/>
      <c r="I17" s="87"/>
      <c r="J17" s="87"/>
      <c r="K17" s="126"/>
      <c r="L17" s="72"/>
      <c r="M17" s="3"/>
      <c r="N17" s="30"/>
      <c r="O17" s="89" t="s">
        <v>83</v>
      </c>
      <c r="P17" s="90"/>
      <c r="Q17" s="120" t="str">
        <f>IF(SUM(K10:K13)=0,"",SUM(K10:K13))</f>
        <v/>
      </c>
      <c r="R17" s="92" t="s">
        <v>11</v>
      </c>
      <c r="S17" s="131"/>
    </row>
    <row r="18" spans="1:19" ht="15.75">
      <c r="A18" s="64">
        <v>3002</v>
      </c>
      <c r="B18" s="87"/>
      <c r="C18" s="87"/>
      <c r="D18" s="87"/>
      <c r="E18" s="87"/>
      <c r="F18" s="87"/>
      <c r="G18" s="87"/>
      <c r="H18" s="87"/>
      <c r="I18" s="87"/>
      <c r="J18" s="87"/>
      <c r="K18" s="126"/>
      <c r="L18" s="72"/>
      <c r="M18" s="3"/>
      <c r="N18" s="30"/>
      <c r="O18" s="93" t="s">
        <v>85</v>
      </c>
      <c r="P18" s="94" t="str">
        <f>IF(P17/B4=0,"",P17/B4)</f>
        <v/>
      </c>
      <c r="Q18" s="121" t="e">
        <f>IF(P17/Q17=0,"",P17/Q17)</f>
        <v>#VALUE!</v>
      </c>
      <c r="R18" s="96" t="s">
        <v>86</v>
      </c>
      <c r="S18" s="131"/>
    </row>
    <row r="19" spans="1:19">
      <c r="A19" s="283"/>
      <c r="B19" s="87"/>
      <c r="C19" s="87"/>
      <c r="D19" s="87"/>
      <c r="E19" s="87"/>
      <c r="F19" s="87"/>
      <c r="G19" s="87"/>
      <c r="H19" s="87"/>
      <c r="I19" s="87"/>
      <c r="J19" s="87"/>
      <c r="K19" s="126"/>
      <c r="L19" s="97"/>
      <c r="M19" s="98"/>
      <c r="N19" s="99"/>
      <c r="O19" s="98"/>
      <c r="P19" s="99"/>
      <c r="Q19" s="99"/>
      <c r="R19" s="122"/>
      <c r="S19" s="131"/>
    </row>
    <row r="20" spans="1:19" ht="18">
      <c r="A20" s="29"/>
      <c r="B20" s="30"/>
      <c r="C20" s="30"/>
      <c r="D20" s="131"/>
      <c r="E20" s="288" t="s">
        <v>111</v>
      </c>
      <c r="F20" s="289"/>
      <c r="G20" s="289"/>
      <c r="H20" s="289"/>
      <c r="I20" s="289"/>
      <c r="J20" s="289"/>
      <c r="K20" s="101">
        <f>SUM(K4:K16)</f>
        <v>0</v>
      </c>
      <c r="L20" s="102" t="str">
        <f>IF(K12=0,"",K12/B4)</f>
        <v/>
      </c>
      <c r="M20" s="102" t="str">
        <f>IF(K20=0,"",K20/B4)</f>
        <v/>
      </c>
      <c r="N20" s="102" t="str">
        <f>IF(K12=0,"",M20-L20)</f>
        <v/>
      </c>
      <c r="O20" s="3"/>
      <c r="P20" s="30"/>
      <c r="Q20" s="23"/>
      <c r="R20" s="3"/>
      <c r="S20" s="131"/>
    </row>
    <row r="21" spans="1:19">
      <c r="A21" s="283"/>
      <c r="B21" s="283"/>
      <c r="C21" s="283"/>
      <c r="D21" s="283"/>
      <c r="E21" s="283"/>
      <c r="F21" s="283"/>
      <c r="G21" s="283"/>
      <c r="H21" s="283"/>
      <c r="I21" s="283"/>
      <c r="J21" s="283"/>
      <c r="K21" s="283"/>
      <c r="L21" s="283"/>
      <c r="M21" s="283"/>
      <c r="N21" s="283"/>
      <c r="O21" s="283"/>
      <c r="P21" s="283"/>
      <c r="Q21" s="283"/>
      <c r="R21" s="283"/>
      <c r="S21" s="283"/>
    </row>
    <row r="22" spans="1:19">
      <c r="A22" s="283"/>
      <c r="B22" s="283"/>
      <c r="C22" s="283"/>
      <c r="D22" s="283"/>
      <c r="E22" s="283"/>
      <c r="F22" s="283"/>
      <c r="G22" s="283"/>
      <c r="H22" s="283"/>
      <c r="I22" s="283"/>
      <c r="J22" s="283"/>
      <c r="K22" s="283"/>
      <c r="L22" s="283"/>
      <c r="M22" s="283"/>
      <c r="N22" s="283"/>
      <c r="O22" s="283"/>
      <c r="P22" s="283"/>
      <c r="Q22" s="283"/>
      <c r="R22" s="283"/>
      <c r="S22" s="283"/>
    </row>
    <row r="23" spans="1:19" ht="26.25">
      <c r="A23" s="2"/>
      <c r="B23" s="291" t="s">
        <v>99</v>
      </c>
      <c r="C23" s="292"/>
      <c r="D23" s="292"/>
      <c r="E23" s="292"/>
      <c r="F23" s="292"/>
      <c r="G23" s="292"/>
      <c r="H23" s="292"/>
      <c r="I23" s="292"/>
      <c r="J23" s="292"/>
      <c r="K23" s="60" t="s">
        <v>145</v>
      </c>
      <c r="L23" s="60"/>
      <c r="M23" s="60"/>
      <c r="N23" s="30"/>
      <c r="O23" s="3"/>
      <c r="P23" s="30"/>
      <c r="Q23" s="30"/>
      <c r="R23" s="30"/>
      <c r="S23" s="131"/>
    </row>
    <row r="24" spans="1:19" ht="20.25">
      <c r="A24" s="293" t="s">
        <v>10</v>
      </c>
      <c r="B24" s="294" t="s">
        <v>100</v>
      </c>
      <c r="C24" s="289"/>
      <c r="D24" s="289"/>
      <c r="E24" s="289"/>
      <c r="F24" s="289"/>
      <c r="G24" s="289"/>
      <c r="H24" s="289"/>
      <c r="I24" s="289"/>
      <c r="J24" s="290"/>
      <c r="K24" s="295" t="s">
        <v>11</v>
      </c>
      <c r="L24" s="286" t="s">
        <v>3</v>
      </c>
      <c r="M24" s="286" t="s">
        <v>4</v>
      </c>
      <c r="N24" s="284" t="s">
        <v>5</v>
      </c>
      <c r="O24" s="286" t="s">
        <v>6</v>
      </c>
      <c r="P24" s="287" t="s">
        <v>7</v>
      </c>
      <c r="Q24" s="287" t="s">
        <v>8</v>
      </c>
      <c r="R24" s="286" t="s">
        <v>101</v>
      </c>
      <c r="S24" s="131"/>
    </row>
    <row r="25" spans="1:19" ht="15.75">
      <c r="A25" s="285"/>
      <c r="B25" s="64" t="s">
        <v>102</v>
      </c>
      <c r="C25" s="64" t="s">
        <v>103</v>
      </c>
      <c r="D25" s="64" t="s">
        <v>104</v>
      </c>
      <c r="E25" s="64" t="s">
        <v>105</v>
      </c>
      <c r="F25" s="64" t="s">
        <v>106</v>
      </c>
      <c r="G25" s="64" t="s">
        <v>107</v>
      </c>
      <c r="H25" s="64" t="s">
        <v>108</v>
      </c>
      <c r="I25" s="64" t="s">
        <v>109</v>
      </c>
      <c r="J25" s="64" t="s">
        <v>110</v>
      </c>
      <c r="K25" s="285"/>
      <c r="L25" s="285"/>
      <c r="M25" s="285"/>
      <c r="N25" s="285"/>
      <c r="O25" s="285"/>
      <c r="P25" s="285"/>
      <c r="Q25" s="285"/>
      <c r="R25" s="285"/>
      <c r="S25" s="131"/>
    </row>
    <row r="26" spans="1:19" ht="15.75">
      <c r="A26" s="64">
        <v>2401</v>
      </c>
      <c r="B26" s="181">
        <v>58</v>
      </c>
      <c r="C26" s="87"/>
      <c r="D26" s="87"/>
      <c r="E26" s="87"/>
      <c r="F26" s="87"/>
      <c r="G26" s="87"/>
      <c r="H26" s="87"/>
      <c r="I26" s="87"/>
      <c r="J26" s="87"/>
      <c r="K26" s="126"/>
      <c r="L26" s="67"/>
      <c r="M26" s="49"/>
      <c r="N26" s="68"/>
      <c r="O26" s="107"/>
      <c r="P26" s="70">
        <f>B26</f>
        <v>58</v>
      </c>
      <c r="Q26" s="108"/>
      <c r="R26" s="107"/>
      <c r="S26" s="131"/>
    </row>
    <row r="27" spans="1:19" ht="15.75">
      <c r="A27" s="64">
        <v>2402</v>
      </c>
      <c r="B27" s="87"/>
      <c r="C27" s="87">
        <v>50</v>
      </c>
      <c r="D27" s="87"/>
      <c r="E27" s="87"/>
      <c r="F27" s="87"/>
      <c r="G27" s="87"/>
      <c r="H27" s="87"/>
      <c r="I27" s="87"/>
      <c r="J27" s="87"/>
      <c r="K27" s="126"/>
      <c r="L27" s="72"/>
      <c r="M27" s="3"/>
      <c r="N27" s="73"/>
      <c r="O27" s="127">
        <f>IF(C27=0,"",C27/B26)</f>
        <v>0.86206896551724133</v>
      </c>
      <c r="P27" s="75">
        <v>50</v>
      </c>
      <c r="Q27" s="128">
        <f t="shared" ref="Q27:Q34" si="2">IF(P27=0,"",P27/P26)</f>
        <v>0.86206896551724133</v>
      </c>
      <c r="R27" s="128">
        <f t="shared" ref="R27:R34" si="3">IF(P27=0,"",100%-Q27)</f>
        <v>0.13793103448275867</v>
      </c>
      <c r="S27" s="131"/>
    </row>
    <row r="28" spans="1:19" ht="15.75">
      <c r="A28" s="64">
        <v>2501</v>
      </c>
      <c r="B28" s="87"/>
      <c r="C28" s="87"/>
      <c r="D28" s="87"/>
      <c r="E28" s="87"/>
      <c r="F28" s="87"/>
      <c r="G28" s="87"/>
      <c r="H28" s="87"/>
      <c r="I28" s="87"/>
      <c r="J28" s="87"/>
      <c r="K28" s="126"/>
      <c r="L28" s="72"/>
      <c r="M28" s="3"/>
      <c r="N28" s="73"/>
      <c r="O28" s="127" t="str">
        <f>IF(D28=0,"",D28/C27)</f>
        <v/>
      </c>
      <c r="P28" s="75"/>
      <c r="Q28" s="128" t="str">
        <f t="shared" si="2"/>
        <v/>
      </c>
      <c r="R28" s="128" t="str">
        <f t="shared" si="3"/>
        <v/>
      </c>
      <c r="S28" s="8">
        <f>P28/P26</f>
        <v>0</v>
      </c>
    </row>
    <row r="29" spans="1:19" ht="15.75">
      <c r="A29" s="64">
        <v>2502</v>
      </c>
      <c r="B29" s="87"/>
      <c r="C29" s="87"/>
      <c r="D29" s="87"/>
      <c r="E29" s="87"/>
      <c r="F29" s="87"/>
      <c r="G29" s="87"/>
      <c r="H29" s="87"/>
      <c r="I29" s="87"/>
      <c r="J29" s="87"/>
      <c r="K29" s="126"/>
      <c r="L29" s="72"/>
      <c r="M29" s="3"/>
      <c r="N29" s="73"/>
      <c r="O29" s="127" t="str">
        <f>IF(E29=0,"",E29/D28)</f>
        <v/>
      </c>
      <c r="P29" s="75"/>
      <c r="Q29" s="128" t="str">
        <f t="shared" si="2"/>
        <v/>
      </c>
      <c r="R29" s="128" t="str">
        <f t="shared" si="3"/>
        <v/>
      </c>
      <c r="S29" s="131"/>
    </row>
    <row r="30" spans="1:19" ht="15.75">
      <c r="A30" s="64">
        <v>2601</v>
      </c>
      <c r="B30" s="87"/>
      <c r="C30" s="87"/>
      <c r="D30" s="87"/>
      <c r="E30" s="87"/>
      <c r="F30" s="87"/>
      <c r="G30" s="87"/>
      <c r="H30" s="87"/>
      <c r="I30" s="87"/>
      <c r="J30" s="87"/>
      <c r="K30" s="126"/>
      <c r="L30" s="72"/>
      <c r="M30" s="3"/>
      <c r="N30" s="73"/>
      <c r="O30" s="127" t="str">
        <f>IF(F30=0,"",F30/E29)</f>
        <v/>
      </c>
      <c r="P30" s="75"/>
      <c r="Q30" s="128" t="str">
        <f t="shared" si="2"/>
        <v/>
      </c>
      <c r="R30" s="128" t="str">
        <f t="shared" si="3"/>
        <v/>
      </c>
      <c r="S30" s="131"/>
    </row>
    <row r="31" spans="1:19" ht="15.75">
      <c r="A31" s="64">
        <v>2602</v>
      </c>
      <c r="B31" s="87"/>
      <c r="C31" s="87"/>
      <c r="D31" s="87"/>
      <c r="E31" s="87"/>
      <c r="F31" s="87"/>
      <c r="G31" s="87"/>
      <c r="H31" s="87"/>
      <c r="I31" s="87"/>
      <c r="J31" s="87"/>
      <c r="K31" s="126"/>
      <c r="L31" s="72"/>
      <c r="M31" s="3"/>
      <c r="N31" s="73"/>
      <c r="O31" s="127" t="str">
        <f>IF(G31=0,"",G31/F30)</f>
        <v/>
      </c>
      <c r="P31" s="75"/>
      <c r="Q31" s="128" t="str">
        <f t="shared" si="2"/>
        <v/>
      </c>
      <c r="R31" s="128" t="str">
        <f t="shared" si="3"/>
        <v/>
      </c>
      <c r="S31" s="131"/>
    </row>
    <row r="32" spans="1:19" ht="15.75">
      <c r="A32" s="64">
        <v>2701</v>
      </c>
      <c r="B32" s="87"/>
      <c r="C32" s="87"/>
      <c r="D32" s="87"/>
      <c r="E32" s="87"/>
      <c r="F32" s="87"/>
      <c r="G32" s="87"/>
      <c r="H32" s="87"/>
      <c r="I32" s="87"/>
      <c r="J32" s="87"/>
      <c r="K32" s="126"/>
      <c r="L32" s="72"/>
      <c r="M32" s="3"/>
      <c r="N32" s="73"/>
      <c r="O32" s="127" t="str">
        <f>IF(H32=0,"",H32/G31)</f>
        <v/>
      </c>
      <c r="P32" s="75"/>
      <c r="Q32" s="128" t="str">
        <f t="shared" si="2"/>
        <v/>
      </c>
      <c r="R32" s="128" t="str">
        <f t="shared" si="3"/>
        <v/>
      </c>
      <c r="S32" s="131"/>
    </row>
    <row r="33" spans="1:19" ht="15.75">
      <c r="A33" s="64">
        <v>2702</v>
      </c>
      <c r="B33" s="87"/>
      <c r="C33" s="87"/>
      <c r="D33" s="87"/>
      <c r="E33" s="87"/>
      <c r="F33" s="87"/>
      <c r="G33" s="87"/>
      <c r="H33" s="87"/>
      <c r="I33" s="87"/>
      <c r="J33" s="87"/>
      <c r="K33" s="126"/>
      <c r="L33" s="72"/>
      <c r="M33" s="3"/>
      <c r="N33" s="73"/>
      <c r="O33" s="127" t="str">
        <f>IF(I33=0,"",I33/H32)</f>
        <v/>
      </c>
      <c r="P33" s="75"/>
      <c r="Q33" s="128" t="str">
        <f t="shared" si="2"/>
        <v/>
      </c>
      <c r="R33" s="128" t="str">
        <f t="shared" si="3"/>
        <v/>
      </c>
      <c r="S33" s="131"/>
    </row>
    <row r="34" spans="1:19" ht="15.75">
      <c r="A34" s="64">
        <v>2801</v>
      </c>
      <c r="B34" s="87"/>
      <c r="C34" s="87"/>
      <c r="D34" s="87"/>
      <c r="E34" s="87"/>
      <c r="F34" s="87"/>
      <c r="G34" s="87"/>
      <c r="H34" s="87"/>
      <c r="I34" s="87"/>
      <c r="J34" s="87"/>
      <c r="K34" s="126"/>
      <c r="L34" s="72"/>
      <c r="M34" s="3"/>
      <c r="N34" s="73"/>
      <c r="O34" s="129" t="str">
        <f>IF(J34=0,"",J34/I33)</f>
        <v/>
      </c>
      <c r="P34" s="75"/>
      <c r="Q34" s="130" t="str">
        <f t="shared" si="2"/>
        <v/>
      </c>
      <c r="R34" s="130" t="str">
        <f t="shared" si="3"/>
        <v/>
      </c>
      <c r="S34" s="131"/>
    </row>
    <row r="35" spans="1:19" ht="15.75">
      <c r="A35" s="64">
        <v>2802</v>
      </c>
      <c r="B35" s="87"/>
      <c r="C35" s="87"/>
      <c r="D35" s="87"/>
      <c r="E35" s="87"/>
      <c r="F35" s="87"/>
      <c r="G35" s="87"/>
      <c r="H35" s="87"/>
      <c r="I35" s="87"/>
      <c r="J35" s="87"/>
      <c r="K35" s="126"/>
      <c r="L35" s="72"/>
      <c r="M35" s="3"/>
      <c r="N35" s="30"/>
      <c r="O35" s="80"/>
      <c r="P35" s="81"/>
      <c r="Q35" s="82"/>
      <c r="R35" s="83"/>
      <c r="S35" s="131"/>
    </row>
    <row r="36" spans="1:19" ht="15.75">
      <c r="A36" s="64">
        <v>2901</v>
      </c>
      <c r="B36" s="87"/>
      <c r="C36" s="87"/>
      <c r="D36" s="87"/>
      <c r="E36" s="87"/>
      <c r="F36" s="87"/>
      <c r="G36" s="87"/>
      <c r="H36" s="87"/>
      <c r="I36" s="87"/>
      <c r="J36" s="87"/>
      <c r="K36" s="126"/>
      <c r="L36" s="72"/>
      <c r="M36" s="3"/>
      <c r="N36" s="30"/>
      <c r="O36" s="84"/>
      <c r="P36" s="241"/>
      <c r="Q36" s="86"/>
      <c r="R36" s="84"/>
      <c r="S36" s="131"/>
    </row>
    <row r="37" spans="1:19" ht="15.75">
      <c r="A37" s="64">
        <v>2902</v>
      </c>
      <c r="B37" s="87"/>
      <c r="C37" s="87"/>
      <c r="D37" s="87"/>
      <c r="E37" s="87"/>
      <c r="F37" s="87"/>
      <c r="G37" s="87"/>
      <c r="H37" s="87"/>
      <c r="I37" s="87"/>
      <c r="J37" s="87"/>
      <c r="K37" s="126"/>
      <c r="L37" s="72"/>
      <c r="M37" s="3"/>
      <c r="N37" s="30"/>
      <c r="O37" s="84"/>
      <c r="P37" s="241"/>
      <c r="Q37" s="86"/>
      <c r="R37" s="84"/>
      <c r="S37" s="131"/>
    </row>
    <row r="38" spans="1:19" ht="15.75">
      <c r="A38" s="64">
        <v>3001</v>
      </c>
      <c r="B38" s="87"/>
      <c r="C38" s="87"/>
      <c r="D38" s="87"/>
      <c r="E38" s="87"/>
      <c r="F38" s="87"/>
      <c r="G38" s="87"/>
      <c r="H38" s="87"/>
      <c r="I38" s="87"/>
      <c r="J38" s="87"/>
      <c r="K38" s="126"/>
      <c r="L38" s="72"/>
      <c r="M38" s="3"/>
      <c r="N38" s="30"/>
      <c r="O38" s="3"/>
      <c r="P38" s="30"/>
      <c r="Q38" s="23"/>
      <c r="R38" s="84"/>
      <c r="S38" s="131"/>
    </row>
    <row r="39" spans="1:19" ht="15.75">
      <c r="A39" s="64">
        <v>3002</v>
      </c>
      <c r="B39" s="87"/>
      <c r="C39" s="87"/>
      <c r="D39" s="87"/>
      <c r="E39" s="87"/>
      <c r="F39" s="87"/>
      <c r="G39" s="87"/>
      <c r="H39" s="87"/>
      <c r="I39" s="87"/>
      <c r="J39" s="87"/>
      <c r="K39" s="126"/>
      <c r="L39" s="72"/>
      <c r="M39" s="3"/>
      <c r="N39" s="30"/>
      <c r="O39" s="89" t="s">
        <v>83</v>
      </c>
      <c r="P39" s="90"/>
      <c r="Q39" s="120" t="str">
        <f>IF(SUM(K32:K35)=0,"",SUM(K32:K35))</f>
        <v/>
      </c>
      <c r="R39" s="92" t="s">
        <v>11</v>
      </c>
      <c r="S39" s="131"/>
    </row>
    <row r="40" spans="1:19" ht="15.75">
      <c r="A40" s="64">
        <v>3101</v>
      </c>
      <c r="B40" s="87"/>
      <c r="C40" s="87"/>
      <c r="D40" s="87"/>
      <c r="E40" s="87"/>
      <c r="F40" s="87"/>
      <c r="G40" s="87"/>
      <c r="H40" s="87"/>
      <c r="I40" s="87"/>
      <c r="J40" s="87"/>
      <c r="K40" s="126"/>
      <c r="L40" s="72"/>
      <c r="M40" s="3"/>
      <c r="N40" s="30"/>
      <c r="O40" s="93" t="s">
        <v>85</v>
      </c>
      <c r="P40" s="94" t="str">
        <f>IF(P39/B26=0,"",P39/B26)</f>
        <v/>
      </c>
      <c r="Q40" s="121" t="e">
        <f>IF(P39/Q39=0,"",P39/Q39)</f>
        <v>#VALUE!</v>
      </c>
      <c r="R40" s="96" t="s">
        <v>86</v>
      </c>
      <c r="S40" s="131"/>
    </row>
    <row r="41" spans="1:19">
      <c r="A41" s="283"/>
      <c r="B41" s="87"/>
      <c r="C41" s="87"/>
      <c r="D41" s="87"/>
      <c r="E41" s="87"/>
      <c r="F41" s="87"/>
      <c r="G41" s="87"/>
      <c r="H41" s="87"/>
      <c r="I41" s="87"/>
      <c r="J41" s="87"/>
      <c r="K41" s="126"/>
      <c r="L41" s="97"/>
      <c r="M41" s="98"/>
      <c r="N41" s="99"/>
      <c r="O41" s="98"/>
      <c r="P41" s="99"/>
      <c r="Q41" s="99"/>
      <c r="R41" s="122"/>
      <c r="S41" s="131"/>
    </row>
    <row r="42" spans="1:19" ht="18">
      <c r="A42" s="29"/>
      <c r="B42" s="30"/>
      <c r="C42" s="30"/>
      <c r="D42" s="131"/>
      <c r="E42" s="288" t="s">
        <v>111</v>
      </c>
      <c r="F42" s="289"/>
      <c r="G42" s="289"/>
      <c r="H42" s="289"/>
      <c r="I42" s="289"/>
      <c r="J42" s="289"/>
      <c r="K42" s="101">
        <f>SUM(K26:K38)</f>
        <v>0</v>
      </c>
      <c r="L42" s="102" t="str">
        <f>IF(K34=0,"",K34/B26)</f>
        <v/>
      </c>
      <c r="M42" s="102" t="str">
        <f>IF(K42=0,"",K42/B26)</f>
        <v/>
      </c>
      <c r="N42" s="102" t="str">
        <f>IF(K34=0,"",M42-L42)</f>
        <v/>
      </c>
      <c r="O42" s="3"/>
      <c r="P42" s="30"/>
      <c r="Q42" s="23"/>
      <c r="R42" s="3"/>
      <c r="S42" s="131"/>
    </row>
    <row r="43" spans="1:19">
      <c r="A43" s="283"/>
      <c r="B43" s="283"/>
      <c r="C43" s="283"/>
      <c r="D43" s="283"/>
      <c r="E43" s="283"/>
      <c r="F43" s="283"/>
      <c r="G43" s="283"/>
      <c r="H43" s="283"/>
      <c r="I43" s="283"/>
      <c r="J43" s="283"/>
      <c r="K43" s="283"/>
      <c r="L43" s="283"/>
      <c r="M43" s="283"/>
      <c r="N43" s="283"/>
      <c r="O43" s="283"/>
      <c r="P43" s="283"/>
      <c r="Q43" s="283"/>
      <c r="R43" s="283"/>
      <c r="S43" s="283"/>
    </row>
    <row r="44" spans="1:19">
      <c r="A44" s="283"/>
      <c r="B44" s="283"/>
      <c r="C44" s="283"/>
      <c r="D44" s="283"/>
      <c r="E44" s="283"/>
      <c r="F44" s="283"/>
      <c r="G44" s="283"/>
      <c r="H44" s="283"/>
      <c r="I44" s="283"/>
      <c r="J44" s="283"/>
      <c r="K44" s="283"/>
      <c r="L44" s="283"/>
      <c r="M44" s="283"/>
      <c r="N44" s="283"/>
      <c r="O44" s="283"/>
      <c r="P44" s="283"/>
      <c r="Q44" s="283"/>
      <c r="R44" s="283"/>
      <c r="S44" s="283"/>
    </row>
    <row r="45" spans="1:19" ht="26.25">
      <c r="A45" s="2"/>
      <c r="B45" s="291" t="s">
        <v>99</v>
      </c>
      <c r="C45" s="292"/>
      <c r="D45" s="292"/>
      <c r="E45" s="292"/>
      <c r="F45" s="292"/>
      <c r="G45" s="292"/>
      <c r="H45" s="292"/>
      <c r="I45" s="292"/>
      <c r="J45" s="292"/>
      <c r="K45" s="60" t="s">
        <v>146</v>
      </c>
      <c r="L45" s="60"/>
      <c r="M45" s="60"/>
      <c r="N45" s="30"/>
      <c r="O45" s="3"/>
      <c r="P45" s="30"/>
      <c r="Q45" s="30"/>
      <c r="R45" s="30"/>
      <c r="S45" s="131"/>
    </row>
    <row r="46" spans="1:19" ht="20.25">
      <c r="A46" s="293" t="s">
        <v>10</v>
      </c>
      <c r="B46" s="294" t="s">
        <v>100</v>
      </c>
      <c r="C46" s="289"/>
      <c r="D46" s="289"/>
      <c r="E46" s="289"/>
      <c r="F46" s="289"/>
      <c r="G46" s="289"/>
      <c r="H46" s="289"/>
      <c r="I46" s="289"/>
      <c r="J46" s="290"/>
      <c r="K46" s="295" t="s">
        <v>11</v>
      </c>
      <c r="L46" s="286" t="s">
        <v>3</v>
      </c>
      <c r="M46" s="286" t="s">
        <v>4</v>
      </c>
      <c r="N46" s="284" t="s">
        <v>5</v>
      </c>
      <c r="O46" s="286" t="s">
        <v>6</v>
      </c>
      <c r="P46" s="287" t="s">
        <v>7</v>
      </c>
      <c r="Q46" s="287" t="s">
        <v>8</v>
      </c>
      <c r="R46" s="286" t="s">
        <v>101</v>
      </c>
      <c r="S46" s="131"/>
    </row>
    <row r="47" spans="1:19" ht="15.75">
      <c r="A47" s="285"/>
      <c r="B47" s="64" t="s">
        <v>102</v>
      </c>
      <c r="C47" s="64" t="s">
        <v>103</v>
      </c>
      <c r="D47" s="64" t="s">
        <v>104</v>
      </c>
      <c r="E47" s="64" t="s">
        <v>105</v>
      </c>
      <c r="F47" s="64" t="s">
        <v>106</v>
      </c>
      <c r="G47" s="64" t="s">
        <v>107</v>
      </c>
      <c r="H47" s="64" t="s">
        <v>108</v>
      </c>
      <c r="I47" s="64" t="s">
        <v>109</v>
      </c>
      <c r="J47" s="64" t="s">
        <v>110</v>
      </c>
      <c r="K47" s="285"/>
      <c r="L47" s="285"/>
      <c r="M47" s="285"/>
      <c r="N47" s="285"/>
      <c r="O47" s="285"/>
      <c r="P47" s="285"/>
      <c r="Q47" s="285"/>
      <c r="R47" s="285"/>
      <c r="S47" s="131"/>
    </row>
    <row r="48" spans="1:19" ht="15.75">
      <c r="A48" s="64">
        <v>2402</v>
      </c>
      <c r="B48" s="181">
        <v>110</v>
      </c>
      <c r="C48" s="87"/>
      <c r="D48" s="87"/>
      <c r="E48" s="87"/>
      <c r="F48" s="87"/>
      <c r="G48" s="87"/>
      <c r="H48" s="87"/>
      <c r="I48" s="87"/>
      <c r="J48" s="87"/>
      <c r="K48" s="126"/>
      <c r="L48" s="67"/>
      <c r="M48" s="49"/>
      <c r="N48" s="68"/>
      <c r="O48" s="107"/>
      <c r="P48" s="70">
        <f>B48</f>
        <v>110</v>
      </c>
      <c r="Q48" s="108"/>
      <c r="R48" s="107"/>
      <c r="S48" s="131"/>
    </row>
    <row r="49" spans="1:19" ht="15.75">
      <c r="A49" s="64">
        <v>2501</v>
      </c>
      <c r="B49" s="87"/>
      <c r="C49" s="87"/>
      <c r="D49" s="87"/>
      <c r="E49" s="87"/>
      <c r="F49" s="87"/>
      <c r="G49" s="87"/>
      <c r="H49" s="87"/>
      <c r="I49" s="87"/>
      <c r="J49" s="87"/>
      <c r="K49" s="126"/>
      <c r="L49" s="72"/>
      <c r="M49" s="3"/>
      <c r="N49" s="73"/>
      <c r="O49" s="127" t="str">
        <f>IF(C49=0,"",C49/B48)</f>
        <v/>
      </c>
      <c r="P49" s="75"/>
      <c r="Q49" s="128" t="str">
        <f t="shared" ref="Q49:Q56" si="4">IF(P49=0,"",P49/P48)</f>
        <v/>
      </c>
      <c r="R49" s="128" t="str">
        <f t="shared" ref="R49:R56" si="5">IF(P49=0,"",100%-Q49)</f>
        <v/>
      </c>
      <c r="S49" s="131"/>
    </row>
    <row r="50" spans="1:19" ht="15.75">
      <c r="A50" s="64">
        <v>2502</v>
      </c>
      <c r="B50" s="87"/>
      <c r="C50" s="87"/>
      <c r="D50" s="87"/>
      <c r="E50" s="87"/>
      <c r="F50" s="87"/>
      <c r="G50" s="87"/>
      <c r="H50" s="87"/>
      <c r="I50" s="87"/>
      <c r="J50" s="87"/>
      <c r="K50" s="126"/>
      <c r="L50" s="72"/>
      <c r="M50" s="3"/>
      <c r="N50" s="73"/>
      <c r="O50" s="127" t="str">
        <f>IF(D50=0,"",D50/C49)</f>
        <v/>
      </c>
      <c r="P50" s="75"/>
      <c r="Q50" s="128" t="str">
        <f t="shared" si="4"/>
        <v/>
      </c>
      <c r="R50" s="128" t="str">
        <f t="shared" si="5"/>
        <v/>
      </c>
      <c r="S50" s="8">
        <f>P50/P48</f>
        <v>0</v>
      </c>
    </row>
    <row r="51" spans="1:19" ht="15.75">
      <c r="A51" s="64">
        <v>2601</v>
      </c>
      <c r="B51" s="87"/>
      <c r="C51" s="87"/>
      <c r="D51" s="87"/>
      <c r="E51" s="87"/>
      <c r="F51" s="87"/>
      <c r="G51" s="87"/>
      <c r="H51" s="87"/>
      <c r="I51" s="87"/>
      <c r="J51" s="87"/>
      <c r="K51" s="126"/>
      <c r="L51" s="72"/>
      <c r="M51" s="3"/>
      <c r="N51" s="73"/>
      <c r="O51" s="127" t="str">
        <f>IF(E51=0,"",E51/D50)</f>
        <v/>
      </c>
      <c r="P51" s="75"/>
      <c r="Q51" s="128" t="str">
        <f t="shared" si="4"/>
        <v/>
      </c>
      <c r="R51" s="128" t="str">
        <f t="shared" si="5"/>
        <v/>
      </c>
      <c r="S51" s="131"/>
    </row>
    <row r="52" spans="1:19" ht="15.75">
      <c r="A52" s="64">
        <v>2602</v>
      </c>
      <c r="B52" s="87"/>
      <c r="C52" s="87"/>
      <c r="D52" s="87"/>
      <c r="E52" s="87"/>
      <c r="F52" s="87"/>
      <c r="G52" s="87"/>
      <c r="H52" s="87"/>
      <c r="I52" s="87"/>
      <c r="J52" s="87"/>
      <c r="K52" s="126"/>
      <c r="L52" s="72"/>
      <c r="M52" s="3"/>
      <c r="N52" s="73"/>
      <c r="O52" s="127" t="str">
        <f>IF(F52=0,"",F52/E51)</f>
        <v/>
      </c>
      <c r="P52" s="75"/>
      <c r="Q52" s="128" t="str">
        <f t="shared" si="4"/>
        <v/>
      </c>
      <c r="R52" s="128" t="str">
        <f t="shared" si="5"/>
        <v/>
      </c>
      <c r="S52" s="131"/>
    </row>
    <row r="53" spans="1:19" ht="15.75">
      <c r="A53" s="64">
        <v>2701</v>
      </c>
      <c r="B53" s="87"/>
      <c r="C53" s="87"/>
      <c r="D53" s="87"/>
      <c r="E53" s="87"/>
      <c r="F53" s="87"/>
      <c r="G53" s="87"/>
      <c r="H53" s="87"/>
      <c r="I53" s="87"/>
      <c r="J53" s="87"/>
      <c r="K53" s="126"/>
      <c r="L53" s="72"/>
      <c r="M53" s="3"/>
      <c r="N53" s="73"/>
      <c r="O53" s="127" t="str">
        <f>IF(G53=0,"",G53/F52)</f>
        <v/>
      </c>
      <c r="P53" s="75"/>
      <c r="Q53" s="128" t="str">
        <f t="shared" si="4"/>
        <v/>
      </c>
      <c r="R53" s="128" t="str">
        <f t="shared" si="5"/>
        <v/>
      </c>
      <c r="S53" s="131"/>
    </row>
    <row r="54" spans="1:19" ht="15.75">
      <c r="A54" s="64">
        <v>2702</v>
      </c>
      <c r="B54" s="87"/>
      <c r="C54" s="87"/>
      <c r="D54" s="87"/>
      <c r="E54" s="87"/>
      <c r="F54" s="87"/>
      <c r="G54" s="87"/>
      <c r="H54" s="87"/>
      <c r="I54" s="87"/>
      <c r="J54" s="87"/>
      <c r="K54" s="126"/>
      <c r="L54" s="72"/>
      <c r="M54" s="3"/>
      <c r="N54" s="73"/>
      <c r="O54" s="127" t="str">
        <f>IF(H54=0,"",H54/G53)</f>
        <v/>
      </c>
      <c r="P54" s="75"/>
      <c r="Q54" s="128" t="str">
        <f t="shared" si="4"/>
        <v/>
      </c>
      <c r="R54" s="128" t="str">
        <f t="shared" si="5"/>
        <v/>
      </c>
      <c r="S54" s="131"/>
    </row>
    <row r="55" spans="1:19" ht="15.75">
      <c r="A55" s="64">
        <v>2801</v>
      </c>
      <c r="B55" s="87"/>
      <c r="C55" s="87"/>
      <c r="D55" s="87"/>
      <c r="E55" s="87"/>
      <c r="F55" s="87"/>
      <c r="G55" s="87"/>
      <c r="H55" s="87"/>
      <c r="I55" s="87"/>
      <c r="J55" s="87"/>
      <c r="K55" s="126"/>
      <c r="L55" s="72"/>
      <c r="M55" s="3"/>
      <c r="N55" s="73"/>
      <c r="O55" s="127" t="str">
        <f>IF(I55=0,"",I55/H54)</f>
        <v/>
      </c>
      <c r="P55" s="75"/>
      <c r="Q55" s="128" t="str">
        <f t="shared" si="4"/>
        <v/>
      </c>
      <c r="R55" s="128" t="str">
        <f t="shared" si="5"/>
        <v/>
      </c>
      <c r="S55" s="131"/>
    </row>
    <row r="56" spans="1:19" ht="15.75">
      <c r="A56" s="64">
        <v>2802</v>
      </c>
      <c r="B56" s="87"/>
      <c r="C56" s="87"/>
      <c r="D56" s="87"/>
      <c r="E56" s="87"/>
      <c r="F56" s="87"/>
      <c r="G56" s="87"/>
      <c r="H56" s="87"/>
      <c r="I56" s="87"/>
      <c r="J56" s="87"/>
      <c r="K56" s="126"/>
      <c r="L56" s="72"/>
      <c r="M56" s="3"/>
      <c r="N56" s="73"/>
      <c r="O56" s="129" t="str">
        <f>IF(J56=0,"",J56/I55)</f>
        <v/>
      </c>
      <c r="P56" s="75"/>
      <c r="Q56" s="130" t="str">
        <f t="shared" si="4"/>
        <v/>
      </c>
      <c r="R56" s="130" t="str">
        <f t="shared" si="5"/>
        <v/>
      </c>
      <c r="S56" s="131"/>
    </row>
    <row r="57" spans="1:19" ht="15.75">
      <c r="A57" s="64">
        <v>2901</v>
      </c>
      <c r="B57" s="87"/>
      <c r="C57" s="87"/>
      <c r="D57" s="87"/>
      <c r="E57" s="87"/>
      <c r="F57" s="87"/>
      <c r="G57" s="87"/>
      <c r="H57" s="87"/>
      <c r="I57" s="87"/>
      <c r="J57" s="87"/>
      <c r="K57" s="126"/>
      <c r="L57" s="72"/>
      <c r="M57" s="3"/>
      <c r="N57" s="30"/>
      <c r="O57" s="80"/>
      <c r="P57" s="81"/>
      <c r="Q57" s="82"/>
      <c r="R57" s="83"/>
      <c r="S57" s="131"/>
    </row>
    <row r="58" spans="1:19" ht="15.75">
      <c r="A58" s="64">
        <v>2902</v>
      </c>
      <c r="B58" s="87"/>
      <c r="C58" s="87"/>
      <c r="D58" s="87"/>
      <c r="E58" s="87"/>
      <c r="F58" s="87"/>
      <c r="G58" s="87"/>
      <c r="H58" s="87"/>
      <c r="I58" s="87"/>
      <c r="J58" s="87"/>
      <c r="K58" s="126"/>
      <c r="L58" s="72"/>
      <c r="M58" s="3"/>
      <c r="N58" s="30"/>
      <c r="O58" s="84"/>
      <c r="P58" s="241"/>
      <c r="Q58" s="86"/>
      <c r="R58" s="84"/>
      <c r="S58" s="131"/>
    </row>
    <row r="59" spans="1:19" ht="15.75">
      <c r="A59" s="64">
        <v>3001</v>
      </c>
      <c r="B59" s="87"/>
      <c r="C59" s="87"/>
      <c r="D59" s="87"/>
      <c r="E59" s="87"/>
      <c r="F59" s="87"/>
      <c r="G59" s="87"/>
      <c r="H59" s="87"/>
      <c r="I59" s="87"/>
      <c r="J59" s="87"/>
      <c r="K59" s="126"/>
      <c r="L59" s="72"/>
      <c r="M59" s="3"/>
      <c r="N59" s="30"/>
      <c r="O59" s="84"/>
      <c r="P59" s="241"/>
      <c r="Q59" s="86"/>
      <c r="R59" s="84"/>
      <c r="S59" s="131"/>
    </row>
    <row r="60" spans="1:19" ht="15.75">
      <c r="A60" s="64">
        <v>3002</v>
      </c>
      <c r="B60" s="87"/>
      <c r="C60" s="87"/>
      <c r="D60" s="87"/>
      <c r="E60" s="87"/>
      <c r="F60" s="87"/>
      <c r="G60" s="87"/>
      <c r="H60" s="87"/>
      <c r="I60" s="87"/>
      <c r="J60" s="87"/>
      <c r="K60" s="126"/>
      <c r="L60" s="72"/>
      <c r="M60" s="3"/>
      <c r="N60" s="30"/>
      <c r="O60" s="3"/>
      <c r="P60" s="30"/>
      <c r="Q60" s="23"/>
      <c r="R60" s="84"/>
      <c r="S60" s="131"/>
    </row>
    <row r="61" spans="1:19" ht="15.75">
      <c r="A61" s="64">
        <v>3101</v>
      </c>
      <c r="B61" s="87"/>
      <c r="C61" s="87"/>
      <c r="D61" s="87"/>
      <c r="E61" s="87"/>
      <c r="F61" s="87"/>
      <c r="G61" s="87"/>
      <c r="H61" s="87"/>
      <c r="I61" s="87"/>
      <c r="J61" s="87"/>
      <c r="K61" s="126"/>
      <c r="L61" s="72"/>
      <c r="M61" s="3"/>
      <c r="N61" s="30"/>
      <c r="O61" s="89" t="s">
        <v>83</v>
      </c>
      <c r="P61" s="90"/>
      <c r="Q61" s="120" t="str">
        <f>IF(SUM(K54:K57)=0,"",SUM(K54:K57))</f>
        <v/>
      </c>
      <c r="R61" s="92" t="s">
        <v>11</v>
      </c>
      <c r="S61" s="131"/>
    </row>
    <row r="62" spans="1:19" ht="15.75">
      <c r="A62" s="64">
        <v>3102</v>
      </c>
      <c r="B62" s="87"/>
      <c r="C62" s="87"/>
      <c r="D62" s="87"/>
      <c r="E62" s="87"/>
      <c r="F62" s="87"/>
      <c r="G62" s="87"/>
      <c r="H62" s="87"/>
      <c r="I62" s="87"/>
      <c r="J62" s="87"/>
      <c r="K62" s="126"/>
      <c r="L62" s="72"/>
      <c r="M62" s="3"/>
      <c r="N62" s="30"/>
      <c r="O62" s="93" t="s">
        <v>85</v>
      </c>
      <c r="P62" s="94" t="str">
        <f>IF(P61/B48=0,"",P61/B48)</f>
        <v/>
      </c>
      <c r="Q62" s="121" t="e">
        <f>IF(P61/Q61=0,"",P61/Q61)</f>
        <v>#VALUE!</v>
      </c>
      <c r="R62" s="96" t="s">
        <v>86</v>
      </c>
      <c r="S62" s="131"/>
    </row>
    <row r="63" spans="1:19">
      <c r="A63" s="283"/>
      <c r="B63" s="87"/>
      <c r="C63" s="87"/>
      <c r="D63" s="87"/>
      <c r="E63" s="87"/>
      <c r="F63" s="87"/>
      <c r="G63" s="87"/>
      <c r="H63" s="87"/>
      <c r="I63" s="87"/>
      <c r="J63" s="87"/>
      <c r="K63" s="126"/>
      <c r="L63" s="97"/>
      <c r="M63" s="98"/>
      <c r="N63" s="99"/>
      <c r="O63" s="98"/>
      <c r="P63" s="99"/>
      <c r="Q63" s="99"/>
      <c r="R63" s="122"/>
      <c r="S63" s="131"/>
    </row>
    <row r="64" spans="1:19" ht="18">
      <c r="A64" s="29"/>
      <c r="B64" s="30"/>
      <c r="C64" s="30"/>
      <c r="D64" s="131"/>
      <c r="E64" s="288" t="s">
        <v>111</v>
      </c>
      <c r="F64" s="289"/>
      <c r="G64" s="289"/>
      <c r="H64" s="289"/>
      <c r="I64" s="289"/>
      <c r="J64" s="289"/>
      <c r="K64" s="101">
        <f>SUM(K48:K60)</f>
        <v>0</v>
      </c>
      <c r="L64" s="102" t="str">
        <f>IF(K56=0,"",K56/B48)</f>
        <v/>
      </c>
      <c r="M64" s="102" t="str">
        <f>IF(K64=0,"",K64/B48)</f>
        <v/>
      </c>
      <c r="N64" s="102" t="str">
        <f>IF(K56=0,"",M64-L64)</f>
        <v/>
      </c>
      <c r="O64" s="3"/>
      <c r="P64" s="30"/>
      <c r="Q64" s="23"/>
      <c r="R64" s="3"/>
      <c r="S64" s="131"/>
    </row>
    <row r="65" spans="1:19">
      <c r="A65" s="283"/>
      <c r="B65" s="283"/>
      <c r="C65" s="283"/>
      <c r="D65" s="283"/>
      <c r="E65" s="283"/>
      <c r="F65" s="283"/>
      <c r="G65" s="283"/>
      <c r="H65" s="283"/>
      <c r="I65" s="283"/>
      <c r="J65" s="283"/>
      <c r="K65" s="283"/>
      <c r="L65" s="283"/>
      <c r="M65" s="283"/>
      <c r="N65" s="283"/>
      <c r="O65" s="283"/>
      <c r="P65" s="283"/>
      <c r="Q65" s="283"/>
      <c r="R65" s="283"/>
      <c r="S65" s="283"/>
    </row>
  </sheetData>
  <mergeCells count="36">
    <mergeCell ref="N46:N47"/>
    <mergeCell ref="O46:O47"/>
    <mergeCell ref="P46:P47"/>
    <mergeCell ref="Q46:Q47"/>
    <mergeCell ref="R46:R47"/>
    <mergeCell ref="E64:J64"/>
    <mergeCell ref="B45:J45"/>
    <mergeCell ref="A46:A47"/>
    <mergeCell ref="B46:J46"/>
    <mergeCell ref="K46:K47"/>
    <mergeCell ref="L46:L47"/>
    <mergeCell ref="M46:M47"/>
    <mergeCell ref="N24:N25"/>
    <mergeCell ref="O24:O25"/>
    <mergeCell ref="P24:P25"/>
    <mergeCell ref="Q24:Q25"/>
    <mergeCell ref="R24:R25"/>
    <mergeCell ref="E42:J42"/>
    <mergeCell ref="B23:J23"/>
    <mergeCell ref="A24:A25"/>
    <mergeCell ref="B24:J24"/>
    <mergeCell ref="K24:K25"/>
    <mergeCell ref="L24:L25"/>
    <mergeCell ref="M24:M25"/>
    <mergeCell ref="N2:N3"/>
    <mergeCell ref="O2:O3"/>
    <mergeCell ref="P2:P3"/>
    <mergeCell ref="Q2:Q3"/>
    <mergeCell ref="R2:R3"/>
    <mergeCell ref="E20:J20"/>
    <mergeCell ref="B1:J1"/>
    <mergeCell ref="A2:A3"/>
    <mergeCell ref="B2:J2"/>
    <mergeCell ref="K2:K3"/>
    <mergeCell ref="L2:L3"/>
    <mergeCell ref="M2:M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FF00"/>
  </sheetPr>
  <dimension ref="A1:Z980"/>
  <sheetViews>
    <sheetView tabSelected="1" topLeftCell="A403" workbookViewId="0">
      <selection activeCell="P430" sqref="P430"/>
    </sheetView>
  </sheetViews>
  <sheetFormatPr baseColWidth="10" defaultColWidth="12.5703125" defaultRowHeight="15" customHeight="1"/>
  <cols>
    <col min="1" max="1" width="10" customWidth="1"/>
    <col min="2" max="10" width="4.5703125" customWidth="1"/>
    <col min="11" max="11" width="15.7109375" customWidth="1"/>
    <col min="12" max="13" width="11.42578125" customWidth="1"/>
    <col min="14" max="14" width="10.7109375" customWidth="1"/>
    <col min="15" max="15" width="11.5703125" customWidth="1"/>
    <col min="16" max="16" width="10.5703125" customWidth="1"/>
    <col min="17" max="17" width="10.7109375" customWidth="1"/>
    <col min="18" max="18" width="10.85546875" customWidth="1"/>
    <col min="19" max="26" width="10" customWidth="1"/>
  </cols>
  <sheetData>
    <row r="1" spans="1:26" ht="12.75" customHeight="1">
      <c r="L1" s="3"/>
      <c r="M1" s="3"/>
      <c r="O1" s="3"/>
    </row>
    <row r="2" spans="1:26" ht="12.75" customHeight="1">
      <c r="L2" s="3"/>
      <c r="M2" s="3"/>
      <c r="O2" s="3"/>
    </row>
    <row r="3" spans="1:26" ht="26.25" customHeight="1">
      <c r="A3" s="2"/>
      <c r="B3" s="291" t="s">
        <v>99</v>
      </c>
      <c r="C3" s="292"/>
      <c r="D3" s="292"/>
      <c r="E3" s="292"/>
      <c r="F3" s="292"/>
      <c r="G3" s="292"/>
      <c r="H3" s="292"/>
      <c r="I3" s="292"/>
      <c r="J3" s="292"/>
      <c r="K3" s="60" t="s">
        <v>87</v>
      </c>
      <c r="L3" s="60"/>
      <c r="M3" s="60"/>
      <c r="N3" s="30"/>
      <c r="O3" s="3"/>
      <c r="P3" s="30"/>
      <c r="Q3" s="30"/>
      <c r="R3" s="30"/>
    </row>
    <row r="4" spans="1:26" ht="20.25" customHeight="1">
      <c r="A4" s="293" t="s">
        <v>10</v>
      </c>
      <c r="B4" s="294" t="s">
        <v>100</v>
      </c>
      <c r="C4" s="289"/>
      <c r="D4" s="289"/>
      <c r="E4" s="289"/>
      <c r="F4" s="289"/>
      <c r="G4" s="289"/>
      <c r="H4" s="289"/>
      <c r="I4" s="289"/>
      <c r="J4" s="290"/>
      <c r="K4" s="295" t="s">
        <v>11</v>
      </c>
      <c r="L4" s="286" t="s">
        <v>3</v>
      </c>
      <c r="M4" s="286" t="s">
        <v>4</v>
      </c>
      <c r="N4" s="284" t="s">
        <v>5</v>
      </c>
      <c r="O4" s="286" t="s">
        <v>6</v>
      </c>
      <c r="P4" s="287" t="s">
        <v>7</v>
      </c>
      <c r="Q4" s="287" t="s">
        <v>8</v>
      </c>
      <c r="R4" s="286" t="s">
        <v>101</v>
      </c>
    </row>
    <row r="5" spans="1:26" ht="15.75" customHeight="1">
      <c r="A5" s="285"/>
      <c r="B5" s="64" t="s">
        <v>102</v>
      </c>
      <c r="C5" s="64" t="s">
        <v>103</v>
      </c>
      <c r="D5" s="64" t="s">
        <v>104</v>
      </c>
      <c r="E5" s="64" t="s">
        <v>105</v>
      </c>
      <c r="F5" s="64" t="s">
        <v>106</v>
      </c>
      <c r="G5" s="64" t="s">
        <v>107</v>
      </c>
      <c r="H5" s="64" t="s">
        <v>108</v>
      </c>
      <c r="I5" s="64" t="s">
        <v>109</v>
      </c>
      <c r="J5" s="64" t="s">
        <v>110</v>
      </c>
      <c r="K5" s="285"/>
      <c r="L5" s="285"/>
      <c r="M5" s="285"/>
      <c r="N5" s="285"/>
      <c r="O5" s="285"/>
      <c r="P5" s="285"/>
      <c r="Q5" s="285"/>
      <c r="R5" s="285"/>
    </row>
    <row r="6" spans="1:26" ht="15.75" customHeight="1">
      <c r="A6" s="64">
        <v>1301</v>
      </c>
      <c r="B6" s="65">
        <v>31</v>
      </c>
      <c r="C6" s="87"/>
      <c r="D6" s="87"/>
      <c r="E6" s="87"/>
      <c r="F6" s="87"/>
      <c r="G6" s="87"/>
      <c r="H6" s="87"/>
      <c r="I6" s="87"/>
      <c r="J6" s="87"/>
      <c r="K6" s="88"/>
      <c r="L6" s="67"/>
      <c r="M6" s="49"/>
      <c r="N6" s="68"/>
      <c r="O6" s="107"/>
      <c r="P6" s="70">
        <f>B6</f>
        <v>31</v>
      </c>
      <c r="Q6" s="108"/>
      <c r="R6" s="107"/>
    </row>
    <row r="7" spans="1:26" ht="15.75" customHeight="1">
      <c r="A7" s="64">
        <v>1302</v>
      </c>
      <c r="B7" s="87"/>
      <c r="C7" s="87">
        <v>16</v>
      </c>
      <c r="D7" s="87"/>
      <c r="E7" s="87"/>
      <c r="F7" s="87"/>
      <c r="G7" s="87"/>
      <c r="H7" s="87"/>
      <c r="I7" s="87"/>
      <c r="J7" s="87"/>
      <c r="K7" s="88"/>
      <c r="L7" s="72"/>
      <c r="M7" s="3"/>
      <c r="N7" s="73"/>
      <c r="O7" s="74">
        <f>IF(C7=0,"",C7/B6)</f>
        <v>0.5161290322580645</v>
      </c>
      <c r="P7" s="75">
        <v>16</v>
      </c>
      <c r="Q7" s="76">
        <f t="shared" ref="Q7:Q14" si="0">IF(P7=0,"",P7/P6)</f>
        <v>0.5161290322580645</v>
      </c>
      <c r="R7" s="76">
        <f t="shared" ref="R7:R14" si="1">IF(P7=0,"",100%-Q7)</f>
        <v>0.4838709677419355</v>
      </c>
    </row>
    <row r="8" spans="1:26" ht="15.75" customHeight="1">
      <c r="A8" s="64">
        <v>1401</v>
      </c>
      <c r="B8" s="87"/>
      <c r="C8" s="87"/>
      <c r="D8" s="87">
        <v>14</v>
      </c>
      <c r="E8" s="87"/>
      <c r="F8" s="87"/>
      <c r="G8" s="87"/>
      <c r="H8" s="87"/>
      <c r="I8" s="87"/>
      <c r="J8" s="87"/>
      <c r="K8" s="88"/>
      <c r="L8" s="72"/>
      <c r="M8" s="3"/>
      <c r="N8" s="73"/>
      <c r="O8" s="74">
        <f>IF(D8=0,"",D8/C7)</f>
        <v>0.875</v>
      </c>
      <c r="P8" s="75">
        <v>14</v>
      </c>
      <c r="Q8" s="76">
        <f t="shared" si="0"/>
        <v>0.875</v>
      </c>
      <c r="R8" s="76">
        <f t="shared" si="1"/>
        <v>0.125</v>
      </c>
      <c r="T8" s="8">
        <f>P8/P6</f>
        <v>0.45161290322580644</v>
      </c>
    </row>
    <row r="9" spans="1:26" ht="15.75" customHeight="1">
      <c r="A9" s="64">
        <v>1402</v>
      </c>
      <c r="B9" s="87"/>
      <c r="C9" s="87"/>
      <c r="D9" s="87"/>
      <c r="E9" s="87">
        <v>10</v>
      </c>
      <c r="F9" s="87"/>
      <c r="G9" s="87"/>
      <c r="H9" s="87"/>
      <c r="I9" s="87"/>
      <c r="J9" s="87"/>
      <c r="K9" s="88"/>
      <c r="L9" s="72"/>
      <c r="M9" s="3"/>
      <c r="N9" s="73"/>
      <c r="O9" s="74">
        <f>IF(E9=0,"",E9/D8)</f>
        <v>0.7142857142857143</v>
      </c>
      <c r="P9" s="75">
        <v>14</v>
      </c>
      <c r="Q9" s="76">
        <f t="shared" si="0"/>
        <v>1</v>
      </c>
      <c r="R9" s="76">
        <f t="shared" si="1"/>
        <v>0</v>
      </c>
    </row>
    <row r="10" spans="1:26" ht="15.75" customHeight="1">
      <c r="A10" s="64">
        <v>1501</v>
      </c>
      <c r="B10" s="87"/>
      <c r="C10" s="87"/>
      <c r="D10" s="87"/>
      <c r="E10" s="87"/>
      <c r="F10" s="87">
        <v>9</v>
      </c>
      <c r="G10" s="87"/>
      <c r="H10" s="87"/>
      <c r="I10" s="87"/>
      <c r="J10" s="87"/>
      <c r="K10" s="88"/>
      <c r="L10" s="72"/>
      <c r="M10" s="3"/>
      <c r="N10" s="73"/>
      <c r="O10" s="74">
        <f>IF(F10=0,"",F10/E9)</f>
        <v>0.9</v>
      </c>
      <c r="P10" s="75">
        <v>12</v>
      </c>
      <c r="Q10" s="76">
        <f t="shared" si="0"/>
        <v>0.8571428571428571</v>
      </c>
      <c r="R10" s="76">
        <f t="shared" si="1"/>
        <v>0.1428571428571429</v>
      </c>
    </row>
    <row r="11" spans="1:26" ht="15.75" customHeight="1">
      <c r="A11" s="64">
        <v>1502</v>
      </c>
      <c r="B11" s="87"/>
      <c r="C11" s="87"/>
      <c r="D11" s="87"/>
      <c r="E11" s="87"/>
      <c r="F11" s="87"/>
      <c r="G11" s="87">
        <v>9</v>
      </c>
      <c r="H11" s="87"/>
      <c r="I11" s="87"/>
      <c r="J11" s="87"/>
      <c r="K11" s="88"/>
      <c r="L11" s="72"/>
      <c r="M11" s="3"/>
      <c r="N11" s="73"/>
      <c r="O11" s="74">
        <f>IF(G11=0,"",G11/F10)</f>
        <v>1</v>
      </c>
      <c r="P11" s="75">
        <v>12</v>
      </c>
      <c r="Q11" s="76">
        <f t="shared" si="0"/>
        <v>1</v>
      </c>
      <c r="R11" s="76">
        <f t="shared" si="1"/>
        <v>0</v>
      </c>
    </row>
    <row r="12" spans="1:26" ht="15.75" customHeight="1">
      <c r="A12" s="64">
        <v>1601</v>
      </c>
      <c r="B12" s="87"/>
      <c r="C12" s="87"/>
      <c r="D12" s="87"/>
      <c r="E12" s="87"/>
      <c r="F12" s="87"/>
      <c r="G12" s="87"/>
      <c r="H12" s="87">
        <v>9</v>
      </c>
      <c r="I12" s="87"/>
      <c r="J12" s="87"/>
      <c r="K12" s="88"/>
      <c r="L12" s="72"/>
      <c r="M12" s="3"/>
      <c r="N12" s="73"/>
      <c r="O12" s="74">
        <f>IF(H12=0,"",H12/G11)</f>
        <v>1</v>
      </c>
      <c r="P12" s="75">
        <v>12</v>
      </c>
      <c r="Q12" s="76">
        <f t="shared" si="0"/>
        <v>1</v>
      </c>
      <c r="R12" s="76">
        <f t="shared" si="1"/>
        <v>0</v>
      </c>
    </row>
    <row r="13" spans="1:26" ht="15.75" customHeight="1">
      <c r="A13" s="64">
        <v>1602</v>
      </c>
      <c r="B13" s="87"/>
      <c r="C13" s="87"/>
      <c r="D13" s="87"/>
      <c r="E13" s="87"/>
      <c r="F13" s="87"/>
      <c r="G13" s="87"/>
      <c r="H13" s="87"/>
      <c r="I13" s="87">
        <v>9</v>
      </c>
      <c r="J13" s="87"/>
      <c r="K13" s="88"/>
      <c r="L13" s="72"/>
      <c r="M13" s="3"/>
      <c r="N13" s="73"/>
      <c r="O13" s="74">
        <f>IF(I13=0,"",I13/H12)</f>
        <v>1</v>
      </c>
      <c r="P13" s="75">
        <v>12</v>
      </c>
      <c r="Q13" s="76">
        <f t="shared" si="0"/>
        <v>1</v>
      </c>
      <c r="R13" s="76">
        <f t="shared" si="1"/>
        <v>0</v>
      </c>
    </row>
    <row r="14" spans="1:26" ht="15.75" customHeight="1">
      <c r="A14" s="64">
        <v>1701</v>
      </c>
      <c r="B14" s="87"/>
      <c r="C14" s="87"/>
      <c r="D14" s="87"/>
      <c r="E14" s="87"/>
      <c r="F14" s="87"/>
      <c r="G14" s="87"/>
      <c r="H14" s="87"/>
      <c r="I14" s="87"/>
      <c r="J14" s="87">
        <v>9</v>
      </c>
      <c r="K14" s="88">
        <v>8</v>
      </c>
      <c r="L14" s="72"/>
      <c r="M14" s="3"/>
      <c r="N14" s="73"/>
      <c r="O14" s="78">
        <f>IF(J14=0,"",J14/I13)</f>
        <v>1</v>
      </c>
      <c r="P14" s="75">
        <v>12</v>
      </c>
      <c r="Q14" s="79">
        <f t="shared" si="0"/>
        <v>1</v>
      </c>
      <c r="R14" s="79">
        <f t="shared" si="1"/>
        <v>0</v>
      </c>
      <c r="U14" s="30"/>
      <c r="V14" s="30"/>
      <c r="W14" s="30"/>
      <c r="X14" s="30"/>
      <c r="Y14" s="30"/>
      <c r="Z14" s="30"/>
    </row>
    <row r="15" spans="1:26" ht="15.75" customHeight="1">
      <c r="A15" s="64">
        <v>1702</v>
      </c>
      <c r="B15" s="87"/>
      <c r="C15" s="87"/>
      <c r="D15" s="87"/>
      <c r="E15" s="87"/>
      <c r="F15" s="87"/>
      <c r="G15" s="87"/>
      <c r="H15" s="87"/>
      <c r="I15" s="87"/>
      <c r="J15" s="87">
        <v>3</v>
      </c>
      <c r="K15" s="88">
        <v>2</v>
      </c>
      <c r="L15" s="72"/>
      <c r="M15" s="3"/>
      <c r="N15" s="30"/>
      <c r="O15" s="80"/>
      <c r="P15" s="81">
        <v>3</v>
      </c>
      <c r="Q15" s="82"/>
      <c r="R15" s="83"/>
      <c r="U15" s="30"/>
      <c r="V15" s="30"/>
      <c r="W15" s="30"/>
      <c r="X15" s="30"/>
      <c r="Y15" s="30"/>
      <c r="Z15" s="30"/>
    </row>
    <row r="16" spans="1:26" ht="15.75" customHeight="1">
      <c r="A16" s="64">
        <v>1801</v>
      </c>
      <c r="B16" s="87"/>
      <c r="C16" s="87"/>
      <c r="D16" s="87"/>
      <c r="E16" s="87"/>
      <c r="F16" s="87"/>
      <c r="G16" s="87"/>
      <c r="H16" s="87"/>
      <c r="I16" s="87"/>
      <c r="J16" s="87">
        <v>1</v>
      </c>
      <c r="K16" s="88">
        <v>1</v>
      </c>
      <c r="L16" s="72"/>
      <c r="M16" s="3"/>
      <c r="N16" s="30"/>
      <c r="O16" s="84"/>
      <c r="P16" s="85">
        <v>1</v>
      </c>
      <c r="Q16" s="86"/>
      <c r="R16" s="84"/>
      <c r="U16" s="30"/>
      <c r="V16" s="30"/>
      <c r="W16" s="30"/>
      <c r="X16" s="30"/>
      <c r="Y16" s="30"/>
      <c r="Z16" s="30"/>
    </row>
    <row r="17" spans="1:26" ht="15.75" customHeight="1">
      <c r="A17" s="64">
        <v>1802</v>
      </c>
      <c r="B17" s="87"/>
      <c r="C17" s="87"/>
      <c r="D17" s="87"/>
      <c r="E17" s="87"/>
      <c r="F17" s="87"/>
      <c r="G17" s="87"/>
      <c r="H17" s="87"/>
      <c r="I17" s="87"/>
      <c r="J17" s="87"/>
      <c r="K17" s="88"/>
      <c r="L17" s="72"/>
      <c r="M17" s="3"/>
      <c r="N17" s="30"/>
      <c r="O17" s="84"/>
      <c r="P17" s="85"/>
      <c r="Q17" s="86"/>
      <c r="R17" s="84"/>
      <c r="U17" s="30"/>
      <c r="V17" s="30"/>
      <c r="W17" s="30"/>
      <c r="X17" s="30"/>
      <c r="Y17" s="30"/>
      <c r="Z17" s="30"/>
    </row>
    <row r="18" spans="1:26" ht="15.75" customHeight="1">
      <c r="A18" s="64">
        <v>1901</v>
      </c>
      <c r="B18" s="87"/>
      <c r="C18" s="87"/>
      <c r="D18" s="87"/>
      <c r="E18" s="87"/>
      <c r="F18" s="87"/>
      <c r="G18" s="87"/>
      <c r="H18" s="87"/>
      <c r="I18" s="87"/>
      <c r="J18" s="87"/>
      <c r="K18" s="88"/>
      <c r="L18" s="72"/>
      <c r="M18" s="3"/>
      <c r="N18" s="30"/>
      <c r="O18" s="84"/>
      <c r="P18" s="85"/>
      <c r="Q18" s="86"/>
      <c r="R18" s="84"/>
      <c r="U18" s="30"/>
      <c r="V18" s="30"/>
      <c r="W18" s="30"/>
      <c r="X18" s="30"/>
      <c r="Y18" s="30"/>
      <c r="Z18" s="30"/>
    </row>
    <row r="19" spans="1:26" ht="15.75" customHeight="1">
      <c r="A19" s="64">
        <v>1902</v>
      </c>
      <c r="B19" s="87"/>
      <c r="C19" s="87"/>
      <c r="D19" s="87"/>
      <c r="E19" s="87"/>
      <c r="F19" s="87"/>
      <c r="G19" s="87"/>
      <c r="H19" s="87"/>
      <c r="I19" s="87"/>
      <c r="J19" s="87"/>
      <c r="K19" s="88"/>
      <c r="L19" s="72"/>
      <c r="M19" s="3"/>
      <c r="N19" s="30"/>
      <c r="O19" s="3"/>
      <c r="P19" s="30"/>
      <c r="Q19" s="23"/>
      <c r="R19" s="84"/>
      <c r="U19" s="30"/>
      <c r="V19" s="30"/>
      <c r="W19" s="30"/>
      <c r="X19" s="30"/>
      <c r="Y19" s="30"/>
      <c r="Z19" s="30"/>
    </row>
    <row r="20" spans="1:26" ht="15.75" customHeight="1">
      <c r="A20" s="64">
        <v>2001</v>
      </c>
      <c r="B20" s="87"/>
      <c r="C20" s="87"/>
      <c r="D20" s="87"/>
      <c r="E20" s="87"/>
      <c r="F20" s="87"/>
      <c r="G20" s="87"/>
      <c r="H20" s="87"/>
      <c r="I20" s="87"/>
      <c r="J20" s="87"/>
      <c r="K20" s="88"/>
      <c r="L20" s="72"/>
      <c r="M20" s="3"/>
      <c r="N20" s="30"/>
      <c r="O20" s="89" t="s">
        <v>83</v>
      </c>
      <c r="P20" s="90">
        <v>4</v>
      </c>
      <c r="Q20" s="91">
        <f>IF(SUM(K12:K16)=0,"",SUM(K12:K16))</f>
        <v>11</v>
      </c>
      <c r="R20" s="92" t="s">
        <v>11</v>
      </c>
      <c r="U20" s="30"/>
      <c r="V20" s="30"/>
      <c r="W20" s="30"/>
      <c r="X20" s="30"/>
      <c r="Y20" s="30"/>
      <c r="Z20" s="30"/>
    </row>
    <row r="21" spans="1:26" ht="15.75" customHeight="1">
      <c r="A21" s="64">
        <v>2002</v>
      </c>
      <c r="B21" s="87"/>
      <c r="C21" s="87"/>
      <c r="D21" s="87"/>
      <c r="E21" s="87"/>
      <c r="F21" s="87"/>
      <c r="G21" s="87"/>
      <c r="H21" s="87"/>
      <c r="I21" s="87"/>
      <c r="J21" s="87"/>
      <c r="K21" s="88"/>
      <c r="L21" s="72"/>
      <c r="M21" s="3"/>
      <c r="N21" s="30"/>
      <c r="O21" s="93" t="s">
        <v>85</v>
      </c>
      <c r="P21" s="94">
        <f>IF(P20/B6=0,"",P20/B6)</f>
        <v>0.12903225806451613</v>
      </c>
      <c r="Q21" s="95">
        <f>IF(P20/Q20=0,"",P20/Q20)</f>
        <v>0.36363636363636365</v>
      </c>
      <c r="R21" s="96" t="s">
        <v>86</v>
      </c>
      <c r="U21" s="30"/>
      <c r="V21" s="30"/>
      <c r="W21" s="30"/>
      <c r="X21" s="30"/>
      <c r="Y21" s="30"/>
      <c r="Z21" s="30"/>
    </row>
    <row r="22" spans="1:26" ht="15.75" customHeight="1">
      <c r="A22" s="64">
        <v>2101</v>
      </c>
      <c r="B22" s="87"/>
      <c r="C22" s="87"/>
      <c r="D22" s="87"/>
      <c r="E22" s="87"/>
      <c r="F22" s="87"/>
      <c r="G22" s="87"/>
      <c r="H22" s="87"/>
      <c r="I22" s="87"/>
      <c r="J22" s="87"/>
      <c r="K22" s="88"/>
      <c r="L22" s="97"/>
      <c r="M22" s="98"/>
      <c r="N22" s="99"/>
      <c r="O22" s="98"/>
      <c r="P22" s="99"/>
      <c r="Q22" s="99"/>
      <c r="R22" s="122"/>
      <c r="U22" s="30"/>
      <c r="V22" s="30"/>
      <c r="W22" s="30"/>
      <c r="X22" s="30"/>
      <c r="Y22" s="30"/>
      <c r="Z22" s="30"/>
    </row>
    <row r="23" spans="1:26" ht="18" customHeight="1">
      <c r="A23" s="29"/>
      <c r="B23" s="30"/>
      <c r="C23" s="30"/>
      <c r="D23" s="30"/>
      <c r="E23" s="288" t="s">
        <v>111</v>
      </c>
      <c r="F23" s="289"/>
      <c r="G23" s="289"/>
      <c r="H23" s="289"/>
      <c r="I23" s="289"/>
      <c r="J23" s="289"/>
      <c r="K23" s="101">
        <f>SUM(K6:K19)</f>
        <v>11</v>
      </c>
      <c r="L23" s="102">
        <f>IF(K14=0,"",K14/B6)</f>
        <v>0.25806451612903225</v>
      </c>
      <c r="M23" s="102">
        <f>IF(K23=0,"",K23/B6)</f>
        <v>0.35483870967741937</v>
      </c>
      <c r="N23" s="102">
        <f>IF(K14=0,"",M23-L23)</f>
        <v>9.6774193548387122E-2</v>
      </c>
      <c r="O23" s="3"/>
      <c r="P23" s="30"/>
      <c r="Q23" s="23"/>
      <c r="R23" s="3"/>
      <c r="U23" s="30"/>
      <c r="V23" s="30"/>
      <c r="W23" s="30"/>
      <c r="X23" s="30"/>
      <c r="Y23" s="30"/>
      <c r="Z23" s="30"/>
    </row>
    <row r="24" spans="1:26" ht="12.75" customHeight="1">
      <c r="A24" s="30"/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"/>
      <c r="M24" s="3"/>
      <c r="N24" s="30"/>
      <c r="O24" s="3"/>
      <c r="P24" s="30"/>
      <c r="Q24" s="23"/>
      <c r="R24" s="3"/>
      <c r="S24" s="30"/>
      <c r="T24" s="30"/>
      <c r="U24" s="30"/>
      <c r="V24" s="30"/>
      <c r="W24" s="30"/>
      <c r="X24" s="30"/>
      <c r="Y24" s="30"/>
      <c r="Z24" s="30"/>
    </row>
    <row r="25" spans="1:26" ht="12.75" customHeight="1">
      <c r="L25" s="3"/>
      <c r="M25" s="3"/>
      <c r="O25" s="3"/>
    </row>
    <row r="26" spans="1:26" ht="26.25" customHeight="1">
      <c r="A26" s="2"/>
      <c r="B26" s="291" t="s">
        <v>99</v>
      </c>
      <c r="C26" s="292"/>
      <c r="D26" s="292"/>
      <c r="E26" s="292"/>
      <c r="F26" s="292"/>
      <c r="G26" s="292"/>
      <c r="H26" s="292"/>
      <c r="I26" s="292"/>
      <c r="J26" s="292"/>
      <c r="K26" s="60" t="s">
        <v>88</v>
      </c>
      <c r="L26" s="60"/>
      <c r="M26" s="60"/>
      <c r="N26" s="30"/>
      <c r="O26" s="3"/>
      <c r="P26" s="30"/>
      <c r="Q26" s="30"/>
      <c r="R26" s="30"/>
    </row>
    <row r="27" spans="1:26" ht="20.25" customHeight="1">
      <c r="A27" s="293" t="s">
        <v>10</v>
      </c>
      <c r="B27" s="294" t="s">
        <v>100</v>
      </c>
      <c r="C27" s="289"/>
      <c r="D27" s="289"/>
      <c r="E27" s="289"/>
      <c r="F27" s="289"/>
      <c r="G27" s="289"/>
      <c r="H27" s="289"/>
      <c r="I27" s="289"/>
      <c r="J27" s="290"/>
      <c r="K27" s="295" t="s">
        <v>11</v>
      </c>
      <c r="L27" s="286" t="s">
        <v>3</v>
      </c>
      <c r="M27" s="286" t="s">
        <v>4</v>
      </c>
      <c r="N27" s="284" t="s">
        <v>5</v>
      </c>
      <c r="O27" s="286" t="s">
        <v>6</v>
      </c>
      <c r="P27" s="287" t="s">
        <v>7</v>
      </c>
      <c r="Q27" s="287" t="s">
        <v>8</v>
      </c>
      <c r="R27" s="286" t="s">
        <v>101</v>
      </c>
    </row>
    <row r="28" spans="1:26" ht="15.75" customHeight="1">
      <c r="A28" s="285"/>
      <c r="B28" s="64" t="s">
        <v>102</v>
      </c>
      <c r="C28" s="64" t="s">
        <v>103</v>
      </c>
      <c r="D28" s="64" t="s">
        <v>104</v>
      </c>
      <c r="E28" s="64" t="s">
        <v>105</v>
      </c>
      <c r="F28" s="64" t="s">
        <v>106</v>
      </c>
      <c r="G28" s="64" t="s">
        <v>107</v>
      </c>
      <c r="H28" s="64" t="s">
        <v>108</v>
      </c>
      <c r="I28" s="64" t="s">
        <v>109</v>
      </c>
      <c r="J28" s="64" t="s">
        <v>110</v>
      </c>
      <c r="K28" s="285"/>
      <c r="L28" s="285"/>
      <c r="M28" s="285"/>
      <c r="N28" s="285"/>
      <c r="O28" s="285"/>
      <c r="P28" s="285"/>
      <c r="Q28" s="285"/>
      <c r="R28" s="285"/>
    </row>
    <row r="29" spans="1:26" ht="15.75" customHeight="1">
      <c r="A29" s="64">
        <v>1302</v>
      </c>
      <c r="B29" s="65">
        <v>52</v>
      </c>
      <c r="C29" s="87"/>
      <c r="D29" s="87"/>
      <c r="E29" s="87"/>
      <c r="F29" s="87"/>
      <c r="G29" s="87"/>
      <c r="H29" s="87"/>
      <c r="I29" s="87"/>
      <c r="J29" s="87"/>
      <c r="K29" s="88"/>
      <c r="L29" s="67"/>
      <c r="M29" s="49"/>
      <c r="N29" s="68"/>
      <c r="O29" s="107"/>
      <c r="P29" s="70">
        <f>B29</f>
        <v>52</v>
      </c>
      <c r="Q29" s="108"/>
      <c r="R29" s="107"/>
    </row>
    <row r="30" spans="1:26" ht="15.75" customHeight="1">
      <c r="A30" s="64">
        <v>1401</v>
      </c>
      <c r="B30" s="87"/>
      <c r="C30" s="87">
        <v>41</v>
      </c>
      <c r="D30" s="87"/>
      <c r="E30" s="87"/>
      <c r="F30" s="87"/>
      <c r="G30" s="87"/>
      <c r="H30" s="87"/>
      <c r="I30" s="87"/>
      <c r="J30" s="87"/>
      <c r="K30" s="88"/>
      <c r="L30" s="72"/>
      <c r="M30" s="3"/>
      <c r="N30" s="73"/>
      <c r="O30" s="74">
        <f>IF(C30=0,"",C30/B29)</f>
        <v>0.78846153846153844</v>
      </c>
      <c r="P30" s="75">
        <v>41</v>
      </c>
      <c r="Q30" s="76">
        <f t="shared" ref="Q30:Q37" si="2">IF(P30=0,"",P30/P29)</f>
        <v>0.78846153846153844</v>
      </c>
      <c r="R30" s="76">
        <f t="shared" ref="R30:R37" si="3">IF(P30=0,"",100%-Q30)</f>
        <v>0.21153846153846156</v>
      </c>
    </row>
    <row r="31" spans="1:26" ht="15.75" customHeight="1">
      <c r="A31" s="64">
        <v>1402</v>
      </c>
      <c r="B31" s="87"/>
      <c r="C31" s="87"/>
      <c r="D31" s="87">
        <v>36</v>
      </c>
      <c r="E31" s="87"/>
      <c r="F31" s="87"/>
      <c r="G31" s="87"/>
      <c r="H31" s="87"/>
      <c r="I31" s="87"/>
      <c r="J31" s="87"/>
      <c r="K31" s="88"/>
      <c r="L31" s="72"/>
      <c r="M31" s="3"/>
      <c r="N31" s="73"/>
      <c r="O31" s="74">
        <f>IF(D31=0,"",D31/C30)</f>
        <v>0.87804878048780488</v>
      </c>
      <c r="P31" s="75">
        <v>38</v>
      </c>
      <c r="Q31" s="76">
        <f t="shared" si="2"/>
        <v>0.92682926829268297</v>
      </c>
      <c r="R31" s="76">
        <f t="shared" si="3"/>
        <v>7.3170731707317027E-2</v>
      </c>
      <c r="T31" s="8">
        <f>P31/P29</f>
        <v>0.73076923076923073</v>
      </c>
    </row>
    <row r="32" spans="1:26" ht="15.75" customHeight="1">
      <c r="A32" s="64">
        <v>1501</v>
      </c>
      <c r="B32" s="87"/>
      <c r="C32" s="87"/>
      <c r="D32" s="87"/>
      <c r="E32" s="87">
        <v>31</v>
      </c>
      <c r="F32" s="87"/>
      <c r="G32" s="87"/>
      <c r="H32" s="87"/>
      <c r="I32" s="87"/>
      <c r="J32" s="87"/>
      <c r="K32" s="88"/>
      <c r="L32" s="72"/>
      <c r="M32" s="3"/>
      <c r="N32" s="73"/>
      <c r="O32" s="74">
        <f>IF(E32=0,"",E32/D31)</f>
        <v>0.86111111111111116</v>
      </c>
      <c r="P32" s="75">
        <v>37</v>
      </c>
      <c r="Q32" s="76">
        <f t="shared" si="2"/>
        <v>0.97368421052631582</v>
      </c>
      <c r="R32" s="76">
        <f t="shared" si="3"/>
        <v>2.6315789473684181E-2</v>
      </c>
    </row>
    <row r="33" spans="1:18" ht="15.75" customHeight="1">
      <c r="A33" s="64">
        <v>1502</v>
      </c>
      <c r="B33" s="87"/>
      <c r="C33" s="87"/>
      <c r="D33" s="87"/>
      <c r="E33" s="87"/>
      <c r="F33" s="87">
        <v>31</v>
      </c>
      <c r="G33" s="87"/>
      <c r="H33" s="87"/>
      <c r="I33" s="87"/>
      <c r="J33" s="87"/>
      <c r="K33" s="88"/>
      <c r="L33" s="72"/>
      <c r="M33" s="3"/>
      <c r="N33" s="73"/>
      <c r="O33" s="74">
        <f>IF(F33=0,"",F33/E32)</f>
        <v>1</v>
      </c>
      <c r="P33" s="75">
        <v>35</v>
      </c>
      <c r="Q33" s="76">
        <f t="shared" si="2"/>
        <v>0.94594594594594594</v>
      </c>
      <c r="R33" s="76">
        <f t="shared" si="3"/>
        <v>5.4054054054054057E-2</v>
      </c>
    </row>
    <row r="34" spans="1:18" ht="15.75" customHeight="1">
      <c r="A34" s="64">
        <v>1601</v>
      </c>
      <c r="B34" s="87"/>
      <c r="C34" s="87"/>
      <c r="D34" s="87"/>
      <c r="E34" s="87"/>
      <c r="F34" s="87"/>
      <c r="G34" s="87">
        <v>30</v>
      </c>
      <c r="H34" s="87"/>
      <c r="I34" s="87"/>
      <c r="J34" s="87"/>
      <c r="K34" s="88"/>
      <c r="L34" s="72"/>
      <c r="M34" s="3"/>
      <c r="N34" s="73"/>
      <c r="O34" s="74">
        <f>IF(G34=0,"",G34/F33)</f>
        <v>0.967741935483871</v>
      </c>
      <c r="P34" s="75">
        <v>35</v>
      </c>
      <c r="Q34" s="76">
        <f t="shared" si="2"/>
        <v>1</v>
      </c>
      <c r="R34" s="76">
        <f t="shared" si="3"/>
        <v>0</v>
      </c>
    </row>
    <row r="35" spans="1:18" ht="15.75" customHeight="1">
      <c r="A35" s="64">
        <v>1602</v>
      </c>
      <c r="B35" s="87"/>
      <c r="C35" s="87"/>
      <c r="D35" s="87"/>
      <c r="E35" s="87"/>
      <c r="F35" s="87"/>
      <c r="G35" s="87"/>
      <c r="H35" s="87">
        <v>29</v>
      </c>
      <c r="I35" s="87"/>
      <c r="J35" s="87"/>
      <c r="K35" s="88"/>
      <c r="L35" s="72"/>
      <c r="M35" s="3"/>
      <c r="N35" s="73"/>
      <c r="O35" s="74">
        <f>IF(H35=0,"",H35/G34)</f>
        <v>0.96666666666666667</v>
      </c>
      <c r="P35" s="75">
        <v>34</v>
      </c>
      <c r="Q35" s="76">
        <f t="shared" si="2"/>
        <v>0.97142857142857142</v>
      </c>
      <c r="R35" s="76">
        <f t="shared" si="3"/>
        <v>2.8571428571428581E-2</v>
      </c>
    </row>
    <row r="36" spans="1:18" ht="15.75" customHeight="1">
      <c r="A36" s="64">
        <v>1701</v>
      </c>
      <c r="B36" s="87"/>
      <c r="C36" s="87"/>
      <c r="D36" s="87"/>
      <c r="E36" s="87"/>
      <c r="F36" s="87"/>
      <c r="G36" s="87"/>
      <c r="H36" s="87"/>
      <c r="I36" s="87">
        <v>28</v>
      </c>
      <c r="J36" s="87"/>
      <c r="K36" s="88"/>
      <c r="L36" s="72"/>
      <c r="M36" s="3"/>
      <c r="N36" s="73"/>
      <c r="O36" s="74">
        <f>IF(I36=0,"",I36/H35)</f>
        <v>0.96551724137931039</v>
      </c>
      <c r="P36" s="75">
        <v>33</v>
      </c>
      <c r="Q36" s="76">
        <f t="shared" si="2"/>
        <v>0.97058823529411764</v>
      </c>
      <c r="R36" s="76">
        <f t="shared" si="3"/>
        <v>2.9411764705882359E-2</v>
      </c>
    </row>
    <row r="37" spans="1:18" ht="15.75" customHeight="1">
      <c r="A37" s="64">
        <v>1702</v>
      </c>
      <c r="B37" s="87"/>
      <c r="C37" s="87"/>
      <c r="D37" s="87"/>
      <c r="E37" s="87"/>
      <c r="F37" s="87"/>
      <c r="G37" s="87"/>
      <c r="H37" s="87"/>
      <c r="I37" s="87"/>
      <c r="J37" s="87">
        <v>28</v>
      </c>
      <c r="K37" s="88">
        <v>23</v>
      </c>
      <c r="L37" s="72"/>
      <c r="M37" s="3"/>
      <c r="N37" s="73"/>
      <c r="O37" s="78">
        <f>IF(J37=0,"",J37/I36)</f>
        <v>1</v>
      </c>
      <c r="P37" s="75">
        <v>33</v>
      </c>
      <c r="Q37" s="79">
        <f t="shared" si="2"/>
        <v>1</v>
      </c>
      <c r="R37" s="79">
        <f t="shared" si="3"/>
        <v>0</v>
      </c>
    </row>
    <row r="38" spans="1:18" ht="15.75" customHeight="1">
      <c r="A38" s="64">
        <v>1801</v>
      </c>
      <c r="B38" s="87"/>
      <c r="C38" s="87"/>
      <c r="D38" s="87"/>
      <c r="E38" s="87"/>
      <c r="F38" s="87"/>
      <c r="G38" s="87"/>
      <c r="H38" s="87"/>
      <c r="I38" s="87"/>
      <c r="J38" s="87">
        <v>8</v>
      </c>
      <c r="K38" s="88">
        <v>5</v>
      </c>
      <c r="L38" s="72"/>
      <c r="M38" s="3"/>
      <c r="N38" s="30"/>
      <c r="O38" s="80"/>
      <c r="P38" s="81">
        <v>9</v>
      </c>
      <c r="Q38" s="82"/>
      <c r="R38" s="83"/>
    </row>
    <row r="39" spans="1:18" ht="15.75" customHeight="1">
      <c r="A39" s="64">
        <v>1802</v>
      </c>
      <c r="B39" s="87"/>
      <c r="C39" s="87"/>
      <c r="D39" s="87"/>
      <c r="E39" s="87"/>
      <c r="F39" s="87"/>
      <c r="G39" s="87"/>
      <c r="H39" s="87"/>
      <c r="I39" s="87"/>
      <c r="J39" s="87">
        <v>3</v>
      </c>
      <c r="K39" s="88">
        <v>2</v>
      </c>
      <c r="L39" s="72"/>
      <c r="M39" s="3"/>
      <c r="N39" s="30"/>
      <c r="O39" s="84"/>
      <c r="P39" s="85">
        <v>3</v>
      </c>
      <c r="Q39" s="86"/>
      <c r="R39" s="84"/>
    </row>
    <row r="40" spans="1:18" ht="15.75" customHeight="1">
      <c r="A40" s="64">
        <v>1901</v>
      </c>
      <c r="B40" s="87"/>
      <c r="C40" s="87"/>
      <c r="D40" s="87"/>
      <c r="E40" s="87"/>
      <c r="F40" s="87"/>
      <c r="G40" s="87"/>
      <c r="H40" s="87"/>
      <c r="I40" s="87"/>
      <c r="J40" s="87"/>
      <c r="K40" s="88"/>
      <c r="L40" s="72"/>
      <c r="M40" s="3"/>
      <c r="N40" s="30"/>
      <c r="O40" s="84"/>
      <c r="P40" s="85"/>
      <c r="Q40" s="86"/>
      <c r="R40" s="84"/>
    </row>
    <row r="41" spans="1:18" ht="15.75" customHeight="1">
      <c r="A41" s="64">
        <v>1902</v>
      </c>
      <c r="B41" s="87"/>
      <c r="C41" s="87"/>
      <c r="D41" s="87"/>
      <c r="E41" s="87"/>
      <c r="F41" s="87"/>
      <c r="G41" s="87"/>
      <c r="H41" s="87"/>
      <c r="I41" s="87"/>
      <c r="J41" s="87"/>
      <c r="K41" s="88"/>
      <c r="L41" s="72"/>
      <c r="M41" s="3"/>
      <c r="N41" s="30"/>
      <c r="O41" s="84"/>
      <c r="P41" s="85"/>
      <c r="Q41" s="86"/>
      <c r="R41" s="84"/>
    </row>
    <row r="42" spans="1:18" ht="15.75" customHeight="1">
      <c r="A42" s="64">
        <v>2001</v>
      </c>
      <c r="B42" s="87"/>
      <c r="C42" s="87"/>
      <c r="D42" s="87"/>
      <c r="E42" s="87"/>
      <c r="F42" s="87"/>
      <c r="G42" s="87"/>
      <c r="H42" s="87"/>
      <c r="I42" s="87"/>
      <c r="J42" s="87"/>
      <c r="K42" s="88"/>
      <c r="L42" s="72"/>
      <c r="M42" s="3"/>
      <c r="N42" s="30"/>
      <c r="O42" s="3"/>
      <c r="P42" s="30"/>
      <c r="Q42" s="23"/>
      <c r="R42" s="84"/>
    </row>
    <row r="43" spans="1:18" ht="15.75" customHeight="1">
      <c r="A43" s="64">
        <v>2002</v>
      </c>
      <c r="B43" s="87"/>
      <c r="C43" s="87"/>
      <c r="D43" s="87"/>
      <c r="E43" s="87"/>
      <c r="F43" s="87"/>
      <c r="G43" s="87"/>
      <c r="H43" s="87"/>
      <c r="I43" s="87"/>
      <c r="J43" s="87"/>
      <c r="K43" s="88"/>
      <c r="L43" s="72"/>
      <c r="M43" s="3"/>
      <c r="N43" s="30"/>
      <c r="O43" s="89" t="s">
        <v>83</v>
      </c>
      <c r="P43" s="90">
        <v>18</v>
      </c>
      <c r="Q43" s="91">
        <f>IF(SUM(K35:K39)=0,"",SUM(K35:K39))</f>
        <v>30</v>
      </c>
      <c r="R43" s="92" t="s">
        <v>11</v>
      </c>
    </row>
    <row r="44" spans="1:18" ht="15.75" customHeight="1">
      <c r="A44" s="64">
        <v>2101</v>
      </c>
      <c r="B44" s="87"/>
      <c r="C44" s="87"/>
      <c r="D44" s="87"/>
      <c r="E44" s="87"/>
      <c r="F44" s="87"/>
      <c r="G44" s="87"/>
      <c r="H44" s="87"/>
      <c r="I44" s="87"/>
      <c r="J44" s="87"/>
      <c r="K44" s="88"/>
      <c r="L44" s="72"/>
      <c r="M44" s="3"/>
      <c r="N44" s="30"/>
      <c r="O44" s="93" t="s">
        <v>85</v>
      </c>
      <c r="P44" s="94">
        <f>IF(P43/B29=0,"",P43/B29)</f>
        <v>0.34615384615384615</v>
      </c>
      <c r="Q44" s="95">
        <f>IF(P43/Q43=0,"",P43/Q43)</f>
        <v>0.6</v>
      </c>
      <c r="R44" s="96" t="s">
        <v>86</v>
      </c>
    </row>
    <row r="45" spans="1:18" ht="15.75" customHeight="1">
      <c r="A45" s="64">
        <v>2102</v>
      </c>
      <c r="B45" s="87"/>
      <c r="C45" s="87"/>
      <c r="D45" s="87"/>
      <c r="E45" s="87"/>
      <c r="F45" s="87"/>
      <c r="G45" s="87"/>
      <c r="H45" s="87"/>
      <c r="I45" s="87"/>
      <c r="J45" s="87"/>
      <c r="K45" s="88"/>
      <c r="L45" s="97"/>
      <c r="M45" s="98"/>
      <c r="N45" s="99"/>
      <c r="O45" s="98"/>
      <c r="P45" s="99"/>
      <c r="Q45" s="99"/>
      <c r="R45" s="122"/>
    </row>
    <row r="46" spans="1:18" ht="18" customHeight="1">
      <c r="A46" s="29"/>
      <c r="B46" s="30"/>
      <c r="C46" s="30"/>
      <c r="D46" s="30"/>
      <c r="E46" s="288" t="s">
        <v>111</v>
      </c>
      <c r="F46" s="289"/>
      <c r="G46" s="289"/>
      <c r="H46" s="289"/>
      <c r="I46" s="289"/>
      <c r="J46" s="289"/>
      <c r="K46" s="101">
        <f>SUM(K29:K42)</f>
        <v>30</v>
      </c>
      <c r="L46" s="102">
        <f>IF(K37=0,"",K37/B29)</f>
        <v>0.44230769230769229</v>
      </c>
      <c r="M46" s="102">
        <f>IF(K46=0,"",K46/B29)</f>
        <v>0.57692307692307687</v>
      </c>
      <c r="N46" s="102">
        <f>IF(K37=0,"",M46-L46)</f>
        <v>0.13461538461538458</v>
      </c>
      <c r="O46" s="3"/>
      <c r="P46" s="30"/>
      <c r="Q46" s="23"/>
      <c r="R46" s="3"/>
    </row>
    <row r="47" spans="1:18" ht="12.75" customHeight="1"/>
    <row r="48" spans="1:18" ht="12.75" customHeight="1">
      <c r="L48" s="3"/>
      <c r="M48" s="3"/>
      <c r="O48" s="3"/>
    </row>
    <row r="49" spans="1:20" ht="26.25" customHeight="1">
      <c r="A49" s="2"/>
      <c r="B49" s="291" t="s">
        <v>99</v>
      </c>
      <c r="C49" s="292"/>
      <c r="D49" s="292"/>
      <c r="E49" s="292"/>
      <c r="F49" s="292"/>
      <c r="G49" s="292"/>
      <c r="H49" s="292"/>
      <c r="I49" s="292"/>
      <c r="J49" s="292"/>
      <c r="K49" s="60" t="s">
        <v>91</v>
      </c>
      <c r="L49" s="60"/>
      <c r="M49" s="60"/>
      <c r="N49" s="30"/>
      <c r="O49" s="3"/>
      <c r="P49" s="30"/>
      <c r="Q49" s="30"/>
      <c r="R49" s="30"/>
    </row>
    <row r="50" spans="1:20" ht="20.25" customHeight="1">
      <c r="A50" s="293" t="s">
        <v>10</v>
      </c>
      <c r="B50" s="294" t="s">
        <v>100</v>
      </c>
      <c r="C50" s="289"/>
      <c r="D50" s="289"/>
      <c r="E50" s="289"/>
      <c r="F50" s="289"/>
      <c r="G50" s="289"/>
      <c r="H50" s="289"/>
      <c r="I50" s="289"/>
      <c r="J50" s="290"/>
      <c r="K50" s="295" t="s">
        <v>11</v>
      </c>
      <c r="L50" s="286" t="s">
        <v>3</v>
      </c>
      <c r="M50" s="286" t="s">
        <v>4</v>
      </c>
      <c r="N50" s="284" t="s">
        <v>5</v>
      </c>
      <c r="O50" s="286" t="s">
        <v>6</v>
      </c>
      <c r="P50" s="287" t="s">
        <v>7</v>
      </c>
      <c r="Q50" s="287" t="s">
        <v>8</v>
      </c>
      <c r="R50" s="286" t="s">
        <v>101</v>
      </c>
    </row>
    <row r="51" spans="1:20" ht="20.25" customHeight="1">
      <c r="A51" s="285"/>
      <c r="B51" s="64" t="s">
        <v>102</v>
      </c>
      <c r="C51" s="64" t="s">
        <v>103</v>
      </c>
      <c r="D51" s="64" t="s">
        <v>104</v>
      </c>
      <c r="E51" s="64" t="s">
        <v>105</v>
      </c>
      <c r="F51" s="64" t="s">
        <v>106</v>
      </c>
      <c r="G51" s="64" t="s">
        <v>107</v>
      </c>
      <c r="H51" s="64" t="s">
        <v>108</v>
      </c>
      <c r="I51" s="64" t="s">
        <v>109</v>
      </c>
      <c r="J51" s="64" t="s">
        <v>110</v>
      </c>
      <c r="K51" s="285"/>
      <c r="L51" s="285"/>
      <c r="M51" s="285"/>
      <c r="N51" s="285"/>
      <c r="O51" s="285"/>
      <c r="P51" s="285"/>
      <c r="Q51" s="285"/>
      <c r="R51" s="285"/>
    </row>
    <row r="52" spans="1:20" ht="15.75" customHeight="1">
      <c r="A52" s="64">
        <v>1401</v>
      </c>
      <c r="B52" s="65">
        <v>39</v>
      </c>
      <c r="C52" s="87"/>
      <c r="D52" s="87"/>
      <c r="E52" s="87"/>
      <c r="F52" s="87"/>
      <c r="G52" s="87"/>
      <c r="H52" s="87"/>
      <c r="I52" s="87"/>
      <c r="J52" s="87"/>
      <c r="K52" s="88"/>
      <c r="L52" s="67"/>
      <c r="M52" s="49"/>
      <c r="N52" s="68"/>
      <c r="O52" s="107"/>
      <c r="P52" s="70">
        <f>B52</f>
        <v>39</v>
      </c>
      <c r="Q52" s="108"/>
      <c r="R52" s="107"/>
    </row>
    <row r="53" spans="1:20" ht="15.75" customHeight="1">
      <c r="A53" s="64">
        <v>1402</v>
      </c>
      <c r="B53" s="87"/>
      <c r="C53" s="87">
        <v>20</v>
      </c>
      <c r="D53" s="87"/>
      <c r="E53" s="87"/>
      <c r="F53" s="87"/>
      <c r="G53" s="87"/>
      <c r="H53" s="87"/>
      <c r="I53" s="87"/>
      <c r="J53" s="87"/>
      <c r="K53" s="88"/>
      <c r="L53" s="72"/>
      <c r="M53" s="3"/>
      <c r="N53" s="73"/>
      <c r="O53" s="74">
        <f>IF(C53=0,"",C53/B52)</f>
        <v>0.51282051282051277</v>
      </c>
      <c r="P53" s="75">
        <v>20</v>
      </c>
      <c r="Q53" s="76">
        <f t="shared" ref="Q53:Q60" si="4">IF(P53=0,"",P53/P52)</f>
        <v>0.51282051282051277</v>
      </c>
      <c r="R53" s="76">
        <f t="shared" ref="R53:R60" si="5">IF(P53=0,"",100%-Q53)</f>
        <v>0.48717948717948723</v>
      </c>
    </row>
    <row r="54" spans="1:20" ht="15.75" customHeight="1">
      <c r="A54" s="64">
        <v>1501</v>
      </c>
      <c r="B54" s="87"/>
      <c r="C54" s="87"/>
      <c r="D54" s="87">
        <v>20</v>
      </c>
      <c r="E54" s="87"/>
      <c r="F54" s="87"/>
      <c r="G54" s="87"/>
      <c r="H54" s="87"/>
      <c r="I54" s="87"/>
      <c r="J54" s="87"/>
      <c r="K54" s="88"/>
      <c r="L54" s="72"/>
      <c r="M54" s="3"/>
      <c r="N54" s="73"/>
      <c r="O54" s="74">
        <f>IF(D54=0,"",D54/C53)</f>
        <v>1</v>
      </c>
      <c r="P54" s="75">
        <v>20</v>
      </c>
      <c r="Q54" s="76">
        <f t="shared" si="4"/>
        <v>1</v>
      </c>
      <c r="R54" s="76">
        <f t="shared" si="5"/>
        <v>0</v>
      </c>
      <c r="T54" s="8">
        <f>P54/P52</f>
        <v>0.51282051282051277</v>
      </c>
    </row>
    <row r="55" spans="1:20" ht="15.75" customHeight="1">
      <c r="A55" s="64">
        <v>1502</v>
      </c>
      <c r="B55" s="87"/>
      <c r="C55" s="87"/>
      <c r="D55" s="87"/>
      <c r="E55" s="87">
        <v>17</v>
      </c>
      <c r="F55" s="87"/>
      <c r="G55" s="87"/>
      <c r="H55" s="87"/>
      <c r="I55" s="87"/>
      <c r="J55" s="87"/>
      <c r="K55" s="88"/>
      <c r="L55" s="72"/>
      <c r="M55" s="3"/>
      <c r="N55" s="73"/>
      <c r="O55" s="74">
        <f>IF(E55=0,"",E55/D54)</f>
        <v>0.85</v>
      </c>
      <c r="P55" s="75">
        <v>19</v>
      </c>
      <c r="Q55" s="76">
        <f t="shared" si="4"/>
        <v>0.95</v>
      </c>
      <c r="R55" s="76">
        <f t="shared" si="5"/>
        <v>5.0000000000000044E-2</v>
      </c>
    </row>
    <row r="56" spans="1:20" ht="15.75" customHeight="1">
      <c r="A56" s="64">
        <v>1601</v>
      </c>
      <c r="B56" s="87"/>
      <c r="C56" s="87"/>
      <c r="D56" s="87"/>
      <c r="E56" s="87"/>
      <c r="F56" s="87">
        <v>15</v>
      </c>
      <c r="G56" s="87"/>
      <c r="H56" s="87"/>
      <c r="I56" s="87"/>
      <c r="J56" s="87"/>
      <c r="K56" s="88"/>
      <c r="L56" s="72"/>
      <c r="M56" s="3"/>
      <c r="N56" s="73"/>
      <c r="O56" s="74">
        <f>IF(F56=0,"",F56/E55)</f>
        <v>0.88235294117647056</v>
      </c>
      <c r="P56" s="75">
        <v>18</v>
      </c>
      <c r="Q56" s="76">
        <f t="shared" si="4"/>
        <v>0.94736842105263153</v>
      </c>
      <c r="R56" s="76">
        <f t="shared" si="5"/>
        <v>5.2631578947368474E-2</v>
      </c>
    </row>
    <row r="57" spans="1:20" ht="15.75" customHeight="1">
      <c r="A57" s="64">
        <v>1602</v>
      </c>
      <c r="B57" s="87"/>
      <c r="C57" s="87"/>
      <c r="D57" s="87"/>
      <c r="E57" s="87"/>
      <c r="F57" s="87"/>
      <c r="G57" s="87">
        <v>13</v>
      </c>
      <c r="H57" s="87"/>
      <c r="I57" s="87"/>
      <c r="J57" s="87"/>
      <c r="K57" s="88"/>
      <c r="L57" s="72"/>
      <c r="M57" s="3"/>
      <c r="N57" s="73"/>
      <c r="O57" s="74">
        <f>IF(G57=0,"",G57/F56)</f>
        <v>0.8666666666666667</v>
      </c>
      <c r="P57" s="75">
        <v>18</v>
      </c>
      <c r="Q57" s="76">
        <f t="shared" si="4"/>
        <v>1</v>
      </c>
      <c r="R57" s="76">
        <f t="shared" si="5"/>
        <v>0</v>
      </c>
    </row>
    <row r="58" spans="1:20" ht="15.75" customHeight="1">
      <c r="A58" s="64">
        <v>1701</v>
      </c>
      <c r="B58" s="87"/>
      <c r="C58" s="87"/>
      <c r="D58" s="87"/>
      <c r="E58" s="87"/>
      <c r="F58" s="87"/>
      <c r="G58" s="87"/>
      <c r="H58" s="87">
        <v>9</v>
      </c>
      <c r="I58" s="87"/>
      <c r="J58" s="87"/>
      <c r="K58" s="88"/>
      <c r="L58" s="72"/>
      <c r="M58" s="3"/>
      <c r="N58" s="73"/>
      <c r="O58" s="74">
        <f>IF(H58=0,"",H58/G57)</f>
        <v>0.69230769230769229</v>
      </c>
      <c r="P58" s="75">
        <v>18</v>
      </c>
      <c r="Q58" s="76">
        <f t="shared" si="4"/>
        <v>1</v>
      </c>
      <c r="R58" s="76">
        <f t="shared" si="5"/>
        <v>0</v>
      </c>
    </row>
    <row r="59" spans="1:20" ht="15.75" customHeight="1">
      <c r="A59" s="64">
        <v>1702</v>
      </c>
      <c r="B59" s="87"/>
      <c r="C59" s="87"/>
      <c r="D59" s="87"/>
      <c r="E59" s="87"/>
      <c r="F59" s="87"/>
      <c r="G59" s="87"/>
      <c r="H59" s="87"/>
      <c r="I59" s="87">
        <v>8</v>
      </c>
      <c r="J59" s="87"/>
      <c r="K59" s="88"/>
      <c r="L59" s="72"/>
      <c r="M59" s="3"/>
      <c r="N59" s="73"/>
      <c r="O59" s="74">
        <f>IF(I59=0,"",I59/H58)</f>
        <v>0.88888888888888884</v>
      </c>
      <c r="P59" s="75">
        <v>18</v>
      </c>
      <c r="Q59" s="76">
        <f t="shared" si="4"/>
        <v>1</v>
      </c>
      <c r="R59" s="76">
        <f t="shared" si="5"/>
        <v>0</v>
      </c>
    </row>
    <row r="60" spans="1:20" ht="15.75" customHeight="1">
      <c r="A60" s="64">
        <v>1801</v>
      </c>
      <c r="B60" s="87"/>
      <c r="C60" s="87"/>
      <c r="D60" s="87"/>
      <c r="E60" s="87"/>
      <c r="F60" s="87"/>
      <c r="G60" s="87"/>
      <c r="H60" s="87"/>
      <c r="I60" s="87"/>
      <c r="J60" s="87">
        <v>10</v>
      </c>
      <c r="K60" s="88">
        <v>4</v>
      </c>
      <c r="L60" s="72"/>
      <c r="M60" s="3"/>
      <c r="N60" s="73"/>
      <c r="O60" s="74">
        <f>IF(J60=0,"",J60/I59)</f>
        <v>1.25</v>
      </c>
      <c r="P60" s="75">
        <v>18</v>
      </c>
      <c r="Q60" s="76">
        <f t="shared" si="4"/>
        <v>1</v>
      </c>
      <c r="R60" s="76">
        <f t="shared" si="5"/>
        <v>0</v>
      </c>
    </row>
    <row r="61" spans="1:20" ht="15.75" customHeight="1">
      <c r="A61" s="64">
        <v>1802</v>
      </c>
      <c r="B61" s="87"/>
      <c r="C61" s="87"/>
      <c r="D61" s="87"/>
      <c r="E61" s="87"/>
      <c r="F61" s="87"/>
      <c r="G61" s="87"/>
      <c r="H61" s="87"/>
      <c r="I61" s="87"/>
      <c r="J61" s="87">
        <v>9</v>
      </c>
      <c r="K61" s="88">
        <v>6</v>
      </c>
      <c r="L61" s="72"/>
      <c r="M61" s="3"/>
      <c r="N61" s="30"/>
      <c r="O61" s="80"/>
      <c r="P61" s="81">
        <v>13</v>
      </c>
      <c r="Q61" s="82"/>
      <c r="R61" s="83"/>
    </row>
    <row r="62" spans="1:20" ht="15.75" customHeight="1">
      <c r="A62" s="64">
        <v>1901</v>
      </c>
      <c r="B62" s="87"/>
      <c r="C62" s="87"/>
      <c r="D62" s="87"/>
      <c r="E62" s="87"/>
      <c r="F62" s="87"/>
      <c r="G62" s="87"/>
      <c r="H62" s="87"/>
      <c r="I62" s="87"/>
      <c r="J62" s="87">
        <v>7</v>
      </c>
      <c r="K62" s="88">
        <v>7</v>
      </c>
      <c r="L62" s="72"/>
      <c r="M62" s="3"/>
      <c r="N62" s="30"/>
      <c r="O62" s="84"/>
      <c r="P62" s="85">
        <v>7</v>
      </c>
      <c r="Q62" s="86"/>
      <c r="R62" s="84"/>
    </row>
    <row r="63" spans="1:20" ht="15.75" customHeight="1">
      <c r="A63" s="64">
        <v>1902</v>
      </c>
      <c r="B63" s="87"/>
      <c r="C63" s="87"/>
      <c r="D63" s="87"/>
      <c r="E63" s="87"/>
      <c r="F63" s="87"/>
      <c r="G63" s="87"/>
      <c r="H63" s="87"/>
      <c r="I63" s="87"/>
      <c r="J63" s="87"/>
      <c r="K63" s="88"/>
      <c r="L63" s="72"/>
      <c r="M63" s="3"/>
      <c r="N63" s="30"/>
      <c r="O63" s="84"/>
      <c r="P63" s="85"/>
      <c r="Q63" s="86"/>
      <c r="R63" s="84"/>
    </row>
    <row r="64" spans="1:20" ht="15.75" customHeight="1">
      <c r="A64" s="64">
        <v>2001</v>
      </c>
      <c r="B64" s="87"/>
      <c r="C64" s="87"/>
      <c r="D64" s="87"/>
      <c r="E64" s="87"/>
      <c r="F64" s="87"/>
      <c r="G64" s="87"/>
      <c r="H64" s="87"/>
      <c r="I64" s="87"/>
      <c r="J64" s="87"/>
      <c r="K64" s="88"/>
      <c r="L64" s="72"/>
      <c r="M64" s="3"/>
      <c r="N64" s="30"/>
      <c r="O64" s="84"/>
      <c r="P64" s="85"/>
      <c r="Q64" s="86"/>
      <c r="R64" s="84"/>
    </row>
    <row r="65" spans="1:20" ht="15.75" customHeight="1">
      <c r="A65" s="64">
        <v>2002</v>
      </c>
      <c r="B65" s="87"/>
      <c r="C65" s="87"/>
      <c r="D65" s="87"/>
      <c r="E65" s="87"/>
      <c r="F65" s="87"/>
      <c r="G65" s="87"/>
      <c r="H65" s="87"/>
      <c r="I65" s="87"/>
      <c r="J65" s="87"/>
      <c r="K65" s="88"/>
      <c r="L65" s="72"/>
      <c r="M65" s="3"/>
      <c r="N65" s="30"/>
      <c r="O65" s="3"/>
      <c r="P65" s="30"/>
      <c r="Q65" s="23"/>
      <c r="R65" s="84"/>
    </row>
    <row r="66" spans="1:20" ht="15.75" customHeight="1">
      <c r="A66" s="64">
        <v>2101</v>
      </c>
      <c r="B66" s="87"/>
      <c r="C66" s="87"/>
      <c r="D66" s="87"/>
      <c r="E66" s="87"/>
      <c r="F66" s="87"/>
      <c r="G66" s="87"/>
      <c r="H66" s="87"/>
      <c r="I66" s="87"/>
      <c r="J66" s="87"/>
      <c r="K66" s="88"/>
      <c r="L66" s="72"/>
      <c r="M66" s="3"/>
      <c r="N66" s="30"/>
      <c r="O66" s="89" t="s">
        <v>83</v>
      </c>
      <c r="P66" s="90">
        <v>4</v>
      </c>
      <c r="Q66" s="91">
        <f>IF(SUM(K58:K62)=0,"",SUM(K58:K62))</f>
        <v>17</v>
      </c>
      <c r="R66" s="92" t="s">
        <v>11</v>
      </c>
    </row>
    <row r="67" spans="1:20" ht="15.75" customHeight="1">
      <c r="A67" s="64">
        <v>2102</v>
      </c>
      <c r="B67" s="87"/>
      <c r="C67" s="87"/>
      <c r="D67" s="87"/>
      <c r="E67" s="87"/>
      <c r="F67" s="87"/>
      <c r="G67" s="87"/>
      <c r="H67" s="87"/>
      <c r="I67" s="87"/>
      <c r="J67" s="87"/>
      <c r="K67" s="88"/>
      <c r="L67" s="72"/>
      <c r="M67" s="3"/>
      <c r="N67" s="30"/>
      <c r="O67" s="93" t="s">
        <v>85</v>
      </c>
      <c r="P67" s="94">
        <f>P66/B52</f>
        <v>0.10256410256410256</v>
      </c>
      <c r="Q67" s="95">
        <f>Q66/B52</f>
        <v>0.4358974358974359</v>
      </c>
      <c r="R67" s="96" t="s">
        <v>86</v>
      </c>
    </row>
    <row r="68" spans="1:20" ht="15.75" customHeight="1">
      <c r="A68" s="64">
        <v>2201</v>
      </c>
      <c r="B68" s="87"/>
      <c r="C68" s="87"/>
      <c r="D68" s="87"/>
      <c r="E68" s="87"/>
      <c r="F68" s="87"/>
      <c r="G68" s="87"/>
      <c r="H68" s="87"/>
      <c r="I68" s="87"/>
      <c r="J68" s="87"/>
      <c r="K68" s="88"/>
      <c r="L68" s="97"/>
      <c r="M68" s="98"/>
      <c r="N68" s="99"/>
      <c r="O68" s="98"/>
      <c r="P68" s="99"/>
      <c r="Q68" s="99"/>
      <c r="R68" s="122"/>
    </row>
    <row r="69" spans="1:20" ht="18" customHeight="1">
      <c r="A69" s="29"/>
      <c r="B69" s="30"/>
      <c r="C69" s="30"/>
      <c r="D69" s="30"/>
      <c r="E69" s="288" t="s">
        <v>111</v>
      </c>
      <c r="F69" s="289"/>
      <c r="G69" s="289"/>
      <c r="H69" s="289"/>
      <c r="I69" s="289"/>
      <c r="J69" s="289"/>
      <c r="K69" s="101">
        <f>SUM(K52:K65)</f>
        <v>17</v>
      </c>
      <c r="L69" s="102">
        <f>IF(K60=0,"",K60/B52)</f>
        <v>0.10256410256410256</v>
      </c>
      <c r="M69" s="102">
        <f>IF(K69=0,"",K69/B52)</f>
        <v>0.4358974358974359</v>
      </c>
      <c r="N69" s="102">
        <f>IF(K60=0,"",M69-L69)</f>
        <v>0.33333333333333337</v>
      </c>
      <c r="O69" s="3"/>
      <c r="P69" s="30"/>
      <c r="Q69" s="23"/>
      <c r="R69" s="3"/>
    </row>
    <row r="70" spans="1:20" ht="18" customHeight="1">
      <c r="L70" s="3"/>
      <c r="M70" s="3"/>
      <c r="O70" s="3"/>
    </row>
    <row r="71" spans="1:20" ht="12.75" customHeight="1">
      <c r="L71" s="3"/>
      <c r="M71" s="3"/>
      <c r="O71" s="3"/>
    </row>
    <row r="72" spans="1:20" ht="26.25" customHeight="1">
      <c r="A72" s="2"/>
      <c r="B72" s="291" t="s">
        <v>99</v>
      </c>
      <c r="C72" s="292"/>
      <c r="D72" s="292"/>
      <c r="E72" s="292"/>
      <c r="F72" s="292"/>
      <c r="G72" s="292"/>
      <c r="H72" s="292"/>
      <c r="I72" s="292"/>
      <c r="J72" s="292"/>
      <c r="K72" s="60" t="s">
        <v>93</v>
      </c>
      <c r="L72" s="60"/>
      <c r="M72" s="60"/>
      <c r="N72" s="30"/>
      <c r="O72" s="3"/>
      <c r="P72" s="30"/>
      <c r="Q72" s="30"/>
      <c r="R72" s="30"/>
    </row>
    <row r="73" spans="1:20" ht="15.75" customHeight="1">
      <c r="A73" s="293" t="s">
        <v>10</v>
      </c>
      <c r="B73" s="294" t="s">
        <v>100</v>
      </c>
      <c r="C73" s="289"/>
      <c r="D73" s="289"/>
      <c r="E73" s="289"/>
      <c r="F73" s="289"/>
      <c r="G73" s="289"/>
      <c r="H73" s="289"/>
      <c r="I73" s="289"/>
      <c r="J73" s="290"/>
      <c r="K73" s="295" t="s">
        <v>11</v>
      </c>
      <c r="L73" s="286" t="s">
        <v>3</v>
      </c>
      <c r="M73" s="286" t="s">
        <v>4</v>
      </c>
      <c r="N73" s="284" t="s">
        <v>5</v>
      </c>
      <c r="O73" s="286" t="s">
        <v>6</v>
      </c>
      <c r="P73" s="287" t="s">
        <v>7</v>
      </c>
      <c r="Q73" s="287" t="s">
        <v>8</v>
      </c>
      <c r="R73" s="286" t="s">
        <v>101</v>
      </c>
    </row>
    <row r="74" spans="1:20" ht="15.75" customHeight="1">
      <c r="A74" s="285"/>
      <c r="B74" s="64" t="s">
        <v>102</v>
      </c>
      <c r="C74" s="64" t="s">
        <v>103</v>
      </c>
      <c r="D74" s="64" t="s">
        <v>104</v>
      </c>
      <c r="E74" s="64" t="s">
        <v>105</v>
      </c>
      <c r="F74" s="64" t="s">
        <v>106</v>
      </c>
      <c r="G74" s="64" t="s">
        <v>107</v>
      </c>
      <c r="H74" s="64" t="s">
        <v>108</v>
      </c>
      <c r="I74" s="64" t="s">
        <v>109</v>
      </c>
      <c r="J74" s="64" t="s">
        <v>110</v>
      </c>
      <c r="K74" s="285"/>
      <c r="L74" s="285"/>
      <c r="M74" s="285"/>
      <c r="N74" s="285"/>
      <c r="O74" s="285"/>
      <c r="P74" s="285"/>
      <c r="Q74" s="285"/>
      <c r="R74" s="285"/>
    </row>
    <row r="75" spans="1:20" ht="15.75" customHeight="1">
      <c r="A75" s="64">
        <v>1402</v>
      </c>
      <c r="B75" s="65">
        <v>73</v>
      </c>
      <c r="C75" s="87"/>
      <c r="D75" s="87"/>
      <c r="E75" s="87"/>
      <c r="F75" s="87"/>
      <c r="G75" s="87"/>
      <c r="H75" s="87"/>
      <c r="I75" s="87"/>
      <c r="J75" s="87"/>
      <c r="K75" s="88"/>
      <c r="L75" s="67"/>
      <c r="M75" s="49"/>
      <c r="N75" s="68"/>
      <c r="O75" s="107"/>
      <c r="P75" s="70">
        <f>B75</f>
        <v>73</v>
      </c>
      <c r="Q75" s="108"/>
      <c r="R75" s="107"/>
    </row>
    <row r="76" spans="1:20" ht="15.75" customHeight="1">
      <c r="A76" s="64">
        <v>1501</v>
      </c>
      <c r="B76" s="87"/>
      <c r="C76" s="87">
        <v>50</v>
      </c>
      <c r="D76" s="87"/>
      <c r="E76" s="87"/>
      <c r="F76" s="87"/>
      <c r="G76" s="87"/>
      <c r="H76" s="87"/>
      <c r="I76" s="87"/>
      <c r="J76" s="87"/>
      <c r="K76" s="88"/>
      <c r="L76" s="72"/>
      <c r="M76" s="3"/>
      <c r="N76" s="73"/>
      <c r="O76" s="74">
        <f>IF(C76=0,"",C76/B75)</f>
        <v>0.68493150684931503</v>
      </c>
      <c r="P76" s="75">
        <v>50</v>
      </c>
      <c r="Q76" s="76">
        <f t="shared" ref="Q76:Q83" si="6">IF(P76=0,"",P76/P75)</f>
        <v>0.68493150684931503</v>
      </c>
      <c r="R76" s="76">
        <f t="shared" ref="R76:R83" si="7">IF(P76=0,"",100%-Q76)</f>
        <v>0.31506849315068497</v>
      </c>
    </row>
    <row r="77" spans="1:20" ht="15.75" customHeight="1">
      <c r="A77" s="64">
        <v>1502</v>
      </c>
      <c r="B77" s="87"/>
      <c r="C77" s="87"/>
      <c r="D77" s="87">
        <v>46</v>
      </c>
      <c r="E77" s="87"/>
      <c r="F77" s="87"/>
      <c r="G77" s="87"/>
      <c r="H77" s="87"/>
      <c r="I77" s="87"/>
      <c r="J77" s="87"/>
      <c r="K77" s="88"/>
      <c r="L77" s="72"/>
      <c r="M77" s="3"/>
      <c r="N77" s="73"/>
      <c r="O77" s="74">
        <f>IF(D77=0,"",D77/C76)</f>
        <v>0.92</v>
      </c>
      <c r="P77" s="75">
        <v>49</v>
      </c>
      <c r="Q77" s="76">
        <f t="shared" si="6"/>
        <v>0.98</v>
      </c>
      <c r="R77" s="76">
        <f t="shared" si="7"/>
        <v>2.0000000000000018E-2</v>
      </c>
      <c r="T77" s="8">
        <f>P77/P75</f>
        <v>0.67123287671232879</v>
      </c>
    </row>
    <row r="78" spans="1:20" ht="15.75" customHeight="1">
      <c r="A78" s="64">
        <v>1601</v>
      </c>
      <c r="B78" s="87"/>
      <c r="C78" s="87"/>
      <c r="D78" s="87"/>
      <c r="E78" s="87">
        <v>40</v>
      </c>
      <c r="F78" s="87"/>
      <c r="G78" s="87"/>
      <c r="H78" s="87"/>
      <c r="I78" s="87"/>
      <c r="J78" s="87"/>
      <c r="K78" s="88"/>
      <c r="L78" s="72"/>
      <c r="M78" s="3"/>
      <c r="N78" s="73"/>
      <c r="O78" s="74">
        <f>IF(E78=0,"",E78/D77)</f>
        <v>0.86956521739130432</v>
      </c>
      <c r="P78" s="75">
        <v>46</v>
      </c>
      <c r="Q78" s="76">
        <f t="shared" si="6"/>
        <v>0.93877551020408168</v>
      </c>
      <c r="R78" s="76">
        <f t="shared" si="7"/>
        <v>6.1224489795918324E-2</v>
      </c>
    </row>
    <row r="79" spans="1:20" ht="15.75" customHeight="1">
      <c r="A79" s="64">
        <v>1602</v>
      </c>
      <c r="B79" s="87"/>
      <c r="C79" s="87"/>
      <c r="D79" s="87"/>
      <c r="E79" s="87"/>
      <c r="F79" s="87">
        <v>38</v>
      </c>
      <c r="G79" s="87"/>
      <c r="H79" s="87"/>
      <c r="I79" s="87"/>
      <c r="J79" s="87"/>
      <c r="K79" s="88"/>
      <c r="L79" s="72"/>
      <c r="M79" s="3"/>
      <c r="N79" s="73"/>
      <c r="O79" s="74">
        <f>IF(F79=0,"",F79/E78)</f>
        <v>0.95</v>
      </c>
      <c r="P79" s="75">
        <v>44</v>
      </c>
      <c r="Q79" s="76">
        <f t="shared" si="6"/>
        <v>0.95652173913043481</v>
      </c>
      <c r="R79" s="76">
        <f t="shared" si="7"/>
        <v>4.3478260869565188E-2</v>
      </c>
    </row>
    <row r="80" spans="1:20" ht="15.75" customHeight="1">
      <c r="A80" s="64">
        <v>1701</v>
      </c>
      <c r="B80" s="87"/>
      <c r="C80" s="87"/>
      <c r="D80" s="87"/>
      <c r="E80" s="87"/>
      <c r="F80" s="87"/>
      <c r="G80" s="87">
        <v>37</v>
      </c>
      <c r="H80" s="87"/>
      <c r="I80" s="87"/>
      <c r="J80" s="87"/>
      <c r="K80" s="88"/>
      <c r="L80" s="72"/>
      <c r="M80" s="3"/>
      <c r="N80" s="73"/>
      <c r="O80" s="74">
        <f>IF(G80=0,"",G80/F79)</f>
        <v>0.97368421052631582</v>
      </c>
      <c r="P80" s="75">
        <v>43</v>
      </c>
      <c r="Q80" s="76">
        <f t="shared" si="6"/>
        <v>0.97727272727272729</v>
      </c>
      <c r="R80" s="76">
        <f t="shared" si="7"/>
        <v>2.2727272727272707E-2</v>
      </c>
    </row>
    <row r="81" spans="1:18" ht="15.75" customHeight="1">
      <c r="A81" s="64">
        <v>1702</v>
      </c>
      <c r="B81" s="87"/>
      <c r="C81" s="87"/>
      <c r="D81" s="87"/>
      <c r="E81" s="87"/>
      <c r="F81" s="87"/>
      <c r="G81" s="87"/>
      <c r="H81" s="87">
        <v>37</v>
      </c>
      <c r="I81" s="87"/>
      <c r="J81" s="87"/>
      <c r="K81" s="88"/>
      <c r="L81" s="72"/>
      <c r="M81" s="3"/>
      <c r="N81" s="73"/>
      <c r="O81" s="74">
        <f>IF(H81=0,"",H81/G80)</f>
        <v>1</v>
      </c>
      <c r="P81" s="75">
        <v>42</v>
      </c>
      <c r="Q81" s="76">
        <f t="shared" si="6"/>
        <v>0.97674418604651159</v>
      </c>
      <c r="R81" s="76">
        <f t="shared" si="7"/>
        <v>2.3255813953488413E-2</v>
      </c>
    </row>
    <row r="82" spans="1:18" ht="15.75" customHeight="1">
      <c r="A82" s="64">
        <v>1801</v>
      </c>
      <c r="B82" s="87"/>
      <c r="C82" s="87"/>
      <c r="D82" s="87"/>
      <c r="E82" s="87"/>
      <c r="F82" s="87"/>
      <c r="G82" s="87"/>
      <c r="H82" s="87"/>
      <c r="I82" s="87">
        <v>37</v>
      </c>
      <c r="J82" s="87"/>
      <c r="K82" s="88">
        <v>1</v>
      </c>
      <c r="L82" s="72"/>
      <c r="M82" s="3"/>
      <c r="N82" s="73"/>
      <c r="O82" s="74">
        <f>IF(I82=0,"",I82/H81)</f>
        <v>1</v>
      </c>
      <c r="P82" s="75">
        <v>41</v>
      </c>
      <c r="Q82" s="76">
        <f t="shared" si="6"/>
        <v>0.97619047619047616</v>
      </c>
      <c r="R82" s="76">
        <f t="shared" si="7"/>
        <v>2.3809523809523836E-2</v>
      </c>
    </row>
    <row r="83" spans="1:18" ht="15.75" customHeight="1">
      <c r="A83" s="64">
        <v>1802</v>
      </c>
      <c r="B83" s="87"/>
      <c r="C83" s="87"/>
      <c r="D83" s="87"/>
      <c r="E83" s="87"/>
      <c r="F83" s="87"/>
      <c r="G83" s="87"/>
      <c r="H83" s="87"/>
      <c r="I83" s="87"/>
      <c r="J83" s="87">
        <v>37</v>
      </c>
      <c r="K83" s="88">
        <v>28</v>
      </c>
      <c r="L83" s="72"/>
      <c r="M83" s="3"/>
      <c r="N83" s="73"/>
      <c r="O83" s="78">
        <f>IF(J83=0,"",J83/I82)</f>
        <v>1</v>
      </c>
      <c r="P83" s="75">
        <v>39</v>
      </c>
      <c r="Q83" s="79">
        <f t="shared" si="6"/>
        <v>0.95121951219512191</v>
      </c>
      <c r="R83" s="79">
        <f t="shared" si="7"/>
        <v>4.8780487804878092E-2</v>
      </c>
    </row>
    <row r="84" spans="1:18" ht="15.75" customHeight="1">
      <c r="A84" s="64">
        <v>1901</v>
      </c>
      <c r="B84" s="87"/>
      <c r="C84" s="87"/>
      <c r="D84" s="87"/>
      <c r="E84" s="87"/>
      <c r="F84" s="87"/>
      <c r="G84" s="87"/>
      <c r="H84" s="87"/>
      <c r="I84" s="87"/>
      <c r="J84" s="87">
        <v>10</v>
      </c>
      <c r="K84" s="88">
        <v>8</v>
      </c>
      <c r="L84" s="72"/>
      <c r="M84" s="3"/>
      <c r="N84" s="30"/>
      <c r="O84" s="80"/>
      <c r="P84" s="81">
        <v>11</v>
      </c>
      <c r="Q84" s="82"/>
      <c r="R84" s="83"/>
    </row>
    <row r="85" spans="1:18" ht="15.75" customHeight="1">
      <c r="A85" s="64">
        <v>1902</v>
      </c>
      <c r="B85" s="87"/>
      <c r="C85" s="87"/>
      <c r="D85" s="87"/>
      <c r="E85" s="87"/>
      <c r="F85" s="87"/>
      <c r="G85" s="87"/>
      <c r="H85" s="87"/>
      <c r="I85" s="87"/>
      <c r="J85" s="87">
        <v>3</v>
      </c>
      <c r="K85" s="88">
        <v>1</v>
      </c>
      <c r="L85" s="72"/>
      <c r="M85" s="3"/>
      <c r="N85" s="30"/>
      <c r="O85" s="84"/>
      <c r="P85" s="85">
        <v>3</v>
      </c>
      <c r="Q85" s="86"/>
      <c r="R85" s="84"/>
    </row>
    <row r="86" spans="1:18" ht="15.75" customHeight="1">
      <c r="A86" s="64">
        <v>2001</v>
      </c>
      <c r="B86" s="87"/>
      <c r="C86" s="87"/>
      <c r="D86" s="87"/>
      <c r="E86" s="87"/>
      <c r="F86" s="87"/>
      <c r="G86" s="87"/>
      <c r="H86" s="87"/>
      <c r="I86" s="87"/>
      <c r="J86" s="87">
        <v>1</v>
      </c>
      <c r="K86" s="88"/>
      <c r="L86" s="72"/>
      <c r="M86" s="3"/>
      <c r="N86" s="30"/>
      <c r="O86" s="84"/>
      <c r="P86" s="85">
        <v>1</v>
      </c>
      <c r="Q86" s="86"/>
      <c r="R86" s="84"/>
    </row>
    <row r="87" spans="1:18" ht="15.75" customHeight="1">
      <c r="A87" s="64">
        <v>2002</v>
      </c>
      <c r="B87" s="87"/>
      <c r="C87" s="87"/>
      <c r="D87" s="87"/>
      <c r="E87" s="87"/>
      <c r="F87" s="87"/>
      <c r="G87" s="87"/>
      <c r="H87" s="87"/>
      <c r="I87" s="87"/>
      <c r="J87" s="87">
        <v>1</v>
      </c>
      <c r="K87" s="88">
        <v>1</v>
      </c>
      <c r="L87" s="72"/>
      <c r="M87" s="3"/>
      <c r="N87" s="30"/>
      <c r="O87" s="84"/>
      <c r="P87" s="85">
        <v>1</v>
      </c>
      <c r="Q87" s="86"/>
      <c r="R87" s="84"/>
    </row>
    <row r="88" spans="1:18" ht="15.75" customHeight="1">
      <c r="A88" s="64">
        <v>2101</v>
      </c>
      <c r="B88" s="87"/>
      <c r="C88" s="87"/>
      <c r="D88" s="87"/>
      <c r="E88" s="87"/>
      <c r="F88" s="87"/>
      <c r="G88" s="87"/>
      <c r="H88" s="87"/>
      <c r="I88" s="87"/>
      <c r="J88" s="87"/>
      <c r="K88" s="88"/>
      <c r="L88" s="72"/>
      <c r="M88" s="3"/>
      <c r="N88" s="30"/>
      <c r="O88" s="3"/>
      <c r="P88" s="30"/>
      <c r="Q88" s="23"/>
      <c r="R88" s="84"/>
    </row>
    <row r="89" spans="1:18" ht="15.75" customHeight="1">
      <c r="A89" s="64">
        <v>2102</v>
      </c>
      <c r="B89" s="87"/>
      <c r="C89" s="87"/>
      <c r="D89" s="87"/>
      <c r="E89" s="87"/>
      <c r="F89" s="87"/>
      <c r="G89" s="87"/>
      <c r="H89" s="87"/>
      <c r="I89" s="87"/>
      <c r="J89" s="87"/>
      <c r="K89" s="88"/>
      <c r="L89" s="72"/>
      <c r="M89" s="3"/>
      <c r="N89" s="30"/>
      <c r="O89" s="89" t="s">
        <v>83</v>
      </c>
      <c r="P89" s="90">
        <v>24</v>
      </c>
      <c r="Q89" s="91">
        <f>K92</f>
        <v>39</v>
      </c>
      <c r="R89" s="92" t="s">
        <v>11</v>
      </c>
    </row>
    <row r="90" spans="1:18" ht="15.75" customHeight="1">
      <c r="A90" s="64">
        <v>2201</v>
      </c>
      <c r="B90" s="87"/>
      <c r="C90" s="87"/>
      <c r="D90" s="87"/>
      <c r="E90" s="87"/>
      <c r="F90" s="87"/>
      <c r="G90" s="87"/>
      <c r="H90" s="87"/>
      <c r="I90" s="87"/>
      <c r="J90" s="87"/>
      <c r="K90" s="88"/>
      <c r="L90" s="72"/>
      <c r="M90" s="3"/>
      <c r="N90" s="30"/>
      <c r="O90" s="93" t="s">
        <v>85</v>
      </c>
      <c r="P90" s="94">
        <f>P89/B75</f>
        <v>0.32876712328767121</v>
      </c>
      <c r="Q90" s="95">
        <f>Q89/B75</f>
        <v>0.53424657534246578</v>
      </c>
      <c r="R90" s="96" t="s">
        <v>86</v>
      </c>
    </row>
    <row r="91" spans="1:18" ht="18" customHeight="1">
      <c r="A91" s="64">
        <v>2202</v>
      </c>
      <c r="B91" s="87"/>
      <c r="C91" s="87"/>
      <c r="D91" s="87"/>
      <c r="E91" s="87"/>
      <c r="F91" s="87"/>
      <c r="G91" s="87"/>
      <c r="H91" s="87"/>
      <c r="I91" s="87"/>
      <c r="J91" s="87"/>
      <c r="K91" s="88"/>
      <c r="L91" s="97"/>
      <c r="M91" s="98"/>
      <c r="N91" s="99"/>
      <c r="O91" s="98"/>
      <c r="P91" s="99"/>
      <c r="Q91" s="99"/>
      <c r="R91" s="122"/>
    </row>
    <row r="92" spans="1:18" ht="18" customHeight="1">
      <c r="A92" s="29"/>
      <c r="B92" s="30"/>
      <c r="C92" s="30"/>
      <c r="D92" s="30"/>
      <c r="E92" s="288" t="s">
        <v>111</v>
      </c>
      <c r="F92" s="289"/>
      <c r="G92" s="289"/>
      <c r="H92" s="289"/>
      <c r="I92" s="289"/>
      <c r="J92" s="289"/>
      <c r="K92" s="101">
        <f>SUM(K75:K88)</f>
        <v>39</v>
      </c>
      <c r="L92" s="102">
        <f>IF(K83=0,"",K83/B75)</f>
        <v>0.38356164383561642</v>
      </c>
      <c r="M92" s="102">
        <f>IF(K92=0,"",K92/B75)</f>
        <v>0.53424657534246578</v>
      </c>
      <c r="N92" s="102">
        <f>IF(K83=0,"",M92-L92)</f>
        <v>0.15068493150684936</v>
      </c>
      <c r="O92" s="3"/>
      <c r="P92" s="30"/>
      <c r="Q92" s="23"/>
      <c r="R92" s="3"/>
    </row>
    <row r="93" spans="1:18" ht="12.75" customHeight="1"/>
    <row r="94" spans="1:18" ht="12.75" customHeight="1">
      <c r="L94" s="3"/>
      <c r="M94" s="3"/>
      <c r="O94" s="3"/>
    </row>
    <row r="95" spans="1:18" ht="26.25" customHeight="1">
      <c r="A95" s="2"/>
      <c r="B95" s="291" t="s">
        <v>99</v>
      </c>
      <c r="C95" s="292"/>
      <c r="D95" s="292"/>
      <c r="E95" s="292"/>
      <c r="F95" s="292"/>
      <c r="G95" s="292"/>
      <c r="H95" s="292"/>
      <c r="I95" s="292"/>
      <c r="J95" s="292"/>
      <c r="K95" s="60" t="s">
        <v>94</v>
      </c>
      <c r="L95" s="60"/>
      <c r="M95" s="60"/>
      <c r="N95" s="30"/>
      <c r="O95" s="3"/>
      <c r="P95" s="30"/>
      <c r="Q95" s="30"/>
      <c r="R95" s="30"/>
    </row>
    <row r="96" spans="1:18" ht="20.25" customHeight="1">
      <c r="A96" s="293" t="s">
        <v>10</v>
      </c>
      <c r="B96" s="294" t="s">
        <v>100</v>
      </c>
      <c r="C96" s="289"/>
      <c r="D96" s="289"/>
      <c r="E96" s="289"/>
      <c r="F96" s="289"/>
      <c r="G96" s="289"/>
      <c r="H96" s="289"/>
      <c r="I96" s="289"/>
      <c r="J96" s="290"/>
      <c r="K96" s="295" t="s">
        <v>11</v>
      </c>
      <c r="L96" s="286" t="s">
        <v>3</v>
      </c>
      <c r="M96" s="286" t="s">
        <v>4</v>
      </c>
      <c r="N96" s="284" t="s">
        <v>5</v>
      </c>
      <c r="O96" s="286" t="s">
        <v>6</v>
      </c>
      <c r="P96" s="287" t="s">
        <v>7</v>
      </c>
      <c r="Q96" s="287" t="s">
        <v>8</v>
      </c>
      <c r="R96" s="286" t="s">
        <v>101</v>
      </c>
    </row>
    <row r="97" spans="1:20" ht="15.75" customHeight="1">
      <c r="A97" s="285"/>
      <c r="B97" s="64" t="s">
        <v>102</v>
      </c>
      <c r="C97" s="64" t="s">
        <v>103</v>
      </c>
      <c r="D97" s="64" t="s">
        <v>104</v>
      </c>
      <c r="E97" s="64" t="s">
        <v>105</v>
      </c>
      <c r="F97" s="64" t="s">
        <v>106</v>
      </c>
      <c r="G97" s="64" t="s">
        <v>107</v>
      </c>
      <c r="H97" s="64" t="s">
        <v>108</v>
      </c>
      <c r="I97" s="64" t="s">
        <v>109</v>
      </c>
      <c r="J97" s="64" t="s">
        <v>110</v>
      </c>
      <c r="K97" s="285"/>
      <c r="L97" s="285"/>
      <c r="M97" s="285"/>
      <c r="N97" s="285"/>
      <c r="O97" s="285"/>
      <c r="P97" s="285"/>
      <c r="Q97" s="285"/>
      <c r="R97" s="285"/>
    </row>
    <row r="98" spans="1:20" ht="15.75" customHeight="1">
      <c r="A98" s="64">
        <v>1501</v>
      </c>
      <c r="B98" s="65">
        <v>39</v>
      </c>
      <c r="C98" s="87"/>
      <c r="D98" s="87"/>
      <c r="E98" s="87"/>
      <c r="F98" s="87"/>
      <c r="G98" s="87"/>
      <c r="H98" s="87"/>
      <c r="I98" s="87"/>
      <c r="J98" s="87"/>
      <c r="K98" s="88"/>
      <c r="L98" s="67"/>
      <c r="M98" s="49"/>
      <c r="N98" s="68"/>
      <c r="O98" s="107"/>
      <c r="P98" s="70">
        <f>B98</f>
        <v>39</v>
      </c>
      <c r="Q98" s="108"/>
      <c r="R98" s="107"/>
    </row>
    <row r="99" spans="1:20" ht="15.75" customHeight="1">
      <c r="A99" s="64">
        <v>1502</v>
      </c>
      <c r="B99" s="87"/>
      <c r="C99" s="87">
        <v>22</v>
      </c>
      <c r="D99" s="87"/>
      <c r="E99" s="87"/>
      <c r="F99" s="87"/>
      <c r="G99" s="87"/>
      <c r="H99" s="87"/>
      <c r="I99" s="87"/>
      <c r="J99" s="87"/>
      <c r="K99" s="88"/>
      <c r="L99" s="72"/>
      <c r="M99" s="3"/>
      <c r="N99" s="73"/>
      <c r="O99" s="74">
        <f>IF(C99=0,"",C99/B98)</f>
        <v>0.5641025641025641</v>
      </c>
      <c r="P99" s="75">
        <v>23</v>
      </c>
      <c r="Q99" s="76">
        <f t="shared" ref="Q99:Q106" si="8">IF(P99=0,"",P99/P98)</f>
        <v>0.58974358974358976</v>
      </c>
      <c r="R99" s="76">
        <f t="shared" ref="R99:R106" si="9">IF(P99=0,"",100%-Q99)</f>
        <v>0.41025641025641024</v>
      </c>
    </row>
    <row r="100" spans="1:20" ht="15.75" customHeight="1">
      <c r="A100" s="64">
        <v>1601</v>
      </c>
      <c r="B100" s="87"/>
      <c r="C100" s="87"/>
      <c r="D100" s="87">
        <v>20</v>
      </c>
      <c r="E100" s="87"/>
      <c r="F100" s="87"/>
      <c r="G100" s="87"/>
      <c r="H100" s="87"/>
      <c r="I100" s="87"/>
      <c r="J100" s="87"/>
      <c r="K100" s="88"/>
      <c r="L100" s="72"/>
      <c r="M100" s="3"/>
      <c r="N100" s="73"/>
      <c r="O100" s="74">
        <f>IF(D100=0,"",D100/C99)</f>
        <v>0.90909090909090906</v>
      </c>
      <c r="P100" s="75">
        <v>22</v>
      </c>
      <c r="Q100" s="76">
        <f t="shared" si="8"/>
        <v>0.95652173913043481</v>
      </c>
      <c r="R100" s="76">
        <f t="shared" si="9"/>
        <v>4.3478260869565188E-2</v>
      </c>
      <c r="T100" s="8">
        <f>P100/P98</f>
        <v>0.5641025641025641</v>
      </c>
    </row>
    <row r="101" spans="1:20" ht="15.75" customHeight="1">
      <c r="A101" s="64">
        <v>1602</v>
      </c>
      <c r="B101" s="87"/>
      <c r="C101" s="87"/>
      <c r="D101" s="87"/>
      <c r="E101" s="87">
        <v>18</v>
      </c>
      <c r="F101" s="87"/>
      <c r="G101" s="87"/>
      <c r="H101" s="87"/>
      <c r="I101" s="87"/>
      <c r="J101" s="87"/>
      <c r="K101" s="88"/>
      <c r="L101" s="72"/>
      <c r="M101" s="3"/>
      <c r="N101" s="73"/>
      <c r="O101" s="74">
        <f>IF(E101=0,"",E101/D100)</f>
        <v>0.9</v>
      </c>
      <c r="P101" s="75">
        <v>19</v>
      </c>
      <c r="Q101" s="76">
        <f t="shared" si="8"/>
        <v>0.86363636363636365</v>
      </c>
      <c r="R101" s="76">
        <f t="shared" si="9"/>
        <v>0.13636363636363635</v>
      </c>
    </row>
    <row r="102" spans="1:20" ht="15.75" customHeight="1">
      <c r="A102" s="64">
        <v>1701</v>
      </c>
      <c r="B102" s="87"/>
      <c r="C102" s="87"/>
      <c r="D102" s="87"/>
      <c r="E102" s="87"/>
      <c r="F102" s="87">
        <v>15</v>
      </c>
      <c r="G102" s="87"/>
      <c r="H102" s="87"/>
      <c r="I102" s="87"/>
      <c r="J102" s="87"/>
      <c r="K102" s="88"/>
      <c r="L102" s="72"/>
      <c r="M102" s="3"/>
      <c r="N102" s="73"/>
      <c r="O102" s="74">
        <f>IF(F102=0,"",F102/E101)</f>
        <v>0.83333333333333337</v>
      </c>
      <c r="P102" s="75">
        <v>19</v>
      </c>
      <c r="Q102" s="76">
        <f t="shared" si="8"/>
        <v>1</v>
      </c>
      <c r="R102" s="76">
        <f t="shared" si="9"/>
        <v>0</v>
      </c>
    </row>
    <row r="103" spans="1:20" ht="15.75" customHeight="1">
      <c r="A103" s="64">
        <v>1702</v>
      </c>
      <c r="B103" s="87"/>
      <c r="C103" s="87"/>
      <c r="D103" s="87"/>
      <c r="E103" s="87"/>
      <c r="F103" s="87"/>
      <c r="G103" s="87">
        <v>15</v>
      </c>
      <c r="H103" s="87"/>
      <c r="I103" s="87"/>
      <c r="J103" s="87"/>
      <c r="K103" s="88"/>
      <c r="L103" s="72"/>
      <c r="M103" s="3"/>
      <c r="N103" s="73"/>
      <c r="O103" s="74">
        <f>IF(G103=0,"",G103/F102)</f>
        <v>1</v>
      </c>
      <c r="P103" s="75">
        <v>18</v>
      </c>
      <c r="Q103" s="76">
        <f t="shared" si="8"/>
        <v>0.94736842105263153</v>
      </c>
      <c r="R103" s="76">
        <f t="shared" si="9"/>
        <v>5.2631578947368474E-2</v>
      </c>
    </row>
    <row r="104" spans="1:20" ht="15.75" customHeight="1">
      <c r="A104" s="64">
        <v>1801</v>
      </c>
      <c r="B104" s="87"/>
      <c r="C104" s="87"/>
      <c r="D104" s="87"/>
      <c r="E104" s="87"/>
      <c r="F104" s="87"/>
      <c r="G104" s="87"/>
      <c r="H104" s="87">
        <v>15</v>
      </c>
      <c r="I104" s="87"/>
      <c r="J104" s="87"/>
      <c r="K104" s="88"/>
      <c r="L104" s="72"/>
      <c r="M104" s="3"/>
      <c r="N104" s="73"/>
      <c r="O104" s="74">
        <f>IF(H104=0,"",H104/G103)</f>
        <v>1</v>
      </c>
      <c r="P104" s="75">
        <v>18</v>
      </c>
      <c r="Q104" s="76">
        <f t="shared" si="8"/>
        <v>1</v>
      </c>
      <c r="R104" s="76">
        <f t="shared" si="9"/>
        <v>0</v>
      </c>
    </row>
    <row r="105" spans="1:20" ht="15.75" customHeight="1">
      <c r="A105" s="64">
        <v>1802</v>
      </c>
      <c r="B105" s="87"/>
      <c r="C105" s="87"/>
      <c r="D105" s="87"/>
      <c r="E105" s="87"/>
      <c r="F105" s="87"/>
      <c r="G105" s="87"/>
      <c r="H105" s="87"/>
      <c r="I105" s="87">
        <v>15</v>
      </c>
      <c r="J105" s="87"/>
      <c r="K105" s="88"/>
      <c r="L105" s="72"/>
      <c r="M105" s="3"/>
      <c r="N105" s="73"/>
      <c r="O105" s="74">
        <f>IF(I105=0,"",I105/H104)</f>
        <v>1</v>
      </c>
      <c r="P105" s="75">
        <v>18</v>
      </c>
      <c r="Q105" s="76">
        <f t="shared" si="8"/>
        <v>1</v>
      </c>
      <c r="R105" s="76">
        <f t="shared" si="9"/>
        <v>0</v>
      </c>
    </row>
    <row r="106" spans="1:20" ht="15.75" customHeight="1">
      <c r="A106" s="64">
        <v>1901</v>
      </c>
      <c r="B106" s="87"/>
      <c r="C106" s="87"/>
      <c r="D106" s="87"/>
      <c r="E106" s="87"/>
      <c r="F106" s="87"/>
      <c r="G106" s="87"/>
      <c r="H106" s="87"/>
      <c r="I106" s="87"/>
      <c r="J106" s="87">
        <v>15</v>
      </c>
      <c r="K106" s="88">
        <v>9</v>
      </c>
      <c r="L106" s="72"/>
      <c r="M106" s="3"/>
      <c r="N106" s="73"/>
      <c r="O106" s="78">
        <f>IF(J106=0,"",J106/I105)</f>
        <v>1</v>
      </c>
      <c r="P106" s="75">
        <v>18</v>
      </c>
      <c r="Q106" s="79">
        <f t="shared" si="8"/>
        <v>1</v>
      </c>
      <c r="R106" s="79">
        <f t="shared" si="9"/>
        <v>0</v>
      </c>
    </row>
    <row r="107" spans="1:20" ht="15.75" customHeight="1">
      <c r="A107" s="64">
        <v>1902</v>
      </c>
      <c r="B107" s="87"/>
      <c r="C107" s="87"/>
      <c r="D107" s="87"/>
      <c r="E107" s="87"/>
      <c r="F107" s="87"/>
      <c r="G107" s="87"/>
      <c r="H107" s="87"/>
      <c r="I107" s="87"/>
      <c r="J107" s="87">
        <v>8</v>
      </c>
      <c r="K107" s="88">
        <v>6</v>
      </c>
      <c r="L107" s="72"/>
      <c r="M107" s="3"/>
      <c r="N107" s="30"/>
      <c r="O107" s="80"/>
      <c r="P107" s="81">
        <v>8</v>
      </c>
      <c r="Q107" s="82"/>
      <c r="R107" s="83"/>
    </row>
    <row r="108" spans="1:20" ht="15.75" customHeight="1">
      <c r="A108" s="64">
        <v>2001</v>
      </c>
      <c r="B108" s="87"/>
      <c r="C108" s="87"/>
      <c r="D108" s="87"/>
      <c r="E108" s="87"/>
      <c r="F108" s="87"/>
      <c r="G108" s="87"/>
      <c r="H108" s="87"/>
      <c r="I108" s="87"/>
      <c r="J108" s="87">
        <v>1</v>
      </c>
      <c r="K108" s="88"/>
      <c r="L108" s="72"/>
      <c r="M108" s="3"/>
      <c r="N108" s="30"/>
      <c r="O108" s="84"/>
      <c r="P108" s="85">
        <v>3</v>
      </c>
      <c r="Q108" s="86"/>
      <c r="R108" s="84"/>
    </row>
    <row r="109" spans="1:20" ht="15.75" customHeight="1">
      <c r="A109" s="64">
        <v>2002</v>
      </c>
      <c r="B109" s="87"/>
      <c r="C109" s="87"/>
      <c r="D109" s="87"/>
      <c r="E109" s="87"/>
      <c r="F109" s="87"/>
      <c r="G109" s="87"/>
      <c r="H109" s="87"/>
      <c r="I109" s="87"/>
      <c r="J109" s="87">
        <v>1</v>
      </c>
      <c r="K109" s="88">
        <v>1</v>
      </c>
      <c r="L109" s="72"/>
      <c r="M109" s="3"/>
      <c r="N109" s="30"/>
      <c r="O109" s="84"/>
      <c r="P109" s="85">
        <v>3</v>
      </c>
      <c r="Q109" s="86"/>
      <c r="R109" s="84"/>
    </row>
    <row r="110" spans="1:20" ht="15.75" customHeight="1">
      <c r="A110" s="64">
        <v>2101</v>
      </c>
      <c r="B110" s="87"/>
      <c r="C110" s="87"/>
      <c r="D110" s="87"/>
      <c r="E110" s="87"/>
      <c r="F110" s="87"/>
      <c r="G110" s="87"/>
      <c r="H110" s="87"/>
      <c r="I110" s="87"/>
      <c r="J110" s="87">
        <v>2</v>
      </c>
      <c r="K110" s="88">
        <v>2</v>
      </c>
      <c r="L110" s="72"/>
      <c r="M110" s="3"/>
      <c r="N110" s="30"/>
      <c r="O110" s="84"/>
      <c r="P110" s="85">
        <v>2</v>
      </c>
      <c r="Q110" s="86"/>
      <c r="R110" s="84"/>
    </row>
    <row r="111" spans="1:20" ht="15.75" customHeight="1">
      <c r="A111" s="64">
        <v>2102</v>
      </c>
      <c r="B111" s="87"/>
      <c r="C111" s="87"/>
      <c r="D111" s="87"/>
      <c r="E111" s="87"/>
      <c r="F111" s="87"/>
      <c r="G111" s="87"/>
      <c r="H111" s="87"/>
      <c r="I111" s="87"/>
      <c r="J111" s="87"/>
      <c r="K111" s="88"/>
      <c r="L111" s="72"/>
      <c r="M111" s="3"/>
      <c r="N111" s="30"/>
      <c r="O111" s="3"/>
      <c r="P111" s="30"/>
      <c r="Q111" s="23"/>
      <c r="R111" s="84"/>
    </row>
    <row r="112" spans="1:20" ht="15.75" customHeight="1">
      <c r="A112" s="64">
        <v>2201</v>
      </c>
      <c r="B112" s="87"/>
      <c r="C112" s="87"/>
      <c r="D112" s="87"/>
      <c r="E112" s="87"/>
      <c r="F112" s="87"/>
      <c r="G112" s="87"/>
      <c r="H112" s="87"/>
      <c r="I112" s="87"/>
      <c r="J112" s="87"/>
      <c r="K112" s="88"/>
      <c r="L112" s="72"/>
      <c r="M112" s="3"/>
      <c r="N112" s="30"/>
      <c r="O112" s="89" t="s">
        <v>83</v>
      </c>
      <c r="P112" s="90">
        <v>9</v>
      </c>
      <c r="Q112" s="91">
        <f>K115</f>
        <v>18</v>
      </c>
      <c r="R112" s="92" t="s">
        <v>11</v>
      </c>
    </row>
    <row r="113" spans="1:20" ht="15.75" customHeight="1">
      <c r="A113" s="64">
        <v>2202</v>
      </c>
      <c r="B113" s="87"/>
      <c r="C113" s="87"/>
      <c r="D113" s="87"/>
      <c r="E113" s="87"/>
      <c r="F113" s="87"/>
      <c r="G113" s="87"/>
      <c r="H113" s="87"/>
      <c r="I113" s="87"/>
      <c r="J113" s="87"/>
      <c r="K113" s="88"/>
      <c r="L113" s="72"/>
      <c r="M113" s="3"/>
      <c r="N113" s="30"/>
      <c r="O113" s="93" t="s">
        <v>85</v>
      </c>
      <c r="P113" s="94">
        <f>P112/B98</f>
        <v>0.23076923076923078</v>
      </c>
      <c r="Q113" s="95">
        <f>P112/Q112</f>
        <v>0.5</v>
      </c>
      <c r="R113" s="96" t="s">
        <v>86</v>
      </c>
    </row>
    <row r="114" spans="1:20" ht="15.75" customHeight="1">
      <c r="A114" s="64">
        <v>2301</v>
      </c>
      <c r="B114" s="87"/>
      <c r="C114" s="87"/>
      <c r="D114" s="87"/>
      <c r="E114" s="87"/>
      <c r="F114" s="87"/>
      <c r="G114" s="87"/>
      <c r="H114" s="87"/>
      <c r="I114" s="87"/>
      <c r="J114" s="87"/>
      <c r="K114" s="88"/>
      <c r="L114" s="97"/>
      <c r="M114" s="98"/>
      <c r="N114" s="99"/>
      <c r="O114" s="98"/>
      <c r="P114" s="99"/>
      <c r="Q114" s="99"/>
      <c r="R114" s="122"/>
    </row>
    <row r="115" spans="1:20" ht="18" customHeight="1">
      <c r="A115" s="29"/>
      <c r="B115" s="30"/>
      <c r="C115" s="30"/>
      <c r="D115" s="30"/>
      <c r="E115" s="288" t="s">
        <v>111</v>
      </c>
      <c r="F115" s="289"/>
      <c r="G115" s="289"/>
      <c r="H115" s="289"/>
      <c r="I115" s="289"/>
      <c r="J115" s="289"/>
      <c r="K115" s="101">
        <f>SUM(K98:K111)</f>
        <v>18</v>
      </c>
      <c r="L115" s="102">
        <f>IF(K106=0,"",K106/B98)</f>
        <v>0.23076923076923078</v>
      </c>
      <c r="M115" s="102">
        <f>IF(K115=0,"",K115/B98)</f>
        <v>0.46153846153846156</v>
      </c>
      <c r="N115" s="102">
        <f>IF(K106=0,"",M115-L115)</f>
        <v>0.23076923076923078</v>
      </c>
      <c r="O115" s="3"/>
      <c r="P115" s="30"/>
      <c r="Q115" s="23"/>
      <c r="R115" s="3"/>
    </row>
    <row r="116" spans="1:20" ht="12.75" customHeight="1"/>
    <row r="117" spans="1:20" ht="12.75" customHeight="1">
      <c r="L117" s="3"/>
      <c r="M117" s="3"/>
      <c r="O117" s="3"/>
    </row>
    <row r="118" spans="1:20" ht="26.25" customHeight="1">
      <c r="A118" s="2"/>
      <c r="B118" s="291" t="s">
        <v>99</v>
      </c>
      <c r="C118" s="292"/>
      <c r="D118" s="292"/>
      <c r="E118" s="292"/>
      <c r="F118" s="292"/>
      <c r="G118" s="292"/>
      <c r="H118" s="292"/>
      <c r="I118" s="292"/>
      <c r="J118" s="292"/>
      <c r="K118" s="60" t="s">
        <v>97</v>
      </c>
      <c r="L118" s="60"/>
      <c r="M118" s="60"/>
      <c r="N118" s="30"/>
      <c r="O118" s="3"/>
      <c r="P118" s="30"/>
      <c r="Q118" s="30"/>
      <c r="R118" s="30"/>
    </row>
    <row r="119" spans="1:20" ht="20.25" customHeight="1">
      <c r="A119" s="293" t="s">
        <v>10</v>
      </c>
      <c r="B119" s="294" t="s">
        <v>100</v>
      </c>
      <c r="C119" s="289"/>
      <c r="D119" s="289"/>
      <c r="E119" s="289"/>
      <c r="F119" s="289"/>
      <c r="G119" s="289"/>
      <c r="H119" s="289"/>
      <c r="I119" s="289"/>
      <c r="J119" s="290"/>
      <c r="K119" s="295" t="s">
        <v>11</v>
      </c>
      <c r="L119" s="286" t="s">
        <v>3</v>
      </c>
      <c r="M119" s="286" t="s">
        <v>4</v>
      </c>
      <c r="N119" s="284" t="s">
        <v>5</v>
      </c>
      <c r="O119" s="286" t="s">
        <v>6</v>
      </c>
      <c r="P119" s="287" t="s">
        <v>7</v>
      </c>
      <c r="Q119" s="287" t="s">
        <v>8</v>
      </c>
      <c r="R119" s="286" t="s">
        <v>101</v>
      </c>
    </row>
    <row r="120" spans="1:20" ht="15.75" customHeight="1">
      <c r="A120" s="285"/>
      <c r="B120" s="64" t="s">
        <v>102</v>
      </c>
      <c r="C120" s="64" t="s">
        <v>103</v>
      </c>
      <c r="D120" s="64" t="s">
        <v>104</v>
      </c>
      <c r="E120" s="64" t="s">
        <v>105</v>
      </c>
      <c r="F120" s="64" t="s">
        <v>106</v>
      </c>
      <c r="G120" s="64" t="s">
        <v>107</v>
      </c>
      <c r="H120" s="64" t="s">
        <v>108</v>
      </c>
      <c r="I120" s="64" t="s">
        <v>109</v>
      </c>
      <c r="J120" s="64" t="s">
        <v>110</v>
      </c>
      <c r="K120" s="285"/>
      <c r="L120" s="285"/>
      <c r="M120" s="285"/>
      <c r="N120" s="285"/>
      <c r="O120" s="285"/>
      <c r="P120" s="285"/>
      <c r="Q120" s="285"/>
      <c r="R120" s="285"/>
    </row>
    <row r="121" spans="1:20" ht="15.75" customHeight="1">
      <c r="A121" s="64">
        <v>1502</v>
      </c>
      <c r="B121" s="65">
        <v>63</v>
      </c>
      <c r="C121" s="87"/>
      <c r="D121" s="87"/>
      <c r="E121" s="87"/>
      <c r="F121" s="87"/>
      <c r="G121" s="87"/>
      <c r="H121" s="87"/>
      <c r="I121" s="87"/>
      <c r="J121" s="87"/>
      <c r="K121" s="88"/>
      <c r="L121" s="67"/>
      <c r="M121" s="49"/>
      <c r="N121" s="68"/>
      <c r="O121" s="107"/>
      <c r="P121" s="70">
        <f>B121</f>
        <v>63</v>
      </c>
      <c r="Q121" s="108"/>
      <c r="R121" s="107"/>
    </row>
    <row r="122" spans="1:20" ht="15.75" customHeight="1">
      <c r="A122" s="64">
        <v>1601</v>
      </c>
      <c r="B122" s="87"/>
      <c r="C122" s="87">
        <v>42</v>
      </c>
      <c r="D122" s="87"/>
      <c r="E122" s="87"/>
      <c r="F122" s="87"/>
      <c r="G122" s="87"/>
      <c r="H122" s="87"/>
      <c r="I122" s="87"/>
      <c r="J122" s="87"/>
      <c r="K122" s="88"/>
      <c r="L122" s="72"/>
      <c r="M122" s="3"/>
      <c r="N122" s="73"/>
      <c r="O122" s="74">
        <f>IF(C122=0,"",C122/B121)</f>
        <v>0.66666666666666663</v>
      </c>
      <c r="P122" s="75">
        <v>42</v>
      </c>
      <c r="Q122" s="76">
        <f t="shared" ref="Q122:Q129" si="10">IF(P122=0,"",P122/P121)</f>
        <v>0.66666666666666663</v>
      </c>
      <c r="R122" s="76">
        <f t="shared" ref="R122:R129" si="11">IF(P122=0,"",100%-Q122)</f>
        <v>0.33333333333333337</v>
      </c>
    </row>
    <row r="123" spans="1:20" ht="15.75" customHeight="1">
      <c r="A123" s="64">
        <v>1602</v>
      </c>
      <c r="B123" s="87"/>
      <c r="C123" s="87"/>
      <c r="D123" s="87">
        <v>38</v>
      </c>
      <c r="E123" s="87"/>
      <c r="F123" s="87"/>
      <c r="G123" s="87"/>
      <c r="H123" s="87"/>
      <c r="I123" s="87"/>
      <c r="J123" s="87"/>
      <c r="K123" s="88"/>
      <c r="L123" s="72"/>
      <c r="M123" s="3"/>
      <c r="N123" s="73"/>
      <c r="O123" s="74">
        <f>IF(D123=0,"",D123/C122)</f>
        <v>0.90476190476190477</v>
      </c>
      <c r="P123" s="75">
        <v>41</v>
      </c>
      <c r="Q123" s="76">
        <f t="shared" si="10"/>
        <v>0.97619047619047616</v>
      </c>
      <c r="R123" s="76">
        <f t="shared" si="11"/>
        <v>2.3809523809523836E-2</v>
      </c>
      <c r="T123" s="8">
        <f>P123/P121</f>
        <v>0.65079365079365081</v>
      </c>
    </row>
    <row r="124" spans="1:20" ht="15.75" customHeight="1">
      <c r="A124" s="64">
        <v>1701</v>
      </c>
      <c r="B124" s="87"/>
      <c r="C124" s="87"/>
      <c r="D124" s="87"/>
      <c r="E124" s="87">
        <v>25</v>
      </c>
      <c r="F124" s="87"/>
      <c r="G124" s="87"/>
      <c r="H124" s="87"/>
      <c r="I124" s="87"/>
      <c r="J124" s="87"/>
      <c r="K124" s="88"/>
      <c r="L124" s="72"/>
      <c r="M124" s="3"/>
      <c r="N124" s="73"/>
      <c r="O124" s="74">
        <f>IF(E124=0,"",E124/D123)</f>
        <v>0.65789473684210531</v>
      </c>
      <c r="P124" s="75">
        <v>36</v>
      </c>
      <c r="Q124" s="76">
        <f t="shared" si="10"/>
        <v>0.87804878048780488</v>
      </c>
      <c r="R124" s="76">
        <f t="shared" si="11"/>
        <v>0.12195121951219512</v>
      </c>
    </row>
    <row r="125" spans="1:20" ht="15.75" customHeight="1">
      <c r="A125" s="64">
        <v>1702</v>
      </c>
      <c r="B125" s="87"/>
      <c r="C125" s="87"/>
      <c r="D125" s="87"/>
      <c r="E125" s="87"/>
      <c r="F125" s="87">
        <v>25</v>
      </c>
      <c r="G125" s="87"/>
      <c r="H125" s="87"/>
      <c r="I125" s="87"/>
      <c r="J125" s="87"/>
      <c r="K125" s="88"/>
      <c r="L125" s="72"/>
      <c r="M125" s="3"/>
      <c r="N125" s="73"/>
      <c r="O125" s="74">
        <f>IF(F125=0,"",F125/E124)</f>
        <v>1</v>
      </c>
      <c r="P125" s="75">
        <v>36</v>
      </c>
      <c r="Q125" s="76">
        <f t="shared" si="10"/>
        <v>1</v>
      </c>
      <c r="R125" s="76">
        <f t="shared" si="11"/>
        <v>0</v>
      </c>
    </row>
    <row r="126" spans="1:20" ht="15.75" customHeight="1">
      <c r="A126" s="64">
        <v>1801</v>
      </c>
      <c r="B126" s="87"/>
      <c r="C126" s="87"/>
      <c r="D126" s="87"/>
      <c r="E126" s="87"/>
      <c r="F126" s="87"/>
      <c r="G126" s="87">
        <v>23</v>
      </c>
      <c r="H126" s="87"/>
      <c r="I126" s="87"/>
      <c r="J126" s="87"/>
      <c r="K126" s="88"/>
      <c r="L126" s="72"/>
      <c r="M126" s="3"/>
      <c r="N126" s="73"/>
      <c r="O126" s="74">
        <f>IF(G126=0,"",G126/F125)</f>
        <v>0.92</v>
      </c>
      <c r="P126" s="75">
        <v>32</v>
      </c>
      <c r="Q126" s="76">
        <f t="shared" si="10"/>
        <v>0.88888888888888884</v>
      </c>
      <c r="R126" s="76">
        <f t="shared" si="11"/>
        <v>0.11111111111111116</v>
      </c>
    </row>
    <row r="127" spans="1:20" ht="15.75" customHeight="1">
      <c r="A127" s="64">
        <v>1802</v>
      </c>
      <c r="B127" s="87"/>
      <c r="C127" s="87"/>
      <c r="D127" s="87"/>
      <c r="E127" s="87"/>
      <c r="F127" s="87"/>
      <c r="G127" s="87"/>
      <c r="H127" s="87">
        <v>23</v>
      </c>
      <c r="I127" s="87"/>
      <c r="J127" s="87"/>
      <c r="K127" s="88"/>
      <c r="L127" s="72"/>
      <c r="M127" s="3"/>
      <c r="N127" s="73"/>
      <c r="O127" s="74">
        <f>IF(H127=0,"",H127/G126)</f>
        <v>1</v>
      </c>
      <c r="P127" s="75">
        <v>31</v>
      </c>
      <c r="Q127" s="76">
        <f t="shared" si="10"/>
        <v>0.96875</v>
      </c>
      <c r="R127" s="76">
        <f t="shared" si="11"/>
        <v>3.125E-2</v>
      </c>
    </row>
    <row r="128" spans="1:20" ht="15.75" customHeight="1">
      <c r="A128" s="64">
        <v>1901</v>
      </c>
      <c r="B128" s="87"/>
      <c r="C128" s="87"/>
      <c r="D128" s="87"/>
      <c r="E128" s="87"/>
      <c r="F128" s="87"/>
      <c r="G128" s="87"/>
      <c r="H128" s="87"/>
      <c r="I128" s="87">
        <v>23</v>
      </c>
      <c r="J128" s="87"/>
      <c r="K128" s="88"/>
      <c r="L128" s="72"/>
      <c r="M128" s="3"/>
      <c r="N128" s="73"/>
      <c r="O128" s="74">
        <f>IF(I128=0,"",I128/H127)</f>
        <v>1</v>
      </c>
      <c r="P128" s="75">
        <v>29</v>
      </c>
      <c r="Q128" s="76">
        <f t="shared" si="10"/>
        <v>0.93548387096774188</v>
      </c>
      <c r="R128" s="76">
        <f t="shared" si="11"/>
        <v>6.4516129032258118E-2</v>
      </c>
    </row>
    <row r="129" spans="1:18" ht="15.75" customHeight="1">
      <c r="A129" s="64">
        <v>1902</v>
      </c>
      <c r="B129" s="87"/>
      <c r="C129" s="87"/>
      <c r="D129" s="87"/>
      <c r="E129" s="87"/>
      <c r="F129" s="87"/>
      <c r="G129" s="87"/>
      <c r="H129" s="87"/>
      <c r="I129" s="87"/>
      <c r="J129" s="87">
        <v>23</v>
      </c>
      <c r="K129" s="88">
        <v>19</v>
      </c>
      <c r="L129" s="72"/>
      <c r="M129" s="3"/>
      <c r="N129" s="73"/>
      <c r="O129" s="78">
        <f>IF(J129=0,"",J129/I128)</f>
        <v>1</v>
      </c>
      <c r="P129" s="75">
        <v>29</v>
      </c>
      <c r="Q129" s="79">
        <f t="shared" si="10"/>
        <v>1</v>
      </c>
      <c r="R129" s="79">
        <f t="shared" si="11"/>
        <v>0</v>
      </c>
    </row>
    <row r="130" spans="1:18" ht="15.75" customHeight="1">
      <c r="A130" s="64">
        <v>2001</v>
      </c>
      <c r="B130" s="87"/>
      <c r="C130" s="87"/>
      <c r="D130" s="87"/>
      <c r="E130" s="87"/>
      <c r="F130" s="87"/>
      <c r="G130" s="87"/>
      <c r="H130" s="87"/>
      <c r="I130" s="87"/>
      <c r="J130" s="87">
        <v>4</v>
      </c>
      <c r="K130" s="88"/>
      <c r="L130" s="72"/>
      <c r="M130" s="3"/>
      <c r="N130" s="30"/>
      <c r="O130" s="80"/>
      <c r="P130" s="81">
        <v>7</v>
      </c>
      <c r="Q130" s="82"/>
      <c r="R130" s="83"/>
    </row>
    <row r="131" spans="1:18" ht="15.75" customHeight="1">
      <c r="A131" s="64">
        <v>2002</v>
      </c>
      <c r="B131" s="87"/>
      <c r="C131" s="87"/>
      <c r="D131" s="87"/>
      <c r="E131" s="87"/>
      <c r="F131" s="87"/>
      <c r="G131" s="87"/>
      <c r="H131" s="87"/>
      <c r="I131" s="87"/>
      <c r="J131" s="87">
        <v>4</v>
      </c>
      <c r="K131" s="88">
        <v>1</v>
      </c>
      <c r="L131" s="72"/>
      <c r="M131" s="3"/>
      <c r="N131" s="30"/>
      <c r="O131" s="84"/>
      <c r="P131" s="85">
        <v>7</v>
      </c>
      <c r="Q131" s="86"/>
      <c r="R131" s="84"/>
    </row>
    <row r="132" spans="1:18" ht="15.75" customHeight="1">
      <c r="A132" s="64">
        <v>2101</v>
      </c>
      <c r="B132" s="87"/>
      <c r="C132" s="87"/>
      <c r="D132" s="87"/>
      <c r="E132" s="87"/>
      <c r="F132" s="87"/>
      <c r="G132" s="87"/>
      <c r="H132" s="87"/>
      <c r="I132" s="87"/>
      <c r="J132" s="87">
        <v>4</v>
      </c>
      <c r="K132" s="88">
        <v>3</v>
      </c>
      <c r="L132" s="72"/>
      <c r="M132" s="3"/>
      <c r="N132" s="30"/>
      <c r="O132" s="84"/>
      <c r="P132" s="85">
        <v>6</v>
      </c>
      <c r="Q132" s="86"/>
      <c r="R132" s="84"/>
    </row>
    <row r="133" spans="1:18" ht="15.75" customHeight="1">
      <c r="A133" s="64">
        <v>2102</v>
      </c>
      <c r="B133" s="87"/>
      <c r="C133" s="87"/>
      <c r="D133" s="87"/>
      <c r="E133" s="87"/>
      <c r="F133" s="87"/>
      <c r="G133" s="87"/>
      <c r="H133" s="87"/>
      <c r="I133" s="87"/>
      <c r="J133" s="87">
        <v>1</v>
      </c>
      <c r="K133" s="88">
        <v>1</v>
      </c>
      <c r="L133" s="72"/>
      <c r="M133" s="3"/>
      <c r="N133" s="30"/>
      <c r="O133" s="84"/>
      <c r="P133" s="85">
        <v>3</v>
      </c>
      <c r="Q133" s="86"/>
      <c r="R133" s="84"/>
    </row>
    <row r="134" spans="1:18" ht="15.75" customHeight="1">
      <c r="A134" s="64">
        <v>2201</v>
      </c>
      <c r="B134" s="87"/>
      <c r="C134" s="87"/>
      <c r="D134" s="87"/>
      <c r="E134" s="87"/>
      <c r="F134" s="87"/>
      <c r="G134" s="87"/>
      <c r="H134" s="87"/>
      <c r="I134" s="87"/>
      <c r="J134" s="87">
        <v>1</v>
      </c>
      <c r="K134" s="88">
        <v>1</v>
      </c>
      <c r="L134" s="72"/>
      <c r="M134" s="3"/>
      <c r="N134" s="30"/>
      <c r="O134" s="3"/>
      <c r="P134" s="30">
        <v>2</v>
      </c>
      <c r="Q134" s="23"/>
      <c r="R134" s="84"/>
    </row>
    <row r="135" spans="1:18" ht="15.75" customHeight="1">
      <c r="A135" s="64">
        <v>2202</v>
      </c>
      <c r="B135" s="87"/>
      <c r="C135" s="87"/>
      <c r="D135" s="87"/>
      <c r="E135" s="87"/>
      <c r="F135" s="87"/>
      <c r="G135" s="87"/>
      <c r="H135" s="87"/>
      <c r="I135" s="87"/>
      <c r="J135" s="87"/>
      <c r="K135" s="88"/>
      <c r="L135" s="72"/>
      <c r="M135" s="3"/>
      <c r="N135" s="30"/>
      <c r="O135" s="89" t="s">
        <v>83</v>
      </c>
      <c r="P135" s="90">
        <v>19</v>
      </c>
      <c r="Q135" s="91">
        <f>K138</f>
        <v>25</v>
      </c>
      <c r="R135" s="92" t="s">
        <v>11</v>
      </c>
    </row>
    <row r="136" spans="1:18" ht="15.75" customHeight="1">
      <c r="A136" s="64">
        <v>2301</v>
      </c>
      <c r="B136" s="87"/>
      <c r="C136" s="87"/>
      <c r="D136" s="87"/>
      <c r="E136" s="87"/>
      <c r="F136" s="87"/>
      <c r="G136" s="87"/>
      <c r="H136" s="87"/>
      <c r="I136" s="87"/>
      <c r="J136" s="87"/>
      <c r="K136" s="88"/>
      <c r="L136" s="72"/>
      <c r="M136" s="3"/>
      <c r="N136" s="30"/>
      <c r="O136" s="93" t="s">
        <v>85</v>
      </c>
      <c r="P136" s="94">
        <f>IF(P135/B121=0,"",P135/B121)</f>
        <v>0.30158730158730157</v>
      </c>
      <c r="Q136" s="95">
        <f>IF(P135/Q135=0,"",P135/Q135)</f>
        <v>0.76</v>
      </c>
      <c r="R136" s="96" t="s">
        <v>86</v>
      </c>
    </row>
    <row r="137" spans="1:18" ht="15.75" customHeight="1">
      <c r="A137" s="64">
        <v>2302</v>
      </c>
      <c r="B137" s="87"/>
      <c r="C137" s="87"/>
      <c r="D137" s="87"/>
      <c r="E137" s="87"/>
      <c r="F137" s="87"/>
      <c r="G137" s="87"/>
      <c r="H137" s="87"/>
      <c r="I137" s="87"/>
      <c r="J137" s="87"/>
      <c r="K137" s="88"/>
      <c r="L137" s="97"/>
      <c r="M137" s="98"/>
      <c r="N137" s="99"/>
      <c r="O137" s="98"/>
      <c r="P137" s="99"/>
      <c r="Q137" s="99"/>
      <c r="R137" s="122"/>
    </row>
    <row r="138" spans="1:18" ht="18" customHeight="1">
      <c r="A138" s="29"/>
      <c r="B138" s="30"/>
      <c r="C138" s="30"/>
      <c r="D138" s="30"/>
      <c r="E138" s="288" t="s">
        <v>111</v>
      </c>
      <c r="F138" s="289"/>
      <c r="G138" s="289"/>
      <c r="H138" s="289"/>
      <c r="I138" s="289"/>
      <c r="J138" s="289"/>
      <c r="K138" s="101">
        <f>SUM(K121:K134)</f>
        <v>25</v>
      </c>
      <c r="L138" s="102">
        <f>IF(K129=0,"",K129/B121)</f>
        <v>0.30158730158730157</v>
      </c>
      <c r="M138" s="102">
        <f>IF(K138=0,"",K138/B121)</f>
        <v>0.3968253968253968</v>
      </c>
      <c r="N138" s="102">
        <f>IF(K129=0,"",M138-L138)</f>
        <v>9.5238095238095233E-2</v>
      </c>
      <c r="O138" s="3"/>
      <c r="P138" s="30"/>
      <c r="Q138" s="23"/>
      <c r="R138" s="3"/>
    </row>
    <row r="139" spans="1:18" ht="12.75" customHeight="1">
      <c r="L139" s="3"/>
      <c r="M139" s="3"/>
      <c r="O139" s="3"/>
    </row>
    <row r="140" spans="1:18" ht="12.75" customHeight="1">
      <c r="L140" s="3"/>
      <c r="M140" s="3"/>
      <c r="O140" s="3"/>
    </row>
    <row r="141" spans="1:18" ht="26.25" customHeight="1">
      <c r="A141" s="2"/>
      <c r="B141" s="291" t="s">
        <v>99</v>
      </c>
      <c r="C141" s="292"/>
      <c r="D141" s="292"/>
      <c r="E141" s="292"/>
      <c r="F141" s="292"/>
      <c r="G141" s="292"/>
      <c r="H141" s="292"/>
      <c r="I141" s="292"/>
      <c r="J141" s="292"/>
      <c r="K141" s="60" t="s">
        <v>98</v>
      </c>
      <c r="L141" s="60"/>
      <c r="M141" s="60"/>
      <c r="N141" s="30"/>
      <c r="O141" s="3"/>
      <c r="P141" s="30"/>
      <c r="Q141" s="30"/>
      <c r="R141" s="30"/>
    </row>
    <row r="142" spans="1:18" ht="20.25" customHeight="1">
      <c r="A142" s="293" t="s">
        <v>10</v>
      </c>
      <c r="B142" s="294" t="s">
        <v>100</v>
      </c>
      <c r="C142" s="289"/>
      <c r="D142" s="289"/>
      <c r="E142" s="289"/>
      <c r="F142" s="289"/>
      <c r="G142" s="289"/>
      <c r="H142" s="289"/>
      <c r="I142" s="289"/>
      <c r="J142" s="290"/>
      <c r="K142" s="295" t="s">
        <v>11</v>
      </c>
      <c r="L142" s="286" t="s">
        <v>3</v>
      </c>
      <c r="M142" s="286" t="s">
        <v>4</v>
      </c>
      <c r="N142" s="284" t="s">
        <v>5</v>
      </c>
      <c r="O142" s="286" t="s">
        <v>6</v>
      </c>
      <c r="P142" s="287" t="s">
        <v>7</v>
      </c>
      <c r="Q142" s="287" t="s">
        <v>8</v>
      </c>
      <c r="R142" s="286" t="s">
        <v>101</v>
      </c>
    </row>
    <row r="143" spans="1:18" ht="15.75" customHeight="1">
      <c r="A143" s="285"/>
      <c r="B143" s="64" t="s">
        <v>102</v>
      </c>
      <c r="C143" s="64" t="s">
        <v>103</v>
      </c>
      <c r="D143" s="64" t="s">
        <v>104</v>
      </c>
      <c r="E143" s="64" t="s">
        <v>105</v>
      </c>
      <c r="F143" s="64" t="s">
        <v>106</v>
      </c>
      <c r="G143" s="64" t="s">
        <v>107</v>
      </c>
      <c r="H143" s="64" t="s">
        <v>108</v>
      </c>
      <c r="I143" s="64" t="s">
        <v>109</v>
      </c>
      <c r="J143" s="64" t="s">
        <v>110</v>
      </c>
      <c r="K143" s="285"/>
      <c r="L143" s="285"/>
      <c r="M143" s="285"/>
      <c r="N143" s="285"/>
      <c r="O143" s="285"/>
      <c r="P143" s="285"/>
      <c r="Q143" s="285"/>
      <c r="R143" s="285"/>
    </row>
    <row r="144" spans="1:18" ht="15.75" customHeight="1">
      <c r="A144" s="64">
        <v>1601</v>
      </c>
      <c r="B144" s="65">
        <v>26</v>
      </c>
      <c r="C144" s="87"/>
      <c r="D144" s="87"/>
      <c r="E144" s="87"/>
      <c r="F144" s="87"/>
      <c r="G144" s="87"/>
      <c r="H144" s="87"/>
      <c r="I144" s="87"/>
      <c r="J144" s="87"/>
      <c r="K144" s="88"/>
      <c r="L144" s="67"/>
      <c r="M144" s="49"/>
      <c r="N144" s="68"/>
      <c r="O144" s="107"/>
      <c r="P144" s="70">
        <f>B144</f>
        <v>26</v>
      </c>
      <c r="Q144" s="108"/>
      <c r="R144" s="107"/>
    </row>
    <row r="145" spans="1:19" ht="15.75" customHeight="1">
      <c r="A145" s="64">
        <v>1602</v>
      </c>
      <c r="B145" s="87"/>
      <c r="C145" s="87">
        <v>20</v>
      </c>
      <c r="D145" s="87"/>
      <c r="E145" s="87"/>
      <c r="F145" s="87"/>
      <c r="G145" s="87"/>
      <c r="H145" s="87"/>
      <c r="I145" s="87"/>
      <c r="J145" s="87"/>
      <c r="K145" s="88"/>
      <c r="L145" s="72"/>
      <c r="M145" s="3"/>
      <c r="N145" s="73"/>
      <c r="O145" s="74">
        <f>IF(C145=0,"",C145/B144)</f>
        <v>0.76923076923076927</v>
      </c>
      <c r="P145" s="75">
        <v>20</v>
      </c>
      <c r="Q145" s="76">
        <f t="shared" ref="Q145:Q152" si="12">IF(P145=0,"",P145/P144)</f>
        <v>0.76923076923076927</v>
      </c>
      <c r="R145" s="76">
        <f t="shared" ref="R145:R152" si="13">IF(P145=0,"",100%-Q145)</f>
        <v>0.23076923076923073</v>
      </c>
    </row>
    <row r="146" spans="1:19" ht="15.75" customHeight="1">
      <c r="A146" s="64">
        <v>1701</v>
      </c>
      <c r="B146" s="87"/>
      <c r="C146" s="87"/>
      <c r="D146" s="87">
        <v>16</v>
      </c>
      <c r="E146" s="87"/>
      <c r="F146" s="87"/>
      <c r="G146" s="87"/>
      <c r="H146" s="87"/>
      <c r="I146" s="87"/>
      <c r="J146" s="87"/>
      <c r="K146" s="88"/>
      <c r="L146" s="72"/>
      <c r="M146" s="3"/>
      <c r="N146" s="73"/>
      <c r="O146" s="74">
        <f>IF(D146=0,"",D146/C145)</f>
        <v>0.8</v>
      </c>
      <c r="P146" s="75">
        <v>17</v>
      </c>
      <c r="Q146" s="76">
        <f t="shared" si="12"/>
        <v>0.85</v>
      </c>
      <c r="R146" s="76">
        <f t="shared" si="13"/>
        <v>0.15000000000000002</v>
      </c>
      <c r="S146" s="8">
        <f>P146/P144</f>
        <v>0.65384615384615385</v>
      </c>
    </row>
    <row r="147" spans="1:19" ht="15.75" customHeight="1">
      <c r="A147" s="64">
        <v>1702</v>
      </c>
      <c r="B147" s="87"/>
      <c r="C147" s="87"/>
      <c r="D147" s="87"/>
      <c r="E147" s="87">
        <v>13</v>
      </c>
      <c r="F147" s="87"/>
      <c r="G147" s="87"/>
      <c r="H147" s="87"/>
      <c r="I147" s="87"/>
      <c r="J147" s="87"/>
      <c r="K147" s="88"/>
      <c r="L147" s="72"/>
      <c r="M147" s="3"/>
      <c r="N147" s="73"/>
      <c r="O147" s="74">
        <f>IF(E147=0,"",E147/D146)</f>
        <v>0.8125</v>
      </c>
      <c r="P147" s="75">
        <v>17</v>
      </c>
      <c r="Q147" s="76">
        <f t="shared" si="12"/>
        <v>1</v>
      </c>
      <c r="R147" s="76">
        <f t="shared" si="13"/>
        <v>0</v>
      </c>
    </row>
    <row r="148" spans="1:19" ht="15.75" customHeight="1">
      <c r="A148" s="64">
        <v>1801</v>
      </c>
      <c r="B148" s="87"/>
      <c r="C148" s="87"/>
      <c r="D148" s="87"/>
      <c r="E148" s="87"/>
      <c r="F148" s="87">
        <v>13</v>
      </c>
      <c r="G148" s="87"/>
      <c r="H148" s="87"/>
      <c r="I148" s="87"/>
      <c r="J148" s="87"/>
      <c r="K148" s="88"/>
      <c r="L148" s="72"/>
      <c r="M148" s="3"/>
      <c r="N148" s="73"/>
      <c r="O148" s="74">
        <f>IF(F148=0,"",F148/E147)</f>
        <v>1</v>
      </c>
      <c r="P148" s="75">
        <v>17</v>
      </c>
      <c r="Q148" s="76">
        <f t="shared" si="12"/>
        <v>1</v>
      </c>
      <c r="R148" s="76">
        <f t="shared" si="13"/>
        <v>0</v>
      </c>
    </row>
    <row r="149" spans="1:19" ht="15.75" customHeight="1">
      <c r="A149" s="64">
        <v>1802</v>
      </c>
      <c r="B149" s="87"/>
      <c r="C149" s="87"/>
      <c r="D149" s="87"/>
      <c r="E149" s="87"/>
      <c r="F149" s="87"/>
      <c r="G149" s="87">
        <v>13</v>
      </c>
      <c r="H149" s="87"/>
      <c r="I149" s="87"/>
      <c r="J149" s="87"/>
      <c r="K149" s="88"/>
      <c r="L149" s="72"/>
      <c r="M149" s="3"/>
      <c r="N149" s="73"/>
      <c r="O149" s="74">
        <f>IF(G149=0,"",G149/F148)</f>
        <v>1</v>
      </c>
      <c r="P149" s="75">
        <v>14</v>
      </c>
      <c r="Q149" s="76">
        <f t="shared" si="12"/>
        <v>0.82352941176470584</v>
      </c>
      <c r="R149" s="76">
        <f t="shared" si="13"/>
        <v>0.17647058823529416</v>
      </c>
    </row>
    <row r="150" spans="1:19" ht="15.75" customHeight="1">
      <c r="A150" s="64">
        <v>1901</v>
      </c>
      <c r="B150" s="87"/>
      <c r="C150" s="87"/>
      <c r="D150" s="87"/>
      <c r="E150" s="87"/>
      <c r="F150" s="87"/>
      <c r="G150" s="87"/>
      <c r="H150" s="87">
        <v>13</v>
      </c>
      <c r="I150" s="87"/>
      <c r="J150" s="87"/>
      <c r="K150" s="88"/>
      <c r="L150" s="72"/>
      <c r="M150" s="3"/>
      <c r="N150" s="73"/>
      <c r="O150" s="74">
        <f>IF(H150=0,"",H150/G149)</f>
        <v>1</v>
      </c>
      <c r="P150" s="75">
        <v>14</v>
      </c>
      <c r="Q150" s="76">
        <f t="shared" si="12"/>
        <v>1</v>
      </c>
      <c r="R150" s="76">
        <f t="shared" si="13"/>
        <v>0</v>
      </c>
    </row>
    <row r="151" spans="1:19" ht="15.75" customHeight="1">
      <c r="A151" s="64">
        <v>1902</v>
      </c>
      <c r="B151" s="87"/>
      <c r="C151" s="87"/>
      <c r="D151" s="87"/>
      <c r="E151" s="87"/>
      <c r="F151" s="87"/>
      <c r="G151" s="87"/>
      <c r="H151" s="87"/>
      <c r="I151" s="87">
        <v>13</v>
      </c>
      <c r="J151" s="87"/>
      <c r="K151" s="88"/>
      <c r="L151" s="72"/>
      <c r="M151" s="3"/>
      <c r="N151" s="73"/>
      <c r="O151" s="74">
        <f>IF(I151=0,"",I151/H150)</f>
        <v>1</v>
      </c>
      <c r="P151" s="75">
        <v>14</v>
      </c>
      <c r="Q151" s="76">
        <f t="shared" si="12"/>
        <v>1</v>
      </c>
      <c r="R151" s="76">
        <f t="shared" si="13"/>
        <v>0</v>
      </c>
    </row>
    <row r="152" spans="1:19" ht="15.75" customHeight="1">
      <c r="A152" s="64">
        <v>2001</v>
      </c>
      <c r="B152" s="87"/>
      <c r="C152" s="87"/>
      <c r="D152" s="87"/>
      <c r="E152" s="87"/>
      <c r="F152" s="87"/>
      <c r="G152" s="87"/>
      <c r="H152" s="87"/>
      <c r="I152" s="87"/>
      <c r="J152" s="87">
        <v>13</v>
      </c>
      <c r="K152" s="88">
        <v>7</v>
      </c>
      <c r="L152" s="72"/>
      <c r="M152" s="3"/>
      <c r="N152" s="73"/>
      <c r="O152" s="78">
        <f>IF(J152=0,"",J152/I151)</f>
        <v>1</v>
      </c>
      <c r="P152" s="75">
        <v>14</v>
      </c>
      <c r="Q152" s="79">
        <f t="shared" si="12"/>
        <v>1</v>
      </c>
      <c r="R152" s="79">
        <f t="shared" si="13"/>
        <v>0</v>
      </c>
    </row>
    <row r="153" spans="1:19" ht="15.75" customHeight="1">
      <c r="A153" s="64">
        <v>2002</v>
      </c>
      <c r="B153" s="87"/>
      <c r="C153" s="87"/>
      <c r="D153" s="87"/>
      <c r="E153" s="87"/>
      <c r="F153" s="87"/>
      <c r="G153" s="87"/>
      <c r="H153" s="87"/>
      <c r="I153" s="87"/>
      <c r="J153" s="87">
        <v>5</v>
      </c>
      <c r="K153" s="88">
        <v>2</v>
      </c>
      <c r="L153" s="72"/>
      <c r="M153" s="3"/>
      <c r="N153" s="30"/>
      <c r="O153" s="80"/>
      <c r="P153" s="81">
        <v>7</v>
      </c>
      <c r="Q153" s="82"/>
      <c r="R153" s="83"/>
    </row>
    <row r="154" spans="1:19" ht="15.75" customHeight="1">
      <c r="A154" s="64">
        <v>2101</v>
      </c>
      <c r="B154" s="87"/>
      <c r="C154" s="87"/>
      <c r="D154" s="87"/>
      <c r="E154" s="87"/>
      <c r="F154" s="87"/>
      <c r="G154" s="87"/>
      <c r="H154" s="87"/>
      <c r="I154" s="87"/>
      <c r="J154" s="87">
        <v>2</v>
      </c>
      <c r="K154" s="88">
        <v>2</v>
      </c>
      <c r="L154" s="72"/>
      <c r="M154" s="3"/>
      <c r="N154" s="30"/>
      <c r="O154" s="84"/>
      <c r="P154" s="85">
        <v>4</v>
      </c>
      <c r="Q154" s="86"/>
      <c r="R154" s="84"/>
    </row>
    <row r="155" spans="1:19" ht="15.75" customHeight="1">
      <c r="A155" s="64">
        <v>2102</v>
      </c>
      <c r="B155" s="87"/>
      <c r="C155" s="87"/>
      <c r="D155" s="87"/>
      <c r="E155" s="87"/>
      <c r="F155" s="87"/>
      <c r="G155" s="87"/>
      <c r="H155" s="87"/>
      <c r="I155" s="87"/>
      <c r="J155" s="87">
        <v>1</v>
      </c>
      <c r="K155" s="88">
        <v>1</v>
      </c>
      <c r="L155" s="72"/>
      <c r="M155" s="3"/>
      <c r="N155" s="30"/>
      <c r="O155" s="84"/>
      <c r="P155" s="85">
        <v>1</v>
      </c>
      <c r="Q155" s="86"/>
      <c r="R155" s="84"/>
    </row>
    <row r="156" spans="1:19" ht="15.75" customHeight="1">
      <c r="A156" s="64">
        <v>2201</v>
      </c>
      <c r="B156" s="87"/>
      <c r="C156" s="87"/>
      <c r="D156" s="87"/>
      <c r="E156" s="87"/>
      <c r="F156" s="87"/>
      <c r="G156" s="87"/>
      <c r="H156" s="87"/>
      <c r="I156" s="87"/>
      <c r="J156" s="87">
        <v>1</v>
      </c>
      <c r="K156" s="126">
        <v>1</v>
      </c>
      <c r="L156" s="72"/>
      <c r="M156" s="3"/>
      <c r="N156" s="30"/>
      <c r="O156" s="84"/>
      <c r="P156" s="85">
        <v>1</v>
      </c>
      <c r="Q156" s="86"/>
      <c r="R156" s="84"/>
    </row>
    <row r="157" spans="1:19" ht="15.75" customHeight="1">
      <c r="A157" s="64">
        <v>2202</v>
      </c>
      <c r="B157" s="87"/>
      <c r="C157" s="87"/>
      <c r="D157" s="87"/>
      <c r="E157" s="87"/>
      <c r="F157" s="87"/>
      <c r="G157" s="87"/>
      <c r="H157" s="87"/>
      <c r="I157" s="87"/>
      <c r="J157" s="87"/>
      <c r="K157" s="88"/>
      <c r="L157" s="72"/>
      <c r="M157" s="3"/>
      <c r="N157" s="30"/>
      <c r="O157" s="3"/>
      <c r="P157" s="30"/>
      <c r="Q157" s="23"/>
      <c r="R157" s="84"/>
    </row>
    <row r="158" spans="1:19" ht="15.75" customHeight="1">
      <c r="A158" s="64">
        <v>2301</v>
      </c>
      <c r="B158" s="87"/>
      <c r="C158" s="87"/>
      <c r="D158" s="87"/>
      <c r="E158" s="87"/>
      <c r="F158" s="87"/>
      <c r="G158" s="87"/>
      <c r="H158" s="87"/>
      <c r="I158" s="87"/>
      <c r="J158" s="87"/>
      <c r="K158" s="88"/>
      <c r="L158" s="72"/>
      <c r="M158" s="3"/>
      <c r="N158" s="30"/>
      <c r="O158" s="89" t="s">
        <v>83</v>
      </c>
      <c r="P158" s="90">
        <v>6</v>
      </c>
      <c r="Q158" s="91">
        <f>K161</f>
        <v>13</v>
      </c>
      <c r="R158" s="92" t="s">
        <v>11</v>
      </c>
    </row>
    <row r="159" spans="1:19" ht="15.75" customHeight="1">
      <c r="A159" s="64">
        <v>2302</v>
      </c>
      <c r="B159" s="87"/>
      <c r="C159" s="87"/>
      <c r="D159" s="87"/>
      <c r="E159" s="87"/>
      <c r="F159" s="87"/>
      <c r="G159" s="87"/>
      <c r="H159" s="87"/>
      <c r="I159" s="87"/>
      <c r="J159" s="87"/>
      <c r="K159" s="88"/>
      <c r="L159" s="72"/>
      <c r="M159" s="3"/>
      <c r="N159" s="30"/>
      <c r="O159" s="93" t="s">
        <v>85</v>
      </c>
      <c r="P159" s="94">
        <f>IF(P158/B144=0,"",P158/B144)</f>
        <v>0.23076923076923078</v>
      </c>
      <c r="Q159" s="95">
        <f>IF(P158/Q158=0,"",P158/Q158)</f>
        <v>0.46153846153846156</v>
      </c>
      <c r="R159" s="96" t="s">
        <v>86</v>
      </c>
    </row>
    <row r="160" spans="1:19" ht="15.75" customHeight="1">
      <c r="A160" s="64">
        <v>2401</v>
      </c>
      <c r="B160" s="87"/>
      <c r="C160" s="87"/>
      <c r="D160" s="87"/>
      <c r="E160" s="87"/>
      <c r="F160" s="87"/>
      <c r="G160" s="87"/>
      <c r="H160" s="87"/>
      <c r="I160" s="87"/>
      <c r="J160" s="87"/>
      <c r="K160" s="88"/>
      <c r="L160" s="97"/>
      <c r="M160" s="98"/>
      <c r="N160" s="99"/>
      <c r="O160" s="98"/>
      <c r="P160" s="99"/>
      <c r="Q160" s="99"/>
      <c r="R160" s="122"/>
    </row>
    <row r="161" spans="1:19" ht="18" customHeight="1">
      <c r="A161" s="29"/>
      <c r="B161" s="30"/>
      <c r="C161" s="30"/>
      <c r="D161" s="30"/>
      <c r="E161" s="288" t="s">
        <v>111</v>
      </c>
      <c r="F161" s="289"/>
      <c r="G161" s="289"/>
      <c r="H161" s="289"/>
      <c r="I161" s="289"/>
      <c r="J161" s="289"/>
      <c r="K161" s="101">
        <f>SUM(K144:K157)</f>
        <v>13</v>
      </c>
      <c r="L161" s="102">
        <f>IF(K152=0,"",K152/B144)</f>
        <v>0.26923076923076922</v>
      </c>
      <c r="M161" s="102">
        <f>IF(K161=0,"",K161/B144)</f>
        <v>0.5</v>
      </c>
      <c r="N161" s="102">
        <f>IF(K152=0,"",M161-L161)</f>
        <v>0.23076923076923078</v>
      </c>
      <c r="O161" s="3"/>
      <c r="P161" s="30"/>
      <c r="Q161" s="23"/>
      <c r="R161" s="3"/>
    </row>
    <row r="162" spans="1:19" ht="12.75" customHeight="1">
      <c r="L162" s="3"/>
      <c r="M162" s="3"/>
      <c r="O162" s="3"/>
    </row>
    <row r="163" spans="1:19" ht="12.75" customHeight="1">
      <c r="L163" s="3"/>
      <c r="M163" s="3"/>
      <c r="O163" s="3"/>
    </row>
    <row r="164" spans="1:19" ht="26.25" customHeight="1">
      <c r="A164" s="2"/>
      <c r="B164" s="291" t="s">
        <v>99</v>
      </c>
      <c r="C164" s="292"/>
      <c r="D164" s="292"/>
      <c r="E164" s="292"/>
      <c r="F164" s="292"/>
      <c r="G164" s="292"/>
      <c r="H164" s="292"/>
      <c r="I164" s="292"/>
      <c r="J164" s="292"/>
      <c r="K164" s="60" t="s">
        <v>112</v>
      </c>
      <c r="L164" s="60"/>
      <c r="M164" s="60"/>
      <c r="N164" s="30"/>
      <c r="O164" s="3"/>
      <c r="P164" s="30"/>
      <c r="Q164" s="30"/>
      <c r="R164" s="30"/>
    </row>
    <row r="165" spans="1:19" ht="20.25" customHeight="1">
      <c r="A165" s="293" t="s">
        <v>10</v>
      </c>
      <c r="B165" s="294" t="s">
        <v>100</v>
      </c>
      <c r="C165" s="289"/>
      <c r="D165" s="289"/>
      <c r="E165" s="289"/>
      <c r="F165" s="289"/>
      <c r="G165" s="289"/>
      <c r="H165" s="289"/>
      <c r="I165" s="289"/>
      <c r="J165" s="290"/>
      <c r="K165" s="295" t="s">
        <v>11</v>
      </c>
      <c r="L165" s="286" t="s">
        <v>3</v>
      </c>
      <c r="M165" s="286" t="s">
        <v>4</v>
      </c>
      <c r="N165" s="284" t="s">
        <v>5</v>
      </c>
      <c r="O165" s="286" t="s">
        <v>6</v>
      </c>
      <c r="P165" s="287" t="s">
        <v>7</v>
      </c>
      <c r="Q165" s="287" t="s">
        <v>8</v>
      </c>
      <c r="R165" s="286" t="s">
        <v>101</v>
      </c>
    </row>
    <row r="166" spans="1:19" ht="15.75" customHeight="1">
      <c r="A166" s="285"/>
      <c r="B166" s="64" t="s">
        <v>102</v>
      </c>
      <c r="C166" s="64" t="s">
        <v>103</v>
      </c>
      <c r="D166" s="64" t="s">
        <v>104</v>
      </c>
      <c r="E166" s="64" t="s">
        <v>105</v>
      </c>
      <c r="F166" s="64" t="s">
        <v>106</v>
      </c>
      <c r="G166" s="64" t="s">
        <v>107</v>
      </c>
      <c r="H166" s="64" t="s">
        <v>108</v>
      </c>
      <c r="I166" s="64" t="s">
        <v>109</v>
      </c>
      <c r="J166" s="64" t="s">
        <v>110</v>
      </c>
      <c r="K166" s="285"/>
      <c r="L166" s="285"/>
      <c r="M166" s="285"/>
      <c r="N166" s="285"/>
      <c r="O166" s="285"/>
      <c r="P166" s="285"/>
      <c r="Q166" s="285"/>
      <c r="R166" s="285"/>
    </row>
    <row r="167" spans="1:19" ht="15.75" customHeight="1">
      <c r="A167" s="64">
        <v>1602</v>
      </c>
      <c r="B167" s="65">
        <v>50</v>
      </c>
      <c r="C167" s="87"/>
      <c r="D167" s="87"/>
      <c r="E167" s="87"/>
      <c r="F167" s="87"/>
      <c r="G167" s="87"/>
      <c r="H167" s="87"/>
      <c r="I167" s="87"/>
      <c r="J167" s="87"/>
      <c r="K167" s="88"/>
      <c r="L167" s="67"/>
      <c r="M167" s="49"/>
      <c r="N167" s="68"/>
      <c r="O167" s="107"/>
      <c r="P167" s="70">
        <f>B167</f>
        <v>50</v>
      </c>
      <c r="Q167" s="108"/>
      <c r="R167" s="107"/>
    </row>
    <row r="168" spans="1:19" ht="15.75" customHeight="1">
      <c r="A168" s="64">
        <v>1701</v>
      </c>
      <c r="B168" s="87"/>
      <c r="C168" s="87">
        <v>37</v>
      </c>
      <c r="D168" s="87"/>
      <c r="E168" s="87"/>
      <c r="F168" s="87"/>
      <c r="G168" s="87"/>
      <c r="H168" s="87"/>
      <c r="I168" s="87"/>
      <c r="J168" s="87"/>
      <c r="K168" s="88"/>
      <c r="L168" s="72"/>
      <c r="M168" s="3"/>
      <c r="N168" s="73"/>
      <c r="O168" s="74">
        <f>IF(C168=0,"",C168/B167)</f>
        <v>0.74</v>
      </c>
      <c r="P168" s="75">
        <v>37</v>
      </c>
      <c r="Q168" s="76">
        <f t="shared" ref="Q168:Q175" si="14">IF(P168=0,"",P168/P167)</f>
        <v>0.74</v>
      </c>
      <c r="R168" s="76">
        <f t="shared" ref="R168:R175" si="15">IF(P168=0,"",100%-Q168)</f>
        <v>0.26</v>
      </c>
    </row>
    <row r="169" spans="1:19" ht="15.75" customHeight="1">
      <c r="A169" s="64">
        <v>1702</v>
      </c>
      <c r="B169" s="87"/>
      <c r="C169" s="87"/>
      <c r="D169" s="87">
        <v>31</v>
      </c>
      <c r="E169" s="87"/>
      <c r="F169" s="87"/>
      <c r="G169" s="87"/>
      <c r="H169" s="87"/>
      <c r="I169" s="87"/>
      <c r="J169" s="87"/>
      <c r="K169" s="88"/>
      <c r="L169" s="72"/>
      <c r="M169" s="3"/>
      <c r="N169" s="73"/>
      <c r="O169" s="74">
        <f>IF(D169=0,"",D169/C168)</f>
        <v>0.83783783783783783</v>
      </c>
      <c r="P169" s="75">
        <v>32</v>
      </c>
      <c r="Q169" s="76">
        <f t="shared" si="14"/>
        <v>0.86486486486486491</v>
      </c>
      <c r="R169" s="76">
        <f t="shared" si="15"/>
        <v>0.13513513513513509</v>
      </c>
      <c r="S169" s="8">
        <f>P169/P167</f>
        <v>0.64</v>
      </c>
    </row>
    <row r="170" spans="1:19" ht="15.75" customHeight="1">
      <c r="A170" s="64">
        <v>1801</v>
      </c>
      <c r="B170" s="87"/>
      <c r="C170" s="87"/>
      <c r="D170" s="87"/>
      <c r="E170" s="87">
        <v>25</v>
      </c>
      <c r="F170" s="87"/>
      <c r="G170" s="87"/>
      <c r="H170" s="87"/>
      <c r="I170" s="87"/>
      <c r="J170" s="87"/>
      <c r="K170" s="88"/>
      <c r="L170" s="72"/>
      <c r="M170" s="3"/>
      <c r="N170" s="73"/>
      <c r="O170" s="74">
        <f>IF(E170=0,"",E170/D169)</f>
        <v>0.80645161290322576</v>
      </c>
      <c r="P170" s="75">
        <v>30</v>
      </c>
      <c r="Q170" s="76">
        <f t="shared" si="14"/>
        <v>0.9375</v>
      </c>
      <c r="R170" s="76">
        <f t="shared" si="15"/>
        <v>6.25E-2</v>
      </c>
    </row>
    <row r="171" spans="1:19" ht="15.75" customHeight="1">
      <c r="A171" s="64">
        <v>1802</v>
      </c>
      <c r="B171" s="87"/>
      <c r="C171" s="87"/>
      <c r="D171" s="87"/>
      <c r="E171" s="87"/>
      <c r="F171" s="87">
        <v>22</v>
      </c>
      <c r="G171" s="87"/>
      <c r="H171" s="87"/>
      <c r="I171" s="87"/>
      <c r="J171" s="87"/>
      <c r="K171" s="88"/>
      <c r="L171" s="72"/>
      <c r="M171" s="3"/>
      <c r="N171" s="73"/>
      <c r="O171" s="74">
        <f>IF(F171=0,"",F171/E170)</f>
        <v>0.88</v>
      </c>
      <c r="P171" s="75">
        <v>27</v>
      </c>
      <c r="Q171" s="76">
        <f t="shared" si="14"/>
        <v>0.9</v>
      </c>
      <c r="R171" s="76">
        <f t="shared" si="15"/>
        <v>9.9999999999999978E-2</v>
      </c>
    </row>
    <row r="172" spans="1:19" ht="15.75" customHeight="1">
      <c r="A172" s="64">
        <v>1901</v>
      </c>
      <c r="B172" s="87"/>
      <c r="C172" s="87"/>
      <c r="D172" s="87"/>
      <c r="E172" s="87"/>
      <c r="F172" s="87"/>
      <c r="G172" s="87">
        <v>22</v>
      </c>
      <c r="H172" s="87"/>
      <c r="I172" s="87"/>
      <c r="J172" s="87"/>
      <c r="K172" s="88"/>
      <c r="L172" s="72"/>
      <c r="M172" s="3"/>
      <c r="N172" s="73"/>
      <c r="O172" s="74">
        <f>IF(G172=0,"",G172/F171)</f>
        <v>1</v>
      </c>
      <c r="P172" s="75">
        <v>27</v>
      </c>
      <c r="Q172" s="76">
        <f t="shared" si="14"/>
        <v>1</v>
      </c>
      <c r="R172" s="76">
        <f t="shared" si="15"/>
        <v>0</v>
      </c>
    </row>
    <row r="173" spans="1:19" ht="15.75" customHeight="1">
      <c r="A173" s="64">
        <v>1902</v>
      </c>
      <c r="B173" s="87"/>
      <c r="C173" s="87"/>
      <c r="D173" s="87"/>
      <c r="E173" s="87"/>
      <c r="F173" s="87"/>
      <c r="G173" s="87"/>
      <c r="H173" s="87">
        <v>21</v>
      </c>
      <c r="I173" s="87"/>
      <c r="J173" s="87"/>
      <c r="K173" s="88"/>
      <c r="L173" s="72"/>
      <c r="M173" s="3"/>
      <c r="N173" s="73"/>
      <c r="O173" s="74">
        <f>IF(H173=0,"",H173/G172)</f>
        <v>0.95454545454545459</v>
      </c>
      <c r="P173" s="75">
        <v>27</v>
      </c>
      <c r="Q173" s="76">
        <f t="shared" si="14"/>
        <v>1</v>
      </c>
      <c r="R173" s="76">
        <f t="shared" si="15"/>
        <v>0</v>
      </c>
    </row>
    <row r="174" spans="1:19" ht="15.75" customHeight="1">
      <c r="A174" s="64">
        <v>2001</v>
      </c>
      <c r="B174" s="87"/>
      <c r="C174" s="87"/>
      <c r="D174" s="87"/>
      <c r="E174" s="87"/>
      <c r="F174" s="87"/>
      <c r="G174" s="87"/>
      <c r="H174" s="87"/>
      <c r="I174" s="87">
        <v>20</v>
      </c>
      <c r="J174" s="87"/>
      <c r="K174" s="88"/>
      <c r="L174" s="72"/>
      <c r="M174" s="3"/>
      <c r="N174" s="73"/>
      <c r="O174" s="74">
        <f>IF(I174=0,"",I174/H173)</f>
        <v>0.95238095238095233</v>
      </c>
      <c r="P174" s="75">
        <v>26</v>
      </c>
      <c r="Q174" s="76">
        <f t="shared" si="14"/>
        <v>0.96296296296296291</v>
      </c>
      <c r="R174" s="76">
        <f t="shared" si="15"/>
        <v>3.703703703703709E-2</v>
      </c>
    </row>
    <row r="175" spans="1:19" ht="15.75" customHeight="1">
      <c r="A175" s="64">
        <v>2002</v>
      </c>
      <c r="B175" s="87"/>
      <c r="C175" s="87"/>
      <c r="D175" s="87"/>
      <c r="E175" s="87"/>
      <c r="F175" s="87"/>
      <c r="G175" s="87"/>
      <c r="H175" s="87"/>
      <c r="I175" s="87"/>
      <c r="J175" s="87">
        <v>16</v>
      </c>
      <c r="K175" s="88">
        <v>13</v>
      </c>
      <c r="L175" s="72"/>
      <c r="M175" s="3"/>
      <c r="N175" s="73"/>
      <c r="O175" s="78">
        <f>IF(J175=0,"",J175/I174)</f>
        <v>0.8</v>
      </c>
      <c r="P175" s="75">
        <v>26</v>
      </c>
      <c r="Q175" s="79">
        <f t="shared" si="14"/>
        <v>1</v>
      </c>
      <c r="R175" s="79">
        <f t="shared" si="15"/>
        <v>0</v>
      </c>
    </row>
    <row r="176" spans="1:19" ht="15.75" customHeight="1">
      <c r="A176" s="64">
        <v>2101</v>
      </c>
      <c r="B176" s="87"/>
      <c r="C176" s="87"/>
      <c r="D176" s="87"/>
      <c r="E176" s="87"/>
      <c r="F176" s="87"/>
      <c r="G176" s="87"/>
      <c r="H176" s="87"/>
      <c r="I176" s="87"/>
      <c r="J176" s="87">
        <v>9</v>
      </c>
      <c r="K176" s="88">
        <v>7</v>
      </c>
      <c r="L176" s="72"/>
      <c r="M176" s="3"/>
      <c r="N176" s="30"/>
      <c r="O176" s="80"/>
      <c r="P176" s="81">
        <v>11</v>
      </c>
      <c r="Q176" s="82"/>
      <c r="R176" s="83"/>
    </row>
    <row r="177" spans="1:19" ht="15.75" customHeight="1">
      <c r="A177" s="64">
        <v>2102</v>
      </c>
      <c r="B177" s="87"/>
      <c r="C177" s="87"/>
      <c r="D177" s="87"/>
      <c r="E177" s="87"/>
      <c r="F177" s="87"/>
      <c r="G177" s="87"/>
      <c r="H177" s="87"/>
      <c r="I177" s="87"/>
      <c r="J177" s="87">
        <v>3</v>
      </c>
      <c r="K177" s="88">
        <v>3</v>
      </c>
      <c r="L177" s="72"/>
      <c r="M177" s="3"/>
      <c r="N177" s="30"/>
      <c r="O177" s="84"/>
      <c r="P177" s="85">
        <v>4</v>
      </c>
      <c r="Q177" s="86"/>
      <c r="R177" s="84"/>
    </row>
    <row r="178" spans="1:19" ht="15.75" customHeight="1">
      <c r="A178" s="64">
        <v>2201</v>
      </c>
      <c r="B178" s="87"/>
      <c r="C178" s="87"/>
      <c r="D178" s="87"/>
      <c r="E178" s="87"/>
      <c r="F178" s="87"/>
      <c r="G178" s="87"/>
      <c r="H178" s="87"/>
      <c r="I178" s="87"/>
      <c r="J178" s="87">
        <v>1</v>
      </c>
      <c r="K178" s="88"/>
      <c r="L178" s="72"/>
      <c r="M178" s="3"/>
      <c r="N178" s="30"/>
      <c r="O178" s="84"/>
      <c r="P178" s="85">
        <v>2</v>
      </c>
      <c r="Q178" s="86"/>
      <c r="R178" s="84"/>
    </row>
    <row r="179" spans="1:19" ht="15.75" customHeight="1">
      <c r="A179" s="64">
        <v>2202</v>
      </c>
      <c r="B179" s="87"/>
      <c r="C179" s="87"/>
      <c r="D179" s="87"/>
      <c r="E179" s="87"/>
      <c r="F179" s="87"/>
      <c r="G179" s="87"/>
      <c r="H179" s="87"/>
      <c r="I179" s="87"/>
      <c r="J179" s="87">
        <v>1</v>
      </c>
      <c r="K179" s="126">
        <v>2</v>
      </c>
      <c r="L179" s="72"/>
      <c r="M179" s="3"/>
      <c r="N179" s="30"/>
      <c r="O179" s="84"/>
      <c r="P179" s="85">
        <v>2</v>
      </c>
      <c r="Q179" s="86"/>
      <c r="R179" s="84"/>
    </row>
    <row r="180" spans="1:19" ht="15.75" customHeight="1">
      <c r="A180" s="64">
        <v>2301</v>
      </c>
      <c r="B180" s="87"/>
      <c r="C180" s="87"/>
      <c r="D180" s="87"/>
      <c r="E180" s="87"/>
      <c r="F180" s="87"/>
      <c r="G180" s="87"/>
      <c r="H180" s="87"/>
      <c r="I180" s="87"/>
      <c r="J180" s="87"/>
      <c r="K180" s="88"/>
      <c r="L180" s="72"/>
      <c r="M180" s="3"/>
      <c r="N180" s="30"/>
      <c r="O180" s="3"/>
      <c r="P180" s="30"/>
      <c r="Q180" s="23"/>
      <c r="R180" s="84"/>
    </row>
    <row r="181" spans="1:19" ht="15.75" customHeight="1">
      <c r="A181" s="64">
        <v>2302</v>
      </c>
      <c r="B181" s="87"/>
      <c r="C181" s="87"/>
      <c r="D181" s="87"/>
      <c r="E181" s="87"/>
      <c r="F181" s="87"/>
      <c r="G181" s="87"/>
      <c r="H181" s="87"/>
      <c r="I181" s="87"/>
      <c r="J181" s="87"/>
      <c r="K181" s="88"/>
      <c r="L181" s="72"/>
      <c r="M181" s="3"/>
      <c r="N181" s="30"/>
      <c r="O181" s="89" t="s">
        <v>83</v>
      </c>
      <c r="P181" s="90">
        <v>15</v>
      </c>
      <c r="Q181" s="91">
        <f>IF(SUM(K173:K177)=0,"",SUM(K173:K177))</f>
        <v>23</v>
      </c>
      <c r="R181" s="92" t="s">
        <v>11</v>
      </c>
    </row>
    <row r="182" spans="1:19" ht="15.75" customHeight="1">
      <c r="A182" s="64">
        <v>2401</v>
      </c>
      <c r="B182" s="87"/>
      <c r="C182" s="87"/>
      <c r="D182" s="87"/>
      <c r="E182" s="87"/>
      <c r="F182" s="87"/>
      <c r="G182" s="87"/>
      <c r="H182" s="87"/>
      <c r="I182" s="87"/>
      <c r="J182" s="87"/>
      <c r="K182" s="88"/>
      <c r="L182" s="72"/>
      <c r="M182" s="3"/>
      <c r="N182" s="30"/>
      <c r="O182" s="93" t="s">
        <v>85</v>
      </c>
      <c r="P182" s="94">
        <f>IF(P181/B167=0,"",P181/B167)</f>
        <v>0.3</v>
      </c>
      <c r="Q182" s="95">
        <f>IF(P181/Q181=0,"",P181/Q181)</f>
        <v>0.65217391304347827</v>
      </c>
      <c r="R182" s="96" t="s">
        <v>86</v>
      </c>
    </row>
    <row r="183" spans="1:19" ht="15.75" customHeight="1">
      <c r="A183" s="64">
        <v>2402</v>
      </c>
      <c r="B183" s="87"/>
      <c r="C183" s="87"/>
      <c r="D183" s="87"/>
      <c r="E183" s="87"/>
      <c r="F183" s="87"/>
      <c r="G183" s="87"/>
      <c r="H183" s="87"/>
      <c r="I183" s="87"/>
      <c r="J183" s="87"/>
      <c r="K183" s="88"/>
      <c r="L183" s="97"/>
      <c r="M183" s="98"/>
      <c r="N183" s="99"/>
      <c r="O183" s="98"/>
      <c r="P183" s="99"/>
      <c r="Q183" s="99"/>
      <c r="R183" s="122"/>
    </row>
    <row r="184" spans="1:19" ht="18" customHeight="1">
      <c r="A184" s="29"/>
      <c r="B184" s="30"/>
      <c r="C184" s="30"/>
      <c r="D184" s="30"/>
      <c r="E184" s="288" t="s">
        <v>111</v>
      </c>
      <c r="F184" s="289"/>
      <c r="G184" s="289"/>
      <c r="H184" s="289"/>
      <c r="I184" s="289"/>
      <c r="J184" s="289"/>
      <c r="K184" s="101">
        <f>SUM(K167:K180)</f>
        <v>25</v>
      </c>
      <c r="L184" s="102">
        <f>IF(K175=0,"",K175/B167)</f>
        <v>0.26</v>
      </c>
      <c r="M184" s="102">
        <f>IF(K184=0,"",K184/B167)</f>
        <v>0.5</v>
      </c>
      <c r="N184" s="102">
        <f>IF(K175=0,"",M184-L184)</f>
        <v>0.24</v>
      </c>
      <c r="O184" s="3"/>
      <c r="P184" s="30"/>
      <c r="Q184" s="23"/>
      <c r="R184" s="3"/>
    </row>
    <row r="185" spans="1:19" ht="12.75" customHeight="1"/>
    <row r="186" spans="1:19" ht="26.25" customHeight="1">
      <c r="A186" s="2"/>
      <c r="B186" s="291" t="s">
        <v>99</v>
      </c>
      <c r="C186" s="292"/>
      <c r="D186" s="292"/>
      <c r="E186" s="292"/>
      <c r="F186" s="292"/>
      <c r="G186" s="292"/>
      <c r="H186" s="292"/>
      <c r="I186" s="292"/>
      <c r="J186" s="292"/>
      <c r="K186" s="60" t="s">
        <v>113</v>
      </c>
      <c r="L186" s="60"/>
      <c r="M186" s="60"/>
      <c r="N186" s="30"/>
      <c r="O186" s="3"/>
      <c r="P186" s="30"/>
      <c r="Q186" s="30"/>
      <c r="R186" s="30"/>
    </row>
    <row r="187" spans="1:19" ht="20.25" customHeight="1">
      <c r="A187" s="293" t="s">
        <v>10</v>
      </c>
      <c r="B187" s="294" t="s">
        <v>100</v>
      </c>
      <c r="C187" s="289"/>
      <c r="D187" s="289"/>
      <c r="E187" s="289"/>
      <c r="F187" s="289"/>
      <c r="G187" s="289"/>
      <c r="H187" s="289"/>
      <c r="I187" s="289"/>
      <c r="J187" s="290"/>
      <c r="K187" s="295" t="s">
        <v>11</v>
      </c>
      <c r="L187" s="286" t="s">
        <v>3</v>
      </c>
      <c r="M187" s="286" t="s">
        <v>4</v>
      </c>
      <c r="N187" s="284" t="s">
        <v>5</v>
      </c>
      <c r="O187" s="286" t="s">
        <v>6</v>
      </c>
      <c r="P187" s="287" t="s">
        <v>7</v>
      </c>
      <c r="Q187" s="287" t="s">
        <v>8</v>
      </c>
      <c r="R187" s="286" t="s">
        <v>101</v>
      </c>
    </row>
    <row r="188" spans="1:19" ht="15.75" customHeight="1">
      <c r="A188" s="285"/>
      <c r="B188" s="64" t="s">
        <v>102</v>
      </c>
      <c r="C188" s="64" t="s">
        <v>103</v>
      </c>
      <c r="D188" s="64" t="s">
        <v>104</v>
      </c>
      <c r="E188" s="64" t="s">
        <v>105</v>
      </c>
      <c r="F188" s="64" t="s">
        <v>106</v>
      </c>
      <c r="G188" s="64" t="s">
        <v>107</v>
      </c>
      <c r="H188" s="64" t="s">
        <v>108</v>
      </c>
      <c r="I188" s="64" t="s">
        <v>109</v>
      </c>
      <c r="J188" s="64" t="s">
        <v>110</v>
      </c>
      <c r="K188" s="285"/>
      <c r="L188" s="285"/>
      <c r="M188" s="285"/>
      <c r="N188" s="285"/>
      <c r="O188" s="285"/>
      <c r="P188" s="285"/>
      <c r="Q188" s="285"/>
      <c r="R188" s="285"/>
    </row>
    <row r="189" spans="1:19" ht="15.75" customHeight="1">
      <c r="A189" s="64">
        <v>1701</v>
      </c>
      <c r="B189" s="65">
        <v>29</v>
      </c>
      <c r="C189" s="87"/>
      <c r="D189" s="87"/>
      <c r="E189" s="87"/>
      <c r="F189" s="87"/>
      <c r="G189" s="87"/>
      <c r="H189" s="87"/>
      <c r="I189" s="87"/>
      <c r="J189" s="87"/>
      <c r="K189" s="88"/>
      <c r="L189" s="67"/>
      <c r="M189" s="49"/>
      <c r="N189" s="68"/>
      <c r="O189" s="107"/>
      <c r="P189" s="70">
        <f>B189</f>
        <v>29</v>
      </c>
      <c r="Q189" s="108"/>
      <c r="R189" s="107"/>
    </row>
    <row r="190" spans="1:19" ht="15.75" customHeight="1">
      <c r="A190" s="64">
        <v>1702</v>
      </c>
      <c r="B190" s="87"/>
      <c r="C190" s="87">
        <v>19</v>
      </c>
      <c r="D190" s="87"/>
      <c r="E190" s="87"/>
      <c r="F190" s="87"/>
      <c r="G190" s="87"/>
      <c r="H190" s="87"/>
      <c r="I190" s="87"/>
      <c r="J190" s="87"/>
      <c r="K190" s="88"/>
      <c r="L190" s="72"/>
      <c r="M190" s="3"/>
      <c r="N190" s="73"/>
      <c r="O190" s="74">
        <f>IF(C190=0,"",C190/B189)</f>
        <v>0.65517241379310343</v>
      </c>
      <c r="P190" s="75">
        <v>19</v>
      </c>
      <c r="Q190" s="76">
        <f t="shared" ref="Q190:Q197" si="16">IF(P190=0,"",P190/P189)</f>
        <v>0.65517241379310343</v>
      </c>
      <c r="R190" s="76">
        <f t="shared" ref="R190:R197" si="17">IF(P190=0,"",100%-Q190)</f>
        <v>0.34482758620689657</v>
      </c>
    </row>
    <row r="191" spans="1:19" ht="15.75" customHeight="1">
      <c r="A191" s="64">
        <v>1801</v>
      </c>
      <c r="B191" s="87"/>
      <c r="C191" s="87"/>
      <c r="D191" s="87">
        <v>9</v>
      </c>
      <c r="E191" s="87"/>
      <c r="F191" s="87"/>
      <c r="G191" s="87"/>
      <c r="H191" s="87"/>
      <c r="I191" s="87"/>
      <c r="J191" s="87"/>
      <c r="K191" s="88"/>
      <c r="L191" s="72"/>
      <c r="M191" s="3"/>
      <c r="N191" s="73"/>
      <c r="O191" s="74">
        <f>IF(D191=0,"",D191/C190)</f>
        <v>0.47368421052631576</v>
      </c>
      <c r="P191" s="75">
        <v>14</v>
      </c>
      <c r="Q191" s="76">
        <f t="shared" si="16"/>
        <v>0.73684210526315785</v>
      </c>
      <c r="R191" s="76">
        <f t="shared" si="17"/>
        <v>0.26315789473684215</v>
      </c>
      <c r="S191" s="8">
        <f>P191/P189</f>
        <v>0.48275862068965519</v>
      </c>
    </row>
    <row r="192" spans="1:19" ht="15.75" customHeight="1">
      <c r="A192" s="64">
        <v>1802</v>
      </c>
      <c r="B192" s="87"/>
      <c r="C192" s="87"/>
      <c r="D192" s="87"/>
      <c r="E192" s="87">
        <v>5</v>
      </c>
      <c r="F192" s="87"/>
      <c r="G192" s="87"/>
      <c r="H192" s="87"/>
      <c r="I192" s="87"/>
      <c r="J192" s="87"/>
      <c r="K192" s="88"/>
      <c r="L192" s="72"/>
      <c r="M192" s="3"/>
      <c r="N192" s="73"/>
      <c r="O192" s="74">
        <f>IF(E192=0,"",E192/D191)</f>
        <v>0.55555555555555558</v>
      </c>
      <c r="P192" s="75">
        <v>11</v>
      </c>
      <c r="Q192" s="76">
        <f t="shared" si="16"/>
        <v>0.7857142857142857</v>
      </c>
      <c r="R192" s="76">
        <f t="shared" si="17"/>
        <v>0.2142857142857143</v>
      </c>
    </row>
    <row r="193" spans="1:18" ht="15.75" customHeight="1">
      <c r="A193" s="64">
        <v>1901</v>
      </c>
      <c r="B193" s="87"/>
      <c r="C193" s="87"/>
      <c r="D193" s="87"/>
      <c r="E193" s="87"/>
      <c r="F193" s="87">
        <v>5</v>
      </c>
      <c r="G193" s="87"/>
      <c r="H193" s="87"/>
      <c r="I193" s="87"/>
      <c r="J193" s="87"/>
      <c r="K193" s="88"/>
      <c r="L193" s="72"/>
      <c r="M193" s="3"/>
      <c r="N193" s="73"/>
      <c r="O193" s="74">
        <f>IF(F193=0,"",F193/E192)</f>
        <v>1</v>
      </c>
      <c r="P193" s="75">
        <v>10</v>
      </c>
      <c r="Q193" s="76">
        <f t="shared" si="16"/>
        <v>0.90909090909090906</v>
      </c>
      <c r="R193" s="76">
        <f t="shared" si="17"/>
        <v>9.0909090909090939E-2</v>
      </c>
    </row>
    <row r="194" spans="1:18" ht="15.75" customHeight="1">
      <c r="A194" s="64">
        <v>1902</v>
      </c>
      <c r="B194" s="87"/>
      <c r="C194" s="87"/>
      <c r="D194" s="87"/>
      <c r="E194" s="87"/>
      <c r="F194" s="87"/>
      <c r="G194" s="87">
        <v>5</v>
      </c>
      <c r="H194" s="87"/>
      <c r="I194" s="87"/>
      <c r="J194" s="87"/>
      <c r="K194" s="88"/>
      <c r="L194" s="72"/>
      <c r="M194" s="3"/>
      <c r="N194" s="73"/>
      <c r="O194" s="74">
        <f>IF(G194=0,"",G194/F193)</f>
        <v>1</v>
      </c>
      <c r="P194" s="75">
        <v>8</v>
      </c>
      <c r="Q194" s="76">
        <f t="shared" si="16"/>
        <v>0.8</v>
      </c>
      <c r="R194" s="76">
        <f t="shared" si="17"/>
        <v>0.19999999999999996</v>
      </c>
    </row>
    <row r="195" spans="1:18" ht="15.75" customHeight="1">
      <c r="A195" s="64">
        <v>2001</v>
      </c>
      <c r="B195" s="87"/>
      <c r="C195" s="87"/>
      <c r="D195" s="87"/>
      <c r="E195" s="87"/>
      <c r="F195" s="87"/>
      <c r="G195" s="87"/>
      <c r="H195" s="87">
        <v>5</v>
      </c>
      <c r="I195" s="87"/>
      <c r="J195" s="87"/>
      <c r="K195" s="88"/>
      <c r="L195" s="72"/>
      <c r="M195" s="3"/>
      <c r="N195" s="73"/>
      <c r="O195" s="74">
        <f>IF(H195=0,"",H195/G194)</f>
        <v>1</v>
      </c>
      <c r="P195" s="75">
        <v>8</v>
      </c>
      <c r="Q195" s="76">
        <f t="shared" si="16"/>
        <v>1</v>
      </c>
      <c r="R195" s="76">
        <f t="shared" si="17"/>
        <v>0</v>
      </c>
    </row>
    <row r="196" spans="1:18" ht="15.75" customHeight="1">
      <c r="A196" s="64">
        <v>2002</v>
      </c>
      <c r="B196" s="87"/>
      <c r="C196" s="87"/>
      <c r="D196" s="87"/>
      <c r="E196" s="87"/>
      <c r="F196" s="87"/>
      <c r="G196" s="87"/>
      <c r="H196" s="87"/>
      <c r="I196" s="87">
        <v>5</v>
      </c>
      <c r="J196" s="87"/>
      <c r="K196" s="88"/>
      <c r="L196" s="72"/>
      <c r="M196" s="3"/>
      <c r="N196" s="73"/>
      <c r="O196" s="74">
        <f>IF(I196=0,"",I196/H195)</f>
        <v>1</v>
      </c>
      <c r="P196" s="75">
        <v>8</v>
      </c>
      <c r="Q196" s="76">
        <f t="shared" si="16"/>
        <v>1</v>
      </c>
      <c r="R196" s="76">
        <f t="shared" si="17"/>
        <v>0</v>
      </c>
    </row>
    <row r="197" spans="1:18" ht="15.75" customHeight="1">
      <c r="A197" s="64">
        <v>2101</v>
      </c>
      <c r="B197" s="87"/>
      <c r="C197" s="87"/>
      <c r="D197" s="87"/>
      <c r="E197" s="87"/>
      <c r="F197" s="87"/>
      <c r="G197" s="87"/>
      <c r="H197" s="87"/>
      <c r="I197" s="87"/>
      <c r="J197" s="87">
        <v>5</v>
      </c>
      <c r="K197" s="88">
        <v>2</v>
      </c>
      <c r="L197" s="72"/>
      <c r="M197" s="3"/>
      <c r="N197" s="73"/>
      <c r="O197" s="78">
        <f>IF(J197=0,"",J197/I196)</f>
        <v>1</v>
      </c>
      <c r="P197" s="75">
        <v>8</v>
      </c>
      <c r="Q197" s="79">
        <f t="shared" si="16"/>
        <v>1</v>
      </c>
      <c r="R197" s="79">
        <f t="shared" si="17"/>
        <v>0</v>
      </c>
    </row>
    <row r="198" spans="1:18" ht="15.75" customHeight="1">
      <c r="A198" s="64">
        <v>2102</v>
      </c>
      <c r="B198" s="87"/>
      <c r="C198" s="87"/>
      <c r="D198" s="87"/>
      <c r="E198" s="87"/>
      <c r="F198" s="87"/>
      <c r="G198" s="87"/>
      <c r="H198" s="87"/>
      <c r="I198" s="87"/>
      <c r="J198" s="87">
        <v>3</v>
      </c>
      <c r="K198" s="88">
        <v>3</v>
      </c>
      <c r="L198" s="72"/>
      <c r="M198" s="3"/>
      <c r="N198" s="30"/>
      <c r="O198" s="80"/>
      <c r="P198" s="81">
        <v>6</v>
      </c>
      <c r="Q198" s="82"/>
      <c r="R198" s="83"/>
    </row>
    <row r="199" spans="1:18" ht="15.75" customHeight="1">
      <c r="A199" s="64">
        <v>2201</v>
      </c>
      <c r="B199" s="87"/>
      <c r="C199" s="87"/>
      <c r="D199" s="87"/>
      <c r="E199" s="87"/>
      <c r="F199" s="87"/>
      <c r="G199" s="87"/>
      <c r="H199" s="87"/>
      <c r="I199" s="87"/>
      <c r="J199" s="87">
        <v>3</v>
      </c>
      <c r="K199" s="88">
        <v>1</v>
      </c>
      <c r="L199" s="72"/>
      <c r="M199" s="3"/>
      <c r="N199" s="30"/>
      <c r="O199" s="84"/>
      <c r="P199" s="85">
        <v>3</v>
      </c>
      <c r="Q199" s="86"/>
      <c r="R199" s="84"/>
    </row>
    <row r="200" spans="1:18" ht="15.75" customHeight="1">
      <c r="A200" s="64">
        <v>2202</v>
      </c>
      <c r="B200" s="87"/>
      <c r="C200" s="87"/>
      <c r="D200" s="87"/>
      <c r="E200" s="87"/>
      <c r="F200" s="87"/>
      <c r="G200" s="87"/>
      <c r="H200" s="87"/>
      <c r="I200" s="87"/>
      <c r="J200" s="87">
        <v>2</v>
      </c>
      <c r="K200" s="126">
        <v>2</v>
      </c>
      <c r="L200" s="72"/>
      <c r="M200" s="3"/>
      <c r="N200" s="30"/>
      <c r="O200" s="84"/>
      <c r="P200" s="85">
        <v>2</v>
      </c>
      <c r="Q200" s="86"/>
      <c r="R200" s="84"/>
    </row>
    <row r="201" spans="1:18" ht="15.75" customHeight="1">
      <c r="A201" s="64">
        <v>2301</v>
      </c>
      <c r="B201" s="87"/>
      <c r="C201" s="87"/>
      <c r="D201" s="87"/>
      <c r="E201" s="87"/>
      <c r="F201" s="87"/>
      <c r="G201" s="87"/>
      <c r="H201" s="87"/>
      <c r="I201" s="87"/>
      <c r="J201" s="87"/>
      <c r="K201" s="88"/>
      <c r="L201" s="72"/>
      <c r="M201" s="3"/>
      <c r="N201" s="30"/>
      <c r="O201" s="84"/>
      <c r="P201" s="85"/>
      <c r="Q201" s="86"/>
      <c r="R201" s="84"/>
    </row>
    <row r="202" spans="1:18" ht="15.75" customHeight="1">
      <c r="A202" s="64">
        <v>2302</v>
      </c>
      <c r="B202" s="87"/>
      <c r="C202" s="87"/>
      <c r="D202" s="87"/>
      <c r="E202" s="87"/>
      <c r="F202" s="87"/>
      <c r="G202" s="87"/>
      <c r="H202" s="87"/>
      <c r="I202" s="87"/>
      <c r="J202" s="87"/>
      <c r="K202" s="88"/>
      <c r="L202" s="72"/>
      <c r="M202" s="3"/>
      <c r="N202" s="30"/>
      <c r="O202" s="3"/>
      <c r="P202" s="30"/>
      <c r="Q202" s="23"/>
      <c r="R202" s="84"/>
    </row>
    <row r="203" spans="1:18" ht="15.75" customHeight="1">
      <c r="A203" s="64">
        <v>2401</v>
      </c>
      <c r="B203" s="87"/>
      <c r="C203" s="87"/>
      <c r="D203" s="87"/>
      <c r="E203" s="87"/>
      <c r="F203" s="87"/>
      <c r="G203" s="87"/>
      <c r="H203" s="87"/>
      <c r="I203" s="87"/>
      <c r="J203" s="87"/>
      <c r="K203" s="88"/>
      <c r="L203" s="72"/>
      <c r="M203" s="3"/>
      <c r="N203" s="30"/>
      <c r="O203" s="89" t="s">
        <v>83</v>
      </c>
      <c r="P203" s="90">
        <v>3</v>
      </c>
      <c r="Q203" s="91">
        <f>K206</f>
        <v>8</v>
      </c>
      <c r="R203" s="92" t="s">
        <v>11</v>
      </c>
    </row>
    <row r="204" spans="1:18" ht="15.75" customHeight="1">
      <c r="A204" s="64">
        <v>2402</v>
      </c>
      <c r="B204" s="87"/>
      <c r="C204" s="87"/>
      <c r="D204" s="87"/>
      <c r="E204" s="87"/>
      <c r="F204" s="87"/>
      <c r="G204" s="87"/>
      <c r="H204" s="87"/>
      <c r="I204" s="87"/>
      <c r="J204" s="87"/>
      <c r="K204" s="88"/>
      <c r="L204" s="72"/>
      <c r="M204" s="3"/>
      <c r="N204" s="30"/>
      <c r="O204" s="93" t="s">
        <v>85</v>
      </c>
      <c r="P204" s="94">
        <f>IF(P203/B189=0,"",P203/B189)</f>
        <v>0.10344827586206896</v>
      </c>
      <c r="Q204" s="95">
        <f>IF(P203/Q203=0,"",P203/Q203)</f>
        <v>0.375</v>
      </c>
      <c r="R204" s="96" t="s">
        <v>86</v>
      </c>
    </row>
    <row r="205" spans="1:18" ht="15.75" customHeight="1">
      <c r="A205" s="64">
        <v>2501</v>
      </c>
      <c r="B205" s="87"/>
      <c r="C205" s="87"/>
      <c r="D205" s="87"/>
      <c r="E205" s="87"/>
      <c r="F205" s="87"/>
      <c r="G205" s="87"/>
      <c r="H205" s="87"/>
      <c r="I205" s="87"/>
      <c r="J205" s="87"/>
      <c r="K205" s="88"/>
      <c r="L205" s="97"/>
      <c r="M205" s="98"/>
      <c r="N205" s="99"/>
      <c r="O205" s="98"/>
      <c r="P205" s="99"/>
      <c r="Q205" s="99"/>
      <c r="R205" s="122"/>
    </row>
    <row r="206" spans="1:18" ht="18" customHeight="1">
      <c r="A206" s="29"/>
      <c r="B206" s="30"/>
      <c r="C206" s="30"/>
      <c r="D206" s="30"/>
      <c r="E206" s="288" t="s">
        <v>111</v>
      </c>
      <c r="F206" s="289"/>
      <c r="G206" s="289"/>
      <c r="H206" s="289"/>
      <c r="I206" s="289"/>
      <c r="J206" s="289"/>
      <c r="K206" s="101">
        <f>SUM(K189:K202)</f>
        <v>8</v>
      </c>
      <c r="L206" s="102">
        <f>IF(K197=0,"",K197/B189)</f>
        <v>6.8965517241379309E-2</v>
      </c>
      <c r="M206" s="102">
        <f>IF(K206=0,"",K206/B189)</f>
        <v>0.27586206896551724</v>
      </c>
      <c r="N206" s="102">
        <f>IF(K197=0,"",M206-L206)</f>
        <v>0.20689655172413793</v>
      </c>
      <c r="O206" s="3"/>
      <c r="P206" s="30"/>
      <c r="Q206" s="23"/>
      <c r="R206" s="3"/>
    </row>
    <row r="207" spans="1:18" ht="12.75" customHeight="1">
      <c r="L207" s="3"/>
      <c r="M207" s="3"/>
      <c r="O207" s="3"/>
    </row>
    <row r="208" spans="1:18" ht="12.75" customHeight="1">
      <c r="L208" s="3"/>
      <c r="M208" s="3"/>
      <c r="O208" s="3"/>
    </row>
    <row r="209" spans="1:21" ht="26.25" customHeight="1">
      <c r="A209" s="2"/>
      <c r="B209" s="291" t="s">
        <v>99</v>
      </c>
      <c r="C209" s="292"/>
      <c r="D209" s="292"/>
      <c r="E209" s="292"/>
      <c r="F209" s="292"/>
      <c r="G209" s="292"/>
      <c r="H209" s="292"/>
      <c r="I209" s="292"/>
      <c r="J209" s="292"/>
      <c r="K209" s="60" t="s">
        <v>114</v>
      </c>
      <c r="L209" s="60"/>
      <c r="M209" s="60"/>
      <c r="N209" s="30"/>
      <c r="O209" s="3"/>
      <c r="P209" s="30"/>
      <c r="Q209" s="30"/>
      <c r="R209" s="30"/>
      <c r="U209" s="253">
        <f>AVERAGE(P204,P227)</f>
        <v>0.26483889202939515</v>
      </c>
    </row>
    <row r="210" spans="1:21" ht="20.25" customHeight="1">
      <c r="A210" s="293" t="s">
        <v>10</v>
      </c>
      <c r="B210" s="294" t="s">
        <v>100</v>
      </c>
      <c r="C210" s="289"/>
      <c r="D210" s="289"/>
      <c r="E210" s="289"/>
      <c r="F210" s="289"/>
      <c r="G210" s="289"/>
      <c r="H210" s="289"/>
      <c r="I210" s="289"/>
      <c r="J210" s="290"/>
      <c r="K210" s="295" t="s">
        <v>11</v>
      </c>
      <c r="L210" s="286" t="s">
        <v>3</v>
      </c>
      <c r="M210" s="286" t="s">
        <v>4</v>
      </c>
      <c r="N210" s="284" t="s">
        <v>5</v>
      </c>
      <c r="O210" s="286" t="s">
        <v>6</v>
      </c>
      <c r="P210" s="287" t="s">
        <v>7</v>
      </c>
      <c r="Q210" s="287" t="s">
        <v>8</v>
      </c>
      <c r="R210" s="286" t="s">
        <v>101</v>
      </c>
    </row>
    <row r="211" spans="1:21" ht="15.75" customHeight="1">
      <c r="A211" s="285"/>
      <c r="B211" s="64" t="s">
        <v>102</v>
      </c>
      <c r="C211" s="64" t="s">
        <v>103</v>
      </c>
      <c r="D211" s="64" t="s">
        <v>104</v>
      </c>
      <c r="E211" s="64" t="s">
        <v>105</v>
      </c>
      <c r="F211" s="64" t="s">
        <v>106</v>
      </c>
      <c r="G211" s="64" t="s">
        <v>107</v>
      </c>
      <c r="H211" s="64" t="s">
        <v>108</v>
      </c>
      <c r="I211" s="64" t="s">
        <v>109</v>
      </c>
      <c r="J211" s="64" t="s">
        <v>110</v>
      </c>
      <c r="K211" s="285"/>
      <c r="L211" s="285"/>
      <c r="M211" s="285"/>
      <c r="N211" s="285"/>
      <c r="O211" s="285"/>
      <c r="P211" s="285"/>
      <c r="Q211" s="285"/>
      <c r="R211" s="285"/>
    </row>
    <row r="212" spans="1:21" ht="15.75" customHeight="1">
      <c r="A212" s="64">
        <v>1702</v>
      </c>
      <c r="B212" s="65">
        <v>61</v>
      </c>
      <c r="C212" s="87"/>
      <c r="D212" s="87"/>
      <c r="E212" s="87"/>
      <c r="F212" s="87"/>
      <c r="G212" s="87"/>
      <c r="H212" s="87"/>
      <c r="I212" s="87"/>
      <c r="J212" s="87"/>
      <c r="K212" s="88"/>
      <c r="L212" s="67"/>
      <c r="M212" s="49"/>
      <c r="N212" s="68"/>
      <c r="O212" s="107"/>
      <c r="P212" s="70">
        <f>B212</f>
        <v>61</v>
      </c>
      <c r="Q212" s="108"/>
      <c r="R212" s="107"/>
    </row>
    <row r="213" spans="1:21" ht="15.75" customHeight="1">
      <c r="A213" s="64">
        <v>1801</v>
      </c>
      <c r="B213" s="87"/>
      <c r="C213" s="87">
        <v>51</v>
      </c>
      <c r="D213" s="87"/>
      <c r="E213" s="87"/>
      <c r="F213" s="87"/>
      <c r="G213" s="87"/>
      <c r="H213" s="87"/>
      <c r="I213" s="87"/>
      <c r="J213" s="87"/>
      <c r="K213" s="88"/>
      <c r="L213" s="72"/>
      <c r="M213" s="3"/>
      <c r="N213" s="73"/>
      <c r="O213" s="74">
        <f>IF(C213=0,"",C213/B212)</f>
        <v>0.83606557377049184</v>
      </c>
      <c r="P213" s="75">
        <v>51</v>
      </c>
      <c r="Q213" s="76">
        <f t="shared" ref="Q213:Q220" si="18">IF(P213=0,"",P213/P212)</f>
        <v>0.83606557377049184</v>
      </c>
      <c r="R213" s="76">
        <f t="shared" ref="R213:R220" si="19">IF(P213=0,"",100%-Q213)</f>
        <v>0.16393442622950816</v>
      </c>
    </row>
    <row r="214" spans="1:21" ht="15.75" customHeight="1">
      <c r="A214" s="64">
        <v>1802</v>
      </c>
      <c r="B214" s="87"/>
      <c r="C214" s="87"/>
      <c r="D214" s="87">
        <v>44</v>
      </c>
      <c r="E214" s="87"/>
      <c r="F214" s="87"/>
      <c r="G214" s="87"/>
      <c r="H214" s="87"/>
      <c r="I214" s="87"/>
      <c r="J214" s="87"/>
      <c r="K214" s="88"/>
      <c r="L214" s="72"/>
      <c r="M214" s="3"/>
      <c r="N214" s="73"/>
      <c r="O214" s="74">
        <f>IF(D214=0,"",D214/C213)</f>
        <v>0.86274509803921573</v>
      </c>
      <c r="P214" s="75">
        <v>49</v>
      </c>
      <c r="Q214" s="76">
        <f t="shared" si="18"/>
        <v>0.96078431372549022</v>
      </c>
      <c r="R214" s="76">
        <f t="shared" si="19"/>
        <v>3.9215686274509776E-2</v>
      </c>
      <c r="S214" s="8">
        <f>P214/P212</f>
        <v>0.80327868852459017</v>
      </c>
    </row>
    <row r="215" spans="1:21" ht="15.75" customHeight="1">
      <c r="A215" s="64">
        <v>1901</v>
      </c>
      <c r="B215" s="87"/>
      <c r="C215" s="87"/>
      <c r="D215" s="87"/>
      <c r="E215" s="87">
        <v>38</v>
      </c>
      <c r="F215" s="87"/>
      <c r="G215" s="87"/>
      <c r="H215" s="87"/>
      <c r="I215" s="87"/>
      <c r="J215" s="87"/>
      <c r="K215" s="88"/>
      <c r="L215" s="72"/>
      <c r="M215" s="3"/>
      <c r="N215" s="73"/>
      <c r="O215" s="74">
        <f>IF(E215=0,"",E215/D214)</f>
        <v>0.86363636363636365</v>
      </c>
      <c r="P215" s="75">
        <v>47</v>
      </c>
      <c r="Q215" s="76">
        <f t="shared" si="18"/>
        <v>0.95918367346938771</v>
      </c>
      <c r="R215" s="76">
        <f t="shared" si="19"/>
        <v>4.081632653061229E-2</v>
      </c>
    </row>
    <row r="216" spans="1:21" ht="15.75" customHeight="1">
      <c r="A216" s="64">
        <v>1902</v>
      </c>
      <c r="B216" s="87"/>
      <c r="C216" s="87"/>
      <c r="D216" s="87"/>
      <c r="E216" s="87"/>
      <c r="F216" s="87">
        <v>35</v>
      </c>
      <c r="G216" s="87"/>
      <c r="H216" s="87"/>
      <c r="I216" s="87"/>
      <c r="J216" s="87"/>
      <c r="K216" s="88"/>
      <c r="L216" s="72"/>
      <c r="M216" s="3"/>
      <c r="N216" s="73"/>
      <c r="O216" s="74">
        <f>IF(F216=0,"",F216/E215)</f>
        <v>0.92105263157894735</v>
      </c>
      <c r="P216" s="75">
        <v>42</v>
      </c>
      <c r="Q216" s="76">
        <f t="shared" si="18"/>
        <v>0.8936170212765957</v>
      </c>
      <c r="R216" s="76">
        <f t="shared" si="19"/>
        <v>0.1063829787234043</v>
      </c>
    </row>
    <row r="217" spans="1:21" ht="15.75" customHeight="1">
      <c r="A217" s="64">
        <v>2001</v>
      </c>
      <c r="B217" s="87"/>
      <c r="C217" s="87"/>
      <c r="D217" s="87"/>
      <c r="E217" s="87"/>
      <c r="F217" s="87"/>
      <c r="G217" s="87">
        <v>35</v>
      </c>
      <c r="H217" s="87"/>
      <c r="I217" s="87"/>
      <c r="J217" s="87"/>
      <c r="K217" s="88"/>
      <c r="L217" s="72"/>
      <c r="M217" s="3"/>
      <c r="N217" s="73"/>
      <c r="O217" s="74">
        <f>IF(G217=0,"",G217/F216)</f>
        <v>1</v>
      </c>
      <c r="P217" s="75">
        <v>42</v>
      </c>
      <c r="Q217" s="76">
        <f t="shared" si="18"/>
        <v>1</v>
      </c>
      <c r="R217" s="76">
        <f t="shared" si="19"/>
        <v>0</v>
      </c>
    </row>
    <row r="218" spans="1:21" ht="15.75" customHeight="1">
      <c r="A218" s="64">
        <v>2002</v>
      </c>
      <c r="B218" s="87"/>
      <c r="C218" s="87"/>
      <c r="D218" s="87"/>
      <c r="E218" s="87"/>
      <c r="F218" s="87"/>
      <c r="G218" s="87"/>
      <c r="H218" s="87">
        <v>35</v>
      </c>
      <c r="I218" s="87"/>
      <c r="J218" s="87"/>
      <c r="K218" s="88"/>
      <c r="L218" s="72"/>
      <c r="M218" s="3"/>
      <c r="N218" s="73"/>
      <c r="O218" s="74">
        <f>IF(H218=0,"",H218/G217)</f>
        <v>1</v>
      </c>
      <c r="P218" s="75">
        <v>41</v>
      </c>
      <c r="Q218" s="76">
        <f t="shared" si="18"/>
        <v>0.97619047619047616</v>
      </c>
      <c r="R218" s="76">
        <f t="shared" si="19"/>
        <v>2.3809523809523836E-2</v>
      </c>
    </row>
    <row r="219" spans="1:21" ht="15.75" customHeight="1">
      <c r="A219" s="64">
        <v>2101</v>
      </c>
      <c r="B219" s="87"/>
      <c r="C219" s="87"/>
      <c r="D219" s="87"/>
      <c r="E219" s="87"/>
      <c r="F219" s="87"/>
      <c r="G219" s="87"/>
      <c r="H219" s="87"/>
      <c r="I219" s="87">
        <v>33</v>
      </c>
      <c r="J219" s="87"/>
      <c r="K219" s="88"/>
      <c r="L219" s="72"/>
      <c r="M219" s="3"/>
      <c r="N219" s="73"/>
      <c r="O219" s="74">
        <f>IF(I219=0,"",I219/H218)</f>
        <v>0.94285714285714284</v>
      </c>
      <c r="P219" s="75">
        <v>39</v>
      </c>
      <c r="Q219" s="76">
        <f t="shared" si="18"/>
        <v>0.95121951219512191</v>
      </c>
      <c r="R219" s="76">
        <f t="shared" si="19"/>
        <v>4.8780487804878092E-2</v>
      </c>
    </row>
    <row r="220" spans="1:21" ht="15.75" customHeight="1">
      <c r="A220" s="64">
        <v>2102</v>
      </c>
      <c r="B220" s="87"/>
      <c r="C220" s="87"/>
      <c r="D220" s="87"/>
      <c r="E220" s="87"/>
      <c r="F220" s="87"/>
      <c r="G220" s="87"/>
      <c r="H220" s="87"/>
      <c r="I220" s="87"/>
      <c r="J220" s="87">
        <v>33</v>
      </c>
      <c r="K220" s="88">
        <v>27</v>
      </c>
      <c r="L220" s="72"/>
      <c r="M220" s="3"/>
      <c r="N220" s="73"/>
      <c r="O220" s="78">
        <f>IF(J220=0,"",J220/I219)</f>
        <v>1</v>
      </c>
      <c r="P220" s="75">
        <v>38</v>
      </c>
      <c r="Q220" s="79">
        <f t="shared" si="18"/>
        <v>0.97435897435897434</v>
      </c>
      <c r="R220" s="79">
        <f t="shared" si="19"/>
        <v>2.5641025641025661E-2</v>
      </c>
    </row>
    <row r="221" spans="1:21" ht="15.75" customHeight="1">
      <c r="A221" s="64">
        <v>2201</v>
      </c>
      <c r="B221" s="87"/>
      <c r="C221" s="87"/>
      <c r="D221" s="87"/>
      <c r="E221" s="87"/>
      <c r="F221" s="87"/>
      <c r="G221" s="87"/>
      <c r="H221" s="87"/>
      <c r="I221" s="87"/>
      <c r="J221" s="87">
        <v>6</v>
      </c>
      <c r="K221" s="88">
        <v>5</v>
      </c>
      <c r="L221" s="72"/>
      <c r="M221" s="3"/>
      <c r="N221" s="30"/>
      <c r="O221" s="80"/>
      <c r="P221" s="81">
        <v>9</v>
      </c>
      <c r="Q221" s="82"/>
      <c r="R221" s="83"/>
    </row>
    <row r="222" spans="1:21" ht="15.75" customHeight="1">
      <c r="A222" s="64">
        <v>2202</v>
      </c>
      <c r="B222" s="87"/>
      <c r="C222" s="87"/>
      <c r="D222" s="87"/>
      <c r="E222" s="87"/>
      <c r="F222" s="87"/>
      <c r="G222" s="87"/>
      <c r="H222" s="87"/>
      <c r="I222" s="87"/>
      <c r="J222" s="87">
        <v>3</v>
      </c>
      <c r="K222" s="126">
        <v>4</v>
      </c>
      <c r="L222" s="72"/>
      <c r="M222" s="3"/>
      <c r="N222" s="30"/>
      <c r="O222" s="84"/>
      <c r="P222" s="85">
        <v>4</v>
      </c>
      <c r="Q222" s="86"/>
      <c r="R222" s="84"/>
    </row>
    <row r="223" spans="1:21" ht="15.75" customHeight="1">
      <c r="A223" s="64">
        <v>2301</v>
      </c>
      <c r="B223" s="87"/>
      <c r="C223" s="87"/>
      <c r="D223" s="87"/>
      <c r="E223" s="87"/>
      <c r="F223" s="87"/>
      <c r="G223" s="87"/>
      <c r="H223" s="87"/>
      <c r="I223" s="87"/>
      <c r="J223" s="87"/>
      <c r="K223" s="88"/>
      <c r="L223" s="72"/>
      <c r="M223" s="3"/>
      <c r="N223" s="30"/>
      <c r="O223" s="84"/>
      <c r="P223" s="85"/>
      <c r="Q223" s="86"/>
      <c r="R223" s="84"/>
    </row>
    <row r="224" spans="1:21" ht="15.75" customHeight="1">
      <c r="A224" s="64">
        <v>2302</v>
      </c>
      <c r="B224" s="87"/>
      <c r="C224" s="87"/>
      <c r="D224" s="87"/>
      <c r="E224" s="87"/>
      <c r="F224" s="87"/>
      <c r="G224" s="87"/>
      <c r="H224" s="87"/>
      <c r="I224" s="87"/>
      <c r="J224" s="87"/>
      <c r="K224" s="88"/>
      <c r="L224" s="72"/>
      <c r="M224" s="3"/>
      <c r="N224" s="30"/>
      <c r="O224" s="84"/>
      <c r="P224" s="85"/>
      <c r="Q224" s="86"/>
      <c r="R224" s="84"/>
    </row>
    <row r="225" spans="1:19" ht="15.75" customHeight="1">
      <c r="A225" s="64">
        <v>2401</v>
      </c>
      <c r="B225" s="87"/>
      <c r="C225" s="87"/>
      <c r="D225" s="87"/>
      <c r="E225" s="87"/>
      <c r="F225" s="87"/>
      <c r="G225" s="87"/>
      <c r="H225" s="87"/>
      <c r="I225" s="87"/>
      <c r="J225" s="87"/>
      <c r="K225" s="88"/>
      <c r="L225" s="72"/>
      <c r="M225" s="3"/>
      <c r="N225" s="30"/>
      <c r="O225" s="3"/>
      <c r="P225" s="30"/>
      <c r="Q225" s="23"/>
      <c r="R225" s="84"/>
    </row>
    <row r="226" spans="1:19" ht="15.75" customHeight="1">
      <c r="A226" s="64">
        <v>2402</v>
      </c>
      <c r="B226" s="87"/>
      <c r="C226" s="87"/>
      <c r="D226" s="87"/>
      <c r="E226" s="87"/>
      <c r="F226" s="87"/>
      <c r="G226" s="87"/>
      <c r="H226" s="87"/>
      <c r="I226" s="87"/>
      <c r="J226" s="87"/>
      <c r="K226" s="88"/>
      <c r="L226" s="72"/>
      <c r="M226" s="3"/>
      <c r="N226" s="30"/>
      <c r="O226" s="89" t="s">
        <v>83</v>
      </c>
      <c r="P226" s="90">
        <v>26</v>
      </c>
      <c r="Q226" s="91">
        <f>IF(SUM(K218:K222)=0,"",SUM(K218:K222))</f>
        <v>36</v>
      </c>
      <c r="R226" s="92" t="s">
        <v>11</v>
      </c>
    </row>
    <row r="227" spans="1:19" ht="15.75" customHeight="1">
      <c r="A227" s="64">
        <v>2501</v>
      </c>
      <c r="B227" s="87"/>
      <c r="C227" s="87"/>
      <c r="D227" s="87"/>
      <c r="E227" s="87"/>
      <c r="F227" s="87"/>
      <c r="G227" s="87"/>
      <c r="H227" s="87"/>
      <c r="I227" s="87"/>
      <c r="J227" s="87"/>
      <c r="K227" s="88"/>
      <c r="L227" s="72"/>
      <c r="M227" s="3"/>
      <c r="N227" s="30"/>
      <c r="O227" s="93" t="s">
        <v>85</v>
      </c>
      <c r="P227" s="94">
        <f>IF(P226/B212=0,"",P226/B212)</f>
        <v>0.42622950819672129</v>
      </c>
      <c r="Q227" s="95">
        <f>IF(P226/Q226=0,"",P226/Q226)</f>
        <v>0.72222222222222221</v>
      </c>
      <c r="R227" s="96" t="s">
        <v>86</v>
      </c>
    </row>
    <row r="228" spans="1:19" ht="15.75" customHeight="1">
      <c r="A228" s="64">
        <v>2502</v>
      </c>
      <c r="B228" s="87"/>
      <c r="C228" s="87"/>
      <c r="D228" s="87"/>
      <c r="E228" s="87"/>
      <c r="F228" s="87"/>
      <c r="G228" s="87"/>
      <c r="H228" s="87"/>
      <c r="I228" s="87"/>
      <c r="J228" s="87"/>
      <c r="K228" s="88"/>
      <c r="L228" s="97"/>
      <c r="M228" s="98"/>
      <c r="N228" s="99"/>
      <c r="O228" s="98"/>
      <c r="P228" s="99"/>
      <c r="Q228" s="99"/>
      <c r="R228" s="122"/>
    </row>
    <row r="229" spans="1:19" ht="18" customHeight="1">
      <c r="A229" s="29"/>
      <c r="B229" s="30"/>
      <c r="C229" s="30"/>
      <c r="D229" s="30"/>
      <c r="E229" s="288" t="s">
        <v>111</v>
      </c>
      <c r="F229" s="289"/>
      <c r="G229" s="289"/>
      <c r="H229" s="289"/>
      <c r="I229" s="289"/>
      <c r="J229" s="289"/>
      <c r="K229" s="101">
        <f>SUM(K212:K225)</f>
        <v>36</v>
      </c>
      <c r="L229" s="102">
        <f>IF(K220=0,"",K220/B212)</f>
        <v>0.44262295081967212</v>
      </c>
      <c r="M229" s="102">
        <f>IF(K229=0,"",K229/B212)</f>
        <v>0.5901639344262295</v>
      </c>
      <c r="N229" s="102">
        <f>IF(K220=0,"",M229-L229)</f>
        <v>0.14754098360655737</v>
      </c>
      <c r="O229" s="3"/>
      <c r="P229" s="30"/>
      <c r="Q229" s="23"/>
      <c r="R229" s="3"/>
    </row>
    <row r="230" spans="1:19" ht="12.75" customHeight="1">
      <c r="L230" s="3"/>
      <c r="M230" s="3"/>
      <c r="O230" s="3"/>
    </row>
    <row r="231" spans="1:19" ht="12.75" customHeight="1">
      <c r="L231" s="3"/>
      <c r="M231" s="3"/>
      <c r="O231" s="3"/>
    </row>
    <row r="232" spans="1:19" ht="26.25" customHeight="1">
      <c r="A232" s="2"/>
      <c r="B232" s="291" t="s">
        <v>99</v>
      </c>
      <c r="C232" s="292"/>
      <c r="D232" s="292"/>
      <c r="E232" s="292"/>
      <c r="F232" s="292"/>
      <c r="G232" s="292"/>
      <c r="H232" s="292"/>
      <c r="I232" s="292"/>
      <c r="J232" s="292"/>
      <c r="K232" s="60" t="s">
        <v>115</v>
      </c>
      <c r="L232" s="60"/>
      <c r="M232" s="60"/>
      <c r="N232" s="30"/>
      <c r="O232" s="3"/>
      <c r="P232" s="30"/>
      <c r="Q232" s="30"/>
      <c r="R232" s="30"/>
    </row>
    <row r="233" spans="1:19" ht="20.25" customHeight="1">
      <c r="A233" s="293" t="s">
        <v>10</v>
      </c>
      <c r="B233" s="294" t="s">
        <v>100</v>
      </c>
      <c r="C233" s="289"/>
      <c r="D233" s="289"/>
      <c r="E233" s="289"/>
      <c r="F233" s="289"/>
      <c r="G233" s="289"/>
      <c r="H233" s="289"/>
      <c r="I233" s="289"/>
      <c r="J233" s="290"/>
      <c r="K233" s="295" t="s">
        <v>11</v>
      </c>
      <c r="L233" s="286" t="s">
        <v>3</v>
      </c>
      <c r="M233" s="286" t="s">
        <v>4</v>
      </c>
      <c r="N233" s="284" t="s">
        <v>5</v>
      </c>
      <c r="O233" s="286" t="s">
        <v>6</v>
      </c>
      <c r="P233" s="287" t="s">
        <v>7</v>
      </c>
      <c r="Q233" s="287" t="s">
        <v>8</v>
      </c>
      <c r="R233" s="286" t="s">
        <v>101</v>
      </c>
    </row>
    <row r="234" spans="1:19" ht="15.75" customHeight="1">
      <c r="A234" s="285"/>
      <c r="B234" s="64" t="s">
        <v>102</v>
      </c>
      <c r="C234" s="64" t="s">
        <v>103</v>
      </c>
      <c r="D234" s="64" t="s">
        <v>104</v>
      </c>
      <c r="E234" s="64" t="s">
        <v>105</v>
      </c>
      <c r="F234" s="64" t="s">
        <v>106</v>
      </c>
      <c r="G234" s="64" t="s">
        <v>107</v>
      </c>
      <c r="H234" s="64" t="s">
        <v>108</v>
      </c>
      <c r="I234" s="64" t="s">
        <v>109</v>
      </c>
      <c r="J234" s="64" t="s">
        <v>110</v>
      </c>
      <c r="K234" s="285"/>
      <c r="L234" s="285"/>
      <c r="M234" s="285"/>
      <c r="N234" s="285"/>
      <c r="O234" s="285"/>
      <c r="P234" s="285"/>
      <c r="Q234" s="285"/>
      <c r="R234" s="285"/>
    </row>
    <row r="235" spans="1:19" ht="15.75" customHeight="1">
      <c r="A235" s="64">
        <v>1801</v>
      </c>
      <c r="B235" s="65">
        <v>37</v>
      </c>
      <c r="C235" s="87"/>
      <c r="D235" s="87"/>
      <c r="E235" s="87"/>
      <c r="F235" s="87"/>
      <c r="G235" s="87"/>
      <c r="H235" s="87"/>
      <c r="I235" s="87"/>
      <c r="J235" s="87"/>
      <c r="K235" s="88"/>
      <c r="L235" s="67"/>
      <c r="M235" s="49"/>
      <c r="N235" s="68"/>
      <c r="O235" s="107"/>
      <c r="P235" s="70">
        <f>B235</f>
        <v>37</v>
      </c>
      <c r="Q235" s="108"/>
      <c r="R235" s="107"/>
    </row>
    <row r="236" spans="1:19" ht="15.75" customHeight="1">
      <c r="A236" s="64">
        <v>1802</v>
      </c>
      <c r="B236" s="87"/>
      <c r="C236" s="87">
        <v>32</v>
      </c>
      <c r="D236" s="87"/>
      <c r="E236" s="87"/>
      <c r="F236" s="87"/>
      <c r="G236" s="87"/>
      <c r="H236" s="87"/>
      <c r="I236" s="87"/>
      <c r="J236" s="87"/>
      <c r="K236" s="88"/>
      <c r="L236" s="72"/>
      <c r="M236" s="3"/>
      <c r="N236" s="73"/>
      <c r="O236" s="74">
        <f>IF(C236=0,"",C236/B235)</f>
        <v>0.86486486486486491</v>
      </c>
      <c r="P236" s="75">
        <v>32</v>
      </c>
      <c r="Q236" s="76">
        <f t="shared" ref="Q236:Q243" si="20">IF(P236=0,"",P236/P235)</f>
        <v>0.86486486486486491</v>
      </c>
      <c r="R236" s="76">
        <f t="shared" ref="R236:R243" si="21">IF(P236=0,"",100%-Q236)</f>
        <v>0.13513513513513509</v>
      </c>
    </row>
    <row r="237" spans="1:19" ht="15.75" customHeight="1">
      <c r="A237" s="64">
        <v>1901</v>
      </c>
      <c r="B237" s="87"/>
      <c r="C237" s="87"/>
      <c r="D237" s="87">
        <v>29</v>
      </c>
      <c r="E237" s="87"/>
      <c r="F237" s="87"/>
      <c r="G237" s="87"/>
      <c r="H237" s="87"/>
      <c r="I237" s="87"/>
      <c r="J237" s="87"/>
      <c r="K237" s="88"/>
      <c r="L237" s="72"/>
      <c r="M237" s="3"/>
      <c r="N237" s="73"/>
      <c r="O237" s="74">
        <f>IF(D237=0,"",D237/C236)</f>
        <v>0.90625</v>
      </c>
      <c r="P237" s="75">
        <v>32</v>
      </c>
      <c r="Q237" s="76">
        <f t="shared" si="20"/>
        <v>1</v>
      </c>
      <c r="R237" s="76">
        <f t="shared" si="21"/>
        <v>0</v>
      </c>
      <c r="S237" s="8">
        <f>P237/P235</f>
        <v>0.86486486486486491</v>
      </c>
    </row>
    <row r="238" spans="1:19" ht="15.75" customHeight="1">
      <c r="A238" s="64">
        <v>1902</v>
      </c>
      <c r="B238" s="87"/>
      <c r="C238" s="87"/>
      <c r="D238" s="87"/>
      <c r="E238" s="87">
        <v>26</v>
      </c>
      <c r="F238" s="87"/>
      <c r="G238" s="87"/>
      <c r="H238" s="87"/>
      <c r="I238" s="87"/>
      <c r="J238" s="87"/>
      <c r="K238" s="88"/>
      <c r="L238" s="72"/>
      <c r="M238" s="3"/>
      <c r="N238" s="73"/>
      <c r="O238" s="74">
        <f>IF(E238=0,"",E238/D237)</f>
        <v>0.89655172413793105</v>
      </c>
      <c r="P238" s="75">
        <v>30</v>
      </c>
      <c r="Q238" s="76">
        <f t="shared" si="20"/>
        <v>0.9375</v>
      </c>
      <c r="R238" s="76">
        <f t="shared" si="21"/>
        <v>6.25E-2</v>
      </c>
    </row>
    <row r="239" spans="1:19" ht="15.75" customHeight="1">
      <c r="A239" s="64">
        <v>2001</v>
      </c>
      <c r="B239" s="87"/>
      <c r="C239" s="87"/>
      <c r="D239" s="87"/>
      <c r="E239" s="87"/>
      <c r="F239" s="87">
        <v>25</v>
      </c>
      <c r="G239" s="87"/>
      <c r="H239" s="87"/>
      <c r="I239" s="87"/>
      <c r="J239" s="87"/>
      <c r="K239" s="88"/>
      <c r="L239" s="72"/>
      <c r="M239" s="3"/>
      <c r="N239" s="73"/>
      <c r="O239" s="74">
        <f>IF(F239=0,"",F239/E238)</f>
        <v>0.96153846153846156</v>
      </c>
      <c r="P239" s="75">
        <v>28</v>
      </c>
      <c r="Q239" s="76">
        <f t="shared" si="20"/>
        <v>0.93333333333333335</v>
      </c>
      <c r="R239" s="76">
        <f t="shared" si="21"/>
        <v>6.6666666666666652E-2</v>
      </c>
    </row>
    <row r="240" spans="1:19" ht="15.75" customHeight="1">
      <c r="A240" s="64">
        <v>2002</v>
      </c>
      <c r="B240" s="87"/>
      <c r="C240" s="87"/>
      <c r="D240" s="87"/>
      <c r="E240" s="87"/>
      <c r="F240" s="87"/>
      <c r="G240" s="87">
        <v>25</v>
      </c>
      <c r="H240" s="87"/>
      <c r="I240" s="87"/>
      <c r="J240" s="87"/>
      <c r="K240" s="88"/>
      <c r="L240" s="72"/>
      <c r="M240" s="3"/>
      <c r="N240" s="73"/>
      <c r="O240" s="74">
        <f>IF(G240=0,"",G240/F239)</f>
        <v>1</v>
      </c>
      <c r="P240" s="75">
        <v>28</v>
      </c>
      <c r="Q240" s="76">
        <f t="shared" si="20"/>
        <v>1</v>
      </c>
      <c r="R240" s="76">
        <f t="shared" si="21"/>
        <v>0</v>
      </c>
    </row>
    <row r="241" spans="1:23" ht="15.75" customHeight="1">
      <c r="A241" s="64">
        <v>2101</v>
      </c>
      <c r="B241" s="87"/>
      <c r="C241" s="87"/>
      <c r="D241" s="87"/>
      <c r="E241" s="87"/>
      <c r="F241" s="87"/>
      <c r="G241" s="87"/>
      <c r="H241" s="87">
        <v>24</v>
      </c>
      <c r="I241" s="87"/>
      <c r="J241" s="87"/>
      <c r="K241" s="88"/>
      <c r="L241" s="72"/>
      <c r="M241" s="3"/>
      <c r="N241" s="73"/>
      <c r="O241" s="74">
        <f>IF(H241=0,"",H241/G240)</f>
        <v>0.96</v>
      </c>
      <c r="P241" s="75">
        <v>28</v>
      </c>
      <c r="Q241" s="76">
        <f t="shared" si="20"/>
        <v>1</v>
      </c>
      <c r="R241" s="76">
        <f t="shared" si="21"/>
        <v>0</v>
      </c>
    </row>
    <row r="242" spans="1:23" ht="15.75" customHeight="1">
      <c r="A242" s="64">
        <v>2102</v>
      </c>
      <c r="B242" s="87"/>
      <c r="C242" s="87"/>
      <c r="D242" s="87"/>
      <c r="E242" s="87"/>
      <c r="F242" s="87"/>
      <c r="G242" s="87"/>
      <c r="H242" s="87"/>
      <c r="I242" s="87">
        <v>24</v>
      </c>
      <c r="J242" s="87"/>
      <c r="K242" s="88"/>
      <c r="L242" s="72"/>
      <c r="M242" s="3"/>
      <c r="N242" s="73"/>
      <c r="O242" s="74">
        <f>IF(I242=0,"",I242/H241)</f>
        <v>1</v>
      </c>
      <c r="P242" s="75">
        <v>27</v>
      </c>
      <c r="Q242" s="76">
        <f t="shared" si="20"/>
        <v>0.9642857142857143</v>
      </c>
      <c r="R242" s="76">
        <f t="shared" si="21"/>
        <v>3.5714285714285698E-2</v>
      </c>
    </row>
    <row r="243" spans="1:23" ht="15.75" customHeight="1">
      <c r="A243" s="64">
        <v>2201</v>
      </c>
      <c r="B243" s="87"/>
      <c r="C243" s="87"/>
      <c r="D243" s="87"/>
      <c r="E243" s="87"/>
      <c r="F243" s="87"/>
      <c r="G243" s="87"/>
      <c r="H243" s="87"/>
      <c r="I243" s="87"/>
      <c r="J243" s="87">
        <v>21</v>
      </c>
      <c r="K243" s="88">
        <v>15</v>
      </c>
      <c r="L243" s="72"/>
      <c r="M243" s="3"/>
      <c r="N243" s="73"/>
      <c r="O243" s="78">
        <f>IF(J243=0,"",J243/I242)</f>
        <v>0.875</v>
      </c>
      <c r="P243" s="75">
        <v>26</v>
      </c>
      <c r="Q243" s="79">
        <f t="shared" si="20"/>
        <v>0.96296296296296291</v>
      </c>
      <c r="R243" s="79">
        <f t="shared" si="21"/>
        <v>3.703703703703709E-2</v>
      </c>
    </row>
    <row r="244" spans="1:23" ht="15.75" customHeight="1">
      <c r="A244" s="64">
        <v>2202</v>
      </c>
      <c r="B244" s="87"/>
      <c r="C244" s="87"/>
      <c r="D244" s="87"/>
      <c r="E244" s="87"/>
      <c r="F244" s="87"/>
      <c r="G244" s="87"/>
      <c r="H244" s="87"/>
      <c r="I244" s="87"/>
      <c r="J244" s="87">
        <v>4</v>
      </c>
      <c r="K244" s="126">
        <v>5</v>
      </c>
      <c r="L244" s="72"/>
      <c r="M244" s="3"/>
      <c r="N244" s="30"/>
      <c r="O244" s="80"/>
      <c r="P244" s="81">
        <v>9</v>
      </c>
      <c r="Q244" s="82"/>
      <c r="R244" s="83"/>
    </row>
    <row r="245" spans="1:23" ht="15.75" customHeight="1">
      <c r="A245" s="64">
        <v>2301</v>
      </c>
      <c r="B245" s="87"/>
      <c r="C245" s="87"/>
      <c r="D245" s="87"/>
      <c r="E245" s="87"/>
      <c r="F245" s="87"/>
      <c r="G245" s="87"/>
      <c r="H245" s="87"/>
      <c r="I245" s="87"/>
      <c r="J245" s="87">
        <v>2</v>
      </c>
      <c r="K245" s="88">
        <v>2</v>
      </c>
      <c r="L245" s="72"/>
      <c r="M245" s="3"/>
      <c r="N245" s="30"/>
      <c r="O245" s="84"/>
      <c r="P245" s="85">
        <v>5</v>
      </c>
      <c r="Q245" s="86"/>
      <c r="R245" s="84"/>
    </row>
    <row r="246" spans="1:23" ht="15.75" customHeight="1">
      <c r="A246" s="64">
        <v>2302</v>
      </c>
      <c r="B246" s="87"/>
      <c r="C246" s="87"/>
      <c r="D246" s="87"/>
      <c r="E246" s="87"/>
      <c r="F246" s="87"/>
      <c r="G246" s="87"/>
      <c r="H246" s="87"/>
      <c r="I246" s="87"/>
      <c r="J246" s="87">
        <v>2</v>
      </c>
      <c r="K246" s="88">
        <v>2</v>
      </c>
      <c r="L246" s="72"/>
      <c r="M246" s="3"/>
      <c r="N246" s="30"/>
      <c r="O246" s="84"/>
      <c r="P246" s="85">
        <v>2</v>
      </c>
      <c r="Q246" s="86"/>
      <c r="R246" s="84"/>
    </row>
    <row r="247" spans="1:23" ht="15.75" customHeight="1">
      <c r="A247" s="64">
        <v>2401</v>
      </c>
      <c r="B247" s="87"/>
      <c r="C247" s="87"/>
      <c r="D247" s="87"/>
      <c r="E247" s="87"/>
      <c r="F247" s="87"/>
      <c r="G247" s="87"/>
      <c r="H247" s="87"/>
      <c r="I247" s="87"/>
      <c r="J247" s="87">
        <v>1</v>
      </c>
      <c r="K247" s="88"/>
      <c r="L247" s="72"/>
      <c r="M247" s="3"/>
      <c r="N247" s="30"/>
      <c r="O247" s="84"/>
      <c r="P247" s="85">
        <v>1</v>
      </c>
      <c r="Q247" s="86"/>
      <c r="R247" s="84"/>
    </row>
    <row r="248" spans="1:23" ht="15.75" customHeight="1">
      <c r="A248" s="64">
        <v>2402</v>
      </c>
      <c r="B248" s="87"/>
      <c r="C248" s="87"/>
      <c r="D248" s="87"/>
      <c r="E248" s="87"/>
      <c r="F248" s="87"/>
      <c r="G248" s="87"/>
      <c r="H248" s="87"/>
      <c r="I248" s="87"/>
      <c r="J248" s="87">
        <v>1</v>
      </c>
      <c r="K248" s="88"/>
      <c r="L248" s="72"/>
      <c r="M248" s="3"/>
      <c r="N248" s="30"/>
      <c r="O248" s="3"/>
      <c r="P248" s="30"/>
      <c r="Q248" s="23"/>
      <c r="R248" s="84"/>
    </row>
    <row r="249" spans="1:23" ht="15.75" customHeight="1">
      <c r="A249" s="64">
        <v>2501</v>
      </c>
      <c r="B249" s="87"/>
      <c r="C249" s="87"/>
      <c r="D249" s="87"/>
      <c r="E249" s="87"/>
      <c r="F249" s="87"/>
      <c r="G249" s="87"/>
      <c r="H249" s="87"/>
      <c r="I249" s="87"/>
      <c r="J249" s="87"/>
      <c r="K249" s="88"/>
      <c r="L249" s="72"/>
      <c r="M249" s="3"/>
      <c r="N249" s="30"/>
      <c r="O249" s="89" t="s">
        <v>83</v>
      </c>
      <c r="P249" s="90">
        <v>14</v>
      </c>
      <c r="Q249" s="91">
        <f>K252</f>
        <v>24</v>
      </c>
      <c r="R249" s="92" t="s">
        <v>11</v>
      </c>
    </row>
    <row r="250" spans="1:23" ht="15.75" customHeight="1">
      <c r="A250" s="64">
        <v>2502</v>
      </c>
      <c r="B250" s="87"/>
      <c r="C250" s="87"/>
      <c r="D250" s="87"/>
      <c r="E250" s="87"/>
      <c r="F250" s="87"/>
      <c r="G250" s="87"/>
      <c r="H250" s="87"/>
      <c r="I250" s="87"/>
      <c r="J250" s="87"/>
      <c r="K250" s="88"/>
      <c r="L250" s="72"/>
      <c r="M250" s="3"/>
      <c r="N250" s="30"/>
      <c r="O250" s="93" t="s">
        <v>85</v>
      </c>
      <c r="P250" s="94">
        <f>IF(P249/B235=0,"",P249/B235)</f>
        <v>0.3783783783783784</v>
      </c>
      <c r="Q250" s="95">
        <f>IF(P249/Q249=0,"",P249/Q249)</f>
        <v>0.58333333333333337</v>
      </c>
      <c r="R250" s="96" t="s">
        <v>86</v>
      </c>
    </row>
    <row r="251" spans="1:23" ht="15.75" customHeight="1">
      <c r="A251" s="64">
        <v>2601</v>
      </c>
      <c r="B251" s="87"/>
      <c r="C251" s="87"/>
      <c r="D251" s="87"/>
      <c r="E251" s="87"/>
      <c r="F251" s="87"/>
      <c r="G251" s="87"/>
      <c r="H251" s="87"/>
      <c r="I251" s="87"/>
      <c r="J251" s="87"/>
      <c r="K251" s="88"/>
      <c r="L251" s="97"/>
      <c r="M251" s="98"/>
      <c r="N251" s="99"/>
      <c r="O251" s="98"/>
      <c r="P251" s="99"/>
      <c r="Q251" s="99"/>
      <c r="R251" s="122"/>
    </row>
    <row r="252" spans="1:23" ht="18" customHeight="1">
      <c r="A252" s="29"/>
      <c r="B252" s="30"/>
      <c r="C252" s="30"/>
      <c r="D252" s="30"/>
      <c r="E252" s="288" t="s">
        <v>111</v>
      </c>
      <c r="F252" s="289"/>
      <c r="G252" s="289"/>
      <c r="H252" s="289"/>
      <c r="I252" s="289"/>
      <c r="J252" s="289"/>
      <c r="K252" s="101">
        <f>SUM(K235:K248)</f>
        <v>24</v>
      </c>
      <c r="L252" s="102">
        <f>IF(K243=0,"",K243/B235)</f>
        <v>0.40540540540540543</v>
      </c>
      <c r="M252" s="102">
        <f>IF(K252=0,"",K252/B235)</f>
        <v>0.64864864864864868</v>
      </c>
      <c r="N252" s="102">
        <f>IF(K243=0,"",M252-L252)</f>
        <v>0.24324324324324326</v>
      </c>
      <c r="O252" s="3"/>
      <c r="P252" s="30"/>
      <c r="Q252" s="23"/>
      <c r="R252" s="3"/>
    </row>
    <row r="253" spans="1:23" ht="12.75" customHeight="1">
      <c r="L253" s="3"/>
      <c r="M253" s="3"/>
      <c r="O253" s="3"/>
    </row>
    <row r="254" spans="1:23" ht="12.75" customHeight="1">
      <c r="L254" s="3"/>
      <c r="M254" s="3"/>
      <c r="O254" s="3"/>
    </row>
    <row r="255" spans="1:23" ht="26.25" customHeight="1">
      <c r="A255" s="2"/>
      <c r="B255" s="291" t="s">
        <v>99</v>
      </c>
      <c r="C255" s="292"/>
      <c r="D255" s="292"/>
      <c r="E255" s="292"/>
      <c r="F255" s="292"/>
      <c r="G255" s="292"/>
      <c r="H255" s="292"/>
      <c r="I255" s="292"/>
      <c r="J255" s="292"/>
      <c r="K255" s="60" t="s">
        <v>116</v>
      </c>
      <c r="L255" s="60"/>
      <c r="M255" s="60"/>
      <c r="N255" s="30"/>
      <c r="O255" s="3"/>
      <c r="P255" s="30"/>
      <c r="Q255" s="30"/>
      <c r="R255" s="30"/>
    </row>
    <row r="256" spans="1:23" ht="20.25" customHeight="1">
      <c r="A256" s="293" t="s">
        <v>10</v>
      </c>
      <c r="B256" s="294" t="s">
        <v>100</v>
      </c>
      <c r="C256" s="289"/>
      <c r="D256" s="289"/>
      <c r="E256" s="289"/>
      <c r="F256" s="289"/>
      <c r="G256" s="289"/>
      <c r="H256" s="289"/>
      <c r="I256" s="289"/>
      <c r="J256" s="290"/>
      <c r="K256" s="295" t="s">
        <v>11</v>
      </c>
      <c r="L256" s="286" t="s">
        <v>3</v>
      </c>
      <c r="M256" s="286" t="s">
        <v>4</v>
      </c>
      <c r="N256" s="284" t="s">
        <v>5</v>
      </c>
      <c r="O256" s="286" t="s">
        <v>6</v>
      </c>
      <c r="P256" s="287" t="s">
        <v>7</v>
      </c>
      <c r="Q256" s="287" t="s">
        <v>8</v>
      </c>
      <c r="R256" s="286" t="s">
        <v>101</v>
      </c>
      <c r="W256" s="252">
        <f>AVERAGE(L252,L274)</f>
        <v>0.41698841698841699</v>
      </c>
    </row>
    <row r="257" spans="1:19" ht="15.75" customHeight="1">
      <c r="A257" s="285"/>
      <c r="B257" s="64" t="s">
        <v>102</v>
      </c>
      <c r="C257" s="64" t="s">
        <v>103</v>
      </c>
      <c r="D257" s="64" t="s">
        <v>104</v>
      </c>
      <c r="E257" s="64" t="s">
        <v>105</v>
      </c>
      <c r="F257" s="64" t="s">
        <v>106</v>
      </c>
      <c r="G257" s="64" t="s">
        <v>107</v>
      </c>
      <c r="H257" s="64" t="s">
        <v>108</v>
      </c>
      <c r="I257" s="64" t="s">
        <v>109</v>
      </c>
      <c r="J257" s="64" t="s">
        <v>110</v>
      </c>
      <c r="K257" s="285"/>
      <c r="L257" s="285"/>
      <c r="M257" s="285"/>
      <c r="N257" s="285"/>
      <c r="O257" s="285"/>
      <c r="P257" s="285"/>
      <c r="Q257" s="285"/>
      <c r="R257" s="285"/>
    </row>
    <row r="258" spans="1:19" ht="15.75" customHeight="1">
      <c r="A258" s="64">
        <v>1802</v>
      </c>
      <c r="B258" s="65">
        <v>70</v>
      </c>
      <c r="C258" s="87"/>
      <c r="D258" s="87"/>
      <c r="E258" s="87"/>
      <c r="F258" s="87"/>
      <c r="G258" s="87"/>
      <c r="H258" s="87"/>
      <c r="I258" s="87"/>
      <c r="J258" s="87"/>
      <c r="K258" s="88"/>
      <c r="L258" s="67"/>
      <c r="M258" s="49"/>
      <c r="N258" s="68"/>
      <c r="O258" s="107"/>
      <c r="P258" s="70">
        <f>B258</f>
        <v>70</v>
      </c>
      <c r="Q258" s="108"/>
      <c r="R258" s="107"/>
    </row>
    <row r="259" spans="1:19" ht="15.75" customHeight="1">
      <c r="A259" s="64">
        <v>1901</v>
      </c>
      <c r="B259" s="87"/>
      <c r="C259" s="87">
        <v>58</v>
      </c>
      <c r="D259" s="87"/>
      <c r="E259" s="87"/>
      <c r="F259" s="87"/>
      <c r="G259" s="87"/>
      <c r="H259" s="87"/>
      <c r="I259" s="87"/>
      <c r="J259" s="87"/>
      <c r="K259" s="88"/>
      <c r="L259" s="72"/>
      <c r="M259" s="3"/>
      <c r="N259" s="73"/>
      <c r="O259" s="74">
        <f>IF(C259=0,"",C259/B258)</f>
        <v>0.82857142857142863</v>
      </c>
      <c r="P259" s="75">
        <v>58</v>
      </c>
      <c r="Q259" s="76">
        <f t="shared" ref="Q259:Q266" si="22">IF(P259=0,"",P259/P258)</f>
        <v>0.82857142857142863</v>
      </c>
      <c r="R259" s="76">
        <f t="shared" ref="R259:R266" si="23">IF(P259=0,"",100%-Q259)</f>
        <v>0.17142857142857137</v>
      </c>
    </row>
    <row r="260" spans="1:19" ht="15.75" customHeight="1">
      <c r="A260" s="64">
        <v>1902</v>
      </c>
      <c r="B260" s="87"/>
      <c r="C260" s="87"/>
      <c r="D260" s="87">
        <v>51</v>
      </c>
      <c r="E260" s="87"/>
      <c r="F260" s="87"/>
      <c r="G260" s="87"/>
      <c r="H260" s="87"/>
      <c r="I260" s="87"/>
      <c r="J260" s="87"/>
      <c r="K260" s="88"/>
      <c r="L260" s="72"/>
      <c r="M260" s="3"/>
      <c r="N260" s="73"/>
      <c r="O260" s="74">
        <f>IF(D260=0,"",D260/C259)</f>
        <v>0.87931034482758619</v>
      </c>
      <c r="P260" s="75">
        <v>55</v>
      </c>
      <c r="Q260" s="76">
        <f t="shared" si="22"/>
        <v>0.94827586206896552</v>
      </c>
      <c r="R260" s="76">
        <f t="shared" si="23"/>
        <v>5.1724137931034475E-2</v>
      </c>
      <c r="S260" s="8">
        <f>P260/P258</f>
        <v>0.7857142857142857</v>
      </c>
    </row>
    <row r="261" spans="1:19" ht="15.75" customHeight="1">
      <c r="A261" s="64">
        <v>2001</v>
      </c>
      <c r="B261" s="87"/>
      <c r="C261" s="87"/>
      <c r="D261" s="87"/>
      <c r="E261" s="87">
        <v>43</v>
      </c>
      <c r="F261" s="87"/>
      <c r="G261" s="87"/>
      <c r="H261" s="87"/>
      <c r="I261" s="87"/>
      <c r="J261" s="87"/>
      <c r="K261" s="88"/>
      <c r="L261" s="72"/>
      <c r="M261" s="3"/>
      <c r="N261" s="73"/>
      <c r="O261" s="74">
        <f>IF(E261=0,"",E261/D260)</f>
        <v>0.84313725490196079</v>
      </c>
      <c r="P261" s="75">
        <v>53</v>
      </c>
      <c r="Q261" s="76">
        <f t="shared" si="22"/>
        <v>0.96363636363636362</v>
      </c>
      <c r="R261" s="76">
        <f t="shared" si="23"/>
        <v>3.6363636363636376E-2</v>
      </c>
    </row>
    <row r="262" spans="1:19" ht="15.75" customHeight="1">
      <c r="A262" s="64">
        <v>2002</v>
      </c>
      <c r="B262" s="87"/>
      <c r="C262" s="87"/>
      <c r="D262" s="87"/>
      <c r="E262" s="87"/>
      <c r="F262" s="87">
        <v>42</v>
      </c>
      <c r="G262" s="87"/>
      <c r="H262" s="87"/>
      <c r="I262" s="87"/>
      <c r="J262" s="87"/>
      <c r="K262" s="88"/>
      <c r="L262" s="72"/>
      <c r="M262" s="3"/>
      <c r="N262" s="73"/>
      <c r="O262" s="74">
        <f>IF(F262=0,"",F262/E261)</f>
        <v>0.97674418604651159</v>
      </c>
      <c r="P262" s="75">
        <v>50</v>
      </c>
      <c r="Q262" s="76">
        <f t="shared" si="22"/>
        <v>0.94339622641509435</v>
      </c>
      <c r="R262" s="76">
        <f t="shared" si="23"/>
        <v>5.6603773584905648E-2</v>
      </c>
    </row>
    <row r="263" spans="1:19" ht="15.75" customHeight="1">
      <c r="A263" s="64">
        <v>2101</v>
      </c>
      <c r="B263" s="87"/>
      <c r="C263" s="87"/>
      <c r="D263" s="87"/>
      <c r="E263" s="87"/>
      <c r="F263" s="87"/>
      <c r="G263" s="87">
        <v>39</v>
      </c>
      <c r="H263" s="87"/>
      <c r="I263" s="87"/>
      <c r="J263" s="87"/>
      <c r="K263" s="88"/>
      <c r="L263" s="72"/>
      <c r="M263" s="3"/>
      <c r="N263" s="73"/>
      <c r="O263" s="74">
        <f>IF(G263=0,"",G263/F262)</f>
        <v>0.9285714285714286</v>
      </c>
      <c r="P263" s="75">
        <v>48</v>
      </c>
      <c r="Q263" s="76">
        <f t="shared" si="22"/>
        <v>0.96</v>
      </c>
      <c r="R263" s="76">
        <f t="shared" si="23"/>
        <v>4.0000000000000036E-2</v>
      </c>
    </row>
    <row r="264" spans="1:19" ht="15.75" customHeight="1">
      <c r="A264" s="64">
        <v>2002</v>
      </c>
      <c r="B264" s="87"/>
      <c r="C264" s="87"/>
      <c r="D264" s="87"/>
      <c r="E264" s="87"/>
      <c r="F264" s="87"/>
      <c r="G264" s="87"/>
      <c r="H264" s="87">
        <v>38</v>
      </c>
      <c r="I264" s="87"/>
      <c r="J264" s="87"/>
      <c r="K264" s="88"/>
      <c r="L264" s="72"/>
      <c r="M264" s="3"/>
      <c r="N264" s="73"/>
      <c r="O264" s="74">
        <f>IF(H264=0,"",H264/G263)</f>
        <v>0.97435897435897434</v>
      </c>
      <c r="P264" s="75">
        <v>42</v>
      </c>
      <c r="Q264" s="76">
        <f t="shared" si="22"/>
        <v>0.875</v>
      </c>
      <c r="R264" s="76">
        <f t="shared" si="23"/>
        <v>0.125</v>
      </c>
    </row>
    <row r="265" spans="1:19" ht="15.75" customHeight="1">
      <c r="A265" s="64">
        <v>2201</v>
      </c>
      <c r="B265" s="87"/>
      <c r="C265" s="87"/>
      <c r="D265" s="87"/>
      <c r="E265" s="87"/>
      <c r="F265" s="87"/>
      <c r="G265" s="87"/>
      <c r="H265" s="87"/>
      <c r="I265" s="87">
        <v>36</v>
      </c>
      <c r="J265" s="87"/>
      <c r="K265" s="88"/>
      <c r="L265" s="72"/>
      <c r="M265" s="3"/>
      <c r="N265" s="73"/>
      <c r="O265" s="74">
        <f>IF(I265=0,"",I265/H264)</f>
        <v>0.94736842105263153</v>
      </c>
      <c r="P265" s="75">
        <v>45</v>
      </c>
      <c r="Q265" s="76">
        <f t="shared" si="22"/>
        <v>1.0714285714285714</v>
      </c>
      <c r="R265" s="76">
        <f t="shared" si="23"/>
        <v>-7.1428571428571397E-2</v>
      </c>
    </row>
    <row r="266" spans="1:19" ht="15.75" customHeight="1">
      <c r="A266" s="64">
        <v>2202</v>
      </c>
      <c r="B266" s="87"/>
      <c r="C266" s="87"/>
      <c r="D266" s="87"/>
      <c r="E266" s="87"/>
      <c r="F266" s="87"/>
      <c r="G266" s="87"/>
      <c r="H266" s="87"/>
      <c r="I266" s="87"/>
      <c r="J266" s="87">
        <v>34</v>
      </c>
      <c r="K266" s="126">
        <v>30</v>
      </c>
      <c r="L266" s="72"/>
      <c r="M266" s="3"/>
      <c r="N266" s="73"/>
      <c r="O266" s="78">
        <f>IF(J266=0,"",J266/I265)</f>
        <v>0.94444444444444442</v>
      </c>
      <c r="P266" s="75">
        <v>44</v>
      </c>
      <c r="Q266" s="79">
        <f t="shared" si="22"/>
        <v>0.97777777777777775</v>
      </c>
      <c r="R266" s="79">
        <f t="shared" si="23"/>
        <v>2.2222222222222254E-2</v>
      </c>
    </row>
    <row r="267" spans="1:19" ht="15.75" customHeight="1">
      <c r="A267" s="64">
        <v>2301</v>
      </c>
      <c r="B267" s="87"/>
      <c r="C267" s="87"/>
      <c r="D267" s="87"/>
      <c r="E267" s="87"/>
      <c r="F267" s="87"/>
      <c r="G267" s="87"/>
      <c r="H267" s="87"/>
      <c r="I267" s="87"/>
      <c r="J267" s="87">
        <v>12</v>
      </c>
      <c r="K267" s="88">
        <v>7</v>
      </c>
      <c r="L267" s="72"/>
      <c r="M267" s="3"/>
      <c r="N267" s="30"/>
      <c r="O267" s="80"/>
      <c r="P267" s="81">
        <v>12</v>
      </c>
      <c r="Q267" s="82"/>
      <c r="R267" s="83"/>
    </row>
    <row r="268" spans="1:19" ht="15.75" customHeight="1">
      <c r="A268" s="64">
        <v>2302</v>
      </c>
      <c r="B268" s="87"/>
      <c r="C268" s="87"/>
      <c r="D268" s="87"/>
      <c r="E268" s="87"/>
      <c r="F268" s="87"/>
      <c r="G268" s="87"/>
      <c r="H268" s="87"/>
      <c r="I268" s="87"/>
      <c r="J268" s="87">
        <v>4</v>
      </c>
      <c r="K268" s="88">
        <v>4</v>
      </c>
      <c r="L268" s="72"/>
      <c r="M268" s="3"/>
      <c r="N268" s="30"/>
      <c r="O268" s="84"/>
      <c r="P268" s="85">
        <v>6</v>
      </c>
      <c r="Q268" s="86"/>
      <c r="R268" s="84"/>
    </row>
    <row r="269" spans="1:19" ht="15.75" customHeight="1">
      <c r="A269" s="64">
        <v>2401</v>
      </c>
      <c r="B269" s="87"/>
      <c r="C269" s="87"/>
      <c r="D269" s="87"/>
      <c r="E269" s="87"/>
      <c r="F269" s="87"/>
      <c r="G269" s="87"/>
      <c r="H269" s="87"/>
      <c r="I269" s="87"/>
      <c r="J269" s="87">
        <v>1</v>
      </c>
      <c r="K269" s="88">
        <v>1</v>
      </c>
      <c r="L269" s="72"/>
      <c r="M269" s="3"/>
      <c r="N269" s="30"/>
      <c r="O269" s="84"/>
      <c r="P269" s="85">
        <v>1</v>
      </c>
      <c r="Q269" s="86"/>
      <c r="R269" s="84"/>
    </row>
    <row r="270" spans="1:19" ht="15.75" customHeight="1">
      <c r="A270" s="64">
        <v>2402</v>
      </c>
      <c r="B270" s="87"/>
      <c r="C270" s="87"/>
      <c r="D270" s="87"/>
      <c r="E270" s="87"/>
      <c r="F270" s="87"/>
      <c r="G270" s="87"/>
      <c r="H270" s="87"/>
      <c r="I270" s="87"/>
      <c r="J270" s="87"/>
      <c r="K270" s="88"/>
      <c r="L270" s="72"/>
      <c r="M270" s="3"/>
      <c r="N270" s="30"/>
      <c r="O270" s="3"/>
      <c r="P270" s="30"/>
      <c r="Q270" s="23"/>
      <c r="R270" s="84"/>
    </row>
    <row r="271" spans="1:19" ht="15.75" customHeight="1">
      <c r="A271" s="64">
        <v>2501</v>
      </c>
      <c r="B271" s="87"/>
      <c r="C271" s="87"/>
      <c r="D271" s="87"/>
      <c r="E271" s="87"/>
      <c r="F271" s="87"/>
      <c r="G271" s="87"/>
      <c r="H271" s="87"/>
      <c r="I271" s="87"/>
      <c r="J271" s="87"/>
      <c r="K271" s="88"/>
      <c r="L271" s="72"/>
      <c r="M271" s="3"/>
      <c r="N271" s="30"/>
      <c r="O271" s="89" t="s">
        <v>83</v>
      </c>
      <c r="P271" s="90">
        <v>20</v>
      </c>
      <c r="Q271" s="91">
        <f>K274</f>
        <v>42</v>
      </c>
      <c r="R271" s="92" t="s">
        <v>11</v>
      </c>
    </row>
    <row r="272" spans="1:19" ht="15.75" customHeight="1">
      <c r="A272" s="64">
        <v>2502</v>
      </c>
      <c r="B272" s="87"/>
      <c r="C272" s="87"/>
      <c r="D272" s="87"/>
      <c r="E272" s="87"/>
      <c r="F272" s="87"/>
      <c r="G272" s="87"/>
      <c r="H272" s="87"/>
      <c r="I272" s="87"/>
      <c r="J272" s="87"/>
      <c r="K272" s="88"/>
      <c r="L272" s="72"/>
      <c r="M272" s="3"/>
      <c r="N272" s="30"/>
      <c r="O272" s="93" t="s">
        <v>85</v>
      </c>
      <c r="P272" s="94">
        <f>IF(P271/B258=0,"",P271/B258)</f>
        <v>0.2857142857142857</v>
      </c>
      <c r="Q272" s="95">
        <f>IF(P271/Q271=0,"",P271/Q271)</f>
        <v>0.47619047619047616</v>
      </c>
      <c r="R272" s="96" t="s">
        <v>86</v>
      </c>
    </row>
    <row r="273" spans="1:19" ht="15.75" customHeight="1">
      <c r="A273" s="64">
        <v>2601</v>
      </c>
      <c r="B273" s="87"/>
      <c r="C273" s="87"/>
      <c r="D273" s="87"/>
      <c r="E273" s="87"/>
      <c r="F273" s="87"/>
      <c r="G273" s="87"/>
      <c r="H273" s="87"/>
      <c r="I273" s="87"/>
      <c r="J273" s="87"/>
      <c r="K273" s="88"/>
      <c r="L273" s="97"/>
      <c r="M273" s="98"/>
      <c r="N273" s="99"/>
      <c r="O273" s="98"/>
      <c r="P273" s="99"/>
      <c r="Q273" s="99"/>
      <c r="R273" s="122"/>
    </row>
    <row r="274" spans="1:19" ht="18" customHeight="1">
      <c r="A274" s="29"/>
      <c r="B274" s="30"/>
      <c r="C274" s="30"/>
      <c r="D274" s="30"/>
      <c r="E274" s="288" t="s">
        <v>111</v>
      </c>
      <c r="F274" s="289"/>
      <c r="G274" s="289"/>
      <c r="H274" s="289"/>
      <c r="I274" s="289"/>
      <c r="J274" s="289"/>
      <c r="K274" s="101">
        <f>SUM(K258:K270)</f>
        <v>42</v>
      </c>
      <c r="L274" s="102">
        <f>IF(K266=0,"",K266/B258)</f>
        <v>0.42857142857142855</v>
      </c>
      <c r="M274" s="102">
        <f>IF(K274=0,"",K274/B258)</f>
        <v>0.6</v>
      </c>
      <c r="N274" s="102">
        <f>IF(K266=0,"",M274-L274)</f>
        <v>0.17142857142857143</v>
      </c>
      <c r="O274" s="3"/>
      <c r="P274" s="30"/>
      <c r="Q274" s="23"/>
      <c r="R274" s="3"/>
    </row>
    <row r="275" spans="1:19" ht="12.75" customHeight="1">
      <c r="L275" s="3"/>
      <c r="M275" s="3"/>
      <c r="O275" s="3"/>
    </row>
    <row r="276" spans="1:19" ht="12.75" customHeight="1">
      <c r="L276" s="3"/>
      <c r="M276" s="3"/>
      <c r="O276" s="3"/>
    </row>
    <row r="277" spans="1:19" ht="26.25" customHeight="1">
      <c r="A277" s="2"/>
      <c r="B277" s="291" t="s">
        <v>99</v>
      </c>
      <c r="C277" s="292"/>
      <c r="D277" s="292"/>
      <c r="E277" s="292"/>
      <c r="F277" s="292"/>
      <c r="G277" s="292"/>
      <c r="H277" s="292"/>
      <c r="I277" s="292"/>
      <c r="J277" s="292"/>
      <c r="K277" s="60" t="s">
        <v>117</v>
      </c>
      <c r="L277" s="60"/>
      <c r="M277" s="60"/>
      <c r="N277" s="30"/>
      <c r="O277" s="3"/>
      <c r="P277" s="30"/>
      <c r="Q277" s="30"/>
      <c r="R277" s="30"/>
    </row>
    <row r="278" spans="1:19" ht="20.25" customHeight="1">
      <c r="A278" s="293" t="s">
        <v>10</v>
      </c>
      <c r="B278" s="294" t="s">
        <v>100</v>
      </c>
      <c r="C278" s="289"/>
      <c r="D278" s="289"/>
      <c r="E278" s="289"/>
      <c r="F278" s="289"/>
      <c r="G278" s="289"/>
      <c r="H278" s="289"/>
      <c r="I278" s="289"/>
      <c r="J278" s="290"/>
      <c r="K278" s="295" t="s">
        <v>11</v>
      </c>
      <c r="L278" s="286" t="s">
        <v>3</v>
      </c>
      <c r="M278" s="286" t="s">
        <v>4</v>
      </c>
      <c r="N278" s="284" t="s">
        <v>5</v>
      </c>
      <c r="O278" s="286" t="s">
        <v>6</v>
      </c>
      <c r="P278" s="287" t="s">
        <v>7</v>
      </c>
      <c r="Q278" s="287" t="s">
        <v>8</v>
      </c>
      <c r="R278" s="286" t="s">
        <v>101</v>
      </c>
    </row>
    <row r="279" spans="1:19" ht="15.75" customHeight="1">
      <c r="A279" s="285"/>
      <c r="B279" s="64" t="s">
        <v>102</v>
      </c>
      <c r="C279" s="64" t="s">
        <v>103</v>
      </c>
      <c r="D279" s="64" t="s">
        <v>104</v>
      </c>
      <c r="E279" s="64" t="s">
        <v>105</v>
      </c>
      <c r="F279" s="64" t="s">
        <v>106</v>
      </c>
      <c r="G279" s="64" t="s">
        <v>107</v>
      </c>
      <c r="H279" s="64" t="s">
        <v>108</v>
      </c>
      <c r="I279" s="64" t="s">
        <v>109</v>
      </c>
      <c r="J279" s="64" t="s">
        <v>110</v>
      </c>
      <c r="K279" s="285"/>
      <c r="L279" s="285"/>
      <c r="M279" s="285"/>
      <c r="N279" s="285"/>
      <c r="O279" s="285"/>
      <c r="P279" s="285"/>
      <c r="Q279" s="285"/>
      <c r="R279" s="285"/>
    </row>
    <row r="280" spans="1:19" ht="15.75" customHeight="1">
      <c r="A280" s="64">
        <v>1901</v>
      </c>
      <c r="B280" s="65">
        <v>47</v>
      </c>
      <c r="C280" s="87"/>
      <c r="D280" s="87"/>
      <c r="E280" s="87"/>
      <c r="F280" s="87"/>
      <c r="G280" s="87"/>
      <c r="H280" s="87"/>
      <c r="I280" s="87"/>
      <c r="J280" s="87"/>
      <c r="K280" s="88"/>
      <c r="L280" s="67"/>
      <c r="M280" s="49"/>
      <c r="N280" s="68"/>
      <c r="O280" s="107"/>
      <c r="P280" s="70">
        <f>B280</f>
        <v>47</v>
      </c>
      <c r="Q280" s="108"/>
      <c r="R280" s="107"/>
    </row>
    <row r="281" spans="1:19" ht="15.75" customHeight="1">
      <c r="A281" s="64">
        <v>1902</v>
      </c>
      <c r="B281" s="87"/>
      <c r="C281" s="87">
        <v>39</v>
      </c>
      <c r="D281" s="87"/>
      <c r="E281" s="87"/>
      <c r="F281" s="87"/>
      <c r="G281" s="87"/>
      <c r="H281" s="87"/>
      <c r="I281" s="87"/>
      <c r="J281" s="87"/>
      <c r="K281" s="88"/>
      <c r="L281" s="72"/>
      <c r="M281" s="3"/>
      <c r="N281" s="73"/>
      <c r="O281" s="74">
        <f>IF(C281=0,"",C281/B280)</f>
        <v>0.82978723404255317</v>
      </c>
      <c r="P281" s="75">
        <v>39</v>
      </c>
      <c r="Q281" s="76">
        <f t="shared" ref="Q281:Q288" si="24">IF(P281=0,"",P281/P280)</f>
        <v>0.82978723404255317</v>
      </c>
      <c r="R281" s="76">
        <f t="shared" ref="R281:R288" si="25">IF(P281=0,"",100%-Q281)</f>
        <v>0.17021276595744683</v>
      </c>
    </row>
    <row r="282" spans="1:19" ht="15.75" customHeight="1">
      <c r="A282" s="64">
        <v>2001</v>
      </c>
      <c r="B282" s="87"/>
      <c r="C282" s="87"/>
      <c r="D282" s="87">
        <v>32</v>
      </c>
      <c r="E282" s="87"/>
      <c r="F282" s="87"/>
      <c r="G282" s="87"/>
      <c r="H282" s="87"/>
      <c r="I282" s="87"/>
      <c r="J282" s="87"/>
      <c r="K282" s="88"/>
      <c r="L282" s="72"/>
      <c r="M282" s="3"/>
      <c r="N282" s="73"/>
      <c r="O282" s="74">
        <f>IF(D282=0,"",D282/C281)</f>
        <v>0.82051282051282048</v>
      </c>
      <c r="P282" s="75">
        <v>38</v>
      </c>
      <c r="Q282" s="76">
        <f t="shared" si="24"/>
        <v>0.97435897435897434</v>
      </c>
      <c r="R282" s="76">
        <f t="shared" si="25"/>
        <v>2.5641025641025661E-2</v>
      </c>
      <c r="S282" s="8">
        <f>P282/P280</f>
        <v>0.80851063829787229</v>
      </c>
    </row>
    <row r="283" spans="1:19" ht="15.75" customHeight="1">
      <c r="A283" s="64">
        <v>2002</v>
      </c>
      <c r="B283" s="87"/>
      <c r="C283" s="87"/>
      <c r="D283" s="87"/>
      <c r="E283" s="87">
        <v>29</v>
      </c>
      <c r="F283" s="87"/>
      <c r="G283" s="87"/>
      <c r="H283" s="87"/>
      <c r="I283" s="87"/>
      <c r="J283" s="87"/>
      <c r="K283" s="88"/>
      <c r="L283" s="72"/>
      <c r="M283" s="3"/>
      <c r="N283" s="73"/>
      <c r="O283" s="74">
        <f>IF(E283=0,"",E283/D282)</f>
        <v>0.90625</v>
      </c>
      <c r="P283" s="75">
        <v>35</v>
      </c>
      <c r="Q283" s="76">
        <f t="shared" si="24"/>
        <v>0.92105263157894735</v>
      </c>
      <c r="R283" s="76">
        <f t="shared" si="25"/>
        <v>7.8947368421052655E-2</v>
      </c>
    </row>
    <row r="284" spans="1:19" ht="15.75" customHeight="1">
      <c r="A284" s="64">
        <v>2101</v>
      </c>
      <c r="B284" s="87"/>
      <c r="C284" s="87"/>
      <c r="D284" s="87"/>
      <c r="E284" s="87"/>
      <c r="F284" s="87">
        <v>27</v>
      </c>
      <c r="G284" s="87"/>
      <c r="H284" s="87"/>
      <c r="I284" s="87"/>
      <c r="J284" s="87"/>
      <c r="K284" s="88"/>
      <c r="L284" s="72"/>
      <c r="M284" s="3"/>
      <c r="N284" s="73"/>
      <c r="O284" s="74">
        <f>IF(F284=0,"",F284/E283)</f>
        <v>0.93103448275862066</v>
      </c>
      <c r="P284" s="75">
        <v>32</v>
      </c>
      <c r="Q284" s="76">
        <f t="shared" si="24"/>
        <v>0.91428571428571426</v>
      </c>
      <c r="R284" s="76">
        <f t="shared" si="25"/>
        <v>8.5714285714285743E-2</v>
      </c>
    </row>
    <row r="285" spans="1:19" ht="15.75" customHeight="1">
      <c r="A285" s="64">
        <v>2102</v>
      </c>
      <c r="B285" s="87"/>
      <c r="C285" s="87"/>
      <c r="D285" s="87"/>
      <c r="E285" s="87"/>
      <c r="F285" s="87"/>
      <c r="G285" s="87">
        <v>22</v>
      </c>
      <c r="H285" s="87"/>
      <c r="I285" s="87"/>
      <c r="J285" s="87"/>
      <c r="K285" s="88"/>
      <c r="L285" s="72"/>
      <c r="M285" s="3"/>
      <c r="N285" s="73"/>
      <c r="O285" s="74">
        <f>IF(G285=0,"",G285/F284)</f>
        <v>0.81481481481481477</v>
      </c>
      <c r="P285" s="75">
        <v>26</v>
      </c>
      <c r="Q285" s="76">
        <f t="shared" si="24"/>
        <v>0.8125</v>
      </c>
      <c r="R285" s="76">
        <f t="shared" si="25"/>
        <v>0.1875</v>
      </c>
    </row>
    <row r="286" spans="1:19" ht="15.75" customHeight="1">
      <c r="A286" s="64">
        <v>2201</v>
      </c>
      <c r="B286" s="87"/>
      <c r="C286" s="87"/>
      <c r="D286" s="87"/>
      <c r="E286" s="87"/>
      <c r="F286" s="87"/>
      <c r="G286" s="87"/>
      <c r="H286" s="87">
        <v>19</v>
      </c>
      <c r="I286" s="87"/>
      <c r="J286" s="87"/>
      <c r="K286" s="88"/>
      <c r="L286" s="72"/>
      <c r="M286" s="3"/>
      <c r="N286" s="73"/>
      <c r="O286" s="74">
        <f>IF(H286=0,"",H286/G285)</f>
        <v>0.86363636363636365</v>
      </c>
      <c r="P286" s="75">
        <v>28</v>
      </c>
      <c r="Q286" s="76">
        <f t="shared" si="24"/>
        <v>1.0769230769230769</v>
      </c>
      <c r="R286" s="76">
        <f t="shared" si="25"/>
        <v>-7.6923076923076872E-2</v>
      </c>
    </row>
    <row r="287" spans="1:19" ht="15.75" customHeight="1">
      <c r="A287" s="64">
        <v>2002</v>
      </c>
      <c r="B287" s="87"/>
      <c r="C287" s="87"/>
      <c r="D287" s="87"/>
      <c r="E287" s="87"/>
      <c r="F287" s="87"/>
      <c r="G287" s="87"/>
      <c r="H287" s="87"/>
      <c r="I287" s="87">
        <v>16</v>
      </c>
      <c r="J287" s="87"/>
      <c r="K287" s="88"/>
      <c r="L287" s="72"/>
      <c r="M287" s="3"/>
      <c r="N287" s="73"/>
      <c r="O287" s="74">
        <f>IF(I287=0,"",I287/H286)</f>
        <v>0.84210526315789469</v>
      </c>
      <c r="P287" s="75">
        <v>26</v>
      </c>
      <c r="Q287" s="76">
        <f t="shared" si="24"/>
        <v>0.9285714285714286</v>
      </c>
      <c r="R287" s="76">
        <f t="shared" si="25"/>
        <v>7.1428571428571397E-2</v>
      </c>
    </row>
    <row r="288" spans="1:19" ht="15.75" customHeight="1">
      <c r="A288" s="64">
        <v>2301</v>
      </c>
      <c r="B288" s="87"/>
      <c r="C288" s="87"/>
      <c r="D288" s="87"/>
      <c r="E288" s="87"/>
      <c r="F288" s="87" t="s">
        <v>27</v>
      </c>
      <c r="G288" s="87"/>
      <c r="H288" s="87"/>
      <c r="I288" s="87"/>
      <c r="J288" s="87">
        <v>16</v>
      </c>
      <c r="K288" s="88">
        <v>8</v>
      </c>
      <c r="L288" s="72"/>
      <c r="M288" s="3"/>
      <c r="N288" s="73"/>
      <c r="O288" s="78">
        <f>IF(J288=0,"",J288/I287)</f>
        <v>1</v>
      </c>
      <c r="P288" s="75">
        <v>24</v>
      </c>
      <c r="Q288" s="79">
        <f t="shared" si="24"/>
        <v>0.92307692307692313</v>
      </c>
      <c r="R288" s="79">
        <f t="shared" si="25"/>
        <v>7.6923076923076872E-2</v>
      </c>
    </row>
    <row r="289" spans="1:19" ht="15.75" customHeight="1">
      <c r="A289" s="64">
        <v>2302</v>
      </c>
      <c r="B289" s="87"/>
      <c r="C289" s="87"/>
      <c r="D289" s="87"/>
      <c r="E289" s="87"/>
      <c r="F289" s="87"/>
      <c r="G289" s="87"/>
      <c r="H289" s="87"/>
      <c r="I289" s="87"/>
      <c r="J289" s="87">
        <v>11</v>
      </c>
      <c r="K289" s="88">
        <v>8</v>
      </c>
      <c r="L289" s="72"/>
      <c r="M289" s="3"/>
      <c r="N289" s="30"/>
      <c r="O289" s="80"/>
      <c r="P289" s="81">
        <v>14</v>
      </c>
      <c r="Q289" s="82"/>
      <c r="R289" s="83"/>
    </row>
    <row r="290" spans="1:19" ht="15.75" customHeight="1">
      <c r="A290" s="64">
        <v>2401</v>
      </c>
      <c r="B290" s="87"/>
      <c r="C290" s="87"/>
      <c r="D290" s="87"/>
      <c r="E290" s="87"/>
      <c r="F290" s="87"/>
      <c r="G290" s="87"/>
      <c r="H290" s="87"/>
      <c r="I290" s="87"/>
      <c r="J290" s="87">
        <v>4</v>
      </c>
      <c r="K290" s="88">
        <v>3</v>
      </c>
      <c r="L290" s="72"/>
      <c r="M290" s="3"/>
      <c r="N290" s="30"/>
      <c r="O290" s="84"/>
      <c r="P290" s="85">
        <v>4</v>
      </c>
      <c r="Q290" s="86"/>
      <c r="R290" s="84"/>
    </row>
    <row r="291" spans="1:19" ht="15.75" customHeight="1">
      <c r="A291" s="64">
        <v>2402</v>
      </c>
      <c r="B291" s="87"/>
      <c r="C291" s="87"/>
      <c r="D291" s="87"/>
      <c r="E291" s="87"/>
      <c r="F291" s="87"/>
      <c r="G291" s="87"/>
      <c r="H291" s="87"/>
      <c r="I291" s="87"/>
      <c r="J291" s="87">
        <v>1</v>
      </c>
      <c r="K291" s="88">
        <v>1</v>
      </c>
      <c r="L291" s="72"/>
      <c r="M291" s="3"/>
      <c r="N291" s="30"/>
      <c r="O291" s="84"/>
      <c r="P291" s="85">
        <v>2</v>
      </c>
      <c r="Q291" s="86"/>
      <c r="R291" s="84"/>
    </row>
    <row r="292" spans="1:19" ht="15.75" customHeight="1">
      <c r="A292" s="64">
        <v>2501</v>
      </c>
      <c r="B292" s="87"/>
      <c r="C292" s="87"/>
      <c r="D292" s="87"/>
      <c r="E292" s="87"/>
      <c r="F292" s="87"/>
      <c r="G292" s="87"/>
      <c r="H292" s="87"/>
      <c r="I292" s="87"/>
      <c r="J292" s="87"/>
      <c r="K292" s="88"/>
      <c r="L292" s="72"/>
      <c r="M292" s="3"/>
      <c r="N292" s="30"/>
      <c r="O292" s="3"/>
      <c r="P292" s="30"/>
      <c r="Q292" s="23"/>
      <c r="R292" s="84"/>
    </row>
    <row r="293" spans="1:19" ht="15.75" customHeight="1">
      <c r="A293" s="64">
        <v>2502</v>
      </c>
      <c r="B293" s="87"/>
      <c r="C293" s="87"/>
      <c r="D293" s="87"/>
      <c r="E293" s="87"/>
      <c r="F293" s="87"/>
      <c r="G293" s="87"/>
      <c r="H293" s="87"/>
      <c r="I293" s="87"/>
      <c r="J293" s="87"/>
      <c r="K293" s="88"/>
      <c r="L293" s="72"/>
      <c r="M293" s="3"/>
      <c r="N293" s="30"/>
      <c r="O293" s="89" t="s">
        <v>83</v>
      </c>
      <c r="P293" s="90">
        <v>3</v>
      </c>
      <c r="Q293" s="91">
        <f>K296</f>
        <v>20</v>
      </c>
      <c r="R293" s="92" t="s">
        <v>11</v>
      </c>
    </row>
    <row r="294" spans="1:19" ht="15.75" customHeight="1">
      <c r="A294" s="64">
        <v>2601</v>
      </c>
      <c r="B294" s="87"/>
      <c r="C294" s="87"/>
      <c r="D294" s="87"/>
      <c r="E294" s="87"/>
      <c r="F294" s="87"/>
      <c r="G294" s="87"/>
      <c r="H294" s="87"/>
      <c r="I294" s="87"/>
      <c r="J294" s="87"/>
      <c r="K294" s="88"/>
      <c r="L294" s="72"/>
      <c r="M294" s="3"/>
      <c r="N294" s="30"/>
      <c r="O294" s="93" t="s">
        <v>85</v>
      </c>
      <c r="P294" s="94">
        <f>IF(P293/B280=0,"",P293/B280)</f>
        <v>6.3829787234042548E-2</v>
      </c>
      <c r="Q294" s="95">
        <f>IF(P293/Q293=0,"",P293/Q293)</f>
        <v>0.15</v>
      </c>
      <c r="R294" s="96" t="s">
        <v>86</v>
      </c>
    </row>
    <row r="295" spans="1:19" ht="15.75" customHeight="1">
      <c r="A295" s="64">
        <v>2602</v>
      </c>
      <c r="B295" s="87"/>
      <c r="C295" s="87"/>
      <c r="D295" s="87"/>
      <c r="E295" s="87"/>
      <c r="F295" s="87"/>
      <c r="G295" s="87"/>
      <c r="H295" s="87"/>
      <c r="I295" s="87"/>
      <c r="J295" s="87"/>
      <c r="K295" s="88"/>
      <c r="L295" s="97"/>
      <c r="M295" s="98"/>
      <c r="N295" s="99"/>
      <c r="O295" s="98"/>
      <c r="P295" s="99"/>
      <c r="Q295" s="99"/>
      <c r="R295" s="122"/>
    </row>
    <row r="296" spans="1:19" ht="18" customHeight="1">
      <c r="A296" s="29"/>
      <c r="B296" s="30"/>
      <c r="C296" s="30"/>
      <c r="D296" s="30"/>
      <c r="E296" s="288" t="s">
        <v>111</v>
      </c>
      <c r="F296" s="289"/>
      <c r="G296" s="289"/>
      <c r="H296" s="289"/>
      <c r="I296" s="289"/>
      <c r="J296" s="289"/>
      <c r="K296" s="101">
        <f>SUM(K280:K292)</f>
        <v>20</v>
      </c>
      <c r="L296" s="102">
        <f>IF(K288=0,"",K288/B280)</f>
        <v>0.1702127659574468</v>
      </c>
      <c r="M296" s="102">
        <f>IF(K296=0,"",K296/B280)</f>
        <v>0.42553191489361702</v>
      </c>
      <c r="N296" s="102">
        <f>IF(K288=0,"",M296-L296)</f>
        <v>0.25531914893617025</v>
      </c>
      <c r="O296" s="3"/>
      <c r="P296" s="30"/>
      <c r="Q296" s="23"/>
      <c r="R296" s="3"/>
    </row>
    <row r="297" spans="1:19" ht="12.75" customHeight="1">
      <c r="L297" s="3"/>
      <c r="M297" s="3"/>
      <c r="O297" s="3"/>
    </row>
    <row r="298" spans="1:19" ht="12.75" customHeight="1">
      <c r="L298" s="3"/>
      <c r="M298" s="3"/>
      <c r="O298" s="3"/>
    </row>
    <row r="299" spans="1:19" ht="26.25" customHeight="1">
      <c r="A299" s="2"/>
      <c r="B299" s="291" t="s">
        <v>99</v>
      </c>
      <c r="C299" s="292"/>
      <c r="D299" s="292"/>
      <c r="E299" s="292"/>
      <c r="F299" s="292"/>
      <c r="G299" s="292"/>
      <c r="H299" s="292"/>
      <c r="I299" s="292"/>
      <c r="J299" s="292"/>
      <c r="K299" s="60" t="s">
        <v>118</v>
      </c>
      <c r="L299" s="60"/>
      <c r="M299" s="60"/>
      <c r="N299" s="30"/>
      <c r="O299" s="3"/>
      <c r="P299" s="30"/>
      <c r="Q299" s="30"/>
      <c r="R299" s="30"/>
    </row>
    <row r="300" spans="1:19" ht="20.25" customHeight="1">
      <c r="A300" s="293" t="s">
        <v>10</v>
      </c>
      <c r="B300" s="294" t="s">
        <v>100</v>
      </c>
      <c r="C300" s="289"/>
      <c r="D300" s="289"/>
      <c r="E300" s="289"/>
      <c r="F300" s="289"/>
      <c r="G300" s="289"/>
      <c r="H300" s="289"/>
      <c r="I300" s="289"/>
      <c r="J300" s="290"/>
      <c r="K300" s="295" t="s">
        <v>11</v>
      </c>
      <c r="L300" s="286" t="s">
        <v>3</v>
      </c>
      <c r="M300" s="286" t="s">
        <v>4</v>
      </c>
      <c r="N300" s="284" t="s">
        <v>5</v>
      </c>
      <c r="O300" s="286" t="s">
        <v>6</v>
      </c>
      <c r="P300" s="287" t="s">
        <v>7</v>
      </c>
      <c r="Q300" s="287" t="s">
        <v>8</v>
      </c>
      <c r="R300" s="286" t="s">
        <v>101</v>
      </c>
    </row>
    <row r="301" spans="1:19" ht="15.75" customHeight="1">
      <c r="A301" s="285"/>
      <c r="B301" s="64" t="s">
        <v>102</v>
      </c>
      <c r="C301" s="64" t="s">
        <v>103</v>
      </c>
      <c r="D301" s="64" t="s">
        <v>104</v>
      </c>
      <c r="E301" s="64" t="s">
        <v>105</v>
      </c>
      <c r="F301" s="64" t="s">
        <v>106</v>
      </c>
      <c r="G301" s="64" t="s">
        <v>107</v>
      </c>
      <c r="H301" s="64" t="s">
        <v>108</v>
      </c>
      <c r="I301" s="64" t="s">
        <v>109</v>
      </c>
      <c r="J301" s="64" t="s">
        <v>110</v>
      </c>
      <c r="K301" s="285"/>
      <c r="L301" s="285"/>
      <c r="M301" s="285"/>
      <c r="N301" s="285"/>
      <c r="O301" s="285"/>
      <c r="P301" s="285"/>
      <c r="Q301" s="285"/>
      <c r="R301" s="285"/>
    </row>
    <row r="302" spans="1:19" ht="15.75" customHeight="1">
      <c r="A302" s="64">
        <v>1902</v>
      </c>
      <c r="B302" s="65">
        <v>79</v>
      </c>
      <c r="C302" s="87"/>
      <c r="D302" s="87"/>
      <c r="E302" s="87"/>
      <c r="F302" s="87"/>
      <c r="G302" s="87"/>
      <c r="H302" s="87"/>
      <c r="I302" s="87"/>
      <c r="J302" s="87"/>
      <c r="K302" s="88"/>
      <c r="L302" s="67"/>
      <c r="M302" s="49"/>
      <c r="N302" s="68"/>
      <c r="O302" s="107"/>
      <c r="P302" s="70">
        <f>B302</f>
        <v>79</v>
      </c>
      <c r="Q302" s="108"/>
      <c r="R302" s="107"/>
    </row>
    <row r="303" spans="1:19" ht="15.75" customHeight="1">
      <c r="A303" s="64">
        <v>2001</v>
      </c>
      <c r="B303" s="87"/>
      <c r="C303" s="87">
        <v>72</v>
      </c>
      <c r="D303" s="87"/>
      <c r="E303" s="87"/>
      <c r="F303" s="87"/>
      <c r="G303" s="87"/>
      <c r="H303" s="87"/>
      <c r="I303" s="87"/>
      <c r="J303" s="87"/>
      <c r="K303" s="88"/>
      <c r="L303" s="72"/>
      <c r="M303" s="3"/>
      <c r="N303" s="73"/>
      <c r="O303" s="74">
        <f>IF(C303=0,"",C303/B302)</f>
        <v>0.91139240506329111</v>
      </c>
      <c r="P303" s="75">
        <v>73</v>
      </c>
      <c r="Q303" s="76">
        <f t="shared" ref="Q303:Q310" si="26">IF(P303=0,"",P303/P302)</f>
        <v>0.92405063291139244</v>
      </c>
      <c r="R303" s="76">
        <f t="shared" ref="R303:R310" si="27">IF(P303=0,"",100%-Q303)</f>
        <v>7.5949367088607556E-2</v>
      </c>
    </row>
    <row r="304" spans="1:19" ht="15.75" customHeight="1">
      <c r="A304" s="64">
        <v>2002</v>
      </c>
      <c r="B304" s="87"/>
      <c r="C304" s="87"/>
      <c r="D304" s="87">
        <v>62</v>
      </c>
      <c r="E304" s="87"/>
      <c r="F304" s="87"/>
      <c r="G304" s="87"/>
      <c r="H304" s="87"/>
      <c r="I304" s="87"/>
      <c r="J304" s="87"/>
      <c r="K304" s="88"/>
      <c r="L304" s="72"/>
      <c r="M304" s="3"/>
      <c r="N304" s="73"/>
      <c r="O304" s="74">
        <f>IF(D304=0,"",D304/C303)</f>
        <v>0.86111111111111116</v>
      </c>
      <c r="P304" s="75">
        <v>67</v>
      </c>
      <c r="Q304" s="76">
        <f t="shared" si="26"/>
        <v>0.9178082191780822</v>
      </c>
      <c r="R304" s="76">
        <f t="shared" si="27"/>
        <v>8.2191780821917804E-2</v>
      </c>
      <c r="S304" s="8">
        <f>P304/P302</f>
        <v>0.84810126582278478</v>
      </c>
    </row>
    <row r="305" spans="1:18" ht="15.75" customHeight="1">
      <c r="A305" s="64">
        <v>2101</v>
      </c>
      <c r="B305" s="87"/>
      <c r="C305" s="87"/>
      <c r="D305" s="87"/>
      <c r="E305" s="87">
        <v>54</v>
      </c>
      <c r="F305" s="87"/>
      <c r="G305" s="87"/>
      <c r="H305" s="87"/>
      <c r="I305" s="87"/>
      <c r="J305" s="87"/>
      <c r="K305" s="88"/>
      <c r="L305" s="72"/>
      <c r="M305" s="3"/>
      <c r="N305" s="73"/>
      <c r="O305" s="74">
        <f>IF(E305=0,"",E305/D304)</f>
        <v>0.87096774193548387</v>
      </c>
      <c r="P305" s="75">
        <v>62</v>
      </c>
      <c r="Q305" s="76">
        <f t="shared" si="26"/>
        <v>0.92537313432835822</v>
      </c>
      <c r="R305" s="76">
        <f t="shared" si="27"/>
        <v>7.4626865671641784E-2</v>
      </c>
    </row>
    <row r="306" spans="1:18" ht="15.75" customHeight="1">
      <c r="A306" s="64">
        <v>2102</v>
      </c>
      <c r="B306" s="87"/>
      <c r="C306" s="87"/>
      <c r="D306" s="87"/>
      <c r="E306" s="87"/>
      <c r="F306" s="87">
        <v>46</v>
      </c>
      <c r="G306" s="87"/>
      <c r="H306" s="87"/>
      <c r="I306" s="87"/>
      <c r="J306" s="87"/>
      <c r="K306" s="88"/>
      <c r="L306" s="72"/>
      <c r="M306" s="3"/>
      <c r="N306" s="73"/>
      <c r="O306" s="74">
        <f>IF(F306=0,"",F306/E305)</f>
        <v>0.85185185185185186</v>
      </c>
      <c r="P306" s="75">
        <v>56</v>
      </c>
      <c r="Q306" s="76">
        <f t="shared" si="26"/>
        <v>0.90322580645161288</v>
      </c>
      <c r="R306" s="76">
        <f t="shared" si="27"/>
        <v>9.6774193548387122E-2</v>
      </c>
    </row>
    <row r="307" spans="1:18" ht="15.75" customHeight="1">
      <c r="A307" s="64">
        <v>2201</v>
      </c>
      <c r="B307" s="87"/>
      <c r="C307" s="87"/>
      <c r="D307" s="87"/>
      <c r="E307" s="87"/>
      <c r="F307" s="87"/>
      <c r="G307" s="87">
        <v>41</v>
      </c>
      <c r="H307" s="87"/>
      <c r="I307" s="87"/>
      <c r="J307" s="87"/>
      <c r="K307" s="88"/>
      <c r="L307" s="72"/>
      <c r="M307" s="3"/>
      <c r="N307" s="73"/>
      <c r="O307" s="74">
        <f>IF(G307=0,"",G307/F306)</f>
        <v>0.89130434782608692</v>
      </c>
      <c r="P307" s="75">
        <v>53</v>
      </c>
      <c r="Q307" s="76">
        <f t="shared" si="26"/>
        <v>0.9464285714285714</v>
      </c>
      <c r="R307" s="76">
        <f t="shared" si="27"/>
        <v>5.3571428571428603E-2</v>
      </c>
    </row>
    <row r="308" spans="1:18" ht="15.75" customHeight="1">
      <c r="A308" s="64">
        <v>2202</v>
      </c>
      <c r="B308" s="87"/>
      <c r="C308" s="87"/>
      <c r="D308" s="87"/>
      <c r="E308" s="87"/>
      <c r="F308" s="87"/>
      <c r="G308" s="87"/>
      <c r="H308" s="87">
        <v>37</v>
      </c>
      <c r="I308" s="87"/>
      <c r="J308" s="87"/>
      <c r="K308" s="88"/>
      <c r="L308" s="72"/>
      <c r="M308" s="3"/>
      <c r="N308" s="73"/>
      <c r="O308" s="74">
        <f>IF(H308=0,"",H308/G307)</f>
        <v>0.90243902439024393</v>
      </c>
      <c r="P308" s="75">
        <v>53</v>
      </c>
      <c r="Q308" s="76">
        <f t="shared" si="26"/>
        <v>1</v>
      </c>
      <c r="R308" s="76">
        <f t="shared" si="27"/>
        <v>0</v>
      </c>
    </row>
    <row r="309" spans="1:18" ht="15.75" customHeight="1">
      <c r="A309" s="64">
        <v>2301</v>
      </c>
      <c r="B309" s="87"/>
      <c r="C309" s="87"/>
      <c r="D309" s="87"/>
      <c r="E309" s="87"/>
      <c r="F309" s="87"/>
      <c r="G309" s="87"/>
      <c r="H309" s="87"/>
      <c r="I309" s="87">
        <v>36</v>
      </c>
      <c r="J309" s="87"/>
      <c r="K309" s="88">
        <v>1</v>
      </c>
      <c r="L309" s="72"/>
      <c r="M309" s="3"/>
      <c r="N309" s="73"/>
      <c r="O309" s="74">
        <f>IF(I309=0,"",I309/H308)</f>
        <v>0.97297297297297303</v>
      </c>
      <c r="P309" s="75">
        <v>48</v>
      </c>
      <c r="Q309" s="76">
        <f t="shared" si="26"/>
        <v>0.90566037735849059</v>
      </c>
      <c r="R309" s="76">
        <f t="shared" si="27"/>
        <v>9.4339622641509413E-2</v>
      </c>
    </row>
    <row r="310" spans="1:18" ht="15.75" customHeight="1">
      <c r="A310" s="64">
        <v>2302</v>
      </c>
      <c r="B310" s="87"/>
      <c r="C310" s="87"/>
      <c r="D310" s="87"/>
      <c r="E310" s="87"/>
      <c r="F310" s="87"/>
      <c r="G310" s="87"/>
      <c r="H310" s="87"/>
      <c r="I310" s="87"/>
      <c r="J310" s="87">
        <v>35</v>
      </c>
      <c r="K310" s="88">
        <v>20</v>
      </c>
      <c r="L310" s="72"/>
      <c r="M310" s="3"/>
      <c r="N310" s="73"/>
      <c r="O310" s="78">
        <f>IF(J310=0,"",J310/I309)</f>
        <v>0.97222222222222221</v>
      </c>
      <c r="P310" s="75">
        <v>44</v>
      </c>
      <c r="Q310" s="79">
        <f t="shared" si="26"/>
        <v>0.91666666666666663</v>
      </c>
      <c r="R310" s="79">
        <f t="shared" si="27"/>
        <v>8.333333333333337E-2</v>
      </c>
    </row>
    <row r="311" spans="1:18" ht="15.75" customHeight="1">
      <c r="A311" s="64">
        <v>2401</v>
      </c>
      <c r="B311" s="87"/>
      <c r="C311" s="87"/>
      <c r="D311" s="87"/>
      <c r="E311" s="87"/>
      <c r="F311" s="87"/>
      <c r="G311" s="87"/>
      <c r="H311" s="87"/>
      <c r="I311" s="87"/>
      <c r="J311" s="87">
        <v>20</v>
      </c>
      <c r="K311" s="88">
        <v>16</v>
      </c>
      <c r="L311" s="72"/>
      <c r="M311" s="3"/>
      <c r="N311" s="30"/>
      <c r="O311" s="80"/>
      <c r="P311" s="81">
        <v>21</v>
      </c>
      <c r="Q311" s="82"/>
      <c r="R311" s="83"/>
    </row>
    <row r="312" spans="1:18" ht="15.75" customHeight="1">
      <c r="A312" s="64">
        <v>2402</v>
      </c>
      <c r="B312" s="87"/>
      <c r="C312" s="87"/>
      <c r="D312" s="87"/>
      <c r="E312" s="87"/>
      <c r="F312" s="87"/>
      <c r="G312" s="87"/>
      <c r="H312" s="87"/>
      <c r="I312" s="87"/>
      <c r="J312" s="87">
        <v>3</v>
      </c>
      <c r="K312" s="88">
        <v>2</v>
      </c>
      <c r="L312" s="72"/>
      <c r="M312" s="3"/>
      <c r="N312" s="30"/>
      <c r="O312" s="84"/>
      <c r="P312" s="85">
        <v>4</v>
      </c>
      <c r="Q312" s="86"/>
      <c r="R312" s="84"/>
    </row>
    <row r="313" spans="1:18" ht="15.75" customHeight="1">
      <c r="A313" s="64">
        <v>2501</v>
      </c>
      <c r="B313" s="87"/>
      <c r="C313" s="87"/>
      <c r="D313" s="87"/>
      <c r="E313" s="87"/>
      <c r="F313" s="87"/>
      <c r="G313" s="87"/>
      <c r="H313" s="87"/>
      <c r="I313" s="87"/>
      <c r="J313" s="87"/>
      <c r="K313" s="88"/>
      <c r="L313" s="72"/>
      <c r="M313" s="3"/>
      <c r="N313" s="30"/>
      <c r="O313" s="84"/>
      <c r="P313" s="85"/>
      <c r="Q313" s="86"/>
      <c r="R313" s="84"/>
    </row>
    <row r="314" spans="1:18" ht="15.75" customHeight="1">
      <c r="A314" s="64">
        <v>2502</v>
      </c>
      <c r="B314" s="87"/>
      <c r="C314" s="87"/>
      <c r="D314" s="87"/>
      <c r="E314" s="87"/>
      <c r="F314" s="87"/>
      <c r="G314" s="87"/>
      <c r="H314" s="87"/>
      <c r="I314" s="87"/>
      <c r="J314" s="87"/>
      <c r="K314" s="88"/>
      <c r="L314" s="72"/>
      <c r="M314" s="3"/>
      <c r="N314" s="30"/>
      <c r="O314" s="3"/>
      <c r="P314" s="30"/>
      <c r="Q314" s="23"/>
      <c r="R314" s="84"/>
    </row>
    <row r="315" spans="1:18" ht="15.75" customHeight="1">
      <c r="A315" s="64">
        <v>2601</v>
      </c>
      <c r="B315" s="87"/>
      <c r="C315" s="87"/>
      <c r="D315" s="87"/>
      <c r="E315" s="87"/>
      <c r="F315" s="87"/>
      <c r="G315" s="87"/>
      <c r="H315" s="87"/>
      <c r="I315" s="87"/>
      <c r="J315" s="87"/>
      <c r="K315" s="88"/>
      <c r="L315" s="72"/>
      <c r="M315" s="3"/>
      <c r="N315" s="30"/>
      <c r="O315" s="89" t="s">
        <v>83</v>
      </c>
      <c r="P315" s="90">
        <v>7</v>
      </c>
      <c r="Q315" s="91">
        <f>IF(SUM(K308:K312)=0,"",SUM(K308:K312))</f>
        <v>39</v>
      </c>
      <c r="R315" s="92" t="s">
        <v>11</v>
      </c>
    </row>
    <row r="316" spans="1:18" ht="15.75" customHeight="1">
      <c r="A316" s="64">
        <v>2602</v>
      </c>
      <c r="B316" s="87"/>
      <c r="C316" s="87"/>
      <c r="D316" s="87"/>
      <c r="E316" s="87"/>
      <c r="F316" s="87"/>
      <c r="G316" s="87"/>
      <c r="H316" s="87"/>
      <c r="I316" s="87"/>
      <c r="J316" s="87"/>
      <c r="K316" s="88"/>
      <c r="L316" s="72"/>
      <c r="M316" s="3"/>
      <c r="N316" s="30"/>
      <c r="O316" s="93" t="s">
        <v>85</v>
      </c>
      <c r="P316" s="94">
        <f>IF(P315/B302=0,"",P315/B302)</f>
        <v>8.8607594936708861E-2</v>
      </c>
      <c r="Q316" s="95">
        <f>IF(P315/Q315=0,"",P315/Q315)</f>
        <v>0.17948717948717949</v>
      </c>
      <c r="R316" s="96" t="s">
        <v>86</v>
      </c>
    </row>
    <row r="317" spans="1:18" ht="15.75" customHeight="1">
      <c r="A317" s="64">
        <v>2701</v>
      </c>
      <c r="B317" s="87"/>
      <c r="C317" s="87"/>
      <c r="D317" s="87"/>
      <c r="E317" s="87"/>
      <c r="F317" s="87"/>
      <c r="G317" s="87"/>
      <c r="H317" s="87"/>
      <c r="I317" s="87"/>
      <c r="J317" s="87"/>
      <c r="K317" s="88"/>
      <c r="L317" s="97"/>
      <c r="M317" s="98"/>
      <c r="N317" s="99"/>
      <c r="O317" s="98"/>
      <c r="P317" s="99"/>
      <c r="Q317" s="99"/>
      <c r="R317" s="122"/>
    </row>
    <row r="318" spans="1:18" ht="18" customHeight="1">
      <c r="A318" s="29"/>
      <c r="B318" s="30"/>
      <c r="C318" s="30"/>
      <c r="D318" s="30"/>
      <c r="E318" s="288" t="s">
        <v>111</v>
      </c>
      <c r="F318" s="289"/>
      <c r="G318" s="289"/>
      <c r="H318" s="289"/>
      <c r="I318" s="289"/>
      <c r="J318" s="289"/>
      <c r="K318" s="101">
        <f>SUM(K302:K314)</f>
        <v>39</v>
      </c>
      <c r="L318" s="102">
        <f>SUM(K308:K310)/B302</f>
        <v>0.26582278481012656</v>
      </c>
      <c r="M318" s="102">
        <f>IF(K318=0,"",K318/B302)</f>
        <v>0.49367088607594939</v>
      </c>
      <c r="N318" s="102">
        <f>IF(K310=0,"",M318-L318)</f>
        <v>0.22784810126582283</v>
      </c>
      <c r="O318" s="3"/>
      <c r="P318" s="30"/>
      <c r="Q318" s="23"/>
      <c r="R318" s="3"/>
    </row>
    <row r="319" spans="1:18" ht="12.75" customHeight="1">
      <c r="L319" s="3"/>
      <c r="M319" s="3"/>
      <c r="O319" s="3"/>
    </row>
    <row r="320" spans="1:18" ht="12.75" customHeight="1">
      <c r="L320" s="3"/>
      <c r="M320" s="3"/>
      <c r="O320" s="3"/>
    </row>
    <row r="321" spans="1:19" ht="26.25" customHeight="1">
      <c r="A321" s="2"/>
      <c r="B321" s="291" t="s">
        <v>99</v>
      </c>
      <c r="C321" s="292"/>
      <c r="D321" s="292"/>
      <c r="E321" s="292"/>
      <c r="F321" s="292"/>
      <c r="G321" s="292"/>
      <c r="H321" s="292"/>
      <c r="I321" s="292"/>
      <c r="J321" s="292"/>
      <c r="K321" s="60" t="s">
        <v>119</v>
      </c>
      <c r="L321" s="60"/>
      <c r="M321" s="60"/>
      <c r="N321" s="30"/>
      <c r="O321" s="3"/>
      <c r="P321" s="30"/>
      <c r="Q321" s="30"/>
      <c r="R321" s="30"/>
    </row>
    <row r="322" spans="1:19" ht="20.25" customHeight="1">
      <c r="A322" s="293" t="s">
        <v>10</v>
      </c>
      <c r="B322" s="294" t="s">
        <v>100</v>
      </c>
      <c r="C322" s="289"/>
      <c r="D322" s="289"/>
      <c r="E322" s="289"/>
      <c r="F322" s="289"/>
      <c r="G322" s="289"/>
      <c r="H322" s="289"/>
      <c r="I322" s="289"/>
      <c r="J322" s="290"/>
      <c r="K322" s="295" t="s">
        <v>11</v>
      </c>
      <c r="L322" s="286" t="s">
        <v>3</v>
      </c>
      <c r="M322" s="286" t="s">
        <v>4</v>
      </c>
      <c r="N322" s="284" t="s">
        <v>5</v>
      </c>
      <c r="O322" s="286" t="s">
        <v>6</v>
      </c>
      <c r="P322" s="287" t="s">
        <v>7</v>
      </c>
      <c r="Q322" s="287" t="s">
        <v>8</v>
      </c>
      <c r="R322" s="286" t="s">
        <v>101</v>
      </c>
    </row>
    <row r="323" spans="1:19" ht="15.75" customHeight="1">
      <c r="A323" s="285"/>
      <c r="B323" s="64" t="s">
        <v>102</v>
      </c>
      <c r="C323" s="64" t="s">
        <v>103</v>
      </c>
      <c r="D323" s="64" t="s">
        <v>104</v>
      </c>
      <c r="E323" s="64" t="s">
        <v>105</v>
      </c>
      <c r="F323" s="64" t="s">
        <v>106</v>
      </c>
      <c r="G323" s="64" t="s">
        <v>107</v>
      </c>
      <c r="H323" s="64" t="s">
        <v>108</v>
      </c>
      <c r="I323" s="64" t="s">
        <v>109</v>
      </c>
      <c r="J323" s="64" t="s">
        <v>110</v>
      </c>
      <c r="K323" s="285"/>
      <c r="L323" s="285"/>
      <c r="M323" s="285"/>
      <c r="N323" s="285"/>
      <c r="O323" s="285"/>
      <c r="P323" s="285"/>
      <c r="Q323" s="285"/>
      <c r="R323" s="285"/>
    </row>
    <row r="324" spans="1:19" ht="15.75" customHeight="1">
      <c r="A324" s="64">
        <v>2001</v>
      </c>
      <c r="B324" s="65">
        <v>44</v>
      </c>
      <c r="C324" s="87"/>
      <c r="D324" s="87"/>
      <c r="E324" s="87"/>
      <c r="F324" s="87"/>
      <c r="G324" s="87"/>
      <c r="H324" s="87"/>
      <c r="I324" s="87"/>
      <c r="J324" s="87"/>
      <c r="K324" s="88"/>
      <c r="L324" s="67"/>
      <c r="M324" s="49"/>
      <c r="N324" s="68"/>
      <c r="O324" s="107"/>
      <c r="P324" s="70">
        <f>B324</f>
        <v>44</v>
      </c>
      <c r="Q324" s="108"/>
      <c r="R324" s="107"/>
    </row>
    <row r="325" spans="1:19" ht="15.75" customHeight="1">
      <c r="A325" s="64">
        <v>2002</v>
      </c>
      <c r="B325" s="87"/>
      <c r="C325" s="87">
        <v>34</v>
      </c>
      <c r="D325" s="87"/>
      <c r="E325" s="87"/>
      <c r="F325" s="87"/>
      <c r="G325" s="87"/>
      <c r="H325" s="87"/>
      <c r="I325" s="87"/>
      <c r="J325" s="87"/>
      <c r="K325" s="88"/>
      <c r="L325" s="72"/>
      <c r="M325" s="3"/>
      <c r="N325" s="73"/>
      <c r="O325" s="74">
        <f>IF(C325=0,"",C325/B324)</f>
        <v>0.77272727272727271</v>
      </c>
      <c r="P325" s="75">
        <v>34</v>
      </c>
      <c r="Q325" s="76">
        <f t="shared" ref="Q325:Q332" si="28">IF(P325=0,"",P325/P324)</f>
        <v>0.77272727272727271</v>
      </c>
      <c r="R325" s="76">
        <f t="shared" ref="R325:R332" si="29">IF(P325=0,"",100%-Q325)</f>
        <v>0.22727272727272729</v>
      </c>
    </row>
    <row r="326" spans="1:19" ht="15.75" customHeight="1">
      <c r="A326" s="64">
        <v>2101</v>
      </c>
      <c r="B326" s="87"/>
      <c r="C326" s="87"/>
      <c r="D326" s="87">
        <v>29</v>
      </c>
      <c r="E326" s="87"/>
      <c r="F326" s="87"/>
      <c r="G326" s="87"/>
      <c r="H326" s="87"/>
      <c r="I326" s="87"/>
      <c r="J326" s="87"/>
      <c r="K326" s="88"/>
      <c r="L326" s="72"/>
      <c r="M326" s="3"/>
      <c r="N326" s="73"/>
      <c r="O326" s="74">
        <f>IF(D326=0,"",D326/C325)</f>
        <v>0.8529411764705882</v>
      </c>
      <c r="P326" s="75">
        <v>31</v>
      </c>
      <c r="Q326" s="76">
        <f t="shared" si="28"/>
        <v>0.91176470588235292</v>
      </c>
      <c r="R326" s="76">
        <f t="shared" si="29"/>
        <v>8.8235294117647078E-2</v>
      </c>
      <c r="S326" s="8">
        <f>P326/P324</f>
        <v>0.70454545454545459</v>
      </c>
    </row>
    <row r="327" spans="1:19" ht="15.75" customHeight="1">
      <c r="A327" s="64">
        <v>2102</v>
      </c>
      <c r="B327" s="87"/>
      <c r="C327" s="87"/>
      <c r="D327" s="87"/>
      <c r="E327" s="87">
        <v>24</v>
      </c>
      <c r="F327" s="87"/>
      <c r="G327" s="87"/>
      <c r="H327" s="87"/>
      <c r="I327" s="87"/>
      <c r="J327" s="87"/>
      <c r="K327" s="88"/>
      <c r="L327" s="72"/>
      <c r="M327" s="3"/>
      <c r="N327" s="73"/>
      <c r="O327" s="74">
        <f>IF(E327=0,"",E327/D326)</f>
        <v>0.82758620689655171</v>
      </c>
      <c r="P327" s="75">
        <v>30</v>
      </c>
      <c r="Q327" s="76">
        <f t="shared" si="28"/>
        <v>0.967741935483871</v>
      </c>
      <c r="R327" s="76">
        <f t="shared" si="29"/>
        <v>3.2258064516129004E-2</v>
      </c>
    </row>
    <row r="328" spans="1:19" ht="15.75" customHeight="1">
      <c r="A328" s="64">
        <v>2201</v>
      </c>
      <c r="B328" s="87"/>
      <c r="C328" s="87"/>
      <c r="D328" s="87"/>
      <c r="E328" s="87"/>
      <c r="F328" s="87">
        <v>22</v>
      </c>
      <c r="G328" s="87"/>
      <c r="H328" s="87"/>
      <c r="I328" s="87"/>
      <c r="J328" s="87"/>
      <c r="K328" s="88"/>
      <c r="L328" s="72"/>
      <c r="M328" s="3"/>
      <c r="N328" s="73"/>
      <c r="O328" s="74">
        <f>IF(F328=0,"",F328/E327)</f>
        <v>0.91666666666666663</v>
      </c>
      <c r="P328" s="75">
        <v>24</v>
      </c>
      <c r="Q328" s="76">
        <f t="shared" si="28"/>
        <v>0.8</v>
      </c>
      <c r="R328" s="76">
        <f t="shared" si="29"/>
        <v>0.19999999999999996</v>
      </c>
    </row>
    <row r="329" spans="1:19" ht="15.75" customHeight="1">
      <c r="A329" s="64">
        <v>2202</v>
      </c>
      <c r="B329" s="87"/>
      <c r="C329" s="87"/>
      <c r="D329" s="87"/>
      <c r="E329" s="87"/>
      <c r="F329" s="87"/>
      <c r="G329" s="87">
        <v>22</v>
      </c>
      <c r="H329" s="87"/>
      <c r="I329" s="87"/>
      <c r="J329" s="87"/>
      <c r="K329" s="88"/>
      <c r="L329" s="72"/>
      <c r="M329" s="3"/>
      <c r="N329" s="73"/>
      <c r="O329" s="74">
        <f>IF(G329=0,"",G329/F328)</f>
        <v>1</v>
      </c>
      <c r="P329" s="75">
        <v>23</v>
      </c>
      <c r="Q329" s="76">
        <f t="shared" si="28"/>
        <v>0.95833333333333337</v>
      </c>
      <c r="R329" s="76">
        <f t="shared" si="29"/>
        <v>4.166666666666663E-2</v>
      </c>
    </row>
    <row r="330" spans="1:19" ht="15.75" customHeight="1">
      <c r="A330" s="64">
        <v>2301</v>
      </c>
      <c r="B330" s="87"/>
      <c r="C330" s="87"/>
      <c r="D330" s="87"/>
      <c r="E330" s="87"/>
      <c r="F330" s="87"/>
      <c r="G330" s="87"/>
      <c r="H330" s="87">
        <v>20</v>
      </c>
      <c r="I330" s="87"/>
      <c r="J330" s="87"/>
      <c r="K330" s="88"/>
      <c r="L330" s="72"/>
      <c r="M330" s="3"/>
      <c r="N330" s="73"/>
      <c r="O330" s="74">
        <f>IF(H330=0,"",H330/G329)</f>
        <v>0.90909090909090906</v>
      </c>
      <c r="P330" s="75">
        <v>23</v>
      </c>
      <c r="Q330" s="76">
        <f t="shared" si="28"/>
        <v>1</v>
      </c>
      <c r="R330" s="76">
        <f t="shared" si="29"/>
        <v>0</v>
      </c>
    </row>
    <row r="331" spans="1:19" ht="15.75" customHeight="1">
      <c r="A331" s="64">
        <v>2302</v>
      </c>
      <c r="B331" s="87"/>
      <c r="C331" s="87"/>
      <c r="D331" s="87"/>
      <c r="E331" s="87"/>
      <c r="F331" s="87"/>
      <c r="G331" s="87"/>
      <c r="H331" s="87"/>
      <c r="I331" s="87">
        <v>20</v>
      </c>
      <c r="J331" s="87"/>
      <c r="K331" s="88"/>
      <c r="L331" s="72"/>
      <c r="M331" s="3"/>
      <c r="N331" s="73"/>
      <c r="O331" s="74">
        <f>IF(I331=0,"",I331/H330)</f>
        <v>1</v>
      </c>
      <c r="P331" s="75">
        <v>23</v>
      </c>
      <c r="Q331" s="76">
        <f t="shared" si="28"/>
        <v>1</v>
      </c>
      <c r="R331" s="76">
        <f t="shared" si="29"/>
        <v>0</v>
      </c>
    </row>
    <row r="332" spans="1:19" ht="15.75" customHeight="1">
      <c r="A332" s="64">
        <v>2401</v>
      </c>
      <c r="B332" s="87"/>
      <c r="C332" s="87"/>
      <c r="D332" s="87"/>
      <c r="E332" s="87"/>
      <c r="F332" s="87"/>
      <c r="G332" s="87"/>
      <c r="H332" s="87"/>
      <c r="I332" s="87"/>
      <c r="J332" s="87">
        <v>15</v>
      </c>
      <c r="K332" s="88">
        <v>14</v>
      </c>
      <c r="L332" s="72"/>
      <c r="M332" s="3"/>
      <c r="N332" s="73"/>
      <c r="O332" s="78">
        <f>IF(J332=0,"",J332/I331)</f>
        <v>0.75</v>
      </c>
      <c r="P332" s="75">
        <v>20</v>
      </c>
      <c r="Q332" s="79">
        <f t="shared" si="28"/>
        <v>0.86956521739130432</v>
      </c>
      <c r="R332" s="79">
        <f t="shared" si="29"/>
        <v>0.13043478260869568</v>
      </c>
    </row>
    <row r="333" spans="1:19" ht="15.75" customHeight="1">
      <c r="A333" s="64">
        <v>2402</v>
      </c>
      <c r="B333" s="87"/>
      <c r="C333" s="87"/>
      <c r="D333" s="87"/>
      <c r="E333" s="87"/>
      <c r="F333" s="87"/>
      <c r="G333" s="87"/>
      <c r="H333" s="87"/>
      <c r="I333" s="87"/>
      <c r="J333" s="87">
        <v>6</v>
      </c>
      <c r="K333" s="88">
        <v>4</v>
      </c>
      <c r="L333" s="72"/>
      <c r="M333" s="3"/>
      <c r="N333" s="30"/>
      <c r="O333" s="80"/>
      <c r="P333" s="81">
        <v>6</v>
      </c>
      <c r="Q333" s="82"/>
      <c r="R333" s="83"/>
    </row>
    <row r="334" spans="1:19" ht="15.75" customHeight="1">
      <c r="A334" s="64">
        <v>2501</v>
      </c>
      <c r="B334" s="87"/>
      <c r="C334" s="87"/>
      <c r="D334" s="87"/>
      <c r="E334" s="87"/>
      <c r="F334" s="87"/>
      <c r="G334" s="87"/>
      <c r="H334" s="87"/>
      <c r="I334" s="87"/>
      <c r="J334" s="87"/>
      <c r="K334" s="88"/>
      <c r="L334" s="72"/>
      <c r="M334" s="3"/>
      <c r="N334" s="30"/>
      <c r="O334" s="84"/>
      <c r="P334" s="85"/>
      <c r="Q334" s="86"/>
      <c r="R334" s="84"/>
    </row>
    <row r="335" spans="1:19" ht="15.75" customHeight="1">
      <c r="A335" s="64">
        <v>2502</v>
      </c>
      <c r="B335" s="87"/>
      <c r="C335" s="87"/>
      <c r="D335" s="87"/>
      <c r="E335" s="87"/>
      <c r="F335" s="87"/>
      <c r="G335" s="87"/>
      <c r="H335" s="87"/>
      <c r="I335" s="87"/>
      <c r="J335" s="87"/>
      <c r="K335" s="88"/>
      <c r="L335" s="72"/>
      <c r="M335" s="3"/>
      <c r="N335" s="30"/>
      <c r="O335" s="84"/>
      <c r="P335" s="85"/>
      <c r="Q335" s="86"/>
      <c r="R335" s="84"/>
    </row>
    <row r="336" spans="1:19" ht="15.75" customHeight="1">
      <c r="A336" s="64">
        <v>2601</v>
      </c>
      <c r="B336" s="87"/>
      <c r="C336" s="87"/>
      <c r="D336" s="87"/>
      <c r="E336" s="87"/>
      <c r="F336" s="87"/>
      <c r="G336" s="87"/>
      <c r="H336" s="87"/>
      <c r="I336" s="87"/>
      <c r="J336" s="87"/>
      <c r="K336" s="88"/>
      <c r="L336" s="72"/>
      <c r="M336" s="3"/>
      <c r="N336" s="30"/>
      <c r="O336" s="3"/>
      <c r="P336" s="30"/>
      <c r="Q336" s="23"/>
      <c r="R336" s="84"/>
    </row>
    <row r="337" spans="1:19" ht="15.75" customHeight="1">
      <c r="A337" s="64">
        <v>2602</v>
      </c>
      <c r="B337" s="87"/>
      <c r="C337" s="87"/>
      <c r="D337" s="87"/>
      <c r="E337" s="87"/>
      <c r="F337" s="87"/>
      <c r="G337" s="87"/>
      <c r="H337" s="87"/>
      <c r="I337" s="87"/>
      <c r="J337" s="87"/>
      <c r="K337" s="88"/>
      <c r="L337" s="72"/>
      <c r="M337" s="3"/>
      <c r="N337" s="30"/>
      <c r="O337" s="89" t="s">
        <v>83</v>
      </c>
      <c r="P337" s="90">
        <v>1</v>
      </c>
      <c r="Q337" s="91">
        <f>IF(SUM(K330:K334)=0,"",SUM(K330:K334))</f>
        <v>18</v>
      </c>
      <c r="R337" s="92" t="s">
        <v>11</v>
      </c>
    </row>
    <row r="338" spans="1:19" ht="15.75" customHeight="1">
      <c r="A338" s="64">
        <v>2701</v>
      </c>
      <c r="B338" s="87"/>
      <c r="C338" s="87"/>
      <c r="D338" s="87"/>
      <c r="E338" s="87"/>
      <c r="F338" s="87"/>
      <c r="G338" s="87"/>
      <c r="H338" s="87"/>
      <c r="I338" s="87"/>
      <c r="J338" s="87"/>
      <c r="K338" s="88"/>
      <c r="L338" s="72"/>
      <c r="M338" s="3"/>
      <c r="N338" s="30"/>
      <c r="O338" s="93" t="s">
        <v>85</v>
      </c>
      <c r="P338" s="94">
        <f>IF(P337/B324=0,"",P337/B324)</f>
        <v>2.2727272727272728E-2</v>
      </c>
      <c r="Q338" s="95">
        <f>IF(P337/Q337=0,"",P337/Q337)</f>
        <v>5.5555555555555552E-2</v>
      </c>
      <c r="R338" s="96" t="s">
        <v>86</v>
      </c>
    </row>
    <row r="339" spans="1:19" ht="15.75" customHeight="1">
      <c r="A339" s="64">
        <v>2702</v>
      </c>
      <c r="B339" s="87"/>
      <c r="C339" s="87"/>
      <c r="D339" s="87"/>
      <c r="E339" s="87"/>
      <c r="F339" s="87"/>
      <c r="G339" s="87"/>
      <c r="H339" s="87"/>
      <c r="I339" s="87"/>
      <c r="J339" s="87"/>
      <c r="K339" s="88"/>
      <c r="L339" s="97"/>
      <c r="M339" s="98"/>
      <c r="N339" s="99"/>
      <c r="O339" s="98"/>
      <c r="P339" s="99"/>
      <c r="Q339" s="99"/>
      <c r="R339" s="122"/>
    </row>
    <row r="340" spans="1:19" ht="18" customHeight="1">
      <c r="A340" s="29"/>
      <c r="B340" s="30"/>
      <c r="C340" s="30"/>
      <c r="D340" s="30"/>
      <c r="E340" s="288" t="s">
        <v>111</v>
      </c>
      <c r="F340" s="289"/>
      <c r="G340" s="289"/>
      <c r="H340" s="289"/>
      <c r="I340" s="289"/>
      <c r="J340" s="289"/>
      <c r="K340" s="101">
        <f>SUM(K324:K336)</f>
        <v>18</v>
      </c>
      <c r="L340" s="102">
        <f>IF(K332=0,"",K332/B324)</f>
        <v>0.31818181818181818</v>
      </c>
      <c r="M340" s="102">
        <f>IF(K340=0,"",K340/B324)</f>
        <v>0.40909090909090912</v>
      </c>
      <c r="N340" s="102">
        <f>IF(K332=0,"",M340-L340)</f>
        <v>9.0909090909090939E-2</v>
      </c>
      <c r="O340" s="3"/>
      <c r="P340" s="30"/>
      <c r="Q340" s="23"/>
      <c r="R340" s="3"/>
    </row>
    <row r="341" spans="1:19" ht="12.75" customHeight="1">
      <c r="L341" s="3"/>
      <c r="M341" s="3"/>
      <c r="O341" s="3"/>
    </row>
    <row r="342" spans="1:19" ht="12.75" customHeight="1">
      <c r="L342" s="3"/>
      <c r="M342" s="3"/>
      <c r="O342" s="3"/>
    </row>
    <row r="343" spans="1:19" ht="26.25" customHeight="1">
      <c r="A343" s="2"/>
      <c r="B343" s="291" t="s">
        <v>99</v>
      </c>
      <c r="C343" s="292"/>
      <c r="D343" s="292"/>
      <c r="E343" s="292"/>
      <c r="F343" s="292"/>
      <c r="G343" s="292"/>
      <c r="H343" s="292"/>
      <c r="I343" s="292"/>
      <c r="J343" s="292"/>
      <c r="K343" s="60" t="s">
        <v>120</v>
      </c>
      <c r="L343" s="60"/>
      <c r="M343" s="60"/>
      <c r="N343" s="30"/>
      <c r="O343" s="3"/>
      <c r="P343" s="30"/>
      <c r="Q343" s="30"/>
      <c r="R343" s="30"/>
    </row>
    <row r="344" spans="1:19" ht="20.25" customHeight="1">
      <c r="A344" s="293" t="s">
        <v>10</v>
      </c>
      <c r="B344" s="294" t="s">
        <v>100</v>
      </c>
      <c r="C344" s="289"/>
      <c r="D344" s="289"/>
      <c r="E344" s="289"/>
      <c r="F344" s="289"/>
      <c r="G344" s="289"/>
      <c r="H344" s="289"/>
      <c r="I344" s="289"/>
      <c r="J344" s="290"/>
      <c r="K344" s="295" t="s">
        <v>11</v>
      </c>
      <c r="L344" s="286" t="s">
        <v>3</v>
      </c>
      <c r="M344" s="286" t="s">
        <v>4</v>
      </c>
      <c r="N344" s="284" t="s">
        <v>5</v>
      </c>
      <c r="O344" s="286" t="s">
        <v>6</v>
      </c>
      <c r="P344" s="287" t="s">
        <v>7</v>
      </c>
      <c r="Q344" s="287" t="s">
        <v>8</v>
      </c>
      <c r="R344" s="286" t="s">
        <v>101</v>
      </c>
    </row>
    <row r="345" spans="1:19" ht="15.75" customHeight="1">
      <c r="A345" s="285"/>
      <c r="B345" s="64" t="s">
        <v>102</v>
      </c>
      <c r="C345" s="64" t="s">
        <v>103</v>
      </c>
      <c r="D345" s="64" t="s">
        <v>104</v>
      </c>
      <c r="E345" s="64" t="s">
        <v>105</v>
      </c>
      <c r="F345" s="64" t="s">
        <v>106</v>
      </c>
      <c r="G345" s="64" t="s">
        <v>107</v>
      </c>
      <c r="H345" s="64" t="s">
        <v>108</v>
      </c>
      <c r="I345" s="64" t="s">
        <v>109</v>
      </c>
      <c r="J345" s="64" t="s">
        <v>110</v>
      </c>
      <c r="K345" s="285"/>
      <c r="L345" s="285"/>
      <c r="M345" s="285"/>
      <c r="N345" s="285"/>
      <c r="O345" s="285"/>
      <c r="P345" s="285"/>
      <c r="Q345" s="285"/>
      <c r="R345" s="285"/>
    </row>
    <row r="346" spans="1:19" ht="15.75" customHeight="1">
      <c r="A346" s="64">
        <v>2002</v>
      </c>
      <c r="B346" s="65">
        <v>71</v>
      </c>
      <c r="C346" s="87"/>
      <c r="D346" s="87"/>
      <c r="E346" s="87"/>
      <c r="F346" s="87"/>
      <c r="G346" s="87"/>
      <c r="H346" s="87"/>
      <c r="I346" s="87"/>
      <c r="J346" s="87"/>
      <c r="K346" s="88"/>
      <c r="L346" s="67"/>
      <c r="M346" s="49"/>
      <c r="N346" s="68"/>
      <c r="O346" s="107"/>
      <c r="P346" s="70">
        <f>B346</f>
        <v>71</v>
      </c>
      <c r="Q346" s="108"/>
      <c r="R346" s="107"/>
    </row>
    <row r="347" spans="1:19" ht="15.75" customHeight="1">
      <c r="A347" s="64">
        <v>2101</v>
      </c>
      <c r="B347" s="87"/>
      <c r="C347" s="87">
        <v>57</v>
      </c>
      <c r="D347" s="87"/>
      <c r="E347" s="87"/>
      <c r="F347" s="87"/>
      <c r="G347" s="87"/>
      <c r="H347" s="87"/>
      <c r="I347" s="87"/>
      <c r="J347" s="87"/>
      <c r="K347" s="88"/>
      <c r="L347" s="72"/>
      <c r="M347" s="3"/>
      <c r="N347" s="73"/>
      <c r="O347" s="74">
        <f>IF(C347=0,"",C347/B346)</f>
        <v>0.80281690140845074</v>
      </c>
      <c r="P347" s="75">
        <v>57</v>
      </c>
      <c r="Q347" s="76">
        <f t="shared" ref="Q347:Q354" si="30">IF(P347=0,"",P347/P346)</f>
        <v>0.80281690140845074</v>
      </c>
      <c r="R347" s="76">
        <f t="shared" ref="R347:R354" si="31">IF(P347=0,"",100%-Q347)</f>
        <v>0.19718309859154926</v>
      </c>
    </row>
    <row r="348" spans="1:19" ht="15.75" customHeight="1">
      <c r="A348" s="64">
        <v>2102</v>
      </c>
      <c r="B348" s="87"/>
      <c r="C348" s="87"/>
      <c r="D348" s="87">
        <v>50</v>
      </c>
      <c r="E348" s="87"/>
      <c r="F348" s="87"/>
      <c r="G348" s="87"/>
      <c r="H348" s="87"/>
      <c r="I348" s="87"/>
      <c r="J348" s="87"/>
      <c r="K348" s="88"/>
      <c r="L348" s="72"/>
      <c r="M348" s="3"/>
      <c r="N348" s="73"/>
      <c r="O348" s="74">
        <f>IF(D348=0,"",D348/C347)</f>
        <v>0.8771929824561403</v>
      </c>
      <c r="P348" s="75">
        <v>57</v>
      </c>
      <c r="Q348" s="76">
        <f t="shared" si="30"/>
        <v>1</v>
      </c>
      <c r="R348" s="76">
        <f t="shared" si="31"/>
        <v>0</v>
      </c>
      <c r="S348" s="8">
        <f>P348/P346</f>
        <v>0.80281690140845074</v>
      </c>
    </row>
    <row r="349" spans="1:19" ht="15.75" customHeight="1">
      <c r="A349" s="64">
        <v>2201</v>
      </c>
      <c r="B349" s="87"/>
      <c r="C349" s="87"/>
      <c r="D349" s="87"/>
      <c r="E349" s="87">
        <v>40</v>
      </c>
      <c r="F349" s="87"/>
      <c r="G349" s="87"/>
      <c r="H349" s="87"/>
      <c r="I349" s="87"/>
      <c r="J349" s="87"/>
      <c r="K349" s="88"/>
      <c r="L349" s="72"/>
      <c r="M349" s="3"/>
      <c r="N349" s="73"/>
      <c r="O349" s="74">
        <f>IF(E349=0,"",E349/D348)</f>
        <v>0.8</v>
      </c>
      <c r="P349" s="75">
        <v>50</v>
      </c>
      <c r="Q349" s="76">
        <f t="shared" si="30"/>
        <v>0.8771929824561403</v>
      </c>
      <c r="R349" s="76">
        <f t="shared" si="31"/>
        <v>0.1228070175438597</v>
      </c>
    </row>
    <row r="350" spans="1:19" ht="15.75" customHeight="1">
      <c r="A350" s="64">
        <v>2202</v>
      </c>
      <c r="B350" s="87"/>
      <c r="C350" s="87"/>
      <c r="D350" s="87"/>
      <c r="E350" s="87"/>
      <c r="F350" s="87">
        <v>36</v>
      </c>
      <c r="G350" s="87"/>
      <c r="H350" s="87"/>
      <c r="I350" s="87"/>
      <c r="J350" s="87"/>
      <c r="K350" s="88"/>
      <c r="L350" s="72"/>
      <c r="M350" s="3"/>
      <c r="N350" s="73"/>
      <c r="O350" s="74">
        <f>IF(F350=0,"",F350/E349)</f>
        <v>0.9</v>
      </c>
      <c r="P350" s="75">
        <v>50</v>
      </c>
      <c r="Q350" s="76">
        <f t="shared" si="30"/>
        <v>1</v>
      </c>
      <c r="R350" s="76">
        <f t="shared" si="31"/>
        <v>0</v>
      </c>
    </row>
    <row r="351" spans="1:19" ht="15.75" customHeight="1">
      <c r="A351" s="64">
        <v>2301</v>
      </c>
      <c r="B351" s="87"/>
      <c r="C351" s="87"/>
      <c r="D351" s="87"/>
      <c r="E351" s="87"/>
      <c r="F351" s="87"/>
      <c r="G351" s="87">
        <v>35</v>
      </c>
      <c r="H351" s="87"/>
      <c r="I351" s="87"/>
      <c r="J351" s="87"/>
      <c r="K351" s="88"/>
      <c r="L351" s="72"/>
      <c r="M351" s="3"/>
      <c r="N351" s="73"/>
      <c r="O351" s="74">
        <f>IF(G351=0,"",G351/F350)</f>
        <v>0.97222222222222221</v>
      </c>
      <c r="P351" s="75">
        <v>50</v>
      </c>
      <c r="Q351" s="76">
        <f t="shared" si="30"/>
        <v>1</v>
      </c>
      <c r="R351" s="76">
        <f t="shared" si="31"/>
        <v>0</v>
      </c>
    </row>
    <row r="352" spans="1:19" ht="15.75" customHeight="1">
      <c r="A352" s="64">
        <v>2302</v>
      </c>
      <c r="B352" s="87"/>
      <c r="C352" s="87"/>
      <c r="D352" s="87"/>
      <c r="E352" s="87"/>
      <c r="F352" s="87"/>
      <c r="G352" s="87"/>
      <c r="H352" s="87">
        <v>35</v>
      </c>
      <c r="I352" s="87"/>
      <c r="J352" s="87"/>
      <c r="K352" s="88"/>
      <c r="L352" s="72"/>
      <c r="M352" s="3"/>
      <c r="N352" s="73"/>
      <c r="O352" s="74">
        <f>IF(H352=0,"",H352/G351)</f>
        <v>1</v>
      </c>
      <c r="P352" s="75">
        <v>47</v>
      </c>
      <c r="Q352" s="76">
        <f t="shared" si="30"/>
        <v>0.94</v>
      </c>
      <c r="R352" s="76">
        <f t="shared" si="31"/>
        <v>6.0000000000000053E-2</v>
      </c>
    </row>
    <row r="353" spans="1:18" ht="15.75" customHeight="1">
      <c r="A353" s="64">
        <v>2401</v>
      </c>
      <c r="B353" s="87"/>
      <c r="C353" s="87"/>
      <c r="D353" s="87"/>
      <c r="E353" s="87"/>
      <c r="F353" s="87"/>
      <c r="G353" s="87"/>
      <c r="H353" s="87"/>
      <c r="I353" s="87">
        <v>35</v>
      </c>
      <c r="J353" s="87"/>
      <c r="K353" s="88">
        <v>1</v>
      </c>
      <c r="L353" s="72"/>
      <c r="M353" s="3"/>
      <c r="N353" s="73"/>
      <c r="O353" s="74">
        <f>IF(I353=0,"",I353/H352)</f>
        <v>1</v>
      </c>
      <c r="P353" s="75">
        <v>45</v>
      </c>
      <c r="Q353" s="76">
        <f t="shared" si="30"/>
        <v>0.95744680851063835</v>
      </c>
      <c r="R353" s="76">
        <f t="shared" si="31"/>
        <v>4.2553191489361653E-2</v>
      </c>
    </row>
    <row r="354" spans="1:18" ht="15.75" customHeight="1">
      <c r="A354" s="64">
        <v>2402</v>
      </c>
      <c r="B354" s="87"/>
      <c r="C354" s="87"/>
      <c r="D354" s="87"/>
      <c r="E354" s="87"/>
      <c r="F354" s="87"/>
      <c r="G354" s="87"/>
      <c r="H354" s="87"/>
      <c r="I354" s="87"/>
      <c r="J354" s="87">
        <v>30</v>
      </c>
      <c r="K354" s="88">
        <v>22</v>
      </c>
      <c r="L354" s="72"/>
      <c r="M354" s="3"/>
      <c r="N354" s="73"/>
      <c r="O354" s="78">
        <f>IF(J354=0,"",J354/I353)</f>
        <v>0.8571428571428571</v>
      </c>
      <c r="P354" s="75">
        <v>40</v>
      </c>
      <c r="Q354" s="79">
        <f t="shared" si="30"/>
        <v>0.88888888888888884</v>
      </c>
      <c r="R354" s="79">
        <f t="shared" si="31"/>
        <v>0.11111111111111116</v>
      </c>
    </row>
    <row r="355" spans="1:18" ht="15.75" customHeight="1">
      <c r="A355" s="64">
        <v>2501</v>
      </c>
      <c r="B355" s="87"/>
      <c r="C355" s="87"/>
      <c r="D355" s="87"/>
      <c r="E355" s="87"/>
      <c r="F355" s="87"/>
      <c r="G355" s="87"/>
      <c r="H355" s="87"/>
      <c r="I355" s="87"/>
      <c r="J355" s="87"/>
      <c r="K355" s="88"/>
      <c r="L355" s="72"/>
      <c r="M355" s="3"/>
      <c r="N355" s="30"/>
      <c r="O355" s="80"/>
      <c r="P355" s="81"/>
      <c r="Q355" s="82"/>
      <c r="R355" s="83"/>
    </row>
    <row r="356" spans="1:18" ht="15.75" customHeight="1">
      <c r="A356" s="64">
        <v>2502</v>
      </c>
      <c r="B356" s="87"/>
      <c r="C356" s="87"/>
      <c r="D356" s="87"/>
      <c r="E356" s="87"/>
      <c r="F356" s="87"/>
      <c r="G356" s="87"/>
      <c r="H356" s="87"/>
      <c r="I356" s="87"/>
      <c r="J356" s="87"/>
      <c r="K356" s="88"/>
      <c r="L356" s="72"/>
      <c r="M356" s="3"/>
      <c r="N356" s="30"/>
      <c r="O356" s="84"/>
      <c r="P356" s="85"/>
      <c r="Q356" s="86"/>
      <c r="R356" s="84"/>
    </row>
    <row r="357" spans="1:18" ht="15.75" customHeight="1">
      <c r="A357" s="64">
        <v>2601</v>
      </c>
      <c r="B357" s="87"/>
      <c r="C357" s="87"/>
      <c r="D357" s="87"/>
      <c r="E357" s="87"/>
      <c r="F357" s="87"/>
      <c r="G357" s="87"/>
      <c r="H357" s="87"/>
      <c r="I357" s="87"/>
      <c r="J357" s="87"/>
      <c r="K357" s="88"/>
      <c r="L357" s="72"/>
      <c r="M357" s="3"/>
      <c r="N357" s="30"/>
      <c r="O357" s="84"/>
      <c r="P357" s="85"/>
      <c r="Q357" s="86"/>
      <c r="R357" s="84"/>
    </row>
    <row r="358" spans="1:18" ht="15.75" customHeight="1">
      <c r="A358" s="64">
        <v>2602</v>
      </c>
      <c r="B358" s="87"/>
      <c r="C358" s="87"/>
      <c r="D358" s="87"/>
      <c r="E358" s="87"/>
      <c r="F358" s="87"/>
      <c r="G358" s="87"/>
      <c r="H358" s="87"/>
      <c r="I358" s="87"/>
      <c r="J358" s="87"/>
      <c r="K358" s="88"/>
      <c r="L358" s="72"/>
      <c r="M358" s="3"/>
      <c r="N358" s="30"/>
      <c r="O358" s="3"/>
      <c r="P358" s="30"/>
      <c r="Q358" s="23"/>
      <c r="R358" s="84"/>
    </row>
    <row r="359" spans="1:18" ht="15.75" customHeight="1">
      <c r="A359" s="64">
        <v>2701</v>
      </c>
      <c r="B359" s="87"/>
      <c r="C359" s="87"/>
      <c r="D359" s="87"/>
      <c r="E359" s="87"/>
      <c r="F359" s="87"/>
      <c r="G359" s="87"/>
      <c r="H359" s="87"/>
      <c r="I359" s="87"/>
      <c r="J359" s="87"/>
      <c r="K359" s="88"/>
      <c r="L359" s="72"/>
      <c r="M359" s="3"/>
      <c r="N359" s="30"/>
      <c r="O359" s="89" t="s">
        <v>83</v>
      </c>
      <c r="P359" s="90"/>
      <c r="Q359" s="91">
        <f>IF(SUM(K352:K356)=0,"",SUM(K352:K356))</f>
        <v>23</v>
      </c>
      <c r="R359" s="92" t="s">
        <v>11</v>
      </c>
    </row>
    <row r="360" spans="1:18" ht="15.75" customHeight="1">
      <c r="A360" s="64">
        <v>2702</v>
      </c>
      <c r="B360" s="87"/>
      <c r="C360" s="87"/>
      <c r="D360" s="87"/>
      <c r="E360" s="87"/>
      <c r="F360" s="87"/>
      <c r="G360" s="87"/>
      <c r="H360" s="87"/>
      <c r="I360" s="87"/>
      <c r="J360" s="87"/>
      <c r="K360" s="88"/>
      <c r="L360" s="72"/>
      <c r="M360" s="3"/>
      <c r="N360" s="30"/>
      <c r="O360" s="93" t="s">
        <v>85</v>
      </c>
      <c r="P360" s="94" t="str">
        <f>IF(P359/B346=0,"",P359/B346)</f>
        <v/>
      </c>
      <c r="Q360" s="95" t="str">
        <f>IF(P359/Q359=0,"",P359/Q359)</f>
        <v/>
      </c>
      <c r="R360" s="96" t="s">
        <v>86</v>
      </c>
    </row>
    <row r="361" spans="1:18" ht="15.75" customHeight="1">
      <c r="A361" s="64">
        <v>2801</v>
      </c>
      <c r="B361" s="87"/>
      <c r="C361" s="87"/>
      <c r="D361" s="87"/>
      <c r="E361" s="87"/>
      <c r="F361" s="87"/>
      <c r="G361" s="87"/>
      <c r="H361" s="87"/>
      <c r="I361" s="87"/>
      <c r="J361" s="87"/>
      <c r="K361" s="88"/>
      <c r="L361" s="97"/>
      <c r="M361" s="98"/>
      <c r="N361" s="99"/>
      <c r="O361" s="98"/>
      <c r="P361" s="99"/>
      <c r="Q361" s="99"/>
      <c r="R361" s="122"/>
    </row>
    <row r="362" spans="1:18" ht="18" customHeight="1">
      <c r="A362" s="29"/>
      <c r="B362" s="30"/>
      <c r="C362" s="30"/>
      <c r="D362" s="30"/>
      <c r="E362" s="288" t="s">
        <v>111</v>
      </c>
      <c r="F362" s="289"/>
      <c r="G362" s="289"/>
      <c r="H362" s="289"/>
      <c r="I362" s="289"/>
      <c r="J362" s="289"/>
      <c r="K362" s="101">
        <f>SUM(K346:K358)</f>
        <v>23</v>
      </c>
      <c r="L362" s="102">
        <f>(SUM(K353:K354)/B346)</f>
        <v>0.323943661971831</v>
      </c>
      <c r="M362" s="102">
        <f>IF(K362=0,"",K362/B346)</f>
        <v>0.323943661971831</v>
      </c>
      <c r="N362" s="102">
        <f>M362-L362</f>
        <v>0</v>
      </c>
      <c r="O362" s="3"/>
      <c r="P362" s="30"/>
      <c r="Q362" s="23"/>
      <c r="R362" s="3"/>
    </row>
    <row r="363" spans="1:18" ht="12.75" customHeight="1">
      <c r="L363" s="3"/>
      <c r="M363" s="3"/>
      <c r="O363" s="3"/>
    </row>
    <row r="364" spans="1:18" ht="12.75" customHeight="1">
      <c r="L364" s="3"/>
      <c r="M364" s="3"/>
      <c r="O364" s="3"/>
    </row>
    <row r="365" spans="1:18" ht="26.25">
      <c r="A365" s="2"/>
      <c r="B365" s="291" t="s">
        <v>99</v>
      </c>
      <c r="C365" s="292"/>
      <c r="D365" s="292"/>
      <c r="E365" s="292"/>
      <c r="F365" s="292"/>
      <c r="G365" s="292"/>
      <c r="H365" s="292"/>
      <c r="I365" s="292"/>
      <c r="J365" s="292"/>
      <c r="K365" s="60" t="s">
        <v>121</v>
      </c>
      <c r="L365" s="60"/>
      <c r="M365" s="60"/>
      <c r="N365" s="30"/>
      <c r="O365" s="3"/>
      <c r="P365" s="30"/>
      <c r="Q365" s="30"/>
      <c r="R365" s="30"/>
    </row>
    <row r="366" spans="1:18" ht="20.25">
      <c r="A366" s="293" t="s">
        <v>10</v>
      </c>
      <c r="B366" s="294" t="s">
        <v>100</v>
      </c>
      <c r="C366" s="289"/>
      <c r="D366" s="289"/>
      <c r="E366" s="289"/>
      <c r="F366" s="289"/>
      <c r="G366" s="289"/>
      <c r="H366" s="289"/>
      <c r="I366" s="289"/>
      <c r="J366" s="290"/>
      <c r="K366" s="295" t="s">
        <v>11</v>
      </c>
      <c r="L366" s="286" t="s">
        <v>3</v>
      </c>
      <c r="M366" s="286" t="s">
        <v>4</v>
      </c>
      <c r="N366" s="284" t="s">
        <v>5</v>
      </c>
      <c r="O366" s="286" t="s">
        <v>6</v>
      </c>
      <c r="P366" s="287" t="s">
        <v>7</v>
      </c>
      <c r="Q366" s="287" t="s">
        <v>8</v>
      </c>
      <c r="R366" s="286" t="s">
        <v>101</v>
      </c>
    </row>
    <row r="367" spans="1:18" ht="15.75">
      <c r="A367" s="285"/>
      <c r="B367" s="64" t="s">
        <v>102</v>
      </c>
      <c r="C367" s="64" t="s">
        <v>103</v>
      </c>
      <c r="D367" s="64" t="s">
        <v>104</v>
      </c>
      <c r="E367" s="64" t="s">
        <v>105</v>
      </c>
      <c r="F367" s="64" t="s">
        <v>106</v>
      </c>
      <c r="G367" s="64" t="s">
        <v>107</v>
      </c>
      <c r="H367" s="64" t="s">
        <v>108</v>
      </c>
      <c r="I367" s="64" t="s">
        <v>109</v>
      </c>
      <c r="J367" s="64" t="s">
        <v>110</v>
      </c>
      <c r="K367" s="285"/>
      <c r="L367" s="285"/>
      <c r="M367" s="285"/>
      <c r="N367" s="285"/>
      <c r="O367" s="285"/>
      <c r="P367" s="285"/>
      <c r="Q367" s="285"/>
      <c r="R367" s="285"/>
    </row>
    <row r="368" spans="1:18" ht="15.75">
      <c r="A368" s="64">
        <v>2101</v>
      </c>
      <c r="B368" s="65">
        <v>32</v>
      </c>
      <c r="C368" s="87"/>
      <c r="D368" s="87"/>
      <c r="E368" s="87"/>
      <c r="F368" s="87"/>
      <c r="G368" s="87"/>
      <c r="H368" s="87"/>
      <c r="I368" s="87"/>
      <c r="J368" s="87"/>
      <c r="K368" s="88"/>
      <c r="L368" s="67"/>
      <c r="M368" s="49"/>
      <c r="N368" s="68"/>
      <c r="O368" s="107"/>
      <c r="P368" s="70">
        <f>B368</f>
        <v>32</v>
      </c>
      <c r="Q368" s="108"/>
      <c r="R368" s="107"/>
    </row>
    <row r="369" spans="1:19" ht="15.75">
      <c r="A369" s="64">
        <v>2102</v>
      </c>
      <c r="B369" s="87"/>
      <c r="C369" s="87">
        <v>23</v>
      </c>
      <c r="D369" s="87"/>
      <c r="E369" s="87"/>
      <c r="F369" s="87"/>
      <c r="G369" s="87"/>
      <c r="H369" s="87"/>
      <c r="I369" s="87"/>
      <c r="J369" s="87"/>
      <c r="K369" s="88"/>
      <c r="L369" s="72"/>
      <c r="M369" s="3"/>
      <c r="N369" s="73"/>
      <c r="O369" s="74">
        <f>IF(C369=0,"",C369/B368)</f>
        <v>0.71875</v>
      </c>
      <c r="P369" s="75">
        <v>23</v>
      </c>
      <c r="Q369" s="76">
        <f t="shared" ref="Q369:Q376" si="32">IF(P369=0,"",P369/P368)</f>
        <v>0.71875</v>
      </c>
      <c r="R369" s="76">
        <f t="shared" ref="R369:R376" si="33">IF(P369=0,"",100%-Q369)</f>
        <v>0.28125</v>
      </c>
    </row>
    <row r="370" spans="1:19" ht="15.75">
      <c r="A370" s="64">
        <v>2201</v>
      </c>
      <c r="B370" s="87"/>
      <c r="C370" s="87"/>
      <c r="D370" s="87">
        <v>17</v>
      </c>
      <c r="E370" s="87"/>
      <c r="F370" s="87"/>
      <c r="G370" s="87"/>
      <c r="H370" s="87"/>
      <c r="I370" s="87"/>
      <c r="J370" s="87"/>
      <c r="K370" s="88"/>
      <c r="L370" s="72"/>
      <c r="M370" s="3"/>
      <c r="N370" s="73"/>
      <c r="O370" s="74">
        <f>IF(D370=0,"",D370/C369)</f>
        <v>0.73913043478260865</v>
      </c>
      <c r="P370" s="75">
        <v>18</v>
      </c>
      <c r="Q370" s="76">
        <f t="shared" si="32"/>
        <v>0.78260869565217395</v>
      </c>
      <c r="R370" s="76">
        <f t="shared" si="33"/>
        <v>0.21739130434782605</v>
      </c>
      <c r="S370" s="8">
        <f>P370/P368</f>
        <v>0.5625</v>
      </c>
    </row>
    <row r="371" spans="1:19" ht="15.75">
      <c r="A371" s="64">
        <v>2202</v>
      </c>
      <c r="B371" s="87"/>
      <c r="C371" s="87"/>
      <c r="D371" s="87"/>
      <c r="E371" s="87">
        <v>15</v>
      </c>
      <c r="F371" s="87"/>
      <c r="G371" s="87"/>
      <c r="H371" s="87"/>
      <c r="I371" s="87"/>
      <c r="J371" s="87"/>
      <c r="K371" s="88"/>
      <c r="L371" s="72"/>
      <c r="M371" s="3"/>
      <c r="N371" s="73"/>
      <c r="O371" s="74">
        <f>IF(E371=0,"",E371/D370)</f>
        <v>0.88235294117647056</v>
      </c>
      <c r="P371" s="75">
        <v>18</v>
      </c>
      <c r="Q371" s="76">
        <f t="shared" si="32"/>
        <v>1</v>
      </c>
      <c r="R371" s="76">
        <f t="shared" si="33"/>
        <v>0</v>
      </c>
    </row>
    <row r="372" spans="1:19" ht="15.75">
      <c r="A372" s="64">
        <v>2301</v>
      </c>
      <c r="B372" s="87"/>
      <c r="C372" s="87"/>
      <c r="D372" s="87"/>
      <c r="E372" s="87"/>
      <c r="F372" s="87">
        <v>15</v>
      </c>
      <c r="G372" s="87"/>
      <c r="H372" s="87"/>
      <c r="I372" s="87"/>
      <c r="J372" s="87"/>
      <c r="K372" s="88"/>
      <c r="L372" s="72"/>
      <c r="M372" s="3"/>
      <c r="N372" s="73"/>
      <c r="O372" s="74">
        <f>IF(F372=0,"",F372/E371)</f>
        <v>1</v>
      </c>
      <c r="P372" s="75">
        <v>16</v>
      </c>
      <c r="Q372" s="76">
        <f t="shared" si="32"/>
        <v>0.88888888888888884</v>
      </c>
      <c r="R372" s="76">
        <f t="shared" si="33"/>
        <v>0.11111111111111116</v>
      </c>
    </row>
    <row r="373" spans="1:19" ht="15.75">
      <c r="A373" s="64">
        <v>2302</v>
      </c>
      <c r="B373" s="87"/>
      <c r="C373" s="87"/>
      <c r="D373" s="87"/>
      <c r="E373" s="87"/>
      <c r="F373" s="87"/>
      <c r="G373" s="87">
        <v>13</v>
      </c>
      <c r="H373" s="87"/>
      <c r="I373" s="87"/>
      <c r="J373" s="87"/>
      <c r="K373" s="88"/>
      <c r="L373" s="72"/>
      <c r="M373" s="3"/>
      <c r="N373" s="73"/>
      <c r="O373" s="74">
        <f>IF(G373=0,"",G373/F372)</f>
        <v>0.8666666666666667</v>
      </c>
      <c r="P373" s="75">
        <v>16</v>
      </c>
      <c r="Q373" s="76">
        <f t="shared" si="32"/>
        <v>1</v>
      </c>
      <c r="R373" s="76">
        <f t="shared" si="33"/>
        <v>0</v>
      </c>
    </row>
    <row r="374" spans="1:19" ht="15.75">
      <c r="A374" s="64">
        <v>2401</v>
      </c>
      <c r="B374" s="87"/>
      <c r="C374" s="87"/>
      <c r="D374" s="87"/>
      <c r="E374" s="87"/>
      <c r="F374" s="87"/>
      <c r="G374" s="87"/>
      <c r="H374" s="87">
        <v>12</v>
      </c>
      <c r="I374" s="87"/>
      <c r="J374" s="87"/>
      <c r="K374" s="88"/>
      <c r="L374" s="72"/>
      <c r="M374" s="3"/>
      <c r="N374" s="73"/>
      <c r="O374" s="74">
        <f>IF(H374=0,"",H374/G373)</f>
        <v>0.92307692307692313</v>
      </c>
      <c r="P374" s="75">
        <v>15</v>
      </c>
      <c r="Q374" s="76">
        <f t="shared" si="32"/>
        <v>0.9375</v>
      </c>
      <c r="R374" s="76">
        <f t="shared" si="33"/>
        <v>6.25E-2</v>
      </c>
    </row>
    <row r="375" spans="1:19" ht="15.75">
      <c r="A375" s="64">
        <v>2402</v>
      </c>
      <c r="B375" s="87"/>
      <c r="C375" s="87"/>
      <c r="D375" s="87"/>
      <c r="E375" s="87"/>
      <c r="F375" s="87"/>
      <c r="G375" s="87"/>
      <c r="H375" s="87"/>
      <c r="I375" s="87">
        <v>12</v>
      </c>
      <c r="J375" s="87"/>
      <c r="K375" s="88"/>
      <c r="L375" s="72"/>
      <c r="M375" s="3"/>
      <c r="N375" s="73"/>
      <c r="O375" s="74">
        <f>IF(I375=0,"",I375/H374)</f>
        <v>1</v>
      </c>
      <c r="P375" s="75">
        <v>15</v>
      </c>
      <c r="Q375" s="76">
        <f t="shared" si="32"/>
        <v>1</v>
      </c>
      <c r="R375" s="76">
        <f t="shared" si="33"/>
        <v>0</v>
      </c>
    </row>
    <row r="376" spans="1:19" ht="15.75">
      <c r="A376" s="64">
        <v>2501</v>
      </c>
      <c r="B376" s="87"/>
      <c r="C376" s="87"/>
      <c r="D376" s="87"/>
      <c r="E376" s="87"/>
      <c r="F376" s="87"/>
      <c r="G376" s="87"/>
      <c r="H376" s="87"/>
      <c r="I376" s="87"/>
      <c r="J376" s="87"/>
      <c r="K376" s="88"/>
      <c r="L376" s="72"/>
      <c r="M376" s="3"/>
      <c r="N376" s="73"/>
      <c r="O376" s="78" t="str">
        <f>IF(J376=0,"",J376/I375)</f>
        <v/>
      </c>
      <c r="P376" s="75"/>
      <c r="Q376" s="79" t="str">
        <f t="shared" si="32"/>
        <v/>
      </c>
      <c r="R376" s="79" t="str">
        <f t="shared" si="33"/>
        <v/>
      </c>
    </row>
    <row r="377" spans="1:19" ht="15.75">
      <c r="A377" s="64">
        <v>2502</v>
      </c>
      <c r="B377" s="87"/>
      <c r="C377" s="87"/>
      <c r="D377" s="87"/>
      <c r="E377" s="87"/>
      <c r="F377" s="87"/>
      <c r="G377" s="87"/>
      <c r="H377" s="87"/>
      <c r="I377" s="87"/>
      <c r="J377" s="87"/>
      <c r="K377" s="88"/>
      <c r="L377" s="72"/>
      <c r="M377" s="3"/>
      <c r="N377" s="30"/>
      <c r="O377" s="80"/>
      <c r="P377" s="81"/>
      <c r="Q377" s="82"/>
      <c r="R377" s="83"/>
    </row>
    <row r="378" spans="1:19" ht="15.75">
      <c r="A378" s="64">
        <v>2601</v>
      </c>
      <c r="B378" s="87"/>
      <c r="C378" s="87"/>
      <c r="D378" s="87"/>
      <c r="E378" s="87"/>
      <c r="F378" s="87"/>
      <c r="G378" s="87"/>
      <c r="H378" s="87"/>
      <c r="I378" s="87"/>
      <c r="J378" s="87"/>
      <c r="K378" s="88"/>
      <c r="L378" s="72"/>
      <c r="M378" s="3"/>
      <c r="N378" s="30"/>
      <c r="O378" s="84"/>
      <c r="P378" s="85"/>
      <c r="Q378" s="86"/>
      <c r="R378" s="84"/>
    </row>
    <row r="379" spans="1:19" ht="15.75">
      <c r="A379" s="64">
        <v>2602</v>
      </c>
      <c r="B379" s="87"/>
      <c r="C379" s="87"/>
      <c r="D379" s="87"/>
      <c r="E379" s="87"/>
      <c r="F379" s="87"/>
      <c r="G379" s="87"/>
      <c r="H379" s="87"/>
      <c r="I379" s="87"/>
      <c r="J379" s="87"/>
      <c r="K379" s="88"/>
      <c r="L379" s="72"/>
      <c r="M379" s="3"/>
      <c r="N379" s="30"/>
      <c r="O379" s="84"/>
      <c r="P379" s="85"/>
      <c r="Q379" s="86"/>
      <c r="R379" s="84"/>
    </row>
    <row r="380" spans="1:19" ht="15.75">
      <c r="A380" s="64">
        <v>2701</v>
      </c>
      <c r="B380" s="87"/>
      <c r="C380" s="87"/>
      <c r="D380" s="87"/>
      <c r="E380" s="87"/>
      <c r="F380" s="87"/>
      <c r="G380" s="87"/>
      <c r="H380" s="87"/>
      <c r="I380" s="87"/>
      <c r="J380" s="87"/>
      <c r="K380" s="88"/>
      <c r="L380" s="72"/>
      <c r="M380" s="3"/>
      <c r="N380" s="30"/>
      <c r="O380" s="3"/>
      <c r="P380" s="30"/>
      <c r="Q380" s="23"/>
      <c r="R380" s="84"/>
    </row>
    <row r="381" spans="1:19" ht="15.75">
      <c r="A381" s="64">
        <v>2702</v>
      </c>
      <c r="B381" s="87"/>
      <c r="C381" s="87"/>
      <c r="D381" s="87"/>
      <c r="E381" s="87"/>
      <c r="F381" s="87"/>
      <c r="G381" s="87"/>
      <c r="H381" s="87"/>
      <c r="I381" s="87"/>
      <c r="J381" s="87"/>
      <c r="K381" s="88"/>
      <c r="L381" s="72"/>
      <c r="M381" s="3"/>
      <c r="N381" s="30"/>
      <c r="O381" s="89" t="s">
        <v>83</v>
      </c>
      <c r="P381" s="90"/>
      <c r="Q381" s="91" t="str">
        <f>IF(SUM(K374:K378)=0,"",SUM(K374:K378))</f>
        <v/>
      </c>
      <c r="R381" s="92" t="s">
        <v>11</v>
      </c>
    </row>
    <row r="382" spans="1:19" ht="15.75">
      <c r="A382" s="64">
        <v>2801</v>
      </c>
      <c r="B382" s="87"/>
      <c r="C382" s="87"/>
      <c r="D382" s="87"/>
      <c r="E382" s="87"/>
      <c r="F382" s="87"/>
      <c r="G382" s="87"/>
      <c r="H382" s="87"/>
      <c r="I382" s="87"/>
      <c r="J382" s="87"/>
      <c r="K382" s="88"/>
      <c r="L382" s="72"/>
      <c r="M382" s="3"/>
      <c r="N382" s="30"/>
      <c r="O382" s="93" t="s">
        <v>85</v>
      </c>
      <c r="P382" s="94" t="str">
        <f>IF(P381/B368=0,"",P381/B368)</f>
        <v/>
      </c>
      <c r="Q382" s="95" t="e">
        <f>IF(P381/Q381=0,"",P381/Q381)</f>
        <v>#VALUE!</v>
      </c>
      <c r="R382" s="96" t="s">
        <v>86</v>
      </c>
    </row>
    <row r="383" spans="1:19" ht="15.75">
      <c r="A383" s="64">
        <v>2802</v>
      </c>
      <c r="B383" s="87"/>
      <c r="C383" s="87"/>
      <c r="D383" s="87"/>
      <c r="E383" s="87"/>
      <c r="F383" s="87"/>
      <c r="G383" s="87"/>
      <c r="H383" s="87"/>
      <c r="I383" s="87"/>
      <c r="J383" s="87"/>
      <c r="K383" s="88"/>
      <c r="L383" s="97"/>
      <c r="M383" s="98"/>
      <c r="N383" s="99"/>
      <c r="O383" s="98"/>
      <c r="P383" s="99"/>
      <c r="Q383" s="99"/>
      <c r="R383" s="122"/>
    </row>
    <row r="384" spans="1:19" ht="18">
      <c r="A384" s="29"/>
      <c r="B384" s="30"/>
      <c r="C384" s="30"/>
      <c r="D384" s="30"/>
      <c r="E384" s="288" t="s">
        <v>111</v>
      </c>
      <c r="F384" s="289"/>
      <c r="G384" s="289"/>
      <c r="H384" s="289"/>
      <c r="I384" s="289"/>
      <c r="J384" s="289"/>
      <c r="K384" s="101">
        <f>SUM(K368:K380)</f>
        <v>0</v>
      </c>
      <c r="L384" s="102" t="str">
        <f>IF(K376=0,"",K376/B368)</f>
        <v/>
      </c>
      <c r="M384" s="102" t="str">
        <f>IF(K384=0,"",K384/B368)</f>
        <v/>
      </c>
      <c r="N384" s="102" t="str">
        <f>IF(K376=0,"",M384-L384)</f>
        <v/>
      </c>
      <c r="O384" s="3"/>
      <c r="P384" s="30"/>
      <c r="Q384" s="23"/>
      <c r="R384" s="3"/>
    </row>
    <row r="385" spans="1:22" ht="12.75" customHeight="1">
      <c r="L385" s="3"/>
      <c r="M385" s="3"/>
      <c r="O385" s="3"/>
    </row>
    <row r="386" spans="1:22" ht="12.75" customHeight="1">
      <c r="L386" s="3"/>
      <c r="M386" s="3"/>
      <c r="O386" s="3"/>
    </row>
    <row r="387" spans="1:22" ht="29.25" customHeight="1">
      <c r="A387" s="2"/>
      <c r="B387" s="291" t="s">
        <v>99</v>
      </c>
      <c r="C387" s="292"/>
      <c r="D387" s="292"/>
      <c r="E387" s="292"/>
      <c r="F387" s="292"/>
      <c r="G387" s="292"/>
      <c r="H387" s="292"/>
      <c r="I387" s="292"/>
      <c r="J387" s="292"/>
      <c r="K387" s="60" t="s">
        <v>122</v>
      </c>
      <c r="L387" s="60"/>
      <c r="M387" s="60"/>
      <c r="N387" s="30"/>
      <c r="O387" s="3"/>
      <c r="P387" s="30"/>
      <c r="Q387" s="30"/>
      <c r="R387" s="30"/>
      <c r="S387" s="131"/>
      <c r="V387" s="256">
        <f>AVERAGE(S370,S392)</f>
        <v>0.6484375</v>
      </c>
    </row>
    <row r="388" spans="1:22" ht="24.75" customHeight="1">
      <c r="A388" s="293" t="s">
        <v>10</v>
      </c>
      <c r="B388" s="294" t="s">
        <v>100</v>
      </c>
      <c r="C388" s="289"/>
      <c r="D388" s="289"/>
      <c r="E388" s="289"/>
      <c r="F388" s="289"/>
      <c r="G388" s="289"/>
      <c r="H388" s="289"/>
      <c r="I388" s="289"/>
      <c r="J388" s="290"/>
      <c r="K388" s="295" t="s">
        <v>11</v>
      </c>
      <c r="L388" s="286" t="s">
        <v>3</v>
      </c>
      <c r="M388" s="286" t="s">
        <v>4</v>
      </c>
      <c r="N388" s="284" t="s">
        <v>5</v>
      </c>
      <c r="O388" s="286" t="s">
        <v>6</v>
      </c>
      <c r="P388" s="287" t="s">
        <v>7</v>
      </c>
      <c r="Q388" s="287" t="s">
        <v>8</v>
      </c>
      <c r="R388" s="286" t="s">
        <v>101</v>
      </c>
      <c r="S388" s="131"/>
    </row>
    <row r="389" spans="1:22" ht="15.75">
      <c r="A389" s="285"/>
      <c r="B389" s="64" t="s">
        <v>102</v>
      </c>
      <c r="C389" s="64" t="s">
        <v>103</v>
      </c>
      <c r="D389" s="64" t="s">
        <v>104</v>
      </c>
      <c r="E389" s="64" t="s">
        <v>105</v>
      </c>
      <c r="F389" s="64" t="s">
        <v>106</v>
      </c>
      <c r="G389" s="64" t="s">
        <v>107</v>
      </c>
      <c r="H389" s="64" t="s">
        <v>108</v>
      </c>
      <c r="I389" s="64" t="s">
        <v>109</v>
      </c>
      <c r="J389" s="64" t="s">
        <v>110</v>
      </c>
      <c r="K389" s="285"/>
      <c r="L389" s="285"/>
      <c r="M389" s="285"/>
      <c r="N389" s="285"/>
      <c r="O389" s="285"/>
      <c r="P389" s="285"/>
      <c r="Q389" s="285"/>
      <c r="R389" s="285"/>
      <c r="S389" s="131"/>
    </row>
    <row r="390" spans="1:22" ht="15.75">
      <c r="A390" s="64">
        <v>2102</v>
      </c>
      <c r="B390" s="65">
        <v>64</v>
      </c>
      <c r="C390" s="87"/>
      <c r="D390" s="87"/>
      <c r="E390" s="87"/>
      <c r="F390" s="87"/>
      <c r="G390" s="87"/>
      <c r="H390" s="87"/>
      <c r="I390" s="87"/>
      <c r="J390" s="87"/>
      <c r="K390" s="88"/>
      <c r="L390" s="67"/>
      <c r="M390" s="49"/>
      <c r="N390" s="68"/>
      <c r="O390" s="107"/>
      <c r="P390" s="70">
        <f>B390</f>
        <v>64</v>
      </c>
      <c r="Q390" s="108"/>
      <c r="R390" s="107"/>
      <c r="S390" s="131"/>
    </row>
    <row r="391" spans="1:22" ht="15.75">
      <c r="A391" s="64">
        <v>2201</v>
      </c>
      <c r="B391" s="87"/>
      <c r="C391" s="87">
        <v>54</v>
      </c>
      <c r="D391" s="87"/>
      <c r="E391" s="87"/>
      <c r="F391" s="87"/>
      <c r="G391" s="87"/>
      <c r="H391" s="87"/>
      <c r="I391" s="87"/>
      <c r="J391" s="87"/>
      <c r="K391" s="88"/>
      <c r="L391" s="72"/>
      <c r="M391" s="3"/>
      <c r="N391" s="73"/>
      <c r="O391" s="74">
        <f>IF(C391=0,"",C391/B390)</f>
        <v>0.84375</v>
      </c>
      <c r="P391" s="75">
        <v>54</v>
      </c>
      <c r="Q391" s="76">
        <f t="shared" ref="Q391:Q398" si="34">IF(P391=0,"",P391/P390)</f>
        <v>0.84375</v>
      </c>
      <c r="R391" s="76">
        <f t="shared" ref="R391:R398" si="35">IF(P391=0,"",100%-Q391)</f>
        <v>0.15625</v>
      </c>
      <c r="S391" s="131"/>
    </row>
    <row r="392" spans="1:22" ht="15.75">
      <c r="A392" s="64">
        <v>2202</v>
      </c>
      <c r="B392" s="87"/>
      <c r="C392" s="87"/>
      <c r="D392" s="87">
        <v>44</v>
      </c>
      <c r="E392" s="87"/>
      <c r="F392" s="87"/>
      <c r="G392" s="87"/>
      <c r="H392" s="87"/>
      <c r="I392" s="87"/>
      <c r="J392" s="87"/>
      <c r="K392" s="88"/>
      <c r="L392" s="72"/>
      <c r="M392" s="3"/>
      <c r="N392" s="73"/>
      <c r="O392" s="74">
        <f>IF(D392=0,"",D392/C391)</f>
        <v>0.81481481481481477</v>
      </c>
      <c r="P392" s="75">
        <v>47</v>
      </c>
      <c r="Q392" s="76">
        <f t="shared" si="34"/>
        <v>0.87037037037037035</v>
      </c>
      <c r="R392" s="76">
        <f t="shared" si="35"/>
        <v>0.12962962962962965</v>
      </c>
      <c r="S392" s="8">
        <f>P392/P390</f>
        <v>0.734375</v>
      </c>
    </row>
    <row r="393" spans="1:22" ht="15.75">
      <c r="A393" s="64">
        <v>2301</v>
      </c>
      <c r="B393" s="87"/>
      <c r="C393" s="87"/>
      <c r="D393" s="87"/>
      <c r="E393" s="87">
        <v>37</v>
      </c>
      <c r="F393" s="87"/>
      <c r="G393" s="87"/>
      <c r="H393" s="87"/>
      <c r="I393" s="87"/>
      <c r="J393" s="87"/>
      <c r="K393" s="88"/>
      <c r="L393" s="72"/>
      <c r="M393" s="3"/>
      <c r="N393" s="73"/>
      <c r="O393" s="74">
        <f>IF(E393=0,"",E393/D392)</f>
        <v>0.84090909090909094</v>
      </c>
      <c r="P393" s="75">
        <v>42</v>
      </c>
      <c r="Q393" s="76">
        <f t="shared" si="34"/>
        <v>0.8936170212765957</v>
      </c>
      <c r="R393" s="76">
        <f t="shared" si="35"/>
        <v>0.1063829787234043</v>
      </c>
      <c r="S393" s="131"/>
    </row>
    <row r="394" spans="1:22" ht="15.75">
      <c r="A394" s="64">
        <v>2302</v>
      </c>
      <c r="B394" s="87"/>
      <c r="C394" s="87"/>
      <c r="D394" s="87"/>
      <c r="E394" s="87"/>
      <c r="F394" s="87">
        <v>37</v>
      </c>
      <c r="G394" s="87"/>
      <c r="H394" s="87"/>
      <c r="I394" s="87"/>
      <c r="J394" s="87"/>
      <c r="K394" s="88"/>
      <c r="L394" s="72"/>
      <c r="M394" s="3"/>
      <c r="N394" s="73"/>
      <c r="O394" s="74">
        <f>IF(F394=0,"",F394/E393)</f>
        <v>1</v>
      </c>
      <c r="P394" s="75">
        <v>41</v>
      </c>
      <c r="Q394" s="76">
        <f t="shared" si="34"/>
        <v>0.97619047619047616</v>
      </c>
      <c r="R394" s="76">
        <f t="shared" si="35"/>
        <v>2.3809523809523836E-2</v>
      </c>
      <c r="S394" s="131"/>
    </row>
    <row r="395" spans="1:22" ht="15.75">
      <c r="A395" s="64">
        <v>2401</v>
      </c>
      <c r="B395" s="87"/>
      <c r="C395" s="87"/>
      <c r="D395" s="87"/>
      <c r="E395" s="87"/>
      <c r="F395" s="87"/>
      <c r="G395" s="87">
        <v>37</v>
      </c>
      <c r="H395" s="87"/>
      <c r="I395" s="87"/>
      <c r="J395" s="87"/>
      <c r="K395" s="88"/>
      <c r="L395" s="72"/>
      <c r="M395" s="3"/>
      <c r="N395" s="73"/>
      <c r="O395" s="74">
        <f>IF(G395=0,"",G395/F394)</f>
        <v>1</v>
      </c>
      <c r="P395" s="75">
        <v>41</v>
      </c>
      <c r="Q395" s="76">
        <f t="shared" si="34"/>
        <v>1</v>
      </c>
      <c r="R395" s="76">
        <f t="shared" si="35"/>
        <v>0</v>
      </c>
      <c r="S395" s="131"/>
    </row>
    <row r="396" spans="1:22" ht="15.75">
      <c r="A396" s="64">
        <v>2402</v>
      </c>
      <c r="B396" s="87"/>
      <c r="C396" s="87"/>
      <c r="D396" s="87"/>
      <c r="E396" s="87"/>
      <c r="F396" s="87"/>
      <c r="G396" s="87"/>
      <c r="H396" s="87">
        <v>37</v>
      </c>
      <c r="I396" s="87"/>
      <c r="J396" s="87"/>
      <c r="K396" s="88"/>
      <c r="L396" s="72"/>
      <c r="M396" s="3"/>
      <c r="N396" s="73"/>
      <c r="O396" s="74">
        <f>IF(H396=0,"",H396/G395)</f>
        <v>1</v>
      </c>
      <c r="P396" s="75">
        <v>39</v>
      </c>
      <c r="Q396" s="76">
        <f t="shared" si="34"/>
        <v>0.95121951219512191</v>
      </c>
      <c r="R396" s="76">
        <f t="shared" si="35"/>
        <v>4.8780487804878092E-2</v>
      </c>
      <c r="S396" s="131"/>
    </row>
    <row r="397" spans="1:22" ht="15.75">
      <c r="A397" s="64">
        <v>2501</v>
      </c>
      <c r="B397" s="87"/>
      <c r="C397" s="87"/>
      <c r="D397" s="87"/>
      <c r="E397" s="87"/>
      <c r="F397" s="87"/>
      <c r="G397" s="87"/>
      <c r="H397" s="87"/>
      <c r="I397" s="87"/>
      <c r="J397" s="87"/>
      <c r="K397" s="88"/>
      <c r="L397" s="72"/>
      <c r="M397" s="3"/>
      <c r="N397" s="73"/>
      <c r="O397" s="74" t="str">
        <f>IF(I397=0,"",I397/H396)</f>
        <v/>
      </c>
      <c r="P397" s="75"/>
      <c r="Q397" s="76" t="str">
        <f t="shared" si="34"/>
        <v/>
      </c>
      <c r="R397" s="76" t="str">
        <f t="shared" si="35"/>
        <v/>
      </c>
      <c r="S397" s="131"/>
    </row>
    <row r="398" spans="1:22" ht="15.75">
      <c r="A398" s="64">
        <v>2502</v>
      </c>
      <c r="B398" s="87"/>
      <c r="C398" s="87"/>
      <c r="D398" s="87"/>
      <c r="E398" s="87"/>
      <c r="F398" s="87"/>
      <c r="G398" s="87"/>
      <c r="H398" s="87"/>
      <c r="I398" s="87"/>
      <c r="J398" s="87"/>
      <c r="K398" s="88"/>
      <c r="L398" s="72"/>
      <c r="M398" s="3"/>
      <c r="N398" s="73"/>
      <c r="O398" s="78" t="str">
        <f>IF(J398=0,"",J398/I397)</f>
        <v/>
      </c>
      <c r="P398" s="75"/>
      <c r="Q398" s="79" t="str">
        <f t="shared" si="34"/>
        <v/>
      </c>
      <c r="R398" s="79" t="str">
        <f t="shared" si="35"/>
        <v/>
      </c>
      <c r="S398" s="131"/>
    </row>
    <row r="399" spans="1:22" ht="15.75">
      <c r="A399" s="64">
        <v>2601</v>
      </c>
      <c r="B399" s="87"/>
      <c r="C399" s="87"/>
      <c r="D399" s="87"/>
      <c r="E399" s="87"/>
      <c r="F399" s="87"/>
      <c r="G399" s="87"/>
      <c r="H399" s="87"/>
      <c r="I399" s="87"/>
      <c r="J399" s="87"/>
      <c r="K399" s="88"/>
      <c r="L399" s="72"/>
      <c r="M399" s="3"/>
      <c r="N399" s="30"/>
      <c r="O399" s="80"/>
      <c r="P399" s="81"/>
      <c r="Q399" s="82"/>
      <c r="R399" s="83"/>
      <c r="S399" s="131"/>
    </row>
    <row r="400" spans="1:22" ht="15.75">
      <c r="A400" s="64">
        <v>2602</v>
      </c>
      <c r="B400" s="87"/>
      <c r="C400" s="87"/>
      <c r="D400" s="87"/>
      <c r="E400" s="87"/>
      <c r="F400" s="87"/>
      <c r="G400" s="87"/>
      <c r="H400" s="87"/>
      <c r="I400" s="87"/>
      <c r="J400" s="87"/>
      <c r="K400" s="88"/>
      <c r="L400" s="72"/>
      <c r="M400" s="3"/>
      <c r="N400" s="30"/>
      <c r="O400" s="84"/>
      <c r="P400" s="85"/>
      <c r="Q400" s="86"/>
      <c r="R400" s="84"/>
      <c r="S400" s="131"/>
    </row>
    <row r="401" spans="1:19" ht="15.75">
      <c r="A401" s="64">
        <v>2701</v>
      </c>
      <c r="B401" s="87"/>
      <c r="C401" s="87"/>
      <c r="D401" s="87"/>
      <c r="E401" s="87"/>
      <c r="F401" s="87"/>
      <c r="G401" s="87"/>
      <c r="H401" s="87"/>
      <c r="I401" s="87"/>
      <c r="J401" s="87"/>
      <c r="K401" s="88"/>
      <c r="L401" s="72"/>
      <c r="M401" s="3"/>
      <c r="N401" s="30"/>
      <c r="O401" s="84"/>
      <c r="P401" s="85"/>
      <c r="Q401" s="86"/>
      <c r="R401" s="84"/>
      <c r="S401" s="131"/>
    </row>
    <row r="402" spans="1:19" ht="15.75">
      <c r="A402" s="64">
        <v>2702</v>
      </c>
      <c r="B402" s="87"/>
      <c r="C402" s="87"/>
      <c r="D402" s="87"/>
      <c r="E402" s="87"/>
      <c r="F402" s="87"/>
      <c r="G402" s="87"/>
      <c r="H402" s="87"/>
      <c r="I402" s="87"/>
      <c r="J402" s="87"/>
      <c r="K402" s="88"/>
      <c r="L402" s="72"/>
      <c r="M402" s="3"/>
      <c r="N402" s="30"/>
      <c r="O402" s="3"/>
      <c r="P402" s="30"/>
      <c r="Q402" s="23"/>
      <c r="R402" s="84"/>
      <c r="S402" s="131"/>
    </row>
    <row r="403" spans="1:19" ht="15.75">
      <c r="A403" s="64">
        <v>2801</v>
      </c>
      <c r="B403" s="87"/>
      <c r="C403" s="87"/>
      <c r="D403" s="87"/>
      <c r="E403" s="87"/>
      <c r="F403" s="87"/>
      <c r="G403" s="87"/>
      <c r="H403" s="87"/>
      <c r="I403" s="87"/>
      <c r="J403" s="87"/>
      <c r="K403" s="88"/>
      <c r="L403" s="72"/>
      <c r="M403" s="3"/>
      <c r="N403" s="30"/>
      <c r="O403" s="89" t="s">
        <v>83</v>
      </c>
      <c r="P403" s="90"/>
      <c r="Q403" s="91" t="str">
        <f>IF(SUM(K396:K400)=0,"",SUM(K396:K400))</f>
        <v/>
      </c>
      <c r="R403" s="92" t="s">
        <v>11</v>
      </c>
      <c r="S403" s="131"/>
    </row>
    <row r="404" spans="1:19" ht="15.75">
      <c r="A404" s="64">
        <v>2802</v>
      </c>
      <c r="B404" s="87"/>
      <c r="C404" s="87"/>
      <c r="D404" s="87"/>
      <c r="E404" s="87"/>
      <c r="F404" s="87"/>
      <c r="G404" s="87"/>
      <c r="H404" s="87"/>
      <c r="I404" s="87"/>
      <c r="J404" s="87"/>
      <c r="K404" s="88"/>
      <c r="L404" s="72"/>
      <c r="M404" s="3"/>
      <c r="N404" s="30"/>
      <c r="O404" s="93" t="s">
        <v>85</v>
      </c>
      <c r="P404" s="94" t="str">
        <f>IF(P403/B390=0,"",P403/B390)</f>
        <v/>
      </c>
      <c r="Q404" s="95" t="e">
        <f>IF(P403/Q403=0,"",P403/Q403)</f>
        <v>#VALUE!</v>
      </c>
      <c r="R404" s="96" t="s">
        <v>86</v>
      </c>
      <c r="S404" s="131"/>
    </row>
    <row r="405" spans="1:19" ht="15.75">
      <c r="A405" s="64">
        <v>2901</v>
      </c>
      <c r="B405" s="87"/>
      <c r="C405" s="87"/>
      <c r="D405" s="87"/>
      <c r="E405" s="87"/>
      <c r="F405" s="87"/>
      <c r="G405" s="87"/>
      <c r="H405" s="87"/>
      <c r="I405" s="87"/>
      <c r="J405" s="87"/>
      <c r="K405" s="88"/>
      <c r="L405" s="97"/>
      <c r="M405" s="98"/>
      <c r="N405" s="99"/>
      <c r="O405" s="98"/>
      <c r="P405" s="99"/>
      <c r="Q405" s="99"/>
      <c r="R405" s="122"/>
      <c r="S405" s="131"/>
    </row>
    <row r="406" spans="1:19" ht="18">
      <c r="A406" s="29"/>
      <c r="B406" s="30"/>
      <c r="C406" s="30"/>
      <c r="D406" s="30"/>
      <c r="E406" s="288" t="s">
        <v>111</v>
      </c>
      <c r="F406" s="289"/>
      <c r="G406" s="289"/>
      <c r="H406" s="289"/>
      <c r="I406" s="289"/>
      <c r="J406" s="289"/>
      <c r="K406" s="101">
        <f>SUM(K390:K402)</f>
        <v>0</v>
      </c>
      <c r="L406" s="102" t="str">
        <f>IF(K398=0,"",K398/B390)</f>
        <v/>
      </c>
      <c r="M406" s="102" t="str">
        <f>IF(K406=0,"",K406/B390)</f>
        <v/>
      </c>
      <c r="N406" s="102" t="str">
        <f>IF(K398=0,"",M406-L406)</f>
        <v/>
      </c>
      <c r="O406" s="3"/>
      <c r="P406" s="30"/>
      <c r="Q406" s="23"/>
      <c r="R406" s="3"/>
      <c r="S406" s="131"/>
    </row>
    <row r="407" spans="1:19" ht="12.75" customHeight="1">
      <c r="L407" s="3"/>
      <c r="M407" s="3"/>
      <c r="O407" s="3"/>
    </row>
    <row r="408" spans="1:19" ht="12.75" customHeight="1">
      <c r="L408" s="3"/>
      <c r="M408" s="3"/>
      <c r="O408" s="3"/>
    </row>
    <row r="409" spans="1:19" ht="26.25">
      <c r="A409" s="2"/>
      <c r="B409" s="291" t="s">
        <v>99</v>
      </c>
      <c r="C409" s="292"/>
      <c r="D409" s="292"/>
      <c r="E409" s="292"/>
      <c r="F409" s="292"/>
      <c r="G409" s="292"/>
      <c r="H409" s="292"/>
      <c r="I409" s="292"/>
      <c r="J409" s="292"/>
      <c r="K409" s="60" t="s">
        <v>123</v>
      </c>
      <c r="L409" s="60"/>
      <c r="M409" s="60"/>
      <c r="N409" s="30"/>
      <c r="O409" s="3"/>
      <c r="P409" s="30"/>
      <c r="Q409" s="30"/>
      <c r="R409" s="30"/>
      <c r="S409" s="131"/>
    </row>
    <row r="410" spans="1:19" ht="20.25">
      <c r="A410" s="293" t="s">
        <v>10</v>
      </c>
      <c r="B410" s="294" t="s">
        <v>100</v>
      </c>
      <c r="C410" s="289"/>
      <c r="D410" s="289"/>
      <c r="E410" s="289"/>
      <c r="F410" s="289"/>
      <c r="G410" s="289"/>
      <c r="H410" s="289"/>
      <c r="I410" s="289"/>
      <c r="J410" s="290"/>
      <c r="K410" s="295" t="s">
        <v>11</v>
      </c>
      <c r="L410" s="286" t="s">
        <v>3</v>
      </c>
      <c r="M410" s="286" t="s">
        <v>4</v>
      </c>
      <c r="N410" s="284" t="s">
        <v>5</v>
      </c>
      <c r="O410" s="286" t="s">
        <v>6</v>
      </c>
      <c r="P410" s="287" t="s">
        <v>7</v>
      </c>
      <c r="Q410" s="287" t="s">
        <v>8</v>
      </c>
      <c r="R410" s="286" t="s">
        <v>101</v>
      </c>
      <c r="S410" s="131"/>
    </row>
    <row r="411" spans="1:19" ht="15.75">
      <c r="A411" s="285"/>
      <c r="B411" s="64" t="s">
        <v>102</v>
      </c>
      <c r="C411" s="64" t="s">
        <v>103</v>
      </c>
      <c r="D411" s="64" t="s">
        <v>104</v>
      </c>
      <c r="E411" s="64" t="s">
        <v>105</v>
      </c>
      <c r="F411" s="64" t="s">
        <v>106</v>
      </c>
      <c r="G411" s="64" t="s">
        <v>107</v>
      </c>
      <c r="H411" s="64" t="s">
        <v>108</v>
      </c>
      <c r="I411" s="64" t="s">
        <v>109</v>
      </c>
      <c r="J411" s="64" t="s">
        <v>110</v>
      </c>
      <c r="K411" s="285"/>
      <c r="L411" s="285"/>
      <c r="M411" s="285"/>
      <c r="N411" s="285"/>
      <c r="O411" s="285"/>
      <c r="P411" s="285"/>
      <c r="Q411" s="285"/>
      <c r="R411" s="285"/>
      <c r="S411" s="131"/>
    </row>
    <row r="412" spans="1:19" ht="15.75">
      <c r="A412" s="64">
        <v>2201</v>
      </c>
      <c r="B412" s="65">
        <v>46</v>
      </c>
      <c r="C412" s="87"/>
      <c r="D412" s="87"/>
      <c r="E412" s="87"/>
      <c r="F412" s="87"/>
      <c r="G412" s="87"/>
      <c r="H412" s="87"/>
      <c r="I412" s="87"/>
      <c r="J412" s="87"/>
      <c r="K412" s="88"/>
      <c r="L412" s="67"/>
      <c r="M412" s="49"/>
      <c r="N412" s="68"/>
      <c r="O412" s="107"/>
      <c r="P412" s="70">
        <f>B412</f>
        <v>46</v>
      </c>
      <c r="Q412" s="108"/>
      <c r="R412" s="107"/>
      <c r="S412" s="131"/>
    </row>
    <row r="413" spans="1:19" ht="15.75">
      <c r="A413" s="64">
        <v>2202</v>
      </c>
      <c r="B413" s="87"/>
      <c r="C413" s="87">
        <v>39</v>
      </c>
      <c r="D413" s="87"/>
      <c r="E413" s="87"/>
      <c r="F413" s="87"/>
      <c r="G413" s="87"/>
      <c r="H413" s="87"/>
      <c r="I413" s="87"/>
      <c r="J413" s="87"/>
      <c r="K413" s="88"/>
      <c r="L413" s="72"/>
      <c r="M413" s="3"/>
      <c r="N413" s="73"/>
      <c r="O413" s="74">
        <f>IF(C413=0,"",C413/B412)</f>
        <v>0.84782608695652173</v>
      </c>
      <c r="P413" s="75">
        <v>39</v>
      </c>
      <c r="Q413" s="76">
        <f t="shared" ref="Q413:Q420" si="36">IF(P413=0,"",P413/P412)</f>
        <v>0.84782608695652173</v>
      </c>
      <c r="R413" s="76">
        <f t="shared" ref="R413:R420" si="37">IF(P413=0,"",100%-Q413)</f>
        <v>0.15217391304347827</v>
      </c>
      <c r="S413" s="131"/>
    </row>
    <row r="414" spans="1:19" ht="15.75">
      <c r="A414" s="64">
        <v>2301</v>
      </c>
      <c r="B414" s="87"/>
      <c r="C414" s="87"/>
      <c r="D414" s="87">
        <v>32</v>
      </c>
      <c r="E414" s="87"/>
      <c r="F414" s="87"/>
      <c r="G414" s="87"/>
      <c r="H414" s="87"/>
      <c r="I414" s="87"/>
      <c r="J414" s="87"/>
      <c r="K414" s="88"/>
      <c r="L414" s="72"/>
      <c r="M414" s="3"/>
      <c r="N414" s="73"/>
      <c r="O414" s="74">
        <f>IF(D414=0,"",D414/C413)</f>
        <v>0.82051282051282048</v>
      </c>
      <c r="P414" s="75">
        <v>33</v>
      </c>
      <c r="Q414" s="76">
        <f t="shared" si="36"/>
        <v>0.84615384615384615</v>
      </c>
      <c r="R414" s="76">
        <f t="shared" si="37"/>
        <v>0.15384615384615385</v>
      </c>
      <c r="S414" s="8">
        <f>P414/P412</f>
        <v>0.71739130434782605</v>
      </c>
    </row>
    <row r="415" spans="1:19" ht="15.75">
      <c r="A415" s="64">
        <v>2302</v>
      </c>
      <c r="B415" s="87"/>
      <c r="C415" s="87"/>
      <c r="D415" s="87"/>
      <c r="E415" s="87">
        <v>25</v>
      </c>
      <c r="F415" s="87"/>
      <c r="G415" s="87"/>
      <c r="H415" s="87"/>
      <c r="I415" s="87"/>
      <c r="J415" s="87"/>
      <c r="K415" s="88"/>
      <c r="L415" s="72"/>
      <c r="M415" s="3"/>
      <c r="N415" s="73"/>
      <c r="O415" s="74">
        <f>IF(E415=0,"",E415/D414)</f>
        <v>0.78125</v>
      </c>
      <c r="P415" s="75">
        <v>26</v>
      </c>
      <c r="Q415" s="76">
        <f t="shared" si="36"/>
        <v>0.78787878787878785</v>
      </c>
      <c r="R415" s="76">
        <f t="shared" si="37"/>
        <v>0.21212121212121215</v>
      </c>
      <c r="S415" s="131"/>
    </row>
    <row r="416" spans="1:19" ht="15.75">
      <c r="A416" s="64">
        <v>2401</v>
      </c>
      <c r="B416" s="87"/>
      <c r="C416" s="87"/>
      <c r="D416" s="87"/>
      <c r="E416" s="87"/>
      <c r="F416" s="87">
        <v>24</v>
      </c>
      <c r="G416" s="87"/>
      <c r="H416" s="87"/>
      <c r="I416" s="87"/>
      <c r="J416" s="87"/>
      <c r="K416" s="88"/>
      <c r="L416" s="72"/>
      <c r="M416" s="3"/>
      <c r="N416" s="73"/>
      <c r="O416" s="74">
        <f>IF(F416=0,"",F416/E415)</f>
        <v>0.96</v>
      </c>
      <c r="P416" s="75">
        <v>25</v>
      </c>
      <c r="Q416" s="76">
        <f t="shared" si="36"/>
        <v>0.96153846153846156</v>
      </c>
      <c r="R416" s="76">
        <f t="shared" si="37"/>
        <v>3.8461538461538436E-2</v>
      </c>
      <c r="S416" s="131"/>
    </row>
    <row r="417" spans="1:19" ht="15.75">
      <c r="A417" s="64">
        <v>2402</v>
      </c>
      <c r="B417" s="87"/>
      <c r="C417" s="87"/>
      <c r="D417" s="87"/>
      <c r="E417" s="87"/>
      <c r="F417" s="87"/>
      <c r="G417" s="87">
        <v>23</v>
      </c>
      <c r="H417" s="87"/>
      <c r="I417" s="87"/>
      <c r="J417" s="87"/>
      <c r="K417" s="88"/>
      <c r="L417" s="72"/>
      <c r="M417" s="3"/>
      <c r="N417" s="73"/>
      <c r="O417" s="74">
        <f>IF(G417=0,"",G417/F416)</f>
        <v>0.95833333333333337</v>
      </c>
      <c r="P417" s="75">
        <v>24</v>
      </c>
      <c r="Q417" s="76">
        <f t="shared" si="36"/>
        <v>0.96</v>
      </c>
      <c r="R417" s="76">
        <f t="shared" si="37"/>
        <v>4.0000000000000036E-2</v>
      </c>
      <c r="S417" s="131"/>
    </row>
    <row r="418" spans="1:19" ht="15.75">
      <c r="A418" s="64">
        <v>2501</v>
      </c>
      <c r="B418" s="87"/>
      <c r="C418" s="87"/>
      <c r="D418" s="87"/>
      <c r="E418" s="87"/>
      <c r="F418" s="87"/>
      <c r="G418" s="87"/>
      <c r="H418" s="87"/>
      <c r="I418" s="87"/>
      <c r="J418" s="87"/>
      <c r="K418" s="88"/>
      <c r="L418" s="72"/>
      <c r="M418" s="3"/>
      <c r="N418" s="73"/>
      <c r="O418" s="74" t="str">
        <f>IF(H418=0,"",H418/G417)</f>
        <v/>
      </c>
      <c r="P418" s="75"/>
      <c r="Q418" s="76" t="str">
        <f t="shared" si="36"/>
        <v/>
      </c>
      <c r="R418" s="76" t="str">
        <f t="shared" si="37"/>
        <v/>
      </c>
      <c r="S418" s="131"/>
    </row>
    <row r="419" spans="1:19" ht="15.75">
      <c r="A419" s="64">
        <v>2502</v>
      </c>
      <c r="B419" s="87"/>
      <c r="C419" s="87"/>
      <c r="D419" s="87"/>
      <c r="E419" s="87"/>
      <c r="F419" s="87"/>
      <c r="G419" s="87"/>
      <c r="H419" s="87"/>
      <c r="I419" s="87"/>
      <c r="J419" s="87"/>
      <c r="K419" s="88"/>
      <c r="L419" s="72"/>
      <c r="M419" s="3"/>
      <c r="N419" s="73"/>
      <c r="O419" s="74" t="str">
        <f>IF(I419=0,"",I419/H418)</f>
        <v/>
      </c>
      <c r="P419" s="75"/>
      <c r="Q419" s="76" t="str">
        <f t="shared" si="36"/>
        <v/>
      </c>
      <c r="R419" s="76" t="str">
        <f t="shared" si="37"/>
        <v/>
      </c>
      <c r="S419" s="131"/>
    </row>
    <row r="420" spans="1:19" ht="15.75">
      <c r="A420" s="64">
        <v>2601</v>
      </c>
      <c r="B420" s="87"/>
      <c r="C420" s="87"/>
      <c r="D420" s="87"/>
      <c r="E420" s="87"/>
      <c r="F420" s="87"/>
      <c r="G420" s="87"/>
      <c r="H420" s="87"/>
      <c r="I420" s="87"/>
      <c r="J420" s="87"/>
      <c r="K420" s="88"/>
      <c r="L420" s="72"/>
      <c r="M420" s="3"/>
      <c r="N420" s="73"/>
      <c r="O420" s="78" t="str">
        <f>IF(J420=0,"",J420/I419)</f>
        <v/>
      </c>
      <c r="P420" s="75"/>
      <c r="Q420" s="79" t="str">
        <f t="shared" si="36"/>
        <v/>
      </c>
      <c r="R420" s="79" t="str">
        <f t="shared" si="37"/>
        <v/>
      </c>
      <c r="S420" s="131"/>
    </row>
    <row r="421" spans="1:19" ht="15.75">
      <c r="A421" s="64">
        <v>2602</v>
      </c>
      <c r="B421" s="87"/>
      <c r="C421" s="87"/>
      <c r="D421" s="87"/>
      <c r="E421" s="87"/>
      <c r="F421" s="87"/>
      <c r="G421" s="87"/>
      <c r="H421" s="87"/>
      <c r="I421" s="87"/>
      <c r="J421" s="87"/>
      <c r="K421" s="88"/>
      <c r="L421" s="72"/>
      <c r="M421" s="3"/>
      <c r="N421" s="30"/>
      <c r="O421" s="80"/>
      <c r="P421" s="81"/>
      <c r="Q421" s="82"/>
      <c r="R421" s="83"/>
      <c r="S421" s="131"/>
    </row>
    <row r="422" spans="1:19" ht="15.75">
      <c r="A422" s="64">
        <v>2701</v>
      </c>
      <c r="B422" s="87"/>
      <c r="C422" s="87"/>
      <c r="D422" s="87"/>
      <c r="E422" s="87"/>
      <c r="F422" s="87"/>
      <c r="G422" s="87"/>
      <c r="H422" s="87"/>
      <c r="I422" s="87"/>
      <c r="J422" s="87"/>
      <c r="K422" s="88"/>
      <c r="L422" s="72"/>
      <c r="M422" s="3"/>
      <c r="N422" s="30"/>
      <c r="O422" s="84"/>
      <c r="P422" s="85"/>
      <c r="Q422" s="86"/>
      <c r="R422" s="84"/>
      <c r="S422" s="131"/>
    </row>
    <row r="423" spans="1:19" ht="15.75">
      <c r="A423" s="64">
        <v>2702</v>
      </c>
      <c r="B423" s="87"/>
      <c r="C423" s="87"/>
      <c r="D423" s="87"/>
      <c r="E423" s="87"/>
      <c r="F423" s="87"/>
      <c r="G423" s="87"/>
      <c r="H423" s="87"/>
      <c r="I423" s="87"/>
      <c r="J423" s="87"/>
      <c r="K423" s="88"/>
      <c r="L423" s="72"/>
      <c r="M423" s="3"/>
      <c r="N423" s="30"/>
      <c r="O423" s="84"/>
      <c r="P423" s="85"/>
      <c r="Q423" s="86"/>
      <c r="R423" s="84"/>
      <c r="S423" s="131"/>
    </row>
    <row r="424" spans="1:19" ht="15.75">
      <c r="A424" s="64">
        <v>2801</v>
      </c>
      <c r="B424" s="87"/>
      <c r="C424" s="87"/>
      <c r="D424" s="87"/>
      <c r="E424" s="87"/>
      <c r="F424" s="87"/>
      <c r="G424" s="87"/>
      <c r="H424" s="87"/>
      <c r="I424" s="87"/>
      <c r="J424" s="87"/>
      <c r="K424" s="88"/>
      <c r="L424" s="72"/>
      <c r="M424" s="3"/>
      <c r="N424" s="30"/>
      <c r="O424" s="3"/>
      <c r="P424" s="30"/>
      <c r="Q424" s="23"/>
      <c r="R424" s="84"/>
      <c r="S424" s="131"/>
    </row>
    <row r="425" spans="1:19" ht="15.75">
      <c r="A425" s="64">
        <v>2802</v>
      </c>
      <c r="B425" s="87"/>
      <c r="C425" s="87"/>
      <c r="D425" s="87"/>
      <c r="E425" s="87"/>
      <c r="F425" s="87"/>
      <c r="G425" s="87"/>
      <c r="H425" s="87"/>
      <c r="I425" s="87"/>
      <c r="J425" s="87"/>
      <c r="K425" s="88"/>
      <c r="L425" s="72"/>
      <c r="M425" s="3"/>
      <c r="N425" s="30"/>
      <c r="O425" s="89" t="s">
        <v>83</v>
      </c>
      <c r="P425" s="90"/>
      <c r="Q425" s="91" t="str">
        <f>IF(SUM(K418:K422)=0,"",SUM(K418:K422))</f>
        <v/>
      </c>
      <c r="R425" s="92" t="s">
        <v>11</v>
      </c>
      <c r="S425" s="131"/>
    </row>
    <row r="426" spans="1:19" ht="15.75">
      <c r="A426" s="64">
        <v>2901</v>
      </c>
      <c r="B426" s="87"/>
      <c r="C426" s="87"/>
      <c r="D426" s="87"/>
      <c r="E426" s="87"/>
      <c r="F426" s="87"/>
      <c r="G426" s="87"/>
      <c r="H426" s="87"/>
      <c r="I426" s="87"/>
      <c r="J426" s="87"/>
      <c r="K426" s="88"/>
      <c r="L426" s="72"/>
      <c r="M426" s="3"/>
      <c r="N426" s="30"/>
      <c r="O426" s="93" t="s">
        <v>85</v>
      </c>
      <c r="P426" s="94" t="str">
        <f>IF(P425/B412=0,"",P425/B412)</f>
        <v/>
      </c>
      <c r="Q426" s="95" t="e">
        <f>IF(P425/Q425=0,"",P425/Q425)</f>
        <v>#VALUE!</v>
      </c>
      <c r="R426" s="96" t="s">
        <v>86</v>
      </c>
      <c r="S426" s="131"/>
    </row>
    <row r="427" spans="1:19" ht="15.75">
      <c r="A427" s="64">
        <v>2902</v>
      </c>
      <c r="B427" s="87"/>
      <c r="C427" s="87"/>
      <c r="D427" s="87"/>
      <c r="E427" s="87"/>
      <c r="F427" s="87"/>
      <c r="G427" s="87"/>
      <c r="H427" s="87"/>
      <c r="I427" s="87"/>
      <c r="J427" s="87"/>
      <c r="K427" s="88"/>
      <c r="L427" s="97"/>
      <c r="M427" s="98"/>
      <c r="N427" s="99"/>
      <c r="O427" s="98"/>
      <c r="P427" s="99"/>
      <c r="Q427" s="99"/>
      <c r="R427" s="122"/>
      <c r="S427" s="131"/>
    </row>
    <row r="428" spans="1:19" ht="18">
      <c r="A428" s="29"/>
      <c r="B428" s="30"/>
      <c r="C428" s="30"/>
      <c r="D428" s="30"/>
      <c r="E428" s="288" t="s">
        <v>111</v>
      </c>
      <c r="F428" s="289"/>
      <c r="G428" s="289"/>
      <c r="H428" s="289"/>
      <c r="I428" s="289"/>
      <c r="J428" s="289"/>
      <c r="K428" s="101">
        <f>SUM(K412:K424)</f>
        <v>0</v>
      </c>
      <c r="L428" s="102" t="str">
        <f>IF(K420=0,"",K420/B412)</f>
        <v/>
      </c>
      <c r="M428" s="102" t="str">
        <f>IF(K428=0,"",K428/B412)</f>
        <v/>
      </c>
      <c r="N428" s="102" t="str">
        <f>IF(K420=0,"",M428-L428)</f>
        <v/>
      </c>
      <c r="O428" s="3"/>
      <c r="P428" s="30"/>
      <c r="Q428" s="23"/>
      <c r="R428" s="3"/>
      <c r="S428" s="131"/>
    </row>
    <row r="429" spans="1:19" ht="12.75" customHeight="1">
      <c r="L429" s="3"/>
      <c r="M429" s="3"/>
      <c r="O429" s="3"/>
    </row>
    <row r="430" spans="1:19" ht="12.75" customHeight="1">
      <c r="L430" s="3"/>
      <c r="M430" s="3"/>
      <c r="O430" s="3"/>
    </row>
    <row r="431" spans="1:19" ht="12.75" customHeight="1">
      <c r="L431" s="3"/>
      <c r="M431" s="3"/>
      <c r="O431" s="3"/>
    </row>
    <row r="432" spans="1:19" ht="12.75" customHeight="1">
      <c r="L432" s="3"/>
      <c r="M432" s="3"/>
      <c r="O432" s="3"/>
    </row>
    <row r="433" spans="12:15" ht="12.75" customHeight="1">
      <c r="L433" s="3"/>
      <c r="M433" s="3"/>
      <c r="O433" s="3"/>
    </row>
    <row r="434" spans="12:15" ht="12.75" customHeight="1">
      <c r="L434" s="3"/>
      <c r="M434" s="3"/>
      <c r="O434" s="3"/>
    </row>
    <row r="435" spans="12:15" ht="12.75" customHeight="1">
      <c r="L435" s="3"/>
      <c r="M435" s="3"/>
      <c r="O435" s="3"/>
    </row>
    <row r="436" spans="12:15" ht="12.75" customHeight="1">
      <c r="L436" s="3"/>
      <c r="M436" s="3"/>
      <c r="O436" s="3"/>
    </row>
    <row r="437" spans="12:15" ht="12.75" customHeight="1">
      <c r="L437" s="3"/>
      <c r="M437" s="3"/>
      <c r="O437" s="3"/>
    </row>
    <row r="438" spans="12:15" ht="12.75" customHeight="1">
      <c r="L438" s="3"/>
      <c r="M438" s="3"/>
      <c r="O438" s="3"/>
    </row>
    <row r="439" spans="12:15" ht="12.75" customHeight="1">
      <c r="L439" s="3"/>
      <c r="M439" s="3"/>
      <c r="O439" s="3"/>
    </row>
    <row r="440" spans="12:15" ht="12.75" customHeight="1">
      <c r="L440" s="3"/>
      <c r="M440" s="3"/>
      <c r="O440" s="3"/>
    </row>
    <row r="441" spans="12:15" ht="12.75" customHeight="1">
      <c r="L441" s="3"/>
      <c r="M441" s="3"/>
      <c r="O441" s="3"/>
    </row>
    <row r="442" spans="12:15" ht="12.75" customHeight="1">
      <c r="L442" s="3"/>
      <c r="M442" s="3"/>
      <c r="O442" s="3"/>
    </row>
    <row r="443" spans="12:15" ht="12.75" customHeight="1">
      <c r="L443" s="3"/>
      <c r="M443" s="3"/>
      <c r="O443" s="3"/>
    </row>
    <row r="444" spans="12:15" ht="12.75" customHeight="1">
      <c r="L444" s="3"/>
      <c r="M444" s="3"/>
      <c r="O444" s="3"/>
    </row>
    <row r="445" spans="12:15" ht="12.75" customHeight="1">
      <c r="L445" s="3"/>
      <c r="M445" s="3"/>
      <c r="O445" s="3"/>
    </row>
    <row r="446" spans="12:15" ht="12.75" customHeight="1">
      <c r="L446" s="3"/>
      <c r="M446" s="3"/>
      <c r="O446" s="3"/>
    </row>
    <row r="447" spans="12:15" ht="12.75" customHeight="1">
      <c r="L447" s="3"/>
      <c r="M447" s="3"/>
      <c r="O447" s="3"/>
    </row>
    <row r="448" spans="12:15" ht="12.75" customHeight="1">
      <c r="L448" s="3"/>
      <c r="M448" s="3"/>
      <c r="O448" s="3"/>
    </row>
    <row r="449" spans="12:15" ht="12.75" customHeight="1">
      <c r="L449" s="3"/>
      <c r="M449" s="3"/>
      <c r="O449" s="3"/>
    </row>
    <row r="450" spans="12:15" ht="12.75" customHeight="1">
      <c r="L450" s="3"/>
      <c r="M450" s="3"/>
      <c r="O450" s="3"/>
    </row>
    <row r="451" spans="12:15" ht="12.75" customHeight="1">
      <c r="L451" s="3"/>
      <c r="M451" s="3"/>
      <c r="O451" s="3"/>
    </row>
    <row r="452" spans="12:15" ht="12.75" customHeight="1">
      <c r="L452" s="3"/>
      <c r="M452" s="3"/>
      <c r="O452" s="3"/>
    </row>
    <row r="453" spans="12:15" ht="12.75" customHeight="1">
      <c r="L453" s="3"/>
      <c r="M453" s="3"/>
      <c r="O453" s="3"/>
    </row>
    <row r="454" spans="12:15" ht="12.75" customHeight="1">
      <c r="L454" s="3"/>
      <c r="M454" s="3"/>
      <c r="O454" s="3"/>
    </row>
    <row r="455" spans="12:15" ht="12.75" customHeight="1">
      <c r="L455" s="3"/>
      <c r="M455" s="3"/>
      <c r="O455" s="3"/>
    </row>
    <row r="456" spans="12:15" ht="12.75" customHeight="1">
      <c r="L456" s="3"/>
      <c r="M456" s="3"/>
      <c r="O456" s="3"/>
    </row>
    <row r="457" spans="12:15" ht="12.75" customHeight="1">
      <c r="L457" s="3"/>
      <c r="M457" s="3"/>
      <c r="O457" s="3"/>
    </row>
    <row r="458" spans="12:15" ht="12.75" customHeight="1">
      <c r="L458" s="3"/>
      <c r="M458" s="3"/>
      <c r="O458" s="3"/>
    </row>
    <row r="459" spans="12:15" ht="12.75" customHeight="1">
      <c r="L459" s="3"/>
      <c r="M459" s="3"/>
      <c r="O459" s="3"/>
    </row>
    <row r="460" spans="12:15" ht="12.75" customHeight="1">
      <c r="L460" s="3"/>
      <c r="M460" s="3"/>
      <c r="O460" s="3"/>
    </row>
    <row r="461" spans="12:15" ht="12.75" customHeight="1">
      <c r="L461" s="3"/>
      <c r="M461" s="3"/>
      <c r="O461" s="3"/>
    </row>
    <row r="462" spans="12:15" ht="12.75" customHeight="1">
      <c r="L462" s="3"/>
      <c r="M462" s="3"/>
      <c r="O462" s="3"/>
    </row>
    <row r="463" spans="12:15" ht="12.75" customHeight="1">
      <c r="L463" s="3"/>
      <c r="M463" s="3"/>
      <c r="O463" s="3"/>
    </row>
    <row r="464" spans="12:15" ht="12.75" customHeight="1">
      <c r="L464" s="3"/>
      <c r="M464" s="3"/>
      <c r="O464" s="3"/>
    </row>
    <row r="465" spans="12:15" ht="12.75" customHeight="1">
      <c r="L465" s="3"/>
      <c r="M465" s="3"/>
      <c r="O465" s="3"/>
    </row>
    <row r="466" spans="12:15" ht="12.75" customHeight="1">
      <c r="L466" s="3"/>
      <c r="M466" s="3"/>
      <c r="O466" s="3"/>
    </row>
    <row r="467" spans="12:15" ht="12.75" customHeight="1">
      <c r="L467" s="3"/>
      <c r="M467" s="3"/>
      <c r="O467" s="3"/>
    </row>
    <row r="468" spans="12:15" ht="12.75" customHeight="1">
      <c r="L468" s="3"/>
      <c r="M468" s="3"/>
      <c r="O468" s="3"/>
    </row>
    <row r="469" spans="12:15" ht="12.75" customHeight="1">
      <c r="L469" s="3"/>
      <c r="M469" s="3"/>
      <c r="O469" s="3"/>
    </row>
    <row r="470" spans="12:15" ht="12.75" customHeight="1">
      <c r="L470" s="3"/>
      <c r="M470" s="3"/>
      <c r="O470" s="3"/>
    </row>
    <row r="471" spans="12:15" ht="12.75" customHeight="1">
      <c r="L471" s="3"/>
      <c r="M471" s="3"/>
      <c r="O471" s="3"/>
    </row>
    <row r="472" spans="12:15" ht="12.75" customHeight="1">
      <c r="L472" s="3"/>
      <c r="M472" s="3"/>
      <c r="O472" s="3"/>
    </row>
    <row r="473" spans="12:15" ht="12.75" customHeight="1">
      <c r="L473" s="3"/>
      <c r="M473" s="3"/>
      <c r="O473" s="3"/>
    </row>
    <row r="474" spans="12:15" ht="12.75" customHeight="1">
      <c r="L474" s="3"/>
      <c r="M474" s="3"/>
      <c r="O474" s="3"/>
    </row>
    <row r="475" spans="12:15" ht="12.75" customHeight="1">
      <c r="L475" s="3"/>
      <c r="M475" s="3"/>
      <c r="O475" s="3"/>
    </row>
    <row r="476" spans="12:15" ht="12.75" customHeight="1">
      <c r="L476" s="3"/>
      <c r="M476" s="3"/>
      <c r="O476" s="3"/>
    </row>
    <row r="477" spans="12:15" ht="12.75" customHeight="1">
      <c r="L477" s="3"/>
      <c r="M477" s="3"/>
      <c r="O477" s="3"/>
    </row>
    <row r="478" spans="12:15" ht="12.75" customHeight="1">
      <c r="L478" s="3"/>
      <c r="M478" s="3"/>
      <c r="O478" s="3"/>
    </row>
    <row r="479" spans="12:15" ht="12.75" customHeight="1">
      <c r="L479" s="3"/>
      <c r="M479" s="3"/>
      <c r="O479" s="3"/>
    </row>
    <row r="480" spans="12:15" ht="12.75" customHeight="1">
      <c r="L480" s="3"/>
      <c r="M480" s="3"/>
      <c r="O480" s="3"/>
    </row>
    <row r="481" spans="12:15" ht="12.75" customHeight="1">
      <c r="L481" s="3"/>
      <c r="M481" s="3"/>
      <c r="O481" s="3"/>
    </row>
    <row r="482" spans="12:15" ht="12.75" customHeight="1">
      <c r="L482" s="3"/>
      <c r="M482" s="3"/>
      <c r="O482" s="3"/>
    </row>
    <row r="483" spans="12:15" ht="12.75" customHeight="1">
      <c r="L483" s="3"/>
      <c r="M483" s="3"/>
      <c r="O483" s="3"/>
    </row>
    <row r="484" spans="12:15" ht="12.75" customHeight="1">
      <c r="L484" s="3"/>
      <c r="M484" s="3"/>
      <c r="O484" s="3"/>
    </row>
    <row r="485" spans="12:15" ht="12.75" customHeight="1">
      <c r="L485" s="3"/>
      <c r="M485" s="3"/>
      <c r="O485" s="3"/>
    </row>
    <row r="486" spans="12:15" ht="12.75" customHeight="1">
      <c r="L486" s="3"/>
      <c r="M486" s="3"/>
      <c r="O486" s="3"/>
    </row>
    <row r="487" spans="12:15" ht="12.75" customHeight="1">
      <c r="L487" s="3"/>
      <c r="M487" s="3"/>
      <c r="O487" s="3"/>
    </row>
    <row r="488" spans="12:15" ht="12.75" customHeight="1">
      <c r="L488" s="3"/>
      <c r="M488" s="3"/>
      <c r="O488" s="3"/>
    </row>
    <row r="489" spans="12:15" ht="12.75" customHeight="1">
      <c r="L489" s="3"/>
      <c r="M489" s="3"/>
      <c r="O489" s="3"/>
    </row>
    <row r="490" spans="12:15" ht="12.75" customHeight="1">
      <c r="L490" s="3"/>
      <c r="M490" s="3"/>
      <c r="O490" s="3"/>
    </row>
    <row r="491" spans="12:15" ht="12.75" customHeight="1">
      <c r="L491" s="3"/>
      <c r="M491" s="3"/>
      <c r="O491" s="3"/>
    </row>
    <row r="492" spans="12:15" ht="12.75" customHeight="1">
      <c r="L492" s="3"/>
      <c r="M492" s="3"/>
      <c r="O492" s="3"/>
    </row>
    <row r="493" spans="12:15" ht="12.75" customHeight="1">
      <c r="L493" s="3"/>
      <c r="M493" s="3"/>
      <c r="O493" s="3"/>
    </row>
    <row r="494" spans="12:15" ht="12.75" customHeight="1">
      <c r="L494" s="3"/>
      <c r="M494" s="3"/>
      <c r="O494" s="3"/>
    </row>
    <row r="495" spans="12:15" ht="12.75" customHeight="1">
      <c r="L495" s="3"/>
      <c r="M495" s="3"/>
      <c r="O495" s="3"/>
    </row>
    <row r="496" spans="12:15" ht="12.75" customHeight="1">
      <c r="L496" s="3"/>
      <c r="M496" s="3"/>
      <c r="O496" s="3"/>
    </row>
    <row r="497" spans="12:15" ht="12.75" customHeight="1">
      <c r="L497" s="3"/>
      <c r="M497" s="3"/>
      <c r="O497" s="3"/>
    </row>
    <row r="498" spans="12:15" ht="12.75" customHeight="1">
      <c r="L498" s="3"/>
      <c r="M498" s="3"/>
      <c r="O498" s="3"/>
    </row>
    <row r="499" spans="12:15" ht="12.75" customHeight="1">
      <c r="L499" s="3"/>
      <c r="M499" s="3"/>
      <c r="O499" s="3"/>
    </row>
    <row r="500" spans="12:15" ht="12.75" customHeight="1">
      <c r="L500" s="3"/>
      <c r="M500" s="3"/>
      <c r="O500" s="3"/>
    </row>
    <row r="501" spans="12:15" ht="12.75" customHeight="1">
      <c r="L501" s="3"/>
      <c r="M501" s="3"/>
      <c r="O501" s="3"/>
    </row>
    <row r="502" spans="12:15" ht="12.75" customHeight="1">
      <c r="L502" s="3"/>
      <c r="M502" s="3"/>
      <c r="O502" s="3"/>
    </row>
    <row r="503" spans="12:15" ht="12.75" customHeight="1">
      <c r="L503" s="3"/>
      <c r="M503" s="3"/>
      <c r="O503" s="3"/>
    </row>
    <row r="504" spans="12:15" ht="12.75" customHeight="1">
      <c r="L504" s="3"/>
      <c r="M504" s="3"/>
      <c r="O504" s="3"/>
    </row>
    <row r="505" spans="12:15" ht="12.75" customHeight="1">
      <c r="L505" s="3"/>
      <c r="M505" s="3"/>
      <c r="O505" s="3"/>
    </row>
    <row r="506" spans="12:15" ht="12.75" customHeight="1">
      <c r="L506" s="3"/>
      <c r="M506" s="3"/>
      <c r="O506" s="3"/>
    </row>
    <row r="507" spans="12:15" ht="12.75" customHeight="1">
      <c r="L507" s="3"/>
      <c r="M507" s="3"/>
      <c r="O507" s="3"/>
    </row>
    <row r="508" spans="12:15" ht="12.75" customHeight="1">
      <c r="L508" s="3"/>
      <c r="M508" s="3"/>
      <c r="O508" s="3"/>
    </row>
    <row r="509" spans="12:15" ht="12.75" customHeight="1">
      <c r="L509" s="3"/>
      <c r="M509" s="3"/>
      <c r="O509" s="3"/>
    </row>
    <row r="510" spans="12:15" ht="12.75" customHeight="1">
      <c r="L510" s="3"/>
      <c r="M510" s="3"/>
      <c r="O510" s="3"/>
    </row>
    <row r="511" spans="12:15" ht="12.75" customHeight="1">
      <c r="L511" s="3"/>
      <c r="M511" s="3"/>
      <c r="O511" s="3"/>
    </row>
    <row r="512" spans="12:15" ht="12.75" customHeight="1">
      <c r="L512" s="3"/>
      <c r="M512" s="3"/>
      <c r="O512" s="3"/>
    </row>
    <row r="513" spans="12:15" ht="12.75" customHeight="1">
      <c r="L513" s="3"/>
      <c r="M513" s="3"/>
      <c r="O513" s="3"/>
    </row>
    <row r="514" spans="12:15" ht="12.75" customHeight="1">
      <c r="L514" s="3"/>
      <c r="M514" s="3"/>
      <c r="O514" s="3"/>
    </row>
    <row r="515" spans="12:15" ht="12.75" customHeight="1">
      <c r="L515" s="3"/>
      <c r="M515" s="3"/>
      <c r="O515" s="3"/>
    </row>
    <row r="516" spans="12:15" ht="12.75" customHeight="1">
      <c r="L516" s="3"/>
      <c r="M516" s="3"/>
      <c r="O516" s="3"/>
    </row>
    <row r="517" spans="12:15" ht="12.75" customHeight="1">
      <c r="L517" s="3"/>
      <c r="M517" s="3"/>
      <c r="O517" s="3"/>
    </row>
    <row r="518" spans="12:15" ht="12.75" customHeight="1">
      <c r="L518" s="3"/>
      <c r="M518" s="3"/>
      <c r="O518" s="3"/>
    </row>
    <row r="519" spans="12:15" ht="12.75" customHeight="1">
      <c r="L519" s="3"/>
      <c r="M519" s="3"/>
      <c r="O519" s="3"/>
    </row>
    <row r="520" spans="12:15" ht="12.75" customHeight="1">
      <c r="L520" s="3"/>
      <c r="M520" s="3"/>
      <c r="O520" s="3"/>
    </row>
    <row r="521" spans="12:15" ht="12.75" customHeight="1">
      <c r="L521" s="3"/>
      <c r="M521" s="3"/>
      <c r="O521" s="3"/>
    </row>
    <row r="522" spans="12:15" ht="12.75" customHeight="1">
      <c r="L522" s="3"/>
      <c r="M522" s="3"/>
      <c r="O522" s="3"/>
    </row>
    <row r="523" spans="12:15" ht="12.75" customHeight="1">
      <c r="L523" s="3"/>
      <c r="M523" s="3"/>
      <c r="O523" s="3"/>
    </row>
    <row r="524" spans="12:15" ht="12.75" customHeight="1">
      <c r="L524" s="3"/>
      <c r="M524" s="3"/>
      <c r="O524" s="3"/>
    </row>
    <row r="525" spans="12:15" ht="12.75" customHeight="1">
      <c r="L525" s="3"/>
      <c r="M525" s="3"/>
      <c r="O525" s="3"/>
    </row>
    <row r="526" spans="12:15" ht="12.75" customHeight="1">
      <c r="L526" s="3"/>
      <c r="M526" s="3"/>
      <c r="O526" s="3"/>
    </row>
    <row r="527" spans="12:15" ht="12.75" customHeight="1">
      <c r="L527" s="3"/>
      <c r="M527" s="3"/>
      <c r="O527" s="3"/>
    </row>
    <row r="528" spans="12:15" ht="12.75" customHeight="1">
      <c r="L528" s="3"/>
      <c r="M528" s="3"/>
      <c r="O528" s="3"/>
    </row>
    <row r="529" spans="12:15" ht="12.75" customHeight="1">
      <c r="L529" s="3"/>
      <c r="M529" s="3"/>
      <c r="O529" s="3"/>
    </row>
    <row r="530" spans="12:15" ht="12.75" customHeight="1">
      <c r="L530" s="3"/>
      <c r="M530" s="3"/>
      <c r="O530" s="3"/>
    </row>
    <row r="531" spans="12:15" ht="12.75" customHeight="1">
      <c r="L531" s="3"/>
      <c r="M531" s="3"/>
      <c r="O531" s="3"/>
    </row>
    <row r="532" spans="12:15" ht="12.75" customHeight="1">
      <c r="L532" s="3"/>
      <c r="M532" s="3"/>
      <c r="O532" s="3"/>
    </row>
    <row r="533" spans="12:15" ht="12.75" customHeight="1">
      <c r="L533" s="3"/>
      <c r="M533" s="3"/>
      <c r="O533" s="3"/>
    </row>
    <row r="534" spans="12:15" ht="12.75" customHeight="1">
      <c r="L534" s="3"/>
      <c r="M534" s="3"/>
      <c r="O534" s="3"/>
    </row>
    <row r="535" spans="12:15" ht="12.75" customHeight="1">
      <c r="L535" s="3"/>
      <c r="M535" s="3"/>
      <c r="O535" s="3"/>
    </row>
    <row r="536" spans="12:15" ht="12.75" customHeight="1">
      <c r="L536" s="3"/>
      <c r="M536" s="3"/>
      <c r="O536" s="3"/>
    </row>
    <row r="537" spans="12:15" ht="12.75" customHeight="1">
      <c r="L537" s="3"/>
      <c r="M537" s="3"/>
      <c r="O537" s="3"/>
    </row>
    <row r="538" spans="12:15" ht="12.75" customHeight="1">
      <c r="L538" s="3"/>
      <c r="M538" s="3"/>
      <c r="O538" s="3"/>
    </row>
    <row r="539" spans="12:15" ht="12.75" customHeight="1">
      <c r="L539" s="3"/>
      <c r="M539" s="3"/>
      <c r="O539" s="3"/>
    </row>
    <row r="540" spans="12:15" ht="12.75" customHeight="1">
      <c r="L540" s="3"/>
      <c r="M540" s="3"/>
      <c r="O540" s="3"/>
    </row>
    <row r="541" spans="12:15" ht="12.75" customHeight="1">
      <c r="L541" s="3"/>
      <c r="M541" s="3"/>
      <c r="O541" s="3"/>
    </row>
    <row r="542" spans="12:15" ht="12.75" customHeight="1">
      <c r="L542" s="3"/>
      <c r="M542" s="3"/>
      <c r="O542" s="3"/>
    </row>
    <row r="543" spans="12:15" ht="12.75" customHeight="1">
      <c r="L543" s="3"/>
      <c r="M543" s="3"/>
      <c r="O543" s="3"/>
    </row>
    <row r="544" spans="12:15" ht="12.75" customHeight="1">
      <c r="L544" s="3"/>
      <c r="M544" s="3"/>
      <c r="O544" s="3"/>
    </row>
    <row r="545" spans="12:15" ht="12.75" customHeight="1">
      <c r="L545" s="3"/>
      <c r="M545" s="3"/>
      <c r="O545" s="3"/>
    </row>
    <row r="546" spans="12:15" ht="12.75" customHeight="1">
      <c r="L546" s="3"/>
      <c r="M546" s="3"/>
      <c r="O546" s="3"/>
    </row>
    <row r="547" spans="12:15" ht="12.75" customHeight="1">
      <c r="L547" s="3"/>
      <c r="M547" s="3"/>
      <c r="O547" s="3"/>
    </row>
    <row r="548" spans="12:15" ht="12.75" customHeight="1">
      <c r="L548" s="3"/>
      <c r="M548" s="3"/>
      <c r="O548" s="3"/>
    </row>
    <row r="549" spans="12:15" ht="12.75" customHeight="1">
      <c r="L549" s="3"/>
      <c r="M549" s="3"/>
      <c r="O549" s="3"/>
    </row>
    <row r="550" spans="12:15" ht="12.75" customHeight="1">
      <c r="L550" s="3"/>
      <c r="M550" s="3"/>
      <c r="O550" s="3"/>
    </row>
    <row r="551" spans="12:15" ht="12.75" customHeight="1">
      <c r="L551" s="3"/>
      <c r="M551" s="3"/>
      <c r="O551" s="3"/>
    </row>
    <row r="552" spans="12:15" ht="12.75" customHeight="1">
      <c r="L552" s="3"/>
      <c r="M552" s="3"/>
      <c r="O552" s="3"/>
    </row>
    <row r="553" spans="12:15" ht="12.75" customHeight="1">
      <c r="L553" s="3"/>
      <c r="M553" s="3"/>
      <c r="O553" s="3"/>
    </row>
    <row r="554" spans="12:15" ht="12.75" customHeight="1">
      <c r="L554" s="3"/>
      <c r="M554" s="3"/>
      <c r="O554" s="3"/>
    </row>
    <row r="555" spans="12:15" ht="12.75" customHeight="1">
      <c r="L555" s="3"/>
      <c r="M555" s="3"/>
      <c r="O555" s="3"/>
    </row>
    <row r="556" spans="12:15" ht="12.75" customHeight="1">
      <c r="L556" s="3"/>
      <c r="M556" s="3"/>
      <c r="O556" s="3"/>
    </row>
    <row r="557" spans="12:15" ht="12.75" customHeight="1">
      <c r="L557" s="3"/>
      <c r="M557" s="3"/>
      <c r="O557" s="3"/>
    </row>
    <row r="558" spans="12:15" ht="12.75" customHeight="1">
      <c r="L558" s="3"/>
      <c r="M558" s="3"/>
      <c r="O558" s="3"/>
    </row>
    <row r="559" spans="12:15" ht="12.75" customHeight="1">
      <c r="L559" s="3"/>
      <c r="M559" s="3"/>
      <c r="O559" s="3"/>
    </row>
    <row r="560" spans="12:15" ht="12.75" customHeight="1">
      <c r="L560" s="3"/>
      <c r="M560" s="3"/>
      <c r="O560" s="3"/>
    </row>
    <row r="561" spans="12:15" ht="12.75" customHeight="1">
      <c r="L561" s="3"/>
      <c r="M561" s="3"/>
      <c r="O561" s="3"/>
    </row>
    <row r="562" spans="12:15" ht="12.75" customHeight="1">
      <c r="L562" s="3"/>
      <c r="M562" s="3"/>
      <c r="O562" s="3"/>
    </row>
    <row r="563" spans="12:15" ht="12.75" customHeight="1">
      <c r="L563" s="3"/>
      <c r="M563" s="3"/>
      <c r="O563" s="3"/>
    </row>
    <row r="564" spans="12:15" ht="12.75" customHeight="1">
      <c r="L564" s="3"/>
      <c r="M564" s="3"/>
      <c r="O564" s="3"/>
    </row>
    <row r="565" spans="12:15" ht="12.75" customHeight="1">
      <c r="L565" s="3"/>
      <c r="M565" s="3"/>
      <c r="O565" s="3"/>
    </row>
    <row r="566" spans="12:15" ht="12.75" customHeight="1">
      <c r="L566" s="3"/>
      <c r="M566" s="3"/>
      <c r="O566" s="3"/>
    </row>
    <row r="567" spans="12:15" ht="12.75" customHeight="1">
      <c r="L567" s="3"/>
      <c r="M567" s="3"/>
      <c r="O567" s="3"/>
    </row>
    <row r="568" spans="12:15" ht="12.75" customHeight="1">
      <c r="L568" s="3"/>
      <c r="M568" s="3"/>
      <c r="O568" s="3"/>
    </row>
    <row r="569" spans="12:15" ht="12.75" customHeight="1">
      <c r="L569" s="3"/>
      <c r="M569" s="3"/>
      <c r="O569" s="3"/>
    </row>
    <row r="570" spans="12:15" ht="12.75" customHeight="1">
      <c r="L570" s="3"/>
      <c r="M570" s="3"/>
      <c r="O570" s="3"/>
    </row>
    <row r="571" spans="12:15" ht="12.75" customHeight="1">
      <c r="L571" s="3"/>
      <c r="M571" s="3"/>
      <c r="O571" s="3"/>
    </row>
    <row r="572" spans="12:15" ht="12.75" customHeight="1">
      <c r="L572" s="3"/>
      <c r="M572" s="3"/>
      <c r="O572" s="3"/>
    </row>
    <row r="573" spans="12:15" ht="12.75" customHeight="1">
      <c r="L573" s="3"/>
      <c r="M573" s="3"/>
      <c r="O573" s="3"/>
    </row>
    <row r="574" spans="12:15" ht="12.75" customHeight="1">
      <c r="L574" s="3"/>
      <c r="M574" s="3"/>
      <c r="O574" s="3"/>
    </row>
    <row r="575" spans="12:15" ht="12.75" customHeight="1">
      <c r="L575" s="3"/>
      <c r="M575" s="3"/>
      <c r="O575" s="3"/>
    </row>
    <row r="576" spans="12:15" ht="12.75" customHeight="1">
      <c r="L576" s="3"/>
      <c r="M576" s="3"/>
      <c r="O576" s="3"/>
    </row>
    <row r="577" spans="12:15" ht="12.75" customHeight="1">
      <c r="L577" s="3"/>
      <c r="M577" s="3"/>
      <c r="O577" s="3"/>
    </row>
    <row r="578" spans="12:15" ht="12.75" customHeight="1">
      <c r="L578" s="3"/>
      <c r="M578" s="3"/>
      <c r="O578" s="3"/>
    </row>
    <row r="579" spans="12:15" ht="12.75" customHeight="1">
      <c r="L579" s="3"/>
      <c r="M579" s="3"/>
      <c r="O579" s="3"/>
    </row>
    <row r="580" spans="12:15" ht="12.75" customHeight="1">
      <c r="L580" s="3"/>
      <c r="M580" s="3"/>
      <c r="O580" s="3"/>
    </row>
    <row r="581" spans="12:15" ht="12.75" customHeight="1">
      <c r="L581" s="3"/>
      <c r="M581" s="3"/>
      <c r="O581" s="3"/>
    </row>
    <row r="582" spans="12:15" ht="12.75" customHeight="1">
      <c r="L582" s="3"/>
      <c r="M582" s="3"/>
      <c r="O582" s="3"/>
    </row>
    <row r="583" spans="12:15" ht="12.75" customHeight="1">
      <c r="L583" s="3"/>
      <c r="M583" s="3"/>
      <c r="O583" s="3"/>
    </row>
    <row r="584" spans="12:15" ht="12.75" customHeight="1">
      <c r="L584" s="3"/>
      <c r="M584" s="3"/>
      <c r="O584" s="3"/>
    </row>
    <row r="585" spans="12:15" ht="12.75" customHeight="1">
      <c r="L585" s="3"/>
      <c r="M585" s="3"/>
      <c r="O585" s="3"/>
    </row>
    <row r="586" spans="12:15" ht="12.75" customHeight="1">
      <c r="L586" s="3"/>
      <c r="M586" s="3"/>
      <c r="O586" s="3"/>
    </row>
    <row r="587" spans="12:15" ht="12.75" customHeight="1">
      <c r="L587" s="3"/>
      <c r="M587" s="3"/>
      <c r="O587" s="3"/>
    </row>
    <row r="588" spans="12:15" ht="12.75" customHeight="1">
      <c r="L588" s="3"/>
      <c r="M588" s="3"/>
      <c r="O588" s="3"/>
    </row>
    <row r="589" spans="12:15" ht="12.75" customHeight="1">
      <c r="L589" s="3"/>
      <c r="M589" s="3"/>
      <c r="O589" s="3"/>
    </row>
    <row r="590" spans="12:15" ht="12.75" customHeight="1">
      <c r="L590" s="3"/>
      <c r="M590" s="3"/>
      <c r="O590" s="3"/>
    </row>
    <row r="591" spans="12:15" ht="12.75" customHeight="1">
      <c r="L591" s="3"/>
      <c r="M591" s="3"/>
      <c r="O591" s="3"/>
    </row>
    <row r="592" spans="12:15" ht="12.75" customHeight="1">
      <c r="L592" s="3"/>
      <c r="M592" s="3"/>
      <c r="O592" s="3"/>
    </row>
    <row r="593" spans="12:15" ht="12.75" customHeight="1">
      <c r="L593" s="3"/>
      <c r="M593" s="3"/>
      <c r="O593" s="3"/>
    </row>
    <row r="594" spans="12:15" ht="12.75" customHeight="1">
      <c r="L594" s="3"/>
      <c r="M594" s="3"/>
      <c r="O594" s="3"/>
    </row>
    <row r="595" spans="12:15" ht="12.75" customHeight="1">
      <c r="L595" s="3"/>
      <c r="M595" s="3"/>
      <c r="O595" s="3"/>
    </row>
    <row r="596" spans="12:15" ht="12.75" customHeight="1">
      <c r="L596" s="3"/>
      <c r="M596" s="3"/>
      <c r="O596" s="3"/>
    </row>
    <row r="597" spans="12:15" ht="12.75" customHeight="1">
      <c r="L597" s="3"/>
      <c r="M597" s="3"/>
      <c r="O597" s="3"/>
    </row>
    <row r="598" spans="12:15" ht="12.75" customHeight="1">
      <c r="L598" s="3"/>
      <c r="M598" s="3"/>
      <c r="O598" s="3"/>
    </row>
    <row r="599" spans="12:15" ht="12.75" customHeight="1">
      <c r="L599" s="3"/>
      <c r="M599" s="3"/>
      <c r="O599" s="3"/>
    </row>
    <row r="600" spans="12:15" ht="12.75" customHeight="1">
      <c r="L600" s="3"/>
      <c r="M600" s="3"/>
      <c r="O600" s="3"/>
    </row>
    <row r="601" spans="12:15" ht="12.75" customHeight="1">
      <c r="L601" s="3"/>
      <c r="M601" s="3"/>
      <c r="O601" s="3"/>
    </row>
    <row r="602" spans="12:15" ht="12.75" customHeight="1">
      <c r="L602" s="3"/>
      <c r="M602" s="3"/>
      <c r="O602" s="3"/>
    </row>
    <row r="603" spans="12:15" ht="12.75" customHeight="1">
      <c r="L603" s="3"/>
      <c r="M603" s="3"/>
      <c r="O603" s="3"/>
    </row>
    <row r="604" spans="12:15" ht="12.75" customHeight="1">
      <c r="L604" s="3"/>
      <c r="M604" s="3"/>
      <c r="O604" s="3"/>
    </row>
    <row r="605" spans="12:15" ht="12.75" customHeight="1">
      <c r="L605" s="3"/>
      <c r="M605" s="3"/>
      <c r="O605" s="3"/>
    </row>
    <row r="606" spans="12:15" ht="12.75" customHeight="1">
      <c r="L606" s="3"/>
      <c r="M606" s="3"/>
      <c r="O606" s="3"/>
    </row>
    <row r="607" spans="12:15" ht="12.75" customHeight="1">
      <c r="L607" s="3"/>
      <c r="M607" s="3"/>
      <c r="O607" s="3"/>
    </row>
    <row r="608" spans="12:15" ht="12.75" customHeight="1">
      <c r="L608" s="3"/>
      <c r="M608" s="3"/>
      <c r="O608" s="3"/>
    </row>
    <row r="609" spans="12:15" ht="12.75" customHeight="1">
      <c r="L609" s="3"/>
      <c r="M609" s="3"/>
      <c r="O609" s="3"/>
    </row>
    <row r="610" spans="12:15" ht="12.75" customHeight="1">
      <c r="L610" s="3"/>
      <c r="M610" s="3"/>
      <c r="O610" s="3"/>
    </row>
    <row r="611" spans="12:15" ht="12.75" customHeight="1">
      <c r="L611" s="3"/>
      <c r="M611" s="3"/>
      <c r="O611" s="3"/>
    </row>
    <row r="612" spans="12:15" ht="12.75" customHeight="1">
      <c r="L612" s="3"/>
      <c r="M612" s="3"/>
      <c r="O612" s="3"/>
    </row>
    <row r="613" spans="12:15" ht="12.75" customHeight="1">
      <c r="L613" s="3"/>
      <c r="M613" s="3"/>
      <c r="O613" s="3"/>
    </row>
    <row r="614" spans="12:15" ht="12.75" customHeight="1">
      <c r="L614" s="3"/>
      <c r="M614" s="3"/>
      <c r="O614" s="3"/>
    </row>
    <row r="615" spans="12:15" ht="12.75" customHeight="1">
      <c r="L615" s="3"/>
      <c r="M615" s="3"/>
      <c r="O615" s="3"/>
    </row>
    <row r="616" spans="12:15" ht="12.75" customHeight="1">
      <c r="L616" s="3"/>
      <c r="M616" s="3"/>
      <c r="O616" s="3"/>
    </row>
    <row r="617" spans="12:15" ht="12.75" customHeight="1">
      <c r="L617" s="3"/>
      <c r="M617" s="3"/>
      <c r="O617" s="3"/>
    </row>
    <row r="618" spans="12:15" ht="12.75" customHeight="1">
      <c r="L618" s="3"/>
      <c r="M618" s="3"/>
      <c r="O618" s="3"/>
    </row>
    <row r="619" spans="12:15" ht="12.75" customHeight="1">
      <c r="L619" s="3"/>
      <c r="M619" s="3"/>
      <c r="O619" s="3"/>
    </row>
    <row r="620" spans="12:15" ht="12.75" customHeight="1">
      <c r="L620" s="3"/>
      <c r="M620" s="3"/>
      <c r="O620" s="3"/>
    </row>
    <row r="621" spans="12:15" ht="12.75" customHeight="1">
      <c r="L621" s="3"/>
      <c r="M621" s="3"/>
      <c r="O621" s="3"/>
    </row>
    <row r="622" spans="12:15" ht="12.75" customHeight="1">
      <c r="L622" s="3"/>
      <c r="M622" s="3"/>
      <c r="O622" s="3"/>
    </row>
    <row r="623" spans="12:15" ht="12.75" customHeight="1">
      <c r="L623" s="3"/>
      <c r="M623" s="3"/>
      <c r="O623" s="3"/>
    </row>
    <row r="624" spans="12:15" ht="12.75" customHeight="1">
      <c r="L624" s="3"/>
      <c r="M624" s="3"/>
      <c r="O624" s="3"/>
    </row>
    <row r="625" spans="12:15" ht="12.75" customHeight="1">
      <c r="L625" s="3"/>
      <c r="M625" s="3"/>
      <c r="O625" s="3"/>
    </row>
    <row r="626" spans="12:15" ht="12.75" customHeight="1">
      <c r="L626" s="3"/>
      <c r="M626" s="3"/>
      <c r="O626" s="3"/>
    </row>
    <row r="627" spans="12:15" ht="12.75" customHeight="1">
      <c r="L627" s="3"/>
      <c r="M627" s="3"/>
      <c r="O627" s="3"/>
    </row>
    <row r="628" spans="12:15" ht="12.75" customHeight="1">
      <c r="L628" s="3"/>
      <c r="M628" s="3"/>
      <c r="O628" s="3"/>
    </row>
    <row r="629" spans="12:15" ht="12.75" customHeight="1">
      <c r="L629" s="3"/>
      <c r="M629" s="3"/>
      <c r="O629" s="3"/>
    </row>
    <row r="630" spans="12:15" ht="12.75" customHeight="1">
      <c r="L630" s="3"/>
      <c r="M630" s="3"/>
      <c r="O630" s="3"/>
    </row>
    <row r="631" spans="12:15" ht="12.75" customHeight="1">
      <c r="L631" s="3"/>
      <c r="M631" s="3"/>
      <c r="O631" s="3"/>
    </row>
    <row r="632" spans="12:15" ht="12.75" customHeight="1">
      <c r="L632" s="3"/>
      <c r="M632" s="3"/>
      <c r="O632" s="3"/>
    </row>
    <row r="633" spans="12:15" ht="12.75" customHeight="1">
      <c r="L633" s="3"/>
      <c r="M633" s="3"/>
      <c r="O633" s="3"/>
    </row>
    <row r="634" spans="12:15" ht="12.75" customHeight="1">
      <c r="L634" s="3"/>
      <c r="M634" s="3"/>
      <c r="O634" s="3"/>
    </row>
    <row r="635" spans="12:15" ht="12.75" customHeight="1">
      <c r="L635" s="3"/>
      <c r="M635" s="3"/>
      <c r="O635" s="3"/>
    </row>
    <row r="636" spans="12:15" ht="12.75" customHeight="1">
      <c r="L636" s="3"/>
      <c r="M636" s="3"/>
      <c r="O636" s="3"/>
    </row>
    <row r="637" spans="12:15" ht="12.75" customHeight="1">
      <c r="L637" s="3"/>
      <c r="M637" s="3"/>
      <c r="O637" s="3"/>
    </row>
    <row r="638" spans="12:15" ht="12.75" customHeight="1">
      <c r="L638" s="3"/>
      <c r="M638" s="3"/>
      <c r="O638" s="3"/>
    </row>
    <row r="639" spans="12:15" ht="12.75" customHeight="1">
      <c r="L639" s="3"/>
      <c r="M639" s="3"/>
      <c r="O639" s="3"/>
    </row>
    <row r="640" spans="12:15" ht="12.75" customHeight="1">
      <c r="L640" s="3"/>
      <c r="M640" s="3"/>
      <c r="O640" s="3"/>
    </row>
    <row r="641" spans="12:15" ht="12.75" customHeight="1">
      <c r="L641" s="3"/>
      <c r="M641" s="3"/>
      <c r="O641" s="3"/>
    </row>
    <row r="642" spans="12:15" ht="12.75" customHeight="1">
      <c r="L642" s="3"/>
      <c r="M642" s="3"/>
      <c r="O642" s="3"/>
    </row>
    <row r="643" spans="12:15" ht="12.75" customHeight="1">
      <c r="L643" s="3"/>
      <c r="M643" s="3"/>
      <c r="O643" s="3"/>
    </row>
    <row r="644" spans="12:15" ht="12.75" customHeight="1">
      <c r="L644" s="3"/>
      <c r="M644" s="3"/>
      <c r="O644" s="3"/>
    </row>
    <row r="645" spans="12:15" ht="12.75" customHeight="1">
      <c r="L645" s="3"/>
      <c r="M645" s="3"/>
      <c r="O645" s="3"/>
    </row>
    <row r="646" spans="12:15" ht="12.75" customHeight="1">
      <c r="L646" s="3"/>
      <c r="M646" s="3"/>
      <c r="O646" s="3"/>
    </row>
    <row r="647" spans="12:15" ht="12.75" customHeight="1">
      <c r="L647" s="3"/>
      <c r="M647" s="3"/>
      <c r="O647" s="3"/>
    </row>
    <row r="648" spans="12:15" ht="12.75" customHeight="1">
      <c r="L648" s="3"/>
      <c r="M648" s="3"/>
      <c r="O648" s="3"/>
    </row>
    <row r="649" spans="12:15" ht="12.75" customHeight="1">
      <c r="L649" s="3"/>
      <c r="M649" s="3"/>
      <c r="O649" s="3"/>
    </row>
    <row r="650" spans="12:15" ht="12.75" customHeight="1">
      <c r="L650" s="3"/>
      <c r="M650" s="3"/>
      <c r="O650" s="3"/>
    </row>
    <row r="651" spans="12:15" ht="12.75" customHeight="1">
      <c r="L651" s="3"/>
      <c r="M651" s="3"/>
      <c r="O651" s="3"/>
    </row>
    <row r="652" spans="12:15" ht="12.75" customHeight="1">
      <c r="L652" s="3"/>
      <c r="M652" s="3"/>
      <c r="O652" s="3"/>
    </row>
    <row r="653" spans="12:15" ht="12.75" customHeight="1">
      <c r="L653" s="3"/>
      <c r="M653" s="3"/>
      <c r="O653" s="3"/>
    </row>
    <row r="654" spans="12:15" ht="12.75" customHeight="1">
      <c r="L654" s="3"/>
      <c r="M654" s="3"/>
      <c r="O654" s="3"/>
    </row>
    <row r="655" spans="12:15" ht="12.75" customHeight="1">
      <c r="L655" s="3"/>
      <c r="M655" s="3"/>
      <c r="O655" s="3"/>
    </row>
    <row r="656" spans="12:15" ht="12.75" customHeight="1">
      <c r="L656" s="3"/>
      <c r="M656" s="3"/>
      <c r="O656" s="3"/>
    </row>
    <row r="657" spans="12:15" ht="12.75" customHeight="1">
      <c r="L657" s="3"/>
      <c r="M657" s="3"/>
      <c r="O657" s="3"/>
    </row>
    <row r="658" spans="12:15" ht="12.75" customHeight="1">
      <c r="L658" s="3"/>
      <c r="M658" s="3"/>
      <c r="O658" s="3"/>
    </row>
    <row r="659" spans="12:15" ht="12.75" customHeight="1">
      <c r="L659" s="3"/>
      <c r="M659" s="3"/>
      <c r="O659" s="3"/>
    </row>
    <row r="660" spans="12:15" ht="12.75" customHeight="1">
      <c r="L660" s="3"/>
      <c r="M660" s="3"/>
      <c r="O660" s="3"/>
    </row>
    <row r="661" spans="12:15" ht="12.75" customHeight="1">
      <c r="L661" s="3"/>
      <c r="M661" s="3"/>
      <c r="O661" s="3"/>
    </row>
    <row r="662" spans="12:15" ht="12.75" customHeight="1">
      <c r="L662" s="3"/>
      <c r="M662" s="3"/>
      <c r="O662" s="3"/>
    </row>
    <row r="663" spans="12:15" ht="12.75" customHeight="1">
      <c r="L663" s="3"/>
      <c r="M663" s="3"/>
      <c r="O663" s="3"/>
    </row>
    <row r="664" spans="12:15" ht="12.75" customHeight="1">
      <c r="L664" s="3"/>
      <c r="M664" s="3"/>
      <c r="O664" s="3"/>
    </row>
    <row r="665" spans="12:15" ht="12.75" customHeight="1">
      <c r="L665" s="3"/>
      <c r="M665" s="3"/>
      <c r="O665" s="3"/>
    </row>
    <row r="666" spans="12:15" ht="12.75" customHeight="1">
      <c r="L666" s="3"/>
      <c r="M666" s="3"/>
      <c r="O666" s="3"/>
    </row>
    <row r="667" spans="12:15" ht="12.75" customHeight="1">
      <c r="L667" s="3"/>
      <c r="M667" s="3"/>
      <c r="O667" s="3"/>
    </row>
    <row r="668" spans="12:15" ht="12.75" customHeight="1">
      <c r="L668" s="3"/>
      <c r="M668" s="3"/>
      <c r="O668" s="3"/>
    </row>
    <row r="669" spans="12:15" ht="12.75" customHeight="1">
      <c r="L669" s="3"/>
      <c r="M669" s="3"/>
      <c r="O669" s="3"/>
    </row>
    <row r="670" spans="12:15" ht="12.75" customHeight="1">
      <c r="L670" s="3"/>
      <c r="M670" s="3"/>
      <c r="O670" s="3"/>
    </row>
    <row r="671" spans="12:15" ht="12.75" customHeight="1">
      <c r="L671" s="3"/>
      <c r="M671" s="3"/>
      <c r="O671" s="3"/>
    </row>
    <row r="672" spans="12:15" ht="12.75" customHeight="1">
      <c r="L672" s="3"/>
      <c r="M672" s="3"/>
      <c r="O672" s="3"/>
    </row>
    <row r="673" spans="12:15" ht="12.75" customHeight="1">
      <c r="L673" s="3"/>
      <c r="M673" s="3"/>
      <c r="O673" s="3"/>
    </row>
    <row r="674" spans="12:15" ht="12.75" customHeight="1">
      <c r="L674" s="3"/>
      <c r="M674" s="3"/>
      <c r="O674" s="3"/>
    </row>
    <row r="675" spans="12:15" ht="12.75" customHeight="1">
      <c r="L675" s="3"/>
      <c r="M675" s="3"/>
      <c r="O675" s="3"/>
    </row>
    <row r="676" spans="12:15" ht="12.75" customHeight="1">
      <c r="L676" s="3"/>
      <c r="M676" s="3"/>
      <c r="O676" s="3"/>
    </row>
    <row r="677" spans="12:15" ht="12.75" customHeight="1">
      <c r="L677" s="3"/>
      <c r="M677" s="3"/>
      <c r="O677" s="3"/>
    </row>
    <row r="678" spans="12:15" ht="12.75" customHeight="1">
      <c r="L678" s="3"/>
      <c r="M678" s="3"/>
      <c r="O678" s="3"/>
    </row>
    <row r="679" spans="12:15" ht="12.75" customHeight="1">
      <c r="L679" s="3"/>
      <c r="M679" s="3"/>
      <c r="O679" s="3"/>
    </row>
    <row r="680" spans="12:15" ht="12.75" customHeight="1">
      <c r="L680" s="3"/>
      <c r="M680" s="3"/>
      <c r="O680" s="3"/>
    </row>
    <row r="681" spans="12:15" ht="12.75" customHeight="1">
      <c r="L681" s="3"/>
      <c r="M681" s="3"/>
      <c r="O681" s="3"/>
    </row>
    <row r="682" spans="12:15" ht="12.75" customHeight="1">
      <c r="L682" s="3"/>
      <c r="M682" s="3"/>
      <c r="O682" s="3"/>
    </row>
    <row r="683" spans="12:15" ht="12.75" customHeight="1">
      <c r="L683" s="3"/>
      <c r="M683" s="3"/>
      <c r="O683" s="3"/>
    </row>
    <row r="684" spans="12:15" ht="12.75" customHeight="1">
      <c r="L684" s="3"/>
      <c r="M684" s="3"/>
      <c r="O684" s="3"/>
    </row>
    <row r="685" spans="12:15" ht="12.75" customHeight="1">
      <c r="L685" s="3"/>
      <c r="M685" s="3"/>
      <c r="O685" s="3"/>
    </row>
    <row r="686" spans="12:15" ht="12.75" customHeight="1">
      <c r="L686" s="3"/>
      <c r="M686" s="3"/>
      <c r="O686" s="3"/>
    </row>
    <row r="687" spans="12:15" ht="12.75" customHeight="1">
      <c r="L687" s="3"/>
      <c r="M687" s="3"/>
      <c r="O687" s="3"/>
    </row>
    <row r="688" spans="12:15" ht="12.75" customHeight="1">
      <c r="L688" s="3"/>
      <c r="M688" s="3"/>
      <c r="O688" s="3"/>
    </row>
    <row r="689" spans="12:15" ht="12.75" customHeight="1">
      <c r="L689" s="3"/>
      <c r="M689" s="3"/>
      <c r="O689" s="3"/>
    </row>
    <row r="690" spans="12:15" ht="12.75" customHeight="1">
      <c r="L690" s="3"/>
      <c r="M690" s="3"/>
      <c r="O690" s="3"/>
    </row>
    <row r="691" spans="12:15" ht="12.75" customHeight="1">
      <c r="L691" s="3"/>
      <c r="M691" s="3"/>
      <c r="O691" s="3"/>
    </row>
    <row r="692" spans="12:15" ht="12.75" customHeight="1">
      <c r="L692" s="3"/>
      <c r="M692" s="3"/>
      <c r="O692" s="3"/>
    </row>
    <row r="693" spans="12:15" ht="12.75" customHeight="1">
      <c r="L693" s="3"/>
      <c r="M693" s="3"/>
      <c r="O693" s="3"/>
    </row>
    <row r="694" spans="12:15" ht="12.75" customHeight="1">
      <c r="L694" s="3"/>
      <c r="M694" s="3"/>
      <c r="O694" s="3"/>
    </row>
    <row r="695" spans="12:15" ht="12.75" customHeight="1">
      <c r="L695" s="3"/>
      <c r="M695" s="3"/>
      <c r="O695" s="3"/>
    </row>
    <row r="696" spans="12:15" ht="12.75" customHeight="1">
      <c r="L696" s="3"/>
      <c r="M696" s="3"/>
      <c r="O696" s="3"/>
    </row>
    <row r="697" spans="12:15" ht="12.75" customHeight="1">
      <c r="L697" s="3"/>
      <c r="M697" s="3"/>
      <c r="O697" s="3"/>
    </row>
    <row r="698" spans="12:15" ht="12.75" customHeight="1">
      <c r="L698" s="3"/>
      <c r="M698" s="3"/>
      <c r="O698" s="3"/>
    </row>
    <row r="699" spans="12:15" ht="12.75" customHeight="1">
      <c r="L699" s="3"/>
      <c r="M699" s="3"/>
      <c r="O699" s="3"/>
    </row>
    <row r="700" spans="12:15" ht="12.75" customHeight="1">
      <c r="L700" s="3"/>
      <c r="M700" s="3"/>
      <c r="O700" s="3"/>
    </row>
    <row r="701" spans="12:15" ht="12.75" customHeight="1">
      <c r="L701" s="3"/>
      <c r="M701" s="3"/>
      <c r="O701" s="3"/>
    </row>
    <row r="702" spans="12:15" ht="12.75" customHeight="1">
      <c r="L702" s="3"/>
      <c r="M702" s="3"/>
      <c r="O702" s="3"/>
    </row>
    <row r="703" spans="12:15" ht="12.75" customHeight="1">
      <c r="L703" s="3"/>
      <c r="M703" s="3"/>
      <c r="O703" s="3"/>
    </row>
    <row r="704" spans="12:15" ht="12.75" customHeight="1">
      <c r="L704" s="3"/>
      <c r="M704" s="3"/>
      <c r="O704" s="3"/>
    </row>
    <row r="705" spans="12:15" ht="12.75" customHeight="1">
      <c r="L705" s="3"/>
      <c r="M705" s="3"/>
      <c r="O705" s="3"/>
    </row>
    <row r="706" spans="12:15" ht="12.75" customHeight="1">
      <c r="L706" s="3"/>
      <c r="M706" s="3"/>
      <c r="O706" s="3"/>
    </row>
    <row r="707" spans="12:15" ht="12.75" customHeight="1">
      <c r="L707" s="3"/>
      <c r="M707" s="3"/>
      <c r="O707" s="3"/>
    </row>
    <row r="708" spans="12:15" ht="12.75" customHeight="1">
      <c r="L708" s="3"/>
      <c r="M708" s="3"/>
      <c r="O708" s="3"/>
    </row>
    <row r="709" spans="12:15" ht="12.75" customHeight="1">
      <c r="L709" s="3"/>
      <c r="M709" s="3"/>
      <c r="O709" s="3"/>
    </row>
    <row r="710" spans="12:15" ht="12.75" customHeight="1">
      <c r="L710" s="3"/>
      <c r="M710" s="3"/>
      <c r="O710" s="3"/>
    </row>
    <row r="711" spans="12:15" ht="12.75" customHeight="1">
      <c r="L711" s="3"/>
      <c r="M711" s="3"/>
      <c r="O711" s="3"/>
    </row>
    <row r="712" spans="12:15" ht="12.75" customHeight="1">
      <c r="L712" s="3"/>
      <c r="M712" s="3"/>
      <c r="O712" s="3"/>
    </row>
    <row r="713" spans="12:15" ht="12.75" customHeight="1">
      <c r="L713" s="3"/>
      <c r="M713" s="3"/>
      <c r="O713" s="3"/>
    </row>
    <row r="714" spans="12:15" ht="12.75" customHeight="1">
      <c r="L714" s="3"/>
      <c r="M714" s="3"/>
      <c r="O714" s="3"/>
    </row>
    <row r="715" spans="12:15" ht="12.75" customHeight="1">
      <c r="L715" s="3"/>
      <c r="M715" s="3"/>
      <c r="O715" s="3"/>
    </row>
    <row r="716" spans="12:15" ht="12.75" customHeight="1">
      <c r="L716" s="3"/>
      <c r="M716" s="3"/>
      <c r="O716" s="3"/>
    </row>
    <row r="717" spans="12:15" ht="12.75" customHeight="1">
      <c r="L717" s="3"/>
      <c r="M717" s="3"/>
      <c r="O717" s="3"/>
    </row>
    <row r="718" spans="12:15" ht="12.75" customHeight="1">
      <c r="L718" s="3"/>
      <c r="M718" s="3"/>
      <c r="O718" s="3"/>
    </row>
    <row r="719" spans="12:15" ht="12.75" customHeight="1">
      <c r="L719" s="3"/>
      <c r="M719" s="3"/>
      <c r="O719" s="3"/>
    </row>
    <row r="720" spans="12:15" ht="12.75" customHeight="1">
      <c r="L720" s="3"/>
      <c r="M720" s="3"/>
      <c r="O720" s="3"/>
    </row>
    <row r="721" spans="12:15" ht="12.75" customHeight="1">
      <c r="L721" s="3"/>
      <c r="M721" s="3"/>
      <c r="O721" s="3"/>
    </row>
    <row r="722" spans="12:15" ht="12.75" customHeight="1">
      <c r="L722" s="3"/>
      <c r="M722" s="3"/>
      <c r="O722" s="3"/>
    </row>
    <row r="723" spans="12:15" ht="12.75" customHeight="1">
      <c r="L723" s="3"/>
      <c r="M723" s="3"/>
      <c r="O723" s="3"/>
    </row>
    <row r="724" spans="12:15" ht="12.75" customHeight="1">
      <c r="L724" s="3"/>
      <c r="M724" s="3"/>
      <c r="O724" s="3"/>
    </row>
    <row r="725" spans="12:15" ht="12.75" customHeight="1">
      <c r="L725" s="3"/>
      <c r="M725" s="3"/>
      <c r="O725" s="3"/>
    </row>
    <row r="726" spans="12:15" ht="12.75" customHeight="1">
      <c r="L726" s="3"/>
      <c r="M726" s="3"/>
      <c r="O726" s="3"/>
    </row>
    <row r="727" spans="12:15" ht="12.75" customHeight="1">
      <c r="L727" s="3"/>
      <c r="M727" s="3"/>
      <c r="O727" s="3"/>
    </row>
    <row r="728" spans="12:15" ht="12.75" customHeight="1">
      <c r="L728" s="3"/>
      <c r="M728" s="3"/>
      <c r="O728" s="3"/>
    </row>
    <row r="729" spans="12:15" ht="12.75" customHeight="1">
      <c r="L729" s="3"/>
      <c r="M729" s="3"/>
      <c r="O729" s="3"/>
    </row>
    <row r="730" spans="12:15" ht="12.75" customHeight="1">
      <c r="L730" s="3"/>
      <c r="M730" s="3"/>
      <c r="O730" s="3"/>
    </row>
    <row r="731" spans="12:15" ht="12.75" customHeight="1">
      <c r="L731" s="3"/>
      <c r="M731" s="3"/>
      <c r="O731" s="3"/>
    </row>
    <row r="732" spans="12:15" ht="12.75" customHeight="1">
      <c r="L732" s="3"/>
      <c r="M732" s="3"/>
      <c r="O732" s="3"/>
    </row>
    <row r="733" spans="12:15" ht="12.75" customHeight="1">
      <c r="L733" s="3"/>
      <c r="M733" s="3"/>
      <c r="O733" s="3"/>
    </row>
    <row r="734" spans="12:15" ht="12.75" customHeight="1">
      <c r="L734" s="3"/>
      <c r="M734" s="3"/>
      <c r="O734" s="3"/>
    </row>
    <row r="735" spans="12:15" ht="12.75" customHeight="1">
      <c r="L735" s="3"/>
      <c r="M735" s="3"/>
      <c r="O735" s="3"/>
    </row>
    <row r="736" spans="12:15" ht="12.75" customHeight="1">
      <c r="L736" s="3"/>
      <c r="M736" s="3"/>
      <c r="O736" s="3"/>
    </row>
    <row r="737" spans="12:15" ht="12.75" customHeight="1">
      <c r="L737" s="3"/>
      <c r="M737" s="3"/>
      <c r="O737" s="3"/>
    </row>
    <row r="738" spans="12:15" ht="12.75" customHeight="1">
      <c r="L738" s="3"/>
      <c r="M738" s="3"/>
      <c r="O738" s="3"/>
    </row>
    <row r="739" spans="12:15" ht="12.75" customHeight="1">
      <c r="L739" s="3"/>
      <c r="M739" s="3"/>
      <c r="O739" s="3"/>
    </row>
    <row r="740" spans="12:15" ht="12.75" customHeight="1">
      <c r="L740" s="3"/>
      <c r="M740" s="3"/>
      <c r="O740" s="3"/>
    </row>
    <row r="741" spans="12:15" ht="12.75" customHeight="1">
      <c r="L741" s="3"/>
      <c r="M741" s="3"/>
      <c r="O741" s="3"/>
    </row>
    <row r="742" spans="12:15" ht="12.75" customHeight="1">
      <c r="L742" s="3"/>
      <c r="M742" s="3"/>
      <c r="O742" s="3"/>
    </row>
    <row r="743" spans="12:15" ht="12.75" customHeight="1">
      <c r="L743" s="3"/>
      <c r="M743" s="3"/>
      <c r="O743" s="3"/>
    </row>
    <row r="744" spans="12:15" ht="12.75" customHeight="1">
      <c r="L744" s="3"/>
      <c r="M744" s="3"/>
      <c r="O744" s="3"/>
    </row>
    <row r="745" spans="12:15" ht="12.75" customHeight="1">
      <c r="L745" s="3"/>
      <c r="M745" s="3"/>
      <c r="O745" s="3"/>
    </row>
    <row r="746" spans="12:15" ht="12.75" customHeight="1">
      <c r="L746" s="3"/>
      <c r="M746" s="3"/>
      <c r="O746" s="3"/>
    </row>
    <row r="747" spans="12:15" ht="12.75" customHeight="1">
      <c r="L747" s="3"/>
      <c r="M747" s="3"/>
      <c r="O747" s="3"/>
    </row>
    <row r="748" spans="12:15" ht="12.75" customHeight="1">
      <c r="L748" s="3"/>
      <c r="M748" s="3"/>
      <c r="O748" s="3"/>
    </row>
    <row r="749" spans="12:15" ht="12.75" customHeight="1">
      <c r="L749" s="3"/>
      <c r="M749" s="3"/>
      <c r="O749" s="3"/>
    </row>
    <row r="750" spans="12:15" ht="12.75" customHeight="1">
      <c r="L750" s="3"/>
      <c r="M750" s="3"/>
      <c r="O750" s="3"/>
    </row>
    <row r="751" spans="12:15" ht="12.75" customHeight="1">
      <c r="L751" s="3"/>
      <c r="M751" s="3"/>
      <c r="O751" s="3"/>
    </row>
    <row r="752" spans="12:15" ht="12.75" customHeight="1">
      <c r="L752" s="3"/>
      <c r="M752" s="3"/>
      <c r="O752" s="3"/>
    </row>
    <row r="753" spans="12:15" ht="12.75" customHeight="1">
      <c r="L753" s="3"/>
      <c r="M753" s="3"/>
      <c r="O753" s="3"/>
    </row>
    <row r="754" spans="12:15" ht="12.75" customHeight="1">
      <c r="L754" s="3"/>
      <c r="M754" s="3"/>
      <c r="O754" s="3"/>
    </row>
    <row r="755" spans="12:15" ht="12.75" customHeight="1">
      <c r="L755" s="3"/>
      <c r="M755" s="3"/>
      <c r="O755" s="3"/>
    </row>
    <row r="756" spans="12:15" ht="12.75" customHeight="1">
      <c r="L756" s="3"/>
      <c r="M756" s="3"/>
      <c r="O756" s="3"/>
    </row>
    <row r="757" spans="12:15" ht="12.75" customHeight="1">
      <c r="L757" s="3"/>
      <c r="M757" s="3"/>
      <c r="O757" s="3"/>
    </row>
    <row r="758" spans="12:15" ht="12.75" customHeight="1">
      <c r="L758" s="3"/>
      <c r="M758" s="3"/>
      <c r="O758" s="3"/>
    </row>
    <row r="759" spans="12:15" ht="12.75" customHeight="1">
      <c r="L759" s="3"/>
      <c r="M759" s="3"/>
      <c r="O759" s="3"/>
    </row>
    <row r="760" spans="12:15" ht="12.75" customHeight="1">
      <c r="L760" s="3"/>
      <c r="M760" s="3"/>
      <c r="O760" s="3"/>
    </row>
    <row r="761" spans="12:15" ht="12.75" customHeight="1">
      <c r="L761" s="3"/>
      <c r="M761" s="3"/>
      <c r="O761" s="3"/>
    </row>
    <row r="762" spans="12:15" ht="12.75" customHeight="1">
      <c r="L762" s="3"/>
      <c r="M762" s="3"/>
      <c r="O762" s="3"/>
    </row>
    <row r="763" spans="12:15" ht="12.75" customHeight="1">
      <c r="L763" s="3"/>
      <c r="M763" s="3"/>
      <c r="O763" s="3"/>
    </row>
    <row r="764" spans="12:15" ht="12.75" customHeight="1">
      <c r="L764" s="3"/>
      <c r="M764" s="3"/>
      <c r="O764" s="3"/>
    </row>
    <row r="765" spans="12:15" ht="12.75" customHeight="1">
      <c r="L765" s="3"/>
      <c r="M765" s="3"/>
      <c r="O765" s="3"/>
    </row>
    <row r="766" spans="12:15" ht="12.75" customHeight="1">
      <c r="L766" s="3"/>
      <c r="M766" s="3"/>
      <c r="O766" s="3"/>
    </row>
    <row r="767" spans="12:15" ht="12.75" customHeight="1">
      <c r="L767" s="3"/>
      <c r="M767" s="3"/>
      <c r="O767" s="3"/>
    </row>
    <row r="768" spans="12:15" ht="12.75" customHeight="1">
      <c r="L768" s="3"/>
      <c r="M768" s="3"/>
      <c r="O768" s="3"/>
    </row>
    <row r="769" spans="12:15" ht="12.75" customHeight="1">
      <c r="L769" s="3"/>
      <c r="M769" s="3"/>
      <c r="O769" s="3"/>
    </row>
    <row r="770" spans="12:15" ht="12.75" customHeight="1">
      <c r="L770" s="3"/>
      <c r="M770" s="3"/>
      <c r="O770" s="3"/>
    </row>
    <row r="771" spans="12:15" ht="12.75" customHeight="1">
      <c r="L771" s="3"/>
      <c r="M771" s="3"/>
      <c r="O771" s="3"/>
    </row>
    <row r="772" spans="12:15" ht="12.75" customHeight="1">
      <c r="L772" s="3"/>
      <c r="M772" s="3"/>
      <c r="O772" s="3"/>
    </row>
    <row r="773" spans="12:15" ht="12.75" customHeight="1">
      <c r="L773" s="3"/>
      <c r="M773" s="3"/>
      <c r="O773" s="3"/>
    </row>
    <row r="774" spans="12:15" ht="12.75" customHeight="1">
      <c r="L774" s="3"/>
      <c r="M774" s="3"/>
      <c r="O774" s="3"/>
    </row>
    <row r="775" spans="12:15" ht="12.75" customHeight="1">
      <c r="L775" s="3"/>
      <c r="M775" s="3"/>
      <c r="O775" s="3"/>
    </row>
    <row r="776" spans="12:15" ht="12.75" customHeight="1">
      <c r="L776" s="3"/>
      <c r="M776" s="3"/>
      <c r="O776" s="3"/>
    </row>
    <row r="777" spans="12:15" ht="12.75" customHeight="1">
      <c r="L777" s="3"/>
      <c r="M777" s="3"/>
      <c r="O777" s="3"/>
    </row>
    <row r="778" spans="12:15" ht="12.75" customHeight="1">
      <c r="L778" s="3"/>
      <c r="M778" s="3"/>
      <c r="O778" s="3"/>
    </row>
    <row r="779" spans="12:15" ht="12.75" customHeight="1">
      <c r="L779" s="3"/>
      <c r="M779" s="3"/>
      <c r="O779" s="3"/>
    </row>
    <row r="780" spans="12:15" ht="12.75" customHeight="1">
      <c r="L780" s="3"/>
      <c r="M780" s="3"/>
      <c r="O780" s="3"/>
    </row>
    <row r="781" spans="12:15" ht="12.75" customHeight="1">
      <c r="L781" s="3"/>
      <c r="M781" s="3"/>
      <c r="O781" s="3"/>
    </row>
    <row r="782" spans="12:15" ht="12.75" customHeight="1">
      <c r="L782" s="3"/>
      <c r="M782" s="3"/>
      <c r="O782" s="3"/>
    </row>
    <row r="783" spans="12:15" ht="12.75" customHeight="1">
      <c r="L783" s="3"/>
      <c r="M783" s="3"/>
      <c r="O783" s="3"/>
    </row>
    <row r="784" spans="12:15" ht="12.75" customHeight="1">
      <c r="L784" s="3"/>
      <c r="M784" s="3"/>
      <c r="O784" s="3"/>
    </row>
    <row r="785" spans="12:15" ht="12.75" customHeight="1">
      <c r="L785" s="3"/>
      <c r="M785" s="3"/>
      <c r="O785" s="3"/>
    </row>
    <row r="786" spans="12:15" ht="12.75" customHeight="1">
      <c r="L786" s="3"/>
      <c r="M786" s="3"/>
      <c r="O786" s="3"/>
    </row>
    <row r="787" spans="12:15" ht="12.75" customHeight="1">
      <c r="L787" s="3"/>
      <c r="M787" s="3"/>
      <c r="O787" s="3"/>
    </row>
    <row r="788" spans="12:15" ht="12.75" customHeight="1">
      <c r="L788" s="3"/>
      <c r="M788" s="3"/>
      <c r="O788" s="3"/>
    </row>
    <row r="789" spans="12:15" ht="12.75" customHeight="1">
      <c r="L789" s="3"/>
      <c r="M789" s="3"/>
      <c r="O789" s="3"/>
    </row>
    <row r="790" spans="12:15" ht="12.75" customHeight="1">
      <c r="L790" s="3"/>
      <c r="M790" s="3"/>
      <c r="O790" s="3"/>
    </row>
    <row r="791" spans="12:15" ht="12.75" customHeight="1">
      <c r="L791" s="3"/>
      <c r="M791" s="3"/>
      <c r="O791" s="3"/>
    </row>
    <row r="792" spans="12:15" ht="12.75" customHeight="1">
      <c r="L792" s="3"/>
      <c r="M792" s="3"/>
      <c r="O792" s="3"/>
    </row>
    <row r="793" spans="12:15" ht="12.75" customHeight="1">
      <c r="L793" s="3"/>
      <c r="M793" s="3"/>
      <c r="O793" s="3"/>
    </row>
    <row r="794" spans="12:15" ht="12.75" customHeight="1">
      <c r="L794" s="3"/>
      <c r="M794" s="3"/>
      <c r="O794" s="3"/>
    </row>
    <row r="795" spans="12:15" ht="12.75" customHeight="1">
      <c r="L795" s="3"/>
      <c r="M795" s="3"/>
      <c r="O795" s="3"/>
    </row>
    <row r="796" spans="12:15" ht="12.75" customHeight="1">
      <c r="L796" s="3"/>
      <c r="M796" s="3"/>
      <c r="O796" s="3"/>
    </row>
    <row r="797" spans="12:15" ht="12.75" customHeight="1">
      <c r="L797" s="3"/>
      <c r="M797" s="3"/>
      <c r="O797" s="3"/>
    </row>
    <row r="798" spans="12:15" ht="12.75" customHeight="1">
      <c r="L798" s="3"/>
      <c r="M798" s="3"/>
      <c r="O798" s="3"/>
    </row>
    <row r="799" spans="12:15" ht="12.75" customHeight="1">
      <c r="L799" s="3"/>
      <c r="M799" s="3"/>
      <c r="O799" s="3"/>
    </row>
    <row r="800" spans="12:15" ht="12.75" customHeight="1">
      <c r="L800" s="3"/>
      <c r="M800" s="3"/>
      <c r="O800" s="3"/>
    </row>
    <row r="801" spans="12:15" ht="12.75" customHeight="1">
      <c r="L801" s="3"/>
      <c r="M801" s="3"/>
      <c r="O801" s="3"/>
    </row>
    <row r="802" spans="12:15" ht="12.75" customHeight="1">
      <c r="L802" s="3"/>
      <c r="M802" s="3"/>
      <c r="O802" s="3"/>
    </row>
    <row r="803" spans="12:15" ht="12.75" customHeight="1">
      <c r="L803" s="3"/>
      <c r="M803" s="3"/>
      <c r="O803" s="3"/>
    </row>
    <row r="804" spans="12:15" ht="12.75" customHeight="1">
      <c r="L804" s="3"/>
      <c r="M804" s="3"/>
      <c r="O804" s="3"/>
    </row>
    <row r="805" spans="12:15" ht="12.75" customHeight="1">
      <c r="L805" s="3"/>
      <c r="M805" s="3"/>
      <c r="O805" s="3"/>
    </row>
    <row r="806" spans="12:15" ht="12.75" customHeight="1">
      <c r="L806" s="3"/>
      <c r="M806" s="3"/>
      <c r="O806" s="3"/>
    </row>
    <row r="807" spans="12:15" ht="12.75" customHeight="1">
      <c r="L807" s="3"/>
      <c r="M807" s="3"/>
      <c r="O807" s="3"/>
    </row>
    <row r="808" spans="12:15" ht="12.75" customHeight="1">
      <c r="L808" s="3"/>
      <c r="M808" s="3"/>
      <c r="O808" s="3"/>
    </row>
    <row r="809" spans="12:15" ht="12.75" customHeight="1">
      <c r="L809" s="3"/>
      <c r="M809" s="3"/>
      <c r="O809" s="3"/>
    </row>
    <row r="810" spans="12:15" ht="12.75" customHeight="1">
      <c r="L810" s="3"/>
      <c r="M810" s="3"/>
      <c r="O810" s="3"/>
    </row>
    <row r="811" spans="12:15" ht="12.75" customHeight="1">
      <c r="L811" s="3"/>
      <c r="M811" s="3"/>
      <c r="O811" s="3"/>
    </row>
    <row r="812" spans="12:15" ht="12.75" customHeight="1">
      <c r="L812" s="3"/>
      <c r="M812" s="3"/>
      <c r="O812" s="3"/>
    </row>
    <row r="813" spans="12:15" ht="12.75" customHeight="1">
      <c r="L813" s="3"/>
      <c r="M813" s="3"/>
      <c r="O813" s="3"/>
    </row>
    <row r="814" spans="12:15" ht="12.75" customHeight="1">
      <c r="L814" s="3"/>
      <c r="M814" s="3"/>
      <c r="O814" s="3"/>
    </row>
    <row r="815" spans="12:15" ht="12.75" customHeight="1">
      <c r="L815" s="3"/>
      <c r="M815" s="3"/>
      <c r="O815" s="3"/>
    </row>
    <row r="816" spans="12:15" ht="12.75" customHeight="1">
      <c r="L816" s="3"/>
      <c r="M816" s="3"/>
      <c r="O816" s="3"/>
    </row>
    <row r="817" spans="12:15" ht="12.75" customHeight="1">
      <c r="L817" s="3"/>
      <c r="M817" s="3"/>
      <c r="O817" s="3"/>
    </row>
    <row r="818" spans="12:15" ht="12.75" customHeight="1">
      <c r="L818" s="3"/>
      <c r="M818" s="3"/>
      <c r="O818" s="3"/>
    </row>
    <row r="819" spans="12:15" ht="12.75" customHeight="1">
      <c r="L819" s="3"/>
      <c r="M819" s="3"/>
      <c r="O819" s="3"/>
    </row>
    <row r="820" spans="12:15" ht="12.75" customHeight="1">
      <c r="L820" s="3"/>
      <c r="M820" s="3"/>
      <c r="O820" s="3"/>
    </row>
    <row r="821" spans="12:15" ht="12.75" customHeight="1">
      <c r="L821" s="3"/>
      <c r="M821" s="3"/>
      <c r="O821" s="3"/>
    </row>
    <row r="822" spans="12:15" ht="12.75" customHeight="1">
      <c r="L822" s="3"/>
      <c r="M822" s="3"/>
      <c r="O822" s="3"/>
    </row>
    <row r="823" spans="12:15" ht="12.75" customHeight="1">
      <c r="L823" s="3"/>
      <c r="M823" s="3"/>
      <c r="O823" s="3"/>
    </row>
    <row r="824" spans="12:15" ht="12.75" customHeight="1">
      <c r="L824" s="3"/>
      <c r="M824" s="3"/>
      <c r="O824" s="3"/>
    </row>
    <row r="825" spans="12:15" ht="12.75" customHeight="1">
      <c r="L825" s="3"/>
      <c r="M825" s="3"/>
      <c r="O825" s="3"/>
    </row>
    <row r="826" spans="12:15" ht="12.75" customHeight="1">
      <c r="L826" s="3"/>
      <c r="M826" s="3"/>
      <c r="O826" s="3"/>
    </row>
    <row r="827" spans="12:15" ht="12.75" customHeight="1">
      <c r="L827" s="3"/>
      <c r="M827" s="3"/>
      <c r="O827" s="3"/>
    </row>
    <row r="828" spans="12:15" ht="12.75" customHeight="1">
      <c r="L828" s="3"/>
      <c r="M828" s="3"/>
      <c r="O828" s="3"/>
    </row>
    <row r="829" spans="12:15" ht="12.75" customHeight="1">
      <c r="L829" s="3"/>
      <c r="M829" s="3"/>
      <c r="O829" s="3"/>
    </row>
    <row r="830" spans="12:15" ht="12.75" customHeight="1">
      <c r="L830" s="3"/>
      <c r="M830" s="3"/>
      <c r="O830" s="3"/>
    </row>
    <row r="831" spans="12:15" ht="12.75" customHeight="1">
      <c r="L831" s="3"/>
      <c r="M831" s="3"/>
      <c r="O831" s="3"/>
    </row>
    <row r="832" spans="12:15" ht="12.75" customHeight="1">
      <c r="L832" s="3"/>
      <c r="M832" s="3"/>
      <c r="O832" s="3"/>
    </row>
    <row r="833" spans="12:15" ht="12.75" customHeight="1">
      <c r="L833" s="3"/>
      <c r="M833" s="3"/>
      <c r="O833" s="3"/>
    </row>
    <row r="834" spans="12:15" ht="12.75" customHeight="1">
      <c r="L834" s="3"/>
      <c r="M834" s="3"/>
      <c r="O834" s="3"/>
    </row>
    <row r="835" spans="12:15" ht="12.75" customHeight="1">
      <c r="L835" s="3"/>
      <c r="M835" s="3"/>
      <c r="O835" s="3"/>
    </row>
    <row r="836" spans="12:15" ht="12.75" customHeight="1">
      <c r="L836" s="3"/>
      <c r="M836" s="3"/>
      <c r="O836" s="3"/>
    </row>
    <row r="837" spans="12:15" ht="12.75" customHeight="1">
      <c r="L837" s="3"/>
      <c r="M837" s="3"/>
      <c r="O837" s="3"/>
    </row>
    <row r="838" spans="12:15" ht="12.75" customHeight="1">
      <c r="L838" s="3"/>
      <c r="M838" s="3"/>
      <c r="O838" s="3"/>
    </row>
    <row r="839" spans="12:15" ht="12.75" customHeight="1">
      <c r="L839" s="3"/>
      <c r="M839" s="3"/>
      <c r="O839" s="3"/>
    </row>
    <row r="840" spans="12:15" ht="12.75" customHeight="1">
      <c r="L840" s="3"/>
      <c r="M840" s="3"/>
      <c r="O840" s="3"/>
    </row>
    <row r="841" spans="12:15" ht="12.75" customHeight="1">
      <c r="L841" s="3"/>
      <c r="M841" s="3"/>
      <c r="O841" s="3"/>
    </row>
    <row r="842" spans="12:15" ht="12.75" customHeight="1">
      <c r="L842" s="3"/>
      <c r="M842" s="3"/>
      <c r="O842" s="3"/>
    </row>
    <row r="843" spans="12:15" ht="12.75" customHeight="1">
      <c r="L843" s="3"/>
      <c r="M843" s="3"/>
      <c r="O843" s="3"/>
    </row>
    <row r="844" spans="12:15" ht="12.75" customHeight="1">
      <c r="L844" s="3"/>
      <c r="M844" s="3"/>
      <c r="O844" s="3"/>
    </row>
    <row r="845" spans="12:15" ht="12.75" customHeight="1">
      <c r="L845" s="3"/>
      <c r="M845" s="3"/>
      <c r="O845" s="3"/>
    </row>
    <row r="846" spans="12:15" ht="12.75" customHeight="1">
      <c r="L846" s="3"/>
      <c r="M846" s="3"/>
      <c r="O846" s="3"/>
    </row>
    <row r="847" spans="12:15" ht="12.75" customHeight="1">
      <c r="L847" s="3"/>
      <c r="M847" s="3"/>
      <c r="O847" s="3"/>
    </row>
    <row r="848" spans="12:15" ht="12.75" customHeight="1">
      <c r="L848" s="3"/>
      <c r="M848" s="3"/>
      <c r="O848" s="3"/>
    </row>
    <row r="849" spans="12:15" ht="12.75" customHeight="1">
      <c r="L849" s="3"/>
      <c r="M849" s="3"/>
      <c r="O849" s="3"/>
    </row>
    <row r="850" spans="12:15" ht="12.75" customHeight="1">
      <c r="L850" s="3"/>
      <c r="M850" s="3"/>
      <c r="O850" s="3"/>
    </row>
    <row r="851" spans="12:15" ht="12.75" customHeight="1">
      <c r="L851" s="3"/>
      <c r="M851" s="3"/>
      <c r="O851" s="3"/>
    </row>
    <row r="852" spans="12:15" ht="12.75" customHeight="1">
      <c r="L852" s="3"/>
      <c r="M852" s="3"/>
      <c r="O852" s="3"/>
    </row>
    <row r="853" spans="12:15" ht="12.75" customHeight="1">
      <c r="L853" s="3"/>
      <c r="M853" s="3"/>
      <c r="O853" s="3"/>
    </row>
    <row r="854" spans="12:15" ht="12.75" customHeight="1">
      <c r="L854" s="3"/>
      <c r="M854" s="3"/>
      <c r="O854" s="3"/>
    </row>
    <row r="855" spans="12:15" ht="12.75" customHeight="1">
      <c r="L855" s="3"/>
      <c r="M855" s="3"/>
      <c r="O855" s="3"/>
    </row>
    <row r="856" spans="12:15" ht="12.75" customHeight="1">
      <c r="L856" s="3"/>
      <c r="M856" s="3"/>
      <c r="O856" s="3"/>
    </row>
    <row r="857" spans="12:15" ht="12.75" customHeight="1">
      <c r="L857" s="3"/>
      <c r="M857" s="3"/>
      <c r="O857" s="3"/>
    </row>
    <row r="858" spans="12:15" ht="12.75" customHeight="1">
      <c r="L858" s="3"/>
      <c r="M858" s="3"/>
      <c r="O858" s="3"/>
    </row>
    <row r="859" spans="12:15" ht="12.75" customHeight="1">
      <c r="L859" s="3"/>
      <c r="M859" s="3"/>
      <c r="O859" s="3"/>
    </row>
    <row r="860" spans="12:15" ht="12.75" customHeight="1">
      <c r="L860" s="3"/>
      <c r="M860" s="3"/>
      <c r="O860" s="3"/>
    </row>
    <row r="861" spans="12:15" ht="12.75" customHeight="1">
      <c r="L861" s="3"/>
      <c r="M861" s="3"/>
      <c r="O861" s="3"/>
    </row>
    <row r="862" spans="12:15" ht="12.75" customHeight="1">
      <c r="L862" s="3"/>
      <c r="M862" s="3"/>
      <c r="O862" s="3"/>
    </row>
    <row r="863" spans="12:15" ht="12.75" customHeight="1">
      <c r="L863" s="3"/>
      <c r="M863" s="3"/>
      <c r="O863" s="3"/>
    </row>
    <row r="864" spans="12:15" ht="12.75" customHeight="1">
      <c r="L864" s="3"/>
      <c r="M864" s="3"/>
      <c r="O864" s="3"/>
    </row>
    <row r="865" spans="12:15" ht="12.75" customHeight="1">
      <c r="L865" s="3"/>
      <c r="M865" s="3"/>
      <c r="O865" s="3"/>
    </row>
    <row r="866" spans="12:15" ht="12.75" customHeight="1">
      <c r="L866" s="3"/>
      <c r="M866" s="3"/>
      <c r="O866" s="3"/>
    </row>
    <row r="867" spans="12:15" ht="12.75" customHeight="1">
      <c r="L867" s="3"/>
      <c r="M867" s="3"/>
      <c r="O867" s="3"/>
    </row>
    <row r="868" spans="12:15" ht="12.75" customHeight="1">
      <c r="L868" s="3"/>
      <c r="M868" s="3"/>
      <c r="O868" s="3"/>
    </row>
    <row r="869" spans="12:15" ht="12.75" customHeight="1">
      <c r="L869" s="3"/>
      <c r="M869" s="3"/>
      <c r="O869" s="3"/>
    </row>
    <row r="870" spans="12:15" ht="12.75" customHeight="1">
      <c r="L870" s="3"/>
      <c r="M870" s="3"/>
      <c r="O870" s="3"/>
    </row>
    <row r="871" spans="12:15" ht="12.75" customHeight="1">
      <c r="L871" s="3"/>
      <c r="M871" s="3"/>
      <c r="O871" s="3"/>
    </row>
    <row r="872" spans="12:15" ht="12.75" customHeight="1">
      <c r="L872" s="3"/>
      <c r="M872" s="3"/>
      <c r="O872" s="3"/>
    </row>
    <row r="873" spans="12:15" ht="12.75" customHeight="1">
      <c r="L873" s="3"/>
      <c r="M873" s="3"/>
      <c r="O873" s="3"/>
    </row>
    <row r="874" spans="12:15" ht="12.75" customHeight="1">
      <c r="L874" s="3"/>
      <c r="M874" s="3"/>
      <c r="O874" s="3"/>
    </row>
    <row r="875" spans="12:15" ht="12.75" customHeight="1">
      <c r="L875" s="3"/>
      <c r="M875" s="3"/>
      <c r="O875" s="3"/>
    </row>
    <row r="876" spans="12:15" ht="12.75" customHeight="1">
      <c r="L876" s="3"/>
      <c r="M876" s="3"/>
      <c r="O876" s="3"/>
    </row>
    <row r="877" spans="12:15" ht="12.75" customHeight="1">
      <c r="L877" s="3"/>
      <c r="M877" s="3"/>
      <c r="O877" s="3"/>
    </row>
    <row r="878" spans="12:15" ht="12.75" customHeight="1">
      <c r="L878" s="3"/>
      <c r="M878" s="3"/>
      <c r="O878" s="3"/>
    </row>
    <row r="879" spans="12:15" ht="12.75" customHeight="1">
      <c r="L879" s="3"/>
      <c r="M879" s="3"/>
      <c r="O879" s="3"/>
    </row>
    <row r="880" spans="12:15" ht="12.75" customHeight="1">
      <c r="L880" s="3"/>
      <c r="M880" s="3"/>
      <c r="O880" s="3"/>
    </row>
    <row r="881" spans="12:15" ht="12.75" customHeight="1">
      <c r="L881" s="3"/>
      <c r="M881" s="3"/>
      <c r="O881" s="3"/>
    </row>
    <row r="882" spans="12:15" ht="12.75" customHeight="1">
      <c r="L882" s="3"/>
      <c r="M882" s="3"/>
      <c r="O882" s="3"/>
    </row>
    <row r="883" spans="12:15" ht="12.75" customHeight="1">
      <c r="L883" s="3"/>
      <c r="M883" s="3"/>
      <c r="O883" s="3"/>
    </row>
    <row r="884" spans="12:15" ht="12.75" customHeight="1">
      <c r="L884" s="3"/>
      <c r="M884" s="3"/>
      <c r="O884" s="3"/>
    </row>
    <row r="885" spans="12:15" ht="12.75" customHeight="1">
      <c r="L885" s="3"/>
      <c r="M885" s="3"/>
      <c r="O885" s="3"/>
    </row>
    <row r="886" spans="12:15" ht="12.75" customHeight="1">
      <c r="L886" s="3"/>
      <c r="M886" s="3"/>
      <c r="O886" s="3"/>
    </row>
    <row r="887" spans="12:15" ht="12.75" customHeight="1">
      <c r="L887" s="3"/>
      <c r="M887" s="3"/>
      <c r="O887" s="3"/>
    </row>
    <row r="888" spans="12:15" ht="12.75" customHeight="1">
      <c r="L888" s="3"/>
      <c r="M888" s="3"/>
      <c r="O888" s="3"/>
    </row>
    <row r="889" spans="12:15" ht="12.75" customHeight="1">
      <c r="L889" s="3"/>
      <c r="M889" s="3"/>
      <c r="O889" s="3"/>
    </row>
    <row r="890" spans="12:15" ht="12.75" customHeight="1">
      <c r="L890" s="3"/>
      <c r="M890" s="3"/>
      <c r="O890" s="3"/>
    </row>
    <row r="891" spans="12:15" ht="12.75" customHeight="1">
      <c r="L891" s="3"/>
      <c r="M891" s="3"/>
      <c r="O891" s="3"/>
    </row>
    <row r="892" spans="12:15" ht="12.75" customHeight="1">
      <c r="L892" s="3"/>
      <c r="M892" s="3"/>
      <c r="O892" s="3"/>
    </row>
    <row r="893" spans="12:15" ht="12.75" customHeight="1">
      <c r="L893" s="3"/>
      <c r="M893" s="3"/>
      <c r="O893" s="3"/>
    </row>
    <row r="894" spans="12:15" ht="12.75" customHeight="1">
      <c r="L894" s="3"/>
      <c r="M894" s="3"/>
      <c r="O894" s="3"/>
    </row>
    <row r="895" spans="12:15" ht="12.75" customHeight="1">
      <c r="L895" s="3"/>
      <c r="M895" s="3"/>
      <c r="O895" s="3"/>
    </row>
    <row r="896" spans="12:15" ht="12.75" customHeight="1">
      <c r="L896" s="3"/>
      <c r="M896" s="3"/>
      <c r="O896" s="3"/>
    </row>
    <row r="897" spans="12:15" ht="12.75" customHeight="1">
      <c r="L897" s="3"/>
      <c r="M897" s="3"/>
      <c r="O897" s="3"/>
    </row>
    <row r="898" spans="12:15" ht="12.75" customHeight="1">
      <c r="L898" s="3"/>
      <c r="M898" s="3"/>
      <c r="O898" s="3"/>
    </row>
    <row r="899" spans="12:15" ht="12.75" customHeight="1">
      <c r="L899" s="3"/>
      <c r="M899" s="3"/>
      <c r="O899" s="3"/>
    </row>
    <row r="900" spans="12:15" ht="12.75" customHeight="1">
      <c r="L900" s="3"/>
      <c r="M900" s="3"/>
      <c r="O900" s="3"/>
    </row>
    <row r="901" spans="12:15" ht="12.75" customHeight="1">
      <c r="L901" s="3"/>
      <c r="M901" s="3"/>
      <c r="O901" s="3"/>
    </row>
    <row r="902" spans="12:15" ht="12.75" customHeight="1">
      <c r="L902" s="3"/>
      <c r="M902" s="3"/>
      <c r="O902" s="3"/>
    </row>
    <row r="903" spans="12:15" ht="12.75" customHeight="1">
      <c r="L903" s="3"/>
      <c r="M903" s="3"/>
      <c r="O903" s="3"/>
    </row>
    <row r="904" spans="12:15" ht="12.75" customHeight="1">
      <c r="L904" s="3"/>
      <c r="M904" s="3"/>
      <c r="O904" s="3"/>
    </row>
    <row r="905" spans="12:15" ht="12.75" customHeight="1">
      <c r="L905" s="3"/>
      <c r="M905" s="3"/>
      <c r="O905" s="3"/>
    </row>
    <row r="906" spans="12:15" ht="12.75" customHeight="1">
      <c r="L906" s="3"/>
      <c r="M906" s="3"/>
      <c r="O906" s="3"/>
    </row>
    <row r="907" spans="12:15" ht="12.75" customHeight="1">
      <c r="L907" s="3"/>
      <c r="M907" s="3"/>
      <c r="O907" s="3"/>
    </row>
    <row r="908" spans="12:15" ht="12.75" customHeight="1">
      <c r="L908" s="3"/>
      <c r="M908" s="3"/>
      <c r="O908" s="3"/>
    </row>
    <row r="909" spans="12:15" ht="12.75" customHeight="1">
      <c r="L909" s="3"/>
      <c r="M909" s="3"/>
      <c r="O909" s="3"/>
    </row>
    <row r="910" spans="12:15" ht="12.75" customHeight="1">
      <c r="L910" s="3"/>
      <c r="M910" s="3"/>
      <c r="O910" s="3"/>
    </row>
    <row r="911" spans="12:15" ht="12.75" customHeight="1">
      <c r="L911" s="3"/>
      <c r="M911" s="3"/>
      <c r="O911" s="3"/>
    </row>
    <row r="912" spans="12:15" ht="12.75" customHeight="1">
      <c r="L912" s="3"/>
      <c r="M912" s="3"/>
      <c r="O912" s="3"/>
    </row>
    <row r="913" spans="12:15" ht="12.75" customHeight="1">
      <c r="L913" s="3"/>
      <c r="M913" s="3"/>
      <c r="O913" s="3"/>
    </row>
    <row r="914" spans="12:15" ht="12.75" customHeight="1">
      <c r="L914" s="3"/>
      <c r="M914" s="3"/>
      <c r="O914" s="3"/>
    </row>
    <row r="915" spans="12:15" ht="12.75" customHeight="1">
      <c r="L915" s="3"/>
      <c r="M915" s="3"/>
      <c r="O915" s="3"/>
    </row>
    <row r="916" spans="12:15" ht="12.75" customHeight="1">
      <c r="L916" s="3"/>
      <c r="M916" s="3"/>
      <c r="O916" s="3"/>
    </row>
    <row r="917" spans="12:15" ht="12.75" customHeight="1">
      <c r="L917" s="3"/>
      <c r="M917" s="3"/>
      <c r="O917" s="3"/>
    </row>
    <row r="918" spans="12:15" ht="12.75" customHeight="1">
      <c r="L918" s="3"/>
      <c r="M918" s="3"/>
      <c r="O918" s="3"/>
    </row>
    <row r="919" spans="12:15" ht="12.75" customHeight="1">
      <c r="L919" s="3"/>
      <c r="M919" s="3"/>
      <c r="O919" s="3"/>
    </row>
    <row r="920" spans="12:15" ht="12.75" customHeight="1">
      <c r="L920" s="3"/>
      <c r="M920" s="3"/>
      <c r="O920" s="3"/>
    </row>
    <row r="921" spans="12:15" ht="12.75" customHeight="1">
      <c r="L921" s="3"/>
      <c r="M921" s="3"/>
      <c r="O921" s="3"/>
    </row>
    <row r="922" spans="12:15" ht="12.75" customHeight="1">
      <c r="L922" s="3"/>
      <c r="M922" s="3"/>
      <c r="O922" s="3"/>
    </row>
    <row r="923" spans="12:15" ht="12.75" customHeight="1">
      <c r="L923" s="3"/>
      <c r="M923" s="3"/>
      <c r="O923" s="3"/>
    </row>
    <row r="924" spans="12:15" ht="12.75" customHeight="1">
      <c r="L924" s="3"/>
      <c r="M924" s="3"/>
      <c r="O924" s="3"/>
    </row>
    <row r="925" spans="12:15" ht="12.75" customHeight="1">
      <c r="L925" s="3"/>
      <c r="M925" s="3"/>
      <c r="O925" s="3"/>
    </row>
    <row r="926" spans="12:15" ht="12.75" customHeight="1">
      <c r="L926" s="3"/>
      <c r="M926" s="3"/>
      <c r="O926" s="3"/>
    </row>
    <row r="927" spans="12:15" ht="12.75" customHeight="1">
      <c r="L927" s="3"/>
      <c r="M927" s="3"/>
      <c r="O927" s="3"/>
    </row>
    <row r="928" spans="12:15" ht="12.75" customHeight="1">
      <c r="L928" s="3"/>
      <c r="M928" s="3"/>
      <c r="O928" s="3"/>
    </row>
    <row r="929" spans="12:15" ht="12.75" customHeight="1">
      <c r="L929" s="3"/>
      <c r="M929" s="3"/>
      <c r="O929" s="3"/>
    </row>
    <row r="930" spans="12:15" ht="12.75" customHeight="1">
      <c r="L930" s="3"/>
      <c r="M930" s="3"/>
      <c r="O930" s="3"/>
    </row>
    <row r="931" spans="12:15" ht="12.75" customHeight="1">
      <c r="L931" s="3"/>
      <c r="M931" s="3"/>
      <c r="O931" s="3"/>
    </row>
    <row r="932" spans="12:15" ht="12.75" customHeight="1">
      <c r="L932" s="3"/>
      <c r="M932" s="3"/>
      <c r="O932" s="3"/>
    </row>
    <row r="933" spans="12:15" ht="12.75" customHeight="1">
      <c r="L933" s="3"/>
      <c r="M933" s="3"/>
      <c r="O933" s="3"/>
    </row>
    <row r="934" spans="12:15" ht="12.75" customHeight="1">
      <c r="L934" s="3"/>
      <c r="M934" s="3"/>
      <c r="O934" s="3"/>
    </row>
    <row r="935" spans="12:15" ht="12.75" customHeight="1">
      <c r="L935" s="3"/>
      <c r="M935" s="3"/>
      <c r="O935" s="3"/>
    </row>
    <row r="936" spans="12:15" ht="12.75" customHeight="1">
      <c r="L936" s="3"/>
      <c r="M936" s="3"/>
      <c r="O936" s="3"/>
    </row>
    <row r="937" spans="12:15" ht="12.75" customHeight="1">
      <c r="L937" s="3"/>
      <c r="M937" s="3"/>
      <c r="O937" s="3"/>
    </row>
    <row r="938" spans="12:15" ht="12.75" customHeight="1">
      <c r="L938" s="3"/>
      <c r="M938" s="3"/>
      <c r="O938" s="3"/>
    </row>
    <row r="939" spans="12:15" ht="12.75" customHeight="1">
      <c r="L939" s="3"/>
      <c r="M939" s="3"/>
      <c r="O939" s="3"/>
    </row>
    <row r="940" spans="12:15" ht="12.75" customHeight="1">
      <c r="L940" s="3"/>
      <c r="M940" s="3"/>
      <c r="O940" s="3"/>
    </row>
    <row r="941" spans="12:15" ht="12.75" customHeight="1">
      <c r="L941" s="3"/>
      <c r="M941" s="3"/>
      <c r="O941" s="3"/>
    </row>
    <row r="942" spans="12:15" ht="12.75" customHeight="1">
      <c r="L942" s="3"/>
      <c r="M942" s="3"/>
      <c r="O942" s="3"/>
    </row>
    <row r="943" spans="12:15" ht="12.75" customHeight="1">
      <c r="L943" s="3"/>
      <c r="M943" s="3"/>
      <c r="O943" s="3"/>
    </row>
    <row r="944" spans="12:15" ht="12.75" customHeight="1">
      <c r="L944" s="3"/>
      <c r="M944" s="3"/>
      <c r="O944" s="3"/>
    </row>
    <row r="945" spans="12:15" ht="12.75" customHeight="1">
      <c r="L945" s="3"/>
      <c r="M945" s="3"/>
      <c r="O945" s="3"/>
    </row>
    <row r="946" spans="12:15" ht="12.75" customHeight="1">
      <c r="L946" s="3"/>
      <c r="M946" s="3"/>
      <c r="O946" s="3"/>
    </row>
    <row r="947" spans="12:15" ht="12.75" customHeight="1">
      <c r="L947" s="3"/>
      <c r="M947" s="3"/>
      <c r="O947" s="3"/>
    </row>
    <row r="948" spans="12:15" ht="12.75" customHeight="1">
      <c r="L948" s="3"/>
      <c r="M948" s="3"/>
      <c r="O948" s="3"/>
    </row>
    <row r="949" spans="12:15" ht="12.75" customHeight="1">
      <c r="L949" s="3"/>
      <c r="M949" s="3"/>
      <c r="O949" s="3"/>
    </row>
    <row r="950" spans="12:15" ht="12.75" customHeight="1">
      <c r="L950" s="3"/>
      <c r="M950" s="3"/>
      <c r="O950" s="3"/>
    </row>
    <row r="951" spans="12:15" ht="12.75" customHeight="1">
      <c r="L951" s="3"/>
      <c r="M951" s="3"/>
      <c r="O951" s="3"/>
    </row>
    <row r="952" spans="12:15" ht="12.75" customHeight="1">
      <c r="L952" s="3"/>
      <c r="M952" s="3"/>
      <c r="O952" s="3"/>
    </row>
    <row r="953" spans="12:15" ht="12.75" customHeight="1">
      <c r="L953" s="3"/>
      <c r="M953" s="3"/>
      <c r="O953" s="3"/>
    </row>
    <row r="954" spans="12:15" ht="12.75" customHeight="1">
      <c r="L954" s="3"/>
      <c r="M954" s="3"/>
      <c r="O954" s="3"/>
    </row>
    <row r="955" spans="12:15" ht="12.75" customHeight="1">
      <c r="L955" s="3"/>
      <c r="M955" s="3"/>
      <c r="O955" s="3"/>
    </row>
    <row r="956" spans="12:15" ht="12.75" customHeight="1">
      <c r="L956" s="3"/>
      <c r="M956" s="3"/>
      <c r="O956" s="3"/>
    </row>
    <row r="957" spans="12:15" ht="12.75" customHeight="1">
      <c r="L957" s="3"/>
      <c r="M957" s="3"/>
      <c r="O957" s="3"/>
    </row>
    <row r="958" spans="12:15" ht="12.75" customHeight="1">
      <c r="L958" s="3"/>
      <c r="M958" s="3"/>
      <c r="O958" s="3"/>
    </row>
    <row r="959" spans="12:15" ht="12.75" customHeight="1">
      <c r="L959" s="3"/>
      <c r="M959" s="3"/>
      <c r="O959" s="3"/>
    </row>
    <row r="960" spans="12:15" ht="12.75" customHeight="1">
      <c r="L960" s="3"/>
      <c r="M960" s="3"/>
      <c r="O960" s="3"/>
    </row>
    <row r="961" spans="12:15" ht="12.75" customHeight="1">
      <c r="L961" s="3"/>
      <c r="M961" s="3"/>
      <c r="O961" s="3"/>
    </row>
    <row r="962" spans="12:15" ht="12.75" customHeight="1">
      <c r="L962" s="3"/>
      <c r="M962" s="3"/>
      <c r="O962" s="3"/>
    </row>
    <row r="963" spans="12:15" ht="12.75" customHeight="1">
      <c r="L963" s="3"/>
      <c r="M963" s="3"/>
      <c r="O963" s="3"/>
    </row>
    <row r="964" spans="12:15" ht="12.75" customHeight="1">
      <c r="L964" s="3"/>
      <c r="M964" s="3"/>
      <c r="O964" s="3"/>
    </row>
    <row r="965" spans="12:15" ht="12.75" customHeight="1">
      <c r="L965" s="3"/>
      <c r="M965" s="3"/>
      <c r="O965" s="3"/>
    </row>
    <row r="966" spans="12:15" ht="12.75" customHeight="1">
      <c r="L966" s="3"/>
      <c r="M966" s="3"/>
      <c r="O966" s="3"/>
    </row>
    <row r="967" spans="12:15" ht="12.75" customHeight="1">
      <c r="L967" s="3"/>
      <c r="M967" s="3"/>
      <c r="O967" s="3"/>
    </row>
    <row r="968" spans="12:15" ht="12.75" customHeight="1">
      <c r="L968" s="3"/>
      <c r="M968" s="3"/>
      <c r="O968" s="3"/>
    </row>
    <row r="969" spans="12:15" ht="12.75" customHeight="1">
      <c r="L969" s="3"/>
      <c r="M969" s="3"/>
      <c r="O969" s="3"/>
    </row>
    <row r="970" spans="12:15" ht="12.75" customHeight="1">
      <c r="L970" s="3"/>
      <c r="M970" s="3"/>
      <c r="O970" s="3"/>
    </row>
    <row r="971" spans="12:15" ht="12.75" customHeight="1">
      <c r="L971" s="3"/>
      <c r="M971" s="3"/>
      <c r="O971" s="3"/>
    </row>
    <row r="972" spans="12:15" ht="12.75" customHeight="1">
      <c r="L972" s="3"/>
      <c r="M972" s="3"/>
      <c r="O972" s="3"/>
    </row>
    <row r="973" spans="12:15" ht="12.75" customHeight="1">
      <c r="L973" s="3"/>
      <c r="M973" s="3"/>
      <c r="O973" s="3"/>
    </row>
    <row r="974" spans="12:15" ht="12.75" customHeight="1">
      <c r="L974" s="3"/>
      <c r="M974" s="3"/>
      <c r="O974" s="3"/>
    </row>
    <row r="975" spans="12:15" ht="12.75" customHeight="1">
      <c r="L975" s="3"/>
      <c r="M975" s="3"/>
      <c r="O975" s="3"/>
    </row>
    <row r="976" spans="12:15" ht="12.75" customHeight="1">
      <c r="L976" s="3"/>
      <c r="M976" s="3"/>
      <c r="O976" s="3"/>
    </row>
    <row r="977" spans="12:15" ht="12.75" customHeight="1">
      <c r="L977" s="3"/>
      <c r="M977" s="3"/>
      <c r="O977" s="3"/>
    </row>
    <row r="978" spans="12:15" ht="12.75" customHeight="1">
      <c r="L978" s="3"/>
      <c r="M978" s="3"/>
      <c r="O978" s="3"/>
    </row>
    <row r="979" spans="12:15" ht="12.75" customHeight="1">
      <c r="L979" s="3"/>
      <c r="M979" s="3"/>
      <c r="O979" s="3"/>
    </row>
    <row r="980" spans="12:15" ht="12.75" customHeight="1">
      <c r="L980" s="3"/>
      <c r="M980" s="3"/>
      <c r="O980" s="3"/>
    </row>
  </sheetData>
  <mergeCells count="228">
    <mergeCell ref="N366:N367"/>
    <mergeCell ref="O366:O367"/>
    <mergeCell ref="P366:P367"/>
    <mergeCell ref="Q366:Q367"/>
    <mergeCell ref="R366:R367"/>
    <mergeCell ref="E362:J362"/>
    <mergeCell ref="B365:J365"/>
    <mergeCell ref="A366:A367"/>
    <mergeCell ref="B366:J366"/>
    <mergeCell ref="K366:K367"/>
    <mergeCell ref="L366:L367"/>
    <mergeCell ref="M366:M367"/>
    <mergeCell ref="N344:N345"/>
    <mergeCell ref="O344:O345"/>
    <mergeCell ref="P344:P345"/>
    <mergeCell ref="Q344:Q345"/>
    <mergeCell ref="R344:R345"/>
    <mergeCell ref="E340:J340"/>
    <mergeCell ref="B343:J343"/>
    <mergeCell ref="A344:A345"/>
    <mergeCell ref="B344:J344"/>
    <mergeCell ref="K344:K345"/>
    <mergeCell ref="L344:L345"/>
    <mergeCell ref="M344:M345"/>
    <mergeCell ref="N322:N323"/>
    <mergeCell ref="O322:O323"/>
    <mergeCell ref="P322:P323"/>
    <mergeCell ref="Q322:Q323"/>
    <mergeCell ref="R322:R323"/>
    <mergeCell ref="E318:J318"/>
    <mergeCell ref="B321:J321"/>
    <mergeCell ref="A322:A323"/>
    <mergeCell ref="B322:J322"/>
    <mergeCell ref="K322:K323"/>
    <mergeCell ref="L322:L323"/>
    <mergeCell ref="M322:M323"/>
    <mergeCell ref="N300:N301"/>
    <mergeCell ref="O300:O301"/>
    <mergeCell ref="P300:P301"/>
    <mergeCell ref="Q300:Q301"/>
    <mergeCell ref="R300:R301"/>
    <mergeCell ref="E296:J296"/>
    <mergeCell ref="B299:J299"/>
    <mergeCell ref="A300:A301"/>
    <mergeCell ref="B300:J300"/>
    <mergeCell ref="K300:K301"/>
    <mergeCell ref="L300:L301"/>
    <mergeCell ref="M300:M301"/>
    <mergeCell ref="M256:M257"/>
    <mergeCell ref="N278:N279"/>
    <mergeCell ref="O278:O279"/>
    <mergeCell ref="P278:P279"/>
    <mergeCell ref="Q278:Q279"/>
    <mergeCell ref="R278:R279"/>
    <mergeCell ref="E274:J274"/>
    <mergeCell ref="B277:J277"/>
    <mergeCell ref="A278:A279"/>
    <mergeCell ref="B278:J278"/>
    <mergeCell ref="K278:K279"/>
    <mergeCell ref="L278:L279"/>
    <mergeCell ref="M278:M279"/>
    <mergeCell ref="E428:J428"/>
    <mergeCell ref="N233:N234"/>
    <mergeCell ref="O233:O234"/>
    <mergeCell ref="P233:P234"/>
    <mergeCell ref="Q233:Q234"/>
    <mergeCell ref="R233:R234"/>
    <mergeCell ref="E229:J229"/>
    <mergeCell ref="B232:J232"/>
    <mergeCell ref="A233:A234"/>
    <mergeCell ref="B233:J233"/>
    <mergeCell ref="K233:K234"/>
    <mergeCell ref="L233:L234"/>
    <mergeCell ref="M233:M234"/>
    <mergeCell ref="N256:N257"/>
    <mergeCell ref="O256:O257"/>
    <mergeCell ref="P256:P257"/>
    <mergeCell ref="Q256:Q257"/>
    <mergeCell ref="R256:R257"/>
    <mergeCell ref="E252:J252"/>
    <mergeCell ref="B255:J255"/>
    <mergeCell ref="A256:A257"/>
    <mergeCell ref="B256:J256"/>
    <mergeCell ref="K256:K257"/>
    <mergeCell ref="L256:L257"/>
    <mergeCell ref="N410:N411"/>
    <mergeCell ref="O410:O411"/>
    <mergeCell ref="P410:P411"/>
    <mergeCell ref="Q410:Q411"/>
    <mergeCell ref="R410:R411"/>
    <mergeCell ref="E406:J406"/>
    <mergeCell ref="B409:J409"/>
    <mergeCell ref="A410:A411"/>
    <mergeCell ref="B410:J410"/>
    <mergeCell ref="K410:K411"/>
    <mergeCell ref="L410:L411"/>
    <mergeCell ref="M410:M411"/>
    <mergeCell ref="N50:N51"/>
    <mergeCell ref="O50:O51"/>
    <mergeCell ref="P50:P51"/>
    <mergeCell ref="Q50:Q51"/>
    <mergeCell ref="R50:R51"/>
    <mergeCell ref="E46:J46"/>
    <mergeCell ref="B49:J49"/>
    <mergeCell ref="A50:A51"/>
    <mergeCell ref="B50:J50"/>
    <mergeCell ref="K50:K51"/>
    <mergeCell ref="L50:L51"/>
    <mergeCell ref="M50:M51"/>
    <mergeCell ref="N27:N28"/>
    <mergeCell ref="O27:O28"/>
    <mergeCell ref="P27:P28"/>
    <mergeCell ref="Q27:Q28"/>
    <mergeCell ref="R27:R28"/>
    <mergeCell ref="E23:J23"/>
    <mergeCell ref="B26:J26"/>
    <mergeCell ref="A27:A28"/>
    <mergeCell ref="B27:J27"/>
    <mergeCell ref="K27:K28"/>
    <mergeCell ref="L27:L28"/>
    <mergeCell ref="M27:M28"/>
    <mergeCell ref="O4:O5"/>
    <mergeCell ref="P4:P5"/>
    <mergeCell ref="Q4:Q5"/>
    <mergeCell ref="R4:R5"/>
    <mergeCell ref="B3:J3"/>
    <mergeCell ref="A4:A5"/>
    <mergeCell ref="B4:J4"/>
    <mergeCell ref="K4:K5"/>
    <mergeCell ref="L4:L5"/>
    <mergeCell ref="M4:M5"/>
    <mergeCell ref="N4:N5"/>
    <mergeCell ref="N388:N389"/>
    <mergeCell ref="O388:O389"/>
    <mergeCell ref="P388:P389"/>
    <mergeCell ref="Q388:Q389"/>
    <mergeCell ref="R388:R389"/>
    <mergeCell ref="E384:J384"/>
    <mergeCell ref="B387:J387"/>
    <mergeCell ref="A388:A389"/>
    <mergeCell ref="B388:J388"/>
    <mergeCell ref="K388:K389"/>
    <mergeCell ref="L388:L389"/>
    <mergeCell ref="M388:M389"/>
    <mergeCell ref="N210:N211"/>
    <mergeCell ref="O210:O211"/>
    <mergeCell ref="P210:P211"/>
    <mergeCell ref="Q210:Q211"/>
    <mergeCell ref="R210:R211"/>
    <mergeCell ref="E206:J206"/>
    <mergeCell ref="B209:J209"/>
    <mergeCell ref="A210:A211"/>
    <mergeCell ref="B210:J210"/>
    <mergeCell ref="K210:K211"/>
    <mergeCell ref="L210:L211"/>
    <mergeCell ref="M210:M211"/>
    <mergeCell ref="N187:N188"/>
    <mergeCell ref="O187:O188"/>
    <mergeCell ref="P187:P188"/>
    <mergeCell ref="Q187:Q188"/>
    <mergeCell ref="R187:R188"/>
    <mergeCell ref="E184:J184"/>
    <mergeCell ref="B186:J186"/>
    <mergeCell ref="A187:A188"/>
    <mergeCell ref="B187:J187"/>
    <mergeCell ref="K187:K188"/>
    <mergeCell ref="L187:L188"/>
    <mergeCell ref="M187:M188"/>
    <mergeCell ref="N165:N166"/>
    <mergeCell ref="O165:O166"/>
    <mergeCell ref="P165:P166"/>
    <mergeCell ref="Q165:Q166"/>
    <mergeCell ref="R165:R166"/>
    <mergeCell ref="E161:J161"/>
    <mergeCell ref="B164:J164"/>
    <mergeCell ref="A165:A166"/>
    <mergeCell ref="B165:J165"/>
    <mergeCell ref="K165:K166"/>
    <mergeCell ref="L165:L166"/>
    <mergeCell ref="M165:M166"/>
    <mergeCell ref="N142:N143"/>
    <mergeCell ref="O142:O143"/>
    <mergeCell ref="P142:P143"/>
    <mergeCell ref="Q142:Q143"/>
    <mergeCell ref="R142:R143"/>
    <mergeCell ref="E138:J138"/>
    <mergeCell ref="B141:J141"/>
    <mergeCell ref="A142:A143"/>
    <mergeCell ref="B142:J142"/>
    <mergeCell ref="K142:K143"/>
    <mergeCell ref="L142:L143"/>
    <mergeCell ref="M142:M143"/>
    <mergeCell ref="N119:N120"/>
    <mergeCell ref="O119:O120"/>
    <mergeCell ref="P119:P120"/>
    <mergeCell ref="Q119:Q120"/>
    <mergeCell ref="R119:R120"/>
    <mergeCell ref="E115:J115"/>
    <mergeCell ref="B118:J118"/>
    <mergeCell ref="A119:A120"/>
    <mergeCell ref="B119:J119"/>
    <mergeCell ref="K119:K120"/>
    <mergeCell ref="L119:L120"/>
    <mergeCell ref="M119:M120"/>
    <mergeCell ref="N96:N97"/>
    <mergeCell ref="O96:O97"/>
    <mergeCell ref="P96:P97"/>
    <mergeCell ref="Q96:Q97"/>
    <mergeCell ref="R96:R97"/>
    <mergeCell ref="E92:J92"/>
    <mergeCell ref="B95:J95"/>
    <mergeCell ref="A96:A97"/>
    <mergeCell ref="B96:J96"/>
    <mergeCell ref="K96:K97"/>
    <mergeCell ref="L96:L97"/>
    <mergeCell ref="M96:M97"/>
    <mergeCell ref="N73:N74"/>
    <mergeCell ref="O73:O74"/>
    <mergeCell ref="P73:P74"/>
    <mergeCell ref="Q73:Q74"/>
    <mergeCell ref="R73:R74"/>
    <mergeCell ref="E69:J69"/>
    <mergeCell ref="B72:J72"/>
    <mergeCell ref="A73:A74"/>
    <mergeCell ref="B73:J73"/>
    <mergeCell ref="K73:K74"/>
    <mergeCell ref="L73:L74"/>
    <mergeCell ref="M73:M74"/>
  </mergeCells>
  <pageMargins left="0.7" right="0.7" top="0.75" bottom="0.75" header="0" footer="0"/>
  <pageSetup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FF00"/>
  </sheetPr>
  <dimension ref="A1:X1000"/>
  <sheetViews>
    <sheetView topLeftCell="A304" workbookViewId="0">
      <selection activeCell="L340" sqref="L340"/>
    </sheetView>
  </sheetViews>
  <sheetFormatPr baseColWidth="10" defaultColWidth="12.5703125" defaultRowHeight="15" customHeight="1"/>
  <cols>
    <col min="1" max="1" width="10" customWidth="1"/>
    <col min="2" max="6" width="4" customWidth="1"/>
    <col min="7" max="7" width="4.28515625" customWidth="1"/>
    <col min="8" max="9" width="4" customWidth="1"/>
    <col min="10" max="10" width="6.7109375" customWidth="1"/>
    <col min="11" max="11" width="15.7109375" customWidth="1"/>
    <col min="12" max="13" width="11.42578125" customWidth="1"/>
    <col min="14" max="14" width="10.85546875" customWidth="1"/>
    <col min="15" max="15" width="11.42578125" customWidth="1"/>
    <col min="16" max="16" width="10" customWidth="1"/>
    <col min="17" max="17" width="10.5703125" customWidth="1"/>
    <col min="18" max="18" width="10.85546875" customWidth="1"/>
    <col min="19" max="26" width="10" customWidth="1"/>
  </cols>
  <sheetData>
    <row r="1" spans="1:19" ht="12.75" customHeight="1">
      <c r="L1" s="3"/>
      <c r="M1" s="3"/>
      <c r="O1" s="3"/>
    </row>
    <row r="2" spans="1:19" ht="12.75" customHeight="1">
      <c r="L2" s="3"/>
      <c r="M2" s="3"/>
      <c r="O2" s="3"/>
    </row>
    <row r="3" spans="1:19" ht="26.25" customHeight="1">
      <c r="A3" s="2"/>
      <c r="B3" s="291" t="s">
        <v>99</v>
      </c>
      <c r="C3" s="292"/>
      <c r="D3" s="292"/>
      <c r="E3" s="292"/>
      <c r="F3" s="292"/>
      <c r="G3" s="292"/>
      <c r="H3" s="292"/>
      <c r="I3" s="292"/>
      <c r="J3" s="292"/>
      <c r="K3" s="60" t="s">
        <v>88</v>
      </c>
      <c r="L3" s="60"/>
      <c r="M3" s="60"/>
      <c r="N3" s="30"/>
      <c r="O3" s="3"/>
      <c r="P3" s="30"/>
      <c r="Q3" s="30"/>
      <c r="R3" s="30"/>
    </row>
    <row r="4" spans="1:19" ht="15.75" customHeight="1">
      <c r="A4" s="293" t="s">
        <v>10</v>
      </c>
      <c r="B4" s="294" t="s">
        <v>100</v>
      </c>
      <c r="C4" s="289"/>
      <c r="D4" s="289"/>
      <c r="E4" s="289"/>
      <c r="F4" s="289"/>
      <c r="G4" s="289"/>
      <c r="H4" s="289"/>
      <c r="I4" s="289"/>
      <c r="J4" s="290"/>
      <c r="K4" s="295" t="s">
        <v>11</v>
      </c>
      <c r="L4" s="286" t="s">
        <v>3</v>
      </c>
      <c r="M4" s="286" t="s">
        <v>4</v>
      </c>
      <c r="N4" s="284" t="s">
        <v>5</v>
      </c>
      <c r="O4" s="286" t="s">
        <v>6</v>
      </c>
      <c r="P4" s="287" t="s">
        <v>7</v>
      </c>
      <c r="Q4" s="287" t="s">
        <v>8</v>
      </c>
      <c r="R4" s="286" t="s">
        <v>101</v>
      </c>
    </row>
    <row r="5" spans="1:19" ht="15.75" customHeight="1">
      <c r="A5" s="285"/>
      <c r="B5" s="64" t="s">
        <v>102</v>
      </c>
      <c r="C5" s="64" t="s">
        <v>103</v>
      </c>
      <c r="D5" s="64" t="s">
        <v>104</v>
      </c>
      <c r="E5" s="64" t="s">
        <v>105</v>
      </c>
      <c r="F5" s="64" t="s">
        <v>106</v>
      </c>
      <c r="G5" s="64" t="s">
        <v>107</v>
      </c>
      <c r="H5" s="64" t="s">
        <v>108</v>
      </c>
      <c r="I5" s="64" t="s">
        <v>109</v>
      </c>
      <c r="J5" s="64" t="s">
        <v>110</v>
      </c>
      <c r="K5" s="285"/>
      <c r="L5" s="285"/>
      <c r="M5" s="285"/>
      <c r="N5" s="285"/>
      <c r="O5" s="285"/>
      <c r="P5" s="285"/>
      <c r="Q5" s="285"/>
      <c r="R5" s="285"/>
    </row>
    <row r="6" spans="1:19" ht="15.75" customHeight="1">
      <c r="A6" s="64">
        <v>1302</v>
      </c>
      <c r="B6" s="65">
        <v>60</v>
      </c>
      <c r="C6" s="87"/>
      <c r="D6" s="87"/>
      <c r="E6" s="87"/>
      <c r="F6" s="87"/>
      <c r="G6" s="87"/>
      <c r="H6" s="87"/>
      <c r="I6" s="87"/>
      <c r="J6" s="87"/>
      <c r="K6" s="88"/>
      <c r="L6" s="67"/>
      <c r="M6" s="49"/>
      <c r="N6" s="68"/>
      <c r="O6" s="107"/>
      <c r="P6" s="70">
        <f>B6</f>
        <v>60</v>
      </c>
      <c r="Q6" s="108"/>
      <c r="R6" s="107"/>
    </row>
    <row r="7" spans="1:19" ht="15.75" customHeight="1">
      <c r="A7" s="64">
        <v>1401</v>
      </c>
      <c r="B7" s="87"/>
      <c r="C7" s="87">
        <v>49</v>
      </c>
      <c r="D7" s="87"/>
      <c r="E7" s="87"/>
      <c r="F7" s="87"/>
      <c r="G7" s="87"/>
      <c r="H7" s="87"/>
      <c r="I7" s="87"/>
      <c r="J7" s="87"/>
      <c r="K7" s="88"/>
      <c r="L7" s="72"/>
      <c r="M7" s="3"/>
      <c r="N7" s="73"/>
      <c r="O7" s="74">
        <f>IF(C7=0,"",C7/B6)</f>
        <v>0.81666666666666665</v>
      </c>
      <c r="P7" s="75">
        <v>49</v>
      </c>
      <c r="Q7" s="76">
        <f t="shared" ref="Q7:Q14" si="0">IF(P7=0,"",P7/P6)</f>
        <v>0.81666666666666665</v>
      </c>
      <c r="R7" s="76">
        <f t="shared" ref="R7:R14" si="1">IF(P7=0,"",100%-Q7)</f>
        <v>0.18333333333333335</v>
      </c>
    </row>
    <row r="8" spans="1:19" ht="15.75" customHeight="1">
      <c r="A8" s="64">
        <v>1402</v>
      </c>
      <c r="B8" s="87"/>
      <c r="C8" s="87"/>
      <c r="D8" s="87">
        <v>40</v>
      </c>
      <c r="E8" s="87"/>
      <c r="F8" s="87"/>
      <c r="G8" s="87"/>
      <c r="H8" s="87"/>
      <c r="I8" s="87"/>
      <c r="J8" s="87"/>
      <c r="K8" s="88"/>
      <c r="L8" s="72"/>
      <c r="M8" s="3"/>
      <c r="N8" s="73"/>
      <c r="O8" s="74">
        <f>IF(D8=0,"",D8/C7)</f>
        <v>0.81632653061224492</v>
      </c>
      <c r="P8" s="75">
        <v>47</v>
      </c>
      <c r="Q8" s="76">
        <f t="shared" si="0"/>
        <v>0.95918367346938771</v>
      </c>
      <c r="R8" s="76">
        <f t="shared" si="1"/>
        <v>4.081632653061229E-2</v>
      </c>
      <c r="S8" s="8">
        <f>P8/P6</f>
        <v>0.78333333333333333</v>
      </c>
    </row>
    <row r="9" spans="1:19" ht="15.75" customHeight="1">
      <c r="A9" s="64">
        <v>1501</v>
      </c>
      <c r="B9" s="87"/>
      <c r="C9" s="87"/>
      <c r="D9" s="87"/>
      <c r="E9" s="87">
        <v>36</v>
      </c>
      <c r="F9" s="87"/>
      <c r="G9" s="87"/>
      <c r="H9" s="87"/>
      <c r="I9" s="87"/>
      <c r="J9" s="87"/>
      <c r="K9" s="88"/>
      <c r="L9" s="72"/>
      <c r="M9" s="3"/>
      <c r="N9" s="73"/>
      <c r="O9" s="74">
        <f>IF(E9=0,"",E9/D8)</f>
        <v>0.9</v>
      </c>
      <c r="P9" s="75">
        <v>46</v>
      </c>
      <c r="Q9" s="76">
        <f t="shared" si="0"/>
        <v>0.97872340425531912</v>
      </c>
      <c r="R9" s="76">
        <f t="shared" si="1"/>
        <v>2.1276595744680882E-2</v>
      </c>
    </row>
    <row r="10" spans="1:19" ht="15.75" customHeight="1">
      <c r="A10" s="64">
        <v>1502</v>
      </c>
      <c r="B10" s="87"/>
      <c r="C10" s="87"/>
      <c r="D10" s="87"/>
      <c r="E10" s="87"/>
      <c r="F10" s="87">
        <v>31</v>
      </c>
      <c r="G10" s="87"/>
      <c r="H10" s="87"/>
      <c r="I10" s="87"/>
      <c r="J10" s="87"/>
      <c r="K10" s="88"/>
      <c r="L10" s="72"/>
      <c r="M10" s="3"/>
      <c r="N10" s="73"/>
      <c r="O10" s="74">
        <f>IF(F10=0,"",F10/E9)</f>
        <v>0.86111111111111116</v>
      </c>
      <c r="P10" s="75">
        <v>45</v>
      </c>
      <c r="Q10" s="76">
        <f t="shared" si="0"/>
        <v>0.97826086956521741</v>
      </c>
      <c r="R10" s="76">
        <f t="shared" si="1"/>
        <v>2.1739130434782594E-2</v>
      </c>
    </row>
    <row r="11" spans="1:19" ht="15.75" customHeight="1">
      <c r="A11" s="64">
        <v>1601</v>
      </c>
      <c r="B11" s="87"/>
      <c r="C11" s="87"/>
      <c r="D11" s="87"/>
      <c r="E11" s="87"/>
      <c r="F11" s="87"/>
      <c r="G11" s="87">
        <v>27</v>
      </c>
      <c r="H11" s="87"/>
      <c r="I11" s="87"/>
      <c r="J11" s="87"/>
      <c r="K11" s="88"/>
      <c r="L11" s="72"/>
      <c r="M11" s="3"/>
      <c r="N11" s="73"/>
      <c r="O11" s="74">
        <f>IF(G11=0,"",G11/F10)</f>
        <v>0.87096774193548387</v>
      </c>
      <c r="P11" s="75">
        <v>44</v>
      </c>
      <c r="Q11" s="76">
        <f t="shared" si="0"/>
        <v>0.97777777777777775</v>
      </c>
      <c r="R11" s="76">
        <f t="shared" si="1"/>
        <v>2.2222222222222254E-2</v>
      </c>
    </row>
    <row r="12" spans="1:19" ht="15.75" customHeight="1">
      <c r="A12" s="64">
        <v>1602</v>
      </c>
      <c r="B12" s="87"/>
      <c r="C12" s="87"/>
      <c r="D12" s="87"/>
      <c r="E12" s="87"/>
      <c r="F12" s="87"/>
      <c r="G12" s="87"/>
      <c r="H12" s="87">
        <v>25</v>
      </c>
      <c r="I12" s="87"/>
      <c r="J12" s="87"/>
      <c r="K12" s="88"/>
      <c r="L12" s="72"/>
      <c r="M12" s="3"/>
      <c r="N12" s="73"/>
      <c r="O12" s="74">
        <f>IF(H12=0,"",H12/G11)</f>
        <v>0.92592592592592593</v>
      </c>
      <c r="P12" s="75">
        <v>44</v>
      </c>
      <c r="Q12" s="76">
        <f t="shared" si="0"/>
        <v>1</v>
      </c>
      <c r="R12" s="76">
        <f t="shared" si="1"/>
        <v>0</v>
      </c>
    </row>
    <row r="13" spans="1:19" ht="15.75" customHeight="1">
      <c r="A13" s="64">
        <v>1701</v>
      </c>
      <c r="B13" s="87"/>
      <c r="C13" s="87"/>
      <c r="D13" s="87"/>
      <c r="E13" s="87"/>
      <c r="F13" s="87"/>
      <c r="G13" s="87"/>
      <c r="H13" s="87"/>
      <c r="I13" s="87">
        <v>25</v>
      </c>
      <c r="J13" s="87"/>
      <c r="K13" s="88"/>
      <c r="L13" s="72"/>
      <c r="M13" s="3"/>
      <c r="N13" s="73"/>
      <c r="O13" s="74">
        <f>IF(I13=0,"",I13/H12)</f>
        <v>1</v>
      </c>
      <c r="P13" s="75">
        <v>44</v>
      </c>
      <c r="Q13" s="76">
        <f t="shared" si="0"/>
        <v>1</v>
      </c>
      <c r="R13" s="76">
        <f t="shared" si="1"/>
        <v>0</v>
      </c>
    </row>
    <row r="14" spans="1:19" ht="15.75" customHeight="1">
      <c r="A14" s="64">
        <v>1702</v>
      </c>
      <c r="B14" s="87"/>
      <c r="C14" s="87"/>
      <c r="D14" s="87"/>
      <c r="E14" s="87"/>
      <c r="F14" s="87"/>
      <c r="G14" s="87"/>
      <c r="H14" s="87"/>
      <c r="I14" s="87"/>
      <c r="J14" s="87">
        <v>28</v>
      </c>
      <c r="K14" s="88">
        <v>17</v>
      </c>
      <c r="L14" s="72"/>
      <c r="M14" s="3"/>
      <c r="N14" s="73"/>
      <c r="O14" s="78">
        <f>IF(J14=0,"",J14/I13)</f>
        <v>1.1200000000000001</v>
      </c>
      <c r="P14" s="75">
        <v>39</v>
      </c>
      <c r="Q14" s="79">
        <f t="shared" si="0"/>
        <v>0.88636363636363635</v>
      </c>
      <c r="R14" s="79">
        <f t="shared" si="1"/>
        <v>0.11363636363636365</v>
      </c>
    </row>
    <row r="15" spans="1:19" ht="15.75" customHeight="1">
      <c r="A15" s="64">
        <v>1801</v>
      </c>
      <c r="B15" s="87"/>
      <c r="C15" s="87"/>
      <c r="D15" s="87"/>
      <c r="E15" s="87"/>
      <c r="F15" s="87"/>
      <c r="G15" s="87"/>
      <c r="H15" s="87"/>
      <c r="I15" s="87"/>
      <c r="J15" s="87">
        <v>10</v>
      </c>
      <c r="K15" s="88">
        <v>3</v>
      </c>
      <c r="L15" s="72"/>
      <c r="M15" s="3"/>
      <c r="N15" s="30"/>
      <c r="O15" s="80"/>
      <c r="P15" s="81">
        <v>18</v>
      </c>
      <c r="Q15" s="82"/>
      <c r="R15" s="83"/>
    </row>
    <row r="16" spans="1:19" ht="15.75" customHeight="1">
      <c r="A16" s="64">
        <v>1802</v>
      </c>
      <c r="B16" s="87"/>
      <c r="C16" s="87"/>
      <c r="D16" s="87"/>
      <c r="E16" s="87"/>
      <c r="F16" s="87"/>
      <c r="G16" s="87"/>
      <c r="H16" s="87"/>
      <c r="I16" s="87"/>
      <c r="J16" s="87">
        <v>10</v>
      </c>
      <c r="K16" s="88">
        <v>8</v>
      </c>
      <c r="L16" s="72"/>
      <c r="M16" s="3"/>
      <c r="N16" s="30"/>
      <c r="O16" s="84"/>
      <c r="P16" s="85">
        <v>14</v>
      </c>
      <c r="Q16" s="86"/>
      <c r="R16" s="84"/>
    </row>
    <row r="17" spans="1:19" ht="15.75" customHeight="1">
      <c r="A17" s="64">
        <v>1901</v>
      </c>
      <c r="B17" s="87"/>
      <c r="C17" s="87"/>
      <c r="D17" s="87"/>
      <c r="E17" s="87"/>
      <c r="F17" s="87"/>
      <c r="G17" s="87"/>
      <c r="H17" s="87"/>
      <c r="I17" s="87"/>
      <c r="J17" s="87">
        <v>3</v>
      </c>
      <c r="K17" s="88">
        <v>2</v>
      </c>
      <c r="L17" s="72"/>
      <c r="M17" s="3"/>
      <c r="N17" s="30"/>
      <c r="O17" s="84"/>
      <c r="P17" s="85">
        <v>6</v>
      </c>
      <c r="Q17" s="86"/>
      <c r="R17" s="84"/>
    </row>
    <row r="18" spans="1:19" ht="15.75" customHeight="1">
      <c r="A18" s="64">
        <v>1902</v>
      </c>
      <c r="B18" s="87"/>
      <c r="C18" s="87"/>
      <c r="D18" s="87"/>
      <c r="E18" s="87"/>
      <c r="F18" s="87"/>
      <c r="G18" s="87"/>
      <c r="H18" s="87"/>
      <c r="I18" s="87"/>
      <c r="J18" s="87">
        <v>1</v>
      </c>
      <c r="K18" s="88">
        <v>1</v>
      </c>
      <c r="L18" s="72"/>
      <c r="M18" s="3"/>
      <c r="N18" s="30"/>
      <c r="O18" s="84"/>
      <c r="P18" s="85">
        <v>3</v>
      </c>
      <c r="Q18" s="86"/>
      <c r="R18" s="84"/>
    </row>
    <row r="19" spans="1:19" ht="15.75" customHeight="1">
      <c r="A19" s="64">
        <v>2001</v>
      </c>
      <c r="B19" s="87"/>
      <c r="C19" s="87"/>
      <c r="D19" s="87"/>
      <c r="E19" s="87"/>
      <c r="F19" s="87"/>
      <c r="G19" s="87"/>
      <c r="H19" s="87"/>
      <c r="I19" s="87"/>
      <c r="J19" s="87">
        <v>1</v>
      </c>
      <c r="K19" s="88">
        <v>1</v>
      </c>
      <c r="L19" s="72"/>
      <c r="M19" s="3"/>
      <c r="N19" s="30"/>
      <c r="O19" s="3"/>
      <c r="P19" s="142">
        <v>2</v>
      </c>
      <c r="Q19" s="23"/>
      <c r="R19" s="84"/>
    </row>
    <row r="20" spans="1:19" ht="15.75" customHeight="1">
      <c r="A20" s="64">
        <v>2002</v>
      </c>
      <c r="B20" s="87"/>
      <c r="C20" s="87"/>
      <c r="D20" s="87"/>
      <c r="E20" s="87"/>
      <c r="F20" s="87"/>
      <c r="G20" s="87"/>
      <c r="H20" s="87"/>
      <c r="I20" s="87"/>
      <c r="J20" s="87"/>
      <c r="K20" s="88"/>
      <c r="L20" s="72"/>
      <c r="M20" s="3"/>
      <c r="N20" s="30"/>
      <c r="O20" s="89" t="s">
        <v>83</v>
      </c>
      <c r="P20" s="90">
        <v>24</v>
      </c>
      <c r="Q20" s="91">
        <f>K23</f>
        <v>32</v>
      </c>
      <c r="R20" s="92" t="s">
        <v>11</v>
      </c>
    </row>
    <row r="21" spans="1:19" ht="15.75" customHeight="1">
      <c r="A21" s="64">
        <v>2101</v>
      </c>
      <c r="B21" s="87"/>
      <c r="C21" s="87"/>
      <c r="D21" s="87"/>
      <c r="E21" s="87"/>
      <c r="F21" s="87"/>
      <c r="G21" s="87"/>
      <c r="H21" s="87"/>
      <c r="I21" s="87"/>
      <c r="J21" s="87"/>
      <c r="K21" s="88"/>
      <c r="L21" s="72"/>
      <c r="M21" s="3"/>
      <c r="N21" s="30"/>
      <c r="O21" s="93" t="s">
        <v>85</v>
      </c>
      <c r="P21" s="94">
        <f>IF(P20/B6=0,"",P20/B6)</f>
        <v>0.4</v>
      </c>
      <c r="Q21" s="95">
        <f>IF(P20/Q20=0,"",P20/Q20)</f>
        <v>0.75</v>
      </c>
      <c r="R21" s="96" t="s">
        <v>86</v>
      </c>
    </row>
    <row r="22" spans="1:19" ht="18" customHeight="1">
      <c r="A22" s="64">
        <v>2102</v>
      </c>
      <c r="B22" s="87"/>
      <c r="C22" s="87"/>
      <c r="D22" s="87"/>
      <c r="E22" s="87"/>
      <c r="F22" s="87"/>
      <c r="G22" s="87"/>
      <c r="H22" s="87"/>
      <c r="I22" s="87"/>
      <c r="J22" s="87"/>
      <c r="K22" s="88"/>
      <c r="L22" s="97"/>
      <c r="M22" s="98"/>
      <c r="N22" s="99"/>
      <c r="O22" s="98"/>
      <c r="P22" s="99"/>
      <c r="Q22" s="99"/>
      <c r="R22" s="122"/>
    </row>
    <row r="23" spans="1:19" ht="18" customHeight="1">
      <c r="A23" s="29"/>
      <c r="B23" s="30"/>
      <c r="C23" s="30"/>
      <c r="D23" s="30"/>
      <c r="E23" s="288" t="s">
        <v>111</v>
      </c>
      <c r="F23" s="289"/>
      <c r="G23" s="289"/>
      <c r="H23" s="289"/>
      <c r="I23" s="289"/>
      <c r="J23" s="290"/>
      <c r="K23" s="101">
        <f>SUM(K6:K19)</f>
        <v>32</v>
      </c>
      <c r="L23" s="102">
        <f>IF(K14=0,"",K14/B6)</f>
        <v>0.28333333333333333</v>
      </c>
      <c r="M23" s="102">
        <f>IF(K23=0,"",K23/B6)</f>
        <v>0.53333333333333333</v>
      </c>
      <c r="N23" s="102">
        <f>IF(K14=0,"",M23-L23)</f>
        <v>0.25</v>
      </c>
      <c r="O23" s="3"/>
      <c r="P23" s="30"/>
      <c r="Q23" s="23"/>
      <c r="R23" s="3"/>
    </row>
    <row r="24" spans="1:19" ht="12.75" customHeight="1"/>
    <row r="25" spans="1:19" ht="12.75" customHeight="1">
      <c r="L25" s="3"/>
      <c r="M25" s="3"/>
      <c r="O25" s="3"/>
    </row>
    <row r="26" spans="1:19" ht="26.25" customHeight="1">
      <c r="A26" s="2"/>
      <c r="B26" s="291" t="s">
        <v>99</v>
      </c>
      <c r="C26" s="292"/>
      <c r="D26" s="292"/>
      <c r="E26" s="292"/>
      <c r="F26" s="292"/>
      <c r="G26" s="292"/>
      <c r="H26" s="292"/>
      <c r="I26" s="292"/>
      <c r="J26" s="292"/>
      <c r="K26" s="60" t="s">
        <v>91</v>
      </c>
      <c r="L26" s="60"/>
      <c r="M26" s="60"/>
      <c r="N26" s="30"/>
      <c r="O26" s="3"/>
      <c r="P26" s="30"/>
      <c r="Q26" s="30"/>
      <c r="R26" s="30"/>
    </row>
    <row r="27" spans="1:19" ht="20.25" customHeight="1">
      <c r="A27" s="293" t="s">
        <v>10</v>
      </c>
      <c r="B27" s="294" t="s">
        <v>100</v>
      </c>
      <c r="C27" s="289"/>
      <c r="D27" s="289"/>
      <c r="E27" s="289"/>
      <c r="F27" s="289"/>
      <c r="G27" s="289"/>
      <c r="H27" s="289"/>
      <c r="I27" s="289"/>
      <c r="J27" s="290"/>
      <c r="K27" s="295" t="s">
        <v>11</v>
      </c>
      <c r="L27" s="286" t="s">
        <v>3</v>
      </c>
      <c r="M27" s="286" t="s">
        <v>4</v>
      </c>
      <c r="N27" s="284" t="s">
        <v>5</v>
      </c>
      <c r="O27" s="286" t="s">
        <v>6</v>
      </c>
      <c r="P27" s="287" t="s">
        <v>7</v>
      </c>
      <c r="Q27" s="287" t="s">
        <v>8</v>
      </c>
      <c r="R27" s="286" t="s">
        <v>101</v>
      </c>
    </row>
    <row r="28" spans="1:19" ht="15.75" customHeight="1">
      <c r="A28" s="285"/>
      <c r="B28" s="64" t="s">
        <v>102</v>
      </c>
      <c r="C28" s="64" t="s">
        <v>103</v>
      </c>
      <c r="D28" s="64" t="s">
        <v>104</v>
      </c>
      <c r="E28" s="64" t="s">
        <v>105</v>
      </c>
      <c r="F28" s="64" t="s">
        <v>106</v>
      </c>
      <c r="G28" s="64" t="s">
        <v>107</v>
      </c>
      <c r="H28" s="64" t="s">
        <v>108</v>
      </c>
      <c r="I28" s="64" t="s">
        <v>109</v>
      </c>
      <c r="J28" s="64" t="s">
        <v>110</v>
      </c>
      <c r="K28" s="285"/>
      <c r="L28" s="285"/>
      <c r="M28" s="285"/>
      <c r="N28" s="285"/>
      <c r="O28" s="285"/>
      <c r="P28" s="285"/>
      <c r="Q28" s="285"/>
      <c r="R28" s="285"/>
    </row>
    <row r="29" spans="1:19" ht="15.75" customHeight="1">
      <c r="A29" s="64">
        <v>1401</v>
      </c>
      <c r="B29" s="65">
        <v>41</v>
      </c>
      <c r="C29" s="87"/>
      <c r="D29" s="87"/>
      <c r="E29" s="87"/>
      <c r="F29" s="87"/>
      <c r="G29" s="87"/>
      <c r="H29" s="87"/>
      <c r="I29" s="87"/>
      <c r="J29" s="87"/>
      <c r="K29" s="88"/>
      <c r="L29" s="67"/>
      <c r="M29" s="49"/>
      <c r="N29" s="68"/>
      <c r="O29" s="107"/>
      <c r="P29" s="70">
        <f>B29</f>
        <v>41</v>
      </c>
      <c r="Q29" s="108"/>
      <c r="R29" s="107"/>
    </row>
    <row r="30" spans="1:19" ht="15.75" customHeight="1">
      <c r="A30" s="64">
        <v>1402</v>
      </c>
      <c r="B30" s="87"/>
      <c r="C30" s="87">
        <v>35</v>
      </c>
      <c r="D30" s="87"/>
      <c r="E30" s="87"/>
      <c r="F30" s="87"/>
      <c r="G30" s="87"/>
      <c r="H30" s="87"/>
      <c r="I30" s="87"/>
      <c r="J30" s="87"/>
      <c r="K30" s="88"/>
      <c r="L30" s="72"/>
      <c r="M30" s="3"/>
      <c r="N30" s="73"/>
      <c r="O30" s="74">
        <f>IF(C30=0,"",C30/B29)</f>
        <v>0.85365853658536583</v>
      </c>
      <c r="P30" s="75">
        <v>35</v>
      </c>
      <c r="Q30" s="76">
        <f t="shared" ref="Q30:Q37" si="2">IF(P30=0,"",P30/P29)</f>
        <v>0.85365853658536583</v>
      </c>
      <c r="R30" s="76">
        <f t="shared" ref="R30:R37" si="3">IF(P30=0,"",100%-Q30)</f>
        <v>0.14634146341463417</v>
      </c>
    </row>
    <row r="31" spans="1:19" ht="15.75" customHeight="1">
      <c r="A31" s="64">
        <v>1501</v>
      </c>
      <c r="B31" s="87"/>
      <c r="C31" s="87"/>
      <c r="D31" s="87">
        <v>30</v>
      </c>
      <c r="E31" s="87"/>
      <c r="F31" s="87"/>
      <c r="G31" s="87"/>
      <c r="H31" s="87"/>
      <c r="I31" s="87"/>
      <c r="J31" s="87"/>
      <c r="K31" s="88"/>
      <c r="L31" s="72"/>
      <c r="M31" s="3"/>
      <c r="N31" s="73"/>
      <c r="O31" s="74">
        <f>IF(D31=0,"",D31/C30)</f>
        <v>0.8571428571428571</v>
      </c>
      <c r="P31" s="75">
        <v>33</v>
      </c>
      <c r="Q31" s="76">
        <f t="shared" si="2"/>
        <v>0.94285714285714284</v>
      </c>
      <c r="R31" s="76">
        <f t="shared" si="3"/>
        <v>5.7142857142857162E-2</v>
      </c>
      <c r="S31" s="8">
        <f>P31/P29</f>
        <v>0.80487804878048785</v>
      </c>
    </row>
    <row r="32" spans="1:19" ht="15.75" customHeight="1">
      <c r="A32" s="64">
        <v>1502</v>
      </c>
      <c r="B32" s="87"/>
      <c r="C32" s="87"/>
      <c r="D32" s="87"/>
      <c r="E32" s="87">
        <v>26</v>
      </c>
      <c r="F32" s="87"/>
      <c r="G32" s="87"/>
      <c r="H32" s="87"/>
      <c r="I32" s="87"/>
      <c r="J32" s="87"/>
      <c r="K32" s="88"/>
      <c r="L32" s="72"/>
      <c r="M32" s="3"/>
      <c r="N32" s="73"/>
      <c r="O32" s="74">
        <f>IF(E32=0,"",E32/D31)</f>
        <v>0.8666666666666667</v>
      </c>
      <c r="P32" s="75">
        <v>32</v>
      </c>
      <c r="Q32" s="76">
        <f t="shared" si="2"/>
        <v>0.96969696969696972</v>
      </c>
      <c r="R32" s="76">
        <f t="shared" si="3"/>
        <v>3.0303030303030276E-2</v>
      </c>
    </row>
    <row r="33" spans="1:18" ht="15.75" customHeight="1">
      <c r="A33" s="64">
        <v>1601</v>
      </c>
      <c r="B33" s="87"/>
      <c r="C33" s="87"/>
      <c r="D33" s="87"/>
      <c r="E33" s="87"/>
      <c r="F33" s="87">
        <v>20</v>
      </c>
      <c r="G33" s="87"/>
      <c r="H33" s="87"/>
      <c r="I33" s="87"/>
      <c r="J33" s="87"/>
      <c r="K33" s="88"/>
      <c r="L33" s="72"/>
      <c r="M33" s="3"/>
      <c r="N33" s="73"/>
      <c r="O33" s="74">
        <f>IF(F33=0,"",F33/E32)</f>
        <v>0.76923076923076927</v>
      </c>
      <c r="P33" s="75">
        <v>31</v>
      </c>
      <c r="Q33" s="76">
        <f t="shared" si="2"/>
        <v>0.96875</v>
      </c>
      <c r="R33" s="76">
        <f t="shared" si="3"/>
        <v>3.125E-2</v>
      </c>
    </row>
    <row r="34" spans="1:18" ht="15.75" customHeight="1">
      <c r="A34" s="64">
        <v>1602</v>
      </c>
      <c r="B34" s="87"/>
      <c r="C34" s="87"/>
      <c r="D34" s="87"/>
      <c r="E34" s="87"/>
      <c r="F34" s="87"/>
      <c r="G34" s="87">
        <v>19</v>
      </c>
      <c r="H34" s="87"/>
      <c r="I34" s="87"/>
      <c r="J34" s="87"/>
      <c r="K34" s="88"/>
      <c r="L34" s="72"/>
      <c r="M34" s="3"/>
      <c r="N34" s="73"/>
      <c r="O34" s="74">
        <f>IF(G34=0,"",G34/F33)</f>
        <v>0.95</v>
      </c>
      <c r="P34" s="75">
        <v>30</v>
      </c>
      <c r="Q34" s="76">
        <f t="shared" si="2"/>
        <v>0.967741935483871</v>
      </c>
      <c r="R34" s="76">
        <f t="shared" si="3"/>
        <v>3.2258064516129004E-2</v>
      </c>
    </row>
    <row r="35" spans="1:18" ht="15.75" customHeight="1">
      <c r="A35" s="64">
        <v>1701</v>
      </c>
      <c r="B35" s="87"/>
      <c r="C35" s="87"/>
      <c r="D35" s="87"/>
      <c r="E35" s="87"/>
      <c r="F35" s="87"/>
      <c r="G35" s="87"/>
      <c r="H35" s="87">
        <v>19</v>
      </c>
      <c r="I35" s="87"/>
      <c r="J35" s="87"/>
      <c r="K35" s="88"/>
      <c r="L35" s="72"/>
      <c r="M35" s="3"/>
      <c r="N35" s="73"/>
      <c r="O35" s="74">
        <f>IF(H35=0,"",H35/G34)</f>
        <v>1</v>
      </c>
      <c r="P35" s="75">
        <v>30</v>
      </c>
      <c r="Q35" s="76">
        <f t="shared" si="2"/>
        <v>1</v>
      </c>
      <c r="R35" s="76">
        <f t="shared" si="3"/>
        <v>0</v>
      </c>
    </row>
    <row r="36" spans="1:18" ht="15.75" customHeight="1">
      <c r="A36" s="64">
        <v>1702</v>
      </c>
      <c r="B36" s="87"/>
      <c r="C36" s="87"/>
      <c r="D36" s="87"/>
      <c r="E36" s="87"/>
      <c r="F36" s="87"/>
      <c r="G36" s="87"/>
      <c r="H36" s="87"/>
      <c r="I36" s="87">
        <v>18</v>
      </c>
      <c r="J36" s="87"/>
      <c r="K36" s="88">
        <v>1</v>
      </c>
      <c r="L36" s="72"/>
      <c r="M36" s="3"/>
      <c r="N36" s="73"/>
      <c r="O36" s="74">
        <f>IF(I36=0,"",I36/H35)</f>
        <v>0.94736842105263153</v>
      </c>
      <c r="P36" s="75">
        <v>30</v>
      </c>
      <c r="Q36" s="76">
        <f t="shared" si="2"/>
        <v>1</v>
      </c>
      <c r="R36" s="76">
        <f t="shared" si="3"/>
        <v>0</v>
      </c>
    </row>
    <row r="37" spans="1:18" ht="15.75" customHeight="1">
      <c r="A37" s="64">
        <v>1801</v>
      </c>
      <c r="B37" s="87"/>
      <c r="C37" s="87"/>
      <c r="D37" s="87"/>
      <c r="E37" s="87"/>
      <c r="F37" s="87"/>
      <c r="G37" s="87"/>
      <c r="H37" s="87"/>
      <c r="I37" s="87"/>
      <c r="J37" s="87">
        <v>18</v>
      </c>
      <c r="K37" s="88">
        <v>12</v>
      </c>
      <c r="L37" s="72"/>
      <c r="M37" s="3"/>
      <c r="N37" s="73"/>
      <c r="O37" s="78">
        <f>IF(J37=0,"",J37/I36)</f>
        <v>1</v>
      </c>
      <c r="P37" s="75">
        <v>29</v>
      </c>
      <c r="Q37" s="79">
        <f t="shared" si="2"/>
        <v>0.96666666666666667</v>
      </c>
      <c r="R37" s="79">
        <f t="shared" si="3"/>
        <v>3.3333333333333326E-2</v>
      </c>
    </row>
    <row r="38" spans="1:18" ht="15.75" customHeight="1">
      <c r="A38" s="64">
        <v>1802</v>
      </c>
      <c r="B38" s="87"/>
      <c r="C38" s="87"/>
      <c r="D38" s="87"/>
      <c r="E38" s="87"/>
      <c r="F38" s="87"/>
      <c r="G38" s="87"/>
      <c r="H38" s="87"/>
      <c r="I38" s="87"/>
      <c r="J38" s="87">
        <v>10</v>
      </c>
      <c r="K38" s="88">
        <v>7</v>
      </c>
      <c r="L38" s="72"/>
      <c r="M38" s="3"/>
      <c r="N38" s="30"/>
      <c r="O38" s="80"/>
      <c r="P38" s="81">
        <v>16</v>
      </c>
      <c r="Q38" s="82"/>
      <c r="R38" s="83"/>
    </row>
    <row r="39" spans="1:18" ht="15.75" customHeight="1">
      <c r="A39" s="64">
        <v>1901</v>
      </c>
      <c r="B39" s="87"/>
      <c r="C39" s="87"/>
      <c r="D39" s="87"/>
      <c r="E39" s="87"/>
      <c r="F39" s="87"/>
      <c r="G39" s="87"/>
      <c r="H39" s="87"/>
      <c r="I39" s="87"/>
      <c r="J39" s="87">
        <v>5</v>
      </c>
      <c r="K39" s="88">
        <v>1</v>
      </c>
      <c r="L39" s="72"/>
      <c r="M39" s="3"/>
      <c r="N39" s="30"/>
      <c r="O39" s="84"/>
      <c r="P39" s="85">
        <v>8</v>
      </c>
      <c r="Q39" s="86"/>
      <c r="R39" s="84"/>
    </row>
    <row r="40" spans="1:18" ht="15.75" customHeight="1">
      <c r="A40" s="64">
        <v>1902</v>
      </c>
      <c r="B40" s="87"/>
      <c r="C40" s="87"/>
      <c r="D40" s="87"/>
      <c r="E40" s="87"/>
      <c r="F40" s="87"/>
      <c r="G40" s="87"/>
      <c r="H40" s="87"/>
      <c r="I40" s="87"/>
      <c r="J40" s="87">
        <v>4</v>
      </c>
      <c r="K40" s="88">
        <v>3</v>
      </c>
      <c r="L40" s="72"/>
      <c r="M40" s="3"/>
      <c r="N40" s="30"/>
      <c r="O40" s="84"/>
      <c r="P40" s="85">
        <v>4</v>
      </c>
      <c r="Q40" s="86"/>
      <c r="R40" s="84"/>
    </row>
    <row r="41" spans="1:18" ht="15.75" customHeight="1">
      <c r="A41" s="64">
        <v>2001</v>
      </c>
      <c r="B41" s="87"/>
      <c r="C41" s="87"/>
      <c r="D41" s="87"/>
      <c r="E41" s="87"/>
      <c r="F41" s="87"/>
      <c r="G41" s="87"/>
      <c r="H41" s="87"/>
      <c r="I41" s="87"/>
      <c r="J41" s="87">
        <v>2</v>
      </c>
      <c r="K41" s="88">
        <v>2</v>
      </c>
      <c r="L41" s="72"/>
      <c r="M41" s="3"/>
      <c r="N41" s="30"/>
      <c r="O41" s="84"/>
      <c r="P41" s="85">
        <v>2</v>
      </c>
      <c r="Q41" s="86"/>
      <c r="R41" s="84"/>
    </row>
    <row r="42" spans="1:18" ht="15.75" customHeight="1">
      <c r="A42" s="64">
        <v>2002</v>
      </c>
      <c r="B42" s="87"/>
      <c r="C42" s="87"/>
      <c r="D42" s="87"/>
      <c r="E42" s="87"/>
      <c r="F42" s="87"/>
      <c r="G42" s="87"/>
      <c r="H42" s="87"/>
      <c r="I42" s="87"/>
      <c r="J42" s="87"/>
      <c r="K42" s="88"/>
      <c r="L42" s="72"/>
      <c r="M42" s="3"/>
      <c r="N42" s="30"/>
      <c r="O42" s="3"/>
      <c r="P42" s="30"/>
      <c r="Q42" s="23"/>
      <c r="R42" s="84"/>
    </row>
    <row r="43" spans="1:18" ht="15.75" customHeight="1">
      <c r="A43" s="64">
        <v>2101</v>
      </c>
      <c r="B43" s="87"/>
      <c r="C43" s="87"/>
      <c r="D43" s="87"/>
      <c r="E43" s="87"/>
      <c r="F43" s="87"/>
      <c r="G43" s="87"/>
      <c r="H43" s="87"/>
      <c r="I43" s="87"/>
      <c r="J43" s="87"/>
      <c r="K43" s="88"/>
      <c r="L43" s="72"/>
      <c r="M43" s="3"/>
      <c r="N43" s="30"/>
      <c r="O43" s="89" t="s">
        <v>83</v>
      </c>
      <c r="P43" s="90">
        <v>16</v>
      </c>
      <c r="Q43" s="91">
        <f>K46</f>
        <v>26</v>
      </c>
      <c r="R43" s="92" t="s">
        <v>11</v>
      </c>
    </row>
    <row r="44" spans="1:18" ht="15.75" customHeight="1">
      <c r="A44" s="64">
        <v>2102</v>
      </c>
      <c r="B44" s="87"/>
      <c r="C44" s="87"/>
      <c r="D44" s="87"/>
      <c r="E44" s="87"/>
      <c r="F44" s="87"/>
      <c r="G44" s="87"/>
      <c r="H44" s="87"/>
      <c r="I44" s="87"/>
      <c r="J44" s="87"/>
      <c r="K44" s="88"/>
      <c r="L44" s="72"/>
      <c r="M44" s="3"/>
      <c r="N44" s="30"/>
      <c r="O44" s="93" t="s">
        <v>85</v>
      </c>
      <c r="P44" s="94">
        <f>IF(P43/B29=0,"",P43/B29)</f>
        <v>0.3902439024390244</v>
      </c>
      <c r="Q44" s="95">
        <f>IF(P43/Q43=0,"",P43/Q43)</f>
        <v>0.61538461538461542</v>
      </c>
      <c r="R44" s="96" t="s">
        <v>86</v>
      </c>
    </row>
    <row r="45" spans="1:18" ht="15.75" customHeight="1">
      <c r="A45" s="64">
        <v>2201</v>
      </c>
      <c r="B45" s="87"/>
      <c r="C45" s="87"/>
      <c r="D45" s="87"/>
      <c r="E45" s="87"/>
      <c r="F45" s="87"/>
      <c r="G45" s="87"/>
      <c r="H45" s="87"/>
      <c r="I45" s="87"/>
      <c r="J45" s="87"/>
      <c r="K45" s="88"/>
      <c r="L45" s="97"/>
      <c r="M45" s="98"/>
      <c r="N45" s="99"/>
      <c r="O45" s="98"/>
      <c r="P45" s="99"/>
      <c r="Q45" s="99"/>
      <c r="R45" s="122"/>
    </row>
    <row r="46" spans="1:18" ht="18" customHeight="1">
      <c r="A46" s="29"/>
      <c r="B46" s="30"/>
      <c r="C46" s="30"/>
      <c r="D46" s="30"/>
      <c r="E46" s="288" t="s">
        <v>111</v>
      </c>
      <c r="F46" s="289"/>
      <c r="G46" s="289"/>
      <c r="H46" s="289"/>
      <c r="I46" s="289"/>
      <c r="J46" s="290"/>
      <c r="K46" s="101">
        <f>SUM(K29:K42)</f>
        <v>26</v>
      </c>
      <c r="L46" s="102">
        <f>IF(SUM(K36:K37)=0,"",SUM(K36:K37)/B29)</f>
        <v>0.31707317073170732</v>
      </c>
      <c r="M46" s="102">
        <f>IF(K46=0,"",K46/B29)</f>
        <v>0.63414634146341464</v>
      </c>
      <c r="N46" s="102">
        <f>IF(K37=0,"",M46-L46)</f>
        <v>0.31707317073170732</v>
      </c>
      <c r="O46" s="3"/>
      <c r="P46" s="30"/>
      <c r="Q46" s="23"/>
      <c r="R46" s="3"/>
    </row>
    <row r="47" spans="1:18" ht="12.75" customHeight="1">
      <c r="L47" s="3"/>
      <c r="M47" s="3"/>
      <c r="O47" s="3"/>
    </row>
    <row r="48" spans="1:18" ht="12.75" customHeight="1">
      <c r="L48" s="3"/>
      <c r="M48" s="3"/>
      <c r="O48" s="3"/>
    </row>
    <row r="49" spans="1:19" ht="26.25" customHeight="1">
      <c r="A49" s="2"/>
      <c r="B49" s="291" t="s">
        <v>99</v>
      </c>
      <c r="C49" s="292"/>
      <c r="D49" s="292"/>
      <c r="E49" s="292"/>
      <c r="F49" s="292"/>
      <c r="G49" s="292"/>
      <c r="H49" s="292"/>
      <c r="I49" s="292"/>
      <c r="J49" s="292"/>
      <c r="K49" s="60" t="s">
        <v>93</v>
      </c>
      <c r="L49" s="60"/>
      <c r="M49" s="60"/>
      <c r="N49" s="30"/>
      <c r="O49" s="3"/>
      <c r="P49" s="30"/>
      <c r="Q49" s="30"/>
      <c r="R49" s="30"/>
    </row>
    <row r="50" spans="1:19" ht="20.25" customHeight="1">
      <c r="A50" s="293" t="s">
        <v>10</v>
      </c>
      <c r="B50" s="294" t="s">
        <v>100</v>
      </c>
      <c r="C50" s="289"/>
      <c r="D50" s="289"/>
      <c r="E50" s="289"/>
      <c r="F50" s="289"/>
      <c r="G50" s="289"/>
      <c r="H50" s="289"/>
      <c r="I50" s="289"/>
      <c r="J50" s="290"/>
      <c r="K50" s="295" t="s">
        <v>11</v>
      </c>
      <c r="L50" s="286" t="s">
        <v>3</v>
      </c>
      <c r="M50" s="286" t="s">
        <v>4</v>
      </c>
      <c r="N50" s="284" t="s">
        <v>5</v>
      </c>
      <c r="O50" s="286" t="s">
        <v>6</v>
      </c>
      <c r="P50" s="287" t="s">
        <v>7</v>
      </c>
      <c r="Q50" s="287" t="s">
        <v>8</v>
      </c>
      <c r="R50" s="286" t="s">
        <v>101</v>
      </c>
    </row>
    <row r="51" spans="1:19" ht="15.75" customHeight="1">
      <c r="A51" s="285"/>
      <c r="B51" s="64" t="s">
        <v>102</v>
      </c>
      <c r="C51" s="64" t="s">
        <v>103</v>
      </c>
      <c r="D51" s="64" t="s">
        <v>104</v>
      </c>
      <c r="E51" s="64" t="s">
        <v>105</v>
      </c>
      <c r="F51" s="64" t="s">
        <v>106</v>
      </c>
      <c r="G51" s="64" t="s">
        <v>107</v>
      </c>
      <c r="H51" s="64" t="s">
        <v>108</v>
      </c>
      <c r="I51" s="64" t="s">
        <v>109</v>
      </c>
      <c r="J51" s="64" t="s">
        <v>110</v>
      </c>
      <c r="K51" s="285"/>
      <c r="L51" s="285"/>
      <c r="M51" s="285"/>
      <c r="N51" s="285"/>
      <c r="O51" s="285"/>
      <c r="P51" s="285"/>
      <c r="Q51" s="285"/>
      <c r="R51" s="285"/>
    </row>
    <row r="52" spans="1:19" ht="15.75" customHeight="1">
      <c r="A52" s="64">
        <v>1402</v>
      </c>
      <c r="B52" s="65">
        <v>91</v>
      </c>
      <c r="C52" s="87"/>
      <c r="D52" s="87"/>
      <c r="E52" s="87"/>
      <c r="F52" s="87"/>
      <c r="G52" s="87"/>
      <c r="H52" s="87"/>
      <c r="I52" s="87"/>
      <c r="J52" s="87"/>
      <c r="K52" s="88"/>
      <c r="L52" s="67"/>
      <c r="M52" s="49"/>
      <c r="N52" s="68"/>
      <c r="O52" s="107"/>
      <c r="P52" s="70">
        <f>B52</f>
        <v>91</v>
      </c>
      <c r="Q52" s="108"/>
      <c r="R52" s="107"/>
    </row>
    <row r="53" spans="1:19" ht="15.75" customHeight="1">
      <c r="A53" s="64">
        <v>1501</v>
      </c>
      <c r="B53" s="87"/>
      <c r="C53" s="87">
        <v>67</v>
      </c>
      <c r="D53" s="87"/>
      <c r="E53" s="87"/>
      <c r="F53" s="87"/>
      <c r="G53" s="87"/>
      <c r="H53" s="87"/>
      <c r="I53" s="87"/>
      <c r="J53" s="87"/>
      <c r="K53" s="88"/>
      <c r="L53" s="72"/>
      <c r="M53" s="3"/>
      <c r="N53" s="73"/>
      <c r="O53" s="74">
        <f>IF(C53=0,"",C53/B52)</f>
        <v>0.73626373626373631</v>
      </c>
      <c r="P53" s="75">
        <v>67</v>
      </c>
      <c r="Q53" s="76">
        <f t="shared" ref="Q53:Q60" si="4">IF(P53=0,"",P53/P52)</f>
        <v>0.73626373626373631</v>
      </c>
      <c r="R53" s="76">
        <f t="shared" ref="R53:R60" si="5">IF(P53=0,"",100%-Q53)</f>
        <v>0.26373626373626369</v>
      </c>
    </row>
    <row r="54" spans="1:19" ht="15.75" customHeight="1">
      <c r="A54" s="64">
        <v>1502</v>
      </c>
      <c r="B54" s="87"/>
      <c r="C54" s="87"/>
      <c r="D54" s="87">
        <v>54</v>
      </c>
      <c r="E54" s="87"/>
      <c r="F54" s="87"/>
      <c r="G54" s="87"/>
      <c r="H54" s="87"/>
      <c r="I54" s="87"/>
      <c r="J54" s="87"/>
      <c r="K54" s="88"/>
      <c r="L54" s="72"/>
      <c r="M54" s="3"/>
      <c r="N54" s="73"/>
      <c r="O54" s="74">
        <f>IF(D54=0,"",D54/C53)</f>
        <v>0.80597014925373134</v>
      </c>
      <c r="P54" s="75">
        <v>63</v>
      </c>
      <c r="Q54" s="76">
        <f t="shared" si="4"/>
        <v>0.94029850746268662</v>
      </c>
      <c r="R54" s="76">
        <f t="shared" si="5"/>
        <v>5.9701492537313383E-2</v>
      </c>
      <c r="S54" s="8">
        <f>P54/P52</f>
        <v>0.69230769230769229</v>
      </c>
    </row>
    <row r="55" spans="1:19" ht="15.75" customHeight="1">
      <c r="A55" s="64">
        <v>1601</v>
      </c>
      <c r="B55" s="87"/>
      <c r="C55" s="87"/>
      <c r="D55" s="87"/>
      <c r="E55" s="87">
        <v>44</v>
      </c>
      <c r="F55" s="87"/>
      <c r="G55" s="87"/>
      <c r="H55" s="87"/>
      <c r="I55" s="87"/>
      <c r="J55" s="87"/>
      <c r="K55" s="88"/>
      <c r="L55" s="72"/>
      <c r="M55" s="3"/>
      <c r="N55" s="73"/>
      <c r="O55" s="74">
        <f>IF(E55=0,"",E55/D54)</f>
        <v>0.81481481481481477</v>
      </c>
      <c r="P55" s="75">
        <v>55</v>
      </c>
      <c r="Q55" s="76">
        <f t="shared" si="4"/>
        <v>0.87301587301587302</v>
      </c>
      <c r="R55" s="76">
        <f t="shared" si="5"/>
        <v>0.12698412698412698</v>
      </c>
    </row>
    <row r="56" spans="1:19" ht="15.75" customHeight="1">
      <c r="A56" s="64">
        <v>1602</v>
      </c>
      <c r="B56" s="87"/>
      <c r="C56" s="87"/>
      <c r="D56" s="87"/>
      <c r="E56" s="87"/>
      <c r="F56" s="87">
        <v>41</v>
      </c>
      <c r="G56" s="87"/>
      <c r="H56" s="87"/>
      <c r="I56" s="87"/>
      <c r="J56" s="87"/>
      <c r="K56" s="88"/>
      <c r="L56" s="72"/>
      <c r="M56" s="3"/>
      <c r="N56" s="73"/>
      <c r="O56" s="74">
        <f>IF(F56=0,"",F56/E55)</f>
        <v>0.93181818181818177</v>
      </c>
      <c r="P56" s="75">
        <v>53</v>
      </c>
      <c r="Q56" s="76">
        <f t="shared" si="4"/>
        <v>0.96363636363636362</v>
      </c>
      <c r="R56" s="76">
        <f t="shared" si="5"/>
        <v>3.6363636363636376E-2</v>
      </c>
    </row>
    <row r="57" spans="1:19" ht="15.75" customHeight="1">
      <c r="A57" s="64">
        <v>1701</v>
      </c>
      <c r="B57" s="87"/>
      <c r="C57" s="87"/>
      <c r="D57" s="87"/>
      <c r="E57" s="87"/>
      <c r="F57" s="87"/>
      <c r="G57" s="87">
        <v>38</v>
      </c>
      <c r="H57" s="87"/>
      <c r="I57" s="87"/>
      <c r="J57" s="87"/>
      <c r="K57" s="88"/>
      <c r="L57" s="72"/>
      <c r="M57" s="3"/>
      <c r="N57" s="73"/>
      <c r="O57" s="74">
        <f>IF(G57=0,"",G57/F56)</f>
        <v>0.92682926829268297</v>
      </c>
      <c r="P57" s="75">
        <v>49</v>
      </c>
      <c r="Q57" s="76">
        <f t="shared" si="4"/>
        <v>0.92452830188679247</v>
      </c>
      <c r="R57" s="76">
        <f t="shared" si="5"/>
        <v>7.547169811320753E-2</v>
      </c>
    </row>
    <row r="58" spans="1:19" ht="15.75" customHeight="1">
      <c r="A58" s="64">
        <v>1702</v>
      </c>
      <c r="B58" s="87"/>
      <c r="C58" s="87"/>
      <c r="D58" s="87"/>
      <c r="E58" s="87"/>
      <c r="F58" s="87"/>
      <c r="G58" s="87"/>
      <c r="H58" s="87">
        <v>38</v>
      </c>
      <c r="I58" s="87"/>
      <c r="J58" s="87"/>
      <c r="K58" s="88"/>
      <c r="L58" s="72"/>
      <c r="M58" s="3"/>
      <c r="N58" s="73"/>
      <c r="O58" s="74">
        <f>IF(H58=0,"",H58/G57)</f>
        <v>1</v>
      </c>
      <c r="P58" s="75">
        <v>45</v>
      </c>
      <c r="Q58" s="76">
        <f t="shared" si="4"/>
        <v>0.91836734693877553</v>
      </c>
      <c r="R58" s="76">
        <f t="shared" si="5"/>
        <v>8.1632653061224469E-2</v>
      </c>
    </row>
    <row r="59" spans="1:19" ht="15.75" customHeight="1">
      <c r="A59" s="64">
        <v>1801</v>
      </c>
      <c r="B59" s="87"/>
      <c r="C59" s="87"/>
      <c r="D59" s="87"/>
      <c r="E59" s="87"/>
      <c r="F59" s="87"/>
      <c r="G59" s="87"/>
      <c r="H59" s="87"/>
      <c r="I59" s="87">
        <v>42</v>
      </c>
      <c r="J59" s="87"/>
      <c r="K59" s="88"/>
      <c r="L59" s="72"/>
      <c r="M59" s="3"/>
      <c r="N59" s="73"/>
      <c r="O59" s="74">
        <f>IF(I59=0,"",I59/H58)</f>
        <v>1.1052631578947369</v>
      </c>
      <c r="P59" s="75">
        <v>43</v>
      </c>
      <c r="Q59" s="76">
        <f t="shared" si="4"/>
        <v>0.9555555555555556</v>
      </c>
      <c r="R59" s="76">
        <f t="shared" si="5"/>
        <v>4.4444444444444398E-2</v>
      </c>
    </row>
    <row r="60" spans="1:19" ht="15.75" customHeight="1">
      <c r="A60" s="64">
        <v>1802</v>
      </c>
      <c r="B60" s="87"/>
      <c r="C60" s="87"/>
      <c r="D60" s="87"/>
      <c r="E60" s="87"/>
      <c r="F60" s="87"/>
      <c r="G60" s="87"/>
      <c r="H60" s="87"/>
      <c r="I60" s="87"/>
      <c r="J60" s="87">
        <v>42</v>
      </c>
      <c r="K60" s="88">
        <v>33</v>
      </c>
      <c r="L60" s="72"/>
      <c r="M60" s="3"/>
      <c r="N60" s="73"/>
      <c r="O60" s="78">
        <f>IF(J60=0,"",J60/I59)</f>
        <v>1</v>
      </c>
      <c r="P60" s="75">
        <v>43</v>
      </c>
      <c r="Q60" s="79">
        <f t="shared" si="4"/>
        <v>1</v>
      </c>
      <c r="R60" s="79">
        <f t="shared" si="5"/>
        <v>0</v>
      </c>
    </row>
    <row r="61" spans="1:19" ht="15.75" customHeight="1">
      <c r="A61" s="64">
        <v>1901</v>
      </c>
      <c r="B61" s="87"/>
      <c r="C61" s="87"/>
      <c r="D61" s="87"/>
      <c r="E61" s="87"/>
      <c r="F61" s="87"/>
      <c r="G61" s="87"/>
      <c r="H61" s="87"/>
      <c r="I61" s="87"/>
      <c r="J61" s="87">
        <v>6</v>
      </c>
      <c r="K61" s="88">
        <v>5</v>
      </c>
      <c r="L61" s="72"/>
      <c r="M61" s="3"/>
      <c r="N61" s="30"/>
      <c r="O61" s="80"/>
      <c r="P61" s="81">
        <v>10</v>
      </c>
      <c r="Q61" s="82"/>
      <c r="R61" s="83"/>
    </row>
    <row r="62" spans="1:19" ht="15.75" customHeight="1">
      <c r="A62" s="64">
        <v>1902</v>
      </c>
      <c r="B62" s="87"/>
      <c r="C62" s="87"/>
      <c r="D62" s="87"/>
      <c r="E62" s="87"/>
      <c r="F62" s="87"/>
      <c r="G62" s="87"/>
      <c r="H62" s="87"/>
      <c r="I62" s="87"/>
      <c r="J62" s="87">
        <v>2</v>
      </c>
      <c r="K62" s="88">
        <v>2</v>
      </c>
      <c r="L62" s="72"/>
      <c r="M62" s="3"/>
      <c r="N62" s="30"/>
      <c r="O62" s="84"/>
      <c r="P62" s="85">
        <v>5</v>
      </c>
      <c r="Q62" s="86"/>
      <c r="R62" s="84"/>
    </row>
    <row r="63" spans="1:19" ht="15.75" customHeight="1">
      <c r="A63" s="64">
        <v>2001</v>
      </c>
      <c r="B63" s="87"/>
      <c r="C63" s="87"/>
      <c r="D63" s="87"/>
      <c r="E63" s="87"/>
      <c r="F63" s="87"/>
      <c r="G63" s="87"/>
      <c r="H63" s="87"/>
      <c r="I63" s="87"/>
      <c r="J63" s="87">
        <v>2</v>
      </c>
      <c r="K63" s="88">
        <v>2</v>
      </c>
      <c r="L63" s="72"/>
      <c r="M63" s="3"/>
      <c r="N63" s="30"/>
      <c r="O63" s="84"/>
      <c r="P63" s="85">
        <v>3</v>
      </c>
      <c r="Q63" s="86"/>
      <c r="R63" s="84"/>
    </row>
    <row r="64" spans="1:19" ht="15.75" customHeight="1">
      <c r="A64" s="64">
        <v>2002</v>
      </c>
      <c r="B64" s="87"/>
      <c r="C64" s="87"/>
      <c r="D64" s="87"/>
      <c r="E64" s="87"/>
      <c r="F64" s="87"/>
      <c r="G64" s="87"/>
      <c r="H64" s="87"/>
      <c r="I64" s="87"/>
      <c r="J64" s="87">
        <v>1</v>
      </c>
      <c r="K64" s="88">
        <v>1</v>
      </c>
      <c r="L64" s="72"/>
      <c r="M64" s="3"/>
      <c r="N64" s="30"/>
      <c r="O64" s="84"/>
      <c r="P64" s="85">
        <v>1</v>
      </c>
      <c r="Q64" s="86"/>
      <c r="R64" s="84"/>
    </row>
    <row r="65" spans="1:19" ht="15.75" customHeight="1">
      <c r="A65" s="64">
        <v>2101</v>
      </c>
      <c r="B65" s="87"/>
      <c r="C65" s="87"/>
      <c r="D65" s="87"/>
      <c r="E65" s="87"/>
      <c r="F65" s="87"/>
      <c r="G65" s="87"/>
      <c r="H65" s="87"/>
      <c r="I65" s="87"/>
      <c r="J65" s="87"/>
      <c r="K65" s="88"/>
      <c r="L65" s="72"/>
      <c r="M65" s="3"/>
      <c r="N65" s="30"/>
      <c r="O65" s="3"/>
      <c r="P65" s="30"/>
      <c r="Q65" s="23"/>
      <c r="R65" s="84"/>
    </row>
    <row r="66" spans="1:19" ht="15.75" customHeight="1">
      <c r="A66" s="64">
        <v>2102</v>
      </c>
      <c r="B66" s="87"/>
      <c r="C66" s="87"/>
      <c r="D66" s="87"/>
      <c r="E66" s="87"/>
      <c r="F66" s="87"/>
      <c r="G66" s="87"/>
      <c r="H66" s="87"/>
      <c r="I66" s="87"/>
      <c r="J66" s="87"/>
      <c r="K66" s="88"/>
      <c r="L66" s="72"/>
      <c r="M66" s="3"/>
      <c r="N66" s="30"/>
      <c r="O66" s="89" t="s">
        <v>83</v>
      </c>
      <c r="P66" s="90">
        <v>36</v>
      </c>
      <c r="Q66" s="91">
        <f>K69</f>
        <v>43</v>
      </c>
      <c r="R66" s="92" t="s">
        <v>11</v>
      </c>
    </row>
    <row r="67" spans="1:19" ht="15.75" customHeight="1">
      <c r="A67" s="64">
        <v>2201</v>
      </c>
      <c r="B67" s="87"/>
      <c r="C67" s="87"/>
      <c r="D67" s="87"/>
      <c r="E67" s="87"/>
      <c r="F67" s="87"/>
      <c r="G67" s="87"/>
      <c r="H67" s="87"/>
      <c r="I67" s="87"/>
      <c r="J67" s="87"/>
      <c r="K67" s="88"/>
      <c r="L67" s="72"/>
      <c r="M67" s="3"/>
      <c r="N67" s="30"/>
      <c r="O67" s="93" t="s">
        <v>85</v>
      </c>
      <c r="P67" s="94">
        <f>P66/B52</f>
        <v>0.39560439560439559</v>
      </c>
      <c r="Q67" s="95">
        <f>P66/Q66</f>
        <v>0.83720930232558144</v>
      </c>
      <c r="R67" s="96" t="s">
        <v>86</v>
      </c>
    </row>
    <row r="68" spans="1:19" ht="15.75" customHeight="1">
      <c r="A68" s="64">
        <v>2202</v>
      </c>
      <c r="B68" s="87"/>
      <c r="C68" s="87"/>
      <c r="D68" s="87"/>
      <c r="E68" s="87"/>
      <c r="F68" s="87"/>
      <c r="G68" s="87"/>
      <c r="H68" s="87"/>
      <c r="I68" s="87"/>
      <c r="J68" s="87"/>
      <c r="K68" s="88"/>
      <c r="L68" s="97"/>
      <c r="M68" s="98"/>
      <c r="N68" s="99"/>
      <c r="O68" s="98"/>
      <c r="P68" s="99"/>
      <c r="Q68" s="99"/>
      <c r="R68" s="122"/>
    </row>
    <row r="69" spans="1:19" ht="18" customHeight="1">
      <c r="A69" s="29"/>
      <c r="B69" s="30"/>
      <c r="C69" s="30"/>
      <c r="D69" s="30"/>
      <c r="E69" s="288" t="s">
        <v>111</v>
      </c>
      <c r="F69" s="289"/>
      <c r="G69" s="289"/>
      <c r="H69" s="289"/>
      <c r="I69" s="289"/>
      <c r="J69" s="290"/>
      <c r="K69" s="101">
        <f>SUM(K52:K65)</f>
        <v>43</v>
      </c>
      <c r="L69" s="102">
        <f>IF(K60=0,"",K60/B52)</f>
        <v>0.36263736263736263</v>
      </c>
      <c r="M69" s="102">
        <f>IF(K69=0,"",K69/B52)</f>
        <v>0.47252747252747251</v>
      </c>
      <c r="N69" s="102">
        <f>IF(K60=0,"",M69-L69)</f>
        <v>0.10989010989010989</v>
      </c>
      <c r="O69" s="3"/>
      <c r="P69" s="30"/>
      <c r="Q69" s="23"/>
      <c r="R69" s="3"/>
    </row>
    <row r="70" spans="1:19" ht="12.75" customHeight="1"/>
    <row r="71" spans="1:19" ht="12.75" customHeight="1">
      <c r="L71" s="3"/>
      <c r="M71" s="3"/>
      <c r="O71" s="3"/>
    </row>
    <row r="72" spans="1:19" ht="26.25" customHeight="1">
      <c r="A72" s="2"/>
      <c r="B72" s="291" t="s">
        <v>99</v>
      </c>
      <c r="C72" s="292"/>
      <c r="D72" s="292"/>
      <c r="E72" s="292"/>
      <c r="F72" s="292"/>
      <c r="G72" s="292"/>
      <c r="H72" s="292"/>
      <c r="I72" s="292"/>
      <c r="J72" s="292"/>
      <c r="K72" s="60" t="s">
        <v>94</v>
      </c>
      <c r="L72" s="60"/>
      <c r="M72" s="60"/>
      <c r="N72" s="30"/>
      <c r="O72" s="3"/>
      <c r="P72" s="30"/>
      <c r="Q72" s="30"/>
      <c r="R72" s="30"/>
    </row>
    <row r="73" spans="1:19" ht="20.25" customHeight="1">
      <c r="A73" s="293" t="s">
        <v>10</v>
      </c>
      <c r="B73" s="294" t="s">
        <v>100</v>
      </c>
      <c r="C73" s="289"/>
      <c r="D73" s="289"/>
      <c r="E73" s="289"/>
      <c r="F73" s="289"/>
      <c r="G73" s="289"/>
      <c r="H73" s="289"/>
      <c r="I73" s="289"/>
      <c r="J73" s="290"/>
      <c r="K73" s="295" t="s">
        <v>11</v>
      </c>
      <c r="L73" s="286" t="s">
        <v>3</v>
      </c>
      <c r="M73" s="286" t="s">
        <v>4</v>
      </c>
      <c r="N73" s="284" t="s">
        <v>5</v>
      </c>
      <c r="O73" s="286" t="s">
        <v>6</v>
      </c>
      <c r="P73" s="287" t="s">
        <v>7</v>
      </c>
      <c r="Q73" s="287" t="s">
        <v>8</v>
      </c>
      <c r="R73" s="286" t="s">
        <v>101</v>
      </c>
    </row>
    <row r="74" spans="1:19" ht="15.75" customHeight="1">
      <c r="A74" s="285"/>
      <c r="B74" s="64" t="s">
        <v>102</v>
      </c>
      <c r="C74" s="64" t="s">
        <v>103</v>
      </c>
      <c r="D74" s="64" t="s">
        <v>104</v>
      </c>
      <c r="E74" s="64" t="s">
        <v>105</v>
      </c>
      <c r="F74" s="64" t="s">
        <v>106</v>
      </c>
      <c r="G74" s="64" t="s">
        <v>107</v>
      </c>
      <c r="H74" s="64" t="s">
        <v>108</v>
      </c>
      <c r="I74" s="64" t="s">
        <v>109</v>
      </c>
      <c r="J74" s="64" t="s">
        <v>110</v>
      </c>
      <c r="K74" s="285"/>
      <c r="L74" s="285"/>
      <c r="M74" s="285"/>
      <c r="N74" s="285"/>
      <c r="O74" s="285"/>
      <c r="P74" s="285"/>
      <c r="Q74" s="285"/>
      <c r="R74" s="285"/>
    </row>
    <row r="75" spans="1:19" ht="15.75" customHeight="1">
      <c r="A75" s="64">
        <v>1501</v>
      </c>
      <c r="B75" s="65">
        <v>49</v>
      </c>
      <c r="C75" s="87"/>
      <c r="D75" s="87"/>
      <c r="E75" s="87"/>
      <c r="F75" s="87"/>
      <c r="G75" s="87"/>
      <c r="H75" s="87"/>
      <c r="I75" s="87"/>
      <c r="J75" s="87"/>
      <c r="K75" s="88"/>
      <c r="L75" s="67"/>
      <c r="M75" s="49"/>
      <c r="N75" s="68"/>
      <c r="O75" s="107"/>
      <c r="P75" s="70">
        <f>B75</f>
        <v>49</v>
      </c>
      <c r="Q75" s="108"/>
      <c r="R75" s="107"/>
    </row>
    <row r="76" spans="1:19" ht="15.75" customHeight="1">
      <c r="A76" s="64">
        <v>1502</v>
      </c>
      <c r="B76" s="87"/>
      <c r="C76" s="87">
        <v>33</v>
      </c>
      <c r="D76" s="87"/>
      <c r="E76" s="87"/>
      <c r="F76" s="87"/>
      <c r="G76" s="87"/>
      <c r="H76" s="87"/>
      <c r="I76" s="87"/>
      <c r="J76" s="87"/>
      <c r="K76" s="88"/>
      <c r="L76" s="72"/>
      <c r="M76" s="3"/>
      <c r="N76" s="73"/>
      <c r="O76" s="74">
        <f>IF(C76=0,"",C76/B75)</f>
        <v>0.67346938775510201</v>
      </c>
      <c r="P76" s="75">
        <v>33</v>
      </c>
      <c r="Q76" s="76">
        <f t="shared" ref="Q76:Q83" si="6">IF(P76=0,"",P76/P75)</f>
        <v>0.67346938775510201</v>
      </c>
      <c r="R76" s="76">
        <f t="shared" ref="R76:R83" si="7">IF(P76=0,"",100%-Q76)</f>
        <v>0.32653061224489799</v>
      </c>
    </row>
    <row r="77" spans="1:19" ht="15.75" customHeight="1">
      <c r="A77" s="64">
        <v>1601</v>
      </c>
      <c r="B77" s="87"/>
      <c r="C77" s="87"/>
      <c r="D77" s="87">
        <v>26</v>
      </c>
      <c r="E77" s="87"/>
      <c r="F77" s="87"/>
      <c r="G77" s="87"/>
      <c r="H77" s="87"/>
      <c r="I77" s="87"/>
      <c r="J77" s="87"/>
      <c r="K77" s="88"/>
      <c r="L77" s="72"/>
      <c r="M77" s="3"/>
      <c r="N77" s="73"/>
      <c r="O77" s="74">
        <f>IF(D77=0,"",D77/C76)</f>
        <v>0.78787878787878785</v>
      </c>
      <c r="P77" s="75">
        <v>33</v>
      </c>
      <c r="Q77" s="76">
        <f t="shared" si="6"/>
        <v>1</v>
      </c>
      <c r="R77" s="76">
        <f t="shared" si="7"/>
        <v>0</v>
      </c>
      <c r="S77" s="8">
        <f>P77/P75</f>
        <v>0.67346938775510201</v>
      </c>
    </row>
    <row r="78" spans="1:19" ht="15.75" customHeight="1">
      <c r="A78" s="64">
        <v>1602</v>
      </c>
      <c r="B78" s="87"/>
      <c r="C78" s="87"/>
      <c r="D78" s="87"/>
      <c r="E78" s="87">
        <v>25</v>
      </c>
      <c r="F78" s="87"/>
      <c r="G78" s="87"/>
      <c r="H78" s="87"/>
      <c r="I78" s="87"/>
      <c r="J78" s="87"/>
      <c r="K78" s="88"/>
      <c r="L78" s="72"/>
      <c r="M78" s="3"/>
      <c r="N78" s="73"/>
      <c r="O78" s="74">
        <f>IF(E78=0,"",E78/D77)</f>
        <v>0.96153846153846156</v>
      </c>
      <c r="P78" s="75">
        <v>31</v>
      </c>
      <c r="Q78" s="76">
        <f t="shared" si="6"/>
        <v>0.93939393939393945</v>
      </c>
      <c r="R78" s="76">
        <f t="shared" si="7"/>
        <v>6.0606060606060552E-2</v>
      </c>
    </row>
    <row r="79" spans="1:19" ht="15.75" customHeight="1">
      <c r="A79" s="64">
        <v>1701</v>
      </c>
      <c r="B79" s="87"/>
      <c r="C79" s="87"/>
      <c r="D79" s="87"/>
      <c r="E79" s="87"/>
      <c r="F79" s="87">
        <v>25</v>
      </c>
      <c r="G79" s="87"/>
      <c r="H79" s="87"/>
      <c r="I79" s="87"/>
      <c r="J79" s="87"/>
      <c r="K79" s="88"/>
      <c r="L79" s="72"/>
      <c r="M79" s="3"/>
      <c r="N79" s="73"/>
      <c r="O79" s="74">
        <f>IF(F79=0,"",F79/E78)</f>
        <v>1</v>
      </c>
      <c r="P79" s="75">
        <v>30</v>
      </c>
      <c r="Q79" s="76">
        <f t="shared" si="6"/>
        <v>0.967741935483871</v>
      </c>
      <c r="R79" s="76">
        <f t="shared" si="7"/>
        <v>3.2258064516129004E-2</v>
      </c>
    </row>
    <row r="80" spans="1:19" ht="15.75" customHeight="1">
      <c r="A80" s="64">
        <v>1702</v>
      </c>
      <c r="B80" s="87"/>
      <c r="C80" s="87"/>
      <c r="D80" s="87"/>
      <c r="E80" s="87"/>
      <c r="F80" s="87"/>
      <c r="G80" s="87">
        <v>25</v>
      </c>
      <c r="H80" s="87"/>
      <c r="I80" s="87"/>
      <c r="J80" s="87"/>
      <c r="K80" s="88"/>
      <c r="L80" s="72"/>
      <c r="M80" s="3"/>
      <c r="N80" s="73"/>
      <c r="O80" s="74">
        <f>IF(G80=0,"",G80/F79)</f>
        <v>1</v>
      </c>
      <c r="P80" s="75">
        <v>29</v>
      </c>
      <c r="Q80" s="76">
        <f t="shared" si="6"/>
        <v>0.96666666666666667</v>
      </c>
      <c r="R80" s="76">
        <f t="shared" si="7"/>
        <v>3.3333333333333326E-2</v>
      </c>
    </row>
    <row r="81" spans="1:18" ht="15.75" customHeight="1">
      <c r="A81" s="64">
        <v>1801</v>
      </c>
      <c r="B81" s="87"/>
      <c r="C81" s="87"/>
      <c r="D81" s="87"/>
      <c r="E81" s="87"/>
      <c r="F81" s="87"/>
      <c r="G81" s="87"/>
      <c r="H81" s="87">
        <v>25</v>
      </c>
      <c r="I81" s="87"/>
      <c r="J81" s="87"/>
      <c r="K81" s="88"/>
      <c r="L81" s="72"/>
      <c r="M81" s="3"/>
      <c r="N81" s="73"/>
      <c r="O81" s="74">
        <f>IF(H81=0,"",H81/G80)</f>
        <v>1</v>
      </c>
      <c r="P81" s="75">
        <v>28</v>
      </c>
      <c r="Q81" s="76">
        <f t="shared" si="6"/>
        <v>0.96551724137931039</v>
      </c>
      <c r="R81" s="76">
        <f t="shared" si="7"/>
        <v>3.4482758620689613E-2</v>
      </c>
    </row>
    <row r="82" spans="1:18" ht="15.75" customHeight="1">
      <c r="A82" s="64">
        <v>1802</v>
      </c>
      <c r="B82" s="87"/>
      <c r="C82" s="87"/>
      <c r="D82" s="87"/>
      <c r="E82" s="87"/>
      <c r="F82" s="87"/>
      <c r="G82" s="87"/>
      <c r="H82" s="87"/>
      <c r="I82" s="87">
        <v>25</v>
      </c>
      <c r="J82" s="87"/>
      <c r="K82" s="88"/>
      <c r="L82" s="72"/>
      <c r="M82" s="3"/>
      <c r="N82" s="73"/>
      <c r="O82" s="74">
        <f>IF(I82=0,"",I82/H81)</f>
        <v>1</v>
      </c>
      <c r="P82" s="75">
        <v>27</v>
      </c>
      <c r="Q82" s="76">
        <f t="shared" si="6"/>
        <v>0.9642857142857143</v>
      </c>
      <c r="R82" s="76">
        <f t="shared" si="7"/>
        <v>3.5714285714285698E-2</v>
      </c>
    </row>
    <row r="83" spans="1:18" ht="15.75" customHeight="1">
      <c r="A83" s="64">
        <v>1901</v>
      </c>
      <c r="B83" s="87"/>
      <c r="C83" s="87"/>
      <c r="D83" s="87"/>
      <c r="E83" s="87"/>
      <c r="F83" s="87"/>
      <c r="G83" s="87"/>
      <c r="H83" s="87"/>
      <c r="I83" s="87"/>
      <c r="J83" s="87">
        <v>22</v>
      </c>
      <c r="K83" s="88">
        <v>19</v>
      </c>
      <c r="L83" s="72"/>
      <c r="M83" s="3"/>
      <c r="N83" s="73"/>
      <c r="O83" s="78">
        <f>IF(J83=0,"",J83/I82)</f>
        <v>0.88</v>
      </c>
      <c r="P83" s="75">
        <v>26</v>
      </c>
      <c r="Q83" s="79">
        <f t="shared" si="6"/>
        <v>0.96296296296296291</v>
      </c>
      <c r="R83" s="79">
        <f t="shared" si="7"/>
        <v>3.703703703703709E-2</v>
      </c>
    </row>
    <row r="84" spans="1:18" ht="15.75" customHeight="1">
      <c r="A84" s="64">
        <v>1902</v>
      </c>
      <c r="B84" s="87"/>
      <c r="C84" s="87"/>
      <c r="D84" s="87"/>
      <c r="E84" s="87"/>
      <c r="F84" s="87"/>
      <c r="G84" s="87"/>
      <c r="H84" s="87"/>
      <c r="I84" s="87"/>
      <c r="J84" s="87">
        <v>8</v>
      </c>
      <c r="K84" s="88">
        <v>2</v>
      </c>
      <c r="L84" s="72"/>
      <c r="M84" s="3"/>
      <c r="N84" s="30"/>
      <c r="O84" s="80"/>
      <c r="P84" s="81">
        <v>8</v>
      </c>
      <c r="Q84" s="82"/>
      <c r="R84" s="83"/>
    </row>
    <row r="85" spans="1:18" ht="15.75" customHeight="1">
      <c r="A85" s="64">
        <v>2001</v>
      </c>
      <c r="B85" s="87"/>
      <c r="C85" s="87"/>
      <c r="D85" s="87"/>
      <c r="E85" s="87"/>
      <c r="F85" s="87"/>
      <c r="G85" s="87"/>
      <c r="H85" s="87"/>
      <c r="I85" s="87"/>
      <c r="J85" s="87">
        <v>4</v>
      </c>
      <c r="K85" s="88">
        <v>4</v>
      </c>
      <c r="L85" s="72"/>
      <c r="M85" s="3"/>
      <c r="N85" s="30"/>
      <c r="O85" s="84"/>
      <c r="P85" s="85">
        <v>4</v>
      </c>
      <c r="Q85" s="86"/>
      <c r="R85" s="84"/>
    </row>
    <row r="86" spans="1:18" ht="15.75" customHeight="1">
      <c r="A86" s="64">
        <v>2002</v>
      </c>
      <c r="B86" s="87"/>
      <c r="C86" s="87"/>
      <c r="D86" s="87"/>
      <c r="E86" s="87"/>
      <c r="F86" s="87"/>
      <c r="G86" s="87"/>
      <c r="H86" s="87"/>
      <c r="I86" s="87"/>
      <c r="J86" s="87"/>
      <c r="K86" s="88"/>
      <c r="L86" s="72"/>
      <c r="M86" s="3"/>
      <c r="N86" s="30"/>
      <c r="O86" s="84"/>
      <c r="P86" s="85"/>
      <c r="Q86" s="86"/>
      <c r="R86" s="84"/>
    </row>
    <row r="87" spans="1:18" ht="15.75" customHeight="1">
      <c r="A87" s="64">
        <v>2101</v>
      </c>
      <c r="B87" s="87"/>
      <c r="C87" s="87"/>
      <c r="D87" s="87"/>
      <c r="E87" s="87"/>
      <c r="F87" s="87"/>
      <c r="G87" s="87"/>
      <c r="H87" s="87"/>
      <c r="I87" s="87"/>
      <c r="J87" s="87"/>
      <c r="K87" s="88"/>
      <c r="L87" s="72"/>
      <c r="M87" s="3"/>
      <c r="N87" s="30"/>
      <c r="O87" s="84"/>
      <c r="P87" s="85"/>
      <c r="Q87" s="86"/>
      <c r="R87" s="84"/>
    </row>
    <row r="88" spans="1:18" ht="15.75" customHeight="1">
      <c r="A88" s="64">
        <v>2102</v>
      </c>
      <c r="B88" s="87"/>
      <c r="C88" s="87"/>
      <c r="D88" s="87"/>
      <c r="E88" s="87"/>
      <c r="F88" s="87"/>
      <c r="G88" s="87"/>
      <c r="H88" s="87"/>
      <c r="I88" s="87"/>
      <c r="J88" s="87"/>
      <c r="K88" s="88"/>
      <c r="L88" s="72"/>
      <c r="M88" s="3"/>
      <c r="N88" s="30"/>
      <c r="O88" s="3"/>
      <c r="P88" s="30"/>
      <c r="Q88" s="23"/>
      <c r="R88" s="84"/>
    </row>
    <row r="89" spans="1:18" ht="15.75" customHeight="1">
      <c r="A89" s="64">
        <v>2201</v>
      </c>
      <c r="B89" s="87"/>
      <c r="C89" s="87"/>
      <c r="D89" s="87"/>
      <c r="E89" s="87"/>
      <c r="F89" s="87"/>
      <c r="G89" s="87"/>
      <c r="H89" s="87"/>
      <c r="I89" s="87"/>
      <c r="J89" s="87"/>
      <c r="K89" s="88"/>
      <c r="L89" s="72"/>
      <c r="M89" s="3"/>
      <c r="N89" s="30"/>
      <c r="O89" s="89" t="s">
        <v>83</v>
      </c>
      <c r="P89" s="90">
        <v>22</v>
      </c>
      <c r="Q89" s="91">
        <f>IF(SUM(K81:K85)=0,"",SUM(K81:K85))</f>
        <v>25</v>
      </c>
      <c r="R89" s="92" t="s">
        <v>11</v>
      </c>
    </row>
    <row r="90" spans="1:18" ht="15.75" customHeight="1">
      <c r="A90" s="64">
        <v>2202</v>
      </c>
      <c r="B90" s="87"/>
      <c r="C90" s="87"/>
      <c r="D90" s="87"/>
      <c r="E90" s="87"/>
      <c r="F90" s="87"/>
      <c r="G90" s="87"/>
      <c r="H90" s="87"/>
      <c r="I90" s="87"/>
      <c r="J90" s="87"/>
      <c r="K90" s="88"/>
      <c r="L90" s="72"/>
      <c r="M90" s="3"/>
      <c r="N90" s="30"/>
      <c r="O90" s="93" t="s">
        <v>85</v>
      </c>
      <c r="P90" s="94">
        <f>P89/B75</f>
        <v>0.44897959183673469</v>
      </c>
      <c r="Q90" s="95">
        <f>P89/Q89</f>
        <v>0.88</v>
      </c>
      <c r="R90" s="96" t="s">
        <v>86</v>
      </c>
    </row>
    <row r="91" spans="1:18" ht="15.75" customHeight="1">
      <c r="A91" s="64">
        <v>2301</v>
      </c>
      <c r="B91" s="87"/>
      <c r="C91" s="87"/>
      <c r="D91" s="87"/>
      <c r="E91" s="87"/>
      <c r="F91" s="87"/>
      <c r="G91" s="87"/>
      <c r="H91" s="87"/>
      <c r="I91" s="87"/>
      <c r="J91" s="87"/>
      <c r="K91" s="88"/>
      <c r="L91" s="97"/>
      <c r="M91" s="98"/>
      <c r="N91" s="99"/>
      <c r="O91" s="98"/>
      <c r="P91" s="99"/>
      <c r="Q91" s="99"/>
      <c r="R91" s="122"/>
    </row>
    <row r="92" spans="1:18" ht="18" customHeight="1">
      <c r="A92" s="29"/>
      <c r="B92" s="30"/>
      <c r="C92" s="30"/>
      <c r="D92" s="30"/>
      <c r="E92" s="288" t="s">
        <v>111</v>
      </c>
      <c r="F92" s="289"/>
      <c r="G92" s="289"/>
      <c r="H92" s="289"/>
      <c r="I92" s="289"/>
      <c r="J92" s="290"/>
      <c r="K92" s="101">
        <f>SUM(K75:K88)</f>
        <v>25</v>
      </c>
      <c r="L92" s="102">
        <f>IF(K83=0,"",K83/B75)</f>
        <v>0.38775510204081631</v>
      </c>
      <c r="M92" s="102">
        <f>IF(K92=0,"",K92/B75)</f>
        <v>0.51020408163265307</v>
      </c>
      <c r="N92" s="102">
        <f>IF(K83=0,"",M92-L92)</f>
        <v>0.12244897959183676</v>
      </c>
      <c r="O92" s="3"/>
      <c r="P92" s="30"/>
      <c r="Q92" s="23"/>
      <c r="R92" s="3"/>
    </row>
    <row r="93" spans="1:18" ht="12.75" customHeight="1"/>
    <row r="94" spans="1:18" ht="12.75" customHeight="1">
      <c r="L94" s="3"/>
      <c r="M94" s="3"/>
      <c r="O94" s="3"/>
    </row>
    <row r="95" spans="1:18" ht="26.25" customHeight="1">
      <c r="A95" s="2"/>
      <c r="B95" s="291" t="s">
        <v>99</v>
      </c>
      <c r="C95" s="292"/>
      <c r="D95" s="292"/>
      <c r="E95" s="292"/>
      <c r="F95" s="292"/>
      <c r="G95" s="292"/>
      <c r="H95" s="292"/>
      <c r="I95" s="292"/>
      <c r="J95" s="292"/>
      <c r="K95" s="60" t="s">
        <v>97</v>
      </c>
      <c r="L95" s="60"/>
      <c r="M95" s="60"/>
      <c r="N95" s="30"/>
      <c r="O95" s="3"/>
      <c r="P95" s="30"/>
      <c r="Q95" s="30"/>
      <c r="R95" s="30"/>
    </row>
    <row r="96" spans="1:18" ht="20.25" customHeight="1">
      <c r="A96" s="293" t="s">
        <v>10</v>
      </c>
      <c r="B96" s="294" t="s">
        <v>100</v>
      </c>
      <c r="C96" s="289"/>
      <c r="D96" s="289"/>
      <c r="E96" s="289"/>
      <c r="F96" s="289"/>
      <c r="G96" s="289"/>
      <c r="H96" s="289"/>
      <c r="I96" s="289"/>
      <c r="J96" s="290"/>
      <c r="K96" s="295" t="s">
        <v>11</v>
      </c>
      <c r="L96" s="286" t="s">
        <v>3</v>
      </c>
      <c r="M96" s="286" t="s">
        <v>4</v>
      </c>
      <c r="N96" s="284" t="s">
        <v>5</v>
      </c>
      <c r="O96" s="286" t="s">
        <v>6</v>
      </c>
      <c r="P96" s="287" t="s">
        <v>7</v>
      </c>
      <c r="Q96" s="287" t="s">
        <v>8</v>
      </c>
      <c r="R96" s="286" t="s">
        <v>101</v>
      </c>
    </row>
    <row r="97" spans="1:19" ht="15.75" customHeight="1">
      <c r="A97" s="285"/>
      <c r="B97" s="64" t="s">
        <v>102</v>
      </c>
      <c r="C97" s="64" t="s">
        <v>103</v>
      </c>
      <c r="D97" s="64" t="s">
        <v>104</v>
      </c>
      <c r="E97" s="64" t="s">
        <v>105</v>
      </c>
      <c r="F97" s="64" t="s">
        <v>106</v>
      </c>
      <c r="G97" s="64" t="s">
        <v>107</v>
      </c>
      <c r="H97" s="64" t="s">
        <v>108</v>
      </c>
      <c r="I97" s="64" t="s">
        <v>109</v>
      </c>
      <c r="J97" s="64" t="s">
        <v>110</v>
      </c>
      <c r="K97" s="285"/>
      <c r="L97" s="285"/>
      <c r="M97" s="285"/>
      <c r="N97" s="285"/>
      <c r="O97" s="285"/>
      <c r="P97" s="285"/>
      <c r="Q97" s="285"/>
      <c r="R97" s="285"/>
    </row>
    <row r="98" spans="1:19" ht="15.75" customHeight="1">
      <c r="A98" s="64">
        <v>1502</v>
      </c>
      <c r="B98" s="65">
        <v>74</v>
      </c>
      <c r="C98" s="87"/>
      <c r="D98" s="87"/>
      <c r="E98" s="87"/>
      <c r="F98" s="87"/>
      <c r="G98" s="87"/>
      <c r="H98" s="87"/>
      <c r="I98" s="87"/>
      <c r="J98" s="87"/>
      <c r="K98" s="88"/>
      <c r="L98" s="67"/>
      <c r="M98" s="49"/>
      <c r="N98" s="68"/>
      <c r="O98" s="107"/>
      <c r="P98" s="70">
        <f>B98</f>
        <v>74</v>
      </c>
      <c r="Q98" s="108"/>
      <c r="R98" s="107"/>
    </row>
    <row r="99" spans="1:19" ht="15.75" customHeight="1">
      <c r="A99" s="64">
        <v>1601</v>
      </c>
      <c r="B99" s="87"/>
      <c r="C99" s="87">
        <v>64</v>
      </c>
      <c r="D99" s="87"/>
      <c r="E99" s="87"/>
      <c r="F99" s="87"/>
      <c r="G99" s="87"/>
      <c r="H99" s="87"/>
      <c r="I99" s="87"/>
      <c r="J99" s="87"/>
      <c r="K99" s="88"/>
      <c r="L99" s="72"/>
      <c r="M99" s="3"/>
      <c r="N99" s="73"/>
      <c r="O99" s="74">
        <f>IF(C99=0,"",C99/B98)</f>
        <v>0.86486486486486491</v>
      </c>
      <c r="P99" s="75">
        <v>64</v>
      </c>
      <c r="Q99" s="76">
        <f t="shared" ref="Q99:Q106" si="8">IF(P99=0,"",P99/P98)</f>
        <v>0.86486486486486491</v>
      </c>
      <c r="R99" s="76">
        <f t="shared" ref="R99:R106" si="9">IF(P99=0,"",100%-Q99)</f>
        <v>0.13513513513513509</v>
      </c>
    </row>
    <row r="100" spans="1:19" ht="15.75" customHeight="1">
      <c r="A100" s="64">
        <v>1602</v>
      </c>
      <c r="B100" s="87"/>
      <c r="C100" s="87"/>
      <c r="D100" s="87">
        <v>50</v>
      </c>
      <c r="E100" s="87"/>
      <c r="F100" s="87"/>
      <c r="G100" s="87"/>
      <c r="H100" s="87"/>
      <c r="I100" s="87"/>
      <c r="J100" s="87"/>
      <c r="K100" s="88"/>
      <c r="L100" s="72"/>
      <c r="M100" s="3"/>
      <c r="N100" s="73"/>
      <c r="O100" s="74">
        <f>IF(D100=0,"",D100/C99)</f>
        <v>0.78125</v>
      </c>
      <c r="P100" s="75">
        <v>56</v>
      </c>
      <c r="Q100" s="76">
        <f t="shared" si="8"/>
        <v>0.875</v>
      </c>
      <c r="R100" s="76">
        <f t="shared" si="9"/>
        <v>0.125</v>
      </c>
      <c r="S100" s="8">
        <f>P100/P98</f>
        <v>0.7567567567567568</v>
      </c>
    </row>
    <row r="101" spans="1:19" ht="15.75" customHeight="1">
      <c r="A101" s="64">
        <v>1701</v>
      </c>
      <c r="B101" s="87"/>
      <c r="C101" s="87"/>
      <c r="D101" s="87"/>
      <c r="E101" s="87">
        <v>38</v>
      </c>
      <c r="F101" s="87"/>
      <c r="G101" s="87"/>
      <c r="H101" s="87"/>
      <c r="I101" s="87"/>
      <c r="J101" s="87"/>
      <c r="K101" s="88"/>
      <c r="L101" s="72"/>
      <c r="M101" s="3"/>
      <c r="N101" s="73"/>
      <c r="O101" s="74">
        <f>IF(E101=0,"",E101/D100)</f>
        <v>0.76</v>
      </c>
      <c r="P101" s="75">
        <v>56</v>
      </c>
      <c r="Q101" s="76">
        <f t="shared" si="8"/>
        <v>1</v>
      </c>
      <c r="R101" s="76">
        <f t="shared" si="9"/>
        <v>0</v>
      </c>
    </row>
    <row r="102" spans="1:19" ht="15.75" customHeight="1">
      <c r="A102" s="64">
        <v>1702</v>
      </c>
      <c r="B102" s="87"/>
      <c r="C102" s="87"/>
      <c r="D102" s="87"/>
      <c r="E102" s="87"/>
      <c r="F102" s="87">
        <v>36</v>
      </c>
      <c r="G102" s="87"/>
      <c r="H102" s="87"/>
      <c r="I102" s="87"/>
      <c r="J102" s="87"/>
      <c r="K102" s="88"/>
      <c r="L102" s="72"/>
      <c r="M102" s="3"/>
      <c r="N102" s="73"/>
      <c r="O102" s="74">
        <f>IF(F102=0,"",F102/E101)</f>
        <v>0.94736842105263153</v>
      </c>
      <c r="P102" s="75">
        <v>54</v>
      </c>
      <c r="Q102" s="76">
        <f t="shared" si="8"/>
        <v>0.9642857142857143</v>
      </c>
      <c r="R102" s="76">
        <f t="shared" si="9"/>
        <v>3.5714285714285698E-2</v>
      </c>
    </row>
    <row r="103" spans="1:19" ht="15.75" customHeight="1">
      <c r="A103" s="64">
        <v>1801</v>
      </c>
      <c r="B103" s="87"/>
      <c r="C103" s="87"/>
      <c r="D103" s="87"/>
      <c r="E103" s="87"/>
      <c r="F103" s="87"/>
      <c r="G103" s="87">
        <v>36</v>
      </c>
      <c r="H103" s="87"/>
      <c r="I103" s="87"/>
      <c r="J103" s="87"/>
      <c r="K103" s="88"/>
      <c r="L103" s="72"/>
      <c r="M103" s="3"/>
      <c r="N103" s="73"/>
      <c r="O103" s="74">
        <f>IF(G103=0,"",G103/F102)</f>
        <v>1</v>
      </c>
      <c r="P103" s="75">
        <v>54</v>
      </c>
      <c r="Q103" s="76">
        <f t="shared" si="8"/>
        <v>1</v>
      </c>
      <c r="R103" s="76">
        <f t="shared" si="9"/>
        <v>0</v>
      </c>
    </row>
    <row r="104" spans="1:19" ht="15.75" customHeight="1">
      <c r="A104" s="64">
        <v>1802</v>
      </c>
      <c r="B104" s="87"/>
      <c r="C104" s="87"/>
      <c r="D104" s="87"/>
      <c r="E104" s="87"/>
      <c r="F104" s="87"/>
      <c r="G104" s="87"/>
      <c r="H104" s="87">
        <v>36</v>
      </c>
      <c r="I104" s="87"/>
      <c r="J104" s="87"/>
      <c r="K104" s="88"/>
      <c r="L104" s="72"/>
      <c r="M104" s="3"/>
      <c r="N104" s="73"/>
      <c r="O104" s="74">
        <f>IF(H104=0,"",H104/G103)</f>
        <v>1</v>
      </c>
      <c r="P104" s="75">
        <v>51</v>
      </c>
      <c r="Q104" s="76">
        <f t="shared" si="8"/>
        <v>0.94444444444444442</v>
      </c>
      <c r="R104" s="76">
        <f t="shared" si="9"/>
        <v>5.555555555555558E-2</v>
      </c>
    </row>
    <row r="105" spans="1:19" ht="15.75" customHeight="1">
      <c r="A105" s="64">
        <v>1901</v>
      </c>
      <c r="B105" s="87"/>
      <c r="C105" s="87"/>
      <c r="D105" s="87"/>
      <c r="E105" s="87"/>
      <c r="F105" s="87"/>
      <c r="G105" s="87"/>
      <c r="H105" s="87"/>
      <c r="I105" s="87">
        <v>36</v>
      </c>
      <c r="J105" s="87"/>
      <c r="K105" s="88"/>
      <c r="L105" s="72"/>
      <c r="M105" s="3"/>
      <c r="N105" s="73"/>
      <c r="O105" s="74">
        <f>IF(I105=0,"",I105/H104)</f>
        <v>1</v>
      </c>
      <c r="P105" s="75">
        <v>48</v>
      </c>
      <c r="Q105" s="76">
        <f t="shared" si="8"/>
        <v>0.94117647058823528</v>
      </c>
      <c r="R105" s="76">
        <f t="shared" si="9"/>
        <v>5.8823529411764719E-2</v>
      </c>
    </row>
    <row r="106" spans="1:19" ht="15.75" customHeight="1">
      <c r="A106" s="64">
        <v>1902</v>
      </c>
      <c r="B106" s="87"/>
      <c r="C106" s="87"/>
      <c r="D106" s="87"/>
      <c r="E106" s="87"/>
      <c r="F106" s="87"/>
      <c r="G106" s="87"/>
      <c r="H106" s="87"/>
      <c r="I106" s="87"/>
      <c r="J106" s="87">
        <v>36</v>
      </c>
      <c r="K106" s="88">
        <v>19</v>
      </c>
      <c r="L106" s="72"/>
      <c r="M106" s="3"/>
      <c r="N106" s="73"/>
      <c r="O106" s="78">
        <f>IF(J106=0,"",J106/I105)</f>
        <v>1</v>
      </c>
      <c r="P106" s="75">
        <v>46</v>
      </c>
      <c r="Q106" s="79">
        <f t="shared" si="8"/>
        <v>0.95833333333333337</v>
      </c>
      <c r="R106" s="79">
        <f t="shared" si="9"/>
        <v>4.166666666666663E-2</v>
      </c>
    </row>
    <row r="107" spans="1:19" ht="15.75" customHeight="1">
      <c r="A107" s="64">
        <v>2001</v>
      </c>
      <c r="B107" s="87"/>
      <c r="C107" s="87"/>
      <c r="D107" s="87"/>
      <c r="E107" s="87"/>
      <c r="F107" s="87"/>
      <c r="G107" s="87"/>
      <c r="H107" s="87"/>
      <c r="I107" s="87"/>
      <c r="J107" s="87">
        <v>19</v>
      </c>
      <c r="K107" s="88">
        <v>13</v>
      </c>
      <c r="L107" s="72"/>
      <c r="M107" s="3"/>
      <c r="N107" s="30"/>
      <c r="O107" s="80"/>
      <c r="P107" s="81">
        <v>24</v>
      </c>
      <c r="Q107" s="82"/>
      <c r="R107" s="83"/>
    </row>
    <row r="108" spans="1:19" ht="15.75" customHeight="1">
      <c r="A108" s="64">
        <v>2002</v>
      </c>
      <c r="B108" s="87"/>
      <c r="C108" s="87"/>
      <c r="D108" s="87"/>
      <c r="E108" s="87"/>
      <c r="F108" s="87"/>
      <c r="G108" s="87"/>
      <c r="H108" s="87"/>
      <c r="I108" s="87"/>
      <c r="J108" s="87">
        <v>11</v>
      </c>
      <c r="K108" s="88">
        <v>8</v>
      </c>
      <c r="L108" s="72"/>
      <c r="M108" s="3"/>
      <c r="N108" s="30"/>
      <c r="O108" s="84"/>
      <c r="P108" s="85">
        <v>12</v>
      </c>
      <c r="Q108" s="86"/>
      <c r="R108" s="84"/>
    </row>
    <row r="109" spans="1:19" ht="15.75" customHeight="1">
      <c r="A109" s="64">
        <v>2101</v>
      </c>
      <c r="B109" s="87"/>
      <c r="C109" s="87"/>
      <c r="D109" s="87"/>
      <c r="E109" s="87"/>
      <c r="F109" s="87"/>
      <c r="G109" s="87"/>
      <c r="H109" s="87"/>
      <c r="I109" s="87"/>
      <c r="J109" s="87">
        <v>1</v>
      </c>
      <c r="K109" s="88">
        <v>4</v>
      </c>
      <c r="L109" s="72"/>
      <c r="M109" s="3"/>
      <c r="N109" s="30"/>
      <c r="O109" s="84"/>
      <c r="P109" s="85">
        <v>4</v>
      </c>
      <c r="Q109" s="86"/>
      <c r="R109" s="84"/>
    </row>
    <row r="110" spans="1:19" ht="15.75" customHeight="1">
      <c r="A110" s="64">
        <v>2102</v>
      </c>
      <c r="B110" s="87"/>
      <c r="C110" s="87"/>
      <c r="D110" s="87"/>
      <c r="E110" s="87"/>
      <c r="F110" s="87"/>
      <c r="G110" s="87"/>
      <c r="H110" s="87"/>
      <c r="I110" s="87"/>
      <c r="J110" s="87"/>
      <c r="K110" s="88"/>
      <c r="L110" s="72"/>
      <c r="M110" s="3"/>
      <c r="N110" s="30"/>
      <c r="O110" s="84"/>
      <c r="P110" s="85"/>
      <c r="Q110" s="86"/>
      <c r="R110" s="84"/>
    </row>
    <row r="111" spans="1:19" ht="15.75" customHeight="1">
      <c r="A111" s="64">
        <v>2201</v>
      </c>
      <c r="B111" s="87"/>
      <c r="C111" s="87"/>
      <c r="D111" s="87"/>
      <c r="E111" s="87"/>
      <c r="F111" s="87"/>
      <c r="G111" s="87"/>
      <c r="H111" s="87"/>
      <c r="I111" s="87"/>
      <c r="J111" s="87"/>
      <c r="K111" s="88"/>
      <c r="L111" s="72"/>
      <c r="M111" s="3"/>
      <c r="N111" s="30"/>
      <c r="O111" s="3"/>
      <c r="P111" s="30"/>
      <c r="Q111" s="23"/>
      <c r="R111" s="84"/>
    </row>
    <row r="112" spans="1:19" ht="15.75" customHeight="1">
      <c r="A112" s="64">
        <v>2202</v>
      </c>
      <c r="B112" s="87"/>
      <c r="C112" s="87"/>
      <c r="D112" s="87"/>
      <c r="E112" s="87"/>
      <c r="F112" s="87"/>
      <c r="G112" s="87"/>
      <c r="H112" s="87"/>
      <c r="I112" s="87"/>
      <c r="J112" s="87"/>
      <c r="K112" s="88"/>
      <c r="L112" s="72"/>
      <c r="M112" s="3"/>
      <c r="N112" s="30"/>
      <c r="O112" s="89" t="s">
        <v>83</v>
      </c>
      <c r="P112" s="90">
        <v>39</v>
      </c>
      <c r="Q112" s="91">
        <f>K115</f>
        <v>44</v>
      </c>
      <c r="R112" s="92" t="s">
        <v>11</v>
      </c>
    </row>
    <row r="113" spans="1:19" ht="15.75" customHeight="1">
      <c r="A113" s="64">
        <v>2301</v>
      </c>
      <c r="B113" s="87"/>
      <c r="C113" s="87"/>
      <c r="D113" s="87"/>
      <c r="E113" s="87"/>
      <c r="F113" s="87"/>
      <c r="G113" s="87"/>
      <c r="H113" s="87"/>
      <c r="I113" s="87"/>
      <c r="J113" s="87"/>
      <c r="K113" s="88"/>
      <c r="L113" s="72"/>
      <c r="M113" s="3"/>
      <c r="N113" s="30"/>
      <c r="O113" s="93" t="s">
        <v>85</v>
      </c>
      <c r="P113" s="94">
        <f>IF(P112/B98=0,"",P112/B98)</f>
        <v>0.52702702702702697</v>
      </c>
      <c r="Q113" s="95">
        <f>IF(P112/Q112=0,"",P112/Q112)</f>
        <v>0.88636363636363635</v>
      </c>
      <c r="R113" s="96" t="s">
        <v>86</v>
      </c>
    </row>
    <row r="114" spans="1:19" ht="15.75" customHeight="1">
      <c r="A114" s="64">
        <v>2302</v>
      </c>
      <c r="B114" s="87"/>
      <c r="C114" s="87"/>
      <c r="D114" s="87"/>
      <c r="E114" s="87"/>
      <c r="F114" s="87"/>
      <c r="G114" s="87"/>
      <c r="H114" s="87"/>
      <c r="I114" s="87"/>
      <c r="J114" s="87"/>
      <c r="K114" s="88"/>
      <c r="L114" s="97"/>
      <c r="M114" s="98"/>
      <c r="N114" s="99"/>
      <c r="O114" s="98"/>
      <c r="P114" s="99"/>
      <c r="Q114" s="99"/>
      <c r="R114" s="122"/>
    </row>
    <row r="115" spans="1:19" ht="18" customHeight="1">
      <c r="A115" s="29"/>
      <c r="B115" s="30"/>
      <c r="C115" s="30"/>
      <c r="D115" s="30"/>
      <c r="E115" s="288" t="s">
        <v>111</v>
      </c>
      <c r="F115" s="289"/>
      <c r="G115" s="289"/>
      <c r="H115" s="289"/>
      <c r="I115" s="289"/>
      <c r="J115" s="290"/>
      <c r="K115" s="101">
        <f>SUM(K98:K111)</f>
        <v>44</v>
      </c>
      <c r="L115" s="102">
        <f>IF(K106=0,"",K106/B98)</f>
        <v>0.25675675675675674</v>
      </c>
      <c r="M115" s="102">
        <f>IF(K115=0,"",K115/B98)</f>
        <v>0.59459459459459463</v>
      </c>
      <c r="N115" s="102">
        <f>IF(K106=0,"",M115-L115)</f>
        <v>0.33783783783783788</v>
      </c>
      <c r="O115" s="3"/>
      <c r="P115" s="30"/>
      <c r="Q115" s="23"/>
      <c r="R115" s="3"/>
    </row>
    <row r="116" spans="1:19" ht="12.75" customHeight="1">
      <c r="L116" s="3"/>
      <c r="M116" s="3"/>
      <c r="O116" s="3"/>
    </row>
    <row r="117" spans="1:19" ht="12.75" customHeight="1">
      <c r="L117" s="3"/>
      <c r="M117" s="3"/>
      <c r="O117" s="3"/>
    </row>
    <row r="118" spans="1:19" ht="26.25" customHeight="1">
      <c r="A118" s="2"/>
      <c r="B118" s="291" t="s">
        <v>99</v>
      </c>
      <c r="C118" s="292"/>
      <c r="D118" s="292"/>
      <c r="E118" s="292"/>
      <c r="F118" s="292"/>
      <c r="G118" s="292"/>
      <c r="H118" s="292"/>
      <c r="I118" s="292"/>
      <c r="J118" s="292"/>
      <c r="K118" s="60" t="s">
        <v>98</v>
      </c>
      <c r="L118" s="60"/>
      <c r="M118" s="60"/>
      <c r="N118" s="30"/>
      <c r="O118" s="3"/>
      <c r="P118" s="30"/>
      <c r="Q118" s="30"/>
      <c r="R118" s="30"/>
    </row>
    <row r="119" spans="1:19" ht="20.25" customHeight="1">
      <c r="A119" s="293" t="s">
        <v>10</v>
      </c>
      <c r="B119" s="294" t="s">
        <v>100</v>
      </c>
      <c r="C119" s="289"/>
      <c r="D119" s="289"/>
      <c r="E119" s="289"/>
      <c r="F119" s="289"/>
      <c r="G119" s="289"/>
      <c r="H119" s="289"/>
      <c r="I119" s="289"/>
      <c r="J119" s="290"/>
      <c r="K119" s="295" t="s">
        <v>11</v>
      </c>
      <c r="L119" s="286" t="s">
        <v>3</v>
      </c>
      <c r="M119" s="286" t="s">
        <v>4</v>
      </c>
      <c r="N119" s="284" t="s">
        <v>5</v>
      </c>
      <c r="O119" s="286" t="s">
        <v>6</v>
      </c>
      <c r="P119" s="287" t="s">
        <v>7</v>
      </c>
      <c r="Q119" s="287" t="s">
        <v>8</v>
      </c>
      <c r="R119" s="286" t="s">
        <v>101</v>
      </c>
    </row>
    <row r="120" spans="1:19" ht="15.75" customHeight="1">
      <c r="A120" s="285"/>
      <c r="B120" s="64" t="s">
        <v>102</v>
      </c>
      <c r="C120" s="64" t="s">
        <v>103</v>
      </c>
      <c r="D120" s="64" t="s">
        <v>104</v>
      </c>
      <c r="E120" s="64" t="s">
        <v>105</v>
      </c>
      <c r="F120" s="64" t="s">
        <v>106</v>
      </c>
      <c r="G120" s="64" t="s">
        <v>107</v>
      </c>
      <c r="H120" s="64" t="s">
        <v>108</v>
      </c>
      <c r="I120" s="64" t="s">
        <v>109</v>
      </c>
      <c r="J120" s="64" t="s">
        <v>110</v>
      </c>
      <c r="K120" s="285"/>
      <c r="L120" s="285"/>
      <c r="M120" s="285"/>
      <c r="N120" s="285"/>
      <c r="O120" s="285"/>
      <c r="P120" s="285"/>
      <c r="Q120" s="285"/>
      <c r="R120" s="285"/>
    </row>
    <row r="121" spans="1:19" ht="15.75" customHeight="1">
      <c r="A121" s="64">
        <v>1601</v>
      </c>
      <c r="B121" s="65">
        <v>31</v>
      </c>
      <c r="C121" s="87"/>
      <c r="D121" s="87"/>
      <c r="E121" s="87"/>
      <c r="F121" s="87"/>
      <c r="G121" s="87"/>
      <c r="H121" s="87"/>
      <c r="I121" s="87"/>
      <c r="J121" s="87"/>
      <c r="K121" s="88"/>
      <c r="L121" s="67"/>
      <c r="M121" s="49"/>
      <c r="N121" s="68"/>
      <c r="O121" s="107"/>
      <c r="P121" s="70">
        <f>B121</f>
        <v>31</v>
      </c>
      <c r="Q121" s="108"/>
      <c r="R121" s="107"/>
    </row>
    <row r="122" spans="1:19" ht="15.75" customHeight="1">
      <c r="A122" s="64">
        <v>1602</v>
      </c>
      <c r="B122" s="87"/>
      <c r="C122" s="87">
        <v>22</v>
      </c>
      <c r="D122" s="87"/>
      <c r="E122" s="87"/>
      <c r="F122" s="87"/>
      <c r="G122" s="87"/>
      <c r="H122" s="87"/>
      <c r="I122" s="87"/>
      <c r="J122" s="87"/>
      <c r="K122" s="88"/>
      <c r="L122" s="72"/>
      <c r="M122" s="3"/>
      <c r="N122" s="73"/>
      <c r="O122" s="74">
        <f>IF(C122=0,"",C122/B121)</f>
        <v>0.70967741935483875</v>
      </c>
      <c r="P122" s="75">
        <v>22</v>
      </c>
      <c r="Q122" s="76">
        <f t="shared" ref="Q122:Q129" si="10">IF(P122=0,"",P122/P121)</f>
        <v>0.70967741935483875</v>
      </c>
      <c r="R122" s="76">
        <f t="shared" ref="R122:R129" si="11">IF(P122=0,"",100%-Q122)</f>
        <v>0.29032258064516125</v>
      </c>
    </row>
    <row r="123" spans="1:19" ht="15.75" customHeight="1">
      <c r="A123" s="64">
        <v>1701</v>
      </c>
      <c r="B123" s="87"/>
      <c r="C123" s="87"/>
      <c r="D123" s="87">
        <v>15</v>
      </c>
      <c r="E123" s="87"/>
      <c r="F123" s="87"/>
      <c r="G123" s="87"/>
      <c r="H123" s="87"/>
      <c r="I123" s="87"/>
      <c r="J123" s="87"/>
      <c r="K123" s="88"/>
      <c r="L123" s="72"/>
      <c r="M123" s="3"/>
      <c r="N123" s="73"/>
      <c r="O123" s="74">
        <f>IF(D123=0,"",D123/C122)</f>
        <v>0.68181818181818177</v>
      </c>
      <c r="P123" s="75">
        <v>21</v>
      </c>
      <c r="Q123" s="76">
        <f t="shared" si="10"/>
        <v>0.95454545454545459</v>
      </c>
      <c r="R123" s="76">
        <f t="shared" si="11"/>
        <v>4.5454545454545414E-2</v>
      </c>
      <c r="S123" s="8">
        <f>P123/P121</f>
        <v>0.67741935483870963</v>
      </c>
    </row>
    <row r="124" spans="1:19" ht="15.75" customHeight="1">
      <c r="A124" s="64">
        <v>1702</v>
      </c>
      <c r="B124" s="87"/>
      <c r="C124" s="87"/>
      <c r="D124" s="87"/>
      <c r="E124" s="87">
        <v>15</v>
      </c>
      <c r="F124" s="87"/>
      <c r="G124" s="87"/>
      <c r="H124" s="87"/>
      <c r="I124" s="87"/>
      <c r="J124" s="87"/>
      <c r="K124" s="88"/>
      <c r="L124" s="72"/>
      <c r="M124" s="3"/>
      <c r="N124" s="73"/>
      <c r="O124" s="74">
        <f>IF(E124=0,"",E124/D123)</f>
        <v>1</v>
      </c>
      <c r="P124" s="75">
        <v>18</v>
      </c>
      <c r="Q124" s="76">
        <f t="shared" si="10"/>
        <v>0.8571428571428571</v>
      </c>
      <c r="R124" s="76">
        <f t="shared" si="11"/>
        <v>0.1428571428571429</v>
      </c>
    </row>
    <row r="125" spans="1:19" ht="15.75" customHeight="1">
      <c r="A125" s="64">
        <v>1801</v>
      </c>
      <c r="B125" s="87"/>
      <c r="C125" s="87"/>
      <c r="D125" s="87"/>
      <c r="E125" s="87"/>
      <c r="F125" s="87">
        <v>12</v>
      </c>
      <c r="G125" s="87"/>
      <c r="H125" s="87"/>
      <c r="I125" s="87"/>
      <c r="J125" s="87"/>
      <c r="K125" s="88"/>
      <c r="L125" s="72"/>
      <c r="M125" s="3"/>
      <c r="N125" s="73"/>
      <c r="O125" s="74">
        <f>IF(F125=0,"",F125/E124)</f>
        <v>0.8</v>
      </c>
      <c r="P125" s="75">
        <v>18</v>
      </c>
      <c r="Q125" s="76">
        <f t="shared" si="10"/>
        <v>1</v>
      </c>
      <c r="R125" s="76">
        <f t="shared" si="11"/>
        <v>0</v>
      </c>
    </row>
    <row r="126" spans="1:19" ht="15.75" customHeight="1">
      <c r="A126" s="64">
        <v>1802</v>
      </c>
      <c r="B126" s="87"/>
      <c r="C126" s="87"/>
      <c r="D126" s="87"/>
      <c r="E126" s="87"/>
      <c r="F126" s="87"/>
      <c r="G126" s="87">
        <v>12</v>
      </c>
      <c r="H126" s="87"/>
      <c r="I126" s="87"/>
      <c r="J126" s="87"/>
      <c r="K126" s="88"/>
      <c r="L126" s="72"/>
      <c r="M126" s="3"/>
      <c r="N126" s="73"/>
      <c r="O126" s="74">
        <f>IF(G126=0,"",G126/F125)</f>
        <v>1</v>
      </c>
      <c r="P126" s="75">
        <v>18</v>
      </c>
      <c r="Q126" s="76">
        <f t="shared" si="10"/>
        <v>1</v>
      </c>
      <c r="R126" s="76">
        <f t="shared" si="11"/>
        <v>0</v>
      </c>
    </row>
    <row r="127" spans="1:19" ht="15.75" customHeight="1">
      <c r="A127" s="64">
        <v>1901</v>
      </c>
      <c r="B127" s="87"/>
      <c r="C127" s="87"/>
      <c r="D127" s="87"/>
      <c r="E127" s="87"/>
      <c r="F127" s="87"/>
      <c r="G127" s="87"/>
      <c r="H127" s="87">
        <v>12</v>
      </c>
      <c r="I127" s="87"/>
      <c r="J127" s="87"/>
      <c r="K127" s="88"/>
      <c r="L127" s="72"/>
      <c r="M127" s="3"/>
      <c r="N127" s="73"/>
      <c r="O127" s="74">
        <f>IF(H127=0,"",H127/G126)</f>
        <v>1</v>
      </c>
      <c r="P127" s="75">
        <v>17</v>
      </c>
      <c r="Q127" s="76">
        <f t="shared" si="10"/>
        <v>0.94444444444444442</v>
      </c>
      <c r="R127" s="76">
        <f t="shared" si="11"/>
        <v>5.555555555555558E-2</v>
      </c>
    </row>
    <row r="128" spans="1:19" ht="15.75" customHeight="1">
      <c r="A128" s="64">
        <v>1902</v>
      </c>
      <c r="B128" s="87"/>
      <c r="C128" s="87"/>
      <c r="D128" s="87"/>
      <c r="E128" s="87"/>
      <c r="F128" s="87"/>
      <c r="G128" s="87"/>
      <c r="H128" s="87"/>
      <c r="I128" s="87">
        <v>12</v>
      </c>
      <c r="J128" s="87"/>
      <c r="K128" s="88"/>
      <c r="L128" s="72"/>
      <c r="M128" s="3"/>
      <c r="N128" s="73"/>
      <c r="O128" s="74">
        <f>IF(I128=0,"",I128/H127)</f>
        <v>1</v>
      </c>
      <c r="P128" s="75">
        <v>16</v>
      </c>
      <c r="Q128" s="76">
        <f t="shared" si="10"/>
        <v>0.94117647058823528</v>
      </c>
      <c r="R128" s="76">
        <f t="shared" si="11"/>
        <v>5.8823529411764719E-2</v>
      </c>
    </row>
    <row r="129" spans="1:18" ht="15.75" customHeight="1">
      <c r="A129" s="64">
        <v>2001</v>
      </c>
      <c r="B129" s="87"/>
      <c r="C129" s="87"/>
      <c r="D129" s="87"/>
      <c r="E129" s="87"/>
      <c r="F129" s="87"/>
      <c r="G129" s="87"/>
      <c r="H129" s="87"/>
      <c r="I129" s="87"/>
      <c r="J129" s="87">
        <v>12</v>
      </c>
      <c r="K129" s="88">
        <v>10</v>
      </c>
      <c r="L129" s="72"/>
      <c r="M129" s="3"/>
      <c r="N129" s="73"/>
      <c r="O129" s="78">
        <f>IF(J129=0,"",J129/I128)</f>
        <v>1</v>
      </c>
      <c r="P129" s="75">
        <v>16</v>
      </c>
      <c r="Q129" s="79">
        <f t="shared" si="10"/>
        <v>1</v>
      </c>
      <c r="R129" s="79">
        <f t="shared" si="11"/>
        <v>0</v>
      </c>
    </row>
    <row r="130" spans="1:18" ht="15.75" customHeight="1">
      <c r="A130" s="64">
        <v>2002</v>
      </c>
      <c r="B130" s="87"/>
      <c r="C130" s="87"/>
      <c r="D130" s="87"/>
      <c r="E130" s="87"/>
      <c r="F130" s="87"/>
      <c r="G130" s="87"/>
      <c r="H130" s="87"/>
      <c r="I130" s="87"/>
      <c r="J130" s="87">
        <v>4</v>
      </c>
      <c r="K130" s="88">
        <v>1</v>
      </c>
      <c r="L130" s="72"/>
      <c r="M130" s="3"/>
      <c r="N130" s="30"/>
      <c r="O130" s="80"/>
      <c r="P130" s="81">
        <v>6</v>
      </c>
      <c r="Q130" s="82"/>
      <c r="R130" s="83"/>
    </row>
    <row r="131" spans="1:18" ht="15.75" customHeight="1">
      <c r="A131" s="64">
        <v>2101</v>
      </c>
      <c r="B131" s="87"/>
      <c r="C131" s="87"/>
      <c r="D131" s="87"/>
      <c r="E131" s="87"/>
      <c r="F131" s="87"/>
      <c r="G131" s="87"/>
      <c r="H131" s="87"/>
      <c r="I131" s="87"/>
      <c r="J131" s="87">
        <v>4</v>
      </c>
      <c r="K131" s="88">
        <v>4</v>
      </c>
      <c r="L131" s="72"/>
      <c r="M131" s="3"/>
      <c r="N131" s="30"/>
      <c r="O131" s="84"/>
      <c r="P131" s="85">
        <v>4</v>
      </c>
      <c r="Q131" s="86"/>
      <c r="R131" s="84"/>
    </row>
    <row r="132" spans="1:18" ht="15.75" customHeight="1">
      <c r="A132" s="64">
        <v>2102</v>
      </c>
      <c r="B132" s="87"/>
      <c r="C132" s="87"/>
      <c r="D132" s="87"/>
      <c r="E132" s="87"/>
      <c r="F132" s="87"/>
      <c r="G132" s="87"/>
      <c r="H132" s="87"/>
      <c r="I132" s="87"/>
      <c r="J132" s="87"/>
      <c r="K132" s="88"/>
      <c r="L132" s="72"/>
      <c r="M132" s="3"/>
      <c r="N132" s="30"/>
      <c r="O132" s="84"/>
      <c r="P132" s="85"/>
      <c r="Q132" s="86"/>
      <c r="R132" s="84"/>
    </row>
    <row r="133" spans="1:18" ht="15.75" customHeight="1">
      <c r="A133" s="64">
        <v>2201</v>
      </c>
      <c r="B133" s="87"/>
      <c r="C133" s="87"/>
      <c r="D133" s="87"/>
      <c r="E133" s="87"/>
      <c r="F133" s="87"/>
      <c r="G133" s="87"/>
      <c r="H133" s="87"/>
      <c r="I133" s="87"/>
      <c r="J133" s="87"/>
      <c r="K133" s="88"/>
      <c r="L133" s="72"/>
      <c r="M133" s="3"/>
      <c r="N133" s="30"/>
      <c r="O133" s="84"/>
      <c r="P133" s="85"/>
      <c r="Q133" s="86"/>
      <c r="R133" s="84"/>
    </row>
    <row r="134" spans="1:18" ht="15.75" customHeight="1">
      <c r="A134" s="64">
        <v>2202</v>
      </c>
      <c r="B134" s="87"/>
      <c r="C134" s="87"/>
      <c r="D134" s="87"/>
      <c r="E134" s="87"/>
      <c r="F134" s="87"/>
      <c r="G134" s="87"/>
      <c r="H134" s="87"/>
      <c r="I134" s="87"/>
      <c r="J134" s="87"/>
      <c r="K134" s="88"/>
      <c r="L134" s="72"/>
      <c r="M134" s="3"/>
      <c r="N134" s="30"/>
      <c r="O134" s="3"/>
      <c r="P134" s="30"/>
      <c r="Q134" s="23"/>
      <c r="R134" s="84"/>
    </row>
    <row r="135" spans="1:18" ht="15.75" customHeight="1">
      <c r="A135" s="64">
        <v>2301</v>
      </c>
      <c r="B135" s="87"/>
      <c r="C135" s="87"/>
      <c r="D135" s="87"/>
      <c r="E135" s="87"/>
      <c r="F135" s="87"/>
      <c r="G135" s="87"/>
      <c r="H135" s="87"/>
      <c r="I135" s="87"/>
      <c r="J135" s="87"/>
      <c r="K135" s="88"/>
      <c r="L135" s="72"/>
      <c r="M135" s="3"/>
      <c r="N135" s="30"/>
      <c r="O135" s="89" t="s">
        <v>83</v>
      </c>
      <c r="P135" s="90">
        <v>12</v>
      </c>
      <c r="Q135" s="91">
        <f>IF(SUM(K127:K131)=0,"",SUM(K127:K131))</f>
        <v>15</v>
      </c>
      <c r="R135" s="92" t="s">
        <v>11</v>
      </c>
    </row>
    <row r="136" spans="1:18" ht="15.75" customHeight="1">
      <c r="A136" s="64">
        <v>2302</v>
      </c>
      <c r="B136" s="87"/>
      <c r="C136" s="87"/>
      <c r="D136" s="87"/>
      <c r="E136" s="87"/>
      <c r="F136" s="87"/>
      <c r="G136" s="87"/>
      <c r="H136" s="87"/>
      <c r="I136" s="87"/>
      <c r="J136" s="87"/>
      <c r="K136" s="88"/>
      <c r="L136" s="72"/>
      <c r="M136" s="3"/>
      <c r="N136" s="30"/>
      <c r="O136" s="93" t="s">
        <v>85</v>
      </c>
      <c r="P136" s="94">
        <f>IF(P135/B121=0,"",P135/B121)</f>
        <v>0.38709677419354838</v>
      </c>
      <c r="Q136" s="95">
        <f>IF(P135/Q135=0,"",P135/Q135)</f>
        <v>0.8</v>
      </c>
      <c r="R136" s="96" t="s">
        <v>86</v>
      </c>
    </row>
    <row r="137" spans="1:18" ht="15.75" customHeight="1">
      <c r="A137" s="64">
        <v>2401</v>
      </c>
      <c r="B137" s="87"/>
      <c r="C137" s="87"/>
      <c r="D137" s="87"/>
      <c r="E137" s="87"/>
      <c r="F137" s="87"/>
      <c r="G137" s="87"/>
      <c r="H137" s="87"/>
      <c r="I137" s="87"/>
      <c r="J137" s="87"/>
      <c r="K137" s="88"/>
      <c r="L137" s="97"/>
      <c r="M137" s="98"/>
      <c r="N137" s="99"/>
      <c r="O137" s="98"/>
      <c r="P137" s="99"/>
      <c r="Q137" s="99"/>
      <c r="R137" s="122"/>
    </row>
    <row r="138" spans="1:18" ht="18" customHeight="1">
      <c r="A138" s="29"/>
      <c r="B138" s="30"/>
      <c r="C138" s="30"/>
      <c r="D138" s="30"/>
      <c r="E138" s="288" t="s">
        <v>111</v>
      </c>
      <c r="F138" s="289"/>
      <c r="G138" s="289"/>
      <c r="H138" s="289"/>
      <c r="I138" s="289"/>
      <c r="J138" s="290"/>
      <c r="K138" s="101">
        <f>SUM(K121:K134)</f>
        <v>15</v>
      </c>
      <c r="L138" s="102">
        <f>IF(K129=0,"",K129/B121)</f>
        <v>0.32258064516129031</v>
      </c>
      <c r="M138" s="102">
        <f>IF(K138=0,"",K138/B121)</f>
        <v>0.4838709677419355</v>
      </c>
      <c r="N138" s="102">
        <f>IF(K129=0,"",M138-L138)</f>
        <v>0.16129032258064518</v>
      </c>
      <c r="O138" s="3"/>
      <c r="P138" s="30"/>
      <c r="Q138" s="23"/>
      <c r="R138" s="3"/>
    </row>
    <row r="139" spans="1:18" ht="12.75" customHeight="1">
      <c r="L139" s="3"/>
      <c r="M139" s="3"/>
      <c r="O139" s="3"/>
    </row>
    <row r="140" spans="1:18" ht="12.75" customHeight="1">
      <c r="L140" s="3"/>
      <c r="M140" s="3"/>
      <c r="O140" s="3"/>
    </row>
    <row r="141" spans="1:18" ht="26.25" customHeight="1">
      <c r="A141" s="2"/>
      <c r="B141" s="291" t="s">
        <v>99</v>
      </c>
      <c r="C141" s="292"/>
      <c r="D141" s="292"/>
      <c r="E141" s="292"/>
      <c r="F141" s="292"/>
      <c r="G141" s="292"/>
      <c r="H141" s="292"/>
      <c r="I141" s="292"/>
      <c r="J141" s="292"/>
      <c r="K141" s="60" t="s">
        <v>112</v>
      </c>
      <c r="L141" s="60"/>
      <c r="M141" s="60"/>
      <c r="N141" s="30"/>
      <c r="O141" s="3"/>
      <c r="P141" s="30"/>
      <c r="Q141" s="30"/>
      <c r="R141" s="30"/>
    </row>
    <row r="142" spans="1:18" ht="20.25" customHeight="1">
      <c r="A142" s="293" t="s">
        <v>10</v>
      </c>
      <c r="B142" s="294" t="s">
        <v>100</v>
      </c>
      <c r="C142" s="289"/>
      <c r="D142" s="289"/>
      <c r="E142" s="289"/>
      <c r="F142" s="289"/>
      <c r="G142" s="289"/>
      <c r="H142" s="289"/>
      <c r="I142" s="289"/>
      <c r="J142" s="290"/>
      <c r="K142" s="295" t="s">
        <v>11</v>
      </c>
      <c r="L142" s="286" t="s">
        <v>3</v>
      </c>
      <c r="M142" s="286" t="s">
        <v>4</v>
      </c>
      <c r="N142" s="284" t="s">
        <v>5</v>
      </c>
      <c r="O142" s="286" t="s">
        <v>6</v>
      </c>
      <c r="P142" s="287" t="s">
        <v>7</v>
      </c>
      <c r="Q142" s="287" t="s">
        <v>8</v>
      </c>
      <c r="R142" s="286" t="s">
        <v>101</v>
      </c>
    </row>
    <row r="143" spans="1:18" ht="15.75" customHeight="1">
      <c r="A143" s="285"/>
      <c r="B143" s="64" t="s">
        <v>102</v>
      </c>
      <c r="C143" s="64" t="s">
        <v>103</v>
      </c>
      <c r="D143" s="64" t="s">
        <v>104</v>
      </c>
      <c r="E143" s="64" t="s">
        <v>105</v>
      </c>
      <c r="F143" s="64" t="s">
        <v>106</v>
      </c>
      <c r="G143" s="64" t="s">
        <v>107</v>
      </c>
      <c r="H143" s="64" t="s">
        <v>108</v>
      </c>
      <c r="I143" s="64" t="s">
        <v>109</v>
      </c>
      <c r="J143" s="64" t="s">
        <v>110</v>
      </c>
      <c r="K143" s="285"/>
      <c r="L143" s="285"/>
      <c r="M143" s="285"/>
      <c r="N143" s="285"/>
      <c r="O143" s="285"/>
      <c r="P143" s="285"/>
      <c r="Q143" s="285"/>
      <c r="R143" s="285"/>
    </row>
    <row r="144" spans="1:18" ht="15.75" customHeight="1">
      <c r="A144" s="64">
        <v>1602</v>
      </c>
      <c r="B144" s="65">
        <v>80</v>
      </c>
      <c r="C144" s="87"/>
      <c r="D144" s="87"/>
      <c r="E144" s="87"/>
      <c r="F144" s="87"/>
      <c r="G144" s="87"/>
      <c r="H144" s="87"/>
      <c r="I144" s="87"/>
      <c r="J144" s="87"/>
      <c r="K144" s="88"/>
      <c r="L144" s="67"/>
      <c r="M144" s="49"/>
      <c r="N144" s="68"/>
      <c r="O144" s="107"/>
      <c r="P144" s="70">
        <f>B144</f>
        <v>80</v>
      </c>
      <c r="Q144" s="108"/>
      <c r="R144" s="107"/>
    </row>
    <row r="145" spans="1:19" ht="15.75" customHeight="1">
      <c r="A145" s="64">
        <v>1701</v>
      </c>
      <c r="B145" s="87"/>
      <c r="C145" s="87">
        <v>77</v>
      </c>
      <c r="D145" s="87"/>
      <c r="E145" s="87"/>
      <c r="F145" s="87"/>
      <c r="G145" s="87"/>
      <c r="H145" s="87"/>
      <c r="I145" s="87"/>
      <c r="J145" s="87"/>
      <c r="K145" s="88"/>
      <c r="L145" s="72"/>
      <c r="M145" s="3"/>
      <c r="N145" s="73"/>
      <c r="O145" s="74">
        <f>IF(C145=0,"",C145/B144)</f>
        <v>0.96250000000000002</v>
      </c>
      <c r="P145" s="75">
        <v>77</v>
      </c>
      <c r="Q145" s="76">
        <f t="shared" ref="Q145:Q152" si="12">IF(P145=0,"",P145/P144)</f>
        <v>0.96250000000000002</v>
      </c>
      <c r="R145" s="76">
        <f t="shared" ref="R145:R152" si="13">IF(P145=0,"",100%-Q145)</f>
        <v>3.7499999999999978E-2</v>
      </c>
    </row>
    <row r="146" spans="1:19" ht="15.75" customHeight="1">
      <c r="A146" s="64">
        <v>1702</v>
      </c>
      <c r="B146" s="87"/>
      <c r="C146" s="87"/>
      <c r="D146" s="87">
        <v>61</v>
      </c>
      <c r="E146" s="87"/>
      <c r="F146" s="87"/>
      <c r="G146" s="87"/>
      <c r="H146" s="87"/>
      <c r="I146" s="87"/>
      <c r="J146" s="87"/>
      <c r="K146" s="88"/>
      <c r="L146" s="72"/>
      <c r="M146" s="3"/>
      <c r="N146" s="73"/>
      <c r="O146" s="74">
        <f>IF(D146=0,"",D146/C145)</f>
        <v>0.79220779220779225</v>
      </c>
      <c r="P146" s="75">
        <v>72</v>
      </c>
      <c r="Q146" s="76">
        <f t="shared" si="12"/>
        <v>0.93506493506493504</v>
      </c>
      <c r="R146" s="76">
        <f t="shared" si="13"/>
        <v>6.4935064935064957E-2</v>
      </c>
      <c r="S146" s="8">
        <f>P146/P144</f>
        <v>0.9</v>
      </c>
    </row>
    <row r="147" spans="1:19" ht="15.75" customHeight="1">
      <c r="A147" s="64">
        <v>1801</v>
      </c>
      <c r="B147" s="87"/>
      <c r="C147" s="87"/>
      <c r="D147" s="87"/>
      <c r="E147" s="87">
        <v>53</v>
      </c>
      <c r="F147" s="87"/>
      <c r="G147" s="87"/>
      <c r="H147" s="87"/>
      <c r="I147" s="87"/>
      <c r="J147" s="87"/>
      <c r="K147" s="88"/>
      <c r="L147" s="72"/>
      <c r="M147" s="3"/>
      <c r="N147" s="73"/>
      <c r="O147" s="74">
        <f>IF(E147=0,"",E147/D146)</f>
        <v>0.86885245901639341</v>
      </c>
      <c r="P147" s="75">
        <v>66</v>
      </c>
      <c r="Q147" s="76">
        <f t="shared" si="12"/>
        <v>0.91666666666666663</v>
      </c>
      <c r="R147" s="76">
        <f t="shared" si="13"/>
        <v>8.333333333333337E-2</v>
      </c>
    </row>
    <row r="148" spans="1:19" ht="15.75" customHeight="1">
      <c r="A148" s="64">
        <v>1802</v>
      </c>
      <c r="B148" s="87"/>
      <c r="C148" s="87"/>
      <c r="D148" s="87"/>
      <c r="E148" s="87"/>
      <c r="F148" s="87">
        <v>46</v>
      </c>
      <c r="G148" s="87"/>
      <c r="H148" s="87"/>
      <c r="I148" s="87"/>
      <c r="J148" s="87"/>
      <c r="K148" s="88"/>
      <c r="L148" s="72"/>
      <c r="M148" s="3"/>
      <c r="N148" s="73"/>
      <c r="O148" s="74">
        <f>IF(F148=0,"",F148/E147)</f>
        <v>0.86792452830188682</v>
      </c>
      <c r="P148" s="75">
        <v>61</v>
      </c>
      <c r="Q148" s="76">
        <f t="shared" si="12"/>
        <v>0.9242424242424242</v>
      </c>
      <c r="R148" s="76">
        <f t="shared" si="13"/>
        <v>7.5757575757575801E-2</v>
      </c>
    </row>
    <row r="149" spans="1:19" ht="15.75" customHeight="1">
      <c r="A149" s="64">
        <v>1901</v>
      </c>
      <c r="B149" s="87"/>
      <c r="C149" s="87"/>
      <c r="D149" s="87"/>
      <c r="E149" s="87"/>
      <c r="F149" s="87"/>
      <c r="G149" s="87">
        <v>46</v>
      </c>
      <c r="H149" s="87"/>
      <c r="I149" s="87"/>
      <c r="J149" s="87"/>
      <c r="K149" s="88"/>
      <c r="L149" s="72"/>
      <c r="M149" s="3"/>
      <c r="N149" s="73"/>
      <c r="O149" s="74">
        <f>IF(G149=0,"",G149/F148)</f>
        <v>1</v>
      </c>
      <c r="P149" s="75">
        <v>57</v>
      </c>
      <c r="Q149" s="76">
        <f t="shared" si="12"/>
        <v>0.93442622950819676</v>
      </c>
      <c r="R149" s="76">
        <f t="shared" si="13"/>
        <v>6.557377049180324E-2</v>
      </c>
    </row>
    <row r="150" spans="1:19" ht="15.75" customHeight="1">
      <c r="A150" s="64">
        <v>1902</v>
      </c>
      <c r="B150" s="87"/>
      <c r="C150" s="87"/>
      <c r="D150" s="87"/>
      <c r="E150" s="87"/>
      <c r="F150" s="87"/>
      <c r="G150" s="87"/>
      <c r="H150" s="87">
        <v>46</v>
      </c>
      <c r="I150" s="87"/>
      <c r="J150" s="87"/>
      <c r="K150" s="88"/>
      <c r="L150" s="72"/>
      <c r="M150" s="3"/>
      <c r="N150" s="73"/>
      <c r="O150" s="74">
        <f>IF(H150=0,"",H150/G149)</f>
        <v>1</v>
      </c>
      <c r="P150" s="75">
        <v>53</v>
      </c>
      <c r="Q150" s="76">
        <f t="shared" si="12"/>
        <v>0.92982456140350878</v>
      </c>
      <c r="R150" s="76">
        <f t="shared" si="13"/>
        <v>7.0175438596491224E-2</v>
      </c>
    </row>
    <row r="151" spans="1:19" ht="15.75" customHeight="1">
      <c r="A151" s="64">
        <v>2001</v>
      </c>
      <c r="B151" s="87"/>
      <c r="C151" s="87"/>
      <c r="D151" s="87"/>
      <c r="E151" s="87"/>
      <c r="F151" s="87"/>
      <c r="G151" s="87"/>
      <c r="H151" s="87"/>
      <c r="I151" s="87">
        <v>46</v>
      </c>
      <c r="J151" s="87"/>
      <c r="K151" s="88"/>
      <c r="L151" s="72"/>
      <c r="M151" s="3"/>
      <c r="N151" s="73"/>
      <c r="O151" s="74">
        <f>IF(I151=0,"",I151/H150)</f>
        <v>1</v>
      </c>
      <c r="P151" s="75">
        <v>52</v>
      </c>
      <c r="Q151" s="76">
        <f t="shared" si="12"/>
        <v>0.98113207547169812</v>
      </c>
      <c r="R151" s="76">
        <f t="shared" si="13"/>
        <v>1.8867924528301883E-2</v>
      </c>
    </row>
    <row r="152" spans="1:19" ht="15.75" customHeight="1">
      <c r="A152" s="64">
        <v>2002</v>
      </c>
      <c r="B152" s="87"/>
      <c r="C152" s="87"/>
      <c r="D152" s="87"/>
      <c r="E152" s="87"/>
      <c r="F152" s="87"/>
      <c r="G152" s="87"/>
      <c r="H152" s="87"/>
      <c r="I152" s="87"/>
      <c r="J152" s="87">
        <v>46</v>
      </c>
      <c r="K152" s="88">
        <v>23</v>
      </c>
      <c r="L152" s="72"/>
      <c r="M152" s="3"/>
      <c r="N152" s="73"/>
      <c r="O152" s="78">
        <f>IF(J152=0,"",J152/I151)</f>
        <v>1</v>
      </c>
      <c r="P152" s="75">
        <v>51</v>
      </c>
      <c r="Q152" s="79">
        <f t="shared" si="12"/>
        <v>0.98076923076923073</v>
      </c>
      <c r="R152" s="79">
        <f t="shared" si="13"/>
        <v>1.9230769230769273E-2</v>
      </c>
    </row>
    <row r="153" spans="1:19" ht="15.75" customHeight="1">
      <c r="A153" s="64">
        <v>2101</v>
      </c>
      <c r="B153" s="87"/>
      <c r="C153" s="87"/>
      <c r="D153" s="87"/>
      <c r="E153" s="87"/>
      <c r="F153" s="87"/>
      <c r="G153" s="87"/>
      <c r="H153" s="87"/>
      <c r="I153" s="87"/>
      <c r="J153" s="87">
        <v>24</v>
      </c>
      <c r="K153" s="88">
        <v>24</v>
      </c>
      <c r="L153" s="72"/>
      <c r="M153" s="3"/>
      <c r="N153" s="30"/>
      <c r="O153" s="80"/>
      <c r="P153" s="81">
        <v>29</v>
      </c>
      <c r="Q153" s="82"/>
      <c r="R153" s="83"/>
    </row>
    <row r="154" spans="1:19" ht="15.75" customHeight="1">
      <c r="A154" s="64">
        <v>2102</v>
      </c>
      <c r="B154" s="87"/>
      <c r="C154" s="87"/>
      <c r="D154" s="87"/>
      <c r="E154" s="87"/>
      <c r="F154" s="87"/>
      <c r="G154" s="87"/>
      <c r="H154" s="87"/>
      <c r="I154" s="87"/>
      <c r="J154" s="87">
        <v>3</v>
      </c>
      <c r="K154" s="88">
        <v>1</v>
      </c>
      <c r="L154" s="72"/>
      <c r="M154" s="3"/>
      <c r="N154" s="30"/>
      <c r="O154" s="84"/>
      <c r="P154" s="85">
        <v>4</v>
      </c>
      <c r="Q154" s="86"/>
      <c r="R154" s="84"/>
    </row>
    <row r="155" spans="1:19" ht="15.75" customHeight="1">
      <c r="A155" s="64">
        <v>2201</v>
      </c>
      <c r="B155" s="87"/>
      <c r="C155" s="87"/>
      <c r="D155" s="87"/>
      <c r="E155" s="87"/>
      <c r="F155" s="87"/>
      <c r="G155" s="87"/>
      <c r="H155" s="87"/>
      <c r="I155" s="87"/>
      <c r="J155" s="87">
        <v>1</v>
      </c>
      <c r="K155" s="88"/>
      <c r="L155" s="72"/>
      <c r="M155" s="3"/>
      <c r="N155" s="30"/>
      <c r="O155" s="84"/>
      <c r="P155" s="85">
        <v>2</v>
      </c>
      <c r="Q155" s="86"/>
      <c r="R155" s="84"/>
    </row>
    <row r="156" spans="1:19" ht="15.75" customHeight="1">
      <c r="A156" s="64">
        <v>2202</v>
      </c>
      <c r="B156" s="87"/>
      <c r="C156" s="87"/>
      <c r="D156" s="87"/>
      <c r="E156" s="87"/>
      <c r="F156" s="87"/>
      <c r="G156" s="87"/>
      <c r="H156" s="87"/>
      <c r="I156" s="87"/>
      <c r="J156" s="87">
        <v>1</v>
      </c>
      <c r="K156" s="88"/>
      <c r="L156" s="72"/>
      <c r="M156" s="3"/>
      <c r="N156" s="30"/>
      <c r="O156" s="84"/>
      <c r="P156" s="85">
        <v>2</v>
      </c>
      <c r="Q156" s="86"/>
      <c r="R156" s="84"/>
    </row>
    <row r="157" spans="1:19" ht="15.75" customHeight="1">
      <c r="A157" s="64">
        <v>2301</v>
      </c>
      <c r="B157" s="87"/>
      <c r="C157" s="87"/>
      <c r="D157" s="87"/>
      <c r="E157" s="87"/>
      <c r="F157" s="87"/>
      <c r="G157" s="87"/>
      <c r="H157" s="87"/>
      <c r="I157" s="87"/>
      <c r="J157" s="87">
        <v>1</v>
      </c>
      <c r="K157" s="88">
        <v>1</v>
      </c>
      <c r="L157" s="72"/>
      <c r="M157" s="3"/>
      <c r="N157" s="30"/>
      <c r="O157" s="3"/>
      <c r="P157" s="30">
        <v>1</v>
      </c>
      <c r="Q157" s="23"/>
      <c r="R157" s="84"/>
    </row>
    <row r="158" spans="1:19" ht="15.75" customHeight="1">
      <c r="A158" s="64">
        <v>2302</v>
      </c>
      <c r="B158" s="87"/>
      <c r="C158" s="87"/>
      <c r="D158" s="87"/>
      <c r="E158" s="87"/>
      <c r="F158" s="87"/>
      <c r="G158" s="87"/>
      <c r="H158" s="87"/>
      <c r="I158" s="87"/>
      <c r="J158" s="87"/>
      <c r="K158" s="88"/>
      <c r="L158" s="72"/>
      <c r="M158" s="3"/>
      <c r="N158" s="30"/>
      <c r="O158" s="89" t="s">
        <v>83</v>
      </c>
      <c r="P158" s="90">
        <v>43</v>
      </c>
      <c r="Q158" s="91">
        <f>IF(SUM(K150:K154)=0,"",SUM(K150:K154))</f>
        <v>48</v>
      </c>
      <c r="R158" s="92" t="s">
        <v>11</v>
      </c>
    </row>
    <row r="159" spans="1:19" ht="15.75" customHeight="1">
      <c r="A159" s="64">
        <v>2401</v>
      </c>
      <c r="B159" s="87"/>
      <c r="C159" s="87"/>
      <c r="D159" s="87"/>
      <c r="E159" s="87"/>
      <c r="F159" s="87"/>
      <c r="G159" s="87"/>
      <c r="H159" s="87"/>
      <c r="I159" s="87"/>
      <c r="J159" s="87"/>
      <c r="K159" s="88"/>
      <c r="L159" s="72"/>
      <c r="M159" s="3"/>
      <c r="N159" s="30"/>
      <c r="O159" s="93" t="s">
        <v>85</v>
      </c>
      <c r="P159" s="94">
        <f>IF(P158/B144=0,"",P158/B144)</f>
        <v>0.53749999999999998</v>
      </c>
      <c r="Q159" s="95">
        <f>IF(P158/Q158=0,"",P158/Q158)</f>
        <v>0.89583333333333337</v>
      </c>
      <c r="R159" s="96" t="s">
        <v>86</v>
      </c>
    </row>
    <row r="160" spans="1:19" ht="15.75" customHeight="1">
      <c r="A160" s="64">
        <v>2402</v>
      </c>
      <c r="B160" s="87"/>
      <c r="C160" s="87"/>
      <c r="D160" s="87"/>
      <c r="E160" s="87"/>
      <c r="F160" s="87"/>
      <c r="G160" s="87"/>
      <c r="H160" s="87"/>
      <c r="I160" s="87"/>
      <c r="J160" s="87"/>
      <c r="K160" s="88"/>
      <c r="L160" s="97"/>
      <c r="M160" s="98"/>
      <c r="N160" s="99"/>
      <c r="O160" s="98"/>
      <c r="P160" s="99"/>
      <c r="Q160" s="99"/>
      <c r="R160" s="122"/>
    </row>
    <row r="161" spans="1:19" ht="18" customHeight="1">
      <c r="A161" s="29"/>
      <c r="B161" s="30"/>
      <c r="C161" s="30"/>
      <c r="D161" s="30"/>
      <c r="E161" s="288" t="s">
        <v>111</v>
      </c>
      <c r="F161" s="289"/>
      <c r="G161" s="289"/>
      <c r="H161" s="289"/>
      <c r="I161" s="289"/>
      <c r="J161" s="290"/>
      <c r="K161" s="101">
        <f>SUM(K144:K157)</f>
        <v>49</v>
      </c>
      <c r="L161" s="102">
        <f>IF(K152=0,"",K152/B144)</f>
        <v>0.28749999999999998</v>
      </c>
      <c r="M161" s="102">
        <f>IF(K161=0,"",K161/B144)</f>
        <v>0.61250000000000004</v>
      </c>
      <c r="N161" s="102">
        <f>IF(K152=0,"",M161-L161)</f>
        <v>0.32500000000000007</v>
      </c>
      <c r="O161" s="3"/>
      <c r="P161" s="30"/>
      <c r="Q161" s="23"/>
      <c r="R161" s="3"/>
    </row>
    <row r="162" spans="1:19" ht="12.75" customHeight="1"/>
    <row r="163" spans="1:19" ht="26.25" customHeight="1">
      <c r="A163" s="2"/>
      <c r="B163" s="291" t="s">
        <v>99</v>
      </c>
      <c r="C163" s="292"/>
      <c r="D163" s="292"/>
      <c r="E163" s="292"/>
      <c r="F163" s="292"/>
      <c r="G163" s="292"/>
      <c r="H163" s="292"/>
      <c r="I163" s="292"/>
      <c r="J163" s="292"/>
      <c r="K163" s="60" t="s">
        <v>113</v>
      </c>
      <c r="L163" s="60"/>
      <c r="M163" s="60"/>
      <c r="N163" s="30"/>
      <c r="O163" s="3"/>
      <c r="P163" s="30"/>
      <c r="Q163" s="30"/>
      <c r="R163" s="30"/>
    </row>
    <row r="164" spans="1:19" ht="20.25" customHeight="1">
      <c r="A164" s="293" t="s">
        <v>10</v>
      </c>
      <c r="B164" s="294" t="s">
        <v>100</v>
      </c>
      <c r="C164" s="289"/>
      <c r="D164" s="289"/>
      <c r="E164" s="289"/>
      <c r="F164" s="289"/>
      <c r="G164" s="289"/>
      <c r="H164" s="289"/>
      <c r="I164" s="289"/>
      <c r="J164" s="290"/>
      <c r="K164" s="295" t="s">
        <v>11</v>
      </c>
      <c r="L164" s="286" t="s">
        <v>3</v>
      </c>
      <c r="M164" s="286" t="s">
        <v>4</v>
      </c>
      <c r="N164" s="284" t="s">
        <v>5</v>
      </c>
      <c r="O164" s="286" t="s">
        <v>6</v>
      </c>
      <c r="P164" s="287" t="s">
        <v>7</v>
      </c>
      <c r="Q164" s="287" t="s">
        <v>8</v>
      </c>
      <c r="R164" s="286" t="s">
        <v>101</v>
      </c>
    </row>
    <row r="165" spans="1:19" ht="15.75" customHeight="1">
      <c r="A165" s="285"/>
      <c r="B165" s="64" t="s">
        <v>102</v>
      </c>
      <c r="C165" s="64" t="s">
        <v>103</v>
      </c>
      <c r="D165" s="64" t="s">
        <v>104</v>
      </c>
      <c r="E165" s="64" t="s">
        <v>105</v>
      </c>
      <c r="F165" s="64" t="s">
        <v>106</v>
      </c>
      <c r="G165" s="64" t="s">
        <v>107</v>
      </c>
      <c r="H165" s="64" t="s">
        <v>108</v>
      </c>
      <c r="I165" s="64" t="s">
        <v>109</v>
      </c>
      <c r="J165" s="64" t="s">
        <v>110</v>
      </c>
      <c r="K165" s="285"/>
      <c r="L165" s="285"/>
      <c r="M165" s="285"/>
      <c r="N165" s="285"/>
      <c r="O165" s="285"/>
      <c r="P165" s="285"/>
      <c r="Q165" s="285"/>
      <c r="R165" s="285"/>
    </row>
    <row r="166" spans="1:19" ht="15.75" customHeight="1">
      <c r="A166" s="64">
        <v>1701</v>
      </c>
      <c r="B166" s="65">
        <v>45</v>
      </c>
      <c r="C166" s="87"/>
      <c r="D166" s="87"/>
      <c r="E166" s="87"/>
      <c r="F166" s="87"/>
      <c r="G166" s="87"/>
      <c r="H166" s="87"/>
      <c r="I166" s="87"/>
      <c r="J166" s="87"/>
      <c r="K166" s="88"/>
      <c r="L166" s="67"/>
      <c r="M166" s="49"/>
      <c r="N166" s="68"/>
      <c r="O166" s="107"/>
      <c r="P166" s="70">
        <f>B166</f>
        <v>45</v>
      </c>
      <c r="Q166" s="108"/>
      <c r="R166" s="107"/>
    </row>
    <row r="167" spans="1:19" ht="15.75" customHeight="1">
      <c r="A167" s="64">
        <v>1702</v>
      </c>
      <c r="B167" s="87"/>
      <c r="C167" s="87">
        <v>36</v>
      </c>
      <c r="D167" s="87"/>
      <c r="E167" s="87"/>
      <c r="F167" s="87"/>
      <c r="G167" s="87"/>
      <c r="H167" s="87"/>
      <c r="I167" s="87"/>
      <c r="J167" s="87"/>
      <c r="K167" s="88"/>
      <c r="L167" s="72"/>
      <c r="M167" s="3"/>
      <c r="N167" s="73"/>
      <c r="O167" s="74">
        <f>IF(C167=0,"",C167/B166)</f>
        <v>0.8</v>
      </c>
      <c r="P167" s="75">
        <v>36</v>
      </c>
      <c r="Q167" s="76">
        <f t="shared" ref="Q167:Q174" si="14">IF(P167=0,"",P167/P166)</f>
        <v>0.8</v>
      </c>
      <c r="R167" s="76">
        <f t="shared" ref="R167:R174" si="15">IF(P167=0,"",100%-Q167)</f>
        <v>0.19999999999999996</v>
      </c>
    </row>
    <row r="168" spans="1:19" ht="15.75" customHeight="1">
      <c r="A168" s="64">
        <v>1801</v>
      </c>
      <c r="B168" s="87"/>
      <c r="C168" s="87"/>
      <c r="D168" s="87">
        <v>20</v>
      </c>
      <c r="E168" s="87"/>
      <c r="F168" s="87"/>
      <c r="G168" s="87"/>
      <c r="H168" s="87"/>
      <c r="I168" s="87"/>
      <c r="J168" s="87"/>
      <c r="K168" s="88"/>
      <c r="L168" s="72"/>
      <c r="M168" s="3"/>
      <c r="N168" s="73"/>
      <c r="O168" s="74">
        <f>IF(D168=0,"",D168/C167)</f>
        <v>0.55555555555555558</v>
      </c>
      <c r="P168" s="75">
        <v>26</v>
      </c>
      <c r="Q168" s="76">
        <f t="shared" si="14"/>
        <v>0.72222222222222221</v>
      </c>
      <c r="R168" s="76">
        <f t="shared" si="15"/>
        <v>0.27777777777777779</v>
      </c>
      <c r="S168" s="8">
        <f>P168/P166</f>
        <v>0.57777777777777772</v>
      </c>
    </row>
    <row r="169" spans="1:19" ht="15.75" customHeight="1">
      <c r="A169" s="64">
        <v>1802</v>
      </c>
      <c r="B169" s="87"/>
      <c r="C169" s="87"/>
      <c r="D169" s="87"/>
      <c r="E169" s="87">
        <v>17</v>
      </c>
      <c r="F169" s="87"/>
      <c r="G169" s="87"/>
      <c r="H169" s="87"/>
      <c r="I169" s="87"/>
      <c r="J169" s="87"/>
      <c r="K169" s="88"/>
      <c r="L169" s="72"/>
      <c r="M169" s="3"/>
      <c r="N169" s="73"/>
      <c r="O169" s="74">
        <f>IF(E169=0,"",E169/D168)</f>
        <v>0.85</v>
      </c>
      <c r="P169" s="75">
        <v>23</v>
      </c>
      <c r="Q169" s="76">
        <f t="shared" si="14"/>
        <v>0.88461538461538458</v>
      </c>
      <c r="R169" s="76">
        <f t="shared" si="15"/>
        <v>0.11538461538461542</v>
      </c>
    </row>
    <row r="170" spans="1:19" ht="15.75" customHeight="1">
      <c r="A170" s="64">
        <v>1901</v>
      </c>
      <c r="B170" s="87"/>
      <c r="C170" s="87"/>
      <c r="D170" s="87"/>
      <c r="E170" s="87"/>
      <c r="F170" s="87">
        <v>17</v>
      </c>
      <c r="G170" s="87"/>
      <c r="H170" s="87"/>
      <c r="I170" s="87"/>
      <c r="J170" s="87"/>
      <c r="K170" s="88"/>
      <c r="L170" s="72"/>
      <c r="M170" s="3"/>
      <c r="N170" s="73"/>
      <c r="O170" s="74">
        <f>IF(F170=0,"",F170/E169)</f>
        <v>1</v>
      </c>
      <c r="P170" s="75">
        <v>22</v>
      </c>
      <c r="Q170" s="76">
        <f t="shared" si="14"/>
        <v>0.95652173913043481</v>
      </c>
      <c r="R170" s="76">
        <f t="shared" si="15"/>
        <v>4.3478260869565188E-2</v>
      </c>
    </row>
    <row r="171" spans="1:19" ht="15.75" customHeight="1">
      <c r="A171" s="64">
        <v>1902</v>
      </c>
      <c r="B171" s="87"/>
      <c r="C171" s="87"/>
      <c r="D171" s="87"/>
      <c r="E171" s="87"/>
      <c r="F171" s="87"/>
      <c r="G171" s="87">
        <v>17</v>
      </c>
      <c r="H171" s="87"/>
      <c r="I171" s="87"/>
      <c r="J171" s="87"/>
      <c r="K171" s="88"/>
      <c r="L171" s="72"/>
      <c r="M171" s="3"/>
      <c r="N171" s="73"/>
      <c r="O171" s="74">
        <f>IF(G171=0,"",G171/F170)</f>
        <v>1</v>
      </c>
      <c r="P171" s="75">
        <v>20</v>
      </c>
      <c r="Q171" s="76">
        <f t="shared" si="14"/>
        <v>0.90909090909090906</v>
      </c>
      <c r="R171" s="76">
        <f t="shared" si="15"/>
        <v>9.0909090909090939E-2</v>
      </c>
    </row>
    <row r="172" spans="1:19" ht="15.75" customHeight="1">
      <c r="A172" s="64">
        <v>2001</v>
      </c>
      <c r="B172" s="87"/>
      <c r="C172" s="87"/>
      <c r="D172" s="87"/>
      <c r="E172" s="87"/>
      <c r="F172" s="87"/>
      <c r="G172" s="87"/>
      <c r="H172" s="87">
        <v>17</v>
      </c>
      <c r="I172" s="87"/>
      <c r="J172" s="87"/>
      <c r="K172" s="88"/>
      <c r="L172" s="72"/>
      <c r="M172" s="3"/>
      <c r="N172" s="73"/>
      <c r="O172" s="74">
        <f>IF(H172=0,"",H172/G171)</f>
        <v>1</v>
      </c>
      <c r="P172" s="75">
        <v>19</v>
      </c>
      <c r="Q172" s="76">
        <f t="shared" si="14"/>
        <v>0.95</v>
      </c>
      <c r="R172" s="76">
        <f t="shared" si="15"/>
        <v>5.0000000000000044E-2</v>
      </c>
    </row>
    <row r="173" spans="1:19" ht="15.75" customHeight="1">
      <c r="A173" s="64">
        <v>2002</v>
      </c>
      <c r="B173" s="87"/>
      <c r="C173" s="87"/>
      <c r="D173" s="87"/>
      <c r="E173" s="87"/>
      <c r="F173" s="87"/>
      <c r="G173" s="87"/>
      <c r="H173" s="87"/>
      <c r="I173" s="87">
        <v>17</v>
      </c>
      <c r="J173" s="87"/>
      <c r="K173" s="88">
        <v>1</v>
      </c>
      <c r="L173" s="72"/>
      <c r="M173" s="3"/>
      <c r="N173" s="73"/>
      <c r="O173" s="74">
        <f>IF(I173=0,"",I173/H172)</f>
        <v>1</v>
      </c>
      <c r="P173" s="75">
        <v>19</v>
      </c>
      <c r="Q173" s="76">
        <f t="shared" si="14"/>
        <v>1</v>
      </c>
      <c r="R173" s="76">
        <f t="shared" si="15"/>
        <v>0</v>
      </c>
    </row>
    <row r="174" spans="1:19" ht="15.75" customHeight="1">
      <c r="A174" s="64">
        <v>2101</v>
      </c>
      <c r="B174" s="87"/>
      <c r="C174" s="87"/>
      <c r="D174" s="87"/>
      <c r="E174" s="87"/>
      <c r="F174" s="87"/>
      <c r="G174" s="87"/>
      <c r="H174" s="87"/>
      <c r="I174" s="87"/>
      <c r="J174" s="87">
        <v>17</v>
      </c>
      <c r="K174" s="88">
        <v>8</v>
      </c>
      <c r="L174" s="72"/>
      <c r="M174" s="3"/>
      <c r="N174" s="73"/>
      <c r="O174" s="78">
        <f>IF(J174=0,"",J174/I173)</f>
        <v>1</v>
      </c>
      <c r="P174" s="75">
        <v>18</v>
      </c>
      <c r="Q174" s="79">
        <f t="shared" si="14"/>
        <v>0.94736842105263153</v>
      </c>
      <c r="R174" s="79">
        <f t="shared" si="15"/>
        <v>5.2631578947368474E-2</v>
      </c>
    </row>
    <row r="175" spans="1:19" ht="15.75" customHeight="1">
      <c r="A175" s="64">
        <v>2102</v>
      </c>
      <c r="B175" s="87"/>
      <c r="C175" s="87"/>
      <c r="D175" s="87"/>
      <c r="E175" s="87"/>
      <c r="F175" s="87"/>
      <c r="G175" s="87"/>
      <c r="H175" s="87"/>
      <c r="I175" s="87"/>
      <c r="J175" s="87">
        <v>7</v>
      </c>
      <c r="K175" s="88">
        <v>5</v>
      </c>
      <c r="L175" s="72"/>
      <c r="M175" s="3"/>
      <c r="N175" s="30"/>
      <c r="O175" s="80"/>
      <c r="P175" s="81">
        <v>10</v>
      </c>
      <c r="Q175" s="82"/>
      <c r="R175" s="83"/>
    </row>
    <row r="176" spans="1:19" ht="15.75" customHeight="1">
      <c r="A176" s="64">
        <v>2201</v>
      </c>
      <c r="B176" s="87"/>
      <c r="C176" s="87"/>
      <c r="D176" s="87"/>
      <c r="E176" s="87"/>
      <c r="F176" s="87"/>
      <c r="G176" s="87"/>
      <c r="H176" s="87"/>
      <c r="I176" s="87"/>
      <c r="J176" s="87">
        <v>3</v>
      </c>
      <c r="K176" s="88">
        <v>1</v>
      </c>
      <c r="L176" s="72"/>
      <c r="M176" s="3"/>
      <c r="N176" s="30"/>
      <c r="O176" s="84"/>
      <c r="P176" s="85">
        <v>5</v>
      </c>
      <c r="Q176" s="86"/>
      <c r="R176" s="84"/>
    </row>
    <row r="177" spans="1:21" ht="15.75" customHeight="1">
      <c r="A177" s="64">
        <v>2202</v>
      </c>
      <c r="B177" s="87"/>
      <c r="C177" s="87"/>
      <c r="D177" s="87"/>
      <c r="E177" s="87"/>
      <c r="F177" s="87"/>
      <c r="G177" s="87"/>
      <c r="H177" s="87"/>
      <c r="I177" s="87"/>
      <c r="J177" s="87">
        <v>2</v>
      </c>
      <c r="K177" s="126">
        <v>1</v>
      </c>
      <c r="L177" s="72"/>
      <c r="M177" s="3"/>
      <c r="N177" s="30"/>
      <c r="O177" s="84"/>
      <c r="P177" s="85">
        <v>2</v>
      </c>
      <c r="Q177" s="86"/>
      <c r="R177" s="84"/>
    </row>
    <row r="178" spans="1:21" ht="15.75" customHeight="1">
      <c r="A178" s="64">
        <v>2301</v>
      </c>
      <c r="B178" s="87"/>
      <c r="C178" s="87"/>
      <c r="D178" s="87"/>
      <c r="E178" s="87"/>
      <c r="F178" s="87"/>
      <c r="G178" s="87"/>
      <c r="H178" s="87"/>
      <c r="I178" s="87"/>
      <c r="J178" s="87">
        <v>1</v>
      </c>
      <c r="K178" s="88">
        <v>1</v>
      </c>
      <c r="L178" s="72"/>
      <c r="M178" s="3"/>
      <c r="N178" s="30"/>
      <c r="O178" s="84"/>
      <c r="P178" s="85">
        <v>1</v>
      </c>
      <c r="Q178" s="86"/>
      <c r="R178" s="84"/>
    </row>
    <row r="179" spans="1:21" ht="15.75" customHeight="1">
      <c r="A179" s="64">
        <v>2302</v>
      </c>
      <c r="B179" s="87"/>
      <c r="C179" s="87"/>
      <c r="D179" s="87"/>
      <c r="E179" s="87"/>
      <c r="F179" s="87"/>
      <c r="G179" s="87"/>
      <c r="H179" s="87"/>
      <c r="I179" s="87"/>
      <c r="J179" s="87"/>
      <c r="K179" s="88"/>
      <c r="L179" s="72"/>
      <c r="M179" s="3"/>
      <c r="N179" s="30"/>
      <c r="O179" s="3"/>
      <c r="P179" s="30"/>
      <c r="Q179" s="23"/>
      <c r="R179" s="84"/>
    </row>
    <row r="180" spans="1:21" ht="15.75" customHeight="1">
      <c r="A180" s="64">
        <v>2401</v>
      </c>
      <c r="B180" s="87"/>
      <c r="C180" s="87"/>
      <c r="D180" s="87"/>
      <c r="E180" s="87"/>
      <c r="F180" s="87"/>
      <c r="G180" s="87"/>
      <c r="H180" s="87"/>
      <c r="I180" s="87"/>
      <c r="J180" s="87"/>
      <c r="K180" s="88"/>
      <c r="L180" s="72"/>
      <c r="M180" s="3"/>
      <c r="N180" s="30"/>
      <c r="O180" s="89" t="s">
        <v>83</v>
      </c>
      <c r="P180" s="90">
        <v>15</v>
      </c>
      <c r="Q180" s="91">
        <f>K183</f>
        <v>17</v>
      </c>
      <c r="R180" s="92" t="s">
        <v>11</v>
      </c>
    </row>
    <row r="181" spans="1:21" ht="15.75" customHeight="1">
      <c r="A181" s="64">
        <v>2402</v>
      </c>
      <c r="B181" s="87"/>
      <c r="C181" s="87"/>
      <c r="D181" s="87"/>
      <c r="E181" s="87"/>
      <c r="F181" s="87"/>
      <c r="G181" s="87"/>
      <c r="H181" s="87"/>
      <c r="I181" s="87"/>
      <c r="J181" s="87"/>
      <c r="K181" s="88"/>
      <c r="L181" s="72"/>
      <c r="M181" s="3"/>
      <c r="N181" s="30"/>
      <c r="O181" s="93" t="s">
        <v>85</v>
      </c>
      <c r="P181" s="94">
        <f>IF(P180/B166=0,"",P180/B166)</f>
        <v>0.33333333333333331</v>
      </c>
      <c r="Q181" s="95">
        <f>IF(P180/Q180=0,"",P180/Q180)</f>
        <v>0.88235294117647056</v>
      </c>
      <c r="R181" s="96" t="s">
        <v>86</v>
      </c>
    </row>
    <row r="182" spans="1:21" ht="15.75" customHeight="1">
      <c r="A182" s="64">
        <v>2501</v>
      </c>
      <c r="B182" s="87"/>
      <c r="C182" s="87"/>
      <c r="D182" s="87"/>
      <c r="E182" s="87"/>
      <c r="F182" s="87"/>
      <c r="G182" s="87"/>
      <c r="H182" s="87"/>
      <c r="I182" s="87"/>
      <c r="J182" s="87"/>
      <c r="K182" s="88"/>
      <c r="L182" s="97"/>
      <c r="M182" s="98"/>
      <c r="N182" s="99"/>
      <c r="O182" s="98"/>
      <c r="P182" s="99"/>
      <c r="Q182" s="99"/>
      <c r="R182" s="122"/>
    </row>
    <row r="183" spans="1:21" ht="18" customHeight="1">
      <c r="A183" s="29"/>
      <c r="B183" s="30"/>
      <c r="C183" s="30"/>
      <c r="D183" s="30"/>
      <c r="E183" s="288" t="s">
        <v>111</v>
      </c>
      <c r="F183" s="289"/>
      <c r="G183" s="289"/>
      <c r="H183" s="289"/>
      <c r="I183" s="289"/>
      <c r="J183" s="290"/>
      <c r="K183" s="101">
        <f>SUM(K166:K179)</f>
        <v>17</v>
      </c>
      <c r="L183" s="102">
        <f>(SUM(K173:K174)/B166)</f>
        <v>0.2</v>
      </c>
      <c r="M183" s="102">
        <f>IF(K183=0,"",K183/B166)</f>
        <v>0.37777777777777777</v>
      </c>
      <c r="N183" s="102">
        <f>IF(K174=0,"",M183-L183)</f>
        <v>0.17777777777777776</v>
      </c>
      <c r="O183" s="3"/>
      <c r="P183" s="30"/>
      <c r="Q183" s="23"/>
      <c r="R183" s="3"/>
    </row>
    <row r="184" spans="1:21" ht="12.75" customHeight="1">
      <c r="L184" s="3"/>
      <c r="M184" s="3"/>
      <c r="O184" s="3"/>
    </row>
    <row r="185" spans="1:21" ht="12.75" customHeight="1">
      <c r="L185" s="3"/>
      <c r="M185" s="3"/>
      <c r="O185" s="3"/>
    </row>
    <row r="186" spans="1:21" ht="26.25" customHeight="1">
      <c r="A186" s="2"/>
      <c r="B186" s="291" t="s">
        <v>99</v>
      </c>
      <c r="C186" s="292"/>
      <c r="D186" s="292"/>
      <c r="E186" s="292"/>
      <c r="F186" s="292"/>
      <c r="G186" s="292"/>
      <c r="H186" s="292"/>
      <c r="I186" s="292"/>
      <c r="J186" s="292"/>
      <c r="K186" s="60" t="s">
        <v>114</v>
      </c>
      <c r="L186" s="60"/>
      <c r="M186" s="60"/>
      <c r="N186" s="30"/>
      <c r="O186" s="3"/>
      <c r="P186" s="30"/>
      <c r="Q186" s="30"/>
      <c r="R186" s="30"/>
      <c r="U186" s="253">
        <f>AVERAGE(P181,P204)</f>
        <v>0.39322916666666663</v>
      </c>
    </row>
    <row r="187" spans="1:21" ht="20.25" customHeight="1">
      <c r="A187" s="293" t="s">
        <v>10</v>
      </c>
      <c r="B187" s="294" t="s">
        <v>100</v>
      </c>
      <c r="C187" s="289"/>
      <c r="D187" s="289"/>
      <c r="E187" s="289"/>
      <c r="F187" s="289"/>
      <c r="G187" s="289"/>
      <c r="H187" s="289"/>
      <c r="I187" s="289"/>
      <c r="J187" s="290"/>
      <c r="K187" s="295" t="s">
        <v>11</v>
      </c>
      <c r="L187" s="286" t="s">
        <v>3</v>
      </c>
      <c r="M187" s="286" t="s">
        <v>4</v>
      </c>
      <c r="N187" s="284" t="s">
        <v>5</v>
      </c>
      <c r="O187" s="286" t="s">
        <v>6</v>
      </c>
      <c r="P187" s="287" t="s">
        <v>7</v>
      </c>
      <c r="Q187" s="287" t="s">
        <v>8</v>
      </c>
      <c r="R187" s="286" t="s">
        <v>101</v>
      </c>
    </row>
    <row r="188" spans="1:21" ht="15.75" customHeight="1">
      <c r="A188" s="285"/>
      <c r="B188" s="64" t="s">
        <v>102</v>
      </c>
      <c r="C188" s="64" t="s">
        <v>103</v>
      </c>
      <c r="D188" s="64" t="s">
        <v>104</v>
      </c>
      <c r="E188" s="64" t="s">
        <v>105</v>
      </c>
      <c r="F188" s="64" t="s">
        <v>106</v>
      </c>
      <c r="G188" s="64" t="s">
        <v>107</v>
      </c>
      <c r="H188" s="64" t="s">
        <v>108</v>
      </c>
      <c r="I188" s="64" t="s">
        <v>109</v>
      </c>
      <c r="J188" s="64" t="s">
        <v>110</v>
      </c>
      <c r="K188" s="285"/>
      <c r="L188" s="285"/>
      <c r="M188" s="285"/>
      <c r="N188" s="285"/>
      <c r="O188" s="285"/>
      <c r="P188" s="285"/>
      <c r="Q188" s="285"/>
      <c r="R188" s="285"/>
    </row>
    <row r="189" spans="1:21" ht="15.75" customHeight="1">
      <c r="A189" s="64">
        <v>1702</v>
      </c>
      <c r="B189" s="65">
        <v>64</v>
      </c>
      <c r="C189" s="87"/>
      <c r="D189" s="87"/>
      <c r="E189" s="87"/>
      <c r="F189" s="87"/>
      <c r="G189" s="87"/>
      <c r="H189" s="87"/>
      <c r="I189" s="87"/>
      <c r="J189" s="87"/>
      <c r="K189" s="88"/>
      <c r="L189" s="67"/>
      <c r="M189" s="49"/>
      <c r="N189" s="68"/>
      <c r="O189" s="107"/>
      <c r="P189" s="70">
        <f>B189</f>
        <v>64</v>
      </c>
      <c r="Q189" s="108"/>
      <c r="R189" s="107"/>
    </row>
    <row r="190" spans="1:21" ht="15.75" customHeight="1">
      <c r="A190" s="64">
        <v>1801</v>
      </c>
      <c r="B190" s="87"/>
      <c r="C190" s="87">
        <v>59</v>
      </c>
      <c r="D190" s="87"/>
      <c r="E190" s="87"/>
      <c r="F190" s="87"/>
      <c r="G190" s="87"/>
      <c r="H190" s="87"/>
      <c r="I190" s="87"/>
      <c r="J190" s="87"/>
      <c r="K190" s="88"/>
      <c r="L190" s="72"/>
      <c r="M190" s="3"/>
      <c r="N190" s="73"/>
      <c r="O190" s="74">
        <f>IF(C190=0,"",C190/B189)</f>
        <v>0.921875</v>
      </c>
      <c r="P190" s="75">
        <v>59</v>
      </c>
      <c r="Q190" s="76">
        <f t="shared" ref="Q190:Q197" si="16">IF(P190=0,"",P190/P189)</f>
        <v>0.921875</v>
      </c>
      <c r="R190" s="76">
        <f t="shared" ref="R190:R197" si="17">IF(P190=0,"",100%-Q190)</f>
        <v>7.8125E-2</v>
      </c>
    </row>
    <row r="191" spans="1:21" ht="15.75" customHeight="1">
      <c r="A191" s="64">
        <v>1802</v>
      </c>
      <c r="B191" s="87"/>
      <c r="C191" s="87"/>
      <c r="D191" s="87">
        <v>50</v>
      </c>
      <c r="E191" s="87"/>
      <c r="F191" s="87"/>
      <c r="G191" s="87"/>
      <c r="H191" s="87"/>
      <c r="I191" s="87"/>
      <c r="J191" s="87"/>
      <c r="K191" s="88"/>
      <c r="L191" s="72"/>
      <c r="M191" s="3"/>
      <c r="N191" s="73"/>
      <c r="O191" s="74">
        <f>IF(D191=0,"",D191/C190)</f>
        <v>0.84745762711864403</v>
      </c>
      <c r="P191" s="75">
        <v>56</v>
      </c>
      <c r="Q191" s="76">
        <f t="shared" si="16"/>
        <v>0.94915254237288138</v>
      </c>
      <c r="R191" s="76">
        <f t="shared" si="17"/>
        <v>5.084745762711862E-2</v>
      </c>
      <c r="S191" s="8">
        <f>P191/P189</f>
        <v>0.875</v>
      </c>
    </row>
    <row r="192" spans="1:21" ht="15.75" customHeight="1">
      <c r="A192" s="64">
        <v>1901</v>
      </c>
      <c r="B192" s="87"/>
      <c r="C192" s="87"/>
      <c r="D192" s="87"/>
      <c r="E192" s="87">
        <v>41</v>
      </c>
      <c r="F192" s="87"/>
      <c r="G192" s="87"/>
      <c r="H192" s="87"/>
      <c r="I192" s="87"/>
      <c r="J192" s="87"/>
      <c r="K192" s="88"/>
      <c r="L192" s="72"/>
      <c r="M192" s="3"/>
      <c r="N192" s="73"/>
      <c r="O192" s="74">
        <f>IF(E192=0,"",E192/D191)</f>
        <v>0.82</v>
      </c>
      <c r="P192" s="75">
        <v>49</v>
      </c>
      <c r="Q192" s="76">
        <f t="shared" si="16"/>
        <v>0.875</v>
      </c>
      <c r="R192" s="76">
        <f t="shared" si="17"/>
        <v>0.125</v>
      </c>
    </row>
    <row r="193" spans="1:18" ht="15.75" customHeight="1">
      <c r="A193" s="64">
        <v>1902</v>
      </c>
      <c r="B193" s="87"/>
      <c r="C193" s="87"/>
      <c r="D193" s="87"/>
      <c r="E193" s="87"/>
      <c r="F193" s="87">
        <v>41</v>
      </c>
      <c r="G193" s="87"/>
      <c r="H193" s="87"/>
      <c r="I193" s="87"/>
      <c r="J193" s="87"/>
      <c r="K193" s="88"/>
      <c r="L193" s="72"/>
      <c r="M193" s="3"/>
      <c r="N193" s="73"/>
      <c r="O193" s="74">
        <f>IF(F193=0,"",F193/E192)</f>
        <v>1</v>
      </c>
      <c r="P193" s="75">
        <v>46</v>
      </c>
      <c r="Q193" s="76">
        <f t="shared" si="16"/>
        <v>0.93877551020408168</v>
      </c>
      <c r="R193" s="76">
        <f t="shared" si="17"/>
        <v>6.1224489795918324E-2</v>
      </c>
    </row>
    <row r="194" spans="1:18" ht="15.75" customHeight="1">
      <c r="A194" s="64">
        <v>2001</v>
      </c>
      <c r="B194" s="87"/>
      <c r="C194" s="87"/>
      <c r="D194" s="87"/>
      <c r="E194" s="87"/>
      <c r="F194" s="87"/>
      <c r="G194" s="87">
        <v>41</v>
      </c>
      <c r="H194" s="87"/>
      <c r="I194" s="87"/>
      <c r="J194" s="87"/>
      <c r="K194" s="88"/>
      <c r="L194" s="72"/>
      <c r="M194" s="3"/>
      <c r="N194" s="73"/>
      <c r="O194" s="74">
        <f>IF(G194=0,"",G194/F193)</f>
        <v>1</v>
      </c>
      <c r="P194" s="75">
        <v>43</v>
      </c>
      <c r="Q194" s="76">
        <f t="shared" si="16"/>
        <v>0.93478260869565222</v>
      </c>
      <c r="R194" s="76">
        <f t="shared" si="17"/>
        <v>6.5217391304347783E-2</v>
      </c>
    </row>
    <row r="195" spans="1:18" ht="15.75" customHeight="1">
      <c r="A195" s="64">
        <v>2002</v>
      </c>
      <c r="B195" s="87"/>
      <c r="C195" s="87"/>
      <c r="D195" s="87"/>
      <c r="E195" s="87"/>
      <c r="F195" s="87"/>
      <c r="G195" s="87"/>
      <c r="H195" s="87">
        <v>41</v>
      </c>
      <c r="I195" s="87"/>
      <c r="J195" s="87"/>
      <c r="K195" s="88"/>
      <c r="L195" s="72"/>
      <c r="M195" s="3"/>
      <c r="N195" s="73"/>
      <c r="O195" s="74">
        <f>IF(H195=0,"",H195/G194)</f>
        <v>1</v>
      </c>
      <c r="P195" s="75">
        <v>43</v>
      </c>
      <c r="Q195" s="76">
        <f t="shared" si="16"/>
        <v>1</v>
      </c>
      <c r="R195" s="76">
        <f t="shared" si="17"/>
        <v>0</v>
      </c>
    </row>
    <row r="196" spans="1:18" ht="15.75" customHeight="1">
      <c r="A196" s="64">
        <v>2101</v>
      </c>
      <c r="B196" s="87"/>
      <c r="C196" s="87"/>
      <c r="D196" s="87"/>
      <c r="E196" s="87"/>
      <c r="F196" s="87"/>
      <c r="G196" s="87"/>
      <c r="H196" s="87"/>
      <c r="I196" s="87">
        <v>41</v>
      </c>
      <c r="J196" s="87"/>
      <c r="K196" s="88"/>
      <c r="L196" s="72"/>
      <c r="M196" s="3"/>
      <c r="N196" s="73"/>
      <c r="O196" s="74">
        <f>IF(I196=0,"",I196/H195)</f>
        <v>1</v>
      </c>
      <c r="P196" s="75">
        <v>42</v>
      </c>
      <c r="Q196" s="76">
        <f t="shared" si="16"/>
        <v>0.97674418604651159</v>
      </c>
      <c r="R196" s="76">
        <f t="shared" si="17"/>
        <v>2.3255813953488413E-2</v>
      </c>
    </row>
    <row r="197" spans="1:18" ht="15.75" customHeight="1">
      <c r="A197" s="64">
        <v>2102</v>
      </c>
      <c r="B197" s="87"/>
      <c r="C197" s="87"/>
      <c r="D197" s="87"/>
      <c r="E197" s="87"/>
      <c r="F197" s="87"/>
      <c r="G197" s="87"/>
      <c r="H197" s="87"/>
      <c r="I197" s="87"/>
      <c r="J197" s="87">
        <v>37</v>
      </c>
      <c r="K197" s="88">
        <v>26</v>
      </c>
      <c r="L197" s="72"/>
      <c r="M197" s="3"/>
      <c r="N197" s="73"/>
      <c r="O197" s="78">
        <f>IF(J197=0,"",J197/I196)</f>
        <v>0.90243902439024393</v>
      </c>
      <c r="P197" s="75">
        <v>40</v>
      </c>
      <c r="Q197" s="79">
        <f t="shared" si="16"/>
        <v>0.95238095238095233</v>
      </c>
      <c r="R197" s="79">
        <f t="shared" si="17"/>
        <v>4.7619047619047672E-2</v>
      </c>
    </row>
    <row r="198" spans="1:18" ht="15.75" customHeight="1">
      <c r="A198" s="64">
        <v>2201</v>
      </c>
      <c r="B198" s="87"/>
      <c r="C198" s="87"/>
      <c r="D198" s="87"/>
      <c r="E198" s="87"/>
      <c r="F198" s="87"/>
      <c r="G198" s="87"/>
      <c r="H198" s="87"/>
      <c r="I198" s="87"/>
      <c r="J198" s="87">
        <v>14</v>
      </c>
      <c r="K198" s="88">
        <v>11</v>
      </c>
      <c r="L198" s="72"/>
      <c r="M198" s="3"/>
      <c r="N198" s="30"/>
      <c r="O198" s="80"/>
      <c r="P198" s="81">
        <v>15</v>
      </c>
      <c r="Q198" s="82"/>
      <c r="R198" s="83"/>
    </row>
    <row r="199" spans="1:18" ht="15.75" customHeight="1">
      <c r="A199" s="64">
        <v>2202</v>
      </c>
      <c r="B199" s="87"/>
      <c r="C199" s="87"/>
      <c r="D199" s="87"/>
      <c r="E199" s="87"/>
      <c r="F199" s="87"/>
      <c r="G199" s="87"/>
      <c r="H199" s="87"/>
      <c r="I199" s="87"/>
      <c r="J199" s="87">
        <v>5</v>
      </c>
      <c r="K199" s="126">
        <v>5</v>
      </c>
      <c r="L199" s="72"/>
      <c r="M199" s="3"/>
      <c r="N199" s="30"/>
      <c r="O199" s="84"/>
      <c r="P199" s="85">
        <v>5</v>
      </c>
      <c r="Q199" s="86"/>
      <c r="R199" s="84"/>
    </row>
    <row r="200" spans="1:18" ht="15.75" customHeight="1">
      <c r="A200" s="64">
        <v>2301</v>
      </c>
      <c r="B200" s="87"/>
      <c r="C200" s="87"/>
      <c r="D200" s="87"/>
      <c r="E200" s="87"/>
      <c r="F200" s="87"/>
      <c r="G200" s="87"/>
      <c r="H200" s="87"/>
      <c r="I200" s="87"/>
      <c r="J200" s="87"/>
      <c r="K200" s="88"/>
      <c r="L200" s="72"/>
      <c r="M200" s="3"/>
      <c r="N200" s="30"/>
      <c r="O200" s="84"/>
      <c r="P200" s="85"/>
      <c r="Q200" s="86"/>
      <c r="R200" s="84"/>
    </row>
    <row r="201" spans="1:18" ht="15.75" customHeight="1">
      <c r="A201" s="64">
        <v>2302</v>
      </c>
      <c r="B201" s="87"/>
      <c r="C201" s="87"/>
      <c r="D201" s="87"/>
      <c r="E201" s="87"/>
      <c r="F201" s="87"/>
      <c r="G201" s="87"/>
      <c r="H201" s="87"/>
      <c r="I201" s="87"/>
      <c r="J201" s="87"/>
      <c r="K201" s="88"/>
      <c r="L201" s="72"/>
      <c r="M201" s="3"/>
      <c r="N201" s="30"/>
      <c r="O201" s="84"/>
      <c r="P201" s="85"/>
      <c r="Q201" s="86"/>
      <c r="R201" s="84"/>
    </row>
    <row r="202" spans="1:18" ht="15.75" customHeight="1">
      <c r="A202" s="64">
        <v>2401</v>
      </c>
      <c r="B202" s="87"/>
      <c r="C202" s="87"/>
      <c r="D202" s="87"/>
      <c r="E202" s="87"/>
      <c r="F202" s="87"/>
      <c r="G202" s="87"/>
      <c r="H202" s="87"/>
      <c r="I202" s="87"/>
      <c r="J202" s="87"/>
      <c r="K202" s="88"/>
      <c r="L202" s="72"/>
      <c r="M202" s="3"/>
      <c r="N202" s="30"/>
      <c r="O202" s="3"/>
      <c r="P202" s="30"/>
      <c r="Q202" s="23"/>
      <c r="R202" s="84"/>
    </row>
    <row r="203" spans="1:18" ht="15.75" customHeight="1">
      <c r="A203" s="64">
        <v>2402</v>
      </c>
      <c r="B203" s="87"/>
      <c r="C203" s="87"/>
      <c r="D203" s="87"/>
      <c r="E203" s="87"/>
      <c r="F203" s="87"/>
      <c r="G203" s="87"/>
      <c r="H203" s="87"/>
      <c r="I203" s="87"/>
      <c r="J203" s="87"/>
      <c r="K203" s="88"/>
      <c r="L203" s="72"/>
      <c r="M203" s="3"/>
      <c r="N203" s="30"/>
      <c r="O203" s="89" t="s">
        <v>83</v>
      </c>
      <c r="P203" s="90">
        <v>29</v>
      </c>
      <c r="Q203" s="91">
        <f>IF(SUM(K195:K199)=0,"",SUM(K195:K199))</f>
        <v>42</v>
      </c>
      <c r="R203" s="92" t="s">
        <v>11</v>
      </c>
    </row>
    <row r="204" spans="1:18" ht="15.75" customHeight="1">
      <c r="A204" s="64">
        <v>2501</v>
      </c>
      <c r="B204" s="87"/>
      <c r="C204" s="87"/>
      <c r="D204" s="87"/>
      <c r="E204" s="87"/>
      <c r="F204" s="87"/>
      <c r="G204" s="87"/>
      <c r="H204" s="87"/>
      <c r="I204" s="87"/>
      <c r="J204" s="87"/>
      <c r="K204" s="88"/>
      <c r="L204" s="72"/>
      <c r="M204" s="3"/>
      <c r="N204" s="30"/>
      <c r="O204" s="93" t="s">
        <v>85</v>
      </c>
      <c r="P204" s="94">
        <f>IF(P203/B189=0,"",P203/B189)</f>
        <v>0.453125</v>
      </c>
      <c r="Q204" s="95">
        <f>IF(P203/Q203=0,"",P203/Q203)</f>
        <v>0.69047619047619047</v>
      </c>
      <c r="R204" s="96" t="s">
        <v>86</v>
      </c>
    </row>
    <row r="205" spans="1:18" ht="15.75" customHeight="1">
      <c r="A205" s="64">
        <v>2502</v>
      </c>
      <c r="B205" s="87"/>
      <c r="C205" s="87"/>
      <c r="D205" s="87"/>
      <c r="E205" s="87"/>
      <c r="F205" s="87"/>
      <c r="G205" s="87"/>
      <c r="H205" s="87"/>
      <c r="I205" s="87"/>
      <c r="J205" s="87"/>
      <c r="K205" s="88"/>
      <c r="L205" s="97"/>
      <c r="M205" s="98"/>
      <c r="N205" s="99"/>
      <c r="O205" s="98"/>
      <c r="P205" s="99"/>
      <c r="Q205" s="99"/>
      <c r="R205" s="122"/>
    </row>
    <row r="206" spans="1:18" ht="18" customHeight="1">
      <c r="A206" s="29"/>
      <c r="B206" s="30"/>
      <c r="C206" s="30"/>
      <c r="D206" s="30"/>
      <c r="E206" s="288" t="s">
        <v>111</v>
      </c>
      <c r="F206" s="289"/>
      <c r="G206" s="289"/>
      <c r="H206" s="289"/>
      <c r="I206" s="289"/>
      <c r="J206" s="290"/>
      <c r="K206" s="101">
        <f>SUM(K189:K202)</f>
        <v>42</v>
      </c>
      <c r="L206" s="102">
        <f>IF(K197=0,"",K197/B189)</f>
        <v>0.40625</v>
      </c>
      <c r="M206" s="102">
        <f>IF(K206=0,"",K206/B189)</f>
        <v>0.65625</v>
      </c>
      <c r="N206" s="102">
        <f>IF(K197=0,"",M206-L206)</f>
        <v>0.25</v>
      </c>
      <c r="O206" s="3"/>
      <c r="P206" s="30"/>
      <c r="Q206" s="23"/>
      <c r="R206" s="3"/>
    </row>
    <row r="207" spans="1:18" ht="12.75" customHeight="1">
      <c r="L207" s="3"/>
      <c r="M207" s="3"/>
      <c r="O207" s="3"/>
    </row>
    <row r="208" spans="1:18" ht="12.75" customHeight="1">
      <c r="L208" s="3"/>
      <c r="M208" s="3"/>
      <c r="O208" s="3"/>
    </row>
    <row r="209" spans="1:19" ht="26.25" customHeight="1">
      <c r="A209" s="2"/>
      <c r="B209" s="291" t="s">
        <v>99</v>
      </c>
      <c r="C209" s="292"/>
      <c r="D209" s="292"/>
      <c r="E209" s="292"/>
      <c r="F209" s="292"/>
      <c r="G209" s="292"/>
      <c r="H209" s="292"/>
      <c r="I209" s="292"/>
      <c r="J209" s="292"/>
      <c r="K209" s="60" t="s">
        <v>115</v>
      </c>
      <c r="L209" s="60"/>
      <c r="M209" s="60"/>
      <c r="N209" s="30"/>
      <c r="O209" s="3"/>
      <c r="P209" s="30"/>
      <c r="Q209" s="30"/>
      <c r="R209" s="30"/>
    </row>
    <row r="210" spans="1:19" ht="20.25" customHeight="1">
      <c r="A210" s="293" t="s">
        <v>10</v>
      </c>
      <c r="B210" s="294" t="s">
        <v>100</v>
      </c>
      <c r="C210" s="289"/>
      <c r="D210" s="289"/>
      <c r="E210" s="289"/>
      <c r="F210" s="289"/>
      <c r="G210" s="289"/>
      <c r="H210" s="289"/>
      <c r="I210" s="289"/>
      <c r="J210" s="290"/>
      <c r="K210" s="295" t="s">
        <v>11</v>
      </c>
      <c r="L210" s="286" t="s">
        <v>3</v>
      </c>
      <c r="M210" s="286" t="s">
        <v>4</v>
      </c>
      <c r="N210" s="284" t="s">
        <v>5</v>
      </c>
      <c r="O210" s="286" t="s">
        <v>6</v>
      </c>
      <c r="P210" s="287" t="s">
        <v>7</v>
      </c>
      <c r="Q210" s="287" t="s">
        <v>8</v>
      </c>
      <c r="R210" s="286" t="s">
        <v>101</v>
      </c>
    </row>
    <row r="211" spans="1:19" ht="15.75" customHeight="1">
      <c r="A211" s="285"/>
      <c r="B211" s="64" t="s">
        <v>102</v>
      </c>
      <c r="C211" s="64" t="s">
        <v>103</v>
      </c>
      <c r="D211" s="64" t="s">
        <v>104</v>
      </c>
      <c r="E211" s="64" t="s">
        <v>105</v>
      </c>
      <c r="F211" s="64" t="s">
        <v>106</v>
      </c>
      <c r="G211" s="64" t="s">
        <v>107</v>
      </c>
      <c r="H211" s="64" t="s">
        <v>108</v>
      </c>
      <c r="I211" s="64" t="s">
        <v>109</v>
      </c>
      <c r="J211" s="64" t="s">
        <v>110</v>
      </c>
      <c r="K211" s="285"/>
      <c r="L211" s="285"/>
      <c r="M211" s="285"/>
      <c r="N211" s="285"/>
      <c r="O211" s="285"/>
      <c r="P211" s="285"/>
      <c r="Q211" s="285"/>
      <c r="R211" s="285"/>
    </row>
    <row r="212" spans="1:19" ht="15.75" customHeight="1">
      <c r="A212" s="64">
        <v>1801</v>
      </c>
      <c r="B212" s="65">
        <v>36</v>
      </c>
      <c r="C212" s="87"/>
      <c r="D212" s="87"/>
      <c r="E212" s="87"/>
      <c r="F212" s="87"/>
      <c r="G212" s="87"/>
      <c r="H212" s="87"/>
      <c r="I212" s="87"/>
      <c r="J212" s="87"/>
      <c r="K212" s="88"/>
      <c r="L212" s="67"/>
      <c r="M212" s="49"/>
      <c r="N212" s="68"/>
      <c r="O212" s="107"/>
      <c r="P212" s="70">
        <f>B212</f>
        <v>36</v>
      </c>
      <c r="Q212" s="108"/>
      <c r="R212" s="107"/>
    </row>
    <row r="213" spans="1:19" ht="15.75" customHeight="1">
      <c r="A213" s="64">
        <v>1802</v>
      </c>
      <c r="B213" s="87"/>
      <c r="C213" s="87">
        <v>29</v>
      </c>
      <c r="D213" s="87"/>
      <c r="E213" s="87"/>
      <c r="F213" s="87"/>
      <c r="G213" s="87"/>
      <c r="H213" s="87"/>
      <c r="I213" s="87"/>
      <c r="J213" s="87"/>
      <c r="K213" s="88"/>
      <c r="L213" s="72"/>
      <c r="M213" s="3"/>
      <c r="N213" s="73"/>
      <c r="O213" s="74">
        <f>IF(C213=0,"",C213/B212)</f>
        <v>0.80555555555555558</v>
      </c>
      <c r="P213" s="75">
        <v>29</v>
      </c>
      <c r="Q213" s="76">
        <f t="shared" ref="Q213:Q220" si="18">IF(P213=0,"",P213/P212)</f>
        <v>0.80555555555555558</v>
      </c>
      <c r="R213" s="76">
        <f t="shared" ref="R213:R220" si="19">IF(P213=0,"",100%-Q213)</f>
        <v>0.19444444444444442</v>
      </c>
    </row>
    <row r="214" spans="1:19" ht="15.75" customHeight="1">
      <c r="A214" s="64">
        <v>1901</v>
      </c>
      <c r="B214" s="87"/>
      <c r="C214" s="87"/>
      <c r="D214" s="87">
        <v>23</v>
      </c>
      <c r="E214" s="87"/>
      <c r="F214" s="87"/>
      <c r="G214" s="87"/>
      <c r="H214" s="87"/>
      <c r="I214" s="87"/>
      <c r="J214" s="87"/>
      <c r="K214" s="88"/>
      <c r="L214" s="72"/>
      <c r="M214" s="3"/>
      <c r="N214" s="73"/>
      <c r="O214" s="74">
        <f>IF(D214=0,"",D214/C213)</f>
        <v>0.7931034482758621</v>
      </c>
      <c r="P214" s="75">
        <v>27</v>
      </c>
      <c r="Q214" s="76">
        <f t="shared" si="18"/>
        <v>0.93103448275862066</v>
      </c>
      <c r="R214" s="76">
        <f t="shared" si="19"/>
        <v>6.8965517241379337E-2</v>
      </c>
      <c r="S214" s="8">
        <f>P214/P212</f>
        <v>0.75</v>
      </c>
    </row>
    <row r="215" spans="1:19" ht="15.75" customHeight="1">
      <c r="A215" s="64">
        <v>1902</v>
      </c>
      <c r="B215" s="87"/>
      <c r="C215" s="87"/>
      <c r="D215" s="87"/>
      <c r="E215" s="87">
        <v>17</v>
      </c>
      <c r="F215" s="87"/>
      <c r="G215" s="87"/>
      <c r="H215" s="87"/>
      <c r="I215" s="87"/>
      <c r="J215" s="87"/>
      <c r="K215" s="88"/>
      <c r="L215" s="72"/>
      <c r="M215" s="3"/>
      <c r="N215" s="73"/>
      <c r="O215" s="74">
        <f>IF(E215=0,"",E215/D214)</f>
        <v>0.73913043478260865</v>
      </c>
      <c r="P215" s="75">
        <v>27</v>
      </c>
      <c r="Q215" s="76">
        <f t="shared" si="18"/>
        <v>1</v>
      </c>
      <c r="R215" s="76">
        <f t="shared" si="19"/>
        <v>0</v>
      </c>
    </row>
    <row r="216" spans="1:19" ht="15.75" customHeight="1">
      <c r="A216" s="64">
        <v>2001</v>
      </c>
      <c r="B216" s="87"/>
      <c r="C216" s="87"/>
      <c r="D216" s="87"/>
      <c r="E216" s="87"/>
      <c r="F216" s="87">
        <v>16</v>
      </c>
      <c r="G216" s="87"/>
      <c r="H216" s="87"/>
      <c r="I216" s="87"/>
      <c r="J216" s="87"/>
      <c r="K216" s="88"/>
      <c r="L216" s="72"/>
      <c r="M216" s="3"/>
      <c r="N216" s="73"/>
      <c r="O216" s="74">
        <f>IF(F216=0,"",F216/E215)</f>
        <v>0.94117647058823528</v>
      </c>
      <c r="P216" s="75">
        <v>26</v>
      </c>
      <c r="Q216" s="76">
        <f t="shared" si="18"/>
        <v>0.96296296296296291</v>
      </c>
      <c r="R216" s="76">
        <f t="shared" si="19"/>
        <v>3.703703703703709E-2</v>
      </c>
    </row>
    <row r="217" spans="1:19" ht="15.75" customHeight="1">
      <c r="A217" s="64">
        <v>2002</v>
      </c>
      <c r="B217" s="87"/>
      <c r="C217" s="87"/>
      <c r="D217" s="87"/>
      <c r="E217" s="87"/>
      <c r="F217" s="87"/>
      <c r="G217" s="87">
        <v>16</v>
      </c>
      <c r="H217" s="87"/>
      <c r="I217" s="87"/>
      <c r="J217" s="87"/>
      <c r="K217" s="88"/>
      <c r="L217" s="72"/>
      <c r="M217" s="3"/>
      <c r="N217" s="73"/>
      <c r="O217" s="74">
        <f>IF(G217=0,"",G217/F216)</f>
        <v>1</v>
      </c>
      <c r="P217" s="75">
        <v>26</v>
      </c>
      <c r="Q217" s="76">
        <f t="shared" si="18"/>
        <v>1</v>
      </c>
      <c r="R217" s="76">
        <f t="shared" si="19"/>
        <v>0</v>
      </c>
    </row>
    <row r="218" spans="1:19" ht="15.75" customHeight="1">
      <c r="A218" s="64">
        <v>2101</v>
      </c>
      <c r="B218" s="87"/>
      <c r="C218" s="87"/>
      <c r="D218" s="87"/>
      <c r="E218" s="87"/>
      <c r="F218" s="87"/>
      <c r="G218" s="87"/>
      <c r="H218" s="87">
        <v>13</v>
      </c>
      <c r="I218" s="87"/>
      <c r="J218" s="87"/>
      <c r="K218" s="88"/>
      <c r="L218" s="72"/>
      <c r="M218" s="3"/>
      <c r="N218" s="73"/>
      <c r="O218" s="74">
        <f>IF(H218=0,"",H218/G217)</f>
        <v>0.8125</v>
      </c>
      <c r="P218" s="75">
        <v>24</v>
      </c>
      <c r="Q218" s="76">
        <f t="shared" si="18"/>
        <v>0.92307692307692313</v>
      </c>
      <c r="R218" s="76">
        <f t="shared" si="19"/>
        <v>7.6923076923076872E-2</v>
      </c>
    </row>
    <row r="219" spans="1:19" ht="15.75" customHeight="1">
      <c r="A219" s="64">
        <v>2102</v>
      </c>
      <c r="B219" s="87"/>
      <c r="C219" s="87"/>
      <c r="D219" s="87"/>
      <c r="E219" s="87"/>
      <c r="F219" s="87"/>
      <c r="G219" s="87"/>
      <c r="H219" s="87"/>
      <c r="I219" s="87">
        <v>13</v>
      </c>
      <c r="J219" s="87"/>
      <c r="K219" s="88">
        <v>1</v>
      </c>
      <c r="L219" s="72"/>
      <c r="M219" s="3"/>
      <c r="N219" s="73"/>
      <c r="O219" s="74">
        <f>IF(I219=0,"",I219/H218)</f>
        <v>1</v>
      </c>
      <c r="P219" s="75">
        <v>22</v>
      </c>
      <c r="Q219" s="76">
        <f t="shared" si="18"/>
        <v>0.91666666666666663</v>
      </c>
      <c r="R219" s="76">
        <f t="shared" si="19"/>
        <v>8.333333333333337E-2</v>
      </c>
    </row>
    <row r="220" spans="1:19" ht="15.75" customHeight="1">
      <c r="A220" s="64">
        <v>2201</v>
      </c>
      <c r="B220" s="87"/>
      <c r="C220" s="87"/>
      <c r="D220" s="87"/>
      <c r="E220" s="87"/>
      <c r="F220" s="87"/>
      <c r="G220" s="87"/>
      <c r="H220" s="87"/>
      <c r="I220" s="87"/>
      <c r="J220" s="87">
        <v>13</v>
      </c>
      <c r="K220" s="88">
        <v>11</v>
      </c>
      <c r="L220" s="72"/>
      <c r="M220" s="3"/>
      <c r="N220" s="73"/>
      <c r="O220" s="78">
        <f>IF(J220=0,"",J220/I219)</f>
        <v>1</v>
      </c>
      <c r="P220" s="75">
        <v>18</v>
      </c>
      <c r="Q220" s="79">
        <f t="shared" si="18"/>
        <v>0.81818181818181823</v>
      </c>
      <c r="R220" s="79">
        <f t="shared" si="19"/>
        <v>0.18181818181818177</v>
      </c>
    </row>
    <row r="221" spans="1:19" ht="15.75" customHeight="1">
      <c r="A221" s="64">
        <v>2202</v>
      </c>
      <c r="B221" s="87"/>
      <c r="C221" s="87"/>
      <c r="D221" s="87"/>
      <c r="E221" s="87"/>
      <c r="F221" s="87"/>
      <c r="G221" s="87"/>
      <c r="H221" s="87"/>
      <c r="I221" s="87"/>
      <c r="J221" s="87">
        <v>5</v>
      </c>
      <c r="K221" s="126">
        <v>3</v>
      </c>
      <c r="L221" s="72"/>
      <c r="M221" s="3"/>
      <c r="N221" s="30"/>
      <c r="O221" s="80"/>
      <c r="P221" s="81">
        <v>7</v>
      </c>
      <c r="Q221" s="82"/>
      <c r="R221" s="83"/>
    </row>
    <row r="222" spans="1:19" ht="15.75" customHeight="1">
      <c r="A222" s="64">
        <v>2301</v>
      </c>
      <c r="B222" s="87"/>
      <c r="C222" s="87"/>
      <c r="D222" s="87"/>
      <c r="E222" s="87"/>
      <c r="F222" s="87"/>
      <c r="G222" s="87"/>
      <c r="H222" s="87"/>
      <c r="I222" s="87"/>
      <c r="J222" s="87">
        <v>4</v>
      </c>
      <c r="K222" s="88">
        <v>1</v>
      </c>
      <c r="L222" s="72"/>
      <c r="M222" s="3"/>
      <c r="N222" s="30"/>
      <c r="O222" s="84"/>
      <c r="P222" s="85">
        <v>4</v>
      </c>
      <c r="Q222" s="86"/>
      <c r="R222" s="84"/>
    </row>
    <row r="223" spans="1:19" ht="15.75" customHeight="1">
      <c r="A223" s="64">
        <v>2302</v>
      </c>
      <c r="B223" s="87"/>
      <c r="C223" s="87"/>
      <c r="D223" s="87"/>
      <c r="E223" s="87"/>
      <c r="F223" s="87"/>
      <c r="G223" s="87"/>
      <c r="H223" s="87"/>
      <c r="I223" s="87"/>
      <c r="J223" s="87">
        <v>1</v>
      </c>
      <c r="K223" s="88">
        <v>1</v>
      </c>
      <c r="L223" s="72"/>
      <c r="M223" s="3"/>
      <c r="N223" s="30"/>
      <c r="O223" s="84"/>
      <c r="P223" s="85">
        <v>1</v>
      </c>
      <c r="Q223" s="86"/>
      <c r="R223" s="84"/>
    </row>
    <row r="224" spans="1:19" ht="15.75" customHeight="1">
      <c r="A224" s="64">
        <v>2401</v>
      </c>
      <c r="B224" s="87"/>
      <c r="C224" s="87"/>
      <c r="D224" s="87"/>
      <c r="E224" s="87"/>
      <c r="F224" s="87"/>
      <c r="G224" s="87"/>
      <c r="H224" s="87"/>
      <c r="I224" s="87"/>
      <c r="J224" s="87"/>
      <c r="K224" s="88"/>
      <c r="L224" s="72"/>
      <c r="M224" s="3"/>
      <c r="N224" s="30"/>
      <c r="O224" s="84"/>
      <c r="P224" s="85"/>
      <c r="Q224" s="86"/>
      <c r="R224" s="84"/>
    </row>
    <row r="225" spans="1:24" ht="15.75" customHeight="1">
      <c r="A225" s="64">
        <v>2402</v>
      </c>
      <c r="B225" s="87"/>
      <c r="C225" s="87"/>
      <c r="D225" s="87"/>
      <c r="E225" s="87"/>
      <c r="F225" s="87"/>
      <c r="G225" s="87"/>
      <c r="H225" s="87"/>
      <c r="I225" s="87"/>
      <c r="J225" s="87"/>
      <c r="K225" s="88"/>
      <c r="L225" s="72"/>
      <c r="M225" s="3"/>
      <c r="N225" s="30"/>
      <c r="O225" s="3"/>
      <c r="P225" s="30"/>
      <c r="Q225" s="23"/>
      <c r="R225" s="84"/>
    </row>
    <row r="226" spans="1:24" ht="15.75" customHeight="1">
      <c r="A226" s="64">
        <v>2501</v>
      </c>
      <c r="B226" s="87"/>
      <c r="C226" s="87"/>
      <c r="D226" s="87"/>
      <c r="E226" s="87"/>
      <c r="F226" s="87"/>
      <c r="G226" s="87"/>
      <c r="H226" s="87"/>
      <c r="I226" s="87"/>
      <c r="J226" s="87"/>
      <c r="K226" s="88"/>
      <c r="L226" s="72"/>
      <c r="M226" s="3"/>
      <c r="N226" s="30"/>
      <c r="O226" s="89" t="s">
        <v>83</v>
      </c>
      <c r="P226" s="90">
        <v>13</v>
      </c>
      <c r="Q226" s="91">
        <f>K229</f>
        <v>17</v>
      </c>
      <c r="R226" s="92" t="s">
        <v>11</v>
      </c>
    </row>
    <row r="227" spans="1:24" ht="15.75" customHeight="1">
      <c r="A227" s="64">
        <v>2502</v>
      </c>
      <c r="B227" s="87"/>
      <c r="C227" s="87"/>
      <c r="D227" s="87"/>
      <c r="E227" s="87"/>
      <c r="F227" s="87"/>
      <c r="G227" s="87"/>
      <c r="H227" s="87"/>
      <c r="I227" s="87"/>
      <c r="J227" s="87"/>
      <c r="K227" s="88"/>
      <c r="L227" s="72"/>
      <c r="M227" s="3"/>
      <c r="N227" s="30"/>
      <c r="O227" s="93" t="s">
        <v>85</v>
      </c>
      <c r="P227" s="94">
        <f>IF(P226/B212=0,"",P226/B212)</f>
        <v>0.3611111111111111</v>
      </c>
      <c r="Q227" s="95">
        <f>IF(P226/Q226=0,"",P226/Q226)</f>
        <v>0.76470588235294112</v>
      </c>
      <c r="R227" s="96" t="s">
        <v>86</v>
      </c>
    </row>
    <row r="228" spans="1:24" ht="15.75" customHeight="1">
      <c r="A228" s="64">
        <v>2601</v>
      </c>
      <c r="B228" s="87"/>
      <c r="C228" s="87"/>
      <c r="D228" s="87"/>
      <c r="E228" s="87"/>
      <c r="F228" s="87"/>
      <c r="G228" s="87"/>
      <c r="H228" s="87"/>
      <c r="I228" s="87"/>
      <c r="J228" s="87"/>
      <c r="K228" s="88"/>
      <c r="L228" s="97"/>
      <c r="M228" s="98"/>
      <c r="N228" s="99"/>
      <c r="O228" s="98"/>
      <c r="P228" s="99"/>
      <c r="Q228" s="99"/>
      <c r="R228" s="122"/>
    </row>
    <row r="229" spans="1:24" ht="18" customHeight="1">
      <c r="A229" s="29"/>
      <c r="B229" s="30"/>
      <c r="C229" s="30"/>
      <c r="D229" s="30"/>
      <c r="E229" s="288" t="s">
        <v>111</v>
      </c>
      <c r="F229" s="289"/>
      <c r="G229" s="289"/>
      <c r="H229" s="289"/>
      <c r="I229" s="289"/>
      <c r="J229" s="290"/>
      <c r="K229" s="101">
        <f>SUM(K212:K225)</f>
        <v>17</v>
      </c>
      <c r="L229" s="102">
        <f>SUM(K219:K220)/B212</f>
        <v>0.33333333333333331</v>
      </c>
      <c r="M229" s="102">
        <f>IF(K229=0,"",K229/B212)</f>
        <v>0.47222222222222221</v>
      </c>
      <c r="N229" s="102">
        <f>IF(K220=0,"",M229-L229)</f>
        <v>0.1388888888888889</v>
      </c>
      <c r="O229" s="3"/>
      <c r="P229" s="30"/>
      <c r="Q229" s="23"/>
      <c r="R229" s="3"/>
    </row>
    <row r="230" spans="1:24" ht="12.75" customHeight="1">
      <c r="L230" s="3"/>
      <c r="M230" s="3"/>
      <c r="O230" s="3"/>
    </row>
    <row r="231" spans="1:24" ht="12.75" customHeight="1">
      <c r="L231" s="3"/>
      <c r="M231" s="3"/>
      <c r="O231" s="3"/>
    </row>
    <row r="232" spans="1:24" ht="26.25" customHeight="1">
      <c r="A232" s="2"/>
      <c r="B232" s="291" t="s">
        <v>99</v>
      </c>
      <c r="C232" s="292"/>
      <c r="D232" s="292"/>
      <c r="E232" s="292"/>
      <c r="F232" s="292"/>
      <c r="G232" s="292"/>
      <c r="H232" s="292"/>
      <c r="I232" s="292"/>
      <c r="J232" s="292"/>
      <c r="K232" s="60" t="s">
        <v>116</v>
      </c>
      <c r="L232" s="60"/>
      <c r="M232" s="60"/>
      <c r="N232" s="30"/>
      <c r="O232" s="3"/>
      <c r="P232" s="30"/>
      <c r="Q232" s="30"/>
      <c r="R232" s="30"/>
      <c r="X232" s="252">
        <f>AVERAGE(L229,L251)</f>
        <v>0.43018018018018012</v>
      </c>
    </row>
    <row r="233" spans="1:24" ht="20.25" customHeight="1">
      <c r="A233" s="293" t="s">
        <v>10</v>
      </c>
      <c r="B233" s="294" t="s">
        <v>100</v>
      </c>
      <c r="C233" s="289"/>
      <c r="D233" s="289"/>
      <c r="E233" s="289"/>
      <c r="F233" s="289"/>
      <c r="G233" s="289"/>
      <c r="H233" s="289"/>
      <c r="I233" s="289"/>
      <c r="J233" s="290"/>
      <c r="K233" s="295" t="s">
        <v>11</v>
      </c>
      <c r="L233" s="286" t="s">
        <v>3</v>
      </c>
      <c r="M233" s="286" t="s">
        <v>4</v>
      </c>
      <c r="N233" s="284" t="s">
        <v>5</v>
      </c>
      <c r="O233" s="286" t="s">
        <v>6</v>
      </c>
      <c r="P233" s="287" t="s">
        <v>7</v>
      </c>
      <c r="Q233" s="287" t="s">
        <v>8</v>
      </c>
      <c r="R233" s="286" t="s">
        <v>101</v>
      </c>
    </row>
    <row r="234" spans="1:24" ht="15.75" customHeight="1">
      <c r="A234" s="285"/>
      <c r="B234" s="64" t="s">
        <v>102</v>
      </c>
      <c r="C234" s="64" t="s">
        <v>103</v>
      </c>
      <c r="D234" s="64" t="s">
        <v>104</v>
      </c>
      <c r="E234" s="64" t="s">
        <v>105</v>
      </c>
      <c r="F234" s="64" t="s">
        <v>106</v>
      </c>
      <c r="G234" s="64" t="s">
        <v>107</v>
      </c>
      <c r="H234" s="64" t="s">
        <v>108</v>
      </c>
      <c r="I234" s="64" t="s">
        <v>109</v>
      </c>
      <c r="J234" s="64" t="s">
        <v>110</v>
      </c>
      <c r="K234" s="285"/>
      <c r="L234" s="285"/>
      <c r="M234" s="285"/>
      <c r="N234" s="285"/>
      <c r="O234" s="285"/>
      <c r="P234" s="285"/>
      <c r="Q234" s="285"/>
      <c r="R234" s="285"/>
    </row>
    <row r="235" spans="1:24" ht="15.75" customHeight="1">
      <c r="A235" s="64">
        <v>1802</v>
      </c>
      <c r="B235" s="65">
        <v>74</v>
      </c>
      <c r="C235" s="87"/>
      <c r="D235" s="87"/>
      <c r="E235" s="87"/>
      <c r="F235" s="87"/>
      <c r="G235" s="87"/>
      <c r="H235" s="87"/>
      <c r="I235" s="87"/>
      <c r="J235" s="87"/>
      <c r="K235" s="88"/>
      <c r="L235" s="67"/>
      <c r="M235" s="49"/>
      <c r="N235" s="68"/>
      <c r="O235" s="107"/>
      <c r="P235" s="70">
        <f>B235</f>
        <v>74</v>
      </c>
      <c r="Q235" s="108"/>
      <c r="R235" s="107"/>
    </row>
    <row r="236" spans="1:24" ht="15.75" customHeight="1">
      <c r="A236" s="64">
        <v>1901</v>
      </c>
      <c r="B236" s="87"/>
      <c r="C236" s="87">
        <v>73</v>
      </c>
      <c r="D236" s="87"/>
      <c r="E236" s="87"/>
      <c r="F236" s="87"/>
      <c r="G236" s="87"/>
      <c r="H236" s="87"/>
      <c r="I236" s="87"/>
      <c r="J236" s="87"/>
      <c r="K236" s="88"/>
      <c r="L236" s="72"/>
      <c r="M236" s="3"/>
      <c r="N236" s="73"/>
      <c r="O236" s="74">
        <f>IF(C236=0,"",C236/B235)</f>
        <v>0.98648648648648651</v>
      </c>
      <c r="P236" s="75">
        <v>73</v>
      </c>
      <c r="Q236" s="76">
        <f t="shared" ref="Q236:Q243" si="20">IF(P236=0,"",P236/P235)</f>
        <v>0.98648648648648651</v>
      </c>
      <c r="R236" s="76">
        <f t="shared" ref="R236:R243" si="21">IF(P236=0,"",100%-Q236)</f>
        <v>1.3513513513513487E-2</v>
      </c>
    </row>
    <row r="237" spans="1:24" ht="15.75" customHeight="1">
      <c r="A237" s="64">
        <v>1902</v>
      </c>
      <c r="B237" s="87"/>
      <c r="C237" s="87"/>
      <c r="D237" s="87">
        <v>62</v>
      </c>
      <c r="E237" s="87"/>
      <c r="F237" s="87"/>
      <c r="G237" s="87"/>
      <c r="H237" s="87"/>
      <c r="I237" s="87"/>
      <c r="J237" s="87"/>
      <c r="K237" s="88"/>
      <c r="L237" s="72"/>
      <c r="M237" s="3"/>
      <c r="N237" s="73"/>
      <c r="O237" s="74">
        <f>IF(D237=0,"",D237/C236)</f>
        <v>0.84931506849315064</v>
      </c>
      <c r="P237" s="75">
        <v>65</v>
      </c>
      <c r="Q237" s="76">
        <f t="shared" si="20"/>
        <v>0.8904109589041096</v>
      </c>
      <c r="R237" s="76">
        <f t="shared" si="21"/>
        <v>0.1095890410958904</v>
      </c>
      <c r="S237" s="8">
        <f>P237/P235</f>
        <v>0.8783783783783784</v>
      </c>
    </row>
    <row r="238" spans="1:24" ht="15.75" customHeight="1">
      <c r="A238" s="64">
        <v>2001</v>
      </c>
      <c r="B238" s="87"/>
      <c r="C238" s="87"/>
      <c r="D238" s="87"/>
      <c r="E238" s="87">
        <v>55</v>
      </c>
      <c r="F238" s="87"/>
      <c r="G238" s="87"/>
      <c r="H238" s="87"/>
      <c r="I238" s="87"/>
      <c r="J238" s="87"/>
      <c r="K238" s="88"/>
      <c r="L238" s="72"/>
      <c r="M238" s="3"/>
      <c r="N238" s="73"/>
      <c r="O238" s="74">
        <f>IF(E238=0,"",E238/D237)</f>
        <v>0.88709677419354838</v>
      </c>
      <c r="P238" s="75">
        <v>65</v>
      </c>
      <c r="Q238" s="76">
        <f t="shared" si="20"/>
        <v>1</v>
      </c>
      <c r="R238" s="76">
        <f t="shared" si="21"/>
        <v>0</v>
      </c>
    </row>
    <row r="239" spans="1:24" ht="15.75" customHeight="1">
      <c r="A239" s="64">
        <v>2002</v>
      </c>
      <c r="B239" s="87"/>
      <c r="C239" s="87"/>
      <c r="D239" s="87"/>
      <c r="E239" s="87"/>
      <c r="F239" s="87">
        <v>55</v>
      </c>
      <c r="G239" s="87"/>
      <c r="H239" s="87"/>
      <c r="I239" s="87"/>
      <c r="J239" s="87"/>
      <c r="K239" s="88"/>
      <c r="L239" s="72"/>
      <c r="M239" s="3"/>
      <c r="N239" s="73"/>
      <c r="O239" s="74">
        <f>IF(F239=0,"",F239/E238)</f>
        <v>1</v>
      </c>
      <c r="P239" s="75">
        <v>63</v>
      </c>
      <c r="Q239" s="76">
        <f t="shared" si="20"/>
        <v>0.96923076923076923</v>
      </c>
      <c r="R239" s="76">
        <f t="shared" si="21"/>
        <v>3.0769230769230771E-2</v>
      </c>
    </row>
    <row r="240" spans="1:24" ht="15.75" customHeight="1">
      <c r="A240" s="64">
        <v>2101</v>
      </c>
      <c r="B240" s="87"/>
      <c r="C240" s="87"/>
      <c r="D240" s="87"/>
      <c r="E240" s="87"/>
      <c r="F240" s="87"/>
      <c r="G240" s="87">
        <v>54</v>
      </c>
      <c r="H240" s="87"/>
      <c r="I240" s="87"/>
      <c r="J240" s="87"/>
      <c r="K240" s="88"/>
      <c r="L240" s="72"/>
      <c r="M240" s="3"/>
      <c r="N240" s="73"/>
      <c r="O240" s="74">
        <f>IF(G240=0,"",G240/F239)</f>
        <v>0.98181818181818181</v>
      </c>
      <c r="P240" s="75">
        <v>60</v>
      </c>
      <c r="Q240" s="76">
        <f t="shared" si="20"/>
        <v>0.95238095238095233</v>
      </c>
      <c r="R240" s="76">
        <f t="shared" si="21"/>
        <v>4.7619047619047672E-2</v>
      </c>
    </row>
    <row r="241" spans="1:18" ht="15.75" customHeight="1">
      <c r="A241" s="64">
        <v>2102</v>
      </c>
      <c r="B241" s="87"/>
      <c r="C241" s="87"/>
      <c r="D241" s="87"/>
      <c r="E241" s="87"/>
      <c r="F241" s="87"/>
      <c r="G241" s="87"/>
      <c r="H241" s="87">
        <v>53</v>
      </c>
      <c r="I241" s="87"/>
      <c r="J241" s="87"/>
      <c r="K241" s="88"/>
      <c r="L241" s="72"/>
      <c r="M241" s="3"/>
      <c r="N241" s="73"/>
      <c r="O241" s="74">
        <f>IF(H241=0,"",H241/G240)</f>
        <v>0.98148148148148151</v>
      </c>
      <c r="P241" s="75">
        <v>59</v>
      </c>
      <c r="Q241" s="76">
        <f t="shared" si="20"/>
        <v>0.98333333333333328</v>
      </c>
      <c r="R241" s="76">
        <f t="shared" si="21"/>
        <v>1.6666666666666718E-2</v>
      </c>
    </row>
    <row r="242" spans="1:18" ht="15.75" customHeight="1">
      <c r="A242" s="64">
        <v>2201</v>
      </c>
      <c r="B242" s="87"/>
      <c r="C242" s="87"/>
      <c r="D242" s="87"/>
      <c r="E242" s="87"/>
      <c r="F242" s="87"/>
      <c r="G242" s="87"/>
      <c r="H242" s="87"/>
      <c r="I242" s="87">
        <v>51</v>
      </c>
      <c r="J242" s="87"/>
      <c r="K242" s="88">
        <v>3</v>
      </c>
      <c r="L242" s="72"/>
      <c r="M242" s="3"/>
      <c r="N242" s="73"/>
      <c r="O242" s="74">
        <f>IF(I242=0,"",I242/H241)</f>
        <v>0.96226415094339623</v>
      </c>
      <c r="P242" s="75">
        <v>59</v>
      </c>
      <c r="Q242" s="76">
        <f t="shared" si="20"/>
        <v>1</v>
      </c>
      <c r="R242" s="76">
        <f t="shared" si="21"/>
        <v>0</v>
      </c>
    </row>
    <row r="243" spans="1:18" ht="15.75" customHeight="1">
      <c r="A243" s="64">
        <v>2202</v>
      </c>
      <c r="B243" s="87"/>
      <c r="C243" s="87"/>
      <c r="D243" s="87"/>
      <c r="E243" s="87"/>
      <c r="F243" s="87"/>
      <c r="G243" s="87"/>
      <c r="H243" s="87"/>
      <c r="I243" s="87"/>
      <c r="J243" s="87">
        <v>53</v>
      </c>
      <c r="K243" s="126">
        <v>36</v>
      </c>
      <c r="L243" s="72"/>
      <c r="M243" s="3"/>
      <c r="N243" s="73"/>
      <c r="O243" s="78">
        <f>IF(J243=0,"",J243/I242)</f>
        <v>1.0392156862745099</v>
      </c>
      <c r="P243" s="75">
        <v>56</v>
      </c>
      <c r="Q243" s="79">
        <f t="shared" si="20"/>
        <v>0.94915254237288138</v>
      </c>
      <c r="R243" s="79">
        <f t="shared" si="21"/>
        <v>5.084745762711862E-2</v>
      </c>
    </row>
    <row r="244" spans="1:18" ht="15.75" customHeight="1">
      <c r="A244" s="64">
        <v>2301</v>
      </c>
      <c r="B244" s="87"/>
      <c r="C244" s="87"/>
      <c r="D244" s="87"/>
      <c r="E244" s="87"/>
      <c r="F244" s="87"/>
      <c r="G244" s="87"/>
      <c r="H244" s="87"/>
      <c r="I244" s="87"/>
      <c r="J244" s="87">
        <v>14</v>
      </c>
      <c r="K244" s="88">
        <v>14</v>
      </c>
      <c r="L244" s="72"/>
      <c r="M244" s="3"/>
      <c r="N244" s="30"/>
      <c r="O244" s="80"/>
      <c r="P244" s="81">
        <v>17</v>
      </c>
      <c r="Q244" s="82"/>
      <c r="R244" s="83"/>
    </row>
    <row r="245" spans="1:18" ht="15.75" customHeight="1">
      <c r="A245" s="64">
        <v>2302</v>
      </c>
      <c r="B245" s="87"/>
      <c r="C245" s="87"/>
      <c r="D245" s="87"/>
      <c r="E245" s="87"/>
      <c r="F245" s="87"/>
      <c r="G245" s="87"/>
      <c r="H245" s="87"/>
      <c r="I245" s="87"/>
      <c r="J245" s="87">
        <v>2</v>
      </c>
      <c r="K245" s="88">
        <v>1</v>
      </c>
      <c r="L245" s="72"/>
      <c r="M245" s="3"/>
      <c r="N245" s="30"/>
      <c r="O245" s="84"/>
      <c r="P245" s="85">
        <v>5</v>
      </c>
      <c r="Q245" s="86"/>
      <c r="R245" s="84"/>
    </row>
    <row r="246" spans="1:18" ht="15.75" customHeight="1">
      <c r="A246" s="64">
        <v>2401</v>
      </c>
      <c r="B246" s="87"/>
      <c r="C246" s="87"/>
      <c r="D246" s="87"/>
      <c r="E246" s="87"/>
      <c r="F246" s="87"/>
      <c r="G246" s="87"/>
      <c r="H246" s="87"/>
      <c r="I246" s="87"/>
      <c r="J246" s="87">
        <v>1</v>
      </c>
      <c r="K246" s="88"/>
      <c r="L246" s="72"/>
      <c r="M246" s="3"/>
      <c r="N246" s="30"/>
      <c r="O246" s="84"/>
      <c r="P246" s="85">
        <v>1</v>
      </c>
      <c r="Q246" s="86"/>
      <c r="R246" s="84"/>
    </row>
    <row r="247" spans="1:18" ht="15.75" customHeight="1">
      <c r="A247" s="64">
        <v>2402</v>
      </c>
      <c r="B247" s="87"/>
      <c r="C247" s="87"/>
      <c r="D247" s="87"/>
      <c r="E247" s="87"/>
      <c r="F247" s="87"/>
      <c r="G247" s="87"/>
      <c r="H247" s="87"/>
      <c r="I247" s="87"/>
      <c r="J247" s="87">
        <v>1</v>
      </c>
      <c r="K247" s="88">
        <v>1</v>
      </c>
      <c r="L247" s="72"/>
      <c r="M247" s="3"/>
      <c r="N247" s="30"/>
      <c r="O247" s="3"/>
      <c r="P247" s="30">
        <v>1</v>
      </c>
      <c r="Q247" s="23"/>
      <c r="R247" s="84"/>
    </row>
    <row r="248" spans="1:18" ht="15.75" customHeight="1">
      <c r="A248" s="64">
        <v>2501</v>
      </c>
      <c r="B248" s="87"/>
      <c r="C248" s="87"/>
      <c r="D248" s="87"/>
      <c r="E248" s="87"/>
      <c r="F248" s="87"/>
      <c r="G248" s="87"/>
      <c r="H248" s="87"/>
      <c r="I248" s="87"/>
      <c r="J248" s="87"/>
      <c r="K248" s="88"/>
      <c r="L248" s="72"/>
      <c r="M248" s="3"/>
      <c r="N248" s="30"/>
      <c r="O248" s="89" t="s">
        <v>83</v>
      </c>
      <c r="P248" s="90">
        <v>46</v>
      </c>
      <c r="Q248" s="91">
        <f>K251</f>
        <v>55</v>
      </c>
      <c r="R248" s="92" t="s">
        <v>11</v>
      </c>
    </row>
    <row r="249" spans="1:18" ht="15.75" customHeight="1">
      <c r="A249" s="64">
        <v>2502</v>
      </c>
      <c r="B249" s="87"/>
      <c r="C249" s="87"/>
      <c r="D249" s="87"/>
      <c r="E249" s="87"/>
      <c r="F249" s="87"/>
      <c r="G249" s="87"/>
      <c r="H249" s="87"/>
      <c r="I249" s="87"/>
      <c r="J249" s="87"/>
      <c r="K249" s="88"/>
      <c r="L249" s="72"/>
      <c r="M249" s="3"/>
      <c r="N249" s="30"/>
      <c r="O249" s="93" t="s">
        <v>85</v>
      </c>
      <c r="P249" s="94">
        <f>IF(P248/B235=0,"",P248/B235)</f>
        <v>0.6216216216216216</v>
      </c>
      <c r="Q249" s="95">
        <f>IF(P248/Q248=0,"",P248/Q248)</f>
        <v>0.83636363636363631</v>
      </c>
      <c r="R249" s="96" t="s">
        <v>86</v>
      </c>
    </row>
    <row r="250" spans="1:18" ht="15.75" customHeight="1">
      <c r="A250" s="64">
        <v>2601</v>
      </c>
      <c r="B250" s="87"/>
      <c r="C250" s="87"/>
      <c r="D250" s="87"/>
      <c r="E250" s="87"/>
      <c r="F250" s="87"/>
      <c r="G250" s="87"/>
      <c r="H250" s="87"/>
      <c r="I250" s="87"/>
      <c r="J250" s="87"/>
      <c r="K250" s="88"/>
      <c r="L250" s="97"/>
      <c r="M250" s="98"/>
      <c r="N250" s="99"/>
      <c r="O250" s="98"/>
      <c r="P250" s="99"/>
      <c r="Q250" s="99"/>
      <c r="R250" s="122"/>
    </row>
    <row r="251" spans="1:18" ht="18" customHeight="1">
      <c r="A251" s="29"/>
      <c r="B251" s="30"/>
      <c r="C251" s="30"/>
      <c r="D251" s="30"/>
      <c r="E251" s="288" t="s">
        <v>111</v>
      </c>
      <c r="F251" s="289"/>
      <c r="G251" s="289"/>
      <c r="H251" s="289"/>
      <c r="I251" s="289"/>
      <c r="J251" s="290"/>
      <c r="K251" s="101">
        <f>SUM(K235:K247)</f>
        <v>55</v>
      </c>
      <c r="L251" s="102">
        <f>(SUM(K242:K243)/B235)</f>
        <v>0.52702702702702697</v>
      </c>
      <c r="M251" s="102">
        <f>IF(K251=0,"",K251/B235)</f>
        <v>0.7432432432432432</v>
      </c>
      <c r="N251" s="102">
        <f>IF(K243=0,"",M251-L251)</f>
        <v>0.21621621621621623</v>
      </c>
      <c r="O251" s="3"/>
      <c r="P251" s="30"/>
      <c r="Q251" s="23"/>
      <c r="R251" s="3"/>
    </row>
    <row r="252" spans="1:18" ht="12.75" customHeight="1">
      <c r="L252" s="3"/>
      <c r="M252" s="3"/>
      <c r="O252" s="3"/>
    </row>
    <row r="253" spans="1:18" ht="12.75" customHeight="1">
      <c r="L253" s="3"/>
      <c r="M253" s="3"/>
      <c r="O253" s="3"/>
    </row>
    <row r="254" spans="1:18" ht="12.75" customHeight="1">
      <c r="L254" s="3"/>
      <c r="M254" s="3"/>
      <c r="O254" s="3"/>
    </row>
    <row r="255" spans="1:18" ht="26.25" customHeight="1">
      <c r="A255" s="2"/>
      <c r="B255" s="291" t="s">
        <v>99</v>
      </c>
      <c r="C255" s="292"/>
      <c r="D255" s="292"/>
      <c r="E255" s="292"/>
      <c r="F255" s="292"/>
      <c r="G255" s="292"/>
      <c r="H255" s="292"/>
      <c r="I255" s="292"/>
      <c r="J255" s="292"/>
      <c r="K255" s="60" t="s">
        <v>117</v>
      </c>
      <c r="L255" s="60"/>
      <c r="M255" s="60"/>
      <c r="N255" s="30"/>
      <c r="O255" s="3"/>
      <c r="P255" s="30"/>
      <c r="Q255" s="30"/>
      <c r="R255" s="30"/>
    </row>
    <row r="256" spans="1:18" ht="20.25" customHeight="1">
      <c r="A256" s="293" t="s">
        <v>10</v>
      </c>
      <c r="B256" s="294" t="s">
        <v>100</v>
      </c>
      <c r="C256" s="289"/>
      <c r="D256" s="289"/>
      <c r="E256" s="289"/>
      <c r="F256" s="289"/>
      <c r="G256" s="289"/>
      <c r="H256" s="289"/>
      <c r="I256" s="289"/>
      <c r="J256" s="290"/>
      <c r="K256" s="295" t="s">
        <v>11</v>
      </c>
      <c r="L256" s="286" t="s">
        <v>3</v>
      </c>
      <c r="M256" s="286" t="s">
        <v>4</v>
      </c>
      <c r="N256" s="284" t="s">
        <v>5</v>
      </c>
      <c r="O256" s="286" t="s">
        <v>6</v>
      </c>
      <c r="P256" s="287" t="s">
        <v>7</v>
      </c>
      <c r="Q256" s="287" t="s">
        <v>8</v>
      </c>
      <c r="R256" s="286" t="s">
        <v>101</v>
      </c>
    </row>
    <row r="257" spans="1:19" ht="15.75" customHeight="1">
      <c r="A257" s="285"/>
      <c r="B257" s="64" t="s">
        <v>102</v>
      </c>
      <c r="C257" s="64" t="s">
        <v>103</v>
      </c>
      <c r="D257" s="64" t="s">
        <v>104</v>
      </c>
      <c r="E257" s="64" t="s">
        <v>105</v>
      </c>
      <c r="F257" s="64" t="s">
        <v>106</v>
      </c>
      <c r="G257" s="64" t="s">
        <v>107</v>
      </c>
      <c r="H257" s="64" t="s">
        <v>108</v>
      </c>
      <c r="I257" s="64" t="s">
        <v>109</v>
      </c>
      <c r="J257" s="64" t="s">
        <v>110</v>
      </c>
      <c r="K257" s="285"/>
      <c r="L257" s="285"/>
      <c r="M257" s="285"/>
      <c r="N257" s="285"/>
      <c r="O257" s="285"/>
      <c r="P257" s="285"/>
      <c r="Q257" s="285"/>
      <c r="R257" s="285"/>
    </row>
    <row r="258" spans="1:19" ht="15.75" customHeight="1">
      <c r="A258" s="64">
        <v>1901</v>
      </c>
      <c r="B258" s="65">
        <v>45</v>
      </c>
      <c r="C258" s="87"/>
      <c r="D258" s="87"/>
      <c r="E258" s="87"/>
      <c r="F258" s="87"/>
      <c r="G258" s="87"/>
      <c r="H258" s="87"/>
      <c r="I258" s="87"/>
      <c r="J258" s="87"/>
      <c r="K258" s="88"/>
      <c r="L258" s="67"/>
      <c r="M258" s="49"/>
      <c r="N258" s="68"/>
      <c r="O258" s="107"/>
      <c r="P258" s="70">
        <f>B258</f>
        <v>45</v>
      </c>
      <c r="Q258" s="108"/>
      <c r="R258" s="107"/>
    </row>
    <row r="259" spans="1:19" ht="15.75" customHeight="1">
      <c r="A259" s="64">
        <v>1902</v>
      </c>
      <c r="B259" s="87"/>
      <c r="C259" s="87">
        <v>41</v>
      </c>
      <c r="D259" s="87"/>
      <c r="E259" s="87"/>
      <c r="F259" s="87"/>
      <c r="G259" s="87"/>
      <c r="H259" s="87"/>
      <c r="I259" s="87"/>
      <c r="J259" s="87"/>
      <c r="K259" s="88"/>
      <c r="L259" s="72"/>
      <c r="M259" s="3"/>
      <c r="N259" s="73"/>
      <c r="O259" s="74">
        <f>IF(C259=0,"",C259/B258)</f>
        <v>0.91111111111111109</v>
      </c>
      <c r="P259" s="75">
        <v>41</v>
      </c>
      <c r="Q259" s="76">
        <f t="shared" ref="Q259:Q266" si="22">IF(P259=0,"",P259/P258)</f>
        <v>0.91111111111111109</v>
      </c>
      <c r="R259" s="76">
        <f t="shared" ref="R259:R266" si="23">IF(P259=0,"",100%-Q259)</f>
        <v>8.8888888888888906E-2</v>
      </c>
    </row>
    <row r="260" spans="1:19" ht="15.75" customHeight="1">
      <c r="A260" s="64">
        <v>2001</v>
      </c>
      <c r="B260" s="87"/>
      <c r="C260" s="87"/>
      <c r="D260" s="87">
        <v>34</v>
      </c>
      <c r="E260" s="87"/>
      <c r="F260" s="87"/>
      <c r="G260" s="87"/>
      <c r="H260" s="87"/>
      <c r="I260" s="87"/>
      <c r="J260" s="87"/>
      <c r="K260" s="88"/>
      <c r="L260" s="72"/>
      <c r="M260" s="3"/>
      <c r="N260" s="73"/>
      <c r="O260" s="74">
        <f>IF(D260=0,"",D260/C259)</f>
        <v>0.82926829268292679</v>
      </c>
      <c r="P260" s="75">
        <v>39</v>
      </c>
      <c r="Q260" s="76">
        <f t="shared" si="22"/>
        <v>0.95121951219512191</v>
      </c>
      <c r="R260" s="76">
        <f t="shared" si="23"/>
        <v>4.8780487804878092E-2</v>
      </c>
      <c r="S260" s="8">
        <f>P260/P258</f>
        <v>0.8666666666666667</v>
      </c>
    </row>
    <row r="261" spans="1:19" ht="15.75" customHeight="1">
      <c r="A261" s="64">
        <v>2002</v>
      </c>
      <c r="B261" s="87"/>
      <c r="C261" s="87"/>
      <c r="D261" s="87"/>
      <c r="E261" s="87">
        <v>30</v>
      </c>
      <c r="F261" s="87"/>
      <c r="G261" s="87"/>
      <c r="H261" s="87"/>
      <c r="I261" s="87"/>
      <c r="J261" s="87"/>
      <c r="K261" s="88"/>
      <c r="L261" s="72"/>
      <c r="M261" s="3"/>
      <c r="N261" s="73"/>
      <c r="O261" s="74">
        <f>IF(E261=0,"",E261/D260)</f>
        <v>0.88235294117647056</v>
      </c>
      <c r="P261" s="75">
        <v>39</v>
      </c>
      <c r="Q261" s="76">
        <f t="shared" si="22"/>
        <v>1</v>
      </c>
      <c r="R261" s="76">
        <f t="shared" si="23"/>
        <v>0</v>
      </c>
    </row>
    <row r="262" spans="1:19" ht="15.75" customHeight="1">
      <c r="A262" s="64">
        <v>2101</v>
      </c>
      <c r="B262" s="87"/>
      <c r="C262" s="87"/>
      <c r="D262" s="87"/>
      <c r="E262" s="87"/>
      <c r="F262" s="87">
        <v>25</v>
      </c>
      <c r="G262" s="87"/>
      <c r="H262" s="87"/>
      <c r="I262" s="87"/>
      <c r="J262" s="87"/>
      <c r="K262" s="88"/>
      <c r="L262" s="72"/>
      <c r="M262" s="3"/>
      <c r="N262" s="73"/>
      <c r="O262" s="74">
        <f>IF(F262=0,"",F262/E261)</f>
        <v>0.83333333333333337</v>
      </c>
      <c r="P262" s="75">
        <v>34</v>
      </c>
      <c r="Q262" s="76">
        <f t="shared" si="22"/>
        <v>0.87179487179487181</v>
      </c>
      <c r="R262" s="76">
        <f t="shared" si="23"/>
        <v>0.12820512820512819</v>
      </c>
    </row>
    <row r="263" spans="1:19" ht="15.75" customHeight="1">
      <c r="A263" s="64">
        <v>2102</v>
      </c>
      <c r="B263" s="87"/>
      <c r="C263" s="87"/>
      <c r="D263" s="87"/>
      <c r="E263" s="87"/>
      <c r="F263" s="87"/>
      <c r="G263" s="87">
        <v>23</v>
      </c>
      <c r="H263" s="87"/>
      <c r="I263" s="87"/>
      <c r="J263" s="87"/>
      <c r="K263" s="88"/>
      <c r="L263" s="72"/>
      <c r="M263" s="3"/>
      <c r="N263" s="73"/>
      <c r="O263" s="74">
        <f>IF(G263=0,"",G263/F262)</f>
        <v>0.92</v>
      </c>
      <c r="P263" s="75">
        <v>34</v>
      </c>
      <c r="Q263" s="76">
        <f t="shared" si="22"/>
        <v>1</v>
      </c>
      <c r="R263" s="76">
        <f t="shared" si="23"/>
        <v>0</v>
      </c>
    </row>
    <row r="264" spans="1:19" ht="15.75" customHeight="1">
      <c r="A264" s="64">
        <v>2201</v>
      </c>
      <c r="B264" s="87"/>
      <c r="C264" s="87"/>
      <c r="D264" s="87"/>
      <c r="E264" s="87"/>
      <c r="F264" s="87"/>
      <c r="G264" s="87"/>
      <c r="H264" s="87">
        <v>20</v>
      </c>
      <c r="I264" s="87"/>
      <c r="J264" s="87"/>
      <c r="K264" s="88">
        <v>1</v>
      </c>
      <c r="L264" s="72"/>
      <c r="M264" s="3"/>
      <c r="N264" s="73"/>
      <c r="O264" s="74">
        <f>IF(H264=0,"",H264/G263)</f>
        <v>0.86956521739130432</v>
      </c>
      <c r="P264" s="75">
        <v>29</v>
      </c>
      <c r="Q264" s="76">
        <f t="shared" si="22"/>
        <v>0.8529411764705882</v>
      </c>
      <c r="R264" s="76">
        <f t="shared" si="23"/>
        <v>0.1470588235294118</v>
      </c>
    </row>
    <row r="265" spans="1:19" ht="15.75" customHeight="1">
      <c r="A265" s="64">
        <v>2202</v>
      </c>
      <c r="B265" s="87"/>
      <c r="C265" s="87"/>
      <c r="D265" s="87"/>
      <c r="E265" s="87"/>
      <c r="F265" s="87"/>
      <c r="G265" s="87"/>
      <c r="H265" s="87"/>
      <c r="I265" s="87">
        <v>20</v>
      </c>
      <c r="J265" s="87"/>
      <c r="K265" s="126">
        <v>2</v>
      </c>
      <c r="L265" s="72"/>
      <c r="M265" s="3"/>
      <c r="N265" s="73"/>
      <c r="O265" s="74">
        <f>IF(I265=0,"",I265/H264)</f>
        <v>1</v>
      </c>
      <c r="P265" s="75">
        <v>26</v>
      </c>
      <c r="Q265" s="76">
        <f t="shared" si="22"/>
        <v>0.89655172413793105</v>
      </c>
      <c r="R265" s="76">
        <f t="shared" si="23"/>
        <v>0.10344827586206895</v>
      </c>
    </row>
    <row r="266" spans="1:19" ht="15.75" customHeight="1">
      <c r="A266" s="64">
        <v>2301</v>
      </c>
      <c r="B266" s="87"/>
      <c r="C266" s="87"/>
      <c r="D266" s="87"/>
      <c r="E266" s="87"/>
      <c r="F266" s="87"/>
      <c r="G266" s="87"/>
      <c r="H266" s="87"/>
      <c r="I266" s="87"/>
      <c r="J266" s="87">
        <v>17</v>
      </c>
      <c r="K266" s="88">
        <v>12</v>
      </c>
      <c r="L266" s="72"/>
      <c r="M266" s="3"/>
      <c r="N266" s="73"/>
      <c r="O266" s="78">
        <f>IF(J266=0,"",J266/I265)</f>
        <v>0.85</v>
      </c>
      <c r="P266" s="75">
        <v>22</v>
      </c>
      <c r="Q266" s="79">
        <f t="shared" si="22"/>
        <v>0.84615384615384615</v>
      </c>
      <c r="R266" s="79">
        <f t="shared" si="23"/>
        <v>0.15384615384615385</v>
      </c>
    </row>
    <row r="267" spans="1:19" ht="15.75" customHeight="1">
      <c r="A267" s="64">
        <v>2302</v>
      </c>
      <c r="B267" s="87"/>
      <c r="C267" s="87"/>
      <c r="D267" s="87"/>
      <c r="E267" s="87"/>
      <c r="F267" s="87"/>
      <c r="G267" s="87"/>
      <c r="H267" s="87"/>
      <c r="I267" s="87"/>
      <c r="J267" s="87">
        <v>5</v>
      </c>
      <c r="K267" s="88">
        <v>2</v>
      </c>
      <c r="L267" s="72"/>
      <c r="M267" s="3"/>
      <c r="N267" s="30"/>
      <c r="O267" s="80"/>
      <c r="P267" s="81">
        <v>6</v>
      </c>
      <c r="Q267" s="82"/>
      <c r="R267" s="83"/>
    </row>
    <row r="268" spans="1:19" ht="15.75" customHeight="1">
      <c r="A268" s="64">
        <v>2401</v>
      </c>
      <c r="B268" s="87"/>
      <c r="C268" s="87"/>
      <c r="D268" s="87"/>
      <c r="E268" s="87"/>
      <c r="F268" s="87"/>
      <c r="G268" s="87"/>
      <c r="H268" s="87"/>
      <c r="I268" s="87"/>
      <c r="J268" s="87">
        <v>4</v>
      </c>
      <c r="K268" s="88">
        <v>1</v>
      </c>
      <c r="L268" s="72"/>
      <c r="M268" s="3"/>
      <c r="N268" s="30"/>
      <c r="O268" s="84"/>
      <c r="P268" s="85">
        <v>5</v>
      </c>
      <c r="Q268" s="86"/>
      <c r="R268" s="84"/>
    </row>
    <row r="269" spans="1:19" ht="15.75" customHeight="1">
      <c r="A269" s="64">
        <v>2402</v>
      </c>
      <c r="B269" s="87"/>
      <c r="C269" s="87"/>
      <c r="D269" s="87"/>
      <c r="E269" s="87"/>
      <c r="F269" s="87"/>
      <c r="G269" s="87"/>
      <c r="H269" s="87"/>
      <c r="I269" s="87"/>
      <c r="J269" s="87">
        <v>3</v>
      </c>
      <c r="K269" s="88">
        <v>3</v>
      </c>
      <c r="L269" s="72"/>
      <c r="M269" s="3"/>
      <c r="N269" s="30"/>
      <c r="O269" s="84"/>
      <c r="P269" s="85">
        <v>5</v>
      </c>
      <c r="Q269" s="86"/>
      <c r="R269" s="84"/>
    </row>
    <row r="270" spans="1:19" ht="15.75" customHeight="1">
      <c r="A270" s="64">
        <v>2501</v>
      </c>
      <c r="B270" s="87"/>
      <c r="C270" s="87"/>
      <c r="D270" s="87"/>
      <c r="E270" s="87"/>
      <c r="F270" s="87"/>
      <c r="G270" s="87"/>
      <c r="H270" s="87"/>
      <c r="I270" s="87"/>
      <c r="J270" s="87"/>
      <c r="K270" s="88"/>
      <c r="L270" s="72"/>
      <c r="M270" s="3"/>
      <c r="N270" s="30"/>
      <c r="O270" s="3"/>
      <c r="P270" s="30"/>
      <c r="Q270" s="23"/>
      <c r="R270" s="84"/>
    </row>
    <row r="271" spans="1:19" ht="15.75" customHeight="1">
      <c r="A271" s="64">
        <v>2502</v>
      </c>
      <c r="B271" s="87"/>
      <c r="C271" s="87"/>
      <c r="D271" s="87"/>
      <c r="E271" s="87"/>
      <c r="F271" s="87"/>
      <c r="G271" s="87"/>
      <c r="H271" s="87"/>
      <c r="I271" s="87"/>
      <c r="J271" s="87"/>
      <c r="K271" s="88"/>
      <c r="L271" s="72"/>
      <c r="M271" s="3"/>
      <c r="N271" s="30"/>
      <c r="O271" s="89" t="s">
        <v>83</v>
      </c>
      <c r="P271" s="90">
        <v>14</v>
      </c>
      <c r="Q271" s="91">
        <f>K274</f>
        <v>21</v>
      </c>
      <c r="R271" s="92" t="s">
        <v>11</v>
      </c>
    </row>
    <row r="272" spans="1:19" ht="15.75" customHeight="1">
      <c r="A272" s="64">
        <v>2601</v>
      </c>
      <c r="B272" s="87"/>
      <c r="C272" s="87"/>
      <c r="D272" s="87"/>
      <c r="E272" s="87"/>
      <c r="F272" s="87"/>
      <c r="G272" s="87"/>
      <c r="H272" s="87"/>
      <c r="I272" s="87"/>
      <c r="J272" s="87"/>
      <c r="K272" s="88"/>
      <c r="L272" s="72"/>
      <c r="M272" s="3"/>
      <c r="N272" s="30"/>
      <c r="O272" s="93" t="s">
        <v>85</v>
      </c>
      <c r="P272" s="94">
        <f>IF(P271/B258=0,"",P271/B258)</f>
        <v>0.31111111111111112</v>
      </c>
      <c r="Q272" s="95">
        <f>IF(P271/Q271=0,"",P271/Q271)</f>
        <v>0.66666666666666663</v>
      </c>
      <c r="R272" s="96" t="s">
        <v>86</v>
      </c>
    </row>
    <row r="273" spans="1:19" ht="15.75" customHeight="1">
      <c r="A273" s="64">
        <v>2602</v>
      </c>
      <c r="B273" s="87"/>
      <c r="C273" s="87"/>
      <c r="D273" s="87"/>
      <c r="E273" s="87"/>
      <c r="F273" s="87"/>
      <c r="G273" s="87"/>
      <c r="H273" s="87"/>
      <c r="I273" s="87"/>
      <c r="J273" s="87"/>
      <c r="K273" s="88"/>
      <c r="L273" s="97"/>
      <c r="M273" s="98"/>
      <c r="N273" s="99"/>
      <c r="O273" s="98"/>
      <c r="P273" s="99"/>
      <c r="Q273" s="99"/>
      <c r="R273" s="122"/>
    </row>
    <row r="274" spans="1:19" ht="18" customHeight="1">
      <c r="A274" s="29"/>
      <c r="B274" s="30"/>
      <c r="C274" s="30"/>
      <c r="D274" s="30"/>
      <c r="E274" s="288" t="s">
        <v>111</v>
      </c>
      <c r="F274" s="289"/>
      <c r="G274" s="289"/>
      <c r="H274" s="289"/>
      <c r="I274" s="289"/>
      <c r="J274" s="290"/>
      <c r="K274" s="101">
        <f>SUM(K258:K270)</f>
        <v>21</v>
      </c>
      <c r="L274" s="102">
        <f>(SUM(K264:K266)/B258)</f>
        <v>0.33333333333333331</v>
      </c>
      <c r="M274" s="102">
        <f>IF(K274=0,"",K274/B258)</f>
        <v>0.46666666666666667</v>
      </c>
      <c r="N274" s="102">
        <f>M274-L274</f>
        <v>0.13333333333333336</v>
      </c>
      <c r="O274" s="3"/>
      <c r="P274" s="30"/>
      <c r="Q274" s="23"/>
      <c r="R274" s="3"/>
    </row>
    <row r="275" spans="1:19" ht="12.75" customHeight="1">
      <c r="L275" s="3"/>
      <c r="M275" s="3"/>
      <c r="O275" s="3"/>
    </row>
    <row r="276" spans="1:19" ht="12.75" customHeight="1">
      <c r="L276" s="3"/>
      <c r="M276" s="3"/>
      <c r="O276" s="3"/>
    </row>
    <row r="277" spans="1:19" ht="26.25" customHeight="1">
      <c r="A277" s="2"/>
      <c r="B277" s="291" t="s">
        <v>99</v>
      </c>
      <c r="C277" s="292"/>
      <c r="D277" s="292"/>
      <c r="E277" s="292"/>
      <c r="F277" s="292"/>
      <c r="G277" s="292"/>
      <c r="H277" s="292"/>
      <c r="I277" s="292"/>
      <c r="J277" s="292"/>
      <c r="K277" s="60" t="s">
        <v>118</v>
      </c>
      <c r="L277" s="60"/>
      <c r="M277" s="60"/>
      <c r="N277" s="30"/>
      <c r="O277" s="3"/>
      <c r="P277" s="30"/>
      <c r="Q277" s="30"/>
      <c r="R277" s="30"/>
    </row>
    <row r="278" spans="1:19" ht="20.25" customHeight="1">
      <c r="A278" s="293" t="s">
        <v>10</v>
      </c>
      <c r="B278" s="294" t="s">
        <v>100</v>
      </c>
      <c r="C278" s="289"/>
      <c r="D278" s="289"/>
      <c r="E278" s="289"/>
      <c r="F278" s="289"/>
      <c r="G278" s="289"/>
      <c r="H278" s="289"/>
      <c r="I278" s="289"/>
      <c r="J278" s="290"/>
      <c r="K278" s="295" t="s">
        <v>11</v>
      </c>
      <c r="L278" s="286" t="s">
        <v>3</v>
      </c>
      <c r="M278" s="286" t="s">
        <v>4</v>
      </c>
      <c r="N278" s="284" t="s">
        <v>5</v>
      </c>
      <c r="O278" s="286" t="s">
        <v>6</v>
      </c>
      <c r="P278" s="287" t="s">
        <v>7</v>
      </c>
      <c r="Q278" s="287" t="s">
        <v>8</v>
      </c>
      <c r="R278" s="286" t="s">
        <v>101</v>
      </c>
    </row>
    <row r="279" spans="1:19" ht="15.75" customHeight="1">
      <c r="A279" s="285"/>
      <c r="B279" s="64" t="s">
        <v>102</v>
      </c>
      <c r="C279" s="64" t="s">
        <v>103</v>
      </c>
      <c r="D279" s="64" t="s">
        <v>104</v>
      </c>
      <c r="E279" s="64" t="s">
        <v>105</v>
      </c>
      <c r="F279" s="64" t="s">
        <v>106</v>
      </c>
      <c r="G279" s="64" t="s">
        <v>107</v>
      </c>
      <c r="H279" s="64" t="s">
        <v>108</v>
      </c>
      <c r="I279" s="64" t="s">
        <v>109</v>
      </c>
      <c r="J279" s="64" t="s">
        <v>110</v>
      </c>
      <c r="K279" s="285"/>
      <c r="L279" s="285"/>
      <c r="M279" s="285"/>
      <c r="N279" s="285"/>
      <c r="O279" s="285"/>
      <c r="P279" s="285"/>
      <c r="Q279" s="285"/>
      <c r="R279" s="285"/>
    </row>
    <row r="280" spans="1:19" ht="15.75" customHeight="1">
      <c r="A280" s="64">
        <v>1902</v>
      </c>
      <c r="B280" s="65">
        <v>57</v>
      </c>
      <c r="C280" s="87"/>
      <c r="D280" s="87"/>
      <c r="E280" s="87"/>
      <c r="F280" s="87"/>
      <c r="G280" s="87"/>
      <c r="H280" s="87"/>
      <c r="I280" s="87"/>
      <c r="J280" s="87"/>
      <c r="K280" s="88"/>
      <c r="L280" s="67"/>
      <c r="M280" s="49"/>
      <c r="N280" s="68"/>
      <c r="O280" s="107"/>
      <c r="P280" s="70">
        <f>B280</f>
        <v>57</v>
      </c>
      <c r="Q280" s="108"/>
      <c r="R280" s="107"/>
    </row>
    <row r="281" spans="1:19" ht="15.75" customHeight="1">
      <c r="A281" s="64">
        <v>2001</v>
      </c>
      <c r="B281" s="87"/>
      <c r="C281" s="87">
        <v>52</v>
      </c>
      <c r="D281" s="87"/>
      <c r="E281" s="87"/>
      <c r="F281" s="87"/>
      <c r="G281" s="87"/>
      <c r="H281" s="87"/>
      <c r="I281" s="87"/>
      <c r="J281" s="87"/>
      <c r="K281" s="88"/>
      <c r="L281" s="72"/>
      <c r="M281" s="3"/>
      <c r="N281" s="73"/>
      <c r="O281" s="74">
        <f>IF(C281=0,"",C281/B280)</f>
        <v>0.91228070175438591</v>
      </c>
      <c r="P281" s="75">
        <v>52</v>
      </c>
      <c r="Q281" s="76">
        <f t="shared" ref="Q281:Q288" si="24">IF(P281=0,"",P281/P280)</f>
        <v>0.91228070175438591</v>
      </c>
      <c r="R281" s="76">
        <f t="shared" ref="R281:R288" si="25">IF(P281=0,"",100%-Q281)</f>
        <v>8.7719298245614086E-2</v>
      </c>
    </row>
    <row r="282" spans="1:19" ht="15.75" customHeight="1">
      <c r="A282" s="64">
        <v>2002</v>
      </c>
      <c r="B282" s="87"/>
      <c r="C282" s="87"/>
      <c r="D282" s="87">
        <v>45</v>
      </c>
      <c r="E282" s="87"/>
      <c r="F282" s="87"/>
      <c r="G282" s="87"/>
      <c r="H282" s="87"/>
      <c r="I282" s="87"/>
      <c r="J282" s="87"/>
      <c r="K282" s="88"/>
      <c r="L282" s="72"/>
      <c r="M282" s="3"/>
      <c r="N282" s="73"/>
      <c r="O282" s="74">
        <f>IF(D282=0,"",D282/C281)</f>
        <v>0.86538461538461542</v>
      </c>
      <c r="P282" s="75">
        <v>49</v>
      </c>
      <c r="Q282" s="76">
        <f t="shared" si="24"/>
        <v>0.94230769230769229</v>
      </c>
      <c r="R282" s="76">
        <f t="shared" si="25"/>
        <v>5.7692307692307709E-2</v>
      </c>
      <c r="S282" s="8">
        <f>P282/P280</f>
        <v>0.85964912280701755</v>
      </c>
    </row>
    <row r="283" spans="1:19" ht="15.75" customHeight="1">
      <c r="A283" s="64">
        <v>2101</v>
      </c>
      <c r="B283" s="87"/>
      <c r="C283" s="87"/>
      <c r="D283" s="87"/>
      <c r="E283" s="87">
        <v>41</v>
      </c>
      <c r="F283" s="87"/>
      <c r="G283" s="87"/>
      <c r="H283" s="87"/>
      <c r="I283" s="87"/>
      <c r="J283" s="87"/>
      <c r="K283" s="88"/>
      <c r="L283" s="72"/>
      <c r="M283" s="3"/>
      <c r="N283" s="73"/>
      <c r="O283" s="74">
        <f>IF(E283=0,"",E283/D282)</f>
        <v>0.91111111111111109</v>
      </c>
      <c r="P283" s="75">
        <v>44</v>
      </c>
      <c r="Q283" s="76">
        <f t="shared" si="24"/>
        <v>0.89795918367346939</v>
      </c>
      <c r="R283" s="76">
        <f t="shared" si="25"/>
        <v>0.10204081632653061</v>
      </c>
    </row>
    <row r="284" spans="1:19" ht="15.75" customHeight="1">
      <c r="A284" s="64">
        <v>2102</v>
      </c>
      <c r="B284" s="87"/>
      <c r="C284" s="87"/>
      <c r="D284" s="87"/>
      <c r="E284" s="87"/>
      <c r="F284" s="87">
        <v>37</v>
      </c>
      <c r="G284" s="87"/>
      <c r="H284" s="87"/>
      <c r="I284" s="87"/>
      <c r="J284" s="87"/>
      <c r="K284" s="88"/>
      <c r="L284" s="72"/>
      <c r="M284" s="3"/>
      <c r="N284" s="73"/>
      <c r="O284" s="74">
        <f>IF(F284=0,"",F284/E283)</f>
        <v>0.90243902439024393</v>
      </c>
      <c r="P284" s="75">
        <v>41</v>
      </c>
      <c r="Q284" s="76">
        <f t="shared" si="24"/>
        <v>0.93181818181818177</v>
      </c>
      <c r="R284" s="76">
        <f t="shared" si="25"/>
        <v>6.8181818181818232E-2</v>
      </c>
    </row>
    <row r="285" spans="1:19" ht="15.75" customHeight="1">
      <c r="A285" s="64">
        <v>2201</v>
      </c>
      <c r="B285" s="87"/>
      <c r="C285" s="87"/>
      <c r="D285" s="87"/>
      <c r="E285" s="87"/>
      <c r="F285" s="87"/>
      <c r="G285" s="87">
        <v>35</v>
      </c>
      <c r="H285" s="87"/>
      <c r="I285" s="87"/>
      <c r="J285" s="87"/>
      <c r="K285" s="88"/>
      <c r="L285" s="72"/>
      <c r="M285" s="3"/>
      <c r="N285" s="73"/>
      <c r="O285" s="74">
        <f>IF(G285=0,"",G285/F284)</f>
        <v>0.94594594594594594</v>
      </c>
      <c r="P285" s="75">
        <v>39</v>
      </c>
      <c r="Q285" s="76">
        <f t="shared" si="24"/>
        <v>0.95121951219512191</v>
      </c>
      <c r="R285" s="76">
        <f t="shared" si="25"/>
        <v>4.8780487804878092E-2</v>
      </c>
    </row>
    <row r="286" spans="1:19" ht="15.75" customHeight="1">
      <c r="A286" s="64">
        <v>2202</v>
      </c>
      <c r="B286" s="87"/>
      <c r="C286" s="87"/>
      <c r="D286" s="87"/>
      <c r="E286" s="87"/>
      <c r="F286" s="87"/>
      <c r="G286" s="87"/>
      <c r="H286" s="87">
        <v>33</v>
      </c>
      <c r="I286" s="87"/>
      <c r="J286" s="87"/>
      <c r="K286" s="88"/>
      <c r="L286" s="72"/>
      <c r="M286" s="3"/>
      <c r="N286" s="73"/>
      <c r="O286" s="74">
        <f>IF(H286=0,"",H286/G285)</f>
        <v>0.94285714285714284</v>
      </c>
      <c r="P286" s="75">
        <v>38</v>
      </c>
      <c r="Q286" s="76">
        <f t="shared" si="24"/>
        <v>0.97435897435897434</v>
      </c>
      <c r="R286" s="76">
        <f t="shared" si="25"/>
        <v>2.5641025641025661E-2</v>
      </c>
    </row>
    <row r="287" spans="1:19" ht="15.75" customHeight="1">
      <c r="A287" s="64">
        <v>2301</v>
      </c>
      <c r="B287" s="87"/>
      <c r="C287" s="87"/>
      <c r="D287" s="87"/>
      <c r="E287" s="87"/>
      <c r="F287" s="87"/>
      <c r="G287" s="87"/>
      <c r="H287" s="87"/>
      <c r="I287" s="87">
        <v>33</v>
      </c>
      <c r="J287" s="87"/>
      <c r="K287" s="88">
        <v>1</v>
      </c>
      <c r="L287" s="72"/>
      <c r="M287" s="3"/>
      <c r="N287" s="73"/>
      <c r="O287" s="74">
        <f>IF(I287=0,"",I287/H286)</f>
        <v>1</v>
      </c>
      <c r="P287" s="75">
        <v>35</v>
      </c>
      <c r="Q287" s="76">
        <f t="shared" si="24"/>
        <v>0.92105263157894735</v>
      </c>
      <c r="R287" s="76">
        <f t="shared" si="25"/>
        <v>7.8947368421052655E-2</v>
      </c>
    </row>
    <row r="288" spans="1:19" ht="15.75" customHeight="1">
      <c r="A288" s="64">
        <v>2302</v>
      </c>
      <c r="B288" s="87"/>
      <c r="C288" s="87"/>
      <c r="D288" s="87"/>
      <c r="E288" s="87"/>
      <c r="F288" s="87"/>
      <c r="G288" s="87"/>
      <c r="H288" s="87"/>
      <c r="I288" s="87"/>
      <c r="J288" s="87">
        <v>31</v>
      </c>
      <c r="K288" s="88">
        <v>23</v>
      </c>
      <c r="L288" s="72"/>
      <c r="M288" s="3"/>
      <c r="N288" s="73"/>
      <c r="O288" s="78">
        <f>IF(J288=0,"",J288/I287)</f>
        <v>0.93939393939393945</v>
      </c>
      <c r="P288" s="75">
        <v>34</v>
      </c>
      <c r="Q288" s="79">
        <f t="shared" si="24"/>
        <v>0.97142857142857142</v>
      </c>
      <c r="R288" s="79">
        <f t="shared" si="25"/>
        <v>2.8571428571428581E-2</v>
      </c>
    </row>
    <row r="289" spans="1:19" ht="15.75" customHeight="1">
      <c r="A289" s="64">
        <v>2401</v>
      </c>
      <c r="B289" s="87"/>
      <c r="C289" s="87"/>
      <c r="D289" s="87"/>
      <c r="E289" s="87"/>
      <c r="F289" s="87"/>
      <c r="G289" s="87"/>
      <c r="H289" s="87"/>
      <c r="I289" s="87"/>
      <c r="J289" s="87">
        <v>10</v>
      </c>
      <c r="K289" s="88">
        <v>7</v>
      </c>
      <c r="L289" s="72"/>
      <c r="M289" s="3"/>
      <c r="N289" s="30"/>
      <c r="O289" s="80"/>
      <c r="P289" s="81">
        <v>11</v>
      </c>
      <c r="Q289" s="82"/>
      <c r="R289" s="83"/>
    </row>
    <row r="290" spans="1:19" ht="15.75" customHeight="1">
      <c r="A290" s="64">
        <v>2402</v>
      </c>
      <c r="B290" s="87"/>
      <c r="C290" s="87"/>
      <c r="D290" s="87"/>
      <c r="E290" s="87"/>
      <c r="F290" s="87"/>
      <c r="G290" s="87"/>
      <c r="H290" s="87"/>
      <c r="I290" s="87"/>
      <c r="J290" s="87">
        <v>2</v>
      </c>
      <c r="K290" s="88">
        <v>2</v>
      </c>
      <c r="L290" s="72"/>
      <c r="M290" s="3"/>
      <c r="N290" s="30"/>
      <c r="O290" s="84"/>
      <c r="P290" s="85">
        <v>3</v>
      </c>
      <c r="Q290" s="86"/>
      <c r="R290" s="84"/>
    </row>
    <row r="291" spans="1:19" ht="15.75" customHeight="1">
      <c r="A291" s="64">
        <v>2501</v>
      </c>
      <c r="B291" s="87"/>
      <c r="C291" s="87"/>
      <c r="D291" s="87"/>
      <c r="E291" s="87"/>
      <c r="F291" s="87"/>
      <c r="G291" s="87"/>
      <c r="H291" s="87"/>
      <c r="I291" s="87"/>
      <c r="J291" s="87"/>
      <c r="K291" s="88"/>
      <c r="L291" s="72"/>
      <c r="M291" s="3"/>
      <c r="N291" s="30"/>
      <c r="O291" s="84"/>
      <c r="P291" s="85"/>
      <c r="Q291" s="86"/>
      <c r="R291" s="84"/>
    </row>
    <row r="292" spans="1:19" ht="15.75" customHeight="1">
      <c r="A292" s="64">
        <v>2502</v>
      </c>
      <c r="B292" s="87"/>
      <c r="C292" s="87"/>
      <c r="D292" s="87"/>
      <c r="E292" s="87"/>
      <c r="F292" s="87"/>
      <c r="G292" s="87"/>
      <c r="H292" s="87"/>
      <c r="I292" s="87"/>
      <c r="J292" s="87"/>
      <c r="K292" s="88"/>
      <c r="L292" s="72"/>
      <c r="M292" s="3"/>
      <c r="N292" s="30"/>
      <c r="O292" s="3"/>
      <c r="P292" s="30"/>
      <c r="Q292" s="23"/>
      <c r="R292" s="84"/>
    </row>
    <row r="293" spans="1:19" ht="15.75" customHeight="1">
      <c r="A293" s="64">
        <v>2601</v>
      </c>
      <c r="B293" s="87"/>
      <c r="C293" s="87"/>
      <c r="D293" s="87"/>
      <c r="E293" s="87"/>
      <c r="F293" s="87"/>
      <c r="G293" s="87"/>
      <c r="H293" s="87"/>
      <c r="I293" s="87"/>
      <c r="J293" s="87"/>
      <c r="K293" s="88"/>
      <c r="L293" s="72"/>
      <c r="M293" s="3"/>
      <c r="N293" s="30"/>
      <c r="O293" s="89" t="s">
        <v>83</v>
      </c>
      <c r="P293" s="90">
        <v>5</v>
      </c>
      <c r="Q293" s="91">
        <f>K296</f>
        <v>33</v>
      </c>
      <c r="R293" s="92" t="s">
        <v>11</v>
      </c>
    </row>
    <row r="294" spans="1:19" ht="15.75" customHeight="1">
      <c r="A294" s="64">
        <v>2602</v>
      </c>
      <c r="B294" s="87"/>
      <c r="C294" s="87"/>
      <c r="D294" s="87"/>
      <c r="E294" s="87"/>
      <c r="F294" s="87"/>
      <c r="G294" s="87"/>
      <c r="H294" s="87"/>
      <c r="I294" s="87"/>
      <c r="J294" s="87"/>
      <c r="K294" s="88"/>
      <c r="L294" s="72"/>
      <c r="M294" s="3"/>
      <c r="N294" s="30"/>
      <c r="O294" s="93" t="s">
        <v>85</v>
      </c>
      <c r="P294" s="94">
        <f>IF(P293/B280=0,"",P293/B280)</f>
        <v>8.771929824561403E-2</v>
      </c>
      <c r="Q294" s="95">
        <f>IF(P293/Q293=0,"",P293/Q293)</f>
        <v>0.15151515151515152</v>
      </c>
      <c r="R294" s="96" t="s">
        <v>86</v>
      </c>
    </row>
    <row r="295" spans="1:19" ht="15.75" customHeight="1">
      <c r="A295" s="64">
        <v>2701</v>
      </c>
      <c r="B295" s="87"/>
      <c r="C295" s="87"/>
      <c r="D295" s="87"/>
      <c r="E295" s="87"/>
      <c r="F295" s="87"/>
      <c r="G295" s="87"/>
      <c r="H295" s="87"/>
      <c r="I295" s="87"/>
      <c r="J295" s="87"/>
      <c r="K295" s="88"/>
      <c r="L295" s="97"/>
      <c r="M295" s="98"/>
      <c r="N295" s="99"/>
      <c r="O295" s="98"/>
      <c r="P295" s="99"/>
      <c r="Q295" s="99"/>
      <c r="R295" s="122"/>
    </row>
    <row r="296" spans="1:19" ht="18" customHeight="1">
      <c r="A296" s="29"/>
      <c r="B296" s="30"/>
      <c r="C296" s="30"/>
      <c r="D296" s="30"/>
      <c r="E296" s="288" t="s">
        <v>111</v>
      </c>
      <c r="F296" s="289"/>
      <c r="G296" s="289"/>
      <c r="H296" s="289"/>
      <c r="I296" s="289"/>
      <c r="J296" s="290"/>
      <c r="K296" s="101">
        <f>SUM(K280:K292)</f>
        <v>33</v>
      </c>
      <c r="L296" s="102">
        <f>SUM(K286:K288)/B280</f>
        <v>0.42105263157894735</v>
      </c>
      <c r="M296" s="102">
        <f>IF(K296=0,"",K296/B280)</f>
        <v>0.57894736842105265</v>
      </c>
      <c r="N296" s="102">
        <f>IF(K288=0,"",M296-L296)</f>
        <v>0.15789473684210531</v>
      </c>
      <c r="O296" s="3"/>
      <c r="P296" s="30"/>
      <c r="Q296" s="23"/>
      <c r="R296" s="3"/>
    </row>
    <row r="297" spans="1:19" ht="12.75" customHeight="1">
      <c r="L297" s="3"/>
      <c r="M297" s="3"/>
      <c r="O297" s="3"/>
    </row>
    <row r="298" spans="1:19" ht="12.75" customHeight="1">
      <c r="L298" s="3"/>
      <c r="M298" s="3"/>
      <c r="O298" s="3"/>
    </row>
    <row r="299" spans="1:19" ht="26.25" customHeight="1">
      <c r="A299" s="2"/>
      <c r="B299" s="291" t="s">
        <v>99</v>
      </c>
      <c r="C299" s="292"/>
      <c r="D299" s="292"/>
      <c r="E299" s="292"/>
      <c r="F299" s="292"/>
      <c r="G299" s="292"/>
      <c r="H299" s="292"/>
      <c r="I299" s="292"/>
      <c r="J299" s="292"/>
      <c r="K299" s="60" t="s">
        <v>119</v>
      </c>
      <c r="L299" s="60"/>
      <c r="M299" s="60"/>
      <c r="N299" s="30"/>
      <c r="O299" s="3"/>
      <c r="P299" s="30"/>
      <c r="Q299" s="30"/>
      <c r="R299" s="30"/>
    </row>
    <row r="300" spans="1:19" ht="20.25" customHeight="1">
      <c r="A300" s="293" t="s">
        <v>10</v>
      </c>
      <c r="B300" s="294" t="s">
        <v>100</v>
      </c>
      <c r="C300" s="289"/>
      <c r="D300" s="289"/>
      <c r="E300" s="289"/>
      <c r="F300" s="289"/>
      <c r="G300" s="289"/>
      <c r="H300" s="289"/>
      <c r="I300" s="289"/>
      <c r="J300" s="290"/>
      <c r="K300" s="295" t="s">
        <v>11</v>
      </c>
      <c r="L300" s="286" t="s">
        <v>3</v>
      </c>
      <c r="M300" s="286" t="s">
        <v>4</v>
      </c>
      <c r="N300" s="284" t="s">
        <v>5</v>
      </c>
      <c r="O300" s="286" t="s">
        <v>6</v>
      </c>
      <c r="P300" s="287" t="s">
        <v>7</v>
      </c>
      <c r="Q300" s="287" t="s">
        <v>8</v>
      </c>
      <c r="R300" s="286" t="s">
        <v>101</v>
      </c>
    </row>
    <row r="301" spans="1:19" ht="15.75" customHeight="1">
      <c r="A301" s="285"/>
      <c r="B301" s="64" t="s">
        <v>102</v>
      </c>
      <c r="C301" s="64" t="s">
        <v>103</v>
      </c>
      <c r="D301" s="64" t="s">
        <v>104</v>
      </c>
      <c r="E301" s="64" t="s">
        <v>105</v>
      </c>
      <c r="F301" s="64" t="s">
        <v>106</v>
      </c>
      <c r="G301" s="64" t="s">
        <v>107</v>
      </c>
      <c r="H301" s="64" t="s">
        <v>108</v>
      </c>
      <c r="I301" s="64" t="s">
        <v>109</v>
      </c>
      <c r="J301" s="64" t="s">
        <v>110</v>
      </c>
      <c r="K301" s="285"/>
      <c r="L301" s="285"/>
      <c r="M301" s="285"/>
      <c r="N301" s="285"/>
      <c r="O301" s="285"/>
      <c r="P301" s="285"/>
      <c r="Q301" s="285"/>
      <c r="R301" s="285"/>
    </row>
    <row r="302" spans="1:19" ht="15.75" customHeight="1">
      <c r="A302" s="64">
        <v>2001</v>
      </c>
      <c r="B302" s="65">
        <v>30</v>
      </c>
      <c r="C302" s="87"/>
      <c r="D302" s="87"/>
      <c r="E302" s="87"/>
      <c r="F302" s="87"/>
      <c r="G302" s="87"/>
      <c r="H302" s="87"/>
      <c r="I302" s="87"/>
      <c r="J302" s="87"/>
      <c r="K302" s="88"/>
      <c r="L302" s="67"/>
      <c r="M302" s="49"/>
      <c r="N302" s="68"/>
      <c r="O302" s="107"/>
      <c r="P302" s="70">
        <f>B302</f>
        <v>30</v>
      </c>
      <c r="Q302" s="108"/>
      <c r="R302" s="107"/>
    </row>
    <row r="303" spans="1:19" ht="15.75" customHeight="1">
      <c r="A303" s="64">
        <v>2002</v>
      </c>
      <c r="B303" s="87"/>
      <c r="C303" s="87">
        <v>29</v>
      </c>
      <c r="D303" s="87"/>
      <c r="E303" s="87"/>
      <c r="F303" s="87"/>
      <c r="G303" s="87"/>
      <c r="H303" s="87"/>
      <c r="I303" s="87"/>
      <c r="J303" s="87"/>
      <c r="K303" s="88"/>
      <c r="L303" s="72"/>
      <c r="M303" s="3"/>
      <c r="N303" s="73"/>
      <c r="O303" s="74">
        <f>IF(C303=0,"",C303/B302)</f>
        <v>0.96666666666666667</v>
      </c>
      <c r="P303" s="75">
        <v>29</v>
      </c>
      <c r="Q303" s="76">
        <f t="shared" ref="Q303:Q310" si="26">IF(P303=0,"",P303/P302)</f>
        <v>0.96666666666666667</v>
      </c>
      <c r="R303" s="76">
        <f t="shared" ref="R303:R310" si="27">IF(P303=0,"",100%-Q303)</f>
        <v>3.3333333333333326E-2</v>
      </c>
    </row>
    <row r="304" spans="1:19" ht="15.75" customHeight="1">
      <c r="A304" s="64">
        <v>2101</v>
      </c>
      <c r="B304" s="87"/>
      <c r="C304" s="87"/>
      <c r="D304" s="87">
        <v>25</v>
      </c>
      <c r="E304" s="87"/>
      <c r="F304" s="87"/>
      <c r="G304" s="87"/>
      <c r="H304" s="87"/>
      <c r="I304" s="87"/>
      <c r="J304" s="87"/>
      <c r="K304" s="88"/>
      <c r="L304" s="72"/>
      <c r="M304" s="3"/>
      <c r="N304" s="73"/>
      <c r="O304" s="74">
        <f>IF(D304=0,"",D304/C303)</f>
        <v>0.86206896551724133</v>
      </c>
      <c r="P304" s="75">
        <v>27</v>
      </c>
      <c r="Q304" s="76">
        <f t="shared" si="26"/>
        <v>0.93103448275862066</v>
      </c>
      <c r="R304" s="76">
        <f t="shared" si="27"/>
        <v>6.8965517241379337E-2</v>
      </c>
      <c r="S304" s="8">
        <f>P304/P302</f>
        <v>0.9</v>
      </c>
    </row>
    <row r="305" spans="1:18" ht="15.75" customHeight="1">
      <c r="A305" s="64">
        <v>2102</v>
      </c>
      <c r="B305" s="87"/>
      <c r="C305" s="87"/>
      <c r="D305" s="87"/>
      <c r="E305" s="87">
        <v>18</v>
      </c>
      <c r="F305" s="87"/>
      <c r="G305" s="87"/>
      <c r="H305" s="87"/>
      <c r="I305" s="87"/>
      <c r="J305" s="87"/>
      <c r="K305" s="88"/>
      <c r="L305" s="72"/>
      <c r="M305" s="3"/>
      <c r="N305" s="73"/>
      <c r="O305" s="74">
        <f>IF(E305=0,"",E305/D304)</f>
        <v>0.72</v>
      </c>
      <c r="P305" s="75">
        <v>22</v>
      </c>
      <c r="Q305" s="76">
        <f t="shared" si="26"/>
        <v>0.81481481481481477</v>
      </c>
      <c r="R305" s="76">
        <f t="shared" si="27"/>
        <v>0.18518518518518523</v>
      </c>
    </row>
    <row r="306" spans="1:18" ht="15.75" customHeight="1">
      <c r="A306" s="64">
        <v>2201</v>
      </c>
      <c r="B306" s="87"/>
      <c r="C306" s="87"/>
      <c r="D306" s="87"/>
      <c r="E306" s="87"/>
      <c r="F306" s="87">
        <v>17</v>
      </c>
      <c r="G306" s="87"/>
      <c r="H306" s="87"/>
      <c r="I306" s="87"/>
      <c r="J306" s="87"/>
      <c r="K306" s="88"/>
      <c r="L306" s="72"/>
      <c r="M306" s="3"/>
      <c r="N306" s="73"/>
      <c r="O306" s="74">
        <f>IF(F306=0,"",F306/E305)</f>
        <v>0.94444444444444442</v>
      </c>
      <c r="P306" s="75">
        <v>23</v>
      </c>
      <c r="Q306" s="76">
        <f t="shared" si="26"/>
        <v>1.0454545454545454</v>
      </c>
      <c r="R306" s="76">
        <f t="shared" si="27"/>
        <v>-4.5454545454545414E-2</v>
      </c>
    </row>
    <row r="307" spans="1:18" ht="15.75" customHeight="1">
      <c r="A307" s="64">
        <v>2202</v>
      </c>
      <c r="B307" s="87"/>
      <c r="C307" s="87"/>
      <c r="D307" s="87"/>
      <c r="E307" s="87"/>
      <c r="F307" s="87"/>
      <c r="G307" s="87">
        <v>17</v>
      </c>
      <c r="H307" s="87"/>
      <c r="I307" s="87"/>
      <c r="J307" s="87"/>
      <c r="K307" s="88"/>
      <c r="L307" s="72"/>
      <c r="M307" s="3"/>
      <c r="N307" s="73"/>
      <c r="O307" s="74">
        <f>IF(G307=0,"",G307/F306)</f>
        <v>1</v>
      </c>
      <c r="P307" s="75">
        <v>22</v>
      </c>
      <c r="Q307" s="76">
        <f t="shared" si="26"/>
        <v>0.95652173913043481</v>
      </c>
      <c r="R307" s="76">
        <f t="shared" si="27"/>
        <v>4.3478260869565188E-2</v>
      </c>
    </row>
    <row r="308" spans="1:18" ht="15.75" customHeight="1">
      <c r="A308" s="64">
        <v>2301</v>
      </c>
      <c r="B308" s="87"/>
      <c r="C308" s="87"/>
      <c r="D308" s="87"/>
      <c r="E308" s="87"/>
      <c r="F308" s="87"/>
      <c r="G308" s="87"/>
      <c r="H308" s="87">
        <v>17</v>
      </c>
      <c r="I308" s="87"/>
      <c r="J308" s="87"/>
      <c r="K308" s="88"/>
      <c r="L308" s="72"/>
      <c r="M308" s="3"/>
      <c r="N308" s="73"/>
      <c r="O308" s="74">
        <f>IF(H308=0,"",H308/G307)</f>
        <v>1</v>
      </c>
      <c r="P308" s="75">
        <v>21</v>
      </c>
      <c r="Q308" s="76">
        <f t="shared" si="26"/>
        <v>0.95454545454545459</v>
      </c>
      <c r="R308" s="76">
        <f t="shared" si="27"/>
        <v>4.5454545454545414E-2</v>
      </c>
    </row>
    <row r="309" spans="1:18" ht="15.75" customHeight="1">
      <c r="A309" s="64">
        <v>2302</v>
      </c>
      <c r="B309" s="87"/>
      <c r="C309" s="87"/>
      <c r="D309" s="87"/>
      <c r="E309" s="87"/>
      <c r="F309" s="87"/>
      <c r="G309" s="87"/>
      <c r="H309" s="87"/>
      <c r="I309" s="87">
        <v>17</v>
      </c>
      <c r="J309" s="87"/>
      <c r="K309" s="88">
        <v>1</v>
      </c>
      <c r="L309" s="72"/>
      <c r="M309" s="3"/>
      <c r="N309" s="73"/>
      <c r="O309" s="74">
        <f>IF(I309=0,"",I309/H308)</f>
        <v>1</v>
      </c>
      <c r="P309" s="75">
        <v>21</v>
      </c>
      <c r="Q309" s="76">
        <f t="shared" si="26"/>
        <v>1</v>
      </c>
      <c r="R309" s="76">
        <f t="shared" si="27"/>
        <v>0</v>
      </c>
    </row>
    <row r="310" spans="1:18" ht="15.75" customHeight="1">
      <c r="A310" s="64">
        <v>2401</v>
      </c>
      <c r="B310" s="87"/>
      <c r="C310" s="87"/>
      <c r="D310" s="87"/>
      <c r="E310" s="87"/>
      <c r="F310" s="87"/>
      <c r="G310" s="87"/>
      <c r="H310" s="87"/>
      <c r="I310" s="87"/>
      <c r="J310" s="87">
        <v>17</v>
      </c>
      <c r="K310" s="88">
        <v>15</v>
      </c>
      <c r="L310" s="72"/>
      <c r="M310" s="3"/>
      <c r="N310" s="73"/>
      <c r="O310" s="78">
        <f>IF(J310=0,"",J310/I309)</f>
        <v>1</v>
      </c>
      <c r="P310" s="75">
        <v>20</v>
      </c>
      <c r="Q310" s="79">
        <f t="shared" si="26"/>
        <v>0.95238095238095233</v>
      </c>
      <c r="R310" s="79">
        <f t="shared" si="27"/>
        <v>4.7619047619047672E-2</v>
      </c>
    </row>
    <row r="311" spans="1:18" ht="15.75" customHeight="1">
      <c r="A311" s="64">
        <v>2402</v>
      </c>
      <c r="B311" s="87"/>
      <c r="C311" s="87"/>
      <c r="D311" s="87"/>
      <c r="E311" s="87"/>
      <c r="F311" s="87"/>
      <c r="G311" s="87"/>
      <c r="H311" s="87"/>
      <c r="I311" s="87"/>
      <c r="J311" s="87">
        <v>2</v>
      </c>
      <c r="K311" s="88"/>
      <c r="L311" s="72"/>
      <c r="M311" s="3"/>
      <c r="N311" s="30"/>
      <c r="O311" s="80"/>
      <c r="P311" s="81">
        <v>5</v>
      </c>
      <c r="Q311" s="82"/>
      <c r="R311" s="83"/>
    </row>
    <row r="312" spans="1:18" ht="15.75" customHeight="1">
      <c r="A312" s="64">
        <v>2501</v>
      </c>
      <c r="B312" s="87"/>
      <c r="C312" s="87"/>
      <c r="D312" s="87"/>
      <c r="E312" s="87"/>
      <c r="F312" s="87"/>
      <c r="G312" s="87"/>
      <c r="H312" s="87"/>
      <c r="I312" s="87"/>
      <c r="J312" s="87"/>
      <c r="K312" s="88"/>
      <c r="L312" s="72"/>
      <c r="M312" s="3"/>
      <c r="N312" s="30"/>
      <c r="O312" s="84"/>
      <c r="P312" s="85"/>
      <c r="Q312" s="86"/>
      <c r="R312" s="84"/>
    </row>
    <row r="313" spans="1:18" ht="15.75" customHeight="1">
      <c r="A313" s="64">
        <v>2502</v>
      </c>
      <c r="B313" s="87"/>
      <c r="C313" s="87"/>
      <c r="D313" s="87"/>
      <c r="E313" s="87"/>
      <c r="F313" s="87"/>
      <c r="G313" s="87"/>
      <c r="H313" s="87"/>
      <c r="I313" s="87"/>
      <c r="J313" s="87"/>
      <c r="K313" s="88"/>
      <c r="L313" s="72"/>
      <c r="M313" s="3"/>
      <c r="N313" s="30"/>
      <c r="O313" s="84"/>
      <c r="P313" s="85"/>
      <c r="Q313" s="86"/>
      <c r="R313" s="84"/>
    </row>
    <row r="314" spans="1:18" ht="15.75" customHeight="1">
      <c r="A314" s="64">
        <v>2601</v>
      </c>
      <c r="B314" s="87"/>
      <c r="C314" s="87"/>
      <c r="D314" s="87"/>
      <c r="E314" s="87"/>
      <c r="F314" s="87"/>
      <c r="G314" s="87"/>
      <c r="H314" s="87"/>
      <c r="I314" s="87"/>
      <c r="J314" s="87"/>
      <c r="K314" s="88"/>
      <c r="L314" s="72"/>
      <c r="M314" s="3"/>
      <c r="N314" s="30"/>
      <c r="O314" s="3"/>
      <c r="P314" s="30"/>
      <c r="Q314" s="23"/>
      <c r="R314" s="84"/>
    </row>
    <row r="315" spans="1:18" ht="15.75" customHeight="1">
      <c r="A315" s="64">
        <v>2602</v>
      </c>
      <c r="B315" s="87"/>
      <c r="C315" s="87"/>
      <c r="D315" s="87"/>
      <c r="E315" s="87"/>
      <c r="F315" s="87"/>
      <c r="G315" s="87"/>
      <c r="H315" s="87"/>
      <c r="I315" s="87"/>
      <c r="J315" s="87"/>
      <c r="K315" s="88"/>
      <c r="L315" s="72"/>
      <c r="M315" s="3"/>
      <c r="N315" s="30"/>
      <c r="O315" s="89" t="s">
        <v>83</v>
      </c>
      <c r="P315" s="90">
        <v>2</v>
      </c>
      <c r="Q315" s="91">
        <f>IF(SUM(K308:K311)=0,"",SUM(K308:K311))</f>
        <v>16</v>
      </c>
      <c r="R315" s="92" t="s">
        <v>11</v>
      </c>
    </row>
    <row r="316" spans="1:18" ht="15.75" customHeight="1">
      <c r="A316" s="64">
        <v>2701</v>
      </c>
      <c r="B316" s="87"/>
      <c r="C316" s="87"/>
      <c r="D316" s="87"/>
      <c r="E316" s="87"/>
      <c r="F316" s="87"/>
      <c r="G316" s="87"/>
      <c r="H316" s="87"/>
      <c r="I316" s="87"/>
      <c r="J316" s="87"/>
      <c r="K316" s="88"/>
      <c r="L316" s="72"/>
      <c r="M316" s="3"/>
      <c r="N316" s="30"/>
      <c r="O316" s="93" t="s">
        <v>85</v>
      </c>
      <c r="P316" s="94">
        <f>IF(P315/B302=0,"",P315/B302)</f>
        <v>6.6666666666666666E-2</v>
      </c>
      <c r="Q316" s="95">
        <f>IF(P315/Q315=0,"",P315/Q315)</f>
        <v>0.125</v>
      </c>
      <c r="R316" s="96" t="s">
        <v>86</v>
      </c>
    </row>
    <row r="317" spans="1:18" ht="15.75" customHeight="1">
      <c r="A317" s="64">
        <v>2702</v>
      </c>
      <c r="B317" s="87"/>
      <c r="C317" s="87"/>
      <c r="D317" s="87"/>
      <c r="E317" s="87"/>
      <c r="F317" s="87"/>
      <c r="G317" s="87"/>
      <c r="H317" s="87"/>
      <c r="I317" s="87"/>
      <c r="J317" s="87"/>
      <c r="K317" s="88"/>
      <c r="L317" s="97"/>
      <c r="M317" s="98"/>
      <c r="N317" s="99"/>
      <c r="O317" s="98"/>
      <c r="P317" s="99"/>
      <c r="Q317" s="99"/>
      <c r="R317" s="122"/>
    </row>
    <row r="318" spans="1:18" ht="18" customHeight="1">
      <c r="A318" s="29"/>
      <c r="B318" s="30"/>
      <c r="C318" s="30"/>
      <c r="D318" s="30"/>
      <c r="E318" s="288" t="s">
        <v>111</v>
      </c>
      <c r="F318" s="289"/>
      <c r="G318" s="289"/>
      <c r="H318" s="289"/>
      <c r="I318" s="289"/>
      <c r="J318" s="290"/>
      <c r="K318" s="101">
        <f>SUM(K302:K314)</f>
        <v>16</v>
      </c>
      <c r="L318" s="102">
        <f>SUM(K308:K310)/B302</f>
        <v>0.53333333333333333</v>
      </c>
      <c r="M318" s="102">
        <f>IF(K318=0,"",K318/B302)</f>
        <v>0.53333333333333333</v>
      </c>
      <c r="N318" s="102">
        <f>IF(K310=0,"",M318-L318)</f>
        <v>0</v>
      </c>
      <c r="O318" s="3"/>
      <c r="P318" s="30"/>
      <c r="Q318" s="23"/>
      <c r="R318" s="3"/>
    </row>
    <row r="319" spans="1:18" ht="12.75" customHeight="1">
      <c r="L319" s="3"/>
      <c r="M319" s="3"/>
      <c r="O319" s="3"/>
    </row>
    <row r="320" spans="1:18" ht="12.75" customHeight="1">
      <c r="L320" s="3"/>
      <c r="M320" s="3"/>
      <c r="O320" s="3"/>
    </row>
    <row r="321" spans="1:19" ht="26.25" customHeight="1">
      <c r="A321" s="2"/>
      <c r="B321" s="291" t="s">
        <v>99</v>
      </c>
      <c r="C321" s="292"/>
      <c r="D321" s="292"/>
      <c r="E321" s="292"/>
      <c r="F321" s="292"/>
      <c r="G321" s="292"/>
      <c r="H321" s="292"/>
      <c r="I321" s="292"/>
      <c r="J321" s="292"/>
      <c r="K321" s="60" t="s">
        <v>120</v>
      </c>
      <c r="L321" s="60"/>
      <c r="M321" s="60"/>
      <c r="N321" s="30"/>
      <c r="O321" s="3"/>
      <c r="P321" s="30"/>
      <c r="Q321" s="30"/>
      <c r="R321" s="30"/>
    </row>
    <row r="322" spans="1:19" ht="20.25" customHeight="1">
      <c r="A322" s="293" t="s">
        <v>10</v>
      </c>
      <c r="B322" s="294" t="s">
        <v>100</v>
      </c>
      <c r="C322" s="289"/>
      <c r="D322" s="289"/>
      <c r="E322" s="289"/>
      <c r="F322" s="289"/>
      <c r="G322" s="289"/>
      <c r="H322" s="289"/>
      <c r="I322" s="289"/>
      <c r="J322" s="290"/>
      <c r="K322" s="295" t="s">
        <v>11</v>
      </c>
      <c r="L322" s="286" t="s">
        <v>3</v>
      </c>
      <c r="M322" s="286" t="s">
        <v>4</v>
      </c>
      <c r="N322" s="284" t="s">
        <v>5</v>
      </c>
      <c r="O322" s="286" t="s">
        <v>6</v>
      </c>
      <c r="P322" s="287" t="s">
        <v>7</v>
      </c>
      <c r="Q322" s="287" t="s">
        <v>8</v>
      </c>
      <c r="R322" s="286" t="s">
        <v>101</v>
      </c>
    </row>
    <row r="323" spans="1:19" ht="15.75" customHeight="1">
      <c r="A323" s="285"/>
      <c r="B323" s="64" t="s">
        <v>102</v>
      </c>
      <c r="C323" s="64" t="s">
        <v>103</v>
      </c>
      <c r="D323" s="64" t="s">
        <v>104</v>
      </c>
      <c r="E323" s="64" t="s">
        <v>105</v>
      </c>
      <c r="F323" s="64" t="s">
        <v>106</v>
      </c>
      <c r="G323" s="64" t="s">
        <v>107</v>
      </c>
      <c r="H323" s="64" t="s">
        <v>108</v>
      </c>
      <c r="I323" s="64" t="s">
        <v>109</v>
      </c>
      <c r="J323" s="64" t="s">
        <v>110</v>
      </c>
      <c r="K323" s="285"/>
      <c r="L323" s="285"/>
      <c r="M323" s="285"/>
      <c r="N323" s="285"/>
      <c r="O323" s="285"/>
      <c r="P323" s="285"/>
      <c r="Q323" s="285"/>
      <c r="R323" s="285"/>
    </row>
    <row r="324" spans="1:19" ht="15.75" customHeight="1">
      <c r="A324" s="64">
        <v>2002</v>
      </c>
      <c r="B324" s="65">
        <v>47</v>
      </c>
      <c r="C324" s="87"/>
      <c r="D324" s="87"/>
      <c r="E324" s="87"/>
      <c r="F324" s="87"/>
      <c r="G324" s="87"/>
      <c r="H324" s="87"/>
      <c r="I324" s="87"/>
      <c r="J324" s="87"/>
      <c r="K324" s="88"/>
      <c r="L324" s="67"/>
      <c r="M324" s="49"/>
      <c r="N324" s="68"/>
      <c r="O324" s="107"/>
      <c r="P324" s="70">
        <f>B324</f>
        <v>47</v>
      </c>
      <c r="Q324" s="108"/>
      <c r="R324" s="107"/>
    </row>
    <row r="325" spans="1:19" ht="15.75" customHeight="1">
      <c r="A325" s="64">
        <v>2101</v>
      </c>
      <c r="B325" s="87"/>
      <c r="C325" s="87">
        <v>41</v>
      </c>
      <c r="D325" s="87"/>
      <c r="E325" s="87"/>
      <c r="F325" s="87"/>
      <c r="G325" s="87"/>
      <c r="H325" s="87"/>
      <c r="I325" s="87"/>
      <c r="J325" s="87"/>
      <c r="K325" s="88"/>
      <c r="L325" s="72"/>
      <c r="M325" s="3"/>
      <c r="N325" s="73"/>
      <c r="O325" s="74">
        <f>IF(C325=0,"",C325/B324)</f>
        <v>0.87234042553191493</v>
      </c>
      <c r="P325" s="75">
        <v>41</v>
      </c>
      <c r="Q325" s="76">
        <f t="shared" ref="Q325:Q332" si="28">IF(P325=0,"",P325/P324)</f>
        <v>0.87234042553191493</v>
      </c>
      <c r="R325" s="76">
        <f t="shared" ref="R325:R332" si="29">IF(P325=0,"",100%-Q325)</f>
        <v>0.12765957446808507</v>
      </c>
    </row>
    <row r="326" spans="1:19" ht="15.75" customHeight="1">
      <c r="A326" s="64">
        <v>2102</v>
      </c>
      <c r="B326" s="87"/>
      <c r="C326" s="87"/>
      <c r="D326" s="87">
        <v>33</v>
      </c>
      <c r="E326" s="87"/>
      <c r="F326" s="87"/>
      <c r="G326" s="87"/>
      <c r="H326" s="87"/>
      <c r="I326" s="87"/>
      <c r="J326" s="87"/>
      <c r="K326" s="88"/>
      <c r="L326" s="72"/>
      <c r="M326" s="3"/>
      <c r="N326" s="73"/>
      <c r="O326" s="74">
        <f>IF(D326=0,"",D326/C325)</f>
        <v>0.80487804878048785</v>
      </c>
      <c r="P326" s="75">
        <v>36</v>
      </c>
      <c r="Q326" s="76">
        <f t="shared" si="28"/>
        <v>0.87804878048780488</v>
      </c>
      <c r="R326" s="76">
        <f t="shared" si="29"/>
        <v>0.12195121951219512</v>
      </c>
      <c r="S326" s="8">
        <f>P326/P324</f>
        <v>0.76595744680851063</v>
      </c>
    </row>
    <row r="327" spans="1:19" ht="15.75" customHeight="1">
      <c r="A327" s="64">
        <v>2201</v>
      </c>
      <c r="B327" s="87"/>
      <c r="C327" s="87"/>
      <c r="D327" s="87"/>
      <c r="E327" s="87">
        <v>29</v>
      </c>
      <c r="F327" s="87"/>
      <c r="G327" s="87"/>
      <c r="H327" s="87"/>
      <c r="I327" s="87"/>
      <c r="J327" s="87"/>
      <c r="K327" s="88"/>
      <c r="L327" s="72"/>
      <c r="M327" s="3"/>
      <c r="N327" s="73"/>
      <c r="O327" s="74">
        <f>IF(E327=0,"",E327/D326)</f>
        <v>0.87878787878787878</v>
      </c>
      <c r="P327" s="75">
        <v>34</v>
      </c>
      <c r="Q327" s="76">
        <f t="shared" si="28"/>
        <v>0.94444444444444442</v>
      </c>
      <c r="R327" s="76">
        <f t="shared" si="29"/>
        <v>5.555555555555558E-2</v>
      </c>
    </row>
    <row r="328" spans="1:19" ht="15.75" customHeight="1">
      <c r="A328" s="64">
        <v>2202</v>
      </c>
      <c r="B328" s="87"/>
      <c r="C328" s="87"/>
      <c r="D328" s="87"/>
      <c r="E328" s="87"/>
      <c r="F328" s="87">
        <v>28</v>
      </c>
      <c r="G328" s="87"/>
      <c r="H328" s="87"/>
      <c r="I328" s="87"/>
      <c r="J328" s="87"/>
      <c r="K328" s="88"/>
      <c r="L328" s="72"/>
      <c r="M328" s="3"/>
      <c r="N328" s="73"/>
      <c r="O328" s="74">
        <f>IF(F328=0,"",F328/E327)</f>
        <v>0.96551724137931039</v>
      </c>
      <c r="P328" s="75">
        <v>31</v>
      </c>
      <c r="Q328" s="76">
        <f t="shared" si="28"/>
        <v>0.91176470588235292</v>
      </c>
      <c r="R328" s="76">
        <f t="shared" si="29"/>
        <v>8.8235294117647078E-2</v>
      </c>
    </row>
    <row r="329" spans="1:19" ht="15.75" customHeight="1">
      <c r="A329" s="64">
        <v>2301</v>
      </c>
      <c r="B329" s="87"/>
      <c r="C329" s="87"/>
      <c r="D329" s="87"/>
      <c r="E329" s="87"/>
      <c r="F329" s="87"/>
      <c r="G329" s="87">
        <v>26</v>
      </c>
      <c r="H329" s="87"/>
      <c r="I329" s="87"/>
      <c r="J329" s="87"/>
      <c r="K329" s="88"/>
      <c r="L329" s="72"/>
      <c r="M329" s="3"/>
      <c r="N329" s="73"/>
      <c r="O329" s="74">
        <f>IF(G329=0,"",G329/F328)</f>
        <v>0.9285714285714286</v>
      </c>
      <c r="P329" s="75">
        <v>28</v>
      </c>
      <c r="Q329" s="76">
        <f t="shared" si="28"/>
        <v>0.90322580645161288</v>
      </c>
      <c r="R329" s="76">
        <f t="shared" si="29"/>
        <v>9.6774193548387122E-2</v>
      </c>
    </row>
    <row r="330" spans="1:19" ht="15.75" customHeight="1">
      <c r="A330" s="64">
        <v>2302</v>
      </c>
      <c r="B330" s="87"/>
      <c r="C330" s="87"/>
      <c r="D330" s="87"/>
      <c r="E330" s="87"/>
      <c r="F330" s="87"/>
      <c r="G330" s="87"/>
      <c r="H330" s="87">
        <v>23</v>
      </c>
      <c r="I330" s="87"/>
      <c r="J330" s="87"/>
      <c r="K330" s="88"/>
      <c r="L330" s="72"/>
      <c r="M330" s="3"/>
      <c r="N330" s="73"/>
      <c r="O330" s="74">
        <f>IF(H330=0,"",H330/G329)</f>
        <v>0.88461538461538458</v>
      </c>
      <c r="P330" s="75">
        <v>26</v>
      </c>
      <c r="Q330" s="76">
        <f t="shared" si="28"/>
        <v>0.9285714285714286</v>
      </c>
      <c r="R330" s="76">
        <f t="shared" si="29"/>
        <v>7.1428571428571397E-2</v>
      </c>
    </row>
    <row r="331" spans="1:19" ht="15.75" customHeight="1">
      <c r="A331" s="64">
        <v>2401</v>
      </c>
      <c r="B331" s="87"/>
      <c r="C331" s="87"/>
      <c r="D331" s="87"/>
      <c r="E331" s="87"/>
      <c r="F331" s="87"/>
      <c r="G331" s="87"/>
      <c r="H331" s="87"/>
      <c r="I331" s="87">
        <v>23</v>
      </c>
      <c r="J331" s="87"/>
      <c r="K331" s="88"/>
      <c r="L331" s="72"/>
      <c r="M331" s="3"/>
      <c r="N331" s="73"/>
      <c r="O331" s="74">
        <f>IF(I331=0,"",I331/H330)</f>
        <v>1</v>
      </c>
      <c r="P331" s="75">
        <v>26</v>
      </c>
      <c r="Q331" s="76">
        <f t="shared" si="28"/>
        <v>1</v>
      </c>
      <c r="R331" s="76">
        <f t="shared" si="29"/>
        <v>0</v>
      </c>
    </row>
    <row r="332" spans="1:19" ht="15.75" customHeight="1">
      <c r="A332" s="64">
        <v>2402</v>
      </c>
      <c r="B332" s="87"/>
      <c r="C332" s="87"/>
      <c r="D332" s="87"/>
      <c r="E332" s="87"/>
      <c r="F332" s="87"/>
      <c r="G332" s="87"/>
      <c r="H332" s="87"/>
      <c r="I332" s="87"/>
      <c r="J332" s="87">
        <v>23</v>
      </c>
      <c r="K332" s="88">
        <v>20</v>
      </c>
      <c r="L332" s="72"/>
      <c r="M332" s="3"/>
      <c r="N332" s="73"/>
      <c r="O332" s="78">
        <f>IF(J332=0,"",J332/I331)</f>
        <v>1</v>
      </c>
      <c r="P332" s="75">
        <v>26</v>
      </c>
      <c r="Q332" s="79">
        <f t="shared" si="28"/>
        <v>1</v>
      </c>
      <c r="R332" s="79">
        <f t="shared" si="29"/>
        <v>0</v>
      </c>
    </row>
    <row r="333" spans="1:19" ht="15.75" customHeight="1">
      <c r="A333" s="64">
        <v>2501</v>
      </c>
      <c r="B333" s="87"/>
      <c r="C333" s="87"/>
      <c r="D333" s="87"/>
      <c r="E333" s="87"/>
      <c r="F333" s="87"/>
      <c r="G333" s="87"/>
      <c r="H333" s="87"/>
      <c r="I333" s="87"/>
      <c r="J333" s="87"/>
      <c r="K333" s="88"/>
      <c r="L333" s="72"/>
      <c r="M333" s="3"/>
      <c r="N333" s="30"/>
      <c r="O333" s="80"/>
      <c r="P333" s="81"/>
      <c r="Q333" s="82"/>
      <c r="R333" s="83"/>
    </row>
    <row r="334" spans="1:19" ht="15.75" customHeight="1">
      <c r="A334" s="64">
        <v>2502</v>
      </c>
      <c r="B334" s="87"/>
      <c r="C334" s="87"/>
      <c r="D334" s="87"/>
      <c r="E334" s="87"/>
      <c r="F334" s="87"/>
      <c r="G334" s="87"/>
      <c r="H334" s="87"/>
      <c r="I334" s="87"/>
      <c r="J334" s="87"/>
      <c r="K334" s="88"/>
      <c r="L334" s="72"/>
      <c r="M334" s="3"/>
      <c r="N334" s="30"/>
      <c r="O334" s="84"/>
      <c r="P334" s="85"/>
      <c r="Q334" s="86"/>
      <c r="R334" s="84"/>
    </row>
    <row r="335" spans="1:19" ht="15.75" customHeight="1">
      <c r="A335" s="64">
        <v>2601</v>
      </c>
      <c r="B335" s="87"/>
      <c r="C335" s="87"/>
      <c r="D335" s="87"/>
      <c r="E335" s="87"/>
      <c r="F335" s="87"/>
      <c r="G335" s="87"/>
      <c r="H335" s="87"/>
      <c r="I335" s="87"/>
      <c r="J335" s="87"/>
      <c r="K335" s="88"/>
      <c r="L335" s="72"/>
      <c r="M335" s="3"/>
      <c r="N335" s="30"/>
      <c r="O335" s="84"/>
      <c r="P335" s="85"/>
      <c r="Q335" s="86"/>
      <c r="R335" s="84"/>
    </row>
    <row r="336" spans="1:19" ht="15.75" customHeight="1">
      <c r="A336" s="64">
        <v>2602</v>
      </c>
      <c r="B336" s="87"/>
      <c r="C336" s="87"/>
      <c r="D336" s="87"/>
      <c r="E336" s="87"/>
      <c r="F336" s="87"/>
      <c r="G336" s="87"/>
      <c r="H336" s="87"/>
      <c r="I336" s="87"/>
      <c r="J336" s="87"/>
      <c r="K336" s="88"/>
      <c r="L336" s="72"/>
      <c r="M336" s="3"/>
      <c r="N336" s="30"/>
      <c r="O336" s="3"/>
      <c r="P336" s="30"/>
      <c r="Q336" s="23"/>
      <c r="R336" s="84"/>
    </row>
    <row r="337" spans="1:19" ht="15.75" customHeight="1">
      <c r="A337" s="64">
        <v>2701</v>
      </c>
      <c r="B337" s="87"/>
      <c r="C337" s="87"/>
      <c r="D337" s="87"/>
      <c r="E337" s="87"/>
      <c r="F337" s="87"/>
      <c r="G337" s="87"/>
      <c r="H337" s="87"/>
      <c r="I337" s="87"/>
      <c r="J337" s="87"/>
      <c r="K337" s="88"/>
      <c r="L337" s="72"/>
      <c r="M337" s="3"/>
      <c r="N337" s="30"/>
      <c r="O337" s="89" t="s">
        <v>83</v>
      </c>
      <c r="P337" s="90"/>
      <c r="Q337" s="91">
        <f>IF(SUM(K330:K333)=0,"",SUM(K330:K333))</f>
        <v>20</v>
      </c>
      <c r="R337" s="92" t="s">
        <v>11</v>
      </c>
    </row>
    <row r="338" spans="1:19" ht="15.75" customHeight="1">
      <c r="A338" s="64">
        <v>2702</v>
      </c>
      <c r="B338" s="87"/>
      <c r="C338" s="87"/>
      <c r="D338" s="87"/>
      <c r="E338" s="87"/>
      <c r="F338" s="87"/>
      <c r="G338" s="87"/>
      <c r="H338" s="87"/>
      <c r="I338" s="87"/>
      <c r="J338" s="87"/>
      <c r="K338" s="88"/>
      <c r="L338" s="72"/>
      <c r="M338" s="3"/>
      <c r="N338" s="30"/>
      <c r="O338" s="93" t="s">
        <v>85</v>
      </c>
      <c r="P338" s="94" t="str">
        <f>IF(P337/B324=0,"",P337/B324)</f>
        <v/>
      </c>
      <c r="Q338" s="95" t="str">
        <f>IF(P337/Q337=0,"",P337/Q337)</f>
        <v/>
      </c>
      <c r="R338" s="96" t="s">
        <v>86</v>
      </c>
    </row>
    <row r="339" spans="1:19" ht="15.75" customHeight="1">
      <c r="A339" s="64">
        <v>2801</v>
      </c>
      <c r="B339" s="87"/>
      <c r="C339" s="87"/>
      <c r="D339" s="87"/>
      <c r="E339" s="87"/>
      <c r="F339" s="87"/>
      <c r="G339" s="87"/>
      <c r="H339" s="87"/>
      <c r="I339" s="87"/>
      <c r="J339" s="87"/>
      <c r="K339" s="88"/>
      <c r="L339" s="97"/>
      <c r="M339" s="98"/>
      <c r="N339" s="99"/>
      <c r="O339" s="98"/>
      <c r="P339" s="99"/>
      <c r="Q339" s="99"/>
      <c r="R339" s="122"/>
    </row>
    <row r="340" spans="1:19" ht="18" customHeight="1">
      <c r="A340" s="29"/>
      <c r="B340" s="30"/>
      <c r="C340" s="30"/>
      <c r="D340" s="30"/>
      <c r="E340" s="288" t="s">
        <v>111</v>
      </c>
      <c r="F340" s="289"/>
      <c r="G340" s="289"/>
      <c r="H340" s="289"/>
      <c r="I340" s="289"/>
      <c r="J340" s="290"/>
      <c r="K340" s="101">
        <f>SUM(K324:K336)</f>
        <v>20</v>
      </c>
      <c r="L340" s="102">
        <f>IF(K332=0,"",K332/B324)</f>
        <v>0.42553191489361702</v>
      </c>
      <c r="M340" s="102">
        <f>IF(K340=0,"",K340/B324)</f>
        <v>0.42553191489361702</v>
      </c>
      <c r="N340" s="102">
        <f>IF(K332=0,"",M340-L340)</f>
        <v>0</v>
      </c>
      <c r="O340" s="3"/>
      <c r="P340" s="30"/>
      <c r="Q340" s="23"/>
      <c r="R340" s="3"/>
    </row>
    <row r="341" spans="1:19" ht="12.75" customHeight="1">
      <c r="L341" s="3"/>
      <c r="M341" s="3"/>
      <c r="O341" s="3"/>
    </row>
    <row r="342" spans="1:19" ht="12.75" customHeight="1">
      <c r="L342" s="3"/>
      <c r="M342" s="3"/>
      <c r="O342" s="3"/>
    </row>
    <row r="343" spans="1:19" ht="26.25">
      <c r="A343" s="2"/>
      <c r="B343" s="291" t="s">
        <v>99</v>
      </c>
      <c r="C343" s="292"/>
      <c r="D343" s="292"/>
      <c r="E343" s="292"/>
      <c r="F343" s="292"/>
      <c r="G343" s="292"/>
      <c r="H343" s="292"/>
      <c r="I343" s="292"/>
      <c r="J343" s="292"/>
      <c r="K343" s="60" t="s">
        <v>121</v>
      </c>
      <c r="L343" s="60"/>
      <c r="M343" s="60"/>
      <c r="N343" s="30"/>
      <c r="O343" s="3"/>
      <c r="P343" s="30"/>
      <c r="Q343" s="30"/>
      <c r="R343" s="30"/>
    </row>
    <row r="344" spans="1:19" ht="20.25">
      <c r="A344" s="293" t="s">
        <v>10</v>
      </c>
      <c r="B344" s="294" t="s">
        <v>100</v>
      </c>
      <c r="C344" s="289"/>
      <c r="D344" s="289"/>
      <c r="E344" s="289"/>
      <c r="F344" s="289"/>
      <c r="G344" s="289"/>
      <c r="H344" s="289"/>
      <c r="I344" s="289"/>
      <c r="J344" s="290"/>
      <c r="K344" s="295" t="s">
        <v>11</v>
      </c>
      <c r="L344" s="286" t="s">
        <v>3</v>
      </c>
      <c r="M344" s="286" t="s">
        <v>4</v>
      </c>
      <c r="N344" s="284" t="s">
        <v>5</v>
      </c>
      <c r="O344" s="286" t="s">
        <v>6</v>
      </c>
      <c r="P344" s="287" t="s">
        <v>7</v>
      </c>
      <c r="Q344" s="287" t="s">
        <v>8</v>
      </c>
      <c r="R344" s="286" t="s">
        <v>101</v>
      </c>
    </row>
    <row r="345" spans="1:19" ht="15.75">
      <c r="A345" s="285"/>
      <c r="B345" s="64" t="s">
        <v>102</v>
      </c>
      <c r="C345" s="64" t="s">
        <v>103</v>
      </c>
      <c r="D345" s="64" t="s">
        <v>104</v>
      </c>
      <c r="E345" s="64" t="s">
        <v>105</v>
      </c>
      <c r="F345" s="64" t="s">
        <v>106</v>
      </c>
      <c r="G345" s="64" t="s">
        <v>107</v>
      </c>
      <c r="H345" s="64" t="s">
        <v>108</v>
      </c>
      <c r="I345" s="64" t="s">
        <v>109</v>
      </c>
      <c r="J345" s="64" t="s">
        <v>110</v>
      </c>
      <c r="K345" s="285"/>
      <c r="L345" s="285"/>
      <c r="M345" s="285"/>
      <c r="N345" s="285"/>
      <c r="O345" s="285"/>
      <c r="P345" s="285"/>
      <c r="Q345" s="285"/>
      <c r="R345" s="285"/>
    </row>
    <row r="346" spans="1:19" ht="15.75">
      <c r="A346" s="64">
        <v>2101</v>
      </c>
      <c r="B346" s="65">
        <v>26</v>
      </c>
      <c r="C346" s="87"/>
      <c r="D346" s="87"/>
      <c r="E346" s="87"/>
      <c r="F346" s="87"/>
      <c r="G346" s="87"/>
      <c r="H346" s="87"/>
      <c r="I346" s="87"/>
      <c r="J346" s="87"/>
      <c r="K346" s="88"/>
      <c r="L346" s="67"/>
      <c r="M346" s="49"/>
      <c r="N346" s="68"/>
      <c r="O346" s="107"/>
      <c r="P346" s="70">
        <f>B346</f>
        <v>26</v>
      </c>
      <c r="Q346" s="108"/>
      <c r="R346" s="107"/>
    </row>
    <row r="347" spans="1:19" ht="15.75">
      <c r="A347" s="64">
        <v>2102</v>
      </c>
      <c r="B347" s="87"/>
      <c r="C347" s="87">
        <v>17</v>
      </c>
      <c r="D347" s="87"/>
      <c r="E347" s="87"/>
      <c r="F347" s="87"/>
      <c r="G347" s="87"/>
      <c r="H347" s="87"/>
      <c r="I347" s="87"/>
      <c r="J347" s="87"/>
      <c r="K347" s="88"/>
      <c r="L347" s="72"/>
      <c r="M347" s="3"/>
      <c r="N347" s="73"/>
      <c r="O347" s="74">
        <f>IF(C347=0,"",C347/B346)</f>
        <v>0.65384615384615385</v>
      </c>
      <c r="P347" s="75">
        <v>18</v>
      </c>
      <c r="Q347" s="76">
        <f t="shared" ref="Q347:Q354" si="30">IF(P347=0,"",P347/P346)</f>
        <v>0.69230769230769229</v>
      </c>
      <c r="R347" s="76">
        <f t="shared" ref="R347:R354" si="31">IF(P347=0,"",100%-Q347)</f>
        <v>0.30769230769230771</v>
      </c>
    </row>
    <row r="348" spans="1:19" ht="15.75">
      <c r="A348" s="64">
        <v>2201</v>
      </c>
      <c r="B348" s="87"/>
      <c r="C348" s="87"/>
      <c r="D348" s="87">
        <v>15</v>
      </c>
      <c r="E348" s="87"/>
      <c r="F348" s="87"/>
      <c r="G348" s="87"/>
      <c r="H348" s="87"/>
      <c r="I348" s="87"/>
      <c r="J348" s="87"/>
      <c r="K348" s="88"/>
      <c r="L348" s="72"/>
      <c r="M348" s="3"/>
      <c r="N348" s="73"/>
      <c r="O348" s="74">
        <f>IF(D348=0,"",D348/C347)</f>
        <v>0.88235294117647056</v>
      </c>
      <c r="P348" s="75">
        <v>16</v>
      </c>
      <c r="Q348" s="76">
        <f t="shared" si="30"/>
        <v>0.88888888888888884</v>
      </c>
      <c r="R348" s="76">
        <f t="shared" si="31"/>
        <v>0.11111111111111116</v>
      </c>
      <c r="S348" s="8">
        <f>P348/P346</f>
        <v>0.61538461538461542</v>
      </c>
    </row>
    <row r="349" spans="1:19" ht="15.75">
      <c r="A349" s="64">
        <v>2202</v>
      </c>
      <c r="B349" s="87"/>
      <c r="C349" s="87"/>
      <c r="D349" s="87"/>
      <c r="E349" s="87">
        <v>11</v>
      </c>
      <c r="F349" s="87"/>
      <c r="G349" s="87"/>
      <c r="H349" s="87"/>
      <c r="I349" s="87"/>
      <c r="J349" s="87"/>
      <c r="K349" s="88"/>
      <c r="L349" s="72"/>
      <c r="M349" s="3"/>
      <c r="N349" s="73"/>
      <c r="O349" s="74">
        <f>IF(E349=0,"",E349/D348)</f>
        <v>0.73333333333333328</v>
      </c>
      <c r="P349" s="75">
        <v>14</v>
      </c>
      <c r="Q349" s="76">
        <f t="shared" si="30"/>
        <v>0.875</v>
      </c>
      <c r="R349" s="76">
        <f t="shared" si="31"/>
        <v>0.125</v>
      </c>
    </row>
    <row r="350" spans="1:19" ht="15.75">
      <c r="A350" s="64">
        <v>2301</v>
      </c>
      <c r="B350" s="87"/>
      <c r="C350" s="87"/>
      <c r="D350" s="87"/>
      <c r="E350" s="87"/>
      <c r="F350" s="87">
        <v>10</v>
      </c>
      <c r="G350" s="87"/>
      <c r="H350" s="87"/>
      <c r="I350" s="87"/>
      <c r="J350" s="87"/>
      <c r="K350" s="88"/>
      <c r="L350" s="72"/>
      <c r="M350" s="3"/>
      <c r="N350" s="73"/>
      <c r="O350" s="74">
        <f>IF(F350=0,"",F350/E349)</f>
        <v>0.90909090909090906</v>
      </c>
      <c r="P350" s="75">
        <v>14</v>
      </c>
      <c r="Q350" s="76">
        <f t="shared" si="30"/>
        <v>1</v>
      </c>
      <c r="R350" s="76">
        <f t="shared" si="31"/>
        <v>0</v>
      </c>
    </row>
    <row r="351" spans="1:19" ht="15.75">
      <c r="A351" s="64">
        <v>2302</v>
      </c>
      <c r="B351" s="87"/>
      <c r="C351" s="87"/>
      <c r="D351" s="87"/>
      <c r="E351" s="87"/>
      <c r="F351" s="87"/>
      <c r="G351" s="87">
        <v>10</v>
      </c>
      <c r="H351" s="87"/>
      <c r="I351" s="87"/>
      <c r="J351" s="87"/>
      <c r="K351" s="88"/>
      <c r="L351" s="72"/>
      <c r="M351" s="3"/>
      <c r="N351" s="73"/>
      <c r="O351" s="74">
        <f>IF(G351=0,"",G351/F350)</f>
        <v>1</v>
      </c>
      <c r="P351" s="75">
        <v>14</v>
      </c>
      <c r="Q351" s="76">
        <f t="shared" si="30"/>
        <v>1</v>
      </c>
      <c r="R351" s="76">
        <f t="shared" si="31"/>
        <v>0</v>
      </c>
    </row>
    <row r="352" spans="1:19" ht="15.75">
      <c r="A352" s="64">
        <v>2401</v>
      </c>
      <c r="B352" s="87"/>
      <c r="C352" s="87"/>
      <c r="D352" s="87"/>
      <c r="E352" s="87"/>
      <c r="F352" s="87"/>
      <c r="G352" s="87"/>
      <c r="H352" s="87">
        <v>10</v>
      </c>
      <c r="I352" s="87"/>
      <c r="J352" s="87"/>
      <c r="K352" s="88"/>
      <c r="L352" s="72"/>
      <c r="M352" s="3"/>
      <c r="N352" s="73"/>
      <c r="O352" s="74">
        <f>IF(H352=0,"",H352/G351)</f>
        <v>1</v>
      </c>
      <c r="P352" s="75">
        <v>11</v>
      </c>
      <c r="Q352" s="76">
        <f t="shared" si="30"/>
        <v>0.7857142857142857</v>
      </c>
      <c r="R352" s="76">
        <f t="shared" si="31"/>
        <v>0.2142857142857143</v>
      </c>
    </row>
    <row r="353" spans="1:22" ht="15.75">
      <c r="A353" s="64">
        <v>2402</v>
      </c>
      <c r="B353" s="87"/>
      <c r="C353" s="87"/>
      <c r="D353" s="87"/>
      <c r="E353" s="87"/>
      <c r="F353" s="87"/>
      <c r="G353" s="87"/>
      <c r="H353" s="87"/>
      <c r="I353" s="87">
        <v>10</v>
      </c>
      <c r="J353" s="87"/>
      <c r="K353" s="88"/>
      <c r="L353" s="72"/>
      <c r="M353" s="3"/>
      <c r="N353" s="73"/>
      <c r="O353" s="74">
        <f>IF(I353=0,"",I353/H352)</f>
        <v>1</v>
      </c>
      <c r="P353" s="75">
        <v>11</v>
      </c>
      <c r="Q353" s="76">
        <f t="shared" si="30"/>
        <v>1</v>
      </c>
      <c r="R353" s="76">
        <f t="shared" si="31"/>
        <v>0</v>
      </c>
    </row>
    <row r="354" spans="1:22" ht="15.75">
      <c r="A354" s="64">
        <v>2501</v>
      </c>
      <c r="B354" s="87"/>
      <c r="C354" s="87"/>
      <c r="D354" s="87"/>
      <c r="E354" s="87"/>
      <c r="F354" s="87"/>
      <c r="G354" s="87"/>
      <c r="H354" s="87"/>
      <c r="I354" s="87"/>
      <c r="J354" s="87"/>
      <c r="K354" s="88"/>
      <c r="L354" s="72"/>
      <c r="M354" s="3"/>
      <c r="N354" s="73"/>
      <c r="O354" s="78" t="str">
        <f>IF(J354=0,"",J354/I353)</f>
        <v/>
      </c>
      <c r="P354" s="75"/>
      <c r="Q354" s="79" t="str">
        <f t="shared" si="30"/>
        <v/>
      </c>
      <c r="R354" s="79" t="str">
        <f t="shared" si="31"/>
        <v/>
      </c>
    </row>
    <row r="355" spans="1:22" ht="15.75">
      <c r="A355" s="64">
        <v>2502</v>
      </c>
      <c r="B355" s="87"/>
      <c r="C355" s="87"/>
      <c r="D355" s="87"/>
      <c r="E355" s="87"/>
      <c r="F355" s="87"/>
      <c r="G355" s="87"/>
      <c r="H355" s="87"/>
      <c r="I355" s="87"/>
      <c r="J355" s="87"/>
      <c r="K355" s="88"/>
      <c r="L355" s="72"/>
      <c r="M355" s="3"/>
      <c r="N355" s="30"/>
      <c r="O355" s="80"/>
      <c r="P355" s="81"/>
      <c r="Q355" s="82"/>
      <c r="R355" s="83"/>
    </row>
    <row r="356" spans="1:22" ht="15.75">
      <c r="A356" s="64">
        <v>2601</v>
      </c>
      <c r="B356" s="87"/>
      <c r="C356" s="87"/>
      <c r="D356" s="87"/>
      <c r="E356" s="87"/>
      <c r="F356" s="87"/>
      <c r="G356" s="87"/>
      <c r="H356" s="87"/>
      <c r="I356" s="87"/>
      <c r="J356" s="87"/>
      <c r="K356" s="88"/>
      <c r="L356" s="72"/>
      <c r="M356" s="3"/>
      <c r="N356" s="30"/>
      <c r="O356" s="84"/>
      <c r="P356" s="85"/>
      <c r="Q356" s="86"/>
      <c r="R356" s="84"/>
    </row>
    <row r="357" spans="1:22" ht="15.75">
      <c r="A357" s="64">
        <v>2602</v>
      </c>
      <c r="B357" s="87"/>
      <c r="C357" s="87"/>
      <c r="D357" s="87"/>
      <c r="E357" s="87"/>
      <c r="F357" s="87"/>
      <c r="G357" s="87"/>
      <c r="H357" s="87"/>
      <c r="I357" s="87"/>
      <c r="J357" s="87"/>
      <c r="K357" s="88"/>
      <c r="L357" s="72"/>
      <c r="M357" s="3"/>
      <c r="N357" s="30"/>
      <c r="O357" s="84"/>
      <c r="P357" s="85"/>
      <c r="Q357" s="86"/>
      <c r="R357" s="84"/>
    </row>
    <row r="358" spans="1:22" ht="15.75">
      <c r="A358" s="64">
        <v>2701</v>
      </c>
      <c r="B358" s="87"/>
      <c r="C358" s="87"/>
      <c r="D358" s="87"/>
      <c r="E358" s="87"/>
      <c r="F358" s="87"/>
      <c r="G358" s="87"/>
      <c r="H358" s="87"/>
      <c r="I358" s="87"/>
      <c r="J358" s="87"/>
      <c r="K358" s="88"/>
      <c r="L358" s="72"/>
      <c r="M358" s="3"/>
      <c r="N358" s="30"/>
      <c r="O358" s="3"/>
      <c r="P358" s="30"/>
      <c r="Q358" s="23"/>
      <c r="R358" s="84"/>
    </row>
    <row r="359" spans="1:22" ht="15.75">
      <c r="A359" s="64">
        <v>2702</v>
      </c>
      <c r="B359" s="87"/>
      <c r="C359" s="87"/>
      <c r="D359" s="87"/>
      <c r="E359" s="87"/>
      <c r="F359" s="87"/>
      <c r="G359" s="87"/>
      <c r="H359" s="87"/>
      <c r="I359" s="87"/>
      <c r="J359" s="87"/>
      <c r="K359" s="88"/>
      <c r="L359" s="72"/>
      <c r="M359" s="3"/>
      <c r="N359" s="30"/>
      <c r="O359" s="89" t="s">
        <v>83</v>
      </c>
      <c r="P359" s="90"/>
      <c r="Q359" s="91" t="str">
        <f>IF(SUM(K352:K355)=0,"",SUM(K352:K355))</f>
        <v/>
      </c>
      <c r="R359" s="92" t="s">
        <v>11</v>
      </c>
    </row>
    <row r="360" spans="1:22" ht="15.75">
      <c r="A360" s="64">
        <v>2801</v>
      </c>
      <c r="B360" s="87"/>
      <c r="C360" s="87"/>
      <c r="D360" s="87"/>
      <c r="E360" s="87"/>
      <c r="F360" s="87"/>
      <c r="G360" s="87"/>
      <c r="H360" s="87"/>
      <c r="I360" s="87"/>
      <c r="J360" s="87"/>
      <c r="K360" s="88"/>
      <c r="L360" s="72"/>
      <c r="M360" s="3"/>
      <c r="N360" s="30"/>
      <c r="O360" s="93" t="s">
        <v>85</v>
      </c>
      <c r="P360" s="94" t="str">
        <f>IF(P359/B346=0,"",P359/B346)</f>
        <v/>
      </c>
      <c r="Q360" s="95" t="e">
        <f>IF(P359/Q359=0,"",P359/Q359)</f>
        <v>#VALUE!</v>
      </c>
      <c r="R360" s="96" t="s">
        <v>86</v>
      </c>
    </row>
    <row r="361" spans="1:22" ht="15.75">
      <c r="A361" s="64">
        <v>2802</v>
      </c>
      <c r="B361" s="87"/>
      <c r="C361" s="87"/>
      <c r="D361" s="87"/>
      <c r="E361" s="87"/>
      <c r="F361" s="87"/>
      <c r="G361" s="87"/>
      <c r="H361" s="87"/>
      <c r="I361" s="87"/>
      <c r="J361" s="87"/>
      <c r="K361" s="88"/>
      <c r="L361" s="97"/>
      <c r="M361" s="98"/>
      <c r="N361" s="99"/>
      <c r="O361" s="98"/>
      <c r="P361" s="99"/>
      <c r="Q361" s="99"/>
      <c r="R361" s="122"/>
    </row>
    <row r="362" spans="1:22" ht="18">
      <c r="A362" s="29"/>
      <c r="B362" s="30"/>
      <c r="C362" s="30"/>
      <c r="D362" s="30"/>
      <c r="E362" s="288" t="s">
        <v>111</v>
      </c>
      <c r="F362" s="289"/>
      <c r="G362" s="289"/>
      <c r="H362" s="289"/>
      <c r="I362" s="289"/>
      <c r="J362" s="290"/>
      <c r="K362" s="101">
        <f>SUM(K346:K358)</f>
        <v>0</v>
      </c>
      <c r="L362" s="102" t="str">
        <f>IF(K354=0,"",K354/B346)</f>
        <v/>
      </c>
      <c r="M362" s="102" t="str">
        <f>IF(K362=0,"",K362/B346)</f>
        <v/>
      </c>
      <c r="N362" s="102" t="str">
        <f>IF(K354=0,"",M362-L362)</f>
        <v/>
      </c>
      <c r="O362" s="3"/>
      <c r="P362" s="30"/>
      <c r="Q362" s="23"/>
      <c r="R362" s="3"/>
    </row>
    <row r="363" spans="1:22" ht="12.75" customHeight="1">
      <c r="L363" s="3"/>
      <c r="M363" s="3"/>
      <c r="O363" s="3"/>
    </row>
    <row r="364" spans="1:22" ht="12.75" customHeight="1">
      <c r="L364" s="3"/>
      <c r="M364" s="3"/>
      <c r="O364" s="3"/>
      <c r="V364" s="256">
        <f>AVERAGE(S348,S370)</f>
        <v>0.66880341880341887</v>
      </c>
    </row>
    <row r="365" spans="1:22" ht="26.25">
      <c r="A365" s="2"/>
      <c r="B365" s="291" t="s">
        <v>99</v>
      </c>
      <c r="C365" s="292"/>
      <c r="D365" s="292"/>
      <c r="E365" s="292"/>
      <c r="F365" s="292"/>
      <c r="G365" s="292"/>
      <c r="H365" s="292"/>
      <c r="I365" s="292"/>
      <c r="J365" s="292"/>
      <c r="K365" s="60" t="s">
        <v>122</v>
      </c>
      <c r="L365" s="60"/>
      <c r="M365" s="60"/>
      <c r="N365" s="30"/>
      <c r="O365" s="3"/>
      <c r="P365" s="30"/>
      <c r="Q365" s="30"/>
      <c r="R365" s="30"/>
      <c r="S365" s="131"/>
    </row>
    <row r="366" spans="1:22" ht="20.25">
      <c r="A366" s="293" t="s">
        <v>10</v>
      </c>
      <c r="B366" s="294" t="s">
        <v>100</v>
      </c>
      <c r="C366" s="289"/>
      <c r="D366" s="289"/>
      <c r="E366" s="289"/>
      <c r="F366" s="289"/>
      <c r="G366" s="289"/>
      <c r="H366" s="289"/>
      <c r="I366" s="289"/>
      <c r="J366" s="290"/>
      <c r="K366" s="295" t="s">
        <v>11</v>
      </c>
      <c r="L366" s="286" t="s">
        <v>3</v>
      </c>
      <c r="M366" s="286" t="s">
        <v>4</v>
      </c>
      <c r="N366" s="284" t="s">
        <v>5</v>
      </c>
      <c r="O366" s="286" t="s">
        <v>6</v>
      </c>
      <c r="P366" s="287" t="s">
        <v>7</v>
      </c>
      <c r="Q366" s="287" t="s">
        <v>8</v>
      </c>
      <c r="R366" s="286" t="s">
        <v>101</v>
      </c>
      <c r="S366" s="131"/>
    </row>
    <row r="367" spans="1:22" ht="15.75">
      <c r="A367" s="285"/>
      <c r="B367" s="64" t="s">
        <v>102</v>
      </c>
      <c r="C367" s="64" t="s">
        <v>103</v>
      </c>
      <c r="D367" s="64" t="s">
        <v>104</v>
      </c>
      <c r="E367" s="64" t="s">
        <v>105</v>
      </c>
      <c r="F367" s="64" t="s">
        <v>106</v>
      </c>
      <c r="G367" s="64" t="s">
        <v>107</v>
      </c>
      <c r="H367" s="64" t="s">
        <v>108</v>
      </c>
      <c r="I367" s="64" t="s">
        <v>109</v>
      </c>
      <c r="J367" s="64" t="s">
        <v>110</v>
      </c>
      <c r="K367" s="285"/>
      <c r="L367" s="285"/>
      <c r="M367" s="285"/>
      <c r="N367" s="285"/>
      <c r="O367" s="285"/>
      <c r="P367" s="285"/>
      <c r="Q367" s="285"/>
      <c r="R367" s="285"/>
      <c r="S367" s="131"/>
    </row>
    <row r="368" spans="1:22" ht="15.75">
      <c r="A368" s="64">
        <v>2102</v>
      </c>
      <c r="B368" s="65">
        <v>54</v>
      </c>
      <c r="C368" s="87"/>
      <c r="D368" s="87"/>
      <c r="E368" s="87"/>
      <c r="F368" s="87"/>
      <c r="G368" s="87"/>
      <c r="H368" s="87"/>
      <c r="I368" s="87"/>
      <c r="J368" s="87"/>
      <c r="K368" s="88"/>
      <c r="L368" s="67"/>
      <c r="M368" s="49"/>
      <c r="N368" s="68"/>
      <c r="O368" s="107"/>
      <c r="P368" s="70">
        <f>B368</f>
        <v>54</v>
      </c>
      <c r="Q368" s="108"/>
      <c r="R368" s="107"/>
      <c r="S368" s="131"/>
    </row>
    <row r="369" spans="1:19" ht="15.75">
      <c r="A369" s="64">
        <v>2201</v>
      </c>
      <c r="B369" s="87"/>
      <c r="C369" s="87">
        <v>42</v>
      </c>
      <c r="D369" s="87"/>
      <c r="E369" s="87"/>
      <c r="F369" s="87"/>
      <c r="G369" s="87"/>
      <c r="H369" s="87"/>
      <c r="I369" s="87"/>
      <c r="J369" s="87"/>
      <c r="K369" s="88"/>
      <c r="L369" s="72"/>
      <c r="M369" s="3"/>
      <c r="N369" s="73"/>
      <c r="O369" s="74">
        <f>IF(C369=0,"",C369/B368)</f>
        <v>0.77777777777777779</v>
      </c>
      <c r="P369" s="75">
        <v>45</v>
      </c>
      <c r="Q369" s="76">
        <f t="shared" ref="Q369:Q376" si="32">IF(P369=0,"",P369/P368)</f>
        <v>0.83333333333333337</v>
      </c>
      <c r="R369" s="76">
        <f t="shared" ref="R369:R376" si="33">IF(P369=0,"",100%-Q369)</f>
        <v>0.16666666666666663</v>
      </c>
      <c r="S369" s="131"/>
    </row>
    <row r="370" spans="1:19" ht="15.75">
      <c r="A370" s="64">
        <v>2202</v>
      </c>
      <c r="B370" s="87"/>
      <c r="C370" s="87"/>
      <c r="D370" s="87">
        <v>35</v>
      </c>
      <c r="E370" s="87"/>
      <c r="F370" s="87"/>
      <c r="G370" s="87"/>
      <c r="H370" s="87"/>
      <c r="I370" s="87"/>
      <c r="J370" s="87"/>
      <c r="K370" s="88"/>
      <c r="L370" s="72"/>
      <c r="M370" s="3"/>
      <c r="N370" s="73"/>
      <c r="O370" s="74">
        <f>IF(D370=0,"",D370/C369)</f>
        <v>0.83333333333333337</v>
      </c>
      <c r="P370" s="75">
        <v>39</v>
      </c>
      <c r="Q370" s="76">
        <f t="shared" si="32"/>
        <v>0.8666666666666667</v>
      </c>
      <c r="R370" s="76">
        <f t="shared" si="33"/>
        <v>0.1333333333333333</v>
      </c>
      <c r="S370" s="8">
        <f>P370/P368</f>
        <v>0.72222222222222221</v>
      </c>
    </row>
    <row r="371" spans="1:19" ht="15.75">
      <c r="A371" s="64">
        <v>2301</v>
      </c>
      <c r="B371" s="87"/>
      <c r="C371" s="87"/>
      <c r="D371" s="87"/>
      <c r="E371" s="87">
        <v>26</v>
      </c>
      <c r="F371" s="87"/>
      <c r="G371" s="87"/>
      <c r="H371" s="87"/>
      <c r="I371" s="87"/>
      <c r="J371" s="87"/>
      <c r="K371" s="88"/>
      <c r="L371" s="72"/>
      <c r="M371" s="3"/>
      <c r="N371" s="73"/>
      <c r="O371" s="74">
        <f>IF(E371=0,"",E371/D370)</f>
        <v>0.74285714285714288</v>
      </c>
      <c r="P371" s="75">
        <v>35</v>
      </c>
      <c r="Q371" s="76">
        <f t="shared" si="32"/>
        <v>0.89743589743589747</v>
      </c>
      <c r="R371" s="76">
        <f t="shared" si="33"/>
        <v>0.10256410256410253</v>
      </c>
      <c r="S371" s="131"/>
    </row>
    <row r="372" spans="1:19" ht="15.75">
      <c r="A372" s="64">
        <v>2302</v>
      </c>
      <c r="B372" s="87"/>
      <c r="C372" s="87"/>
      <c r="D372" s="87"/>
      <c r="E372" s="87"/>
      <c r="F372" s="87">
        <v>26</v>
      </c>
      <c r="G372" s="87"/>
      <c r="H372" s="87"/>
      <c r="I372" s="87"/>
      <c r="J372" s="87"/>
      <c r="K372" s="88"/>
      <c r="L372" s="72"/>
      <c r="M372" s="3"/>
      <c r="N372" s="73"/>
      <c r="O372" s="74">
        <f>IF(F372=0,"",F372/E371)</f>
        <v>1</v>
      </c>
      <c r="P372" s="75">
        <v>34</v>
      </c>
      <c r="Q372" s="76">
        <f t="shared" si="32"/>
        <v>0.97142857142857142</v>
      </c>
      <c r="R372" s="76">
        <f t="shared" si="33"/>
        <v>2.8571428571428581E-2</v>
      </c>
      <c r="S372" s="131"/>
    </row>
    <row r="373" spans="1:19" ht="15.75">
      <c r="A373" s="64">
        <v>2401</v>
      </c>
      <c r="B373" s="87"/>
      <c r="C373" s="87"/>
      <c r="D373" s="87"/>
      <c r="E373" s="87"/>
      <c r="F373" s="87"/>
      <c r="G373" s="87">
        <v>25</v>
      </c>
      <c r="H373" s="87"/>
      <c r="I373" s="87"/>
      <c r="J373" s="87"/>
      <c r="K373" s="88"/>
      <c r="L373" s="72"/>
      <c r="M373" s="3"/>
      <c r="N373" s="73"/>
      <c r="O373" s="74">
        <f>IF(G373=0,"",G373/F372)</f>
        <v>0.96153846153846156</v>
      </c>
      <c r="P373" s="75">
        <v>31</v>
      </c>
      <c r="Q373" s="76">
        <f t="shared" si="32"/>
        <v>0.91176470588235292</v>
      </c>
      <c r="R373" s="76">
        <f t="shared" si="33"/>
        <v>8.8235294117647078E-2</v>
      </c>
      <c r="S373" s="131"/>
    </row>
    <row r="374" spans="1:19" ht="15.75">
      <c r="A374" s="64">
        <v>2402</v>
      </c>
      <c r="B374" s="87"/>
      <c r="C374" s="87"/>
      <c r="D374" s="87"/>
      <c r="E374" s="87"/>
      <c r="F374" s="87"/>
      <c r="G374" s="87"/>
      <c r="H374" s="87">
        <v>24</v>
      </c>
      <c r="I374" s="87"/>
      <c r="J374" s="87"/>
      <c r="K374" s="88"/>
      <c r="L374" s="72"/>
      <c r="M374" s="3"/>
      <c r="N374" s="73"/>
      <c r="O374" s="74">
        <f>IF(H374=0,"",H374/G373)</f>
        <v>0.96</v>
      </c>
      <c r="P374" s="75">
        <v>29</v>
      </c>
      <c r="Q374" s="76">
        <f t="shared" si="32"/>
        <v>0.93548387096774188</v>
      </c>
      <c r="R374" s="76">
        <f t="shared" si="33"/>
        <v>6.4516129032258118E-2</v>
      </c>
      <c r="S374" s="131"/>
    </row>
    <row r="375" spans="1:19" ht="15.75">
      <c r="A375" s="64">
        <v>2501</v>
      </c>
      <c r="B375" s="87"/>
      <c r="C375" s="87"/>
      <c r="D375" s="87"/>
      <c r="E375" s="87"/>
      <c r="F375" s="87"/>
      <c r="G375" s="87"/>
      <c r="H375" s="87"/>
      <c r="I375" s="87"/>
      <c r="J375" s="87"/>
      <c r="K375" s="88"/>
      <c r="L375" s="72"/>
      <c r="M375" s="3"/>
      <c r="N375" s="73"/>
      <c r="O375" s="74" t="str">
        <f>IF(I375=0,"",I375/H374)</f>
        <v/>
      </c>
      <c r="P375" s="75"/>
      <c r="Q375" s="76" t="str">
        <f t="shared" si="32"/>
        <v/>
      </c>
      <c r="R375" s="76" t="str">
        <f t="shared" si="33"/>
        <v/>
      </c>
      <c r="S375" s="131"/>
    </row>
    <row r="376" spans="1:19" ht="15.75">
      <c r="A376" s="64">
        <v>2502</v>
      </c>
      <c r="B376" s="87"/>
      <c r="C376" s="87"/>
      <c r="D376" s="87"/>
      <c r="E376" s="87"/>
      <c r="F376" s="87"/>
      <c r="G376" s="87"/>
      <c r="H376" s="87"/>
      <c r="I376" s="87"/>
      <c r="J376" s="87"/>
      <c r="K376" s="88"/>
      <c r="L376" s="72"/>
      <c r="M376" s="3"/>
      <c r="N376" s="73"/>
      <c r="O376" s="78" t="str">
        <f>IF(J376=0,"",J376/I375)</f>
        <v/>
      </c>
      <c r="P376" s="75"/>
      <c r="Q376" s="79" t="str">
        <f t="shared" si="32"/>
        <v/>
      </c>
      <c r="R376" s="79" t="str">
        <f t="shared" si="33"/>
        <v/>
      </c>
      <c r="S376" s="131"/>
    </row>
    <row r="377" spans="1:19" ht="15.75">
      <c r="A377" s="64">
        <v>2601</v>
      </c>
      <c r="B377" s="87"/>
      <c r="C377" s="87"/>
      <c r="D377" s="87"/>
      <c r="E377" s="87"/>
      <c r="F377" s="87"/>
      <c r="G377" s="87"/>
      <c r="H377" s="87"/>
      <c r="I377" s="87"/>
      <c r="J377" s="87"/>
      <c r="K377" s="88"/>
      <c r="L377" s="72"/>
      <c r="M377" s="3"/>
      <c r="N377" s="30"/>
      <c r="O377" s="80"/>
      <c r="P377" s="81"/>
      <c r="Q377" s="82"/>
      <c r="R377" s="83"/>
      <c r="S377" s="131"/>
    </row>
    <row r="378" spans="1:19" ht="15.75">
      <c r="A378" s="64">
        <v>2602</v>
      </c>
      <c r="B378" s="87"/>
      <c r="C378" s="87"/>
      <c r="D378" s="87"/>
      <c r="E378" s="87"/>
      <c r="F378" s="87"/>
      <c r="G378" s="87"/>
      <c r="H378" s="87"/>
      <c r="I378" s="87"/>
      <c r="J378" s="87"/>
      <c r="K378" s="88"/>
      <c r="L378" s="72"/>
      <c r="M378" s="3"/>
      <c r="N378" s="30"/>
      <c r="O378" s="84"/>
      <c r="P378" s="85"/>
      <c r="Q378" s="86"/>
      <c r="R378" s="84"/>
      <c r="S378" s="131"/>
    </row>
    <row r="379" spans="1:19" ht="15.75">
      <c r="A379" s="64">
        <v>2701</v>
      </c>
      <c r="B379" s="87"/>
      <c r="C379" s="87"/>
      <c r="D379" s="87"/>
      <c r="E379" s="87"/>
      <c r="F379" s="87"/>
      <c r="G379" s="87"/>
      <c r="H379" s="87"/>
      <c r="I379" s="87"/>
      <c r="J379" s="87"/>
      <c r="K379" s="88"/>
      <c r="L379" s="72"/>
      <c r="M379" s="3"/>
      <c r="N379" s="30"/>
      <c r="O379" s="84"/>
      <c r="P379" s="85"/>
      <c r="Q379" s="86"/>
      <c r="R379" s="84"/>
      <c r="S379" s="131"/>
    </row>
    <row r="380" spans="1:19" ht="15.75">
      <c r="A380" s="64">
        <v>2702</v>
      </c>
      <c r="B380" s="87"/>
      <c r="C380" s="87"/>
      <c r="D380" s="87"/>
      <c r="E380" s="87"/>
      <c r="F380" s="87"/>
      <c r="G380" s="87"/>
      <c r="H380" s="87"/>
      <c r="I380" s="87"/>
      <c r="J380" s="87"/>
      <c r="K380" s="88"/>
      <c r="L380" s="72"/>
      <c r="M380" s="3"/>
      <c r="N380" s="30"/>
      <c r="O380" s="3"/>
      <c r="P380" s="30"/>
      <c r="Q380" s="23"/>
      <c r="R380" s="84"/>
      <c r="S380" s="131"/>
    </row>
    <row r="381" spans="1:19" ht="15.75">
      <c r="A381" s="64">
        <v>2801</v>
      </c>
      <c r="B381" s="87"/>
      <c r="C381" s="87"/>
      <c r="D381" s="87"/>
      <c r="E381" s="87"/>
      <c r="F381" s="87"/>
      <c r="G381" s="87"/>
      <c r="H381" s="87"/>
      <c r="I381" s="87"/>
      <c r="J381" s="87"/>
      <c r="K381" s="88"/>
      <c r="L381" s="72"/>
      <c r="M381" s="3"/>
      <c r="N381" s="30"/>
      <c r="O381" s="89" t="s">
        <v>83</v>
      </c>
      <c r="P381" s="90"/>
      <c r="Q381" s="91" t="str">
        <f>IF(SUM(K374:K377)=0,"",SUM(K374:K377))</f>
        <v/>
      </c>
      <c r="R381" s="92" t="s">
        <v>11</v>
      </c>
      <c r="S381" s="131"/>
    </row>
    <row r="382" spans="1:19" ht="15.75">
      <c r="A382" s="64">
        <v>2802</v>
      </c>
      <c r="B382" s="87"/>
      <c r="C382" s="87"/>
      <c r="D382" s="87"/>
      <c r="E382" s="87"/>
      <c r="F382" s="87"/>
      <c r="G382" s="87"/>
      <c r="H382" s="87"/>
      <c r="I382" s="87"/>
      <c r="J382" s="87"/>
      <c r="K382" s="88"/>
      <c r="L382" s="72"/>
      <c r="M382" s="3"/>
      <c r="N382" s="30"/>
      <c r="O382" s="93" t="s">
        <v>85</v>
      </c>
      <c r="P382" s="94" t="str">
        <f>IF(P381/B368=0,"",P381/B368)</f>
        <v/>
      </c>
      <c r="Q382" s="95" t="e">
        <f>IF(P381/Q381=0,"",P381/Q381)</f>
        <v>#VALUE!</v>
      </c>
      <c r="R382" s="96" t="s">
        <v>86</v>
      </c>
      <c r="S382" s="131"/>
    </row>
    <row r="383" spans="1:19" ht="15.75">
      <c r="A383" s="64">
        <v>2901</v>
      </c>
      <c r="B383" s="87"/>
      <c r="C383" s="87"/>
      <c r="D383" s="87"/>
      <c r="E383" s="87"/>
      <c r="F383" s="87"/>
      <c r="G383" s="87"/>
      <c r="H383" s="87"/>
      <c r="I383" s="87"/>
      <c r="J383" s="87"/>
      <c r="K383" s="88"/>
      <c r="L383" s="97"/>
      <c r="M383" s="98"/>
      <c r="N383" s="99"/>
      <c r="O383" s="98"/>
      <c r="P383" s="99"/>
      <c r="Q383" s="99"/>
      <c r="R383" s="122"/>
      <c r="S383" s="131"/>
    </row>
    <row r="384" spans="1:19" ht="18">
      <c r="A384" s="29"/>
      <c r="B384" s="30"/>
      <c r="C384" s="30"/>
      <c r="D384" s="30"/>
      <c r="E384" s="288" t="s">
        <v>111</v>
      </c>
      <c r="F384" s="289"/>
      <c r="G384" s="289"/>
      <c r="H384" s="289"/>
      <c r="I384" s="289"/>
      <c r="J384" s="290"/>
      <c r="K384" s="101">
        <f>SUM(K368:K380)</f>
        <v>0</v>
      </c>
      <c r="L384" s="102" t="str">
        <f>IF(K376=0,"",K376/B368)</f>
        <v/>
      </c>
      <c r="M384" s="102" t="str">
        <f>IF(K384=0,"",K384/B368)</f>
        <v/>
      </c>
      <c r="N384" s="102" t="str">
        <f>IF(K376=0,"",M384-L384)</f>
        <v/>
      </c>
      <c r="O384" s="3"/>
      <c r="P384" s="30"/>
      <c r="Q384" s="23"/>
      <c r="R384" s="3"/>
      <c r="S384" s="131"/>
    </row>
    <row r="385" spans="1:19" ht="12.75" customHeight="1">
      <c r="L385" s="3"/>
      <c r="M385" s="3"/>
      <c r="O385" s="3"/>
    </row>
    <row r="386" spans="1:19" ht="12.75" customHeight="1">
      <c r="L386" s="3"/>
      <c r="M386" s="3"/>
      <c r="O386" s="3"/>
    </row>
    <row r="387" spans="1:19" ht="26.25">
      <c r="A387" s="2"/>
      <c r="B387" s="291" t="s">
        <v>99</v>
      </c>
      <c r="C387" s="292"/>
      <c r="D387" s="292"/>
      <c r="E387" s="292"/>
      <c r="F387" s="292"/>
      <c r="G387" s="292"/>
      <c r="H387" s="292"/>
      <c r="I387" s="292"/>
      <c r="J387" s="292"/>
      <c r="K387" s="60" t="s">
        <v>123</v>
      </c>
      <c r="L387" s="60"/>
      <c r="M387" s="60"/>
      <c r="N387" s="30"/>
      <c r="O387" s="3"/>
      <c r="P387" s="30"/>
      <c r="Q387" s="30"/>
      <c r="R387" s="30"/>
      <c r="S387" s="131"/>
    </row>
    <row r="388" spans="1:19" ht="20.25">
      <c r="A388" s="293" t="s">
        <v>10</v>
      </c>
      <c r="B388" s="294" t="s">
        <v>100</v>
      </c>
      <c r="C388" s="289"/>
      <c r="D388" s="289"/>
      <c r="E388" s="289"/>
      <c r="F388" s="289"/>
      <c r="G388" s="289"/>
      <c r="H388" s="289"/>
      <c r="I388" s="289"/>
      <c r="J388" s="290"/>
      <c r="K388" s="295" t="s">
        <v>11</v>
      </c>
      <c r="L388" s="286" t="s">
        <v>3</v>
      </c>
      <c r="M388" s="286" t="s">
        <v>4</v>
      </c>
      <c r="N388" s="284" t="s">
        <v>5</v>
      </c>
      <c r="O388" s="286" t="s">
        <v>6</v>
      </c>
      <c r="P388" s="287" t="s">
        <v>7</v>
      </c>
      <c r="Q388" s="287" t="s">
        <v>8</v>
      </c>
      <c r="R388" s="286" t="s">
        <v>101</v>
      </c>
      <c r="S388" s="131"/>
    </row>
    <row r="389" spans="1:19" ht="15.75">
      <c r="A389" s="285"/>
      <c r="B389" s="64" t="s">
        <v>102</v>
      </c>
      <c r="C389" s="64" t="s">
        <v>103</v>
      </c>
      <c r="D389" s="64" t="s">
        <v>104</v>
      </c>
      <c r="E389" s="64" t="s">
        <v>105</v>
      </c>
      <c r="F389" s="64" t="s">
        <v>106</v>
      </c>
      <c r="G389" s="64" t="s">
        <v>107</v>
      </c>
      <c r="H389" s="64" t="s">
        <v>108</v>
      </c>
      <c r="I389" s="64" t="s">
        <v>109</v>
      </c>
      <c r="J389" s="64" t="s">
        <v>110</v>
      </c>
      <c r="K389" s="285"/>
      <c r="L389" s="285"/>
      <c r="M389" s="285"/>
      <c r="N389" s="285"/>
      <c r="O389" s="285"/>
      <c r="P389" s="285"/>
      <c r="Q389" s="285"/>
      <c r="R389" s="285"/>
      <c r="S389" s="131"/>
    </row>
    <row r="390" spans="1:19" ht="15.75">
      <c r="A390" s="64">
        <v>2201</v>
      </c>
      <c r="B390" s="65">
        <v>33</v>
      </c>
      <c r="C390" s="87"/>
      <c r="D390" s="87"/>
      <c r="E390" s="87"/>
      <c r="F390" s="87"/>
      <c r="G390" s="87"/>
      <c r="H390" s="87"/>
      <c r="I390" s="87"/>
      <c r="J390" s="87"/>
      <c r="K390" s="88"/>
      <c r="L390" s="67"/>
      <c r="M390" s="49"/>
      <c r="N390" s="68"/>
      <c r="O390" s="107"/>
      <c r="P390" s="70">
        <f>B390</f>
        <v>33</v>
      </c>
      <c r="Q390" s="108"/>
      <c r="R390" s="107"/>
      <c r="S390" s="131"/>
    </row>
    <row r="391" spans="1:19" ht="15.75">
      <c r="A391" s="64">
        <v>2202</v>
      </c>
      <c r="B391" s="87"/>
      <c r="C391" s="87">
        <v>25</v>
      </c>
      <c r="D391" s="87"/>
      <c r="E391" s="87"/>
      <c r="F391" s="87"/>
      <c r="G391" s="87"/>
      <c r="H391" s="87"/>
      <c r="I391" s="87"/>
      <c r="J391" s="87"/>
      <c r="K391" s="88"/>
      <c r="L391" s="72"/>
      <c r="M391" s="3"/>
      <c r="N391" s="73"/>
      <c r="O391" s="74">
        <f>IF(C391=0,"",C391/B390)</f>
        <v>0.75757575757575757</v>
      </c>
      <c r="P391" s="75">
        <v>25</v>
      </c>
      <c r="Q391" s="76">
        <f t="shared" ref="Q391:Q398" si="34">IF(P391=0,"",P391/P390)</f>
        <v>0.75757575757575757</v>
      </c>
      <c r="R391" s="76">
        <f t="shared" ref="R391:R398" si="35">IF(P391=0,"",100%-Q391)</f>
        <v>0.24242424242424243</v>
      </c>
      <c r="S391" s="131"/>
    </row>
    <row r="392" spans="1:19" ht="15.75">
      <c r="A392" s="64">
        <v>2301</v>
      </c>
      <c r="B392" s="87"/>
      <c r="C392" s="87"/>
      <c r="D392" s="87">
        <v>19</v>
      </c>
      <c r="E392" s="87"/>
      <c r="F392" s="87"/>
      <c r="G392" s="87"/>
      <c r="H392" s="87"/>
      <c r="I392" s="87"/>
      <c r="J392" s="87"/>
      <c r="K392" s="88"/>
      <c r="L392" s="72"/>
      <c r="M392" s="3"/>
      <c r="N392" s="73"/>
      <c r="O392" s="74">
        <f>IF(D392=0,"",D392/C391)</f>
        <v>0.76</v>
      </c>
      <c r="P392" s="75">
        <v>23</v>
      </c>
      <c r="Q392" s="76">
        <f t="shared" si="34"/>
        <v>0.92</v>
      </c>
      <c r="R392" s="76">
        <f t="shared" si="35"/>
        <v>7.999999999999996E-2</v>
      </c>
      <c r="S392" s="8">
        <f>P392/P390</f>
        <v>0.69696969696969702</v>
      </c>
    </row>
    <row r="393" spans="1:19" ht="15.75">
      <c r="A393" s="64">
        <v>2302</v>
      </c>
      <c r="B393" s="87"/>
      <c r="C393" s="87"/>
      <c r="D393" s="87"/>
      <c r="E393" s="87">
        <v>14</v>
      </c>
      <c r="F393" s="87"/>
      <c r="G393" s="87"/>
      <c r="H393" s="87"/>
      <c r="I393" s="87"/>
      <c r="J393" s="87"/>
      <c r="K393" s="88"/>
      <c r="L393" s="72"/>
      <c r="M393" s="3"/>
      <c r="N393" s="73"/>
      <c r="O393" s="74">
        <f>IF(E393=0,"",E393/D392)</f>
        <v>0.73684210526315785</v>
      </c>
      <c r="P393" s="75">
        <v>21</v>
      </c>
      <c r="Q393" s="76">
        <f t="shared" si="34"/>
        <v>0.91304347826086951</v>
      </c>
      <c r="R393" s="76">
        <f t="shared" si="35"/>
        <v>8.6956521739130488E-2</v>
      </c>
      <c r="S393" s="131"/>
    </row>
    <row r="394" spans="1:19" ht="15.75">
      <c r="A394" s="64">
        <v>2401</v>
      </c>
      <c r="B394" s="87"/>
      <c r="C394" s="87"/>
      <c r="D394" s="87"/>
      <c r="E394" s="87"/>
      <c r="F394" s="87">
        <v>12</v>
      </c>
      <c r="G394" s="87"/>
      <c r="H394" s="87"/>
      <c r="I394" s="87"/>
      <c r="J394" s="87"/>
      <c r="K394" s="88"/>
      <c r="L394" s="72"/>
      <c r="M394" s="3"/>
      <c r="N394" s="73"/>
      <c r="O394" s="74">
        <f>IF(F394=0,"",F394/E393)</f>
        <v>0.8571428571428571</v>
      </c>
      <c r="P394" s="75">
        <v>20</v>
      </c>
      <c r="Q394" s="76">
        <f t="shared" si="34"/>
        <v>0.95238095238095233</v>
      </c>
      <c r="R394" s="76">
        <f t="shared" si="35"/>
        <v>4.7619047619047672E-2</v>
      </c>
      <c r="S394" s="131"/>
    </row>
    <row r="395" spans="1:19" ht="15.75">
      <c r="A395" s="64">
        <v>2402</v>
      </c>
      <c r="B395" s="87"/>
      <c r="C395" s="87"/>
      <c r="D395" s="87"/>
      <c r="E395" s="87"/>
      <c r="F395" s="87"/>
      <c r="G395" s="87">
        <v>11</v>
      </c>
      <c r="H395" s="87"/>
      <c r="I395" s="87"/>
      <c r="J395" s="87"/>
      <c r="K395" s="88"/>
      <c r="L395" s="72"/>
      <c r="M395" s="3"/>
      <c r="N395" s="73"/>
      <c r="O395" s="74">
        <f>IF(G395=0,"",G395/F394)</f>
        <v>0.91666666666666663</v>
      </c>
      <c r="P395" s="75">
        <v>16</v>
      </c>
      <c r="Q395" s="76">
        <f t="shared" si="34"/>
        <v>0.8</v>
      </c>
      <c r="R395" s="76">
        <f t="shared" si="35"/>
        <v>0.19999999999999996</v>
      </c>
      <c r="S395" s="131"/>
    </row>
    <row r="396" spans="1:19" ht="15.75">
      <c r="A396" s="64">
        <v>2501</v>
      </c>
      <c r="B396" s="87"/>
      <c r="C396" s="87"/>
      <c r="D396" s="87"/>
      <c r="E396" s="87"/>
      <c r="F396" s="87"/>
      <c r="G396" s="87"/>
      <c r="H396" s="87"/>
      <c r="I396" s="87"/>
      <c r="J396" s="87"/>
      <c r="K396" s="88"/>
      <c r="L396" s="72"/>
      <c r="M396" s="3"/>
      <c r="N396" s="73"/>
      <c r="O396" s="74" t="str">
        <f>IF(H396=0,"",H396/G395)</f>
        <v/>
      </c>
      <c r="P396" s="75"/>
      <c r="Q396" s="76" t="str">
        <f t="shared" si="34"/>
        <v/>
      </c>
      <c r="R396" s="76" t="str">
        <f t="shared" si="35"/>
        <v/>
      </c>
      <c r="S396" s="131"/>
    </row>
    <row r="397" spans="1:19" ht="15.75">
      <c r="A397" s="64">
        <v>2502</v>
      </c>
      <c r="B397" s="87"/>
      <c r="C397" s="87"/>
      <c r="D397" s="87"/>
      <c r="E397" s="87"/>
      <c r="F397" s="87"/>
      <c r="G397" s="87"/>
      <c r="H397" s="87"/>
      <c r="I397" s="87"/>
      <c r="J397" s="87"/>
      <c r="K397" s="88"/>
      <c r="L397" s="72"/>
      <c r="M397" s="3"/>
      <c r="N397" s="73"/>
      <c r="O397" s="74" t="str">
        <f>IF(I397=0,"",I397/H396)</f>
        <v/>
      </c>
      <c r="P397" s="75"/>
      <c r="Q397" s="76" t="str">
        <f t="shared" si="34"/>
        <v/>
      </c>
      <c r="R397" s="76" t="str">
        <f t="shared" si="35"/>
        <v/>
      </c>
      <c r="S397" s="131"/>
    </row>
    <row r="398" spans="1:19" ht="15.75">
      <c r="A398" s="64">
        <v>2601</v>
      </c>
      <c r="B398" s="87"/>
      <c r="C398" s="87"/>
      <c r="D398" s="87"/>
      <c r="E398" s="87"/>
      <c r="F398" s="87"/>
      <c r="G398" s="87"/>
      <c r="H398" s="87"/>
      <c r="I398" s="87"/>
      <c r="J398" s="87"/>
      <c r="K398" s="88"/>
      <c r="L398" s="72"/>
      <c r="M398" s="3"/>
      <c r="N398" s="73"/>
      <c r="O398" s="78" t="str">
        <f>IF(J398=0,"",J398/I397)</f>
        <v/>
      </c>
      <c r="P398" s="75"/>
      <c r="Q398" s="79" t="str">
        <f t="shared" si="34"/>
        <v/>
      </c>
      <c r="R398" s="79" t="str">
        <f t="shared" si="35"/>
        <v/>
      </c>
      <c r="S398" s="131"/>
    </row>
    <row r="399" spans="1:19" ht="15.75">
      <c r="A399" s="64">
        <v>2602</v>
      </c>
      <c r="B399" s="87"/>
      <c r="C399" s="87"/>
      <c r="D399" s="87"/>
      <c r="E399" s="87"/>
      <c r="F399" s="87"/>
      <c r="G399" s="87"/>
      <c r="H399" s="87"/>
      <c r="I399" s="87"/>
      <c r="J399" s="87"/>
      <c r="K399" s="88"/>
      <c r="L399" s="72"/>
      <c r="M399" s="3"/>
      <c r="N399" s="30"/>
      <c r="O399" s="80"/>
      <c r="P399" s="81"/>
      <c r="Q399" s="82"/>
      <c r="R399" s="83"/>
      <c r="S399" s="131"/>
    </row>
    <row r="400" spans="1:19" ht="15.75">
      <c r="A400" s="64">
        <v>2701</v>
      </c>
      <c r="B400" s="87"/>
      <c r="C400" s="87"/>
      <c r="D400" s="87"/>
      <c r="E400" s="87"/>
      <c r="F400" s="87"/>
      <c r="G400" s="87"/>
      <c r="H400" s="87"/>
      <c r="I400" s="87"/>
      <c r="J400" s="87"/>
      <c r="K400" s="88"/>
      <c r="L400" s="72"/>
      <c r="M400" s="3"/>
      <c r="N400" s="30"/>
      <c r="O400" s="84"/>
      <c r="P400" s="85"/>
      <c r="Q400" s="86"/>
      <c r="R400" s="84"/>
      <c r="S400" s="131"/>
    </row>
    <row r="401" spans="1:19" ht="15.75">
      <c r="A401" s="64">
        <v>2702</v>
      </c>
      <c r="B401" s="87"/>
      <c r="C401" s="87"/>
      <c r="D401" s="87"/>
      <c r="E401" s="87"/>
      <c r="F401" s="87"/>
      <c r="G401" s="87"/>
      <c r="H401" s="87"/>
      <c r="I401" s="87"/>
      <c r="J401" s="87"/>
      <c r="K401" s="88"/>
      <c r="L401" s="72"/>
      <c r="M401" s="3"/>
      <c r="N401" s="30"/>
      <c r="O401" s="84"/>
      <c r="P401" s="85"/>
      <c r="Q401" s="86"/>
      <c r="R401" s="84"/>
      <c r="S401" s="131"/>
    </row>
    <row r="402" spans="1:19" ht="15.75">
      <c r="A402" s="64">
        <v>2801</v>
      </c>
      <c r="B402" s="87"/>
      <c r="C402" s="87"/>
      <c r="D402" s="87"/>
      <c r="E402" s="87"/>
      <c r="F402" s="87"/>
      <c r="G402" s="87"/>
      <c r="H402" s="87"/>
      <c r="I402" s="87"/>
      <c r="J402" s="87"/>
      <c r="K402" s="88"/>
      <c r="L402" s="72"/>
      <c r="M402" s="3"/>
      <c r="N402" s="30"/>
      <c r="O402" s="3"/>
      <c r="P402" s="30"/>
      <c r="Q402" s="23"/>
      <c r="R402" s="84"/>
      <c r="S402" s="131"/>
    </row>
    <row r="403" spans="1:19" ht="15.75">
      <c r="A403" s="64">
        <v>2802</v>
      </c>
      <c r="B403" s="87"/>
      <c r="C403" s="87"/>
      <c r="D403" s="87"/>
      <c r="E403" s="87"/>
      <c r="F403" s="87"/>
      <c r="G403" s="87"/>
      <c r="H403" s="87"/>
      <c r="I403" s="87"/>
      <c r="J403" s="87"/>
      <c r="K403" s="88"/>
      <c r="L403" s="72"/>
      <c r="M403" s="3"/>
      <c r="N403" s="30"/>
      <c r="O403" s="89" t="s">
        <v>83</v>
      </c>
      <c r="P403" s="90"/>
      <c r="Q403" s="91" t="str">
        <f>IF(SUM(K396:K399)=0,"",SUM(K396:K399))</f>
        <v/>
      </c>
      <c r="R403" s="92" t="s">
        <v>11</v>
      </c>
      <c r="S403" s="131"/>
    </row>
    <row r="404" spans="1:19" ht="15.75">
      <c r="A404" s="64">
        <v>2901</v>
      </c>
      <c r="B404" s="87"/>
      <c r="C404" s="87"/>
      <c r="D404" s="87"/>
      <c r="E404" s="87"/>
      <c r="F404" s="87"/>
      <c r="G404" s="87"/>
      <c r="H404" s="87"/>
      <c r="I404" s="87"/>
      <c r="J404" s="87"/>
      <c r="K404" s="88"/>
      <c r="L404" s="72"/>
      <c r="M404" s="3"/>
      <c r="N404" s="30"/>
      <c r="O404" s="93" t="s">
        <v>85</v>
      </c>
      <c r="P404" s="94" t="str">
        <f>IF(P403/B390=0,"",P403/B390)</f>
        <v/>
      </c>
      <c r="Q404" s="95" t="e">
        <f>IF(P403/Q403=0,"",P403/Q403)</f>
        <v>#VALUE!</v>
      </c>
      <c r="R404" s="96" t="s">
        <v>86</v>
      </c>
      <c r="S404" s="131"/>
    </row>
    <row r="405" spans="1:19" ht="15.75">
      <c r="A405" s="64">
        <v>2902</v>
      </c>
      <c r="B405" s="87"/>
      <c r="C405" s="87"/>
      <c r="D405" s="87"/>
      <c r="E405" s="87"/>
      <c r="F405" s="87"/>
      <c r="G405" s="87"/>
      <c r="H405" s="87"/>
      <c r="I405" s="87"/>
      <c r="J405" s="87"/>
      <c r="K405" s="88"/>
      <c r="L405" s="97"/>
      <c r="M405" s="98"/>
      <c r="N405" s="99"/>
      <c r="O405" s="98"/>
      <c r="P405" s="99"/>
      <c r="Q405" s="99"/>
      <c r="R405" s="122"/>
      <c r="S405" s="131"/>
    </row>
    <row r="406" spans="1:19" ht="18">
      <c r="A406" s="29"/>
      <c r="B406" s="30"/>
      <c r="C406" s="30"/>
      <c r="D406" s="30"/>
      <c r="E406" s="288" t="s">
        <v>111</v>
      </c>
      <c r="F406" s="289"/>
      <c r="G406" s="289"/>
      <c r="H406" s="289"/>
      <c r="I406" s="289"/>
      <c r="J406" s="290"/>
      <c r="K406" s="101">
        <f>SUM(K390:K402)</f>
        <v>0</v>
      </c>
      <c r="L406" s="102" t="str">
        <f>IF(K398=0,"",K398/B390)</f>
        <v/>
      </c>
      <c r="M406" s="102" t="str">
        <f>IF(K406=0,"",K406/B390)</f>
        <v/>
      </c>
      <c r="N406" s="102" t="str">
        <f>IF(K398=0,"",M406-L406)</f>
        <v/>
      </c>
      <c r="O406" s="3"/>
      <c r="P406" s="30"/>
      <c r="Q406" s="23"/>
      <c r="R406" s="3"/>
      <c r="S406" s="131"/>
    </row>
    <row r="407" spans="1:19" ht="12.75" customHeight="1">
      <c r="L407" s="3"/>
      <c r="M407" s="3"/>
      <c r="O407" s="3"/>
    </row>
    <row r="408" spans="1:19" ht="12.75" customHeight="1">
      <c r="L408" s="3"/>
      <c r="M408" s="3"/>
      <c r="O408" s="3"/>
    </row>
    <row r="409" spans="1:19" ht="21" customHeight="1">
      <c r="A409" s="2"/>
      <c r="B409" s="291" t="s">
        <v>99</v>
      </c>
      <c r="C409" s="292"/>
      <c r="D409" s="292"/>
      <c r="E409" s="292"/>
      <c r="F409" s="292"/>
      <c r="G409" s="292"/>
      <c r="H409" s="292"/>
      <c r="I409" s="292"/>
      <c r="J409" s="292"/>
      <c r="K409" s="60" t="s">
        <v>124</v>
      </c>
      <c r="L409" s="60"/>
      <c r="M409" s="60"/>
      <c r="N409" s="30"/>
      <c r="O409" s="3"/>
      <c r="P409" s="30"/>
      <c r="Q409" s="30"/>
      <c r="R409" s="30"/>
      <c r="S409" s="131"/>
    </row>
    <row r="410" spans="1:19" ht="12.75" customHeight="1">
      <c r="A410" s="293" t="s">
        <v>10</v>
      </c>
      <c r="B410" s="294" t="s">
        <v>100</v>
      </c>
      <c r="C410" s="289"/>
      <c r="D410" s="289"/>
      <c r="E410" s="289"/>
      <c r="F410" s="289"/>
      <c r="G410" s="289"/>
      <c r="H410" s="289"/>
      <c r="I410" s="289"/>
      <c r="J410" s="290"/>
      <c r="K410" s="295" t="s">
        <v>11</v>
      </c>
      <c r="L410" s="286" t="s">
        <v>3</v>
      </c>
      <c r="M410" s="286" t="s">
        <v>4</v>
      </c>
      <c r="N410" s="284" t="s">
        <v>5</v>
      </c>
      <c r="O410" s="286" t="s">
        <v>6</v>
      </c>
      <c r="P410" s="287" t="s">
        <v>7</v>
      </c>
      <c r="Q410" s="287" t="s">
        <v>8</v>
      </c>
      <c r="R410" s="286" t="s">
        <v>101</v>
      </c>
      <c r="S410" s="131"/>
    </row>
    <row r="411" spans="1:19" ht="12.75" customHeight="1">
      <c r="A411" s="285"/>
      <c r="B411" s="64" t="s">
        <v>102</v>
      </c>
      <c r="C411" s="64" t="s">
        <v>103</v>
      </c>
      <c r="D411" s="64" t="s">
        <v>104</v>
      </c>
      <c r="E411" s="64" t="s">
        <v>105</v>
      </c>
      <c r="F411" s="64" t="s">
        <v>106</v>
      </c>
      <c r="G411" s="64" t="s">
        <v>107</v>
      </c>
      <c r="H411" s="64" t="s">
        <v>108</v>
      </c>
      <c r="I411" s="64" t="s">
        <v>109</v>
      </c>
      <c r="J411" s="64" t="s">
        <v>110</v>
      </c>
      <c r="K411" s="285"/>
      <c r="L411" s="285"/>
      <c r="M411" s="285"/>
      <c r="N411" s="285"/>
      <c r="O411" s="285"/>
      <c r="P411" s="285"/>
      <c r="Q411" s="285"/>
      <c r="R411" s="285"/>
      <c r="S411" s="131"/>
    </row>
    <row r="412" spans="1:19" ht="15.75">
      <c r="A412" s="64">
        <v>2202</v>
      </c>
      <c r="B412" s="65">
        <v>62</v>
      </c>
      <c r="C412" s="87"/>
      <c r="D412" s="87"/>
      <c r="E412" s="87"/>
      <c r="F412" s="87"/>
      <c r="G412" s="87"/>
      <c r="H412" s="87"/>
      <c r="I412" s="87"/>
      <c r="J412" s="87"/>
      <c r="K412" s="88"/>
      <c r="L412" s="67"/>
      <c r="M412" s="49"/>
      <c r="N412" s="68"/>
      <c r="O412" s="107"/>
      <c r="P412" s="70">
        <f>B412</f>
        <v>62</v>
      </c>
      <c r="Q412" s="108"/>
      <c r="R412" s="107"/>
      <c r="S412" s="131"/>
    </row>
    <row r="413" spans="1:19" ht="15.75">
      <c r="A413" s="64">
        <v>2301</v>
      </c>
      <c r="B413" s="87"/>
      <c r="C413" s="87">
        <v>44</v>
      </c>
      <c r="D413" s="87"/>
      <c r="E413" s="87"/>
      <c r="F413" s="87"/>
      <c r="G413" s="87"/>
      <c r="H413" s="87"/>
      <c r="I413" s="87"/>
      <c r="J413" s="87"/>
      <c r="K413" s="88"/>
      <c r="L413" s="72"/>
      <c r="M413" s="3"/>
      <c r="N413" s="73"/>
      <c r="O413" s="74">
        <f>IF(C413=0,"",C413/B412)</f>
        <v>0.70967741935483875</v>
      </c>
      <c r="P413" s="75">
        <v>45</v>
      </c>
      <c r="Q413" s="76">
        <f t="shared" ref="Q413:Q420" si="36">IF(P413=0,"",P413/P412)</f>
        <v>0.72580645161290325</v>
      </c>
      <c r="R413" s="76">
        <f t="shared" ref="R413:R420" si="37">IF(P413=0,"",100%-Q413)</f>
        <v>0.27419354838709675</v>
      </c>
      <c r="S413" s="131"/>
    </row>
    <row r="414" spans="1:19" ht="15.75">
      <c r="A414" s="64">
        <v>2302</v>
      </c>
      <c r="B414" s="87"/>
      <c r="C414" s="87"/>
      <c r="D414" s="87">
        <v>35</v>
      </c>
      <c r="E414" s="87"/>
      <c r="F414" s="87"/>
      <c r="G414" s="87"/>
      <c r="H414" s="87"/>
      <c r="I414" s="87"/>
      <c r="J414" s="87"/>
      <c r="K414" s="88"/>
      <c r="L414" s="72"/>
      <c r="M414" s="3"/>
      <c r="N414" s="73"/>
      <c r="O414" s="74">
        <f>IF(D414=0,"",D414/C413)</f>
        <v>0.79545454545454541</v>
      </c>
      <c r="P414" s="75">
        <v>43</v>
      </c>
      <c r="Q414" s="76">
        <f t="shared" si="36"/>
        <v>0.9555555555555556</v>
      </c>
      <c r="R414" s="76">
        <f t="shared" si="37"/>
        <v>4.4444444444444398E-2</v>
      </c>
      <c r="S414" s="8">
        <f>P414/P412</f>
        <v>0.69354838709677424</v>
      </c>
    </row>
    <row r="415" spans="1:19" ht="15.75">
      <c r="A415" s="64">
        <v>2401</v>
      </c>
      <c r="B415" s="87"/>
      <c r="C415" s="87"/>
      <c r="D415" s="87"/>
      <c r="E415" s="87">
        <v>30</v>
      </c>
      <c r="F415" s="87"/>
      <c r="G415" s="87"/>
      <c r="H415" s="87"/>
      <c r="I415" s="87"/>
      <c r="J415" s="87"/>
      <c r="K415" s="88"/>
      <c r="L415" s="72"/>
      <c r="M415" s="3"/>
      <c r="N415" s="73"/>
      <c r="O415" s="74">
        <f>IF(E415=0,"",E415/D414)</f>
        <v>0.8571428571428571</v>
      </c>
      <c r="P415" s="75">
        <v>37</v>
      </c>
      <c r="Q415" s="76">
        <f t="shared" si="36"/>
        <v>0.86046511627906974</v>
      </c>
      <c r="R415" s="76">
        <f t="shared" si="37"/>
        <v>0.13953488372093026</v>
      </c>
      <c r="S415" s="131"/>
    </row>
    <row r="416" spans="1:19" ht="15.75">
      <c r="A416" s="64">
        <v>2402</v>
      </c>
      <c r="B416" s="87"/>
      <c r="C416" s="87"/>
      <c r="D416" s="87"/>
      <c r="E416" s="87"/>
      <c r="F416" s="87">
        <v>29</v>
      </c>
      <c r="G416" s="87"/>
      <c r="H416" s="87"/>
      <c r="I416" s="87"/>
      <c r="J416" s="87"/>
      <c r="K416" s="88"/>
      <c r="L416" s="72"/>
      <c r="M416" s="3"/>
      <c r="N416" s="73"/>
      <c r="O416" s="74">
        <f>IF(F416=0,"",F416/E415)</f>
        <v>0.96666666666666667</v>
      </c>
      <c r="P416" s="75">
        <v>36</v>
      </c>
      <c r="Q416" s="76">
        <f t="shared" si="36"/>
        <v>0.97297297297297303</v>
      </c>
      <c r="R416" s="76">
        <f t="shared" si="37"/>
        <v>2.7027027027026973E-2</v>
      </c>
      <c r="S416" s="131"/>
    </row>
    <row r="417" spans="1:19" ht="15.75">
      <c r="A417" s="64">
        <v>2501</v>
      </c>
      <c r="B417" s="87"/>
      <c r="C417" s="87"/>
      <c r="D417" s="87"/>
      <c r="E417" s="87"/>
      <c r="F417" s="87"/>
      <c r="G417" s="87"/>
      <c r="H417" s="87"/>
      <c r="I417" s="87"/>
      <c r="J417" s="87"/>
      <c r="K417" s="88"/>
      <c r="L417" s="72"/>
      <c r="M417" s="3"/>
      <c r="N417" s="73"/>
      <c r="O417" s="74" t="str">
        <f>IF(G417=0,"",G417/F416)</f>
        <v/>
      </c>
      <c r="P417" s="75"/>
      <c r="Q417" s="76" t="str">
        <f t="shared" si="36"/>
        <v/>
      </c>
      <c r="R417" s="76" t="str">
        <f t="shared" si="37"/>
        <v/>
      </c>
      <c r="S417" s="131"/>
    </row>
    <row r="418" spans="1:19" ht="15.75">
      <c r="A418" s="64">
        <v>2502</v>
      </c>
      <c r="B418" s="87"/>
      <c r="C418" s="87"/>
      <c r="D418" s="87"/>
      <c r="E418" s="87"/>
      <c r="F418" s="87"/>
      <c r="G418" s="87"/>
      <c r="H418" s="87"/>
      <c r="I418" s="87"/>
      <c r="J418" s="87"/>
      <c r="K418" s="88"/>
      <c r="L418" s="72"/>
      <c r="M418" s="3"/>
      <c r="N418" s="73"/>
      <c r="O418" s="74" t="str">
        <f>IF(H418=0,"",H418/G417)</f>
        <v/>
      </c>
      <c r="P418" s="75"/>
      <c r="Q418" s="76" t="str">
        <f t="shared" si="36"/>
        <v/>
      </c>
      <c r="R418" s="76" t="str">
        <f t="shared" si="37"/>
        <v/>
      </c>
      <c r="S418" s="131"/>
    </row>
    <row r="419" spans="1:19" ht="15.75">
      <c r="A419" s="64">
        <v>2601</v>
      </c>
      <c r="B419" s="87"/>
      <c r="C419" s="87"/>
      <c r="D419" s="87"/>
      <c r="E419" s="87"/>
      <c r="F419" s="87"/>
      <c r="G419" s="87"/>
      <c r="H419" s="87"/>
      <c r="I419" s="87"/>
      <c r="J419" s="87"/>
      <c r="K419" s="88"/>
      <c r="L419" s="72"/>
      <c r="M419" s="3"/>
      <c r="N419" s="73"/>
      <c r="O419" s="74" t="str">
        <f>IF(I419=0,"",I419/H418)</f>
        <v/>
      </c>
      <c r="P419" s="75"/>
      <c r="Q419" s="76" t="str">
        <f t="shared" si="36"/>
        <v/>
      </c>
      <c r="R419" s="76" t="str">
        <f t="shared" si="37"/>
        <v/>
      </c>
      <c r="S419" s="131"/>
    </row>
    <row r="420" spans="1:19" ht="15.75">
      <c r="A420" s="64">
        <v>2602</v>
      </c>
      <c r="B420" s="87"/>
      <c r="C420" s="87"/>
      <c r="D420" s="87"/>
      <c r="E420" s="87"/>
      <c r="F420" s="87"/>
      <c r="G420" s="87"/>
      <c r="H420" s="87"/>
      <c r="I420" s="87"/>
      <c r="J420" s="87"/>
      <c r="K420" s="88"/>
      <c r="L420" s="72"/>
      <c r="M420" s="3"/>
      <c r="N420" s="73"/>
      <c r="O420" s="78" t="str">
        <f>IF(J420=0,"",J420/I419)</f>
        <v/>
      </c>
      <c r="P420" s="75"/>
      <c r="Q420" s="79" t="str">
        <f t="shared" si="36"/>
        <v/>
      </c>
      <c r="R420" s="79" t="str">
        <f t="shared" si="37"/>
        <v/>
      </c>
      <c r="S420" s="131"/>
    </row>
    <row r="421" spans="1:19" ht="15.75">
      <c r="A421" s="64">
        <v>2701</v>
      </c>
      <c r="B421" s="87"/>
      <c r="C421" s="87"/>
      <c r="D421" s="87"/>
      <c r="E421" s="87"/>
      <c r="F421" s="87"/>
      <c r="G421" s="87"/>
      <c r="H421" s="87"/>
      <c r="I421" s="87"/>
      <c r="J421" s="87"/>
      <c r="K421" s="88"/>
      <c r="L421" s="72"/>
      <c r="M421" s="3"/>
      <c r="N421" s="30"/>
      <c r="O421" s="80"/>
      <c r="P421" s="81"/>
      <c r="Q421" s="82"/>
      <c r="R421" s="83"/>
      <c r="S421" s="131"/>
    </row>
    <row r="422" spans="1:19" ht="15.75">
      <c r="A422" s="64">
        <v>2702</v>
      </c>
      <c r="B422" s="87"/>
      <c r="C422" s="87"/>
      <c r="D422" s="87"/>
      <c r="E422" s="87"/>
      <c r="F422" s="87"/>
      <c r="G422" s="87"/>
      <c r="H422" s="87"/>
      <c r="I422" s="87"/>
      <c r="J422" s="87"/>
      <c r="K422" s="88"/>
      <c r="L422" s="72"/>
      <c r="M422" s="3"/>
      <c r="N422" s="30"/>
      <c r="O422" s="84"/>
      <c r="P422" s="85"/>
      <c r="Q422" s="86"/>
      <c r="R422" s="84"/>
      <c r="S422" s="131"/>
    </row>
    <row r="423" spans="1:19" ht="15.75">
      <c r="A423" s="64">
        <v>2801</v>
      </c>
      <c r="B423" s="87"/>
      <c r="C423" s="87"/>
      <c r="D423" s="87"/>
      <c r="E423" s="87"/>
      <c r="F423" s="87"/>
      <c r="G423" s="87"/>
      <c r="H423" s="87"/>
      <c r="I423" s="87"/>
      <c r="J423" s="87"/>
      <c r="K423" s="88"/>
      <c r="L423" s="72"/>
      <c r="M423" s="3"/>
      <c r="N423" s="30"/>
      <c r="O423" s="84"/>
      <c r="P423" s="85"/>
      <c r="Q423" s="86"/>
      <c r="R423" s="84"/>
      <c r="S423" s="131"/>
    </row>
    <row r="424" spans="1:19" ht="15.75">
      <c r="A424" s="64">
        <v>2802</v>
      </c>
      <c r="B424" s="87"/>
      <c r="C424" s="87"/>
      <c r="D424" s="87"/>
      <c r="E424" s="87"/>
      <c r="F424" s="87"/>
      <c r="G424" s="87"/>
      <c r="H424" s="87"/>
      <c r="I424" s="87"/>
      <c r="J424" s="87"/>
      <c r="K424" s="88"/>
      <c r="L424" s="72"/>
      <c r="M424" s="3"/>
      <c r="N424" s="30"/>
      <c r="O424" s="3"/>
      <c r="P424" s="30"/>
      <c r="Q424" s="23"/>
      <c r="R424" s="84"/>
      <c r="S424" s="131"/>
    </row>
    <row r="425" spans="1:19" ht="15.75">
      <c r="A425" s="64">
        <v>2901</v>
      </c>
      <c r="B425" s="87"/>
      <c r="C425" s="87"/>
      <c r="D425" s="87"/>
      <c r="E425" s="87"/>
      <c r="F425" s="87"/>
      <c r="G425" s="87"/>
      <c r="H425" s="87"/>
      <c r="I425" s="87"/>
      <c r="J425" s="87"/>
      <c r="K425" s="88"/>
      <c r="L425" s="72"/>
      <c r="M425" s="3"/>
      <c r="N425" s="30"/>
      <c r="O425" s="89" t="s">
        <v>83</v>
      </c>
      <c r="P425" s="90"/>
      <c r="Q425" s="91" t="str">
        <f>IF(SUM(K418:K421)=0,"",SUM(K418:K421))</f>
        <v/>
      </c>
      <c r="R425" s="92" t="s">
        <v>11</v>
      </c>
      <c r="S425" s="131"/>
    </row>
    <row r="426" spans="1:19" ht="15.75">
      <c r="A426" s="64">
        <v>2902</v>
      </c>
      <c r="B426" s="87"/>
      <c r="C426" s="87"/>
      <c r="D426" s="87"/>
      <c r="E426" s="87"/>
      <c r="F426" s="87"/>
      <c r="G426" s="87"/>
      <c r="H426" s="87"/>
      <c r="I426" s="87"/>
      <c r="J426" s="87"/>
      <c r="K426" s="88"/>
      <c r="L426" s="72"/>
      <c r="M426" s="3"/>
      <c r="N426" s="30"/>
      <c r="O426" s="93" t="s">
        <v>85</v>
      </c>
      <c r="P426" s="94" t="str">
        <f>IF(P425/B412=0,"",P425/B412)</f>
        <v/>
      </c>
      <c r="Q426" s="95" t="e">
        <f>IF(P425/Q425=0,"",P425/Q425)</f>
        <v>#VALUE!</v>
      </c>
      <c r="R426" s="96" t="s">
        <v>86</v>
      </c>
      <c r="S426" s="131"/>
    </row>
    <row r="427" spans="1:19" ht="12.75" customHeight="1">
      <c r="B427" s="87"/>
      <c r="C427" s="87"/>
      <c r="D427" s="87"/>
      <c r="E427" s="87"/>
      <c r="F427" s="87"/>
      <c r="G427" s="87"/>
      <c r="H427" s="87"/>
      <c r="I427" s="87"/>
      <c r="J427" s="87"/>
      <c r="K427" s="88"/>
      <c r="L427" s="97"/>
      <c r="M427" s="98"/>
      <c r="N427" s="99"/>
      <c r="O427" s="98"/>
      <c r="P427" s="99"/>
      <c r="Q427" s="99"/>
      <c r="R427" s="122"/>
      <c r="S427" s="131"/>
    </row>
    <row r="428" spans="1:19" ht="12.75" customHeight="1">
      <c r="A428" s="29"/>
      <c r="B428" s="30"/>
      <c r="C428" s="30"/>
      <c r="D428" s="30"/>
      <c r="E428" s="288" t="s">
        <v>111</v>
      </c>
      <c r="F428" s="289"/>
      <c r="G428" s="289"/>
      <c r="H428" s="289"/>
      <c r="I428" s="289"/>
      <c r="J428" s="290"/>
      <c r="K428" s="101">
        <f>SUM(K412:K424)</f>
        <v>0</v>
      </c>
      <c r="L428" s="102" t="str">
        <f>IF(K420=0,"",K420/B412)</f>
        <v/>
      </c>
      <c r="M428" s="102" t="str">
        <f>IF(K428=0,"",K428/B412)</f>
        <v/>
      </c>
      <c r="N428" s="102" t="str">
        <f>IF(K420=0,"",M428-L428)</f>
        <v/>
      </c>
      <c r="O428" s="3"/>
      <c r="P428" s="30"/>
      <c r="Q428" s="23"/>
      <c r="R428" s="3"/>
      <c r="S428" s="131"/>
    </row>
    <row r="429" spans="1:19" ht="12.75" customHeight="1">
      <c r="L429" s="3"/>
      <c r="M429" s="3"/>
      <c r="O429" s="3"/>
    </row>
    <row r="430" spans="1:19" ht="12.75" customHeight="1">
      <c r="L430" s="3"/>
      <c r="M430" s="3"/>
      <c r="O430" s="3"/>
    </row>
    <row r="431" spans="1:19" ht="26.25">
      <c r="A431" s="2"/>
      <c r="B431" s="291" t="s">
        <v>99</v>
      </c>
      <c r="C431" s="292"/>
      <c r="D431" s="292"/>
      <c r="E431" s="292"/>
      <c r="F431" s="292"/>
      <c r="G431" s="292"/>
      <c r="H431" s="292"/>
      <c r="I431" s="292"/>
      <c r="J431" s="292"/>
      <c r="K431" s="60" t="s">
        <v>143</v>
      </c>
      <c r="L431" s="60"/>
      <c r="M431" s="60"/>
      <c r="N431" s="30"/>
      <c r="O431" s="3"/>
      <c r="P431" s="30"/>
      <c r="Q431" s="30"/>
      <c r="R431" s="30"/>
      <c r="S431" s="131"/>
    </row>
    <row r="432" spans="1:19" ht="20.25">
      <c r="A432" s="293" t="s">
        <v>10</v>
      </c>
      <c r="B432" s="294" t="s">
        <v>100</v>
      </c>
      <c r="C432" s="289"/>
      <c r="D432" s="289"/>
      <c r="E432" s="289"/>
      <c r="F432" s="289"/>
      <c r="G432" s="289"/>
      <c r="H432" s="289"/>
      <c r="I432" s="289"/>
      <c r="J432" s="290"/>
      <c r="K432" s="295" t="s">
        <v>11</v>
      </c>
      <c r="L432" s="286" t="s">
        <v>3</v>
      </c>
      <c r="M432" s="286" t="s">
        <v>4</v>
      </c>
      <c r="N432" s="284" t="s">
        <v>5</v>
      </c>
      <c r="O432" s="286" t="s">
        <v>6</v>
      </c>
      <c r="P432" s="287" t="s">
        <v>7</v>
      </c>
      <c r="Q432" s="287" t="s">
        <v>8</v>
      </c>
      <c r="R432" s="286" t="s">
        <v>101</v>
      </c>
      <c r="S432" s="131"/>
    </row>
    <row r="433" spans="1:19" ht="15.75">
      <c r="A433" s="285"/>
      <c r="B433" s="64" t="s">
        <v>102</v>
      </c>
      <c r="C433" s="64" t="s">
        <v>103</v>
      </c>
      <c r="D433" s="64" t="s">
        <v>104</v>
      </c>
      <c r="E433" s="64" t="s">
        <v>105</v>
      </c>
      <c r="F433" s="64" t="s">
        <v>106</v>
      </c>
      <c r="G433" s="64" t="s">
        <v>107</v>
      </c>
      <c r="H433" s="64" t="s">
        <v>108</v>
      </c>
      <c r="I433" s="64" t="s">
        <v>109</v>
      </c>
      <c r="J433" s="64" t="s">
        <v>110</v>
      </c>
      <c r="K433" s="285"/>
      <c r="L433" s="285"/>
      <c r="M433" s="285"/>
      <c r="N433" s="285"/>
      <c r="O433" s="285"/>
      <c r="P433" s="285"/>
      <c r="Q433" s="285"/>
      <c r="R433" s="285"/>
      <c r="S433" s="131"/>
    </row>
    <row r="434" spans="1:19" ht="15.75">
      <c r="A434" s="64">
        <v>2301</v>
      </c>
      <c r="B434" s="181">
        <v>25</v>
      </c>
      <c r="C434" s="87"/>
      <c r="D434" s="87"/>
      <c r="E434" s="87"/>
      <c r="F434" s="87"/>
      <c r="G434" s="87"/>
      <c r="H434" s="87"/>
      <c r="I434" s="87"/>
      <c r="J434" s="87"/>
      <c r="K434" s="126"/>
      <c r="L434" s="67"/>
      <c r="M434" s="49"/>
      <c r="N434" s="68"/>
      <c r="O434" s="107"/>
      <c r="P434" s="70">
        <f>B434</f>
        <v>25</v>
      </c>
      <c r="Q434" s="108"/>
      <c r="R434" s="107"/>
      <c r="S434" s="131"/>
    </row>
    <row r="435" spans="1:19" ht="15.75">
      <c r="A435" s="64">
        <v>2302</v>
      </c>
      <c r="B435" s="87"/>
      <c r="C435" s="87">
        <v>23</v>
      </c>
      <c r="D435" s="87"/>
      <c r="E435" s="87"/>
      <c r="F435" s="87"/>
      <c r="G435" s="87"/>
      <c r="H435" s="87"/>
      <c r="I435" s="87"/>
      <c r="J435" s="87"/>
      <c r="K435" s="126"/>
      <c r="L435" s="72"/>
      <c r="M435" s="3"/>
      <c r="N435" s="73"/>
      <c r="O435" s="74">
        <f>IF(C435=0,"",C435/B434)</f>
        <v>0.92</v>
      </c>
      <c r="P435" s="75">
        <v>24</v>
      </c>
      <c r="Q435" s="76">
        <f t="shared" ref="Q435:Q442" si="38">IF(P435=0,"",P435/P434)</f>
        <v>0.96</v>
      </c>
      <c r="R435" s="76">
        <f t="shared" ref="R435:R442" si="39">IF(P435=0,"",100%-Q435)</f>
        <v>4.0000000000000036E-2</v>
      </c>
      <c r="S435" s="131"/>
    </row>
    <row r="436" spans="1:19" ht="15.75">
      <c r="A436" s="64">
        <v>2401</v>
      </c>
      <c r="B436" s="87"/>
      <c r="C436" s="87"/>
      <c r="D436" s="87">
        <v>17</v>
      </c>
      <c r="E436" s="87"/>
      <c r="F436" s="87"/>
      <c r="G436" s="87"/>
      <c r="H436" s="87"/>
      <c r="I436" s="87"/>
      <c r="J436" s="87"/>
      <c r="K436" s="126"/>
      <c r="L436" s="72"/>
      <c r="M436" s="3"/>
      <c r="N436" s="73"/>
      <c r="O436" s="74">
        <f>IF(D436=0,"",D436/C435)</f>
        <v>0.73913043478260865</v>
      </c>
      <c r="P436" s="75">
        <v>20</v>
      </c>
      <c r="Q436" s="76">
        <f t="shared" si="38"/>
        <v>0.83333333333333337</v>
      </c>
      <c r="R436" s="76">
        <f t="shared" si="39"/>
        <v>0.16666666666666663</v>
      </c>
      <c r="S436" s="8">
        <f>P436/P434</f>
        <v>0.8</v>
      </c>
    </row>
    <row r="437" spans="1:19" ht="15.75">
      <c r="A437" s="64">
        <v>2402</v>
      </c>
      <c r="B437" s="87"/>
      <c r="C437" s="87"/>
      <c r="D437" s="87"/>
      <c r="E437" s="87">
        <v>17</v>
      </c>
      <c r="F437" s="87"/>
      <c r="G437" s="87"/>
      <c r="H437" s="87"/>
      <c r="I437" s="87"/>
      <c r="J437" s="87"/>
      <c r="K437" s="126"/>
      <c r="L437" s="72"/>
      <c r="M437" s="3"/>
      <c r="N437" s="73"/>
      <c r="O437" s="74">
        <f>IF(E437=0,"",E437/D436)</f>
        <v>1</v>
      </c>
      <c r="P437" s="75">
        <v>20</v>
      </c>
      <c r="Q437" s="76">
        <f t="shared" si="38"/>
        <v>1</v>
      </c>
      <c r="R437" s="76">
        <f t="shared" si="39"/>
        <v>0</v>
      </c>
      <c r="S437" s="131"/>
    </row>
    <row r="438" spans="1:19" ht="15.75">
      <c r="A438" s="64">
        <v>2501</v>
      </c>
      <c r="B438" s="87"/>
      <c r="C438" s="87"/>
      <c r="D438" s="87"/>
      <c r="E438" s="87"/>
      <c r="F438" s="87"/>
      <c r="G438" s="87"/>
      <c r="H438" s="87"/>
      <c r="I438" s="87"/>
      <c r="J438" s="87"/>
      <c r="K438" s="126"/>
      <c r="L438" s="72"/>
      <c r="M438" s="3"/>
      <c r="N438" s="73"/>
      <c r="O438" s="74" t="str">
        <f>IF(F438=0,"",F438/E437)</f>
        <v/>
      </c>
      <c r="P438" s="75"/>
      <c r="Q438" s="76" t="str">
        <f t="shared" si="38"/>
        <v/>
      </c>
      <c r="R438" s="76" t="str">
        <f t="shared" si="39"/>
        <v/>
      </c>
      <c r="S438" s="131"/>
    </row>
    <row r="439" spans="1:19" ht="15.75">
      <c r="A439" s="64">
        <v>2502</v>
      </c>
      <c r="B439" s="87"/>
      <c r="C439" s="87"/>
      <c r="D439" s="87"/>
      <c r="E439" s="87"/>
      <c r="F439" s="87"/>
      <c r="G439" s="87"/>
      <c r="H439" s="87"/>
      <c r="I439" s="87"/>
      <c r="J439" s="87"/>
      <c r="K439" s="126"/>
      <c r="L439" s="72"/>
      <c r="M439" s="3"/>
      <c r="N439" s="73"/>
      <c r="O439" s="74" t="str">
        <f>IF(G439=0,"",G439/F438)</f>
        <v/>
      </c>
      <c r="P439" s="75"/>
      <c r="Q439" s="76" t="str">
        <f t="shared" si="38"/>
        <v/>
      </c>
      <c r="R439" s="76" t="str">
        <f t="shared" si="39"/>
        <v/>
      </c>
      <c r="S439" s="131"/>
    </row>
    <row r="440" spans="1:19" ht="15.75">
      <c r="A440" s="64">
        <v>2601</v>
      </c>
      <c r="B440" s="87"/>
      <c r="C440" s="87"/>
      <c r="D440" s="87"/>
      <c r="E440" s="87"/>
      <c r="F440" s="87"/>
      <c r="G440" s="87"/>
      <c r="H440" s="87"/>
      <c r="I440" s="87"/>
      <c r="J440" s="87"/>
      <c r="K440" s="126"/>
      <c r="L440" s="72"/>
      <c r="M440" s="3"/>
      <c r="N440" s="73"/>
      <c r="O440" s="74" t="str">
        <f>IF(H440=0,"",H440/G439)</f>
        <v/>
      </c>
      <c r="P440" s="75"/>
      <c r="Q440" s="76" t="str">
        <f t="shared" si="38"/>
        <v/>
      </c>
      <c r="R440" s="76" t="str">
        <f t="shared" si="39"/>
        <v/>
      </c>
      <c r="S440" s="131"/>
    </row>
    <row r="441" spans="1:19" ht="15.75">
      <c r="A441" s="64">
        <v>2602</v>
      </c>
      <c r="B441" s="87"/>
      <c r="C441" s="87"/>
      <c r="D441" s="87"/>
      <c r="E441" s="87"/>
      <c r="F441" s="87"/>
      <c r="G441" s="87"/>
      <c r="H441" s="87"/>
      <c r="I441" s="87"/>
      <c r="J441" s="87"/>
      <c r="K441" s="126"/>
      <c r="L441" s="72"/>
      <c r="M441" s="3"/>
      <c r="N441" s="73"/>
      <c r="O441" s="74" t="str">
        <f>IF(I441=0,"",I441/H440)</f>
        <v/>
      </c>
      <c r="P441" s="75"/>
      <c r="Q441" s="76" t="str">
        <f t="shared" si="38"/>
        <v/>
      </c>
      <c r="R441" s="76" t="str">
        <f t="shared" si="39"/>
        <v/>
      </c>
      <c r="S441" s="131"/>
    </row>
    <row r="442" spans="1:19" ht="15.75">
      <c r="A442" s="64">
        <v>2701</v>
      </c>
      <c r="B442" s="87"/>
      <c r="C442" s="87"/>
      <c r="D442" s="87"/>
      <c r="E442" s="87"/>
      <c r="F442" s="87"/>
      <c r="G442" s="87"/>
      <c r="H442" s="87"/>
      <c r="I442" s="87"/>
      <c r="J442" s="87"/>
      <c r="K442" s="126"/>
      <c r="L442" s="72"/>
      <c r="M442" s="3"/>
      <c r="N442" s="73"/>
      <c r="O442" s="78" t="str">
        <f>IF(J442=0,"",J442/I441)</f>
        <v/>
      </c>
      <c r="P442" s="75"/>
      <c r="Q442" s="79" t="str">
        <f t="shared" si="38"/>
        <v/>
      </c>
      <c r="R442" s="79" t="str">
        <f t="shared" si="39"/>
        <v/>
      </c>
      <c r="S442" s="131"/>
    </row>
    <row r="443" spans="1:19" ht="15.75">
      <c r="A443" s="64">
        <v>2702</v>
      </c>
      <c r="B443" s="87"/>
      <c r="C443" s="87"/>
      <c r="D443" s="87"/>
      <c r="E443" s="87"/>
      <c r="F443" s="87"/>
      <c r="G443" s="87"/>
      <c r="H443" s="87"/>
      <c r="I443" s="87"/>
      <c r="J443" s="87"/>
      <c r="K443" s="126"/>
      <c r="L443" s="72"/>
      <c r="M443" s="3"/>
      <c r="N443" s="30"/>
      <c r="O443" s="80"/>
      <c r="P443" s="81"/>
      <c r="Q443" s="82"/>
      <c r="R443" s="83"/>
      <c r="S443" s="131"/>
    </row>
    <row r="444" spans="1:19" ht="15.75">
      <c r="A444" s="64">
        <v>2801</v>
      </c>
      <c r="B444" s="87"/>
      <c r="C444" s="87"/>
      <c r="D444" s="87"/>
      <c r="E444" s="87"/>
      <c r="F444" s="87"/>
      <c r="G444" s="87"/>
      <c r="H444" s="87"/>
      <c r="I444" s="87"/>
      <c r="J444" s="87"/>
      <c r="K444" s="126"/>
      <c r="L444" s="72"/>
      <c r="M444" s="3"/>
      <c r="N444" s="30"/>
      <c r="O444" s="84"/>
      <c r="P444" s="241"/>
      <c r="Q444" s="86"/>
      <c r="R444" s="84"/>
      <c r="S444" s="131"/>
    </row>
    <row r="445" spans="1:19" ht="15.75">
      <c r="A445" s="64">
        <v>2802</v>
      </c>
      <c r="B445" s="87"/>
      <c r="C445" s="87"/>
      <c r="D445" s="87"/>
      <c r="E445" s="87"/>
      <c r="F445" s="87"/>
      <c r="G445" s="87"/>
      <c r="H445" s="87"/>
      <c r="I445" s="87"/>
      <c r="J445" s="87"/>
      <c r="K445" s="126"/>
      <c r="L445" s="72"/>
      <c r="M445" s="3"/>
      <c r="N445" s="30"/>
      <c r="O445" s="84"/>
      <c r="P445" s="241"/>
      <c r="Q445" s="86"/>
      <c r="R445" s="84"/>
      <c r="S445" s="131"/>
    </row>
    <row r="446" spans="1:19" ht="15.75">
      <c r="A446" s="64">
        <v>2901</v>
      </c>
      <c r="B446" s="87"/>
      <c r="C446" s="87"/>
      <c r="D446" s="87"/>
      <c r="E446" s="87"/>
      <c r="F446" s="87"/>
      <c r="G446" s="87"/>
      <c r="H446" s="87"/>
      <c r="I446" s="87"/>
      <c r="J446" s="87"/>
      <c r="K446" s="126"/>
      <c r="L446" s="72"/>
      <c r="M446" s="3"/>
      <c r="N446" s="30"/>
      <c r="O446" s="3"/>
      <c r="P446" s="30"/>
      <c r="Q446" s="23"/>
      <c r="R446" s="84"/>
      <c r="S446" s="131"/>
    </row>
    <row r="447" spans="1:19" ht="15.75">
      <c r="A447" s="64">
        <v>2902</v>
      </c>
      <c r="B447" s="87"/>
      <c r="C447" s="87"/>
      <c r="D447" s="87"/>
      <c r="E447" s="87"/>
      <c r="F447" s="87"/>
      <c r="G447" s="87"/>
      <c r="H447" s="87"/>
      <c r="I447" s="87"/>
      <c r="J447" s="87"/>
      <c r="K447" s="126"/>
      <c r="L447" s="72"/>
      <c r="M447" s="3"/>
      <c r="N447" s="30"/>
      <c r="O447" s="89" t="s">
        <v>83</v>
      </c>
      <c r="P447" s="90"/>
      <c r="Q447" s="91" t="str">
        <f>IF(SUM(K440:K443)=0,"",SUM(K440:K443))</f>
        <v/>
      </c>
      <c r="R447" s="92" t="s">
        <v>11</v>
      </c>
      <c r="S447" s="131"/>
    </row>
    <row r="448" spans="1:19" ht="15.75">
      <c r="A448" s="64">
        <v>3001</v>
      </c>
      <c r="B448" s="87"/>
      <c r="C448" s="87"/>
      <c r="D448" s="87"/>
      <c r="E448" s="87"/>
      <c r="F448" s="87"/>
      <c r="G448" s="87"/>
      <c r="H448" s="87"/>
      <c r="I448" s="87"/>
      <c r="J448" s="87"/>
      <c r="K448" s="126"/>
      <c r="L448" s="72"/>
      <c r="M448" s="3"/>
      <c r="N448" s="30"/>
      <c r="O448" s="93" t="s">
        <v>85</v>
      </c>
      <c r="P448" s="94" t="str">
        <f>IF(P447/B434=0,"",P447/B434)</f>
        <v/>
      </c>
      <c r="Q448" s="95" t="e">
        <f>IF(P447/Q447=0,"",P447/Q447)</f>
        <v>#VALUE!</v>
      </c>
      <c r="R448" s="96" t="s">
        <v>86</v>
      </c>
      <c r="S448" s="131"/>
    </row>
    <row r="449" spans="1:19" ht="12.75">
      <c r="A449" s="257"/>
      <c r="B449" s="87"/>
      <c r="C449" s="87"/>
      <c r="D449" s="87"/>
      <c r="E449" s="87"/>
      <c r="F449" s="87"/>
      <c r="G449" s="87"/>
      <c r="H449" s="87"/>
      <c r="I449" s="87"/>
      <c r="J449" s="87"/>
      <c r="K449" s="126"/>
      <c r="L449" s="97"/>
      <c r="M449" s="98"/>
      <c r="N449" s="99"/>
      <c r="O449" s="98"/>
      <c r="P449" s="99"/>
      <c r="Q449" s="99"/>
      <c r="R449" s="122"/>
      <c r="S449" s="131"/>
    </row>
    <row r="450" spans="1:19" ht="18">
      <c r="A450" s="29"/>
      <c r="B450" s="30"/>
      <c r="C450" s="30"/>
      <c r="D450" s="30"/>
      <c r="E450" s="288" t="s">
        <v>111</v>
      </c>
      <c r="F450" s="289"/>
      <c r="G450" s="289"/>
      <c r="H450" s="289"/>
      <c r="I450" s="289"/>
      <c r="J450" s="290"/>
      <c r="K450" s="101">
        <f>SUM(K434:K446)</f>
        <v>0</v>
      </c>
      <c r="L450" s="102" t="str">
        <f>IF(K442=0,"",K442/B434)</f>
        <v/>
      </c>
      <c r="M450" s="102" t="str">
        <f>IF(K450=0,"",K450/B434)</f>
        <v/>
      </c>
      <c r="N450" s="102" t="str">
        <f>IF(K442=0,"",M450-L450)</f>
        <v/>
      </c>
      <c r="O450" s="3"/>
      <c r="P450" s="30"/>
      <c r="Q450" s="23"/>
      <c r="R450" s="3"/>
      <c r="S450" s="131"/>
    </row>
    <row r="451" spans="1:19" ht="12.75" customHeight="1">
      <c r="L451" s="3"/>
      <c r="M451" s="3"/>
      <c r="O451" s="3"/>
    </row>
    <row r="452" spans="1:19" ht="12.75" customHeight="1">
      <c r="L452" s="3"/>
      <c r="M452" s="3"/>
      <c r="O452" s="3"/>
    </row>
    <row r="453" spans="1:19" ht="26.25">
      <c r="A453" s="2"/>
      <c r="B453" s="291" t="s">
        <v>99</v>
      </c>
      <c r="C453" s="292"/>
      <c r="D453" s="292"/>
      <c r="E453" s="292"/>
      <c r="F453" s="292"/>
      <c r="G453" s="292"/>
      <c r="H453" s="292"/>
      <c r="I453" s="292"/>
      <c r="J453" s="292"/>
      <c r="K453" s="60" t="s">
        <v>144</v>
      </c>
      <c r="L453" s="60"/>
      <c r="M453" s="60"/>
      <c r="N453" s="30"/>
      <c r="O453" s="3"/>
      <c r="P453" s="30"/>
      <c r="Q453" s="30"/>
      <c r="R453" s="30"/>
      <c r="S453" s="131"/>
    </row>
    <row r="454" spans="1:19" ht="20.25">
      <c r="A454" s="293" t="s">
        <v>10</v>
      </c>
      <c r="B454" s="294" t="s">
        <v>100</v>
      </c>
      <c r="C454" s="289"/>
      <c r="D454" s="289"/>
      <c r="E454" s="289"/>
      <c r="F454" s="289"/>
      <c r="G454" s="289"/>
      <c r="H454" s="289"/>
      <c r="I454" s="289"/>
      <c r="J454" s="290"/>
      <c r="K454" s="295" t="s">
        <v>11</v>
      </c>
      <c r="L454" s="286" t="s">
        <v>3</v>
      </c>
      <c r="M454" s="286" t="s">
        <v>4</v>
      </c>
      <c r="N454" s="284" t="s">
        <v>5</v>
      </c>
      <c r="O454" s="286" t="s">
        <v>6</v>
      </c>
      <c r="P454" s="287" t="s">
        <v>7</v>
      </c>
      <c r="Q454" s="287" t="s">
        <v>8</v>
      </c>
      <c r="R454" s="286" t="s">
        <v>101</v>
      </c>
      <c r="S454" s="131"/>
    </row>
    <row r="455" spans="1:19" ht="15.75">
      <c r="A455" s="285"/>
      <c r="B455" s="64" t="s">
        <v>102</v>
      </c>
      <c r="C455" s="64" t="s">
        <v>103</v>
      </c>
      <c r="D455" s="64" t="s">
        <v>104</v>
      </c>
      <c r="E455" s="64" t="s">
        <v>105</v>
      </c>
      <c r="F455" s="64" t="s">
        <v>106</v>
      </c>
      <c r="G455" s="64" t="s">
        <v>107</v>
      </c>
      <c r="H455" s="64" t="s">
        <v>108</v>
      </c>
      <c r="I455" s="64" t="s">
        <v>109</v>
      </c>
      <c r="J455" s="64" t="s">
        <v>110</v>
      </c>
      <c r="K455" s="285"/>
      <c r="L455" s="285"/>
      <c r="M455" s="285"/>
      <c r="N455" s="285"/>
      <c r="O455" s="285"/>
      <c r="P455" s="285"/>
      <c r="Q455" s="285"/>
      <c r="R455" s="285"/>
      <c r="S455" s="131"/>
    </row>
    <row r="456" spans="1:19" ht="15.75">
      <c r="A456" s="64">
        <v>2302</v>
      </c>
      <c r="B456" s="181">
        <v>52</v>
      </c>
      <c r="C456" s="87"/>
      <c r="D456" s="87"/>
      <c r="E456" s="87"/>
      <c r="F456" s="87"/>
      <c r="G456" s="87"/>
      <c r="H456" s="87"/>
      <c r="I456" s="87"/>
      <c r="J456" s="87"/>
      <c r="K456" s="126"/>
      <c r="L456" s="67"/>
      <c r="M456" s="49"/>
      <c r="N456" s="68"/>
      <c r="O456" s="107"/>
      <c r="P456" s="70">
        <f>B456</f>
        <v>52</v>
      </c>
      <c r="Q456" s="108"/>
      <c r="R456" s="107"/>
      <c r="S456" s="131"/>
    </row>
    <row r="457" spans="1:19" ht="15.75">
      <c r="A457" s="64">
        <v>2401</v>
      </c>
      <c r="B457" s="87"/>
      <c r="C457" s="87">
        <v>39</v>
      </c>
      <c r="D457" s="87"/>
      <c r="E457" s="87"/>
      <c r="F457" s="87"/>
      <c r="G457" s="87"/>
      <c r="H457" s="87"/>
      <c r="I457" s="87"/>
      <c r="J457" s="87"/>
      <c r="K457" s="126"/>
      <c r="L457" s="72"/>
      <c r="M457" s="3"/>
      <c r="N457" s="73"/>
      <c r="O457" s="74">
        <f>IF(C457=0,"",C457/B456)</f>
        <v>0.75</v>
      </c>
      <c r="P457" s="75">
        <v>41</v>
      </c>
      <c r="Q457" s="76">
        <f t="shared" ref="Q457:Q464" si="40">IF(P457=0,"",P457/P456)</f>
        <v>0.78846153846153844</v>
      </c>
      <c r="R457" s="76">
        <f t="shared" ref="R457:R464" si="41">IF(P457=0,"",100%-Q457)</f>
        <v>0.21153846153846156</v>
      </c>
      <c r="S457" s="131"/>
    </row>
    <row r="458" spans="1:19" ht="15.75">
      <c r="A458" s="64">
        <v>2402</v>
      </c>
      <c r="B458" s="87"/>
      <c r="C458" s="87"/>
      <c r="D458" s="87">
        <v>33</v>
      </c>
      <c r="E458" s="87"/>
      <c r="F458" s="87"/>
      <c r="G458" s="87"/>
      <c r="H458" s="87"/>
      <c r="I458" s="87"/>
      <c r="J458" s="87"/>
      <c r="K458" s="126"/>
      <c r="L458" s="72"/>
      <c r="M458" s="3"/>
      <c r="N458" s="73"/>
      <c r="O458" s="74">
        <f>IF(D458=0,"",D458/C457)</f>
        <v>0.84615384615384615</v>
      </c>
      <c r="P458" s="75">
        <v>39</v>
      </c>
      <c r="Q458" s="76">
        <f t="shared" si="40"/>
        <v>0.95121951219512191</v>
      </c>
      <c r="R458" s="76">
        <f t="shared" si="41"/>
        <v>4.8780487804878092E-2</v>
      </c>
      <c r="S458" s="8">
        <f>P458/P456</f>
        <v>0.75</v>
      </c>
    </row>
    <row r="459" spans="1:19" ht="15.75">
      <c r="A459" s="64">
        <v>2501</v>
      </c>
      <c r="B459" s="87"/>
      <c r="C459" s="87"/>
      <c r="D459" s="87"/>
      <c r="E459" s="87"/>
      <c r="F459" s="87"/>
      <c r="G459" s="87"/>
      <c r="H459" s="87"/>
      <c r="I459" s="87"/>
      <c r="J459" s="87"/>
      <c r="K459" s="126"/>
      <c r="L459" s="72"/>
      <c r="M459" s="3"/>
      <c r="N459" s="73"/>
      <c r="O459" s="74" t="str">
        <f>IF(E459=0,"",E459/D458)</f>
        <v/>
      </c>
      <c r="P459" s="75"/>
      <c r="Q459" s="76" t="str">
        <f t="shared" si="40"/>
        <v/>
      </c>
      <c r="R459" s="76" t="str">
        <f t="shared" si="41"/>
        <v/>
      </c>
      <c r="S459" s="131"/>
    </row>
    <row r="460" spans="1:19" ht="15.75">
      <c r="A460" s="64">
        <v>2502</v>
      </c>
      <c r="B460" s="87"/>
      <c r="C460" s="87"/>
      <c r="D460" s="87"/>
      <c r="E460" s="87"/>
      <c r="F460" s="87"/>
      <c r="G460" s="87"/>
      <c r="H460" s="87"/>
      <c r="I460" s="87"/>
      <c r="J460" s="87"/>
      <c r="K460" s="126"/>
      <c r="L460" s="72"/>
      <c r="M460" s="3"/>
      <c r="N460" s="73"/>
      <c r="O460" s="74" t="str">
        <f>IF(F460=0,"",F460/E459)</f>
        <v/>
      </c>
      <c r="P460" s="75"/>
      <c r="Q460" s="76" t="str">
        <f t="shared" si="40"/>
        <v/>
      </c>
      <c r="R460" s="76" t="str">
        <f t="shared" si="41"/>
        <v/>
      </c>
      <c r="S460" s="131"/>
    </row>
    <row r="461" spans="1:19" ht="15.75">
      <c r="A461" s="64">
        <v>2601</v>
      </c>
      <c r="B461" s="87"/>
      <c r="C461" s="87"/>
      <c r="D461" s="87"/>
      <c r="E461" s="87"/>
      <c r="F461" s="87"/>
      <c r="G461" s="87"/>
      <c r="H461" s="87"/>
      <c r="I461" s="87"/>
      <c r="J461" s="87"/>
      <c r="K461" s="126"/>
      <c r="L461" s="72"/>
      <c r="M461" s="3"/>
      <c r="N461" s="73"/>
      <c r="O461" s="74" t="str">
        <f>IF(G461=0,"",G461/F460)</f>
        <v/>
      </c>
      <c r="P461" s="75"/>
      <c r="Q461" s="76" t="str">
        <f t="shared" si="40"/>
        <v/>
      </c>
      <c r="R461" s="76" t="str">
        <f t="shared" si="41"/>
        <v/>
      </c>
      <c r="S461" s="131"/>
    </row>
    <row r="462" spans="1:19" ht="15.75">
      <c r="A462" s="64">
        <v>2602</v>
      </c>
      <c r="B462" s="87"/>
      <c r="C462" s="87"/>
      <c r="D462" s="87"/>
      <c r="E462" s="87"/>
      <c r="F462" s="87"/>
      <c r="G462" s="87"/>
      <c r="H462" s="87"/>
      <c r="I462" s="87"/>
      <c r="J462" s="87"/>
      <c r="K462" s="126"/>
      <c r="L462" s="72"/>
      <c r="M462" s="3"/>
      <c r="N462" s="73"/>
      <c r="O462" s="74" t="str">
        <f>IF(H462=0,"",H462/G461)</f>
        <v/>
      </c>
      <c r="P462" s="75"/>
      <c r="Q462" s="76" t="str">
        <f t="shared" si="40"/>
        <v/>
      </c>
      <c r="R462" s="76" t="str">
        <f t="shared" si="41"/>
        <v/>
      </c>
      <c r="S462" s="131"/>
    </row>
    <row r="463" spans="1:19" ht="15.75">
      <c r="A463" s="64">
        <v>2701</v>
      </c>
      <c r="B463" s="87"/>
      <c r="C463" s="87"/>
      <c r="D463" s="87"/>
      <c r="E463" s="87"/>
      <c r="F463" s="87"/>
      <c r="G463" s="87"/>
      <c r="H463" s="87"/>
      <c r="I463" s="87"/>
      <c r="J463" s="87"/>
      <c r="K463" s="126"/>
      <c r="L463" s="72"/>
      <c r="M463" s="3"/>
      <c r="N463" s="73"/>
      <c r="O463" s="74" t="str">
        <f>IF(I463=0,"",I463/H462)</f>
        <v/>
      </c>
      <c r="P463" s="75"/>
      <c r="Q463" s="76" t="str">
        <f t="shared" si="40"/>
        <v/>
      </c>
      <c r="R463" s="76" t="str">
        <f t="shared" si="41"/>
        <v/>
      </c>
      <c r="S463" s="131"/>
    </row>
    <row r="464" spans="1:19" ht="15.75">
      <c r="A464" s="64">
        <v>2702</v>
      </c>
      <c r="B464" s="87"/>
      <c r="C464" s="87"/>
      <c r="D464" s="87"/>
      <c r="E464" s="87"/>
      <c r="F464" s="87"/>
      <c r="G464" s="87"/>
      <c r="H464" s="87"/>
      <c r="I464" s="87"/>
      <c r="J464" s="87"/>
      <c r="K464" s="126"/>
      <c r="L464" s="72"/>
      <c r="M464" s="3"/>
      <c r="N464" s="73"/>
      <c r="O464" s="78" t="str">
        <f>IF(J464=0,"",J464/I463)</f>
        <v/>
      </c>
      <c r="P464" s="75"/>
      <c r="Q464" s="79" t="str">
        <f t="shared" si="40"/>
        <v/>
      </c>
      <c r="R464" s="79" t="str">
        <f t="shared" si="41"/>
        <v/>
      </c>
      <c r="S464" s="131"/>
    </row>
    <row r="465" spans="1:19" ht="15.75">
      <c r="A465" s="64">
        <v>2801</v>
      </c>
      <c r="B465" s="87"/>
      <c r="C465" s="87"/>
      <c r="D465" s="87"/>
      <c r="E465" s="87"/>
      <c r="F465" s="87"/>
      <c r="G465" s="87"/>
      <c r="H465" s="87"/>
      <c r="I465" s="87"/>
      <c r="J465" s="87"/>
      <c r="K465" s="126"/>
      <c r="L465" s="72"/>
      <c r="M465" s="3"/>
      <c r="N465" s="30"/>
      <c r="O465" s="80"/>
      <c r="P465" s="81"/>
      <c r="Q465" s="82"/>
      <c r="R465" s="83"/>
      <c r="S465" s="131"/>
    </row>
    <row r="466" spans="1:19" ht="15.75">
      <c r="A466" s="64">
        <v>2802</v>
      </c>
      <c r="B466" s="87"/>
      <c r="C466" s="87"/>
      <c r="D466" s="87"/>
      <c r="E466" s="87"/>
      <c r="F466" s="87"/>
      <c r="G466" s="87"/>
      <c r="H466" s="87"/>
      <c r="I466" s="87"/>
      <c r="J466" s="87"/>
      <c r="K466" s="126"/>
      <c r="L466" s="72"/>
      <c r="M466" s="3"/>
      <c r="N466" s="30"/>
      <c r="O466" s="84"/>
      <c r="P466" s="241"/>
      <c r="Q466" s="86"/>
      <c r="R466" s="84"/>
      <c r="S466" s="131"/>
    </row>
    <row r="467" spans="1:19" ht="15.75">
      <c r="A467" s="64">
        <v>2901</v>
      </c>
      <c r="B467" s="87"/>
      <c r="C467" s="87"/>
      <c r="D467" s="87"/>
      <c r="E467" s="87"/>
      <c r="F467" s="87"/>
      <c r="G467" s="87"/>
      <c r="H467" s="87"/>
      <c r="I467" s="87"/>
      <c r="J467" s="87"/>
      <c r="K467" s="126"/>
      <c r="L467" s="72"/>
      <c r="M467" s="3"/>
      <c r="N467" s="30"/>
      <c r="O467" s="84"/>
      <c r="P467" s="241"/>
      <c r="Q467" s="86"/>
      <c r="R467" s="84"/>
      <c r="S467" s="131"/>
    </row>
    <row r="468" spans="1:19" ht="15.75">
      <c r="A468" s="64">
        <v>2902</v>
      </c>
      <c r="B468" s="87"/>
      <c r="C468" s="87"/>
      <c r="D468" s="87"/>
      <c r="E468" s="87"/>
      <c r="F468" s="87"/>
      <c r="G468" s="87"/>
      <c r="H468" s="87"/>
      <c r="I468" s="87"/>
      <c r="J468" s="87"/>
      <c r="K468" s="126"/>
      <c r="L468" s="72"/>
      <c r="M468" s="3"/>
      <c r="N468" s="30"/>
      <c r="O468" s="3"/>
      <c r="P468" s="30"/>
      <c r="Q468" s="23"/>
      <c r="R468" s="84"/>
      <c r="S468" s="131"/>
    </row>
    <row r="469" spans="1:19" ht="15.75">
      <c r="A469" s="64">
        <v>3001</v>
      </c>
      <c r="B469" s="87"/>
      <c r="C469" s="87"/>
      <c r="D469" s="87"/>
      <c r="E469" s="87"/>
      <c r="F469" s="87"/>
      <c r="G469" s="87"/>
      <c r="H469" s="87"/>
      <c r="I469" s="87"/>
      <c r="J469" s="87"/>
      <c r="K469" s="126"/>
      <c r="L469" s="72"/>
      <c r="M469" s="3"/>
      <c r="N469" s="30"/>
      <c r="O469" s="89" t="s">
        <v>83</v>
      </c>
      <c r="P469" s="90"/>
      <c r="Q469" s="91" t="str">
        <f>IF(SUM(K462:K465)=0,"",SUM(K462:K465))</f>
        <v/>
      </c>
      <c r="R469" s="92" t="s">
        <v>11</v>
      </c>
      <c r="S469" s="131"/>
    </row>
    <row r="470" spans="1:19" ht="15.75">
      <c r="A470" s="64">
        <v>3002</v>
      </c>
      <c r="B470" s="87"/>
      <c r="C470" s="87"/>
      <c r="D470" s="87"/>
      <c r="E470" s="87"/>
      <c r="F470" s="87"/>
      <c r="G470" s="87"/>
      <c r="H470" s="87"/>
      <c r="I470" s="87"/>
      <c r="J470" s="87"/>
      <c r="K470" s="126"/>
      <c r="L470" s="72"/>
      <c r="M470" s="3"/>
      <c r="N470" s="30"/>
      <c r="O470" s="93" t="s">
        <v>85</v>
      </c>
      <c r="P470" s="94" t="str">
        <f>IF(P469/B456=0,"",P469/B456)</f>
        <v/>
      </c>
      <c r="Q470" s="95" t="e">
        <f>IF(P469/Q469=0,"",P469/Q469)</f>
        <v>#VALUE!</v>
      </c>
      <c r="R470" s="96" t="s">
        <v>86</v>
      </c>
      <c r="S470" s="131"/>
    </row>
    <row r="471" spans="1:19" ht="12.75">
      <c r="A471" s="261"/>
      <c r="B471" s="87"/>
      <c r="C471" s="87"/>
      <c r="D471" s="87"/>
      <c r="E471" s="87"/>
      <c r="F471" s="87"/>
      <c r="G471" s="87"/>
      <c r="H471" s="87"/>
      <c r="I471" s="87"/>
      <c r="J471" s="87"/>
      <c r="K471" s="126"/>
      <c r="L471" s="97"/>
      <c r="M471" s="98"/>
      <c r="N471" s="99"/>
      <c r="O471" s="98"/>
      <c r="P471" s="99"/>
      <c r="Q471" s="99"/>
      <c r="R471" s="122"/>
      <c r="S471" s="131"/>
    </row>
    <row r="472" spans="1:19" ht="18">
      <c r="A472" s="29"/>
      <c r="B472" s="30"/>
      <c r="C472" s="30"/>
      <c r="D472" s="30"/>
      <c r="E472" s="288" t="s">
        <v>111</v>
      </c>
      <c r="F472" s="289"/>
      <c r="G472" s="289"/>
      <c r="H472" s="289"/>
      <c r="I472" s="289"/>
      <c r="J472" s="290"/>
      <c r="K472" s="101">
        <f>SUM(K456:K468)</f>
        <v>0</v>
      </c>
      <c r="L472" s="102" t="str">
        <f>IF(K464=0,"",K464/B456)</f>
        <v/>
      </c>
      <c r="M472" s="102" t="str">
        <f>IF(K472=0,"",K472/B456)</f>
        <v/>
      </c>
      <c r="N472" s="102" t="str">
        <f>IF(K464=0,"",M472-L472)</f>
        <v/>
      </c>
      <c r="O472" s="3"/>
      <c r="P472" s="30"/>
      <c r="Q472" s="23"/>
      <c r="R472" s="3"/>
      <c r="S472" s="131"/>
    </row>
    <row r="473" spans="1:19" ht="12.75">
      <c r="L473" s="3"/>
      <c r="M473" s="3"/>
      <c r="O473" s="3"/>
    </row>
    <row r="474" spans="1:19" ht="12.75">
      <c r="L474" s="3"/>
      <c r="M474" s="3"/>
      <c r="O474" s="3"/>
    </row>
    <row r="475" spans="1:19" ht="26.25">
      <c r="A475" s="2"/>
      <c r="B475" s="291" t="s">
        <v>99</v>
      </c>
      <c r="C475" s="292"/>
      <c r="D475" s="292"/>
      <c r="E475" s="292"/>
      <c r="F475" s="292"/>
      <c r="G475" s="292"/>
      <c r="H475" s="292"/>
      <c r="I475" s="292"/>
      <c r="J475" s="292"/>
      <c r="K475" s="60" t="s">
        <v>145</v>
      </c>
      <c r="L475" s="60"/>
      <c r="M475" s="60"/>
      <c r="N475" s="30"/>
      <c r="O475" s="3"/>
      <c r="P475" s="30"/>
      <c r="Q475" s="30"/>
      <c r="R475" s="30"/>
      <c r="S475" s="131"/>
    </row>
    <row r="476" spans="1:19" ht="20.25">
      <c r="A476" s="293" t="s">
        <v>10</v>
      </c>
      <c r="B476" s="294" t="s">
        <v>100</v>
      </c>
      <c r="C476" s="289"/>
      <c r="D476" s="289"/>
      <c r="E476" s="289"/>
      <c r="F476" s="289"/>
      <c r="G476" s="289"/>
      <c r="H476" s="289"/>
      <c r="I476" s="289"/>
      <c r="J476" s="290"/>
      <c r="K476" s="295" t="s">
        <v>11</v>
      </c>
      <c r="L476" s="286" t="s">
        <v>3</v>
      </c>
      <c r="M476" s="286" t="s">
        <v>4</v>
      </c>
      <c r="N476" s="284" t="s">
        <v>5</v>
      </c>
      <c r="O476" s="286" t="s">
        <v>6</v>
      </c>
      <c r="P476" s="287" t="s">
        <v>7</v>
      </c>
      <c r="Q476" s="287" t="s">
        <v>8</v>
      </c>
      <c r="R476" s="286" t="s">
        <v>101</v>
      </c>
      <c r="S476" s="131"/>
    </row>
    <row r="477" spans="1:19" ht="15.75">
      <c r="A477" s="285"/>
      <c r="B477" s="64" t="s">
        <v>102</v>
      </c>
      <c r="C477" s="64" t="s">
        <v>103</v>
      </c>
      <c r="D477" s="64" t="s">
        <v>104</v>
      </c>
      <c r="E477" s="64" t="s">
        <v>105</v>
      </c>
      <c r="F477" s="64" t="s">
        <v>106</v>
      </c>
      <c r="G477" s="64" t="s">
        <v>107</v>
      </c>
      <c r="H477" s="64" t="s">
        <v>108</v>
      </c>
      <c r="I477" s="64" t="s">
        <v>109</v>
      </c>
      <c r="J477" s="64" t="s">
        <v>110</v>
      </c>
      <c r="K477" s="285"/>
      <c r="L477" s="285"/>
      <c r="M477" s="285"/>
      <c r="N477" s="285"/>
      <c r="O477" s="285"/>
      <c r="P477" s="285"/>
      <c r="Q477" s="285"/>
      <c r="R477" s="285"/>
      <c r="S477" s="131"/>
    </row>
    <row r="478" spans="1:19" ht="15.75">
      <c r="A478" s="64">
        <v>2401</v>
      </c>
      <c r="B478" s="181">
        <v>27</v>
      </c>
      <c r="C478" s="87"/>
      <c r="D478" s="87"/>
      <c r="E478" s="87"/>
      <c r="F478" s="87"/>
      <c r="G478" s="87"/>
      <c r="H478" s="87"/>
      <c r="I478" s="87"/>
      <c r="J478" s="87"/>
      <c r="K478" s="126"/>
      <c r="L478" s="67"/>
      <c r="M478" s="49"/>
      <c r="N478" s="68"/>
      <c r="O478" s="107"/>
      <c r="P478" s="70">
        <f>B478</f>
        <v>27</v>
      </c>
      <c r="Q478" s="108"/>
      <c r="R478" s="107"/>
      <c r="S478" s="131"/>
    </row>
    <row r="479" spans="1:19" ht="15.75">
      <c r="A479" s="64">
        <v>2402</v>
      </c>
      <c r="B479" s="87"/>
      <c r="C479" s="87">
        <v>19</v>
      </c>
      <c r="D479" s="87"/>
      <c r="E479" s="87"/>
      <c r="F479" s="87"/>
      <c r="G479" s="87"/>
      <c r="H479" s="87"/>
      <c r="I479" s="87"/>
      <c r="J479" s="87"/>
      <c r="K479" s="126"/>
      <c r="L479" s="72"/>
      <c r="M479" s="3"/>
      <c r="N479" s="73"/>
      <c r="O479" s="74">
        <f>IF(C479=0,"",C479/B478)</f>
        <v>0.70370370370370372</v>
      </c>
      <c r="P479" s="75">
        <v>20</v>
      </c>
      <c r="Q479" s="76">
        <f t="shared" ref="Q479:Q486" si="42">IF(P479=0,"",P479/P478)</f>
        <v>0.7407407407407407</v>
      </c>
      <c r="R479" s="76">
        <f t="shared" ref="R479:R486" si="43">IF(P479=0,"",100%-Q479)</f>
        <v>0.2592592592592593</v>
      </c>
      <c r="S479" s="131"/>
    </row>
    <row r="480" spans="1:19" ht="15.75">
      <c r="A480" s="64">
        <v>2501</v>
      </c>
      <c r="B480" s="87"/>
      <c r="C480" s="87"/>
      <c r="D480" s="87"/>
      <c r="E480" s="87"/>
      <c r="F480" s="87"/>
      <c r="G480" s="87"/>
      <c r="H480" s="87"/>
      <c r="I480" s="87"/>
      <c r="J480" s="87"/>
      <c r="K480" s="126"/>
      <c r="L480" s="72"/>
      <c r="M480" s="3"/>
      <c r="N480" s="73"/>
      <c r="O480" s="74" t="str">
        <f>IF(D480=0,"",D480/C479)</f>
        <v/>
      </c>
      <c r="P480" s="75"/>
      <c r="Q480" s="76" t="str">
        <f t="shared" si="42"/>
        <v/>
      </c>
      <c r="R480" s="76" t="str">
        <f t="shared" si="43"/>
        <v/>
      </c>
      <c r="S480" s="8">
        <f>P480/P478</f>
        <v>0</v>
      </c>
    </row>
    <row r="481" spans="1:19" ht="15.75">
      <c r="A481" s="64">
        <v>2502</v>
      </c>
      <c r="B481" s="87"/>
      <c r="C481" s="87"/>
      <c r="D481" s="87"/>
      <c r="E481" s="87"/>
      <c r="F481" s="87"/>
      <c r="G481" s="87"/>
      <c r="H481" s="87"/>
      <c r="I481" s="87"/>
      <c r="J481" s="87"/>
      <c r="K481" s="126"/>
      <c r="L481" s="72"/>
      <c r="M481" s="3"/>
      <c r="N481" s="73"/>
      <c r="O481" s="74" t="str">
        <f>IF(E481=0,"",E481/D480)</f>
        <v/>
      </c>
      <c r="P481" s="75"/>
      <c r="Q481" s="76" t="str">
        <f t="shared" si="42"/>
        <v/>
      </c>
      <c r="R481" s="76" t="str">
        <f t="shared" si="43"/>
        <v/>
      </c>
      <c r="S481" s="131"/>
    </row>
    <row r="482" spans="1:19" ht="15.75">
      <c r="A482" s="64">
        <v>2601</v>
      </c>
      <c r="B482" s="87"/>
      <c r="C482" s="87"/>
      <c r="D482" s="87"/>
      <c r="E482" s="87"/>
      <c r="F482" s="87"/>
      <c r="G482" s="87"/>
      <c r="H482" s="87"/>
      <c r="I482" s="87"/>
      <c r="J482" s="87"/>
      <c r="K482" s="126"/>
      <c r="L482" s="72"/>
      <c r="M482" s="3"/>
      <c r="N482" s="73"/>
      <c r="O482" s="74" t="str">
        <f>IF(F482=0,"",F482/E481)</f>
        <v/>
      </c>
      <c r="P482" s="75"/>
      <c r="Q482" s="76" t="str">
        <f t="shared" si="42"/>
        <v/>
      </c>
      <c r="R482" s="76" t="str">
        <f t="shared" si="43"/>
        <v/>
      </c>
      <c r="S482" s="131"/>
    </row>
    <row r="483" spans="1:19" ht="15.75">
      <c r="A483" s="64">
        <v>2602</v>
      </c>
      <c r="B483" s="87"/>
      <c r="C483" s="87"/>
      <c r="D483" s="87"/>
      <c r="E483" s="87"/>
      <c r="F483" s="87"/>
      <c r="G483" s="87"/>
      <c r="H483" s="87"/>
      <c r="I483" s="87"/>
      <c r="J483" s="87"/>
      <c r="K483" s="126"/>
      <c r="L483" s="72"/>
      <c r="M483" s="3"/>
      <c r="N483" s="73"/>
      <c r="O483" s="74" t="str">
        <f>IF(G483=0,"",G483/F482)</f>
        <v/>
      </c>
      <c r="P483" s="75"/>
      <c r="Q483" s="76" t="str">
        <f t="shared" si="42"/>
        <v/>
      </c>
      <c r="R483" s="76" t="str">
        <f t="shared" si="43"/>
        <v/>
      </c>
      <c r="S483" s="131"/>
    </row>
    <row r="484" spans="1:19" ht="15.75">
      <c r="A484" s="64">
        <v>2701</v>
      </c>
      <c r="B484" s="87"/>
      <c r="C484" s="87"/>
      <c r="D484" s="87"/>
      <c r="E484" s="87"/>
      <c r="F484" s="87"/>
      <c r="G484" s="87"/>
      <c r="H484" s="87"/>
      <c r="I484" s="87"/>
      <c r="J484" s="87"/>
      <c r="K484" s="126"/>
      <c r="L484" s="72"/>
      <c r="M484" s="3"/>
      <c r="N484" s="73"/>
      <c r="O484" s="74" t="str">
        <f>IF(H484=0,"",H484/G483)</f>
        <v/>
      </c>
      <c r="P484" s="75"/>
      <c r="Q484" s="76" t="str">
        <f t="shared" si="42"/>
        <v/>
      </c>
      <c r="R484" s="76" t="str">
        <f t="shared" si="43"/>
        <v/>
      </c>
      <c r="S484" s="131"/>
    </row>
    <row r="485" spans="1:19" ht="15.75">
      <c r="A485" s="64">
        <v>2702</v>
      </c>
      <c r="B485" s="87"/>
      <c r="C485" s="87"/>
      <c r="D485" s="87"/>
      <c r="E485" s="87"/>
      <c r="F485" s="87"/>
      <c r="G485" s="87"/>
      <c r="H485" s="87"/>
      <c r="I485" s="87"/>
      <c r="J485" s="87"/>
      <c r="K485" s="126"/>
      <c r="L485" s="72"/>
      <c r="M485" s="3"/>
      <c r="N485" s="73"/>
      <c r="O485" s="74" t="str">
        <f>IF(I485=0,"",I485/H484)</f>
        <v/>
      </c>
      <c r="P485" s="75"/>
      <c r="Q485" s="76" t="str">
        <f t="shared" si="42"/>
        <v/>
      </c>
      <c r="R485" s="76" t="str">
        <f t="shared" si="43"/>
        <v/>
      </c>
      <c r="S485" s="131"/>
    </row>
    <row r="486" spans="1:19" ht="15.75">
      <c r="A486" s="64">
        <v>2801</v>
      </c>
      <c r="B486" s="87"/>
      <c r="C486" s="87"/>
      <c r="D486" s="87"/>
      <c r="E486" s="87"/>
      <c r="F486" s="87"/>
      <c r="G486" s="87"/>
      <c r="H486" s="87"/>
      <c r="I486" s="87"/>
      <c r="J486" s="87"/>
      <c r="K486" s="126"/>
      <c r="L486" s="72"/>
      <c r="M486" s="3"/>
      <c r="N486" s="73"/>
      <c r="O486" s="78" t="str">
        <f>IF(J486=0,"",J486/I485)</f>
        <v/>
      </c>
      <c r="P486" s="75"/>
      <c r="Q486" s="79" t="str">
        <f t="shared" si="42"/>
        <v/>
      </c>
      <c r="R486" s="79" t="str">
        <f t="shared" si="43"/>
        <v/>
      </c>
      <c r="S486" s="131"/>
    </row>
    <row r="487" spans="1:19" ht="15.75">
      <c r="A487" s="64">
        <v>2802</v>
      </c>
      <c r="B487" s="87"/>
      <c r="C487" s="87"/>
      <c r="D487" s="87"/>
      <c r="E487" s="87"/>
      <c r="F487" s="87"/>
      <c r="G487" s="87"/>
      <c r="H487" s="87"/>
      <c r="I487" s="87"/>
      <c r="J487" s="87"/>
      <c r="K487" s="126"/>
      <c r="L487" s="72"/>
      <c r="M487" s="3"/>
      <c r="N487" s="30"/>
      <c r="O487" s="80"/>
      <c r="P487" s="81"/>
      <c r="Q487" s="82"/>
      <c r="R487" s="83"/>
      <c r="S487" s="131"/>
    </row>
    <row r="488" spans="1:19" ht="15.75">
      <c r="A488" s="64">
        <v>2901</v>
      </c>
      <c r="B488" s="87"/>
      <c r="C488" s="87"/>
      <c r="D488" s="87"/>
      <c r="E488" s="87"/>
      <c r="F488" s="87"/>
      <c r="G488" s="87"/>
      <c r="H488" s="87"/>
      <c r="I488" s="87"/>
      <c r="J488" s="87"/>
      <c r="K488" s="126"/>
      <c r="L488" s="72"/>
      <c r="M488" s="3"/>
      <c r="N488" s="30"/>
      <c r="O488" s="84"/>
      <c r="P488" s="241"/>
      <c r="Q488" s="86"/>
      <c r="R488" s="84"/>
      <c r="S488" s="131"/>
    </row>
    <row r="489" spans="1:19" ht="15.75">
      <c r="A489" s="64">
        <v>2902</v>
      </c>
      <c r="B489" s="87"/>
      <c r="C489" s="87"/>
      <c r="D489" s="87"/>
      <c r="E489" s="87"/>
      <c r="F489" s="87"/>
      <c r="G489" s="87"/>
      <c r="H489" s="87"/>
      <c r="I489" s="87"/>
      <c r="J489" s="87"/>
      <c r="K489" s="126"/>
      <c r="L489" s="72"/>
      <c r="M489" s="3"/>
      <c r="N489" s="30"/>
      <c r="O489" s="84"/>
      <c r="P489" s="241"/>
      <c r="Q489" s="86"/>
      <c r="R489" s="84"/>
      <c r="S489" s="131"/>
    </row>
    <row r="490" spans="1:19" ht="15.75">
      <c r="A490" s="64">
        <v>3001</v>
      </c>
      <c r="B490" s="87"/>
      <c r="C490" s="87"/>
      <c r="D490" s="87"/>
      <c r="E490" s="87"/>
      <c r="F490" s="87"/>
      <c r="G490" s="87"/>
      <c r="H490" s="87"/>
      <c r="I490" s="87"/>
      <c r="J490" s="87"/>
      <c r="K490" s="126"/>
      <c r="L490" s="72"/>
      <c r="M490" s="3"/>
      <c r="N490" s="30"/>
      <c r="O490" s="3"/>
      <c r="P490" s="30"/>
      <c r="Q490" s="23"/>
      <c r="R490" s="84"/>
      <c r="S490" s="131"/>
    </row>
    <row r="491" spans="1:19" ht="15.75">
      <c r="A491" s="64">
        <v>3002</v>
      </c>
      <c r="B491" s="87"/>
      <c r="C491" s="87"/>
      <c r="D491" s="87"/>
      <c r="E491" s="87"/>
      <c r="F491" s="87"/>
      <c r="G491" s="87"/>
      <c r="H491" s="87"/>
      <c r="I491" s="87"/>
      <c r="J491" s="87"/>
      <c r="K491" s="126"/>
      <c r="L491" s="72"/>
      <c r="M491" s="3"/>
      <c r="N491" s="30"/>
      <c r="O491" s="89" t="s">
        <v>83</v>
      </c>
      <c r="P491" s="90"/>
      <c r="Q491" s="91" t="str">
        <f>IF(SUM(K484:K487)=0,"",SUM(K484:K487))</f>
        <v/>
      </c>
      <c r="R491" s="92" t="s">
        <v>11</v>
      </c>
      <c r="S491" s="131"/>
    </row>
    <row r="492" spans="1:19" ht="15.75">
      <c r="A492" s="64">
        <v>3101</v>
      </c>
      <c r="B492" s="87"/>
      <c r="C492" s="87"/>
      <c r="D492" s="87"/>
      <c r="E492" s="87"/>
      <c r="F492" s="87"/>
      <c r="G492" s="87"/>
      <c r="H492" s="87"/>
      <c r="I492" s="87"/>
      <c r="J492" s="87"/>
      <c r="K492" s="126"/>
      <c r="L492" s="72"/>
      <c r="M492" s="3"/>
      <c r="N492" s="30"/>
      <c r="O492" s="93" t="s">
        <v>85</v>
      </c>
      <c r="P492" s="94" t="str">
        <f>IF(P491/B478=0,"",P491/B478)</f>
        <v/>
      </c>
      <c r="Q492" s="95" t="e">
        <f>IF(P491/Q491=0,"",P491/Q491)</f>
        <v>#VALUE!</v>
      </c>
      <c r="R492" s="96" t="s">
        <v>86</v>
      </c>
      <c r="S492" s="131"/>
    </row>
    <row r="493" spans="1:19" ht="12.75">
      <c r="A493" s="274"/>
      <c r="B493" s="87"/>
      <c r="C493" s="87"/>
      <c r="D493" s="87"/>
      <c r="E493" s="87"/>
      <c r="F493" s="87"/>
      <c r="G493" s="87"/>
      <c r="H493" s="87"/>
      <c r="I493" s="87"/>
      <c r="J493" s="87"/>
      <c r="K493" s="126"/>
      <c r="L493" s="97"/>
      <c r="M493" s="98"/>
      <c r="N493" s="99"/>
      <c r="O493" s="98"/>
      <c r="P493" s="99"/>
      <c r="Q493" s="99"/>
      <c r="R493" s="122"/>
      <c r="S493" s="131"/>
    </row>
    <row r="494" spans="1:19" ht="18">
      <c r="A494" s="29"/>
      <c r="B494" s="30"/>
      <c r="C494" s="30"/>
      <c r="D494" s="30"/>
      <c r="E494" s="288" t="s">
        <v>111</v>
      </c>
      <c r="F494" s="289"/>
      <c r="G494" s="289"/>
      <c r="H494" s="289"/>
      <c r="I494" s="289"/>
      <c r="J494" s="290"/>
      <c r="K494" s="101">
        <f>SUM(K478:K490)</f>
        <v>0</v>
      </c>
      <c r="L494" s="102" t="str">
        <f>IF(K486=0,"",K486/B478)</f>
        <v/>
      </c>
      <c r="M494" s="102" t="str">
        <f>IF(K494=0,"",K494/B478)</f>
        <v/>
      </c>
      <c r="N494" s="102" t="str">
        <f>IF(K486=0,"",M494-L494)</f>
        <v/>
      </c>
      <c r="O494" s="3"/>
      <c r="P494" s="30"/>
      <c r="Q494" s="23"/>
      <c r="R494" s="3"/>
      <c r="S494" s="131"/>
    </row>
    <row r="495" spans="1:19" ht="12.75" customHeight="1">
      <c r="L495" s="3"/>
      <c r="M495" s="3"/>
      <c r="O495" s="3"/>
    </row>
    <row r="496" spans="1:19" ht="12.75" customHeight="1">
      <c r="L496" s="3"/>
      <c r="M496" s="3"/>
      <c r="O496" s="3"/>
    </row>
    <row r="497" spans="1:19" ht="12.75" customHeight="1">
      <c r="A497" s="2"/>
      <c r="B497" s="291" t="s">
        <v>99</v>
      </c>
      <c r="C497" s="292"/>
      <c r="D497" s="292"/>
      <c r="E497" s="292"/>
      <c r="F497" s="292"/>
      <c r="G497" s="292"/>
      <c r="H497" s="292"/>
      <c r="I497" s="292"/>
      <c r="J497" s="292"/>
      <c r="K497" s="60" t="s">
        <v>146</v>
      </c>
      <c r="L497" s="60"/>
      <c r="M497" s="60"/>
      <c r="N497" s="30"/>
      <c r="O497" s="3"/>
      <c r="P497" s="30"/>
      <c r="Q497" s="30"/>
      <c r="R497" s="30"/>
      <c r="S497" s="131"/>
    </row>
    <row r="498" spans="1:19" ht="12.75" customHeight="1">
      <c r="A498" s="293" t="s">
        <v>10</v>
      </c>
      <c r="B498" s="294" t="s">
        <v>100</v>
      </c>
      <c r="C498" s="289"/>
      <c r="D498" s="289"/>
      <c r="E498" s="289"/>
      <c r="F498" s="289"/>
      <c r="G498" s="289"/>
      <c r="H498" s="289"/>
      <c r="I498" s="289"/>
      <c r="J498" s="290"/>
      <c r="K498" s="295" t="s">
        <v>11</v>
      </c>
      <c r="L498" s="286" t="s">
        <v>3</v>
      </c>
      <c r="M498" s="286" t="s">
        <v>4</v>
      </c>
      <c r="N498" s="284" t="s">
        <v>5</v>
      </c>
      <c r="O498" s="286" t="s">
        <v>6</v>
      </c>
      <c r="P498" s="287" t="s">
        <v>7</v>
      </c>
      <c r="Q498" s="287" t="s">
        <v>8</v>
      </c>
      <c r="R498" s="286" t="s">
        <v>101</v>
      </c>
      <c r="S498" s="131"/>
    </row>
    <row r="499" spans="1:19" ht="12.75" customHeight="1">
      <c r="A499" s="285"/>
      <c r="B499" s="64" t="s">
        <v>102</v>
      </c>
      <c r="C499" s="64" t="s">
        <v>103</v>
      </c>
      <c r="D499" s="64" t="s">
        <v>104</v>
      </c>
      <c r="E499" s="64" t="s">
        <v>105</v>
      </c>
      <c r="F499" s="64" t="s">
        <v>106</v>
      </c>
      <c r="G499" s="64" t="s">
        <v>107</v>
      </c>
      <c r="H499" s="64" t="s">
        <v>108</v>
      </c>
      <c r="I499" s="64" t="s">
        <v>109</v>
      </c>
      <c r="J499" s="64" t="s">
        <v>110</v>
      </c>
      <c r="K499" s="285"/>
      <c r="L499" s="285"/>
      <c r="M499" s="285"/>
      <c r="N499" s="285"/>
      <c r="O499" s="285"/>
      <c r="P499" s="285"/>
      <c r="Q499" s="285"/>
      <c r="R499" s="285"/>
      <c r="S499" s="131"/>
    </row>
    <row r="500" spans="1:19" ht="12.75" customHeight="1">
      <c r="A500" s="64">
        <v>2402</v>
      </c>
      <c r="B500" s="181">
        <v>26</v>
      </c>
      <c r="C500" s="87"/>
      <c r="D500" s="87"/>
      <c r="E500" s="87"/>
      <c r="F500" s="87"/>
      <c r="G500" s="87"/>
      <c r="H500" s="87"/>
      <c r="I500" s="87"/>
      <c r="J500" s="87"/>
      <c r="K500" s="126"/>
      <c r="L500" s="67"/>
      <c r="M500" s="49"/>
      <c r="N500" s="68"/>
      <c r="O500" s="107"/>
      <c r="P500" s="70">
        <f>B500</f>
        <v>26</v>
      </c>
      <c r="Q500" s="108"/>
      <c r="R500" s="107"/>
      <c r="S500" s="131"/>
    </row>
    <row r="501" spans="1:19" ht="12.75" customHeight="1">
      <c r="A501" s="64">
        <v>2501</v>
      </c>
      <c r="B501" s="87"/>
      <c r="C501" s="87"/>
      <c r="D501" s="87"/>
      <c r="E501" s="87"/>
      <c r="F501" s="87"/>
      <c r="G501" s="87"/>
      <c r="H501" s="87"/>
      <c r="I501" s="87"/>
      <c r="J501" s="87"/>
      <c r="K501" s="126"/>
      <c r="L501" s="72"/>
      <c r="M501" s="3"/>
      <c r="N501" s="73"/>
      <c r="O501" s="74" t="str">
        <f>IF(C501=0,"",C501/B500)</f>
        <v/>
      </c>
      <c r="P501" s="75"/>
      <c r="Q501" s="76" t="str">
        <f t="shared" ref="Q501:Q508" si="44">IF(P501=0,"",P501/P500)</f>
        <v/>
      </c>
      <c r="R501" s="76" t="str">
        <f t="shared" ref="R501:R508" si="45">IF(P501=0,"",100%-Q501)</f>
        <v/>
      </c>
      <c r="S501" s="131"/>
    </row>
    <row r="502" spans="1:19" ht="12.75" customHeight="1">
      <c r="A502" s="64">
        <v>2502</v>
      </c>
      <c r="B502" s="87"/>
      <c r="C502" s="87"/>
      <c r="D502" s="87"/>
      <c r="E502" s="87"/>
      <c r="F502" s="87"/>
      <c r="G502" s="87"/>
      <c r="H502" s="87"/>
      <c r="I502" s="87"/>
      <c r="J502" s="87"/>
      <c r="K502" s="126"/>
      <c r="L502" s="72"/>
      <c r="M502" s="3"/>
      <c r="N502" s="73"/>
      <c r="O502" s="74" t="str">
        <f>IF(D502=0,"",D502/C501)</f>
        <v/>
      </c>
      <c r="P502" s="75"/>
      <c r="Q502" s="76" t="str">
        <f t="shared" si="44"/>
        <v/>
      </c>
      <c r="R502" s="76" t="str">
        <f t="shared" si="45"/>
        <v/>
      </c>
      <c r="S502" s="8">
        <f>P502/P500</f>
        <v>0</v>
      </c>
    </row>
    <row r="503" spans="1:19" ht="12.75" customHeight="1">
      <c r="A503" s="64">
        <v>2601</v>
      </c>
      <c r="B503" s="87"/>
      <c r="C503" s="87"/>
      <c r="D503" s="87"/>
      <c r="E503" s="87"/>
      <c r="F503" s="87"/>
      <c r="G503" s="87"/>
      <c r="H503" s="87"/>
      <c r="I503" s="87"/>
      <c r="J503" s="87"/>
      <c r="K503" s="126"/>
      <c r="L503" s="72"/>
      <c r="M503" s="3"/>
      <c r="N503" s="73"/>
      <c r="O503" s="74" t="str">
        <f>IF(E503=0,"",E503/D502)</f>
        <v/>
      </c>
      <c r="P503" s="75"/>
      <c r="Q503" s="76" t="str">
        <f t="shared" si="44"/>
        <v/>
      </c>
      <c r="R503" s="76" t="str">
        <f t="shared" si="45"/>
        <v/>
      </c>
      <c r="S503" s="131"/>
    </row>
    <row r="504" spans="1:19" ht="12.75" customHeight="1">
      <c r="A504" s="64">
        <v>2602</v>
      </c>
      <c r="B504" s="87"/>
      <c r="C504" s="87"/>
      <c r="D504" s="87"/>
      <c r="E504" s="87"/>
      <c r="F504" s="87"/>
      <c r="G504" s="87"/>
      <c r="H504" s="87"/>
      <c r="I504" s="87"/>
      <c r="J504" s="87"/>
      <c r="K504" s="126"/>
      <c r="L504" s="72"/>
      <c r="M504" s="3"/>
      <c r="N504" s="73"/>
      <c r="O504" s="74" t="str">
        <f>IF(F504=0,"",F504/E503)</f>
        <v/>
      </c>
      <c r="P504" s="75"/>
      <c r="Q504" s="76" t="str">
        <f t="shared" si="44"/>
        <v/>
      </c>
      <c r="R504" s="76" t="str">
        <f t="shared" si="45"/>
        <v/>
      </c>
      <c r="S504" s="131"/>
    </row>
    <row r="505" spans="1:19" ht="12.75" customHeight="1">
      <c r="A505" s="64">
        <v>2701</v>
      </c>
      <c r="B505" s="87"/>
      <c r="C505" s="87"/>
      <c r="D505" s="87"/>
      <c r="E505" s="87"/>
      <c r="F505" s="87"/>
      <c r="G505" s="87"/>
      <c r="H505" s="87"/>
      <c r="I505" s="87"/>
      <c r="J505" s="87"/>
      <c r="K505" s="126"/>
      <c r="L505" s="72"/>
      <c r="M505" s="3"/>
      <c r="N505" s="73"/>
      <c r="O505" s="74" t="str">
        <f>IF(G505=0,"",G505/F504)</f>
        <v/>
      </c>
      <c r="P505" s="75"/>
      <c r="Q505" s="76" t="str">
        <f t="shared" si="44"/>
        <v/>
      </c>
      <c r="R505" s="76" t="str">
        <f t="shared" si="45"/>
        <v/>
      </c>
      <c r="S505" s="131"/>
    </row>
    <row r="506" spans="1:19" ht="12.75" customHeight="1">
      <c r="A506" s="64">
        <v>2702</v>
      </c>
      <c r="B506" s="87"/>
      <c r="C506" s="87"/>
      <c r="D506" s="87"/>
      <c r="E506" s="87"/>
      <c r="F506" s="87"/>
      <c r="G506" s="87"/>
      <c r="H506" s="87"/>
      <c r="I506" s="87"/>
      <c r="J506" s="87"/>
      <c r="K506" s="126"/>
      <c r="L506" s="72"/>
      <c r="M506" s="3"/>
      <c r="N506" s="73"/>
      <c r="O506" s="74" t="str">
        <f>IF(H506=0,"",H506/G505)</f>
        <v/>
      </c>
      <c r="P506" s="75"/>
      <c r="Q506" s="76" t="str">
        <f t="shared" si="44"/>
        <v/>
      </c>
      <c r="R506" s="76" t="str">
        <f t="shared" si="45"/>
        <v/>
      </c>
      <c r="S506" s="131"/>
    </row>
    <row r="507" spans="1:19" ht="12.75" customHeight="1">
      <c r="A507" s="64">
        <v>2801</v>
      </c>
      <c r="B507" s="87"/>
      <c r="C507" s="87"/>
      <c r="D507" s="87"/>
      <c r="E507" s="87"/>
      <c r="F507" s="87"/>
      <c r="G507" s="87"/>
      <c r="H507" s="87"/>
      <c r="I507" s="87"/>
      <c r="J507" s="87"/>
      <c r="K507" s="126"/>
      <c r="L507" s="72"/>
      <c r="M507" s="3"/>
      <c r="N507" s="73"/>
      <c r="O507" s="74" t="str">
        <f>IF(I507=0,"",I507/H506)</f>
        <v/>
      </c>
      <c r="P507" s="75"/>
      <c r="Q507" s="76" t="str">
        <f t="shared" si="44"/>
        <v/>
      </c>
      <c r="R507" s="76" t="str">
        <f t="shared" si="45"/>
        <v/>
      </c>
      <c r="S507" s="131"/>
    </row>
    <row r="508" spans="1:19" ht="12.75" customHeight="1">
      <c r="A508" s="64">
        <v>2802</v>
      </c>
      <c r="B508" s="87"/>
      <c r="C508" s="87"/>
      <c r="D508" s="87"/>
      <c r="E508" s="87"/>
      <c r="F508" s="87"/>
      <c r="G508" s="87"/>
      <c r="H508" s="87"/>
      <c r="I508" s="87"/>
      <c r="J508" s="87"/>
      <c r="K508" s="126"/>
      <c r="L508" s="72"/>
      <c r="M508" s="3"/>
      <c r="N508" s="73"/>
      <c r="O508" s="78" t="str">
        <f>IF(J508=0,"",J508/I507)</f>
        <v/>
      </c>
      <c r="P508" s="75"/>
      <c r="Q508" s="79" t="str">
        <f t="shared" si="44"/>
        <v/>
      </c>
      <c r="R508" s="79" t="str">
        <f t="shared" si="45"/>
        <v/>
      </c>
      <c r="S508" s="131"/>
    </row>
    <row r="509" spans="1:19" ht="12.75" customHeight="1">
      <c r="A509" s="64">
        <v>2901</v>
      </c>
      <c r="B509" s="87"/>
      <c r="C509" s="87"/>
      <c r="D509" s="87"/>
      <c r="E509" s="87"/>
      <c r="F509" s="87"/>
      <c r="G509" s="87"/>
      <c r="H509" s="87"/>
      <c r="I509" s="87"/>
      <c r="J509" s="87"/>
      <c r="K509" s="126"/>
      <c r="L509" s="72"/>
      <c r="M509" s="3"/>
      <c r="N509" s="30"/>
      <c r="O509" s="80"/>
      <c r="P509" s="81"/>
      <c r="Q509" s="82"/>
      <c r="R509" s="83"/>
      <c r="S509" s="131"/>
    </row>
    <row r="510" spans="1:19" ht="12.75" customHeight="1">
      <c r="A510" s="64">
        <v>2902</v>
      </c>
      <c r="B510" s="87"/>
      <c r="C510" s="87"/>
      <c r="D510" s="87"/>
      <c r="E510" s="87"/>
      <c r="F510" s="87"/>
      <c r="G510" s="87"/>
      <c r="H510" s="87"/>
      <c r="I510" s="87"/>
      <c r="J510" s="87"/>
      <c r="K510" s="126"/>
      <c r="L510" s="72"/>
      <c r="M510" s="3"/>
      <c r="N510" s="30"/>
      <c r="O510" s="84"/>
      <c r="P510" s="241"/>
      <c r="Q510" s="86"/>
      <c r="R510" s="84"/>
      <c r="S510" s="131"/>
    </row>
    <row r="511" spans="1:19" ht="12.75" customHeight="1">
      <c r="A511" s="64">
        <v>3001</v>
      </c>
      <c r="B511" s="87"/>
      <c r="C511" s="87"/>
      <c r="D511" s="87"/>
      <c r="E511" s="87"/>
      <c r="F511" s="87"/>
      <c r="G511" s="87"/>
      <c r="H511" s="87"/>
      <c r="I511" s="87"/>
      <c r="J511" s="87"/>
      <c r="K511" s="126"/>
      <c r="L511" s="72"/>
      <c r="M511" s="3"/>
      <c r="N511" s="30"/>
      <c r="O511" s="84"/>
      <c r="P511" s="241"/>
      <c r="Q511" s="86"/>
      <c r="R511" s="84"/>
      <c r="S511" s="131"/>
    </row>
    <row r="512" spans="1:19" ht="12.75" customHeight="1">
      <c r="A512" s="64">
        <v>3002</v>
      </c>
      <c r="B512" s="87"/>
      <c r="C512" s="87"/>
      <c r="D512" s="87"/>
      <c r="E512" s="87"/>
      <c r="F512" s="87"/>
      <c r="G512" s="87"/>
      <c r="H512" s="87"/>
      <c r="I512" s="87"/>
      <c r="J512" s="87"/>
      <c r="K512" s="126"/>
      <c r="L512" s="72"/>
      <c r="M512" s="3"/>
      <c r="N512" s="30"/>
      <c r="O512" s="3"/>
      <c r="P512" s="30"/>
      <c r="Q512" s="23"/>
      <c r="R512" s="84"/>
      <c r="S512" s="131"/>
    </row>
    <row r="513" spans="1:19" ht="12.75" customHeight="1">
      <c r="A513" s="64">
        <v>3101</v>
      </c>
      <c r="B513" s="87"/>
      <c r="C513" s="87"/>
      <c r="D513" s="87"/>
      <c r="E513" s="87"/>
      <c r="F513" s="87"/>
      <c r="G513" s="87"/>
      <c r="H513" s="87"/>
      <c r="I513" s="87"/>
      <c r="J513" s="87"/>
      <c r="K513" s="126"/>
      <c r="L513" s="72"/>
      <c r="M513" s="3"/>
      <c r="N513" s="30"/>
      <c r="O513" s="89" t="s">
        <v>83</v>
      </c>
      <c r="P513" s="90"/>
      <c r="Q513" s="91" t="str">
        <f>IF(SUM(K506:K509)=0,"",SUM(K506:K509))</f>
        <v/>
      </c>
      <c r="R513" s="92" t="s">
        <v>11</v>
      </c>
      <c r="S513" s="131"/>
    </row>
    <row r="514" spans="1:19" ht="12.75" customHeight="1">
      <c r="A514" s="64">
        <v>3102</v>
      </c>
      <c r="B514" s="87"/>
      <c r="C514" s="87"/>
      <c r="D514" s="87"/>
      <c r="E514" s="87"/>
      <c r="F514" s="87"/>
      <c r="G514" s="87"/>
      <c r="H514" s="87"/>
      <c r="I514" s="87"/>
      <c r="J514" s="87"/>
      <c r="K514" s="126"/>
      <c r="L514" s="72"/>
      <c r="M514" s="3"/>
      <c r="N514" s="30"/>
      <c r="O514" s="93" t="s">
        <v>85</v>
      </c>
      <c r="P514" s="94" t="str">
        <f>IF(P513/B500=0,"",P513/B500)</f>
        <v/>
      </c>
      <c r="Q514" s="95" t="e">
        <f>IF(P513/Q513=0,"",P513/Q513)</f>
        <v>#VALUE!</v>
      </c>
      <c r="R514" s="96" t="s">
        <v>86</v>
      </c>
      <c r="S514" s="131"/>
    </row>
    <row r="515" spans="1:19" ht="12.75" customHeight="1">
      <c r="A515" s="280"/>
      <c r="B515" s="87"/>
      <c r="C515" s="87"/>
      <c r="D515" s="87"/>
      <c r="E515" s="87"/>
      <c r="F515" s="87"/>
      <c r="G515" s="87"/>
      <c r="H515" s="87"/>
      <c r="I515" s="87"/>
      <c r="J515" s="87"/>
      <c r="K515" s="126"/>
      <c r="L515" s="97"/>
      <c r="M515" s="98"/>
      <c r="N515" s="99"/>
      <c r="O515" s="98"/>
      <c r="P515" s="99"/>
      <c r="Q515" s="99"/>
      <c r="R515" s="122"/>
      <c r="S515" s="131"/>
    </row>
    <row r="516" spans="1:19" ht="12.75" customHeight="1">
      <c r="A516" s="29"/>
      <c r="B516" s="30"/>
      <c r="C516" s="30"/>
      <c r="D516" s="30"/>
      <c r="E516" s="288" t="s">
        <v>111</v>
      </c>
      <c r="F516" s="289"/>
      <c r="G516" s="289"/>
      <c r="H516" s="289"/>
      <c r="I516" s="289"/>
      <c r="J516" s="290"/>
      <c r="K516" s="101">
        <f>SUM(K500:K512)</f>
        <v>0</v>
      </c>
      <c r="L516" s="102" t="str">
        <f>IF(K508=0,"",K508/B500)</f>
        <v/>
      </c>
      <c r="M516" s="102" t="str">
        <f>IF(K516=0,"",K516/B500)</f>
        <v/>
      </c>
      <c r="N516" s="102" t="str">
        <f>IF(K508=0,"",M516-L516)</f>
        <v/>
      </c>
      <c r="O516" s="3"/>
      <c r="P516" s="30"/>
      <c r="Q516" s="23"/>
      <c r="R516" s="3"/>
      <c r="S516" s="131"/>
    </row>
    <row r="517" spans="1:19" ht="12.75" customHeight="1">
      <c r="L517" s="3"/>
      <c r="M517" s="3"/>
      <c r="O517" s="3"/>
    </row>
    <row r="518" spans="1:19" ht="12.75" customHeight="1">
      <c r="L518" s="3"/>
      <c r="M518" s="3"/>
      <c r="O518" s="3"/>
    </row>
    <row r="519" spans="1:19" ht="12.75" customHeight="1">
      <c r="L519" s="3"/>
      <c r="M519" s="3"/>
      <c r="O519" s="3"/>
    </row>
    <row r="520" spans="1:19" ht="12.75" customHeight="1">
      <c r="L520" s="3"/>
      <c r="M520" s="3"/>
      <c r="O520" s="3"/>
    </row>
    <row r="521" spans="1:19" ht="12.75" customHeight="1">
      <c r="L521" s="3"/>
      <c r="M521" s="3"/>
      <c r="O521" s="3"/>
    </row>
    <row r="522" spans="1:19" ht="12.75" customHeight="1">
      <c r="L522" s="3"/>
      <c r="M522" s="3"/>
      <c r="O522" s="3"/>
    </row>
    <row r="523" spans="1:19" ht="12.75" customHeight="1">
      <c r="L523" s="3"/>
      <c r="M523" s="3"/>
      <c r="O523" s="3"/>
    </row>
    <row r="524" spans="1:19" ht="12.75" customHeight="1">
      <c r="L524" s="3"/>
      <c r="M524" s="3"/>
      <c r="O524" s="3"/>
    </row>
    <row r="525" spans="1:19" ht="12.75" customHeight="1">
      <c r="L525" s="3"/>
      <c r="M525" s="3"/>
      <c r="O525" s="3"/>
    </row>
    <row r="526" spans="1:19" ht="12.75" customHeight="1">
      <c r="L526" s="3"/>
      <c r="M526" s="3"/>
      <c r="O526" s="3"/>
    </row>
    <row r="527" spans="1:19" ht="12.75" customHeight="1">
      <c r="L527" s="3"/>
      <c r="M527" s="3"/>
      <c r="O527" s="3"/>
    </row>
    <row r="528" spans="1:19" ht="12.75" customHeight="1">
      <c r="L528" s="3"/>
      <c r="M528" s="3"/>
      <c r="O528" s="3"/>
    </row>
    <row r="529" spans="12:15" ht="12.75" customHeight="1">
      <c r="L529" s="3"/>
      <c r="M529" s="3"/>
      <c r="O529" s="3"/>
    </row>
    <row r="530" spans="12:15" ht="12.75" customHeight="1">
      <c r="L530" s="3"/>
      <c r="M530" s="3"/>
      <c r="O530" s="3"/>
    </row>
    <row r="531" spans="12:15" ht="12.75" customHeight="1">
      <c r="L531" s="3"/>
      <c r="M531" s="3"/>
      <c r="O531" s="3"/>
    </row>
    <row r="532" spans="12:15" ht="12.75" customHeight="1">
      <c r="L532" s="3"/>
      <c r="M532" s="3"/>
      <c r="O532" s="3"/>
    </row>
    <row r="533" spans="12:15" ht="12.75" customHeight="1">
      <c r="L533" s="3"/>
      <c r="M533" s="3"/>
      <c r="O533" s="3"/>
    </row>
    <row r="534" spans="12:15" ht="12.75" customHeight="1">
      <c r="L534" s="3"/>
      <c r="M534" s="3"/>
      <c r="O534" s="3"/>
    </row>
    <row r="535" spans="12:15" ht="12.75" customHeight="1">
      <c r="L535" s="3"/>
      <c r="M535" s="3"/>
      <c r="O535" s="3"/>
    </row>
    <row r="536" spans="12:15" ht="12.75" customHeight="1">
      <c r="L536" s="3"/>
      <c r="M536" s="3"/>
      <c r="O536" s="3"/>
    </row>
    <row r="537" spans="12:15" ht="12.75" customHeight="1">
      <c r="L537" s="3"/>
      <c r="M537" s="3"/>
      <c r="O537" s="3"/>
    </row>
    <row r="538" spans="12:15" ht="12.75" customHeight="1">
      <c r="L538" s="3"/>
      <c r="M538" s="3"/>
      <c r="O538" s="3"/>
    </row>
    <row r="539" spans="12:15" ht="12.75" customHeight="1">
      <c r="L539" s="3"/>
      <c r="M539" s="3"/>
      <c r="O539" s="3"/>
    </row>
    <row r="540" spans="12:15" ht="12.75" customHeight="1">
      <c r="L540" s="3"/>
      <c r="M540" s="3"/>
      <c r="O540" s="3"/>
    </row>
    <row r="541" spans="12:15" ht="12.75" customHeight="1">
      <c r="L541" s="3"/>
      <c r="M541" s="3"/>
      <c r="O541" s="3"/>
    </row>
    <row r="542" spans="12:15" ht="12.75" customHeight="1">
      <c r="L542" s="3"/>
      <c r="M542" s="3"/>
      <c r="O542" s="3"/>
    </row>
    <row r="543" spans="12:15" ht="12.75" customHeight="1">
      <c r="L543" s="3"/>
      <c r="M543" s="3"/>
      <c r="O543" s="3"/>
    </row>
    <row r="544" spans="12:15" ht="12.75" customHeight="1">
      <c r="L544" s="3"/>
      <c r="M544" s="3"/>
      <c r="O544" s="3"/>
    </row>
    <row r="545" spans="12:15" ht="12.75" customHeight="1">
      <c r="L545" s="3"/>
      <c r="M545" s="3"/>
      <c r="O545" s="3"/>
    </row>
    <row r="546" spans="12:15" ht="12.75" customHeight="1">
      <c r="L546" s="3"/>
      <c r="M546" s="3"/>
      <c r="O546" s="3"/>
    </row>
    <row r="547" spans="12:15" ht="12.75" customHeight="1">
      <c r="L547" s="3"/>
      <c r="M547" s="3"/>
      <c r="O547" s="3"/>
    </row>
    <row r="548" spans="12:15" ht="12.75" customHeight="1">
      <c r="L548" s="3"/>
      <c r="M548" s="3"/>
      <c r="O548" s="3"/>
    </row>
    <row r="549" spans="12:15" ht="12.75" customHeight="1">
      <c r="L549" s="3"/>
      <c r="M549" s="3"/>
      <c r="O549" s="3"/>
    </row>
    <row r="550" spans="12:15" ht="12.75" customHeight="1">
      <c r="L550" s="3"/>
      <c r="M550" s="3"/>
      <c r="O550" s="3"/>
    </row>
    <row r="551" spans="12:15" ht="12.75" customHeight="1">
      <c r="L551" s="3"/>
      <c r="M551" s="3"/>
      <c r="O551" s="3"/>
    </row>
    <row r="552" spans="12:15" ht="12.75" customHeight="1">
      <c r="L552" s="3"/>
      <c r="M552" s="3"/>
      <c r="O552" s="3"/>
    </row>
    <row r="553" spans="12:15" ht="12.75" customHeight="1">
      <c r="L553" s="3"/>
      <c r="M553" s="3"/>
      <c r="O553" s="3"/>
    </row>
    <row r="554" spans="12:15" ht="12.75" customHeight="1">
      <c r="L554" s="3"/>
      <c r="M554" s="3"/>
      <c r="O554" s="3"/>
    </row>
    <row r="555" spans="12:15" ht="12.75" customHeight="1">
      <c r="L555" s="3"/>
      <c r="M555" s="3"/>
      <c r="O555" s="3"/>
    </row>
    <row r="556" spans="12:15" ht="12.75" customHeight="1">
      <c r="L556" s="3"/>
      <c r="M556" s="3"/>
      <c r="O556" s="3"/>
    </row>
    <row r="557" spans="12:15" ht="12.75" customHeight="1">
      <c r="L557" s="3"/>
      <c r="M557" s="3"/>
      <c r="O557" s="3"/>
    </row>
    <row r="558" spans="12:15" ht="12.75" customHeight="1">
      <c r="L558" s="3"/>
      <c r="M558" s="3"/>
      <c r="O558" s="3"/>
    </row>
    <row r="559" spans="12:15" ht="12.75" customHeight="1">
      <c r="L559" s="3"/>
      <c r="M559" s="3"/>
      <c r="O559" s="3"/>
    </row>
    <row r="560" spans="12:15" ht="12.75" customHeight="1">
      <c r="L560" s="3"/>
      <c r="M560" s="3"/>
      <c r="O560" s="3"/>
    </row>
    <row r="561" spans="12:15" ht="12.75" customHeight="1">
      <c r="L561" s="3"/>
      <c r="M561" s="3"/>
      <c r="O561" s="3"/>
    </row>
    <row r="562" spans="12:15" ht="12.75" customHeight="1">
      <c r="L562" s="3"/>
      <c r="M562" s="3"/>
      <c r="O562" s="3"/>
    </row>
    <row r="563" spans="12:15" ht="12.75" customHeight="1">
      <c r="L563" s="3"/>
      <c r="M563" s="3"/>
      <c r="O563" s="3"/>
    </row>
    <row r="564" spans="12:15" ht="12.75" customHeight="1">
      <c r="L564" s="3"/>
      <c r="M564" s="3"/>
      <c r="O564" s="3"/>
    </row>
    <row r="565" spans="12:15" ht="12.75" customHeight="1">
      <c r="L565" s="3"/>
      <c r="M565" s="3"/>
      <c r="O565" s="3"/>
    </row>
    <row r="566" spans="12:15" ht="12.75" customHeight="1">
      <c r="L566" s="3"/>
      <c r="M566" s="3"/>
      <c r="O566" s="3"/>
    </row>
    <row r="567" spans="12:15" ht="12.75" customHeight="1">
      <c r="L567" s="3"/>
      <c r="M567" s="3"/>
      <c r="O567" s="3"/>
    </row>
    <row r="568" spans="12:15" ht="12.75" customHeight="1">
      <c r="L568" s="3"/>
      <c r="M568" s="3"/>
      <c r="O568" s="3"/>
    </row>
    <row r="569" spans="12:15" ht="12.75" customHeight="1">
      <c r="L569" s="3"/>
      <c r="M569" s="3"/>
      <c r="O569" s="3"/>
    </row>
    <row r="570" spans="12:15" ht="12.75" customHeight="1">
      <c r="L570" s="3"/>
      <c r="M570" s="3"/>
      <c r="O570" s="3"/>
    </row>
    <row r="571" spans="12:15" ht="12.75" customHeight="1">
      <c r="L571" s="3"/>
      <c r="M571" s="3"/>
      <c r="O571" s="3"/>
    </row>
    <row r="572" spans="12:15" ht="12.75" customHeight="1">
      <c r="L572" s="3"/>
      <c r="M572" s="3"/>
      <c r="O572" s="3"/>
    </row>
    <row r="573" spans="12:15" ht="12.75" customHeight="1">
      <c r="L573" s="3"/>
      <c r="M573" s="3"/>
      <c r="O573" s="3"/>
    </row>
    <row r="574" spans="12:15" ht="12.75" customHeight="1">
      <c r="L574" s="3"/>
      <c r="M574" s="3"/>
      <c r="O574" s="3"/>
    </row>
    <row r="575" spans="12:15" ht="12.75" customHeight="1">
      <c r="L575" s="3"/>
      <c r="M575" s="3"/>
      <c r="O575" s="3"/>
    </row>
    <row r="576" spans="12:15" ht="12.75" customHeight="1">
      <c r="L576" s="3"/>
      <c r="M576" s="3"/>
      <c r="O576" s="3"/>
    </row>
    <row r="577" spans="12:15" ht="12.75" customHeight="1">
      <c r="L577" s="3"/>
      <c r="M577" s="3"/>
      <c r="O577" s="3"/>
    </row>
    <row r="578" spans="12:15" ht="12.75" customHeight="1">
      <c r="L578" s="3"/>
      <c r="M578" s="3"/>
      <c r="O578" s="3"/>
    </row>
    <row r="579" spans="12:15" ht="12.75" customHeight="1">
      <c r="L579" s="3"/>
      <c r="M579" s="3"/>
      <c r="O579" s="3"/>
    </row>
    <row r="580" spans="12:15" ht="12.75" customHeight="1">
      <c r="L580" s="3"/>
      <c r="M580" s="3"/>
      <c r="O580" s="3"/>
    </row>
    <row r="581" spans="12:15" ht="12.75" customHeight="1">
      <c r="L581" s="3"/>
      <c r="M581" s="3"/>
      <c r="O581" s="3"/>
    </row>
    <row r="582" spans="12:15" ht="12.75" customHeight="1">
      <c r="L582" s="3"/>
      <c r="M582" s="3"/>
      <c r="O582" s="3"/>
    </row>
    <row r="583" spans="12:15" ht="12.75" customHeight="1">
      <c r="L583" s="3"/>
      <c r="M583" s="3"/>
      <c r="O583" s="3"/>
    </row>
    <row r="584" spans="12:15" ht="12.75" customHeight="1">
      <c r="L584" s="3"/>
      <c r="M584" s="3"/>
      <c r="O584" s="3"/>
    </row>
    <row r="585" spans="12:15" ht="12.75" customHeight="1">
      <c r="L585" s="3"/>
      <c r="M585" s="3"/>
      <c r="O585" s="3"/>
    </row>
    <row r="586" spans="12:15" ht="12.75" customHeight="1">
      <c r="L586" s="3"/>
      <c r="M586" s="3"/>
      <c r="O586" s="3"/>
    </row>
    <row r="587" spans="12:15" ht="12.75" customHeight="1">
      <c r="L587" s="3"/>
      <c r="M587" s="3"/>
      <c r="O587" s="3"/>
    </row>
    <row r="588" spans="12:15" ht="12.75" customHeight="1">
      <c r="L588" s="3"/>
      <c r="M588" s="3"/>
      <c r="O588" s="3"/>
    </row>
    <row r="589" spans="12:15" ht="12.75" customHeight="1">
      <c r="L589" s="3"/>
      <c r="M589" s="3"/>
      <c r="O589" s="3"/>
    </row>
    <row r="590" spans="12:15" ht="12.75" customHeight="1">
      <c r="L590" s="3"/>
      <c r="M590" s="3"/>
      <c r="O590" s="3"/>
    </row>
    <row r="591" spans="12:15" ht="12.75" customHeight="1">
      <c r="L591" s="3"/>
      <c r="M591" s="3"/>
      <c r="O591" s="3"/>
    </row>
    <row r="592" spans="12:15" ht="12.75" customHeight="1">
      <c r="L592" s="3"/>
      <c r="M592" s="3"/>
      <c r="O592" s="3"/>
    </row>
    <row r="593" spans="12:15" ht="12.75" customHeight="1">
      <c r="L593" s="3"/>
      <c r="M593" s="3"/>
      <c r="O593" s="3"/>
    </row>
    <row r="594" spans="12:15" ht="12.75" customHeight="1">
      <c r="L594" s="3"/>
      <c r="M594" s="3"/>
      <c r="O594" s="3"/>
    </row>
    <row r="595" spans="12:15" ht="12.75" customHeight="1">
      <c r="L595" s="3"/>
      <c r="M595" s="3"/>
      <c r="O595" s="3"/>
    </row>
    <row r="596" spans="12:15" ht="12.75" customHeight="1">
      <c r="L596" s="3"/>
      <c r="M596" s="3"/>
      <c r="O596" s="3"/>
    </row>
    <row r="597" spans="12:15" ht="12.75" customHeight="1">
      <c r="L597" s="3"/>
      <c r="M597" s="3"/>
      <c r="O597" s="3"/>
    </row>
    <row r="598" spans="12:15" ht="12.75" customHeight="1">
      <c r="L598" s="3"/>
      <c r="M598" s="3"/>
      <c r="O598" s="3"/>
    </row>
    <row r="599" spans="12:15" ht="12.75" customHeight="1">
      <c r="L599" s="3"/>
      <c r="M599" s="3"/>
      <c r="O599" s="3"/>
    </row>
    <row r="600" spans="12:15" ht="12.75" customHeight="1">
      <c r="L600" s="3"/>
      <c r="M600" s="3"/>
      <c r="O600" s="3"/>
    </row>
    <row r="601" spans="12:15" ht="12.75" customHeight="1">
      <c r="L601" s="3"/>
      <c r="M601" s="3"/>
      <c r="O601" s="3"/>
    </row>
    <row r="602" spans="12:15" ht="12.75" customHeight="1">
      <c r="L602" s="3"/>
      <c r="M602" s="3"/>
      <c r="O602" s="3"/>
    </row>
    <row r="603" spans="12:15" ht="12.75" customHeight="1">
      <c r="L603" s="3"/>
      <c r="M603" s="3"/>
      <c r="O603" s="3"/>
    </row>
    <row r="604" spans="12:15" ht="12.75" customHeight="1">
      <c r="L604" s="3"/>
      <c r="M604" s="3"/>
      <c r="O604" s="3"/>
    </row>
    <row r="605" spans="12:15" ht="12.75" customHeight="1">
      <c r="L605" s="3"/>
      <c r="M605" s="3"/>
      <c r="O605" s="3"/>
    </row>
    <row r="606" spans="12:15" ht="12.75" customHeight="1">
      <c r="L606" s="3"/>
      <c r="M606" s="3"/>
      <c r="O606" s="3"/>
    </row>
    <row r="607" spans="12:15" ht="12.75" customHeight="1">
      <c r="L607" s="3"/>
      <c r="M607" s="3"/>
      <c r="O607" s="3"/>
    </row>
    <row r="608" spans="12:15" ht="12.75" customHeight="1">
      <c r="L608" s="3"/>
      <c r="M608" s="3"/>
      <c r="O608" s="3"/>
    </row>
    <row r="609" spans="12:15" ht="12.75" customHeight="1">
      <c r="L609" s="3"/>
      <c r="M609" s="3"/>
      <c r="O609" s="3"/>
    </row>
    <row r="610" spans="12:15" ht="12.75" customHeight="1">
      <c r="L610" s="3"/>
      <c r="M610" s="3"/>
      <c r="O610" s="3"/>
    </row>
    <row r="611" spans="12:15" ht="12.75" customHeight="1">
      <c r="L611" s="3"/>
      <c r="M611" s="3"/>
      <c r="O611" s="3"/>
    </row>
    <row r="612" spans="12:15" ht="12.75" customHeight="1">
      <c r="L612" s="3"/>
      <c r="M612" s="3"/>
      <c r="O612" s="3"/>
    </row>
    <row r="613" spans="12:15" ht="12.75" customHeight="1">
      <c r="L613" s="3"/>
      <c r="M613" s="3"/>
      <c r="O613" s="3"/>
    </row>
    <row r="614" spans="12:15" ht="12.75" customHeight="1">
      <c r="L614" s="3"/>
      <c r="M614" s="3"/>
      <c r="O614" s="3"/>
    </row>
    <row r="615" spans="12:15" ht="12.75" customHeight="1">
      <c r="L615" s="3"/>
      <c r="M615" s="3"/>
      <c r="O615" s="3"/>
    </row>
    <row r="616" spans="12:15" ht="12.75" customHeight="1">
      <c r="L616" s="3"/>
      <c r="M616" s="3"/>
      <c r="O616" s="3"/>
    </row>
    <row r="617" spans="12:15" ht="12.75" customHeight="1">
      <c r="L617" s="3"/>
      <c r="M617" s="3"/>
      <c r="O617" s="3"/>
    </row>
    <row r="618" spans="12:15" ht="12.75" customHeight="1">
      <c r="L618" s="3"/>
      <c r="M618" s="3"/>
      <c r="O618" s="3"/>
    </row>
    <row r="619" spans="12:15" ht="12.75" customHeight="1">
      <c r="L619" s="3"/>
      <c r="M619" s="3"/>
      <c r="O619" s="3"/>
    </row>
    <row r="620" spans="12:15" ht="12.75" customHeight="1">
      <c r="L620" s="3"/>
      <c r="M620" s="3"/>
      <c r="O620" s="3"/>
    </row>
    <row r="621" spans="12:15" ht="12.75" customHeight="1">
      <c r="L621" s="3"/>
      <c r="M621" s="3"/>
      <c r="O621" s="3"/>
    </row>
    <row r="622" spans="12:15" ht="12.75" customHeight="1">
      <c r="L622" s="3"/>
      <c r="M622" s="3"/>
      <c r="O622" s="3"/>
    </row>
    <row r="623" spans="12:15" ht="12.75" customHeight="1">
      <c r="L623" s="3"/>
      <c r="M623" s="3"/>
      <c r="O623" s="3"/>
    </row>
    <row r="624" spans="12:15" ht="12.75" customHeight="1">
      <c r="L624" s="3"/>
      <c r="M624" s="3"/>
      <c r="O624" s="3"/>
    </row>
    <row r="625" spans="12:15" ht="12.75" customHeight="1">
      <c r="L625" s="3"/>
      <c r="M625" s="3"/>
      <c r="O625" s="3"/>
    </row>
    <row r="626" spans="12:15" ht="12.75" customHeight="1">
      <c r="L626" s="3"/>
      <c r="M626" s="3"/>
      <c r="O626" s="3"/>
    </row>
    <row r="627" spans="12:15" ht="12.75" customHeight="1">
      <c r="L627" s="3"/>
      <c r="M627" s="3"/>
      <c r="O627" s="3"/>
    </row>
    <row r="628" spans="12:15" ht="12.75" customHeight="1">
      <c r="L628" s="3"/>
      <c r="M628" s="3"/>
      <c r="O628" s="3"/>
    </row>
    <row r="629" spans="12:15" ht="12.75" customHeight="1">
      <c r="L629" s="3"/>
      <c r="M629" s="3"/>
      <c r="O629" s="3"/>
    </row>
    <row r="630" spans="12:15" ht="12.75" customHeight="1">
      <c r="L630" s="3"/>
      <c r="M630" s="3"/>
      <c r="O630" s="3"/>
    </row>
    <row r="631" spans="12:15" ht="12.75" customHeight="1">
      <c r="L631" s="3"/>
      <c r="M631" s="3"/>
      <c r="O631" s="3"/>
    </row>
    <row r="632" spans="12:15" ht="12.75" customHeight="1">
      <c r="L632" s="3"/>
      <c r="M632" s="3"/>
      <c r="O632" s="3"/>
    </row>
    <row r="633" spans="12:15" ht="12.75" customHeight="1">
      <c r="L633" s="3"/>
      <c r="M633" s="3"/>
      <c r="O633" s="3"/>
    </row>
    <row r="634" spans="12:15" ht="12.75" customHeight="1">
      <c r="L634" s="3"/>
      <c r="M634" s="3"/>
      <c r="O634" s="3"/>
    </row>
    <row r="635" spans="12:15" ht="12.75" customHeight="1">
      <c r="L635" s="3"/>
      <c r="M635" s="3"/>
      <c r="O635" s="3"/>
    </row>
    <row r="636" spans="12:15" ht="12.75" customHeight="1">
      <c r="L636" s="3"/>
      <c r="M636" s="3"/>
      <c r="O636" s="3"/>
    </row>
    <row r="637" spans="12:15" ht="12.75" customHeight="1">
      <c r="L637" s="3"/>
      <c r="M637" s="3"/>
      <c r="O637" s="3"/>
    </row>
    <row r="638" spans="12:15" ht="12.75" customHeight="1">
      <c r="L638" s="3"/>
      <c r="M638" s="3"/>
      <c r="O638" s="3"/>
    </row>
    <row r="639" spans="12:15" ht="12.75" customHeight="1">
      <c r="L639" s="3"/>
      <c r="M639" s="3"/>
      <c r="O639" s="3"/>
    </row>
    <row r="640" spans="12:15" ht="12.75" customHeight="1">
      <c r="L640" s="3"/>
      <c r="M640" s="3"/>
      <c r="O640" s="3"/>
    </row>
    <row r="641" spans="12:15" ht="12.75" customHeight="1">
      <c r="L641" s="3"/>
      <c r="M641" s="3"/>
      <c r="O641" s="3"/>
    </row>
    <row r="642" spans="12:15" ht="12.75" customHeight="1">
      <c r="L642" s="3"/>
      <c r="M642" s="3"/>
      <c r="O642" s="3"/>
    </row>
    <row r="643" spans="12:15" ht="12.75" customHeight="1">
      <c r="L643" s="3"/>
      <c r="M643" s="3"/>
      <c r="O643" s="3"/>
    </row>
    <row r="644" spans="12:15" ht="12.75" customHeight="1">
      <c r="L644" s="3"/>
      <c r="M644" s="3"/>
      <c r="O644" s="3"/>
    </row>
    <row r="645" spans="12:15" ht="12.75" customHeight="1">
      <c r="L645" s="3"/>
      <c r="M645" s="3"/>
      <c r="O645" s="3"/>
    </row>
    <row r="646" spans="12:15" ht="12.75" customHeight="1">
      <c r="L646" s="3"/>
      <c r="M646" s="3"/>
      <c r="O646" s="3"/>
    </row>
    <row r="647" spans="12:15" ht="12.75" customHeight="1">
      <c r="L647" s="3"/>
      <c r="M647" s="3"/>
      <c r="O647" s="3"/>
    </row>
    <row r="648" spans="12:15" ht="12.75" customHeight="1">
      <c r="L648" s="3"/>
      <c r="M648" s="3"/>
      <c r="O648" s="3"/>
    </row>
    <row r="649" spans="12:15" ht="12.75" customHeight="1">
      <c r="L649" s="3"/>
      <c r="M649" s="3"/>
      <c r="O649" s="3"/>
    </row>
    <row r="650" spans="12:15" ht="12.75" customHeight="1">
      <c r="L650" s="3"/>
      <c r="M650" s="3"/>
      <c r="O650" s="3"/>
    </row>
    <row r="651" spans="12:15" ht="12.75" customHeight="1">
      <c r="L651" s="3"/>
      <c r="M651" s="3"/>
      <c r="O651" s="3"/>
    </row>
    <row r="652" spans="12:15" ht="12.75" customHeight="1">
      <c r="L652" s="3"/>
      <c r="M652" s="3"/>
      <c r="O652" s="3"/>
    </row>
    <row r="653" spans="12:15" ht="12.75" customHeight="1">
      <c r="L653" s="3"/>
      <c r="M653" s="3"/>
      <c r="O653" s="3"/>
    </row>
    <row r="654" spans="12:15" ht="12.75" customHeight="1">
      <c r="L654" s="3"/>
      <c r="M654" s="3"/>
      <c r="O654" s="3"/>
    </row>
    <row r="655" spans="12:15" ht="12.75" customHeight="1">
      <c r="L655" s="3"/>
      <c r="M655" s="3"/>
      <c r="O655" s="3"/>
    </row>
    <row r="656" spans="12:15" ht="12.75" customHeight="1">
      <c r="L656" s="3"/>
      <c r="M656" s="3"/>
      <c r="O656" s="3"/>
    </row>
    <row r="657" spans="12:15" ht="12.75" customHeight="1">
      <c r="L657" s="3"/>
      <c r="M657" s="3"/>
      <c r="O657" s="3"/>
    </row>
    <row r="658" spans="12:15" ht="12.75" customHeight="1">
      <c r="L658" s="3"/>
      <c r="M658" s="3"/>
      <c r="O658" s="3"/>
    </row>
    <row r="659" spans="12:15" ht="12.75" customHeight="1">
      <c r="L659" s="3"/>
      <c r="M659" s="3"/>
      <c r="O659" s="3"/>
    </row>
    <row r="660" spans="12:15" ht="12.75" customHeight="1">
      <c r="L660" s="3"/>
      <c r="M660" s="3"/>
      <c r="O660" s="3"/>
    </row>
    <row r="661" spans="12:15" ht="12.75" customHeight="1">
      <c r="L661" s="3"/>
      <c r="M661" s="3"/>
      <c r="O661" s="3"/>
    </row>
    <row r="662" spans="12:15" ht="12.75" customHeight="1">
      <c r="L662" s="3"/>
      <c r="M662" s="3"/>
      <c r="O662" s="3"/>
    </row>
    <row r="663" spans="12:15" ht="12.75" customHeight="1">
      <c r="L663" s="3"/>
      <c r="M663" s="3"/>
      <c r="O663" s="3"/>
    </row>
    <row r="664" spans="12:15" ht="12.75" customHeight="1">
      <c r="L664" s="3"/>
      <c r="M664" s="3"/>
      <c r="O664" s="3"/>
    </row>
    <row r="665" spans="12:15" ht="12.75" customHeight="1">
      <c r="L665" s="3"/>
      <c r="M665" s="3"/>
      <c r="O665" s="3"/>
    </row>
    <row r="666" spans="12:15" ht="12.75" customHeight="1">
      <c r="L666" s="3"/>
      <c r="M666" s="3"/>
      <c r="O666" s="3"/>
    </row>
    <row r="667" spans="12:15" ht="12.75" customHeight="1">
      <c r="L667" s="3"/>
      <c r="M667" s="3"/>
      <c r="O667" s="3"/>
    </row>
    <row r="668" spans="12:15" ht="12.75" customHeight="1">
      <c r="L668" s="3"/>
      <c r="M668" s="3"/>
      <c r="O668" s="3"/>
    </row>
    <row r="669" spans="12:15" ht="12.75" customHeight="1">
      <c r="L669" s="3"/>
      <c r="M669" s="3"/>
      <c r="O669" s="3"/>
    </row>
    <row r="670" spans="12:15" ht="12.75" customHeight="1">
      <c r="L670" s="3"/>
      <c r="M670" s="3"/>
      <c r="O670" s="3"/>
    </row>
    <row r="671" spans="12:15" ht="12.75" customHeight="1">
      <c r="L671" s="3"/>
      <c r="M671" s="3"/>
      <c r="O671" s="3"/>
    </row>
    <row r="672" spans="12:15" ht="12.75" customHeight="1">
      <c r="L672" s="3"/>
      <c r="M672" s="3"/>
      <c r="O672" s="3"/>
    </row>
    <row r="673" spans="12:15" ht="12.75" customHeight="1">
      <c r="L673" s="3"/>
      <c r="M673" s="3"/>
      <c r="O673" s="3"/>
    </row>
    <row r="674" spans="12:15" ht="12.75" customHeight="1">
      <c r="L674" s="3"/>
      <c r="M674" s="3"/>
      <c r="O674" s="3"/>
    </row>
    <row r="675" spans="12:15" ht="12.75" customHeight="1">
      <c r="L675" s="3"/>
      <c r="M675" s="3"/>
      <c r="O675" s="3"/>
    </row>
    <row r="676" spans="12:15" ht="12.75" customHeight="1">
      <c r="L676" s="3"/>
      <c r="M676" s="3"/>
      <c r="O676" s="3"/>
    </row>
    <row r="677" spans="12:15" ht="12.75" customHeight="1">
      <c r="L677" s="3"/>
      <c r="M677" s="3"/>
      <c r="O677" s="3"/>
    </row>
    <row r="678" spans="12:15" ht="12.75" customHeight="1">
      <c r="L678" s="3"/>
      <c r="M678" s="3"/>
      <c r="O678" s="3"/>
    </row>
    <row r="679" spans="12:15" ht="12.75" customHeight="1">
      <c r="L679" s="3"/>
      <c r="M679" s="3"/>
      <c r="O679" s="3"/>
    </row>
    <row r="680" spans="12:15" ht="12.75" customHeight="1">
      <c r="L680" s="3"/>
      <c r="M680" s="3"/>
      <c r="O680" s="3"/>
    </row>
    <row r="681" spans="12:15" ht="12.75" customHeight="1">
      <c r="L681" s="3"/>
      <c r="M681" s="3"/>
      <c r="O681" s="3"/>
    </row>
    <row r="682" spans="12:15" ht="12.75" customHeight="1">
      <c r="L682" s="3"/>
      <c r="M682" s="3"/>
      <c r="O682" s="3"/>
    </row>
    <row r="683" spans="12:15" ht="12.75" customHeight="1">
      <c r="L683" s="3"/>
      <c r="M683" s="3"/>
      <c r="O683" s="3"/>
    </row>
    <row r="684" spans="12:15" ht="12.75" customHeight="1">
      <c r="L684" s="3"/>
      <c r="M684" s="3"/>
      <c r="O684" s="3"/>
    </row>
    <row r="685" spans="12:15" ht="12.75" customHeight="1">
      <c r="L685" s="3"/>
      <c r="M685" s="3"/>
      <c r="O685" s="3"/>
    </row>
    <row r="686" spans="12:15" ht="12.75" customHeight="1">
      <c r="L686" s="3"/>
      <c r="M686" s="3"/>
      <c r="O686" s="3"/>
    </row>
    <row r="687" spans="12:15" ht="12.75" customHeight="1">
      <c r="L687" s="3"/>
      <c r="M687" s="3"/>
      <c r="O687" s="3"/>
    </row>
    <row r="688" spans="12:15" ht="12.75" customHeight="1">
      <c r="L688" s="3"/>
      <c r="M688" s="3"/>
      <c r="O688" s="3"/>
    </row>
    <row r="689" spans="12:15" ht="12.75" customHeight="1">
      <c r="L689" s="3"/>
      <c r="M689" s="3"/>
      <c r="O689" s="3"/>
    </row>
    <row r="690" spans="12:15" ht="12.75" customHeight="1">
      <c r="L690" s="3"/>
      <c r="M690" s="3"/>
      <c r="O690" s="3"/>
    </row>
    <row r="691" spans="12:15" ht="12.75" customHeight="1">
      <c r="L691" s="3"/>
      <c r="M691" s="3"/>
      <c r="O691" s="3"/>
    </row>
    <row r="692" spans="12:15" ht="12.75" customHeight="1">
      <c r="L692" s="3"/>
      <c r="M692" s="3"/>
      <c r="O692" s="3"/>
    </row>
    <row r="693" spans="12:15" ht="12.75" customHeight="1">
      <c r="L693" s="3"/>
      <c r="M693" s="3"/>
      <c r="O693" s="3"/>
    </row>
    <row r="694" spans="12:15" ht="12.75" customHeight="1">
      <c r="L694" s="3"/>
      <c r="M694" s="3"/>
      <c r="O694" s="3"/>
    </row>
    <row r="695" spans="12:15" ht="12.75" customHeight="1">
      <c r="L695" s="3"/>
      <c r="M695" s="3"/>
      <c r="O695" s="3"/>
    </row>
    <row r="696" spans="12:15" ht="12.75" customHeight="1">
      <c r="L696" s="3"/>
      <c r="M696" s="3"/>
      <c r="O696" s="3"/>
    </row>
    <row r="697" spans="12:15" ht="12.75" customHeight="1">
      <c r="L697" s="3"/>
      <c r="M697" s="3"/>
      <c r="O697" s="3"/>
    </row>
    <row r="698" spans="12:15" ht="12.75" customHeight="1">
      <c r="L698" s="3"/>
      <c r="M698" s="3"/>
      <c r="O698" s="3"/>
    </row>
    <row r="699" spans="12:15" ht="12.75" customHeight="1">
      <c r="L699" s="3"/>
      <c r="M699" s="3"/>
      <c r="O699" s="3"/>
    </row>
    <row r="700" spans="12:15" ht="12.75" customHeight="1">
      <c r="L700" s="3"/>
      <c r="M700" s="3"/>
      <c r="O700" s="3"/>
    </row>
    <row r="701" spans="12:15" ht="12.75" customHeight="1">
      <c r="L701" s="3"/>
      <c r="M701" s="3"/>
      <c r="O701" s="3"/>
    </row>
    <row r="702" spans="12:15" ht="12.75" customHeight="1">
      <c r="L702" s="3"/>
      <c r="M702" s="3"/>
      <c r="O702" s="3"/>
    </row>
    <row r="703" spans="12:15" ht="12.75" customHeight="1">
      <c r="L703" s="3"/>
      <c r="M703" s="3"/>
      <c r="O703" s="3"/>
    </row>
    <row r="704" spans="12:15" ht="12.75" customHeight="1">
      <c r="L704" s="3"/>
      <c r="M704" s="3"/>
      <c r="O704" s="3"/>
    </row>
    <row r="705" spans="12:15" ht="12.75" customHeight="1">
      <c r="L705" s="3"/>
      <c r="M705" s="3"/>
      <c r="O705" s="3"/>
    </row>
    <row r="706" spans="12:15" ht="12.75" customHeight="1">
      <c r="L706" s="3"/>
      <c r="M706" s="3"/>
      <c r="O706" s="3"/>
    </row>
    <row r="707" spans="12:15" ht="12.75" customHeight="1">
      <c r="L707" s="3"/>
      <c r="M707" s="3"/>
      <c r="O707" s="3"/>
    </row>
    <row r="708" spans="12:15" ht="12.75" customHeight="1">
      <c r="L708" s="3"/>
      <c r="M708" s="3"/>
      <c r="O708" s="3"/>
    </row>
    <row r="709" spans="12:15" ht="12.75" customHeight="1">
      <c r="L709" s="3"/>
      <c r="M709" s="3"/>
      <c r="O709" s="3"/>
    </row>
    <row r="710" spans="12:15" ht="12.75" customHeight="1">
      <c r="L710" s="3"/>
      <c r="M710" s="3"/>
      <c r="O710" s="3"/>
    </row>
    <row r="711" spans="12:15" ht="12.75" customHeight="1">
      <c r="L711" s="3"/>
      <c r="M711" s="3"/>
      <c r="O711" s="3"/>
    </row>
    <row r="712" spans="12:15" ht="12.75" customHeight="1">
      <c r="L712" s="3"/>
      <c r="M712" s="3"/>
      <c r="O712" s="3"/>
    </row>
    <row r="713" spans="12:15" ht="12.75" customHeight="1">
      <c r="L713" s="3"/>
      <c r="M713" s="3"/>
      <c r="O713" s="3"/>
    </row>
    <row r="714" spans="12:15" ht="12.75" customHeight="1">
      <c r="L714" s="3"/>
      <c r="M714" s="3"/>
      <c r="O714" s="3"/>
    </row>
    <row r="715" spans="12:15" ht="12.75" customHeight="1">
      <c r="L715" s="3"/>
      <c r="M715" s="3"/>
      <c r="O715" s="3"/>
    </row>
    <row r="716" spans="12:15" ht="12.75" customHeight="1">
      <c r="L716" s="3"/>
      <c r="M716" s="3"/>
      <c r="O716" s="3"/>
    </row>
    <row r="717" spans="12:15" ht="12.75" customHeight="1">
      <c r="L717" s="3"/>
      <c r="M717" s="3"/>
      <c r="O717" s="3"/>
    </row>
    <row r="718" spans="12:15" ht="12.75" customHeight="1">
      <c r="L718" s="3"/>
      <c r="M718" s="3"/>
      <c r="O718" s="3"/>
    </row>
    <row r="719" spans="12:15" ht="12.75" customHeight="1">
      <c r="L719" s="3"/>
      <c r="M719" s="3"/>
      <c r="O719" s="3"/>
    </row>
    <row r="720" spans="12:15" ht="12.75" customHeight="1">
      <c r="L720" s="3"/>
      <c r="M720" s="3"/>
      <c r="O720" s="3"/>
    </row>
    <row r="721" spans="12:15" ht="12.75" customHeight="1">
      <c r="L721" s="3"/>
      <c r="M721" s="3"/>
      <c r="O721" s="3"/>
    </row>
    <row r="722" spans="12:15" ht="12.75" customHeight="1">
      <c r="L722" s="3"/>
      <c r="M722" s="3"/>
      <c r="O722" s="3"/>
    </row>
    <row r="723" spans="12:15" ht="12.75" customHeight="1">
      <c r="L723" s="3"/>
      <c r="M723" s="3"/>
      <c r="O723" s="3"/>
    </row>
    <row r="724" spans="12:15" ht="12.75" customHeight="1">
      <c r="L724" s="3"/>
      <c r="M724" s="3"/>
      <c r="O724" s="3"/>
    </row>
    <row r="725" spans="12:15" ht="12.75" customHeight="1">
      <c r="L725" s="3"/>
      <c r="M725" s="3"/>
      <c r="O725" s="3"/>
    </row>
    <row r="726" spans="12:15" ht="12.75" customHeight="1">
      <c r="L726" s="3"/>
      <c r="M726" s="3"/>
      <c r="O726" s="3"/>
    </row>
    <row r="727" spans="12:15" ht="12.75" customHeight="1">
      <c r="L727" s="3"/>
      <c r="M727" s="3"/>
      <c r="O727" s="3"/>
    </row>
    <row r="728" spans="12:15" ht="12.75" customHeight="1">
      <c r="L728" s="3"/>
      <c r="M728" s="3"/>
      <c r="O728" s="3"/>
    </row>
    <row r="729" spans="12:15" ht="12.75" customHeight="1">
      <c r="L729" s="3"/>
      <c r="M729" s="3"/>
      <c r="O729" s="3"/>
    </row>
    <row r="730" spans="12:15" ht="12.75" customHeight="1">
      <c r="L730" s="3"/>
      <c r="M730" s="3"/>
      <c r="O730" s="3"/>
    </row>
    <row r="731" spans="12:15" ht="12.75" customHeight="1">
      <c r="L731" s="3"/>
      <c r="M731" s="3"/>
      <c r="O731" s="3"/>
    </row>
    <row r="732" spans="12:15" ht="12.75" customHeight="1">
      <c r="L732" s="3"/>
      <c r="M732" s="3"/>
      <c r="O732" s="3"/>
    </row>
    <row r="733" spans="12:15" ht="12.75" customHeight="1">
      <c r="L733" s="3"/>
      <c r="M733" s="3"/>
      <c r="O733" s="3"/>
    </row>
    <row r="734" spans="12:15" ht="12.75" customHeight="1">
      <c r="L734" s="3"/>
      <c r="M734" s="3"/>
      <c r="O734" s="3"/>
    </row>
    <row r="735" spans="12:15" ht="12.75" customHeight="1">
      <c r="L735" s="3"/>
      <c r="M735" s="3"/>
      <c r="O735" s="3"/>
    </row>
    <row r="736" spans="12:15" ht="12.75" customHeight="1">
      <c r="L736" s="3"/>
      <c r="M736" s="3"/>
      <c r="O736" s="3"/>
    </row>
    <row r="737" spans="12:15" ht="12.75" customHeight="1">
      <c r="L737" s="3"/>
      <c r="M737" s="3"/>
      <c r="O737" s="3"/>
    </row>
    <row r="738" spans="12:15" ht="12.75" customHeight="1">
      <c r="L738" s="3"/>
      <c r="M738" s="3"/>
      <c r="O738" s="3"/>
    </row>
    <row r="739" spans="12:15" ht="12.75" customHeight="1">
      <c r="L739" s="3"/>
      <c r="M739" s="3"/>
      <c r="O739" s="3"/>
    </row>
    <row r="740" spans="12:15" ht="12.75" customHeight="1">
      <c r="L740" s="3"/>
      <c r="M740" s="3"/>
      <c r="O740" s="3"/>
    </row>
    <row r="741" spans="12:15" ht="12.75" customHeight="1">
      <c r="L741" s="3"/>
      <c r="M741" s="3"/>
      <c r="O741" s="3"/>
    </row>
    <row r="742" spans="12:15" ht="12.75" customHeight="1">
      <c r="L742" s="3"/>
      <c r="M742" s="3"/>
      <c r="O742" s="3"/>
    </row>
    <row r="743" spans="12:15" ht="12.75" customHeight="1">
      <c r="L743" s="3"/>
      <c r="M743" s="3"/>
      <c r="O743" s="3"/>
    </row>
    <row r="744" spans="12:15" ht="12.75" customHeight="1">
      <c r="L744" s="3"/>
      <c r="M744" s="3"/>
      <c r="O744" s="3"/>
    </row>
    <row r="745" spans="12:15" ht="12.75" customHeight="1">
      <c r="L745" s="3"/>
      <c r="M745" s="3"/>
      <c r="O745" s="3"/>
    </row>
    <row r="746" spans="12:15" ht="12.75" customHeight="1">
      <c r="L746" s="3"/>
      <c r="M746" s="3"/>
      <c r="O746" s="3"/>
    </row>
    <row r="747" spans="12:15" ht="12.75" customHeight="1">
      <c r="L747" s="3"/>
      <c r="M747" s="3"/>
      <c r="O747" s="3"/>
    </row>
    <row r="748" spans="12:15" ht="12.75" customHeight="1">
      <c r="L748" s="3"/>
      <c r="M748" s="3"/>
      <c r="O748" s="3"/>
    </row>
    <row r="749" spans="12:15" ht="12.75" customHeight="1">
      <c r="L749" s="3"/>
      <c r="M749" s="3"/>
      <c r="O749" s="3"/>
    </row>
    <row r="750" spans="12:15" ht="12.75" customHeight="1">
      <c r="L750" s="3"/>
      <c r="M750" s="3"/>
      <c r="O750" s="3"/>
    </row>
    <row r="751" spans="12:15" ht="12.75" customHeight="1">
      <c r="L751" s="3"/>
      <c r="M751" s="3"/>
      <c r="O751" s="3"/>
    </row>
    <row r="752" spans="12:15" ht="12.75" customHeight="1">
      <c r="L752" s="3"/>
      <c r="M752" s="3"/>
      <c r="O752" s="3"/>
    </row>
    <row r="753" spans="12:15" ht="12.75" customHeight="1">
      <c r="L753" s="3"/>
      <c r="M753" s="3"/>
      <c r="O753" s="3"/>
    </row>
    <row r="754" spans="12:15" ht="12.75" customHeight="1">
      <c r="L754" s="3"/>
      <c r="M754" s="3"/>
      <c r="O754" s="3"/>
    </row>
    <row r="755" spans="12:15" ht="12.75" customHeight="1">
      <c r="L755" s="3"/>
      <c r="M755" s="3"/>
      <c r="O755" s="3"/>
    </row>
    <row r="756" spans="12:15" ht="12.75" customHeight="1">
      <c r="L756" s="3"/>
      <c r="M756" s="3"/>
      <c r="O756" s="3"/>
    </row>
    <row r="757" spans="12:15" ht="12.75" customHeight="1">
      <c r="L757" s="3"/>
      <c r="M757" s="3"/>
      <c r="O757" s="3"/>
    </row>
    <row r="758" spans="12:15" ht="12.75" customHeight="1">
      <c r="L758" s="3"/>
      <c r="M758" s="3"/>
      <c r="O758" s="3"/>
    </row>
    <row r="759" spans="12:15" ht="12.75" customHeight="1">
      <c r="L759" s="3"/>
      <c r="M759" s="3"/>
      <c r="O759" s="3"/>
    </row>
    <row r="760" spans="12:15" ht="12.75" customHeight="1">
      <c r="L760" s="3"/>
      <c r="M760" s="3"/>
      <c r="O760" s="3"/>
    </row>
    <row r="761" spans="12:15" ht="12.75" customHeight="1">
      <c r="L761" s="3"/>
      <c r="M761" s="3"/>
      <c r="O761" s="3"/>
    </row>
    <row r="762" spans="12:15" ht="12.75" customHeight="1">
      <c r="L762" s="3"/>
      <c r="M762" s="3"/>
      <c r="O762" s="3"/>
    </row>
    <row r="763" spans="12:15" ht="12.75" customHeight="1">
      <c r="L763" s="3"/>
      <c r="M763" s="3"/>
      <c r="O763" s="3"/>
    </row>
    <row r="764" spans="12:15" ht="12.75" customHeight="1">
      <c r="L764" s="3"/>
      <c r="M764" s="3"/>
      <c r="O764" s="3"/>
    </row>
    <row r="765" spans="12:15" ht="12.75" customHeight="1">
      <c r="L765" s="3"/>
      <c r="M765" s="3"/>
      <c r="O765" s="3"/>
    </row>
    <row r="766" spans="12:15" ht="12.75" customHeight="1">
      <c r="L766" s="3"/>
      <c r="M766" s="3"/>
      <c r="O766" s="3"/>
    </row>
    <row r="767" spans="12:15" ht="12.75" customHeight="1">
      <c r="L767" s="3"/>
      <c r="M767" s="3"/>
      <c r="O767" s="3"/>
    </row>
    <row r="768" spans="12:15" ht="12.75" customHeight="1">
      <c r="L768" s="3"/>
      <c r="M768" s="3"/>
      <c r="O768" s="3"/>
    </row>
    <row r="769" spans="12:15" ht="12.75" customHeight="1">
      <c r="L769" s="3"/>
      <c r="M769" s="3"/>
      <c r="O769" s="3"/>
    </row>
    <row r="770" spans="12:15" ht="12.75" customHeight="1">
      <c r="L770" s="3"/>
      <c r="M770" s="3"/>
      <c r="O770" s="3"/>
    </row>
    <row r="771" spans="12:15" ht="12.75" customHeight="1">
      <c r="L771" s="3"/>
      <c r="M771" s="3"/>
      <c r="O771" s="3"/>
    </row>
    <row r="772" spans="12:15" ht="12.75" customHeight="1">
      <c r="L772" s="3"/>
      <c r="M772" s="3"/>
      <c r="O772" s="3"/>
    </row>
    <row r="773" spans="12:15" ht="12.75" customHeight="1">
      <c r="L773" s="3"/>
      <c r="M773" s="3"/>
      <c r="O773" s="3"/>
    </row>
    <row r="774" spans="12:15" ht="12.75" customHeight="1">
      <c r="L774" s="3"/>
      <c r="M774" s="3"/>
      <c r="O774" s="3"/>
    </row>
    <row r="775" spans="12:15" ht="12.75" customHeight="1">
      <c r="L775" s="3"/>
      <c r="M775" s="3"/>
      <c r="O775" s="3"/>
    </row>
    <row r="776" spans="12:15" ht="12.75" customHeight="1">
      <c r="L776" s="3"/>
      <c r="M776" s="3"/>
      <c r="O776" s="3"/>
    </row>
    <row r="777" spans="12:15" ht="12.75" customHeight="1">
      <c r="L777" s="3"/>
      <c r="M777" s="3"/>
      <c r="O777" s="3"/>
    </row>
    <row r="778" spans="12:15" ht="12.75" customHeight="1">
      <c r="L778" s="3"/>
      <c r="M778" s="3"/>
      <c r="O778" s="3"/>
    </row>
    <row r="779" spans="12:15" ht="12.75" customHeight="1">
      <c r="L779" s="3"/>
      <c r="M779" s="3"/>
      <c r="O779" s="3"/>
    </row>
    <row r="780" spans="12:15" ht="12.75" customHeight="1">
      <c r="L780" s="3"/>
      <c r="M780" s="3"/>
      <c r="O780" s="3"/>
    </row>
    <row r="781" spans="12:15" ht="12.75" customHeight="1">
      <c r="L781" s="3"/>
      <c r="M781" s="3"/>
      <c r="O781" s="3"/>
    </row>
    <row r="782" spans="12:15" ht="12.75" customHeight="1">
      <c r="L782" s="3"/>
      <c r="M782" s="3"/>
      <c r="O782" s="3"/>
    </row>
    <row r="783" spans="12:15" ht="12.75" customHeight="1">
      <c r="L783" s="3"/>
      <c r="M783" s="3"/>
      <c r="O783" s="3"/>
    </row>
    <row r="784" spans="12:15" ht="12.75" customHeight="1">
      <c r="L784" s="3"/>
      <c r="M784" s="3"/>
      <c r="O784" s="3"/>
    </row>
    <row r="785" spans="12:15" ht="12.75" customHeight="1">
      <c r="L785" s="3"/>
      <c r="M785" s="3"/>
      <c r="O785" s="3"/>
    </row>
    <row r="786" spans="12:15" ht="12.75" customHeight="1">
      <c r="L786" s="3"/>
      <c r="M786" s="3"/>
      <c r="O786" s="3"/>
    </row>
    <row r="787" spans="12:15" ht="12.75" customHeight="1">
      <c r="L787" s="3"/>
      <c r="M787" s="3"/>
      <c r="O787" s="3"/>
    </row>
    <row r="788" spans="12:15" ht="12.75" customHeight="1">
      <c r="L788" s="3"/>
      <c r="M788" s="3"/>
      <c r="O788" s="3"/>
    </row>
    <row r="789" spans="12:15" ht="12.75" customHeight="1">
      <c r="L789" s="3"/>
      <c r="M789" s="3"/>
      <c r="O789" s="3"/>
    </row>
    <row r="790" spans="12:15" ht="12.75" customHeight="1">
      <c r="L790" s="3"/>
      <c r="M790" s="3"/>
      <c r="O790" s="3"/>
    </row>
    <row r="791" spans="12:15" ht="12.75" customHeight="1">
      <c r="L791" s="3"/>
      <c r="M791" s="3"/>
      <c r="O791" s="3"/>
    </row>
    <row r="792" spans="12:15" ht="12.75" customHeight="1">
      <c r="L792" s="3"/>
      <c r="M792" s="3"/>
      <c r="O792" s="3"/>
    </row>
    <row r="793" spans="12:15" ht="12.75" customHeight="1">
      <c r="L793" s="3"/>
      <c r="M793" s="3"/>
      <c r="O793" s="3"/>
    </row>
    <row r="794" spans="12:15" ht="12.75" customHeight="1">
      <c r="L794" s="3"/>
      <c r="M794" s="3"/>
      <c r="O794" s="3"/>
    </row>
    <row r="795" spans="12:15" ht="12.75" customHeight="1">
      <c r="L795" s="3"/>
      <c r="M795" s="3"/>
      <c r="O795" s="3"/>
    </row>
    <row r="796" spans="12:15" ht="12.75" customHeight="1">
      <c r="L796" s="3"/>
      <c r="M796" s="3"/>
      <c r="O796" s="3"/>
    </row>
    <row r="797" spans="12:15" ht="12.75" customHeight="1">
      <c r="L797" s="3"/>
      <c r="M797" s="3"/>
      <c r="O797" s="3"/>
    </row>
    <row r="798" spans="12:15" ht="12.75" customHeight="1">
      <c r="L798" s="3"/>
      <c r="M798" s="3"/>
      <c r="O798" s="3"/>
    </row>
    <row r="799" spans="12:15" ht="12.75" customHeight="1">
      <c r="L799" s="3"/>
      <c r="M799" s="3"/>
      <c r="O799" s="3"/>
    </row>
    <row r="800" spans="12:15" ht="12.75" customHeight="1">
      <c r="L800" s="3"/>
      <c r="M800" s="3"/>
      <c r="O800" s="3"/>
    </row>
    <row r="801" spans="12:15" ht="12.75" customHeight="1">
      <c r="L801" s="3"/>
      <c r="M801" s="3"/>
      <c r="O801" s="3"/>
    </row>
    <row r="802" spans="12:15" ht="12.75" customHeight="1">
      <c r="L802" s="3"/>
      <c r="M802" s="3"/>
      <c r="O802" s="3"/>
    </row>
    <row r="803" spans="12:15" ht="12.75" customHeight="1">
      <c r="L803" s="3"/>
      <c r="M803" s="3"/>
      <c r="O803" s="3"/>
    </row>
    <row r="804" spans="12:15" ht="12.75" customHeight="1">
      <c r="L804" s="3"/>
      <c r="M804" s="3"/>
      <c r="O804" s="3"/>
    </row>
    <row r="805" spans="12:15" ht="12.75" customHeight="1">
      <c r="L805" s="3"/>
      <c r="M805" s="3"/>
      <c r="O805" s="3"/>
    </row>
    <row r="806" spans="12:15" ht="12.75" customHeight="1">
      <c r="L806" s="3"/>
      <c r="M806" s="3"/>
      <c r="O806" s="3"/>
    </row>
    <row r="807" spans="12:15" ht="12.75" customHeight="1">
      <c r="L807" s="3"/>
      <c r="M807" s="3"/>
      <c r="O807" s="3"/>
    </row>
    <row r="808" spans="12:15" ht="12.75" customHeight="1">
      <c r="L808" s="3"/>
      <c r="M808" s="3"/>
      <c r="O808" s="3"/>
    </row>
    <row r="809" spans="12:15" ht="12.75" customHeight="1">
      <c r="L809" s="3"/>
      <c r="M809" s="3"/>
      <c r="O809" s="3"/>
    </row>
    <row r="810" spans="12:15" ht="12.75" customHeight="1">
      <c r="L810" s="3"/>
      <c r="M810" s="3"/>
      <c r="O810" s="3"/>
    </row>
    <row r="811" spans="12:15" ht="12.75" customHeight="1">
      <c r="L811" s="3"/>
      <c r="M811" s="3"/>
      <c r="O811" s="3"/>
    </row>
    <row r="812" spans="12:15" ht="12.75" customHeight="1">
      <c r="L812" s="3"/>
      <c r="M812" s="3"/>
      <c r="O812" s="3"/>
    </row>
    <row r="813" spans="12:15" ht="12.75" customHeight="1">
      <c r="L813" s="3"/>
      <c r="M813" s="3"/>
      <c r="O813" s="3"/>
    </row>
    <row r="814" spans="12:15" ht="12.75" customHeight="1">
      <c r="L814" s="3"/>
      <c r="M814" s="3"/>
      <c r="O814" s="3"/>
    </row>
    <row r="815" spans="12:15" ht="12.75" customHeight="1">
      <c r="L815" s="3"/>
      <c r="M815" s="3"/>
      <c r="O815" s="3"/>
    </row>
    <row r="816" spans="12:15" ht="12.75" customHeight="1">
      <c r="L816" s="3"/>
      <c r="M816" s="3"/>
      <c r="O816" s="3"/>
    </row>
    <row r="817" spans="12:15" ht="12.75" customHeight="1">
      <c r="L817" s="3"/>
      <c r="M817" s="3"/>
      <c r="O817" s="3"/>
    </row>
    <row r="818" spans="12:15" ht="12.75" customHeight="1">
      <c r="L818" s="3"/>
      <c r="M818" s="3"/>
      <c r="O818" s="3"/>
    </row>
    <row r="819" spans="12:15" ht="12.75" customHeight="1">
      <c r="L819" s="3"/>
      <c r="M819" s="3"/>
      <c r="O819" s="3"/>
    </row>
    <row r="820" spans="12:15" ht="12.75" customHeight="1">
      <c r="L820" s="3"/>
      <c r="M820" s="3"/>
      <c r="O820" s="3"/>
    </row>
    <row r="821" spans="12:15" ht="12.75" customHeight="1">
      <c r="L821" s="3"/>
      <c r="M821" s="3"/>
      <c r="O821" s="3"/>
    </row>
    <row r="822" spans="12:15" ht="12.75" customHeight="1">
      <c r="L822" s="3"/>
      <c r="M822" s="3"/>
      <c r="O822" s="3"/>
    </row>
    <row r="823" spans="12:15" ht="12.75" customHeight="1">
      <c r="L823" s="3"/>
      <c r="M823" s="3"/>
      <c r="O823" s="3"/>
    </row>
    <row r="824" spans="12:15" ht="12.75" customHeight="1">
      <c r="L824" s="3"/>
      <c r="M824" s="3"/>
      <c r="O824" s="3"/>
    </row>
    <row r="825" spans="12:15" ht="12.75" customHeight="1">
      <c r="L825" s="3"/>
      <c r="M825" s="3"/>
      <c r="O825" s="3"/>
    </row>
    <row r="826" spans="12:15" ht="12.75" customHeight="1">
      <c r="L826" s="3"/>
      <c r="M826" s="3"/>
      <c r="O826" s="3"/>
    </row>
    <row r="827" spans="12:15" ht="12.75" customHeight="1">
      <c r="L827" s="3"/>
      <c r="M827" s="3"/>
      <c r="O827" s="3"/>
    </row>
    <row r="828" spans="12:15" ht="12.75" customHeight="1">
      <c r="L828" s="3"/>
      <c r="M828" s="3"/>
      <c r="O828" s="3"/>
    </row>
    <row r="829" spans="12:15" ht="12.75" customHeight="1">
      <c r="L829" s="3"/>
      <c r="M829" s="3"/>
      <c r="O829" s="3"/>
    </row>
    <row r="830" spans="12:15" ht="12.75" customHeight="1">
      <c r="L830" s="3"/>
      <c r="M830" s="3"/>
      <c r="O830" s="3"/>
    </row>
    <row r="831" spans="12:15" ht="12.75" customHeight="1">
      <c r="L831" s="3"/>
      <c r="M831" s="3"/>
      <c r="O831" s="3"/>
    </row>
    <row r="832" spans="12:15" ht="12.75" customHeight="1">
      <c r="L832" s="3"/>
      <c r="M832" s="3"/>
      <c r="O832" s="3"/>
    </row>
    <row r="833" spans="12:15" ht="12.75" customHeight="1">
      <c r="L833" s="3"/>
      <c r="M833" s="3"/>
      <c r="O833" s="3"/>
    </row>
    <row r="834" spans="12:15" ht="12.75" customHeight="1">
      <c r="L834" s="3"/>
      <c r="M834" s="3"/>
      <c r="O834" s="3"/>
    </row>
    <row r="835" spans="12:15" ht="12.75" customHeight="1">
      <c r="L835" s="3"/>
      <c r="M835" s="3"/>
      <c r="O835" s="3"/>
    </row>
    <row r="836" spans="12:15" ht="12.75" customHeight="1">
      <c r="L836" s="3"/>
      <c r="M836" s="3"/>
      <c r="O836" s="3"/>
    </row>
    <row r="837" spans="12:15" ht="12.75" customHeight="1">
      <c r="L837" s="3"/>
      <c r="M837" s="3"/>
      <c r="O837" s="3"/>
    </row>
    <row r="838" spans="12:15" ht="12.75" customHeight="1">
      <c r="L838" s="3"/>
      <c r="M838" s="3"/>
      <c r="O838" s="3"/>
    </row>
    <row r="839" spans="12:15" ht="12.75" customHeight="1">
      <c r="L839" s="3"/>
      <c r="M839" s="3"/>
      <c r="O839" s="3"/>
    </row>
    <row r="840" spans="12:15" ht="12.75" customHeight="1">
      <c r="L840" s="3"/>
      <c r="M840" s="3"/>
      <c r="O840" s="3"/>
    </row>
    <row r="841" spans="12:15" ht="12.75" customHeight="1">
      <c r="L841" s="3"/>
      <c r="M841" s="3"/>
      <c r="O841" s="3"/>
    </row>
    <row r="842" spans="12:15" ht="12.75" customHeight="1">
      <c r="L842" s="3"/>
      <c r="M842" s="3"/>
      <c r="O842" s="3"/>
    </row>
    <row r="843" spans="12:15" ht="12.75" customHeight="1">
      <c r="L843" s="3"/>
      <c r="M843" s="3"/>
      <c r="O843" s="3"/>
    </row>
    <row r="844" spans="12:15" ht="12.75" customHeight="1">
      <c r="L844" s="3"/>
      <c r="M844" s="3"/>
      <c r="O844" s="3"/>
    </row>
    <row r="845" spans="12:15" ht="12.75" customHeight="1">
      <c r="L845" s="3"/>
      <c r="M845" s="3"/>
      <c r="O845" s="3"/>
    </row>
    <row r="846" spans="12:15" ht="12.75" customHeight="1">
      <c r="L846" s="3"/>
      <c r="M846" s="3"/>
      <c r="O846" s="3"/>
    </row>
    <row r="847" spans="12:15" ht="12.75" customHeight="1">
      <c r="L847" s="3"/>
      <c r="M847" s="3"/>
      <c r="O847" s="3"/>
    </row>
    <row r="848" spans="12:15" ht="12.75" customHeight="1">
      <c r="L848" s="3"/>
      <c r="M848" s="3"/>
      <c r="O848" s="3"/>
    </row>
    <row r="849" spans="12:15" ht="12.75" customHeight="1">
      <c r="L849" s="3"/>
      <c r="M849" s="3"/>
      <c r="O849" s="3"/>
    </row>
    <row r="850" spans="12:15" ht="12.75" customHeight="1">
      <c r="L850" s="3"/>
      <c r="M850" s="3"/>
      <c r="O850" s="3"/>
    </row>
    <row r="851" spans="12:15" ht="12.75" customHeight="1">
      <c r="L851" s="3"/>
      <c r="M851" s="3"/>
      <c r="O851" s="3"/>
    </row>
    <row r="852" spans="12:15" ht="12.75" customHeight="1">
      <c r="L852" s="3"/>
      <c r="M852" s="3"/>
      <c r="O852" s="3"/>
    </row>
    <row r="853" spans="12:15" ht="12.75" customHeight="1">
      <c r="L853" s="3"/>
      <c r="M853" s="3"/>
      <c r="O853" s="3"/>
    </row>
    <row r="854" spans="12:15" ht="12.75" customHeight="1">
      <c r="L854" s="3"/>
      <c r="M854" s="3"/>
      <c r="O854" s="3"/>
    </row>
    <row r="855" spans="12:15" ht="12.75" customHeight="1">
      <c r="L855" s="3"/>
      <c r="M855" s="3"/>
      <c r="O855" s="3"/>
    </row>
    <row r="856" spans="12:15" ht="12.75" customHeight="1">
      <c r="L856" s="3"/>
      <c r="M856" s="3"/>
      <c r="O856" s="3"/>
    </row>
    <row r="857" spans="12:15" ht="12.75" customHeight="1">
      <c r="L857" s="3"/>
      <c r="M857" s="3"/>
      <c r="O857" s="3"/>
    </row>
    <row r="858" spans="12:15" ht="12.75" customHeight="1">
      <c r="L858" s="3"/>
      <c r="M858" s="3"/>
      <c r="O858" s="3"/>
    </row>
    <row r="859" spans="12:15" ht="12.75" customHeight="1">
      <c r="L859" s="3"/>
      <c r="M859" s="3"/>
      <c r="O859" s="3"/>
    </row>
    <row r="860" spans="12:15" ht="12.75" customHeight="1">
      <c r="L860" s="3"/>
      <c r="M860" s="3"/>
      <c r="O860" s="3"/>
    </row>
    <row r="861" spans="12:15" ht="12.75" customHeight="1">
      <c r="L861" s="3"/>
      <c r="M861" s="3"/>
      <c r="O861" s="3"/>
    </row>
    <row r="862" spans="12:15" ht="12.75" customHeight="1">
      <c r="L862" s="3"/>
      <c r="M862" s="3"/>
      <c r="O862" s="3"/>
    </row>
    <row r="863" spans="12:15" ht="12.75" customHeight="1">
      <c r="L863" s="3"/>
      <c r="M863" s="3"/>
      <c r="O863" s="3"/>
    </row>
    <row r="864" spans="12:15" ht="12.75" customHeight="1">
      <c r="L864" s="3"/>
      <c r="M864" s="3"/>
      <c r="O864" s="3"/>
    </row>
    <row r="865" spans="12:15" ht="12.75" customHeight="1">
      <c r="L865" s="3"/>
      <c r="M865" s="3"/>
      <c r="O865" s="3"/>
    </row>
    <row r="866" spans="12:15" ht="12.75" customHeight="1">
      <c r="L866" s="3"/>
      <c r="M866" s="3"/>
      <c r="O866" s="3"/>
    </row>
    <row r="867" spans="12:15" ht="12.75" customHeight="1">
      <c r="L867" s="3"/>
      <c r="M867" s="3"/>
      <c r="O867" s="3"/>
    </row>
    <row r="868" spans="12:15" ht="12.75" customHeight="1">
      <c r="L868" s="3"/>
      <c r="M868" s="3"/>
      <c r="O868" s="3"/>
    </row>
    <row r="869" spans="12:15" ht="12.75" customHeight="1">
      <c r="L869" s="3"/>
      <c r="M869" s="3"/>
      <c r="O869" s="3"/>
    </row>
    <row r="870" spans="12:15" ht="12.75" customHeight="1">
      <c r="L870" s="3"/>
      <c r="M870" s="3"/>
      <c r="O870" s="3"/>
    </row>
    <row r="871" spans="12:15" ht="12.75" customHeight="1">
      <c r="L871" s="3"/>
      <c r="M871" s="3"/>
      <c r="O871" s="3"/>
    </row>
    <row r="872" spans="12:15" ht="12.75" customHeight="1">
      <c r="L872" s="3"/>
      <c r="M872" s="3"/>
      <c r="O872" s="3"/>
    </row>
    <row r="873" spans="12:15" ht="12.75" customHeight="1">
      <c r="L873" s="3"/>
      <c r="M873" s="3"/>
      <c r="O873" s="3"/>
    </row>
    <row r="874" spans="12:15" ht="12.75" customHeight="1">
      <c r="L874" s="3"/>
      <c r="M874" s="3"/>
      <c r="O874" s="3"/>
    </row>
    <row r="875" spans="12:15" ht="12.75" customHeight="1">
      <c r="L875" s="3"/>
      <c r="M875" s="3"/>
      <c r="O875" s="3"/>
    </row>
    <row r="876" spans="12:15" ht="12.75" customHeight="1">
      <c r="L876" s="3"/>
      <c r="M876" s="3"/>
      <c r="O876" s="3"/>
    </row>
    <row r="877" spans="12:15" ht="12.75" customHeight="1">
      <c r="L877" s="3"/>
      <c r="M877" s="3"/>
      <c r="O877" s="3"/>
    </row>
    <row r="878" spans="12:15" ht="12.75" customHeight="1">
      <c r="L878" s="3"/>
      <c r="M878" s="3"/>
      <c r="O878" s="3"/>
    </row>
    <row r="879" spans="12:15" ht="12.75" customHeight="1">
      <c r="L879" s="3"/>
      <c r="M879" s="3"/>
      <c r="O879" s="3"/>
    </row>
    <row r="880" spans="12:15" ht="12.75" customHeight="1">
      <c r="L880" s="3"/>
      <c r="M880" s="3"/>
      <c r="O880" s="3"/>
    </row>
    <row r="881" spans="12:15" ht="12.75" customHeight="1">
      <c r="L881" s="3"/>
      <c r="M881" s="3"/>
      <c r="O881" s="3"/>
    </row>
    <row r="882" spans="12:15" ht="12.75" customHeight="1">
      <c r="L882" s="3"/>
      <c r="M882" s="3"/>
      <c r="O882" s="3"/>
    </row>
    <row r="883" spans="12:15" ht="12.75" customHeight="1">
      <c r="L883" s="3"/>
      <c r="M883" s="3"/>
      <c r="O883" s="3"/>
    </row>
    <row r="884" spans="12:15" ht="12.75" customHeight="1">
      <c r="L884" s="3"/>
      <c r="M884" s="3"/>
      <c r="O884" s="3"/>
    </row>
    <row r="885" spans="12:15" ht="12.75" customHeight="1">
      <c r="L885" s="3"/>
      <c r="M885" s="3"/>
      <c r="O885" s="3"/>
    </row>
    <row r="886" spans="12:15" ht="12.75" customHeight="1">
      <c r="L886" s="3"/>
      <c r="M886" s="3"/>
      <c r="O886" s="3"/>
    </row>
    <row r="887" spans="12:15" ht="12.75" customHeight="1">
      <c r="L887" s="3"/>
      <c r="M887" s="3"/>
      <c r="O887" s="3"/>
    </row>
    <row r="888" spans="12:15" ht="12.75" customHeight="1">
      <c r="L888" s="3"/>
      <c r="M888" s="3"/>
      <c r="O888" s="3"/>
    </row>
    <row r="889" spans="12:15" ht="12.75" customHeight="1">
      <c r="L889" s="3"/>
      <c r="M889" s="3"/>
      <c r="O889" s="3"/>
    </row>
    <row r="890" spans="12:15" ht="12.75" customHeight="1">
      <c r="L890" s="3"/>
      <c r="M890" s="3"/>
      <c r="O890" s="3"/>
    </row>
    <row r="891" spans="12:15" ht="12.75" customHeight="1">
      <c r="L891" s="3"/>
      <c r="M891" s="3"/>
      <c r="O891" s="3"/>
    </row>
    <row r="892" spans="12:15" ht="12.75" customHeight="1">
      <c r="L892" s="3"/>
      <c r="M892" s="3"/>
      <c r="O892" s="3"/>
    </row>
    <row r="893" spans="12:15" ht="12.75" customHeight="1">
      <c r="L893" s="3"/>
      <c r="M893" s="3"/>
      <c r="O893" s="3"/>
    </row>
    <row r="894" spans="12:15" ht="12.75" customHeight="1">
      <c r="L894" s="3"/>
      <c r="M894" s="3"/>
      <c r="O894" s="3"/>
    </row>
    <row r="895" spans="12:15" ht="12.75" customHeight="1">
      <c r="L895" s="3"/>
      <c r="M895" s="3"/>
      <c r="O895" s="3"/>
    </row>
    <row r="896" spans="12:15" ht="12.75" customHeight="1">
      <c r="L896" s="3"/>
      <c r="M896" s="3"/>
      <c r="O896" s="3"/>
    </row>
    <row r="897" spans="12:15" ht="12.75" customHeight="1">
      <c r="L897" s="3"/>
      <c r="M897" s="3"/>
      <c r="O897" s="3"/>
    </row>
    <row r="898" spans="12:15" ht="12.75" customHeight="1">
      <c r="L898" s="3"/>
      <c r="M898" s="3"/>
      <c r="O898" s="3"/>
    </row>
    <row r="899" spans="12:15" ht="12.75" customHeight="1">
      <c r="L899" s="3"/>
      <c r="M899" s="3"/>
      <c r="O899" s="3"/>
    </row>
    <row r="900" spans="12:15" ht="12.75" customHeight="1">
      <c r="L900" s="3"/>
      <c r="M900" s="3"/>
      <c r="O900" s="3"/>
    </row>
    <row r="901" spans="12:15" ht="12.75" customHeight="1">
      <c r="L901" s="3"/>
      <c r="M901" s="3"/>
      <c r="O901" s="3"/>
    </row>
    <row r="902" spans="12:15" ht="12.75" customHeight="1">
      <c r="L902" s="3"/>
      <c r="M902" s="3"/>
      <c r="O902" s="3"/>
    </row>
    <row r="903" spans="12:15" ht="12.75" customHeight="1">
      <c r="L903" s="3"/>
      <c r="M903" s="3"/>
      <c r="O903" s="3"/>
    </row>
    <row r="904" spans="12:15" ht="12.75" customHeight="1">
      <c r="L904" s="3"/>
      <c r="M904" s="3"/>
      <c r="O904" s="3"/>
    </row>
    <row r="905" spans="12:15" ht="12.75" customHeight="1">
      <c r="L905" s="3"/>
      <c r="M905" s="3"/>
      <c r="O905" s="3"/>
    </row>
    <row r="906" spans="12:15" ht="12.75" customHeight="1">
      <c r="L906" s="3"/>
      <c r="M906" s="3"/>
      <c r="O906" s="3"/>
    </row>
    <row r="907" spans="12:15" ht="12.75" customHeight="1">
      <c r="L907" s="3"/>
      <c r="M907" s="3"/>
      <c r="O907" s="3"/>
    </row>
    <row r="908" spans="12:15" ht="12.75" customHeight="1">
      <c r="L908" s="3"/>
      <c r="M908" s="3"/>
      <c r="O908" s="3"/>
    </row>
    <row r="909" spans="12:15" ht="12.75" customHeight="1">
      <c r="L909" s="3"/>
      <c r="M909" s="3"/>
      <c r="O909" s="3"/>
    </row>
    <row r="910" spans="12:15" ht="12.75" customHeight="1">
      <c r="L910" s="3"/>
      <c r="M910" s="3"/>
      <c r="O910" s="3"/>
    </row>
    <row r="911" spans="12:15" ht="12.75" customHeight="1">
      <c r="L911" s="3"/>
      <c r="M911" s="3"/>
      <c r="O911" s="3"/>
    </row>
    <row r="912" spans="12:15" ht="12.75" customHeight="1">
      <c r="L912" s="3"/>
      <c r="M912" s="3"/>
      <c r="O912" s="3"/>
    </row>
    <row r="913" spans="12:15" ht="12.75" customHeight="1">
      <c r="L913" s="3"/>
      <c r="M913" s="3"/>
      <c r="O913" s="3"/>
    </row>
    <row r="914" spans="12:15" ht="12.75" customHeight="1">
      <c r="L914" s="3"/>
      <c r="M914" s="3"/>
      <c r="O914" s="3"/>
    </row>
    <row r="915" spans="12:15" ht="12.75" customHeight="1">
      <c r="L915" s="3"/>
      <c r="M915" s="3"/>
      <c r="O915" s="3"/>
    </row>
    <row r="916" spans="12:15" ht="12.75" customHeight="1">
      <c r="L916" s="3"/>
      <c r="M916" s="3"/>
      <c r="O916" s="3"/>
    </row>
    <row r="917" spans="12:15" ht="12.75" customHeight="1">
      <c r="L917" s="3"/>
      <c r="M917" s="3"/>
      <c r="O917" s="3"/>
    </row>
    <row r="918" spans="12:15" ht="12.75" customHeight="1">
      <c r="L918" s="3"/>
      <c r="M918" s="3"/>
      <c r="O918" s="3"/>
    </row>
    <row r="919" spans="12:15" ht="12.75" customHeight="1">
      <c r="L919" s="3"/>
      <c r="M919" s="3"/>
      <c r="O919" s="3"/>
    </row>
    <row r="920" spans="12:15" ht="12.75" customHeight="1">
      <c r="L920" s="3"/>
      <c r="M920" s="3"/>
      <c r="O920" s="3"/>
    </row>
    <row r="921" spans="12:15" ht="12.75" customHeight="1">
      <c r="L921" s="3"/>
      <c r="M921" s="3"/>
      <c r="O921" s="3"/>
    </row>
    <row r="922" spans="12:15" ht="12.75" customHeight="1">
      <c r="L922" s="3"/>
      <c r="M922" s="3"/>
      <c r="O922" s="3"/>
    </row>
    <row r="923" spans="12:15" ht="12.75" customHeight="1">
      <c r="L923" s="3"/>
      <c r="M923" s="3"/>
      <c r="O923" s="3"/>
    </row>
    <row r="924" spans="12:15" ht="12.75" customHeight="1">
      <c r="L924" s="3"/>
      <c r="M924" s="3"/>
      <c r="O924" s="3"/>
    </row>
    <row r="925" spans="12:15" ht="12.75" customHeight="1">
      <c r="L925" s="3"/>
      <c r="M925" s="3"/>
      <c r="O925" s="3"/>
    </row>
    <row r="926" spans="12:15" ht="12.75" customHeight="1">
      <c r="L926" s="3"/>
      <c r="M926" s="3"/>
      <c r="O926" s="3"/>
    </row>
    <row r="927" spans="12:15" ht="12.75" customHeight="1">
      <c r="L927" s="3"/>
      <c r="M927" s="3"/>
      <c r="O927" s="3"/>
    </row>
    <row r="928" spans="12:15" ht="12.75" customHeight="1">
      <c r="L928" s="3"/>
      <c r="M928" s="3"/>
      <c r="O928" s="3"/>
    </row>
    <row r="929" spans="12:15" ht="12.75" customHeight="1">
      <c r="L929" s="3"/>
      <c r="M929" s="3"/>
      <c r="O929" s="3"/>
    </row>
    <row r="930" spans="12:15" ht="12.75" customHeight="1">
      <c r="L930" s="3"/>
      <c r="M930" s="3"/>
      <c r="O930" s="3"/>
    </row>
    <row r="931" spans="12:15" ht="12.75" customHeight="1">
      <c r="L931" s="3"/>
      <c r="M931" s="3"/>
      <c r="O931" s="3"/>
    </row>
    <row r="932" spans="12:15" ht="12.75" customHeight="1">
      <c r="L932" s="3"/>
      <c r="M932" s="3"/>
      <c r="O932" s="3"/>
    </row>
    <row r="933" spans="12:15" ht="12.75" customHeight="1">
      <c r="L933" s="3"/>
      <c r="M933" s="3"/>
      <c r="O933" s="3"/>
    </row>
    <row r="934" spans="12:15" ht="12.75" customHeight="1">
      <c r="L934" s="3"/>
      <c r="M934" s="3"/>
      <c r="O934" s="3"/>
    </row>
    <row r="935" spans="12:15" ht="12.75" customHeight="1">
      <c r="L935" s="3"/>
      <c r="M935" s="3"/>
      <c r="O935" s="3"/>
    </row>
    <row r="936" spans="12:15" ht="12.75" customHeight="1">
      <c r="L936" s="3"/>
      <c r="M936" s="3"/>
      <c r="O936" s="3"/>
    </row>
    <row r="937" spans="12:15" ht="12.75" customHeight="1">
      <c r="L937" s="3"/>
      <c r="M937" s="3"/>
      <c r="O937" s="3"/>
    </row>
    <row r="938" spans="12:15" ht="12.75" customHeight="1">
      <c r="L938" s="3"/>
      <c r="M938" s="3"/>
      <c r="O938" s="3"/>
    </row>
    <row r="939" spans="12:15" ht="12.75" customHeight="1">
      <c r="L939" s="3"/>
      <c r="M939" s="3"/>
      <c r="O939" s="3"/>
    </row>
    <row r="940" spans="12:15" ht="12.75" customHeight="1">
      <c r="L940" s="3"/>
      <c r="M940" s="3"/>
      <c r="O940" s="3"/>
    </row>
    <row r="941" spans="12:15" ht="12.75" customHeight="1">
      <c r="L941" s="3"/>
      <c r="M941" s="3"/>
      <c r="O941" s="3"/>
    </row>
    <row r="942" spans="12:15" ht="12.75" customHeight="1">
      <c r="L942" s="3"/>
      <c r="M942" s="3"/>
      <c r="O942" s="3"/>
    </row>
    <row r="943" spans="12:15" ht="12.75" customHeight="1">
      <c r="L943" s="3"/>
      <c r="M943" s="3"/>
      <c r="O943" s="3"/>
    </row>
    <row r="944" spans="12:15" ht="12.75" customHeight="1">
      <c r="L944" s="3"/>
      <c r="M944" s="3"/>
      <c r="O944" s="3"/>
    </row>
    <row r="945" spans="12:15" ht="12.75" customHeight="1">
      <c r="L945" s="3"/>
      <c r="M945" s="3"/>
      <c r="O945" s="3"/>
    </row>
    <row r="946" spans="12:15" ht="12.75" customHeight="1">
      <c r="L946" s="3"/>
      <c r="M946" s="3"/>
      <c r="O946" s="3"/>
    </row>
    <row r="947" spans="12:15" ht="12.75" customHeight="1">
      <c r="L947" s="3"/>
      <c r="M947" s="3"/>
      <c r="O947" s="3"/>
    </row>
    <row r="948" spans="12:15" ht="12.75" customHeight="1">
      <c r="L948" s="3"/>
      <c r="M948" s="3"/>
      <c r="O948" s="3"/>
    </row>
    <row r="949" spans="12:15" ht="12.75" customHeight="1">
      <c r="L949" s="3"/>
      <c r="M949" s="3"/>
      <c r="O949" s="3"/>
    </row>
    <row r="950" spans="12:15" ht="12.75" customHeight="1">
      <c r="L950" s="3"/>
      <c r="M950" s="3"/>
      <c r="O950" s="3"/>
    </row>
    <row r="951" spans="12:15" ht="12.75" customHeight="1">
      <c r="L951" s="3"/>
      <c r="M951" s="3"/>
      <c r="O951" s="3"/>
    </row>
    <row r="952" spans="12:15" ht="12.75" customHeight="1">
      <c r="L952" s="3"/>
      <c r="M952" s="3"/>
      <c r="O952" s="3"/>
    </row>
    <row r="953" spans="12:15" ht="12.75" customHeight="1">
      <c r="L953" s="3"/>
      <c r="M953" s="3"/>
      <c r="O953" s="3"/>
    </row>
    <row r="954" spans="12:15" ht="12.75" customHeight="1">
      <c r="L954" s="3"/>
      <c r="M954" s="3"/>
      <c r="O954" s="3"/>
    </row>
    <row r="955" spans="12:15" ht="12.75" customHeight="1">
      <c r="L955" s="3"/>
      <c r="M955" s="3"/>
      <c r="O955" s="3"/>
    </row>
    <row r="956" spans="12:15" ht="12.75" customHeight="1">
      <c r="L956" s="3"/>
      <c r="M956" s="3"/>
      <c r="O956" s="3"/>
    </row>
    <row r="957" spans="12:15" ht="12.75" customHeight="1">
      <c r="L957" s="3"/>
      <c r="M957" s="3"/>
      <c r="O957" s="3"/>
    </row>
    <row r="958" spans="12:15" ht="12.75" customHeight="1">
      <c r="L958" s="3"/>
      <c r="M958" s="3"/>
      <c r="O958" s="3"/>
    </row>
    <row r="959" spans="12:15" ht="12.75" customHeight="1">
      <c r="L959" s="3"/>
      <c r="M959" s="3"/>
      <c r="O959" s="3"/>
    </row>
    <row r="960" spans="12:15" ht="12.75" customHeight="1">
      <c r="L960" s="3"/>
      <c r="M960" s="3"/>
      <c r="O960" s="3"/>
    </row>
    <row r="961" spans="12:15" ht="12.75" customHeight="1">
      <c r="L961" s="3"/>
      <c r="M961" s="3"/>
      <c r="O961" s="3"/>
    </row>
    <row r="962" spans="12:15" ht="12.75" customHeight="1">
      <c r="L962" s="3"/>
      <c r="M962" s="3"/>
      <c r="O962" s="3"/>
    </row>
    <row r="963" spans="12:15" ht="12.75" customHeight="1">
      <c r="L963" s="3"/>
      <c r="M963" s="3"/>
      <c r="O963" s="3"/>
    </row>
    <row r="964" spans="12:15" ht="12.75" customHeight="1">
      <c r="L964" s="3"/>
      <c r="M964" s="3"/>
      <c r="O964" s="3"/>
    </row>
    <row r="965" spans="12:15" ht="12.75" customHeight="1">
      <c r="L965" s="3"/>
      <c r="M965" s="3"/>
      <c r="O965" s="3"/>
    </row>
    <row r="966" spans="12:15" ht="12.75" customHeight="1">
      <c r="L966" s="3"/>
      <c r="M966" s="3"/>
      <c r="O966" s="3"/>
    </row>
    <row r="967" spans="12:15" ht="12.75" customHeight="1">
      <c r="L967" s="3"/>
      <c r="M967" s="3"/>
      <c r="O967" s="3"/>
    </row>
    <row r="968" spans="12:15" ht="12.75" customHeight="1">
      <c r="L968" s="3"/>
      <c r="M968" s="3"/>
      <c r="O968" s="3"/>
    </row>
    <row r="969" spans="12:15" ht="12.75" customHeight="1">
      <c r="L969" s="3"/>
      <c r="M969" s="3"/>
      <c r="O969" s="3"/>
    </row>
    <row r="970" spans="12:15" ht="12.75" customHeight="1">
      <c r="L970" s="3"/>
      <c r="M970" s="3"/>
      <c r="O970" s="3"/>
    </row>
    <row r="971" spans="12:15" ht="12.75" customHeight="1">
      <c r="L971" s="3"/>
      <c r="M971" s="3"/>
      <c r="O971" s="3"/>
    </row>
    <row r="972" spans="12:15" ht="12.75" customHeight="1">
      <c r="L972" s="3"/>
      <c r="M972" s="3"/>
      <c r="O972" s="3"/>
    </row>
    <row r="973" spans="12:15" ht="12.75" customHeight="1">
      <c r="L973" s="3"/>
      <c r="M973" s="3"/>
      <c r="O973" s="3"/>
    </row>
    <row r="974" spans="12:15" ht="12.75" customHeight="1">
      <c r="L974" s="3"/>
      <c r="M974" s="3"/>
      <c r="O974" s="3"/>
    </row>
    <row r="975" spans="12:15" ht="12.75" customHeight="1">
      <c r="L975" s="3"/>
      <c r="M975" s="3"/>
      <c r="O975" s="3"/>
    </row>
    <row r="976" spans="12:15" ht="12.75" customHeight="1">
      <c r="L976" s="3"/>
      <c r="M976" s="3"/>
      <c r="O976" s="3"/>
    </row>
    <row r="977" spans="12:15" ht="12.75" customHeight="1">
      <c r="L977" s="3"/>
      <c r="M977" s="3"/>
      <c r="O977" s="3"/>
    </row>
    <row r="978" spans="12:15" ht="12.75" customHeight="1">
      <c r="L978" s="3"/>
      <c r="M978" s="3"/>
      <c r="O978" s="3"/>
    </row>
    <row r="979" spans="12:15" ht="12.75" customHeight="1">
      <c r="L979" s="3"/>
      <c r="M979" s="3"/>
      <c r="O979" s="3"/>
    </row>
    <row r="980" spans="12:15" ht="12.75" customHeight="1">
      <c r="L980" s="3"/>
      <c r="M980" s="3"/>
      <c r="O980" s="3"/>
    </row>
    <row r="981" spans="12:15" ht="12.75" customHeight="1">
      <c r="L981" s="3"/>
      <c r="M981" s="3"/>
      <c r="O981" s="3"/>
    </row>
    <row r="982" spans="12:15" ht="12.75" customHeight="1">
      <c r="L982" s="3"/>
      <c r="M982" s="3"/>
      <c r="O982" s="3"/>
    </row>
    <row r="983" spans="12:15" ht="12.75" customHeight="1">
      <c r="L983" s="3"/>
      <c r="M983" s="3"/>
      <c r="O983" s="3"/>
    </row>
    <row r="984" spans="12:15" ht="12.75" customHeight="1">
      <c r="L984" s="3"/>
      <c r="M984" s="3"/>
      <c r="O984" s="3"/>
    </row>
    <row r="985" spans="12:15" ht="12.75" customHeight="1">
      <c r="L985" s="3"/>
      <c r="M985" s="3"/>
      <c r="O985" s="3"/>
    </row>
    <row r="986" spans="12:15" ht="12.75" customHeight="1">
      <c r="L986" s="3"/>
      <c r="M986" s="3"/>
      <c r="O986" s="3"/>
    </row>
    <row r="987" spans="12:15" ht="12.75" customHeight="1">
      <c r="L987" s="3"/>
      <c r="M987" s="3"/>
      <c r="O987" s="3"/>
    </row>
    <row r="988" spans="12:15" ht="12.75" customHeight="1">
      <c r="L988" s="3"/>
      <c r="M988" s="3"/>
      <c r="O988" s="3"/>
    </row>
    <row r="989" spans="12:15" ht="12.75" customHeight="1">
      <c r="L989" s="3"/>
      <c r="M989" s="3"/>
      <c r="O989" s="3"/>
    </row>
    <row r="990" spans="12:15" ht="12.75" customHeight="1">
      <c r="L990" s="3"/>
      <c r="M990" s="3"/>
      <c r="O990" s="3"/>
    </row>
    <row r="991" spans="12:15" ht="12.75" customHeight="1">
      <c r="L991" s="3"/>
      <c r="M991" s="3"/>
      <c r="O991" s="3"/>
    </row>
    <row r="992" spans="12:15" ht="12.75" customHeight="1">
      <c r="L992" s="3"/>
      <c r="M992" s="3"/>
      <c r="O992" s="3"/>
    </row>
    <row r="993" spans="12:15" ht="12.75" customHeight="1">
      <c r="L993" s="3"/>
      <c r="M993" s="3"/>
      <c r="O993" s="3"/>
    </row>
    <row r="994" spans="12:15" ht="12.75" customHeight="1">
      <c r="L994" s="3"/>
      <c r="M994" s="3"/>
      <c r="O994" s="3"/>
    </row>
    <row r="995" spans="12:15" ht="12.75" customHeight="1">
      <c r="L995" s="3"/>
      <c r="M995" s="3"/>
      <c r="O995" s="3"/>
    </row>
    <row r="996" spans="12:15" ht="12.75" customHeight="1">
      <c r="L996" s="3"/>
      <c r="M996" s="3"/>
      <c r="O996" s="3"/>
    </row>
    <row r="997" spans="12:15" ht="12.75" customHeight="1">
      <c r="L997" s="3"/>
      <c r="M997" s="3"/>
      <c r="O997" s="3"/>
    </row>
    <row r="998" spans="12:15" ht="12.75" customHeight="1">
      <c r="L998" s="3"/>
      <c r="M998" s="3"/>
      <c r="O998" s="3"/>
    </row>
    <row r="999" spans="12:15" ht="12.75" customHeight="1">
      <c r="L999" s="3"/>
      <c r="M999" s="3"/>
      <c r="O999" s="3"/>
    </row>
    <row r="1000" spans="12:15" ht="12.75" customHeight="1">
      <c r="L1000" s="3"/>
      <c r="M1000" s="3"/>
      <c r="O1000" s="3"/>
    </row>
  </sheetData>
  <mergeCells count="276">
    <mergeCell ref="Q498:Q499"/>
    <mergeCell ref="R498:R499"/>
    <mergeCell ref="E516:J516"/>
    <mergeCell ref="B497:J497"/>
    <mergeCell ref="A498:A499"/>
    <mergeCell ref="B498:J498"/>
    <mergeCell ref="K498:K499"/>
    <mergeCell ref="L498:L499"/>
    <mergeCell ref="M498:M499"/>
    <mergeCell ref="N498:N499"/>
    <mergeCell ref="O498:O499"/>
    <mergeCell ref="P498:P499"/>
    <mergeCell ref="Q476:Q477"/>
    <mergeCell ref="R476:R477"/>
    <mergeCell ref="E494:J494"/>
    <mergeCell ref="B475:J475"/>
    <mergeCell ref="A476:A477"/>
    <mergeCell ref="B476:J476"/>
    <mergeCell ref="K476:K477"/>
    <mergeCell ref="L476:L477"/>
    <mergeCell ref="M476:M477"/>
    <mergeCell ref="N476:N477"/>
    <mergeCell ref="O476:O477"/>
    <mergeCell ref="P476:P477"/>
    <mergeCell ref="Q454:Q455"/>
    <mergeCell ref="R454:R455"/>
    <mergeCell ref="E472:J472"/>
    <mergeCell ref="B453:J453"/>
    <mergeCell ref="A454:A455"/>
    <mergeCell ref="B454:J454"/>
    <mergeCell ref="K454:K455"/>
    <mergeCell ref="L454:L455"/>
    <mergeCell ref="M454:M455"/>
    <mergeCell ref="N454:N455"/>
    <mergeCell ref="O454:O455"/>
    <mergeCell ref="P454:P455"/>
    <mergeCell ref="N388:N389"/>
    <mergeCell ref="O388:O389"/>
    <mergeCell ref="P388:P389"/>
    <mergeCell ref="Q388:Q389"/>
    <mergeCell ref="R388:R389"/>
    <mergeCell ref="E384:J384"/>
    <mergeCell ref="B387:J387"/>
    <mergeCell ref="A388:A389"/>
    <mergeCell ref="B388:J388"/>
    <mergeCell ref="K388:K389"/>
    <mergeCell ref="L388:L389"/>
    <mergeCell ref="M388:M389"/>
    <mergeCell ref="N366:N367"/>
    <mergeCell ref="O366:O367"/>
    <mergeCell ref="P366:P367"/>
    <mergeCell ref="Q366:Q367"/>
    <mergeCell ref="R366:R367"/>
    <mergeCell ref="E362:J362"/>
    <mergeCell ref="B365:J365"/>
    <mergeCell ref="A366:A367"/>
    <mergeCell ref="B366:J366"/>
    <mergeCell ref="K366:K367"/>
    <mergeCell ref="L366:L367"/>
    <mergeCell ref="M366:M367"/>
    <mergeCell ref="N344:N345"/>
    <mergeCell ref="O344:O345"/>
    <mergeCell ref="P344:P345"/>
    <mergeCell ref="Q344:Q345"/>
    <mergeCell ref="R344:R345"/>
    <mergeCell ref="E340:J340"/>
    <mergeCell ref="B343:J343"/>
    <mergeCell ref="A344:A345"/>
    <mergeCell ref="B344:J344"/>
    <mergeCell ref="K344:K345"/>
    <mergeCell ref="L344:L345"/>
    <mergeCell ref="M344:M345"/>
    <mergeCell ref="N322:N323"/>
    <mergeCell ref="O322:O323"/>
    <mergeCell ref="P322:P323"/>
    <mergeCell ref="Q322:Q323"/>
    <mergeCell ref="R322:R323"/>
    <mergeCell ref="E318:J318"/>
    <mergeCell ref="B321:J321"/>
    <mergeCell ref="A322:A323"/>
    <mergeCell ref="B322:J322"/>
    <mergeCell ref="K322:K323"/>
    <mergeCell ref="L322:L323"/>
    <mergeCell ref="M322:M323"/>
    <mergeCell ref="M278:M279"/>
    <mergeCell ref="N300:N301"/>
    <mergeCell ref="O300:O301"/>
    <mergeCell ref="P300:P301"/>
    <mergeCell ref="Q300:Q301"/>
    <mergeCell ref="R300:R301"/>
    <mergeCell ref="E296:J296"/>
    <mergeCell ref="B299:J299"/>
    <mergeCell ref="A300:A301"/>
    <mergeCell ref="B300:J300"/>
    <mergeCell ref="K300:K301"/>
    <mergeCell ref="L300:L301"/>
    <mergeCell ref="M300:M301"/>
    <mergeCell ref="E428:J428"/>
    <mergeCell ref="N233:N234"/>
    <mergeCell ref="O233:O234"/>
    <mergeCell ref="P233:P234"/>
    <mergeCell ref="Q233:Q234"/>
    <mergeCell ref="R233:R234"/>
    <mergeCell ref="E229:J229"/>
    <mergeCell ref="B232:J232"/>
    <mergeCell ref="A233:A234"/>
    <mergeCell ref="B233:J233"/>
    <mergeCell ref="K233:K234"/>
    <mergeCell ref="L233:L234"/>
    <mergeCell ref="M233:M234"/>
    <mergeCell ref="N278:N279"/>
    <mergeCell ref="O278:O279"/>
    <mergeCell ref="P278:P279"/>
    <mergeCell ref="Q278:Q279"/>
    <mergeCell ref="R278:R279"/>
    <mergeCell ref="E274:J274"/>
    <mergeCell ref="B277:J277"/>
    <mergeCell ref="A278:A279"/>
    <mergeCell ref="B278:J278"/>
    <mergeCell ref="K278:K279"/>
    <mergeCell ref="L278:L279"/>
    <mergeCell ref="N410:N411"/>
    <mergeCell ref="O410:O411"/>
    <mergeCell ref="P410:P411"/>
    <mergeCell ref="Q410:Q411"/>
    <mergeCell ref="R410:R411"/>
    <mergeCell ref="E406:J406"/>
    <mergeCell ref="B409:J409"/>
    <mergeCell ref="A410:A411"/>
    <mergeCell ref="B410:J410"/>
    <mergeCell ref="K410:K411"/>
    <mergeCell ref="L410:L411"/>
    <mergeCell ref="M410:M411"/>
    <mergeCell ref="N50:N51"/>
    <mergeCell ref="O50:O51"/>
    <mergeCell ref="P50:P51"/>
    <mergeCell ref="Q50:Q51"/>
    <mergeCell ref="R50:R51"/>
    <mergeCell ref="E46:J46"/>
    <mergeCell ref="B49:J49"/>
    <mergeCell ref="A50:A51"/>
    <mergeCell ref="B50:J50"/>
    <mergeCell ref="K50:K51"/>
    <mergeCell ref="L50:L51"/>
    <mergeCell ref="M50:M51"/>
    <mergeCell ref="N27:N28"/>
    <mergeCell ref="O27:O28"/>
    <mergeCell ref="P27:P28"/>
    <mergeCell ref="Q27:Q28"/>
    <mergeCell ref="R27:R28"/>
    <mergeCell ref="E23:J23"/>
    <mergeCell ref="B26:J26"/>
    <mergeCell ref="A27:A28"/>
    <mergeCell ref="B27:J27"/>
    <mergeCell ref="K27:K28"/>
    <mergeCell ref="L27:L28"/>
    <mergeCell ref="M27:M28"/>
    <mergeCell ref="O4:O5"/>
    <mergeCell ref="P4:P5"/>
    <mergeCell ref="Q4:Q5"/>
    <mergeCell ref="R4:R5"/>
    <mergeCell ref="B3:J3"/>
    <mergeCell ref="A4:A5"/>
    <mergeCell ref="B4:J4"/>
    <mergeCell ref="K4:K5"/>
    <mergeCell ref="L4:L5"/>
    <mergeCell ref="M4:M5"/>
    <mergeCell ref="N4:N5"/>
    <mergeCell ref="N256:N257"/>
    <mergeCell ref="O256:O257"/>
    <mergeCell ref="P256:P257"/>
    <mergeCell ref="Q256:Q257"/>
    <mergeCell ref="R256:R257"/>
    <mergeCell ref="E251:J251"/>
    <mergeCell ref="B255:J255"/>
    <mergeCell ref="A256:A257"/>
    <mergeCell ref="B256:J256"/>
    <mergeCell ref="K256:K257"/>
    <mergeCell ref="L256:L257"/>
    <mergeCell ref="M256:M257"/>
    <mergeCell ref="N210:N211"/>
    <mergeCell ref="O210:O211"/>
    <mergeCell ref="P210:P211"/>
    <mergeCell ref="Q210:Q211"/>
    <mergeCell ref="R210:R211"/>
    <mergeCell ref="E206:J206"/>
    <mergeCell ref="B209:J209"/>
    <mergeCell ref="A210:A211"/>
    <mergeCell ref="B210:J210"/>
    <mergeCell ref="K210:K211"/>
    <mergeCell ref="L210:L211"/>
    <mergeCell ref="M210:M211"/>
    <mergeCell ref="N187:N188"/>
    <mergeCell ref="O187:O188"/>
    <mergeCell ref="P187:P188"/>
    <mergeCell ref="Q187:Q188"/>
    <mergeCell ref="R187:R188"/>
    <mergeCell ref="E183:J183"/>
    <mergeCell ref="B186:J186"/>
    <mergeCell ref="A187:A188"/>
    <mergeCell ref="B187:J187"/>
    <mergeCell ref="K187:K188"/>
    <mergeCell ref="L187:L188"/>
    <mergeCell ref="M187:M188"/>
    <mergeCell ref="N164:N165"/>
    <mergeCell ref="O164:O165"/>
    <mergeCell ref="P164:P165"/>
    <mergeCell ref="Q164:Q165"/>
    <mergeCell ref="R164:R165"/>
    <mergeCell ref="E161:J161"/>
    <mergeCell ref="B163:J163"/>
    <mergeCell ref="A164:A165"/>
    <mergeCell ref="B164:J164"/>
    <mergeCell ref="K164:K165"/>
    <mergeCell ref="L164:L165"/>
    <mergeCell ref="M164:M165"/>
    <mergeCell ref="N142:N143"/>
    <mergeCell ref="O142:O143"/>
    <mergeCell ref="P142:P143"/>
    <mergeCell ref="Q142:Q143"/>
    <mergeCell ref="R142:R143"/>
    <mergeCell ref="E138:J138"/>
    <mergeCell ref="B141:J141"/>
    <mergeCell ref="A142:A143"/>
    <mergeCell ref="B142:J142"/>
    <mergeCell ref="K142:K143"/>
    <mergeCell ref="L142:L143"/>
    <mergeCell ref="M142:M143"/>
    <mergeCell ref="N119:N120"/>
    <mergeCell ref="O119:O120"/>
    <mergeCell ref="P119:P120"/>
    <mergeCell ref="Q119:Q120"/>
    <mergeCell ref="R119:R120"/>
    <mergeCell ref="E115:J115"/>
    <mergeCell ref="B118:J118"/>
    <mergeCell ref="A119:A120"/>
    <mergeCell ref="B119:J119"/>
    <mergeCell ref="K119:K120"/>
    <mergeCell ref="L119:L120"/>
    <mergeCell ref="M119:M120"/>
    <mergeCell ref="N96:N97"/>
    <mergeCell ref="O96:O97"/>
    <mergeCell ref="P96:P97"/>
    <mergeCell ref="Q96:Q97"/>
    <mergeCell ref="R96:R97"/>
    <mergeCell ref="E92:J92"/>
    <mergeCell ref="B95:J95"/>
    <mergeCell ref="A96:A97"/>
    <mergeCell ref="B96:J96"/>
    <mergeCell ref="K96:K97"/>
    <mergeCell ref="L96:L97"/>
    <mergeCell ref="M96:M97"/>
    <mergeCell ref="N73:N74"/>
    <mergeCell ref="O73:O74"/>
    <mergeCell ref="P73:P74"/>
    <mergeCell ref="Q73:Q74"/>
    <mergeCell ref="R73:R74"/>
    <mergeCell ref="E69:J69"/>
    <mergeCell ref="B72:J72"/>
    <mergeCell ref="A73:A74"/>
    <mergeCell ref="B73:J73"/>
    <mergeCell ref="K73:K74"/>
    <mergeCell ref="L73:L74"/>
    <mergeCell ref="M73:M74"/>
    <mergeCell ref="Q432:Q433"/>
    <mergeCell ref="R432:R433"/>
    <mergeCell ref="E450:J450"/>
    <mergeCell ref="B431:J431"/>
    <mergeCell ref="A432:A433"/>
    <mergeCell ref="B432:J432"/>
    <mergeCell ref="K432:K433"/>
    <mergeCell ref="L432:L433"/>
    <mergeCell ref="M432:M433"/>
    <mergeCell ref="N432:N433"/>
    <mergeCell ref="O432:O433"/>
    <mergeCell ref="P432:P433"/>
  </mergeCells>
  <pageMargins left="0.7" right="0.7" top="0.75" bottom="0.75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F1000"/>
  <sheetViews>
    <sheetView workbookViewId="0"/>
  </sheetViews>
  <sheetFormatPr baseColWidth="10" defaultColWidth="12.5703125" defaultRowHeight="15" customHeight="1"/>
  <cols>
    <col min="1" max="26" width="10" customWidth="1"/>
  </cols>
  <sheetData>
    <row r="1" spans="1:6" ht="12.75" customHeight="1"/>
    <row r="2" spans="1:6" ht="12.75" customHeight="1">
      <c r="A2" s="40" t="s">
        <v>90</v>
      </c>
    </row>
    <row r="3" spans="1:6" ht="12.75" customHeight="1">
      <c r="B3" s="302" t="s">
        <v>2</v>
      </c>
      <c r="C3" s="303"/>
      <c r="D3" s="154" t="s">
        <v>11</v>
      </c>
      <c r="F3" s="30" t="s">
        <v>83</v>
      </c>
    </row>
    <row r="4" spans="1:6" ht="25.5" customHeight="1">
      <c r="A4" s="152" t="s">
        <v>10</v>
      </c>
      <c r="B4" s="153">
        <v>1</v>
      </c>
      <c r="C4" s="153">
        <v>2</v>
      </c>
      <c r="D4" s="17"/>
      <c r="E4" s="4" t="s">
        <v>3</v>
      </c>
    </row>
    <row r="5" spans="1:6" ht="12.75" customHeight="1">
      <c r="A5" s="29" t="s">
        <v>54</v>
      </c>
      <c r="B5" s="26">
        <v>40</v>
      </c>
      <c r="C5" s="10"/>
      <c r="D5" s="17"/>
    </row>
    <row r="6" spans="1:6" ht="12.75" customHeight="1">
      <c r="A6" s="29" t="s">
        <v>55</v>
      </c>
      <c r="C6" s="26">
        <v>39</v>
      </c>
      <c r="D6" s="17">
        <v>39</v>
      </c>
    </row>
    <row r="7" spans="1:6" ht="12.75" customHeight="1">
      <c r="D7" s="26">
        <f>SUM(D6)</f>
        <v>39</v>
      </c>
      <c r="E7" s="39">
        <f>D6/B5</f>
        <v>0.97499999999999998</v>
      </c>
    </row>
    <row r="8" spans="1:6" ht="12.75" customHeight="1"/>
    <row r="9" spans="1:6" ht="12.75" customHeight="1"/>
    <row r="10" spans="1:6" ht="12.75" customHeight="1">
      <c r="A10" s="40" t="s">
        <v>92</v>
      </c>
    </row>
    <row r="11" spans="1:6" ht="12.75" customHeight="1">
      <c r="B11" s="302" t="s">
        <v>2</v>
      </c>
      <c r="C11" s="303"/>
      <c r="D11" s="154" t="s">
        <v>11</v>
      </c>
      <c r="F11" s="30" t="s">
        <v>83</v>
      </c>
    </row>
    <row r="12" spans="1:6" ht="25.5" customHeight="1">
      <c r="A12" s="152" t="s">
        <v>10</v>
      </c>
      <c r="B12" s="153">
        <v>1</v>
      </c>
      <c r="C12" s="153">
        <v>2</v>
      </c>
      <c r="D12" s="17"/>
      <c r="E12" s="4" t="s">
        <v>3</v>
      </c>
    </row>
    <row r="13" spans="1:6" ht="12.75" customHeight="1">
      <c r="A13" s="29" t="s">
        <v>55</v>
      </c>
      <c r="B13" s="26">
        <v>61</v>
      </c>
      <c r="C13" s="10"/>
      <c r="D13" s="17"/>
    </row>
    <row r="14" spans="1:6" ht="12.75" customHeight="1">
      <c r="A14" s="29" t="s">
        <v>56</v>
      </c>
      <c r="C14" s="26">
        <v>60</v>
      </c>
      <c r="D14" s="17">
        <v>60</v>
      </c>
    </row>
    <row r="15" spans="1:6" ht="12.75" customHeight="1">
      <c r="D15" s="26">
        <f>SUM(D14)</f>
        <v>60</v>
      </c>
      <c r="E15" s="39">
        <f>D14/B13</f>
        <v>0.98360655737704916</v>
      </c>
    </row>
    <row r="16" spans="1:6" ht="12.75" customHeight="1"/>
    <row r="17" spans="1:6" ht="12.75" customHeight="1"/>
    <row r="18" spans="1:6" ht="12.75" customHeight="1"/>
    <row r="19" spans="1:6" ht="12.75" customHeight="1">
      <c r="A19" s="40" t="s">
        <v>95</v>
      </c>
    </row>
    <row r="20" spans="1:6" ht="12.75" customHeight="1">
      <c r="B20" s="302" t="s">
        <v>2</v>
      </c>
      <c r="C20" s="303"/>
      <c r="D20" s="154" t="s">
        <v>11</v>
      </c>
      <c r="F20" s="30" t="s">
        <v>83</v>
      </c>
    </row>
    <row r="21" spans="1:6" ht="25.5" customHeight="1">
      <c r="A21" s="152" t="s">
        <v>10</v>
      </c>
      <c r="B21" s="153">
        <v>1</v>
      </c>
      <c r="C21" s="153">
        <v>2</v>
      </c>
      <c r="D21" s="17"/>
      <c r="E21" s="4" t="s">
        <v>3</v>
      </c>
    </row>
    <row r="22" spans="1:6" ht="12.75" customHeight="1">
      <c r="A22" s="29" t="s">
        <v>56</v>
      </c>
      <c r="B22" s="26">
        <v>51</v>
      </c>
      <c r="C22" s="10"/>
      <c r="D22" s="17"/>
    </row>
    <row r="23" spans="1:6" ht="12.75" customHeight="1">
      <c r="A23" s="29" t="s">
        <v>57</v>
      </c>
      <c r="C23" s="26">
        <v>51</v>
      </c>
      <c r="D23" s="17">
        <f>51-9</f>
        <v>42</v>
      </c>
    </row>
    <row r="24" spans="1:6" ht="12.75" customHeight="1">
      <c r="D24" s="26">
        <f>SUM(D23)</f>
        <v>42</v>
      </c>
      <c r="E24" s="39">
        <f>D23/B22</f>
        <v>0.82352941176470584</v>
      </c>
    </row>
    <row r="25" spans="1:6" ht="12.75" customHeight="1"/>
    <row r="26" spans="1:6" ht="12.75" customHeight="1"/>
    <row r="27" spans="1:6" ht="12.75" customHeight="1">
      <c r="A27" s="40" t="s">
        <v>96</v>
      </c>
    </row>
    <row r="28" spans="1:6" ht="12.75" customHeight="1">
      <c r="B28" s="302" t="s">
        <v>2</v>
      </c>
      <c r="C28" s="303"/>
      <c r="D28" s="154" t="s">
        <v>11</v>
      </c>
      <c r="F28" s="30" t="s">
        <v>83</v>
      </c>
    </row>
    <row r="29" spans="1:6" ht="25.5" customHeight="1">
      <c r="A29" s="152" t="s">
        <v>10</v>
      </c>
      <c r="B29" s="153">
        <v>1</v>
      </c>
      <c r="C29" s="153">
        <v>2</v>
      </c>
      <c r="D29" s="17"/>
      <c r="E29" s="4" t="s">
        <v>3</v>
      </c>
    </row>
    <row r="30" spans="1:6" ht="12.75" customHeight="1">
      <c r="A30" s="29" t="s">
        <v>57</v>
      </c>
      <c r="C30" s="10"/>
      <c r="D30" s="17"/>
    </row>
    <row r="31" spans="1:6" ht="12.75" customHeight="1">
      <c r="A31" s="29"/>
      <c r="D31" s="17"/>
    </row>
    <row r="32" spans="1:6" ht="12.75" customHeight="1">
      <c r="D32" s="26">
        <f>SUM(D31)</f>
        <v>0</v>
      </c>
      <c r="E32" s="39" t="e">
        <f>D31/B30</f>
        <v>#DIV/0!</v>
      </c>
    </row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4">
    <mergeCell ref="B3:C3"/>
    <mergeCell ref="B11:C11"/>
    <mergeCell ref="B20:C20"/>
    <mergeCell ref="B28:C28"/>
  </mergeCell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AZ668"/>
  <sheetViews>
    <sheetView topLeftCell="A621" workbookViewId="0">
      <selection activeCell="K472" sqref="K472"/>
    </sheetView>
  </sheetViews>
  <sheetFormatPr baseColWidth="10" defaultColWidth="12.5703125" defaultRowHeight="15" customHeight="1"/>
  <cols>
    <col min="1" max="1" width="11.5703125" customWidth="1"/>
    <col min="2" max="2" width="5.42578125" customWidth="1"/>
    <col min="3" max="3" width="5" customWidth="1"/>
    <col min="4" max="4" width="4.42578125" customWidth="1"/>
    <col min="5" max="5" width="4.140625" customWidth="1"/>
    <col min="6" max="6" width="4.28515625" customWidth="1"/>
    <col min="7" max="9" width="4.140625" customWidth="1"/>
    <col min="10" max="10" width="5.85546875" customWidth="1"/>
    <col min="11" max="11" width="11.5703125" customWidth="1"/>
    <col min="12" max="12" width="12.85546875" customWidth="1"/>
    <col min="13" max="13" width="11.140625" customWidth="1"/>
    <col min="14" max="14" width="11.85546875" customWidth="1"/>
    <col min="15" max="15" width="12.7109375" customWidth="1"/>
    <col min="16" max="19" width="11.5703125" customWidth="1"/>
    <col min="20" max="20" width="7.85546875" customWidth="1"/>
    <col min="21" max="52" width="10" customWidth="1"/>
  </cols>
  <sheetData>
    <row r="1" spans="1:42" ht="12.75" customHeight="1">
      <c r="L1" s="3"/>
      <c r="M1" s="3"/>
      <c r="O1" s="3"/>
    </row>
    <row r="2" spans="1:42" ht="12.75" customHeight="1">
      <c r="A2" s="2" t="s">
        <v>1</v>
      </c>
      <c r="L2" s="3"/>
      <c r="M2" s="3"/>
      <c r="O2" s="3"/>
    </row>
    <row r="3" spans="1:42" ht="25.5" customHeight="1">
      <c r="B3" s="302" t="s">
        <v>2</v>
      </c>
      <c r="C3" s="303"/>
      <c r="D3" s="303"/>
      <c r="E3" s="303"/>
      <c r="F3" s="303"/>
      <c r="G3" s="303"/>
      <c r="H3" s="303"/>
      <c r="I3" s="303"/>
      <c r="J3" s="303"/>
      <c r="L3" s="7" t="s">
        <v>3</v>
      </c>
      <c r="M3" s="7" t="s">
        <v>4</v>
      </c>
      <c r="N3" s="52" t="s">
        <v>5</v>
      </c>
      <c r="O3" s="7" t="s">
        <v>6</v>
      </c>
      <c r="P3" s="6" t="s">
        <v>7</v>
      </c>
      <c r="Q3" s="6" t="s">
        <v>8</v>
      </c>
      <c r="R3" s="7" t="s">
        <v>9</v>
      </c>
      <c r="AA3" s="8" t="s">
        <v>6</v>
      </c>
      <c r="AB3" s="8"/>
      <c r="AC3" s="8"/>
      <c r="AD3" s="8"/>
      <c r="AE3" s="8"/>
      <c r="AF3" s="8"/>
      <c r="AG3" s="8"/>
      <c r="AH3" s="8"/>
      <c r="AI3" s="8"/>
      <c r="AJ3" s="8"/>
    </row>
    <row r="4" spans="1:42" ht="12.75" customHeight="1">
      <c r="A4" s="53" t="s">
        <v>10</v>
      </c>
      <c r="B4" s="54">
        <v>1</v>
      </c>
      <c r="C4" s="54">
        <v>2</v>
      </c>
      <c r="D4" s="54">
        <v>3</v>
      </c>
      <c r="E4" s="54">
        <v>4</v>
      </c>
      <c r="F4" s="54">
        <v>5</v>
      </c>
      <c r="G4" s="54">
        <v>6</v>
      </c>
      <c r="H4" s="54">
        <v>7</v>
      </c>
      <c r="I4" s="54">
        <v>8</v>
      </c>
      <c r="J4" s="54">
        <v>9</v>
      </c>
      <c r="K4" s="55" t="s">
        <v>11</v>
      </c>
      <c r="L4" s="3"/>
      <c r="M4" s="3"/>
      <c r="O4" s="3"/>
      <c r="P4" s="15"/>
      <c r="Q4" s="15"/>
      <c r="R4" s="3"/>
      <c r="AA4" s="300" t="s">
        <v>12</v>
      </c>
      <c r="AB4" s="297"/>
      <c r="AC4" s="297"/>
      <c r="AD4" s="297"/>
      <c r="AE4" s="297"/>
      <c r="AF4" s="297"/>
      <c r="AG4" s="297"/>
      <c r="AH4" s="297"/>
      <c r="AI4" s="297"/>
      <c r="AJ4" s="297"/>
    </row>
    <row r="5" spans="1:42" ht="12.75" customHeight="1">
      <c r="A5" s="26">
        <v>9701</v>
      </c>
      <c r="B5" s="26">
        <v>78</v>
      </c>
      <c r="K5" s="31"/>
      <c r="L5" s="3"/>
      <c r="M5" s="3"/>
      <c r="O5" s="3"/>
      <c r="P5" s="18">
        <f>B5</f>
        <v>78</v>
      </c>
      <c r="Q5" s="15"/>
      <c r="R5" s="3"/>
      <c r="Z5" s="19" t="s">
        <v>13</v>
      </c>
      <c r="AA5" s="1">
        <v>9701</v>
      </c>
      <c r="AB5" s="20">
        <v>9702</v>
      </c>
      <c r="AC5" s="20">
        <v>9801</v>
      </c>
      <c r="AD5" s="20">
        <v>9802</v>
      </c>
      <c r="AE5" s="20">
        <v>9901</v>
      </c>
      <c r="AF5" s="20">
        <v>9902</v>
      </c>
      <c r="AG5" s="21" t="s">
        <v>14</v>
      </c>
      <c r="AH5" s="21" t="s">
        <v>15</v>
      </c>
      <c r="AI5" s="21" t="s">
        <v>16</v>
      </c>
      <c r="AJ5" s="21" t="s">
        <v>17</v>
      </c>
      <c r="AK5" s="21" t="s">
        <v>18</v>
      </c>
      <c r="AL5" s="21" t="s">
        <v>19</v>
      </c>
      <c r="AM5" s="21" t="s">
        <v>20</v>
      </c>
      <c r="AN5" s="21" t="s">
        <v>21</v>
      </c>
      <c r="AO5" s="21" t="s">
        <v>22</v>
      </c>
      <c r="AP5" s="21" t="s">
        <v>23</v>
      </c>
    </row>
    <row r="6" spans="1:42" ht="12.75" customHeight="1">
      <c r="A6" s="26">
        <v>9702</v>
      </c>
      <c r="C6" s="26">
        <v>59</v>
      </c>
      <c r="K6" s="31"/>
      <c r="L6" s="3"/>
      <c r="M6" s="3"/>
      <c r="O6" s="3">
        <f>C6/B5</f>
        <v>0.75641025641025639</v>
      </c>
      <c r="P6" s="22">
        <v>59</v>
      </c>
      <c r="Q6" s="23">
        <f t="shared" ref="Q6:Q16" si="0">P6/P5</f>
        <v>0.75641025641025639</v>
      </c>
      <c r="R6" s="3">
        <f t="shared" ref="R6:R16" si="1">100%-Q6</f>
        <v>0.24358974358974361</v>
      </c>
      <c r="S6" s="2" t="s">
        <v>3</v>
      </c>
      <c r="Z6" s="24" t="s">
        <v>37</v>
      </c>
      <c r="AA6" s="23">
        <f>C6/B5</f>
        <v>0.75641025641025639</v>
      </c>
      <c r="AB6" s="23">
        <f t="shared" ref="AB6:AB13" si="2">O28</f>
        <v>0.74866310160427807</v>
      </c>
      <c r="AC6" s="23">
        <f t="shared" ref="AC6:AC13" si="3">O51</f>
        <v>0.64646464646464652</v>
      </c>
      <c r="AD6" s="23">
        <f t="shared" ref="AD6:AD13" si="4">O75</f>
        <v>0.80555555555555558</v>
      </c>
      <c r="AE6" s="23">
        <f t="shared" ref="AE6:AE13" si="5">O99</f>
        <v>0.54128440366972475</v>
      </c>
      <c r="AF6" s="25">
        <f t="shared" ref="AF6:AF13" si="6">O120</f>
        <v>0.57307692307692304</v>
      </c>
      <c r="AG6" s="25">
        <f t="shared" ref="AG6:AG13" si="7">O142</f>
        <v>0.41269841269841268</v>
      </c>
      <c r="AH6" s="25">
        <f t="shared" ref="AH6:AH13" si="8">O162</f>
        <v>0.45945945945945948</v>
      </c>
      <c r="AI6" s="25">
        <f t="shared" ref="AI6:AI13" si="9">O186</f>
        <v>0.45394736842105265</v>
      </c>
      <c r="AJ6" s="25">
        <f t="shared" ref="AJ6:AJ12" si="10">O206</f>
        <v>0.58496732026143794</v>
      </c>
      <c r="AK6" s="3">
        <f t="shared" ref="AK6:AK11" si="11">O224</f>
        <v>0.55494505494505497</v>
      </c>
      <c r="AL6" s="3">
        <f t="shared" ref="AL6:AL10" si="12">O241</f>
        <v>0.4731182795698925</v>
      </c>
      <c r="AM6" s="3">
        <f t="shared" ref="AM6:AM9" si="13">O259</f>
        <v>0.49358974358974361</v>
      </c>
      <c r="AN6" s="3">
        <f t="shared" ref="AN6:AN8" si="14">O279</f>
        <v>0.70512820512820518</v>
      </c>
      <c r="AO6" s="3">
        <f t="shared" ref="AO6:AO7" si="15">O298</f>
        <v>0.53205128205128205</v>
      </c>
      <c r="AP6" s="3">
        <f>O316</f>
        <v>0.66666666666666663</v>
      </c>
    </row>
    <row r="7" spans="1:42" ht="12.75" customHeight="1">
      <c r="A7" s="26">
        <v>9801</v>
      </c>
      <c r="D7" s="26">
        <v>44</v>
      </c>
      <c r="K7" s="31"/>
      <c r="L7" s="3"/>
      <c r="M7" s="3"/>
      <c r="O7" s="3">
        <f>D7/C6</f>
        <v>0.74576271186440679</v>
      </c>
      <c r="P7" s="22">
        <v>50</v>
      </c>
      <c r="Q7" s="23">
        <f t="shared" si="0"/>
        <v>0.84745762711864403</v>
      </c>
      <c r="R7" s="3">
        <f t="shared" si="1"/>
        <v>0.15254237288135597</v>
      </c>
      <c r="S7" s="26">
        <v>9701</v>
      </c>
      <c r="T7" s="3">
        <f>L20</f>
        <v>0.32051282051282054</v>
      </c>
      <c r="Z7" s="24" t="s">
        <v>38</v>
      </c>
      <c r="AA7" s="23">
        <f>D7/C6</f>
        <v>0.74576271186440679</v>
      </c>
      <c r="AB7" s="23">
        <f t="shared" si="2"/>
        <v>0.73571428571428577</v>
      </c>
      <c r="AC7" s="23">
        <f t="shared" si="3"/>
        <v>0.703125</v>
      </c>
      <c r="AD7" s="23">
        <f t="shared" si="4"/>
        <v>0.83333333333333337</v>
      </c>
      <c r="AE7" s="23">
        <f t="shared" si="5"/>
        <v>0.76271186440677963</v>
      </c>
      <c r="AF7" s="25">
        <f t="shared" si="6"/>
        <v>0.58389261744966447</v>
      </c>
      <c r="AG7" s="25">
        <f t="shared" si="7"/>
        <v>0.79487179487179482</v>
      </c>
      <c r="AH7" s="25">
        <f t="shared" si="8"/>
        <v>0.8970588235294118</v>
      </c>
      <c r="AI7" s="25">
        <f t="shared" si="9"/>
        <v>0.72463768115942029</v>
      </c>
      <c r="AJ7" s="25">
        <f t="shared" si="10"/>
        <v>0.77094972067039103</v>
      </c>
      <c r="AK7" s="3">
        <f t="shared" si="11"/>
        <v>0.68316831683168322</v>
      </c>
      <c r="AL7" s="3">
        <f t="shared" si="12"/>
        <v>0.87878787878787878</v>
      </c>
      <c r="AM7" s="3">
        <f t="shared" si="13"/>
        <v>0.93506493506493504</v>
      </c>
      <c r="AN7" s="3">
        <f t="shared" si="14"/>
        <v>0.94545454545454544</v>
      </c>
      <c r="AO7" s="3">
        <f t="shared" si="15"/>
        <v>0.86746987951807231</v>
      </c>
    </row>
    <row r="8" spans="1:42" ht="12.75" customHeight="1">
      <c r="A8" s="26">
        <v>9802</v>
      </c>
      <c r="E8" s="26">
        <v>33</v>
      </c>
      <c r="K8" s="31"/>
      <c r="L8" s="3"/>
      <c r="M8" s="3"/>
      <c r="O8" s="3">
        <f>E8/D7</f>
        <v>0.75</v>
      </c>
      <c r="P8" s="22">
        <v>43</v>
      </c>
      <c r="Q8" s="23">
        <f t="shared" si="0"/>
        <v>0.86</v>
      </c>
      <c r="R8" s="3">
        <f t="shared" si="1"/>
        <v>0.14000000000000001</v>
      </c>
      <c r="S8" s="26">
        <v>9702</v>
      </c>
      <c r="T8" s="3">
        <f>L43</f>
        <v>0.34759358288770054</v>
      </c>
      <c r="Z8" s="24" t="s">
        <v>39</v>
      </c>
      <c r="AA8" s="23">
        <f>E8/D7</f>
        <v>0.75</v>
      </c>
      <c r="AB8" s="23">
        <f t="shared" si="2"/>
        <v>0.88349514563106801</v>
      </c>
      <c r="AC8" s="23">
        <f t="shared" si="3"/>
        <v>0.68888888888888888</v>
      </c>
      <c r="AD8" s="23">
        <f t="shared" si="4"/>
        <v>0.83448275862068966</v>
      </c>
      <c r="AE8" s="23">
        <f t="shared" si="5"/>
        <v>0.64444444444444449</v>
      </c>
      <c r="AF8" s="25">
        <f t="shared" si="6"/>
        <v>0.86206896551724133</v>
      </c>
      <c r="AG8" s="25">
        <f t="shared" si="7"/>
        <v>0.95161290322580649</v>
      </c>
      <c r="AH8" s="25">
        <f t="shared" si="8"/>
        <v>0.93442622950819676</v>
      </c>
      <c r="AI8" s="25">
        <f t="shared" si="9"/>
        <v>0.86</v>
      </c>
      <c r="AJ8" s="25">
        <f t="shared" si="10"/>
        <v>0.83333333333333337</v>
      </c>
      <c r="AK8" s="3">
        <f t="shared" si="11"/>
        <v>0.85507246376811596</v>
      </c>
      <c r="AL8" s="3">
        <f t="shared" si="12"/>
        <v>1</v>
      </c>
      <c r="AM8" s="3">
        <f t="shared" si="13"/>
        <v>0.70833333333333337</v>
      </c>
      <c r="AN8" s="3">
        <f t="shared" si="14"/>
        <v>0.89423076923076927</v>
      </c>
    </row>
    <row r="9" spans="1:42" ht="12.75" customHeight="1">
      <c r="A9" s="26">
        <v>9901</v>
      </c>
      <c r="F9" s="26">
        <v>31</v>
      </c>
      <c r="K9" s="31"/>
      <c r="L9" s="3"/>
      <c r="M9" s="3"/>
      <c r="O9" s="3">
        <f>F9/E8</f>
        <v>0.93939393939393945</v>
      </c>
      <c r="P9" s="22">
        <v>39</v>
      </c>
      <c r="Q9" s="23">
        <f t="shared" si="0"/>
        <v>0.90697674418604646</v>
      </c>
      <c r="R9" s="3">
        <f t="shared" si="1"/>
        <v>9.3023255813953543E-2</v>
      </c>
      <c r="S9" s="26">
        <v>9801</v>
      </c>
      <c r="T9" s="3">
        <f>L68</f>
        <v>0.15151515151515152</v>
      </c>
      <c r="Z9" s="24" t="s">
        <v>40</v>
      </c>
      <c r="AA9" s="23">
        <f>F9/E8</f>
        <v>0.93939393939393945</v>
      </c>
      <c r="AB9" s="23">
        <f t="shared" si="2"/>
        <v>0.94505494505494503</v>
      </c>
      <c r="AC9" s="23">
        <f t="shared" si="3"/>
        <v>0.967741935483871</v>
      </c>
      <c r="AD9" s="23">
        <f t="shared" si="4"/>
        <v>0.93388429752066116</v>
      </c>
      <c r="AE9" s="23">
        <f t="shared" si="5"/>
        <v>0.89655172413793105</v>
      </c>
      <c r="AF9" s="25">
        <f t="shared" si="6"/>
        <v>1.6533333333333333</v>
      </c>
      <c r="AG9" s="25">
        <f t="shared" si="7"/>
        <v>0.98305084745762716</v>
      </c>
      <c r="AH9" s="25">
        <f t="shared" si="8"/>
        <v>0.92982456140350878</v>
      </c>
      <c r="AI9" s="25">
        <f t="shared" si="9"/>
        <v>0.83720930232558144</v>
      </c>
      <c r="AJ9" s="25">
        <f t="shared" si="10"/>
        <v>0.95652173913043481</v>
      </c>
      <c r="AK9" s="3">
        <f t="shared" si="11"/>
        <v>1</v>
      </c>
      <c r="AL9" s="3">
        <f t="shared" si="12"/>
        <v>0.84482758620689657</v>
      </c>
      <c r="AM9" s="3">
        <f t="shared" si="13"/>
        <v>0.88235294117647056</v>
      </c>
    </row>
    <row r="10" spans="1:42" ht="12.75" customHeight="1">
      <c r="A10" s="26">
        <v>9902</v>
      </c>
      <c r="G10" s="26">
        <v>29</v>
      </c>
      <c r="K10" s="31"/>
      <c r="L10" s="3"/>
      <c r="M10" s="3"/>
      <c r="O10" s="3">
        <f>G10/F9</f>
        <v>0.93548387096774188</v>
      </c>
      <c r="P10" s="22">
        <v>36</v>
      </c>
      <c r="Q10" s="23">
        <f t="shared" si="0"/>
        <v>0.92307692307692313</v>
      </c>
      <c r="R10" s="3">
        <f t="shared" si="1"/>
        <v>7.6923076923076872E-2</v>
      </c>
      <c r="S10" s="26">
        <v>9802</v>
      </c>
      <c r="T10" s="3">
        <f>L92</f>
        <v>0.42592592592592593</v>
      </c>
      <c r="Z10" s="24" t="s">
        <v>41</v>
      </c>
      <c r="AA10" s="23">
        <f>G10/F9</f>
        <v>0.93548387096774188</v>
      </c>
      <c r="AB10" s="23">
        <f t="shared" si="2"/>
        <v>0.90697674418604646</v>
      </c>
      <c r="AC10" s="23">
        <f t="shared" si="3"/>
        <v>0.9</v>
      </c>
      <c r="AD10" s="23">
        <f t="shared" si="4"/>
        <v>0.99115044247787609</v>
      </c>
      <c r="AE10" s="23">
        <f t="shared" si="5"/>
        <v>0.92307692307692313</v>
      </c>
      <c r="AF10" s="25">
        <f t="shared" si="6"/>
        <v>0.54838709677419351</v>
      </c>
      <c r="AG10" s="25">
        <f t="shared" si="7"/>
        <v>0.96551724137931039</v>
      </c>
      <c r="AH10" s="25">
        <f t="shared" si="8"/>
        <v>0.95283018867924529</v>
      </c>
      <c r="AI10" s="25">
        <f t="shared" si="9"/>
        <v>1</v>
      </c>
      <c r="AJ10" s="25">
        <f t="shared" si="10"/>
        <v>1</v>
      </c>
      <c r="AK10" s="3">
        <f t="shared" si="11"/>
        <v>0.74576271186440679</v>
      </c>
      <c r="AL10" s="3">
        <f t="shared" si="12"/>
        <v>0.94897959183673475</v>
      </c>
      <c r="AM10" s="3" t="s">
        <v>27</v>
      </c>
    </row>
    <row r="11" spans="1:42" ht="12.75" customHeight="1">
      <c r="A11" s="29" t="s">
        <v>14</v>
      </c>
      <c r="H11" s="26">
        <v>28</v>
      </c>
      <c r="K11" s="31"/>
      <c r="L11" s="3"/>
      <c r="M11" s="3"/>
      <c r="O11" s="3">
        <f>H11/G10</f>
        <v>0.96551724137931039</v>
      </c>
      <c r="P11" s="22">
        <v>36</v>
      </c>
      <c r="Q11" s="23">
        <f t="shared" si="0"/>
        <v>1</v>
      </c>
      <c r="R11" s="3">
        <f t="shared" si="1"/>
        <v>0</v>
      </c>
      <c r="S11" s="26">
        <v>9901</v>
      </c>
      <c r="T11" s="3">
        <f>L113</f>
        <v>0.1834862385321101</v>
      </c>
      <c r="Z11" s="27" t="s">
        <v>42</v>
      </c>
      <c r="AA11" s="25">
        <f>H11/G10</f>
        <v>0.96551724137931039</v>
      </c>
      <c r="AB11" s="23">
        <f t="shared" si="2"/>
        <v>0.96153846153846156</v>
      </c>
      <c r="AC11" s="23">
        <f t="shared" si="3"/>
        <v>1</v>
      </c>
      <c r="AD11" s="23">
        <f t="shared" si="4"/>
        <v>1.0089285714285714</v>
      </c>
      <c r="AE11" s="23">
        <f t="shared" si="5"/>
        <v>1</v>
      </c>
      <c r="AF11" s="25">
        <f t="shared" si="6"/>
        <v>1.0441176470588236</v>
      </c>
      <c r="AG11" s="25">
        <f t="shared" si="7"/>
        <v>1</v>
      </c>
      <c r="AH11" s="25">
        <f t="shared" si="8"/>
        <v>1</v>
      </c>
      <c r="AI11" s="25">
        <f t="shared" si="9"/>
        <v>1</v>
      </c>
      <c r="AJ11" s="25">
        <f t="shared" si="10"/>
        <v>1</v>
      </c>
      <c r="AK11" s="3">
        <f t="shared" si="11"/>
        <v>1</v>
      </c>
      <c r="AL11" s="3" t="s">
        <v>27</v>
      </c>
      <c r="AM11" s="3" t="s">
        <v>27</v>
      </c>
    </row>
    <row r="12" spans="1:42" ht="12.75" customHeight="1">
      <c r="A12" s="29" t="s">
        <v>15</v>
      </c>
      <c r="I12" s="26">
        <v>27</v>
      </c>
      <c r="K12" s="31"/>
      <c r="L12" s="3"/>
      <c r="M12" s="3"/>
      <c r="O12" s="3">
        <f>I12/H11</f>
        <v>0.9642857142857143</v>
      </c>
      <c r="P12" s="22">
        <v>35</v>
      </c>
      <c r="Q12" s="23">
        <f t="shared" si="0"/>
        <v>0.97222222222222221</v>
      </c>
      <c r="R12" s="3">
        <f t="shared" si="1"/>
        <v>2.777777777777779E-2</v>
      </c>
      <c r="S12" s="26">
        <v>9902</v>
      </c>
      <c r="T12" s="3">
        <f>L135</f>
        <v>0.24615384615384617</v>
      </c>
      <c r="Z12" s="27" t="s">
        <v>43</v>
      </c>
      <c r="AA12" s="25">
        <f>I12/H11</f>
        <v>0.9642857142857143</v>
      </c>
      <c r="AB12" s="23">
        <f t="shared" si="2"/>
        <v>0.97333333333333338</v>
      </c>
      <c r="AC12" s="23">
        <f t="shared" si="3"/>
        <v>0.85185185185185186</v>
      </c>
      <c r="AD12" s="23">
        <f t="shared" si="4"/>
        <v>1.0442477876106195</v>
      </c>
      <c r="AE12" s="23">
        <f t="shared" si="5"/>
        <v>0.95833333333333337</v>
      </c>
      <c r="AF12" s="25">
        <f t="shared" si="6"/>
        <v>0.94366197183098588</v>
      </c>
      <c r="AG12" s="25">
        <f t="shared" si="7"/>
        <v>1</v>
      </c>
      <c r="AH12" s="25">
        <f t="shared" si="8"/>
        <v>1</v>
      </c>
      <c r="AI12" s="25">
        <f t="shared" si="9"/>
        <v>0.94444444444444442</v>
      </c>
      <c r="AJ12" s="25">
        <f t="shared" si="10"/>
        <v>1</v>
      </c>
      <c r="AK12" s="3" t="s">
        <v>27</v>
      </c>
    </row>
    <row r="13" spans="1:42" ht="12.75" customHeight="1">
      <c r="A13" s="29" t="s">
        <v>16</v>
      </c>
      <c r="J13" s="26">
        <v>27</v>
      </c>
      <c r="K13" s="31">
        <v>25</v>
      </c>
      <c r="L13" s="3"/>
      <c r="M13" s="3"/>
      <c r="O13" s="3">
        <f>J13/I12</f>
        <v>1</v>
      </c>
      <c r="P13" s="22">
        <v>35</v>
      </c>
      <c r="Q13" s="23">
        <f t="shared" si="0"/>
        <v>1</v>
      </c>
      <c r="R13" s="3">
        <f t="shared" si="1"/>
        <v>0</v>
      </c>
      <c r="S13" s="28" t="s">
        <v>14</v>
      </c>
      <c r="T13" s="3">
        <f>L155</f>
        <v>0.30687830687830686</v>
      </c>
      <c r="Z13" s="27" t="s">
        <v>44</v>
      </c>
      <c r="AA13" s="25">
        <f>J13/I12</f>
        <v>1</v>
      </c>
      <c r="AB13" s="23">
        <f t="shared" si="2"/>
        <v>1</v>
      </c>
      <c r="AC13" s="23">
        <f t="shared" si="3"/>
        <v>1.0869565217391304</v>
      </c>
      <c r="AD13" s="23">
        <f t="shared" si="4"/>
        <v>0.94915254237288138</v>
      </c>
      <c r="AE13" s="23">
        <f t="shared" si="5"/>
        <v>1</v>
      </c>
      <c r="AF13" s="25">
        <f t="shared" si="6"/>
        <v>1</v>
      </c>
      <c r="AG13" s="25">
        <f t="shared" si="7"/>
        <v>1</v>
      </c>
      <c r="AH13" s="25">
        <f t="shared" si="8"/>
        <v>1</v>
      </c>
      <c r="AI13" s="25">
        <f t="shared" si="9"/>
        <v>1</v>
      </c>
      <c r="AJ13" s="25" t="s">
        <v>27</v>
      </c>
    </row>
    <row r="14" spans="1:42" ht="12.75" customHeight="1">
      <c r="A14" s="29" t="s">
        <v>17</v>
      </c>
      <c r="J14" s="26">
        <v>8</v>
      </c>
      <c r="K14" s="31">
        <v>6</v>
      </c>
      <c r="L14" s="3"/>
      <c r="M14" s="3"/>
      <c r="O14" s="3"/>
      <c r="P14" s="22">
        <v>9</v>
      </c>
      <c r="Q14" s="23">
        <f t="shared" si="0"/>
        <v>0.25714285714285712</v>
      </c>
      <c r="R14" s="3">
        <f t="shared" si="1"/>
        <v>0.74285714285714288</v>
      </c>
      <c r="S14" s="28" t="s">
        <v>15</v>
      </c>
      <c r="T14" s="3">
        <f>L177</f>
        <v>0.33445945945945948</v>
      </c>
    </row>
    <row r="15" spans="1:42" ht="12.75" customHeight="1">
      <c r="A15" s="29" t="s">
        <v>18</v>
      </c>
      <c r="J15" s="26">
        <v>3</v>
      </c>
      <c r="K15" s="31">
        <v>3</v>
      </c>
      <c r="L15" s="3"/>
      <c r="M15" s="3"/>
      <c r="O15" s="3"/>
      <c r="P15" s="22">
        <v>3</v>
      </c>
      <c r="Q15" s="23">
        <f t="shared" si="0"/>
        <v>0.33333333333333331</v>
      </c>
      <c r="R15" s="3">
        <f t="shared" si="1"/>
        <v>0.66666666666666674</v>
      </c>
      <c r="S15" s="28" t="s">
        <v>16</v>
      </c>
      <c r="T15" s="3">
        <f>L200</f>
        <v>0.23026315789473684</v>
      </c>
    </row>
    <row r="16" spans="1:42" ht="12.75" customHeight="1">
      <c r="A16" s="29" t="s">
        <v>19</v>
      </c>
      <c r="J16" s="26">
        <v>1</v>
      </c>
      <c r="K16" s="31">
        <v>1</v>
      </c>
      <c r="L16" s="3"/>
      <c r="M16" s="3"/>
      <c r="O16" s="3"/>
      <c r="P16" s="22">
        <v>1</v>
      </c>
      <c r="Q16" s="23">
        <f t="shared" si="0"/>
        <v>0.33333333333333331</v>
      </c>
      <c r="R16" s="3">
        <f t="shared" si="1"/>
        <v>0.66666666666666674</v>
      </c>
      <c r="S16" s="28" t="s">
        <v>17</v>
      </c>
      <c r="T16" s="3">
        <f>L219</f>
        <v>0.33660130718954251</v>
      </c>
    </row>
    <row r="17" spans="1:42" ht="12.75" customHeight="1">
      <c r="A17" s="29" t="s">
        <v>20</v>
      </c>
      <c r="K17" s="31"/>
      <c r="L17" s="3"/>
      <c r="M17" s="3"/>
      <c r="N17" s="3"/>
      <c r="O17" s="3"/>
      <c r="S17" s="28" t="s">
        <v>18</v>
      </c>
      <c r="T17" s="3">
        <f>L236</f>
        <v>0.18681318681318682</v>
      </c>
    </row>
    <row r="18" spans="1:42" ht="12.75" customHeight="1">
      <c r="A18" s="29" t="s">
        <v>21</v>
      </c>
      <c r="K18" s="31"/>
      <c r="L18" s="3"/>
      <c r="M18" s="3"/>
      <c r="N18" s="3"/>
      <c r="O18" s="3"/>
      <c r="S18" s="28" t="s">
        <v>19</v>
      </c>
      <c r="T18" s="3">
        <f>L254</f>
        <v>0.31899641577060933</v>
      </c>
    </row>
    <row r="19" spans="1:42" ht="12.75" customHeight="1">
      <c r="A19" s="29" t="s">
        <v>22</v>
      </c>
      <c r="K19" s="31"/>
      <c r="L19" s="3"/>
      <c r="M19" s="3"/>
      <c r="N19" s="3"/>
      <c r="O19" s="3"/>
      <c r="S19" s="28" t="s">
        <v>20</v>
      </c>
    </row>
    <row r="20" spans="1:42" ht="12.75" customHeight="1">
      <c r="A20" s="29"/>
      <c r="J20" s="53" t="s">
        <v>33</v>
      </c>
      <c r="K20" s="132">
        <f>SUM(K13:K16)</f>
        <v>35</v>
      </c>
      <c r="L20" s="3">
        <f>K13/B5</f>
        <v>0.32051282051282054</v>
      </c>
      <c r="M20" s="3">
        <f>K20/B5</f>
        <v>0.44871794871794873</v>
      </c>
      <c r="N20" s="3">
        <f>M20-L20</f>
        <v>0.12820512820512819</v>
      </c>
      <c r="O20" s="3"/>
      <c r="S20" s="28" t="s">
        <v>21</v>
      </c>
    </row>
    <row r="21" spans="1:42" ht="12.75" customHeight="1">
      <c r="L21" s="3"/>
      <c r="M21" s="3"/>
      <c r="O21" s="3"/>
      <c r="S21" s="28" t="s">
        <v>22</v>
      </c>
    </row>
    <row r="22" spans="1:42" ht="12.75" customHeight="1">
      <c r="A22" s="34" t="s">
        <v>34</v>
      </c>
      <c r="B22" s="34"/>
      <c r="C22" s="34"/>
      <c r="D22" s="35"/>
      <c r="E22" s="35"/>
      <c r="F22" s="26">
        <f>((K13*9)+(K14*10)+(K15*11)+(K16*12)+(K17*13))/35</f>
        <v>9.4285714285714288</v>
      </c>
      <c r="L22" s="3"/>
      <c r="M22" s="3"/>
      <c r="O22" s="3"/>
      <c r="P22" s="37"/>
      <c r="Z22" s="2"/>
      <c r="AA22" s="8" t="s">
        <v>35</v>
      </c>
      <c r="AB22" s="8"/>
      <c r="AC22" s="8"/>
      <c r="AD22" s="8"/>
      <c r="AE22" s="8"/>
      <c r="AF22" s="8"/>
      <c r="AG22" s="8"/>
      <c r="AH22" s="8"/>
      <c r="AI22" s="8"/>
      <c r="AJ22" s="8"/>
    </row>
    <row r="23" spans="1:42" ht="12.75" customHeight="1">
      <c r="A23" s="34"/>
      <c r="B23" s="34"/>
      <c r="C23" s="34"/>
      <c r="D23" s="35"/>
      <c r="E23" s="35"/>
      <c r="H23" s="133"/>
      <c r="L23" s="3"/>
      <c r="M23" s="3"/>
      <c r="O23" s="3"/>
      <c r="AA23" s="300" t="s">
        <v>12</v>
      </c>
      <c r="AB23" s="297"/>
      <c r="AC23" s="297"/>
      <c r="AD23" s="297"/>
      <c r="AE23" s="297"/>
      <c r="AF23" s="297"/>
      <c r="AG23" s="297"/>
      <c r="AH23" s="297"/>
      <c r="AI23" s="297"/>
      <c r="AJ23" s="297"/>
    </row>
    <row r="24" spans="1:42" ht="12.75" customHeight="1">
      <c r="A24" s="2" t="s">
        <v>36</v>
      </c>
      <c r="D24" s="134" t="s">
        <v>125</v>
      </c>
      <c r="L24" s="3"/>
      <c r="M24" s="3"/>
      <c r="O24" s="3"/>
      <c r="Z24" s="19" t="s">
        <v>13</v>
      </c>
      <c r="AA24" s="1">
        <v>9701</v>
      </c>
      <c r="AB24" s="20">
        <v>9702</v>
      </c>
      <c r="AC24" s="20">
        <v>9801</v>
      </c>
      <c r="AD24" s="20">
        <v>9802</v>
      </c>
      <c r="AE24" s="20">
        <v>9901</v>
      </c>
      <c r="AF24" s="20">
        <v>9902</v>
      </c>
      <c r="AG24" s="21" t="s">
        <v>14</v>
      </c>
      <c r="AH24" s="21" t="s">
        <v>15</v>
      </c>
      <c r="AI24" s="21" t="s">
        <v>16</v>
      </c>
      <c r="AJ24" s="21" t="s">
        <v>17</v>
      </c>
      <c r="AK24" s="21" t="s">
        <v>18</v>
      </c>
      <c r="AL24" s="21" t="s">
        <v>19</v>
      </c>
      <c r="AM24" s="21" t="s">
        <v>20</v>
      </c>
      <c r="AN24" s="21" t="s">
        <v>21</v>
      </c>
      <c r="AO24" s="21" t="s">
        <v>22</v>
      </c>
      <c r="AP24" s="21" t="s">
        <v>23</v>
      </c>
    </row>
    <row r="25" spans="1:42" ht="25.5" customHeight="1">
      <c r="B25" s="302" t="s">
        <v>2</v>
      </c>
      <c r="C25" s="303"/>
      <c r="D25" s="303"/>
      <c r="E25" s="303"/>
      <c r="F25" s="303"/>
      <c r="G25" s="303"/>
      <c r="H25" s="303"/>
      <c r="I25" s="303"/>
      <c r="J25" s="303"/>
      <c r="L25" s="7" t="s">
        <v>3</v>
      </c>
      <c r="M25" s="7" t="s">
        <v>4</v>
      </c>
      <c r="N25" s="52" t="s">
        <v>5</v>
      </c>
      <c r="O25" s="7" t="s">
        <v>6</v>
      </c>
      <c r="P25" s="6" t="s">
        <v>7</v>
      </c>
      <c r="Q25" s="6" t="s">
        <v>8</v>
      </c>
      <c r="R25" s="7" t="s">
        <v>9</v>
      </c>
      <c r="Z25" s="24" t="s">
        <v>37</v>
      </c>
      <c r="AA25" s="23">
        <f t="shared" ref="AA25:AA32" si="16">Q6</f>
        <v>0.75641025641025639</v>
      </c>
      <c r="AB25" s="23">
        <f t="shared" ref="AB25:AB32" si="17">Q28</f>
        <v>0.76470588235294112</v>
      </c>
      <c r="AC25" s="23">
        <f t="shared" ref="AC25:AC32" si="18">Q51</f>
        <v>0.64646464646464652</v>
      </c>
      <c r="AD25" s="23">
        <f t="shared" ref="AD25:AD32" si="19">Q75</f>
        <v>0.81944444444444442</v>
      </c>
      <c r="AE25" s="23">
        <f t="shared" ref="AE25:AE32" si="20">Q99</f>
        <v>0.56880733944954132</v>
      </c>
      <c r="AF25" s="23">
        <f t="shared" ref="AF25:AF32" si="21">Q120</f>
        <v>0.58461538461538465</v>
      </c>
      <c r="AG25" s="23">
        <f t="shared" ref="AG25:AG32" si="22">Q142</f>
        <v>0.42857142857142855</v>
      </c>
      <c r="AH25" s="23">
        <f t="shared" ref="AH25:AH32" si="23">Q162</f>
        <v>0.45945945945945948</v>
      </c>
      <c r="AI25" s="23">
        <f t="shared" ref="AI25:AI32" si="24">Q186</f>
        <v>0.46052631578947367</v>
      </c>
      <c r="AJ25" s="23">
        <f t="shared" ref="AJ25:AJ31" si="25">Q206</f>
        <v>0.58823529411764708</v>
      </c>
      <c r="AK25" s="23">
        <f t="shared" ref="AK25:AK30" si="26">Q224</f>
        <v>0.55494505494505497</v>
      </c>
      <c r="AL25" s="23">
        <f t="shared" ref="AL25:AL29" si="27">Q241</f>
        <v>0.48028673835125446</v>
      </c>
      <c r="AM25" s="23">
        <f t="shared" ref="AM25:AM28" si="28">Q259</f>
        <v>0.5</v>
      </c>
      <c r="AN25" s="23">
        <f t="shared" ref="AN25:AN27" si="29">Q279</f>
        <v>0.71794871794871795</v>
      </c>
      <c r="AO25" s="23">
        <f t="shared" ref="AO25:AO26" si="30">Q298</f>
        <v>0.55128205128205132</v>
      </c>
      <c r="AP25" s="23">
        <f>Q316</f>
        <v>0.66666666666666663</v>
      </c>
    </row>
    <row r="26" spans="1:42" ht="12.75" customHeight="1">
      <c r="A26" s="53" t="s">
        <v>10</v>
      </c>
      <c r="B26" s="54">
        <v>1</v>
      </c>
      <c r="C26" s="54">
        <v>2</v>
      </c>
      <c r="D26" s="54">
        <v>3</v>
      </c>
      <c r="E26" s="54">
        <v>4</v>
      </c>
      <c r="F26" s="54">
        <v>5</v>
      </c>
      <c r="G26" s="54">
        <v>6</v>
      </c>
      <c r="H26" s="54">
        <v>7</v>
      </c>
      <c r="I26" s="54">
        <v>8</v>
      </c>
      <c r="J26" s="54">
        <v>9</v>
      </c>
      <c r="K26" s="55" t="s">
        <v>11</v>
      </c>
      <c r="L26" s="3"/>
      <c r="M26" s="3"/>
      <c r="O26" s="3"/>
      <c r="P26" s="15"/>
      <c r="Q26" s="15"/>
      <c r="R26" s="3"/>
      <c r="Z26" s="24" t="s">
        <v>38</v>
      </c>
      <c r="AA26" s="23">
        <f t="shared" si="16"/>
        <v>0.84745762711864403</v>
      </c>
      <c r="AB26" s="23">
        <f t="shared" si="17"/>
        <v>0.93006993006993011</v>
      </c>
      <c r="AC26" s="23">
        <f t="shared" si="18"/>
        <v>0.984375</v>
      </c>
      <c r="AD26" s="23">
        <f t="shared" si="19"/>
        <v>0.96045197740112997</v>
      </c>
      <c r="AE26" s="23">
        <f t="shared" si="20"/>
        <v>0.967741935483871</v>
      </c>
      <c r="AF26" s="23">
        <f t="shared" si="21"/>
        <v>0.92763157894736847</v>
      </c>
      <c r="AG26" s="23">
        <f t="shared" si="22"/>
        <v>0.95061728395061729</v>
      </c>
      <c r="AH26" s="23">
        <f t="shared" si="23"/>
        <v>0.94852941176470584</v>
      </c>
      <c r="AI26" s="23">
        <f t="shared" si="24"/>
        <v>0.95714285714285718</v>
      </c>
      <c r="AJ26" s="23">
        <f t="shared" si="25"/>
        <v>0.92222222222222228</v>
      </c>
      <c r="AK26" s="23">
        <f t="shared" si="26"/>
        <v>0.8910891089108911</v>
      </c>
      <c r="AL26" s="23">
        <f t="shared" si="27"/>
        <v>0.94029850746268662</v>
      </c>
      <c r="AM26" s="23">
        <f t="shared" si="28"/>
        <v>1.2051282051282051</v>
      </c>
      <c r="AN26" s="23">
        <f t="shared" si="29"/>
        <v>0.9821428571428571</v>
      </c>
      <c r="AO26" s="23">
        <f t="shared" si="30"/>
        <v>0.95348837209302328</v>
      </c>
    </row>
    <row r="27" spans="1:42" ht="12.75" customHeight="1">
      <c r="A27" s="26">
        <v>9702</v>
      </c>
      <c r="B27" s="26">
        <v>187</v>
      </c>
      <c r="K27" s="31"/>
      <c r="L27" s="3"/>
      <c r="M27" s="3"/>
      <c r="O27" s="3"/>
      <c r="P27" s="18">
        <f>B27</f>
        <v>187</v>
      </c>
      <c r="Q27" s="15"/>
      <c r="R27" s="3"/>
      <c r="Z27" s="24" t="s">
        <v>39</v>
      </c>
      <c r="AA27" s="23">
        <f t="shared" si="16"/>
        <v>0.86</v>
      </c>
      <c r="AB27" s="23">
        <f t="shared" si="17"/>
        <v>0.96240601503759393</v>
      </c>
      <c r="AC27" s="23">
        <f t="shared" si="18"/>
        <v>0.88888888888888884</v>
      </c>
      <c r="AD27" s="23">
        <f t="shared" si="19"/>
        <v>0.92941176470588238</v>
      </c>
      <c r="AE27" s="23">
        <f t="shared" si="20"/>
        <v>0.8833333333333333</v>
      </c>
      <c r="AF27" s="23">
        <f t="shared" si="21"/>
        <v>0.94326241134751776</v>
      </c>
      <c r="AG27" s="23">
        <f t="shared" si="22"/>
        <v>0.94805194805194803</v>
      </c>
      <c r="AH27" s="23">
        <f t="shared" si="23"/>
        <v>0.97674418604651159</v>
      </c>
      <c r="AI27" s="23">
        <f t="shared" si="24"/>
        <v>0.91044776119402981</v>
      </c>
      <c r="AJ27" s="23">
        <f t="shared" si="25"/>
        <v>0.96987951807228912</v>
      </c>
      <c r="AK27" s="23">
        <f t="shared" si="26"/>
        <v>0.84444444444444444</v>
      </c>
      <c r="AL27" s="23">
        <f t="shared" si="27"/>
        <v>1.3809523809523809</v>
      </c>
      <c r="AM27" s="23">
        <f t="shared" si="28"/>
        <v>0.68085106382978722</v>
      </c>
      <c r="AN27" s="23">
        <f t="shared" si="29"/>
        <v>0.96363636363636362</v>
      </c>
      <c r="AO27" s="23" t="s">
        <v>27</v>
      </c>
    </row>
    <row r="28" spans="1:42" ht="12.75" customHeight="1">
      <c r="A28" s="26">
        <v>9801</v>
      </c>
      <c r="B28" s="26">
        <v>3</v>
      </c>
      <c r="C28" s="26">
        <v>140</v>
      </c>
      <c r="K28" s="31"/>
      <c r="L28" s="3"/>
      <c r="M28" s="3"/>
      <c r="O28" s="3">
        <f>C28/B27</f>
        <v>0.74866310160427807</v>
      </c>
      <c r="P28" s="22">
        <v>143</v>
      </c>
      <c r="Q28" s="23">
        <f t="shared" ref="Q28:Q39" si="31">P28/P27</f>
        <v>0.76470588235294112</v>
      </c>
      <c r="R28" s="3">
        <f t="shared" ref="R28:R39" si="32">100%-Q28</f>
        <v>0.23529411764705888</v>
      </c>
      <c r="Z28" s="24" t="s">
        <v>40</v>
      </c>
      <c r="AA28" s="23">
        <f t="shared" si="16"/>
        <v>0.90697674418604646</v>
      </c>
      <c r="AB28" s="23">
        <f t="shared" si="17"/>
        <v>0.9453125</v>
      </c>
      <c r="AC28" s="23">
        <f t="shared" si="18"/>
        <v>0.875</v>
      </c>
      <c r="AD28" s="23">
        <f t="shared" si="19"/>
        <v>0.92405063291139244</v>
      </c>
      <c r="AE28" s="23">
        <f t="shared" si="20"/>
        <v>1</v>
      </c>
      <c r="AF28" s="23">
        <f t="shared" si="21"/>
        <v>0.99248120300751874</v>
      </c>
      <c r="AG28" s="23">
        <f t="shared" si="22"/>
        <v>1.0136986301369864</v>
      </c>
      <c r="AH28" s="23">
        <f t="shared" si="23"/>
        <v>0.94444444444444442</v>
      </c>
      <c r="AI28" s="23">
        <f t="shared" si="24"/>
        <v>0.93442622950819676</v>
      </c>
      <c r="AJ28" s="23">
        <f t="shared" si="25"/>
        <v>0.94409937888198758</v>
      </c>
      <c r="AK28" s="23">
        <f t="shared" si="26"/>
        <v>1.2763157894736843</v>
      </c>
      <c r="AL28" s="23">
        <f t="shared" si="27"/>
        <v>0.62068965517241381</v>
      </c>
      <c r="AM28" s="23">
        <f t="shared" si="28"/>
        <v>0.96875</v>
      </c>
    </row>
    <row r="29" spans="1:42" ht="12.75" customHeight="1">
      <c r="A29" s="26">
        <v>9802</v>
      </c>
      <c r="D29" s="26">
        <v>103</v>
      </c>
      <c r="K29" s="31"/>
      <c r="L29" s="3"/>
      <c r="M29" s="3"/>
      <c r="O29" s="3">
        <f>D29/C28</f>
        <v>0.73571428571428577</v>
      </c>
      <c r="P29" s="22">
        <v>133</v>
      </c>
      <c r="Q29" s="23">
        <f t="shared" si="31"/>
        <v>0.93006993006993011</v>
      </c>
      <c r="R29" s="3">
        <f t="shared" si="32"/>
        <v>6.9930069930069894E-2</v>
      </c>
      <c r="Z29" s="24" t="s">
        <v>41</v>
      </c>
      <c r="AA29" s="23">
        <f t="shared" si="16"/>
        <v>0.92307692307692313</v>
      </c>
      <c r="AB29" s="23">
        <f t="shared" si="17"/>
        <v>0.95041322314049592</v>
      </c>
      <c r="AC29" s="23">
        <f t="shared" si="18"/>
        <v>0.95918367346938771</v>
      </c>
      <c r="AD29" s="23">
        <f t="shared" si="19"/>
        <v>1</v>
      </c>
      <c r="AE29" s="23">
        <f t="shared" si="20"/>
        <v>0.90566037735849059</v>
      </c>
      <c r="AF29" s="23">
        <f t="shared" si="21"/>
        <v>0.93939393939393945</v>
      </c>
      <c r="AG29" s="23">
        <f t="shared" si="22"/>
        <v>0.93243243243243246</v>
      </c>
      <c r="AH29" s="23">
        <f t="shared" si="23"/>
        <v>0.98319327731092432</v>
      </c>
      <c r="AI29" s="23">
        <f t="shared" si="24"/>
        <v>0.92982456140350878</v>
      </c>
      <c r="AJ29" s="23">
        <f t="shared" si="25"/>
        <v>0.92105263157894735</v>
      </c>
      <c r="AK29" s="23">
        <f t="shared" si="26"/>
        <v>0.68041237113402064</v>
      </c>
      <c r="AL29" s="23">
        <f t="shared" si="27"/>
        <v>1.0092592592592593</v>
      </c>
      <c r="AM29" s="23" t="s">
        <v>27</v>
      </c>
    </row>
    <row r="30" spans="1:42" ht="12.75" customHeight="1">
      <c r="A30" s="26">
        <v>9901</v>
      </c>
      <c r="E30" s="26">
        <v>91</v>
      </c>
      <c r="K30" s="31"/>
      <c r="L30" s="3"/>
      <c r="M30" s="3"/>
      <c r="O30" s="3">
        <f>E30/D29</f>
        <v>0.88349514563106801</v>
      </c>
      <c r="P30" s="22">
        <v>128</v>
      </c>
      <c r="Q30" s="23">
        <f t="shared" si="31"/>
        <v>0.96240601503759393</v>
      </c>
      <c r="R30" s="3">
        <f t="shared" si="32"/>
        <v>3.7593984962406068E-2</v>
      </c>
      <c r="Z30" s="27" t="s">
        <v>42</v>
      </c>
      <c r="AA30" s="23">
        <f t="shared" si="16"/>
        <v>1</v>
      </c>
      <c r="AB30" s="23">
        <f t="shared" si="17"/>
        <v>0.9652173913043478</v>
      </c>
      <c r="AC30" s="23">
        <f t="shared" si="18"/>
        <v>0.93617021276595747</v>
      </c>
      <c r="AD30" s="23">
        <f t="shared" si="19"/>
        <v>1.0068493150684932</v>
      </c>
      <c r="AE30" s="23">
        <f t="shared" si="20"/>
        <v>0.9375</v>
      </c>
      <c r="AF30" s="23">
        <f t="shared" si="21"/>
        <v>0.967741935483871</v>
      </c>
      <c r="AG30" s="23">
        <f t="shared" si="22"/>
        <v>1.0289855072463767</v>
      </c>
      <c r="AH30" s="23">
        <f t="shared" si="23"/>
        <v>0.99145299145299148</v>
      </c>
      <c r="AI30" s="23">
        <f t="shared" si="24"/>
        <v>1.2452830188679245</v>
      </c>
      <c r="AJ30" s="23">
        <f t="shared" si="25"/>
        <v>1.0214285714285714</v>
      </c>
      <c r="AK30" s="23">
        <f t="shared" si="26"/>
        <v>0.9242424242424242</v>
      </c>
      <c r="AL30" s="23" t="s">
        <v>27</v>
      </c>
      <c r="AM30" s="23" t="s">
        <v>27</v>
      </c>
    </row>
    <row r="31" spans="1:42" ht="12.75" customHeight="1">
      <c r="A31" s="26">
        <v>9902</v>
      </c>
      <c r="F31" s="26">
        <v>86</v>
      </c>
      <c r="K31" s="31"/>
      <c r="L31" s="3"/>
      <c r="M31" s="3"/>
      <c r="O31" s="3">
        <f>F31/E30</f>
        <v>0.94505494505494503</v>
      </c>
      <c r="P31" s="22">
        <v>121</v>
      </c>
      <c r="Q31" s="23">
        <f t="shared" si="31"/>
        <v>0.9453125</v>
      </c>
      <c r="R31" s="3">
        <f t="shared" si="32"/>
        <v>5.46875E-2</v>
      </c>
      <c r="Z31" s="27" t="s">
        <v>43</v>
      </c>
      <c r="AA31" s="23">
        <f t="shared" si="16"/>
        <v>0.97222222222222221</v>
      </c>
      <c r="AB31" s="23">
        <f t="shared" si="17"/>
        <v>0.99099099099099097</v>
      </c>
      <c r="AC31" s="23">
        <f t="shared" si="18"/>
        <v>1.0227272727272727</v>
      </c>
      <c r="AD31" s="23">
        <f t="shared" si="19"/>
        <v>0.99319727891156462</v>
      </c>
      <c r="AE31" s="23">
        <f t="shared" si="20"/>
        <v>0.97777777777777775</v>
      </c>
      <c r="AF31" s="23">
        <f t="shared" si="21"/>
        <v>0.97499999999999998</v>
      </c>
      <c r="AG31" s="23">
        <f t="shared" si="22"/>
        <v>1.0140845070422535</v>
      </c>
      <c r="AH31" s="23">
        <f t="shared" si="23"/>
        <v>1.4051724137931034</v>
      </c>
      <c r="AI31" s="23">
        <f t="shared" si="24"/>
        <v>0.74242424242424243</v>
      </c>
      <c r="AJ31" s="23">
        <f t="shared" si="25"/>
        <v>0.99300699300699302</v>
      </c>
    </row>
    <row r="32" spans="1:42" ht="12.75" customHeight="1">
      <c r="A32" s="29" t="s">
        <v>14</v>
      </c>
      <c r="G32" s="26">
        <v>78</v>
      </c>
      <c r="K32" s="31"/>
      <c r="L32" s="3"/>
      <c r="M32" s="3"/>
      <c r="O32" s="3">
        <f>G32/F31</f>
        <v>0.90697674418604646</v>
      </c>
      <c r="P32" s="22">
        <v>115</v>
      </c>
      <c r="Q32" s="23">
        <f t="shared" si="31"/>
        <v>0.95041322314049592</v>
      </c>
      <c r="R32" s="3">
        <f t="shared" si="32"/>
        <v>4.9586776859504078E-2</v>
      </c>
      <c r="Z32" s="27" t="s">
        <v>44</v>
      </c>
      <c r="AA32" s="23">
        <f t="shared" si="16"/>
        <v>1</v>
      </c>
      <c r="AB32" s="23">
        <f t="shared" si="17"/>
        <v>0.98181818181818181</v>
      </c>
      <c r="AC32" s="23">
        <f t="shared" si="18"/>
        <v>0.97777777777777775</v>
      </c>
      <c r="AD32" s="23">
        <f t="shared" si="19"/>
        <v>0.97945205479452058</v>
      </c>
      <c r="AE32" s="23">
        <f t="shared" si="20"/>
        <v>0.95454545454545459</v>
      </c>
      <c r="AF32" s="23">
        <f t="shared" si="21"/>
        <v>0.98290598290598286</v>
      </c>
      <c r="AG32" s="23">
        <f t="shared" si="22"/>
        <v>1.2222222222222223</v>
      </c>
      <c r="AH32" s="23">
        <f t="shared" si="23"/>
        <v>0.69938650306748462</v>
      </c>
      <c r="AI32" s="23">
        <f t="shared" si="24"/>
        <v>1.0204081632653061</v>
      </c>
      <c r="AJ32" s="23" t="s">
        <v>27</v>
      </c>
    </row>
    <row r="33" spans="1:42" ht="12.75" customHeight="1">
      <c r="A33" s="29" t="s">
        <v>15</v>
      </c>
      <c r="H33" s="26">
        <v>75</v>
      </c>
      <c r="K33" s="31"/>
      <c r="L33" s="3"/>
      <c r="M33" s="3"/>
      <c r="O33" s="3">
        <f>H33/G32</f>
        <v>0.96153846153846156</v>
      </c>
      <c r="P33" s="22">
        <v>111</v>
      </c>
      <c r="Q33" s="23">
        <f t="shared" si="31"/>
        <v>0.9652173913043478</v>
      </c>
      <c r="R33" s="3">
        <f t="shared" si="32"/>
        <v>3.4782608695652195E-2</v>
      </c>
      <c r="S33" s="2" t="s">
        <v>4</v>
      </c>
    </row>
    <row r="34" spans="1:42" ht="12.75" customHeight="1">
      <c r="A34" s="29" t="s">
        <v>16</v>
      </c>
      <c r="I34" s="26">
        <v>73</v>
      </c>
      <c r="K34" s="31"/>
      <c r="L34" s="3"/>
      <c r="M34" s="3"/>
      <c r="O34" s="3">
        <f>I34/H33</f>
        <v>0.97333333333333338</v>
      </c>
      <c r="P34" s="22">
        <v>110</v>
      </c>
      <c r="Q34" s="23">
        <f t="shared" si="31"/>
        <v>0.99099099099099097</v>
      </c>
      <c r="R34" s="3">
        <f t="shared" si="32"/>
        <v>9.009009009009028E-3</v>
      </c>
      <c r="S34" s="26">
        <v>9701</v>
      </c>
      <c r="T34" s="39">
        <f>M20</f>
        <v>0.44871794871794873</v>
      </c>
    </row>
    <row r="35" spans="1:42" ht="12.75" customHeight="1">
      <c r="A35" s="29" t="s">
        <v>17</v>
      </c>
      <c r="J35" s="26">
        <v>73</v>
      </c>
      <c r="K35" s="31">
        <v>65</v>
      </c>
      <c r="L35" s="3"/>
      <c r="M35" s="3"/>
      <c r="O35" s="3">
        <f>J35/I34</f>
        <v>1</v>
      </c>
      <c r="P35" s="22">
        <v>108</v>
      </c>
      <c r="Q35" s="23">
        <f t="shared" si="31"/>
        <v>0.98181818181818181</v>
      </c>
      <c r="R35" s="3">
        <f t="shared" si="32"/>
        <v>1.8181818181818188E-2</v>
      </c>
      <c r="S35" s="26">
        <v>9702</v>
      </c>
      <c r="T35" s="39">
        <f>M43</f>
        <v>0.55614973262032086</v>
      </c>
    </row>
    <row r="36" spans="1:42" ht="12.75" customHeight="1">
      <c r="A36" s="29" t="s">
        <v>18</v>
      </c>
      <c r="J36" s="26">
        <v>22</v>
      </c>
      <c r="K36" s="31">
        <v>11</v>
      </c>
      <c r="L36" s="3"/>
      <c r="M36" s="3"/>
      <c r="O36" s="3"/>
      <c r="P36" s="22">
        <v>42</v>
      </c>
      <c r="Q36" s="23">
        <f t="shared" si="31"/>
        <v>0.3888888888888889</v>
      </c>
      <c r="R36" s="3">
        <f t="shared" si="32"/>
        <v>0.61111111111111116</v>
      </c>
      <c r="S36" s="26">
        <v>9801</v>
      </c>
      <c r="T36" s="39">
        <f>M68</f>
        <v>0.36363636363636365</v>
      </c>
    </row>
    <row r="37" spans="1:42" ht="12.75" customHeight="1">
      <c r="A37" s="29" t="s">
        <v>19</v>
      </c>
      <c r="J37" s="26">
        <v>9</v>
      </c>
      <c r="K37" s="31">
        <v>18</v>
      </c>
      <c r="L37" s="3"/>
      <c r="M37" s="3"/>
      <c r="O37" s="3"/>
      <c r="P37" s="22">
        <v>19</v>
      </c>
      <c r="Q37" s="23">
        <f t="shared" si="31"/>
        <v>0.45238095238095238</v>
      </c>
      <c r="R37" s="3">
        <f t="shared" si="32"/>
        <v>0.54761904761904767</v>
      </c>
      <c r="S37" s="26">
        <v>9802</v>
      </c>
      <c r="T37" s="39">
        <f>M92</f>
        <v>0.60185185185185186</v>
      </c>
    </row>
    <row r="38" spans="1:42" ht="12.75" customHeight="1">
      <c r="A38" s="29" t="s">
        <v>20</v>
      </c>
      <c r="J38" s="26">
        <v>2</v>
      </c>
      <c r="K38" s="31">
        <v>8</v>
      </c>
      <c r="L38" s="3"/>
      <c r="M38" s="3"/>
      <c r="N38" s="3"/>
      <c r="O38" s="3"/>
      <c r="P38" s="22">
        <v>6</v>
      </c>
      <c r="Q38" s="23">
        <f t="shared" si="31"/>
        <v>0.31578947368421051</v>
      </c>
      <c r="R38" s="3">
        <f t="shared" si="32"/>
        <v>0.68421052631578949</v>
      </c>
      <c r="S38" s="26">
        <v>9901</v>
      </c>
      <c r="T38" s="3">
        <f>M113</f>
        <v>0.3669724770642202</v>
      </c>
    </row>
    <row r="39" spans="1:42" ht="12.75" customHeight="1">
      <c r="A39" s="29" t="s">
        <v>21</v>
      </c>
      <c r="J39" s="26">
        <v>2</v>
      </c>
      <c r="K39" s="31">
        <v>1</v>
      </c>
      <c r="L39" s="3"/>
      <c r="M39" s="3"/>
      <c r="N39" s="3"/>
      <c r="O39" s="3"/>
      <c r="P39" s="22">
        <v>3</v>
      </c>
      <c r="Q39" s="23">
        <f t="shared" si="31"/>
        <v>0.5</v>
      </c>
      <c r="R39" s="3">
        <f t="shared" si="32"/>
        <v>0.5</v>
      </c>
      <c r="S39" s="26">
        <v>9902</v>
      </c>
      <c r="T39" s="3">
        <f>M135</f>
        <v>0.43076923076923079</v>
      </c>
    </row>
    <row r="40" spans="1:42" ht="12.75" customHeight="1">
      <c r="A40" s="29" t="s">
        <v>22</v>
      </c>
      <c r="K40" s="31"/>
      <c r="L40" s="3"/>
      <c r="M40" s="3"/>
      <c r="N40" s="3"/>
      <c r="O40" s="3"/>
      <c r="P40" s="22"/>
      <c r="Q40" s="23"/>
      <c r="R40" s="3"/>
      <c r="S40" s="28" t="s">
        <v>14</v>
      </c>
      <c r="T40" s="3">
        <f>M155</f>
        <v>0.38095238095238093</v>
      </c>
    </row>
    <row r="41" spans="1:42" ht="12.75" customHeight="1">
      <c r="A41" s="29" t="s">
        <v>23</v>
      </c>
      <c r="J41" s="26">
        <v>1</v>
      </c>
      <c r="K41" s="31"/>
      <c r="L41" s="3"/>
      <c r="M41" s="3"/>
      <c r="N41" s="3"/>
      <c r="O41" s="3"/>
      <c r="P41" s="22"/>
      <c r="Q41" s="23"/>
      <c r="R41" s="3"/>
      <c r="S41" s="28" t="s">
        <v>15</v>
      </c>
      <c r="T41" s="3">
        <f>M177</f>
        <v>0.38175675675675674</v>
      </c>
    </row>
    <row r="42" spans="1:42" ht="12.75" customHeight="1">
      <c r="A42" s="29" t="s">
        <v>48</v>
      </c>
      <c r="J42" s="26">
        <v>2</v>
      </c>
      <c r="K42" s="31">
        <v>1</v>
      </c>
      <c r="L42" s="3"/>
      <c r="M42" s="3"/>
      <c r="N42" s="3"/>
      <c r="O42" s="3"/>
      <c r="P42" s="22">
        <v>2</v>
      </c>
      <c r="Q42" s="23"/>
      <c r="R42" s="3"/>
      <c r="S42" s="28" t="s">
        <v>16</v>
      </c>
      <c r="T42" s="3">
        <f>M200</f>
        <v>0.31578947368421051</v>
      </c>
    </row>
    <row r="43" spans="1:42" ht="12.75" customHeight="1">
      <c r="J43" s="2" t="s">
        <v>126</v>
      </c>
      <c r="K43" s="31">
        <f>SUM(K35:K42)</f>
        <v>104</v>
      </c>
      <c r="L43" s="3">
        <f>K35/B27</f>
        <v>0.34759358288770054</v>
      </c>
      <c r="M43" s="3">
        <f>K43/B27</f>
        <v>0.55614973262032086</v>
      </c>
      <c r="N43" s="3">
        <f>M43-L43</f>
        <v>0.20855614973262032</v>
      </c>
      <c r="O43" s="3"/>
      <c r="S43" s="28" t="s">
        <v>17</v>
      </c>
      <c r="T43" s="3">
        <f>M219</f>
        <v>0.42810457516339867</v>
      </c>
      <c r="Z43" s="2"/>
      <c r="AA43" s="8" t="s">
        <v>45</v>
      </c>
      <c r="AB43" s="8"/>
      <c r="AC43" s="8"/>
      <c r="AD43" s="8"/>
      <c r="AE43" s="8"/>
      <c r="AF43" s="8"/>
      <c r="AG43" s="8"/>
      <c r="AH43" s="8"/>
      <c r="AI43" s="8"/>
      <c r="AJ43" s="8"/>
    </row>
    <row r="44" spans="1:42" ht="12.75" customHeight="1">
      <c r="L44" s="3"/>
      <c r="M44" s="3"/>
      <c r="O44" s="3"/>
      <c r="S44" s="28" t="s">
        <v>18</v>
      </c>
      <c r="T44" s="3">
        <f>M236</f>
        <v>0.2857142857142857</v>
      </c>
      <c r="AA44" s="300" t="s">
        <v>12</v>
      </c>
      <c r="AB44" s="297"/>
      <c r="AC44" s="297"/>
      <c r="AD44" s="297"/>
      <c r="AE44" s="297"/>
      <c r="AF44" s="297"/>
      <c r="AG44" s="297"/>
      <c r="AH44" s="297"/>
      <c r="AI44" s="297"/>
      <c r="AJ44" s="297"/>
    </row>
    <row r="45" spans="1:42" ht="12.75" customHeight="1">
      <c r="A45" s="34" t="s">
        <v>34</v>
      </c>
      <c r="B45" s="34"/>
      <c r="C45" s="34"/>
      <c r="D45" s="35"/>
      <c r="E45" s="35"/>
      <c r="F45" s="26">
        <f>((K35*9)+(K36*10)+(K37*11)+(K38*12)+(K39*13))/K43</f>
        <v>9.634615384615385</v>
      </c>
      <c r="L45" s="3"/>
      <c r="M45" s="3"/>
      <c r="O45" s="3"/>
      <c r="S45" s="28" t="s">
        <v>19</v>
      </c>
      <c r="T45" s="3">
        <f>M254</f>
        <v>0.35842293906810035</v>
      </c>
      <c r="Z45" s="19" t="s">
        <v>13</v>
      </c>
      <c r="AA45" s="1">
        <v>9701</v>
      </c>
      <c r="AB45" s="20">
        <v>9702</v>
      </c>
      <c r="AC45" s="20">
        <v>9801</v>
      </c>
      <c r="AD45" s="20">
        <v>9802</v>
      </c>
      <c r="AE45" s="20">
        <v>9901</v>
      </c>
      <c r="AF45" s="20">
        <v>9902</v>
      </c>
      <c r="AG45" s="21" t="s">
        <v>14</v>
      </c>
      <c r="AH45" s="21" t="s">
        <v>15</v>
      </c>
      <c r="AI45" s="21" t="s">
        <v>16</v>
      </c>
      <c r="AJ45" s="21" t="s">
        <v>17</v>
      </c>
      <c r="AK45" s="21" t="s">
        <v>18</v>
      </c>
      <c r="AL45" s="21" t="s">
        <v>19</v>
      </c>
      <c r="AM45" s="21" t="s">
        <v>20</v>
      </c>
      <c r="AN45" s="21" t="s">
        <v>21</v>
      </c>
      <c r="AO45" s="21" t="s">
        <v>22</v>
      </c>
      <c r="AP45" s="21" t="s">
        <v>23</v>
      </c>
    </row>
    <row r="46" spans="1:42" ht="12.75" customHeight="1">
      <c r="L46" s="3"/>
      <c r="M46" s="3"/>
      <c r="O46" s="3"/>
      <c r="Z46" s="24" t="s">
        <v>37</v>
      </c>
      <c r="AA46" s="23">
        <f t="shared" ref="AA46:AA52" si="33">R6</f>
        <v>0.24358974358974361</v>
      </c>
      <c r="AB46" s="23">
        <f t="shared" ref="AB46:AB52" si="34">R28</f>
        <v>0.23529411764705888</v>
      </c>
      <c r="AC46" s="23">
        <f t="shared" ref="AC46:AC52" si="35">R51</f>
        <v>0.35353535353535348</v>
      </c>
      <c r="AD46" s="23">
        <f t="shared" ref="AD46:AD52" si="36">R75</f>
        <v>0.18055555555555558</v>
      </c>
      <c r="AE46" s="23">
        <f t="shared" ref="AE46:AE52" si="37">R99</f>
        <v>0.43119266055045868</v>
      </c>
      <c r="AF46" s="23">
        <f t="shared" ref="AF46:AF52" si="38">R120</f>
        <v>0.41538461538461535</v>
      </c>
      <c r="AG46" s="23">
        <f t="shared" ref="AG46:AG52" si="39">R142</f>
        <v>0.5714285714285714</v>
      </c>
      <c r="AH46" s="23">
        <f t="shared" ref="AH46:AH52" si="40">R162</f>
        <v>0.54054054054054057</v>
      </c>
      <c r="AI46" s="23">
        <f t="shared" ref="AI46:AI52" si="41">R186</f>
        <v>0.53947368421052633</v>
      </c>
      <c r="AJ46" s="23">
        <f t="shared" ref="AJ46:AJ52" si="42">R206</f>
        <v>0.41176470588235292</v>
      </c>
      <c r="AK46" s="3">
        <f t="shared" ref="AK46:AK51" si="43">R224</f>
        <v>0.44505494505494503</v>
      </c>
      <c r="AL46" s="3">
        <f t="shared" ref="AL46:AL50" si="44">R241</f>
        <v>0.51971326164874554</v>
      </c>
      <c r="AM46" s="3">
        <f t="shared" ref="AM46:AM49" si="45">R259</f>
        <v>0.5</v>
      </c>
      <c r="AN46" s="3">
        <f t="shared" ref="AN46:AN48" si="46">R279</f>
        <v>0.28205128205128205</v>
      </c>
      <c r="AO46" s="3">
        <f t="shared" ref="AO46:AO47" si="47">R298</f>
        <v>0.44871794871794868</v>
      </c>
      <c r="AP46" s="3">
        <f>R316</f>
        <v>0.33333333333333337</v>
      </c>
    </row>
    <row r="47" spans="1:42" ht="12.75" customHeight="1">
      <c r="A47" s="40" t="s">
        <v>46</v>
      </c>
      <c r="L47" s="3"/>
      <c r="M47" s="3"/>
      <c r="O47" s="3"/>
      <c r="Z47" s="24" t="s">
        <v>38</v>
      </c>
      <c r="AA47" s="23">
        <f t="shared" si="33"/>
        <v>0.15254237288135597</v>
      </c>
      <c r="AB47" s="23">
        <f t="shared" si="34"/>
        <v>6.9930069930069894E-2</v>
      </c>
      <c r="AC47" s="23">
        <f t="shared" si="35"/>
        <v>1.5625E-2</v>
      </c>
      <c r="AD47" s="23">
        <f t="shared" si="36"/>
        <v>3.9548022598870025E-2</v>
      </c>
      <c r="AE47" s="23">
        <f t="shared" si="37"/>
        <v>3.2258064516129004E-2</v>
      </c>
      <c r="AF47" s="23">
        <f t="shared" si="38"/>
        <v>7.2368421052631526E-2</v>
      </c>
      <c r="AG47" s="23">
        <f t="shared" si="39"/>
        <v>4.9382716049382713E-2</v>
      </c>
      <c r="AH47" s="23">
        <f t="shared" si="40"/>
        <v>5.1470588235294157E-2</v>
      </c>
      <c r="AI47" s="23">
        <f t="shared" si="41"/>
        <v>4.2857142857142816E-2</v>
      </c>
      <c r="AJ47" s="23">
        <f t="shared" si="42"/>
        <v>7.7777777777777724E-2</v>
      </c>
      <c r="AK47" s="3">
        <f t="shared" si="43"/>
        <v>0.1089108910891089</v>
      </c>
      <c r="AL47" s="3">
        <f t="shared" si="44"/>
        <v>5.9701492537313383E-2</v>
      </c>
      <c r="AM47" s="3">
        <f t="shared" si="45"/>
        <v>-0.20512820512820507</v>
      </c>
      <c r="AN47" s="3">
        <f t="shared" si="46"/>
        <v>1.7857142857142905E-2</v>
      </c>
      <c r="AO47" s="3">
        <f t="shared" si="47"/>
        <v>4.6511627906976716E-2</v>
      </c>
      <c r="AP47" s="3" t="s">
        <v>27</v>
      </c>
    </row>
    <row r="48" spans="1:42" ht="25.5" customHeight="1">
      <c r="B48" s="302" t="s">
        <v>2</v>
      </c>
      <c r="C48" s="303"/>
      <c r="D48" s="303"/>
      <c r="E48" s="303"/>
      <c r="F48" s="303"/>
      <c r="G48" s="303"/>
      <c r="H48" s="303"/>
      <c r="I48" s="303"/>
      <c r="J48" s="303"/>
      <c r="L48" s="7" t="s">
        <v>3</v>
      </c>
      <c r="M48" s="7" t="s">
        <v>4</v>
      </c>
      <c r="N48" s="52" t="s">
        <v>5</v>
      </c>
      <c r="O48" s="7" t="s">
        <v>6</v>
      </c>
      <c r="P48" s="6" t="s">
        <v>7</v>
      </c>
      <c r="Q48" s="6" t="s">
        <v>8</v>
      </c>
      <c r="R48" s="7" t="s">
        <v>9</v>
      </c>
      <c r="S48" s="28" t="s">
        <v>20</v>
      </c>
      <c r="Z48" s="24" t="s">
        <v>39</v>
      </c>
      <c r="AA48" s="23">
        <f t="shared" si="33"/>
        <v>0.14000000000000001</v>
      </c>
      <c r="AB48" s="23">
        <f t="shared" si="34"/>
        <v>3.7593984962406068E-2</v>
      </c>
      <c r="AC48" s="23">
        <f t="shared" si="35"/>
        <v>0.11111111111111116</v>
      </c>
      <c r="AD48" s="23">
        <f t="shared" si="36"/>
        <v>7.0588235294117618E-2</v>
      </c>
      <c r="AE48" s="23">
        <f t="shared" si="37"/>
        <v>0.1166666666666667</v>
      </c>
      <c r="AF48" s="23">
        <f t="shared" si="38"/>
        <v>5.673758865248224E-2</v>
      </c>
      <c r="AG48" s="23">
        <f t="shared" si="39"/>
        <v>5.1948051948051965E-2</v>
      </c>
      <c r="AH48" s="23">
        <f t="shared" si="40"/>
        <v>2.3255813953488413E-2</v>
      </c>
      <c r="AI48" s="23">
        <f t="shared" si="41"/>
        <v>8.9552238805970186E-2</v>
      </c>
      <c r="AJ48" s="23">
        <f t="shared" si="42"/>
        <v>3.0120481927710885E-2</v>
      </c>
      <c r="AK48" s="3">
        <f t="shared" si="43"/>
        <v>0.15555555555555556</v>
      </c>
      <c r="AL48" s="3">
        <f t="shared" si="44"/>
        <v>-0.38095238095238093</v>
      </c>
      <c r="AM48" s="3">
        <f t="shared" si="45"/>
        <v>0.31914893617021278</v>
      </c>
      <c r="AN48" s="3">
        <f t="shared" si="46"/>
        <v>3.6363636363636376E-2</v>
      </c>
      <c r="AO48" s="3" t="s">
        <v>27</v>
      </c>
    </row>
    <row r="49" spans="1:52" ht="12.75" customHeight="1">
      <c r="A49" s="53" t="s">
        <v>10</v>
      </c>
      <c r="B49" s="54">
        <v>1</v>
      </c>
      <c r="C49" s="54">
        <v>2</v>
      </c>
      <c r="D49" s="54">
        <v>3</v>
      </c>
      <c r="E49" s="54">
        <v>4</v>
      </c>
      <c r="F49" s="54">
        <v>5</v>
      </c>
      <c r="G49" s="54">
        <v>6</v>
      </c>
      <c r="H49" s="54">
        <v>7</v>
      </c>
      <c r="I49" s="54">
        <v>8</v>
      </c>
      <c r="J49" s="54">
        <v>9</v>
      </c>
      <c r="K49" s="55" t="s">
        <v>11</v>
      </c>
      <c r="L49" s="3"/>
      <c r="M49" s="3"/>
      <c r="O49" s="3"/>
      <c r="P49" s="15"/>
      <c r="Q49" s="15"/>
      <c r="R49" s="3"/>
      <c r="S49" s="28" t="s">
        <v>21</v>
      </c>
      <c r="Z49" s="24" t="s">
        <v>40</v>
      </c>
      <c r="AA49" s="23">
        <f t="shared" si="33"/>
        <v>9.3023255813953543E-2</v>
      </c>
      <c r="AB49" s="23">
        <f t="shared" si="34"/>
        <v>5.46875E-2</v>
      </c>
      <c r="AC49" s="23">
        <f t="shared" si="35"/>
        <v>0.125</v>
      </c>
      <c r="AD49" s="23">
        <f t="shared" si="36"/>
        <v>7.5949367088607556E-2</v>
      </c>
      <c r="AE49" s="23">
        <f t="shared" si="37"/>
        <v>0</v>
      </c>
      <c r="AF49" s="23">
        <f t="shared" si="38"/>
        <v>7.5187969924812581E-3</v>
      </c>
      <c r="AG49" s="23">
        <f t="shared" si="39"/>
        <v>-1.3698630136986356E-2</v>
      </c>
      <c r="AH49" s="23">
        <f t="shared" si="40"/>
        <v>5.555555555555558E-2</v>
      </c>
      <c r="AI49" s="23">
        <f t="shared" si="41"/>
        <v>6.557377049180324E-2</v>
      </c>
      <c r="AJ49" s="23">
        <f t="shared" si="42"/>
        <v>5.5900621118012417E-2</v>
      </c>
      <c r="AK49" s="3">
        <f t="shared" si="43"/>
        <v>-0.27631578947368429</v>
      </c>
      <c r="AL49" s="3">
        <f t="shared" si="44"/>
        <v>0.37931034482758619</v>
      </c>
      <c r="AM49" s="3">
        <f t="shared" si="45"/>
        <v>3.125E-2</v>
      </c>
      <c r="AN49" s="3" t="s">
        <v>27</v>
      </c>
      <c r="AO49" s="3" t="s">
        <v>27</v>
      </c>
    </row>
    <row r="50" spans="1:52" ht="12.75" customHeight="1">
      <c r="A50" s="26">
        <v>9801</v>
      </c>
      <c r="B50" s="26">
        <v>99</v>
      </c>
      <c r="K50" s="132"/>
      <c r="L50" s="3"/>
      <c r="M50" s="3"/>
      <c r="O50" s="3"/>
      <c r="P50" s="18">
        <f>B50</f>
        <v>99</v>
      </c>
      <c r="Q50" s="15"/>
      <c r="R50" s="3"/>
      <c r="S50" s="28" t="s">
        <v>22</v>
      </c>
      <c r="Z50" s="24" t="s">
        <v>41</v>
      </c>
      <c r="AA50" s="23">
        <f t="shared" si="33"/>
        <v>7.6923076923076872E-2</v>
      </c>
      <c r="AB50" s="23">
        <f t="shared" si="34"/>
        <v>4.9586776859504078E-2</v>
      </c>
      <c r="AC50" s="23">
        <f t="shared" si="35"/>
        <v>4.081632653061229E-2</v>
      </c>
      <c r="AD50" s="23">
        <f t="shared" si="36"/>
        <v>0</v>
      </c>
      <c r="AE50" s="23">
        <f t="shared" si="37"/>
        <v>9.4339622641509413E-2</v>
      </c>
      <c r="AF50" s="23">
        <f t="shared" si="38"/>
        <v>6.0606060606060552E-2</v>
      </c>
      <c r="AG50" s="23">
        <f t="shared" si="39"/>
        <v>6.7567567567567544E-2</v>
      </c>
      <c r="AH50" s="23">
        <f t="shared" si="40"/>
        <v>1.6806722689075682E-2</v>
      </c>
      <c r="AI50" s="23">
        <f t="shared" si="41"/>
        <v>7.0175438596491224E-2</v>
      </c>
      <c r="AJ50" s="23">
        <f t="shared" si="42"/>
        <v>7.8947368421052655E-2</v>
      </c>
      <c r="AK50" s="3">
        <f t="shared" si="43"/>
        <v>0.31958762886597936</v>
      </c>
      <c r="AL50" s="3">
        <f t="shared" si="44"/>
        <v>-9.2592592592593004E-3</v>
      </c>
      <c r="AM50" s="3" t="s">
        <v>27</v>
      </c>
    </row>
    <row r="51" spans="1:52" ht="12.75" customHeight="1">
      <c r="A51" s="26">
        <v>9802</v>
      </c>
      <c r="C51" s="26">
        <v>64</v>
      </c>
      <c r="K51" s="132"/>
      <c r="L51" s="3"/>
      <c r="M51" s="3"/>
      <c r="O51" s="3">
        <f>C51/B50</f>
        <v>0.64646464646464652</v>
      </c>
      <c r="P51" s="22">
        <v>64</v>
      </c>
      <c r="Q51" s="23">
        <f t="shared" ref="Q51:Q61" si="48">P51/P50</f>
        <v>0.64646464646464652</v>
      </c>
      <c r="R51" s="3">
        <f t="shared" ref="R51:R61" si="49">100%-Q51</f>
        <v>0.35353535353535348</v>
      </c>
      <c r="Z51" s="27" t="s">
        <v>42</v>
      </c>
      <c r="AA51" s="23">
        <f t="shared" si="33"/>
        <v>0</v>
      </c>
      <c r="AB51" s="23">
        <f t="shared" si="34"/>
        <v>3.4782608695652195E-2</v>
      </c>
      <c r="AC51" s="23">
        <f t="shared" si="35"/>
        <v>6.3829787234042534E-2</v>
      </c>
      <c r="AD51" s="23">
        <f t="shared" si="36"/>
        <v>-6.8493150684931781E-3</v>
      </c>
      <c r="AE51" s="23">
        <f t="shared" si="37"/>
        <v>6.25E-2</v>
      </c>
      <c r="AF51" s="23">
        <f t="shared" si="38"/>
        <v>3.2258064516129004E-2</v>
      </c>
      <c r="AG51" s="23">
        <f t="shared" si="39"/>
        <v>-2.8985507246376718E-2</v>
      </c>
      <c r="AH51" s="23">
        <f t="shared" si="40"/>
        <v>8.5470085470085166E-3</v>
      </c>
      <c r="AI51" s="23">
        <f t="shared" si="41"/>
        <v>-0.24528301886792447</v>
      </c>
      <c r="AJ51" s="23">
        <f t="shared" si="42"/>
        <v>-2.1428571428571352E-2</v>
      </c>
      <c r="AK51" s="3">
        <f t="shared" si="43"/>
        <v>7.5757575757575801E-2</v>
      </c>
      <c r="AL51" s="3" t="s">
        <v>27</v>
      </c>
    </row>
    <row r="52" spans="1:52" ht="12.75" customHeight="1">
      <c r="A52" s="26">
        <v>9901</v>
      </c>
      <c r="D52" s="26">
        <v>45</v>
      </c>
      <c r="K52" s="132"/>
      <c r="L52" s="3"/>
      <c r="M52" s="3"/>
      <c r="O52" s="3">
        <f>D52/C51</f>
        <v>0.703125</v>
      </c>
      <c r="P52" s="22">
        <v>63</v>
      </c>
      <c r="Q52" s="23">
        <f t="shared" si="48"/>
        <v>0.984375</v>
      </c>
      <c r="R52" s="3">
        <f t="shared" si="49"/>
        <v>1.5625E-2</v>
      </c>
      <c r="Z52" s="27" t="s">
        <v>43</v>
      </c>
      <c r="AA52" s="23">
        <f t="shared" si="33"/>
        <v>2.777777777777779E-2</v>
      </c>
      <c r="AB52" s="23">
        <f t="shared" si="34"/>
        <v>9.009009009009028E-3</v>
      </c>
      <c r="AC52" s="23">
        <f t="shared" si="35"/>
        <v>-2.2727272727272707E-2</v>
      </c>
      <c r="AD52" s="23">
        <f t="shared" si="36"/>
        <v>6.8027210884353817E-3</v>
      </c>
      <c r="AE52" s="23">
        <f t="shared" si="37"/>
        <v>2.2222222222222254E-2</v>
      </c>
      <c r="AF52" s="23">
        <f t="shared" si="38"/>
        <v>2.5000000000000022E-2</v>
      </c>
      <c r="AG52" s="23">
        <f t="shared" si="39"/>
        <v>-1.4084507042253502E-2</v>
      </c>
      <c r="AH52" s="23">
        <f t="shared" si="40"/>
        <v>-0.40517241379310343</v>
      </c>
      <c r="AI52" s="23">
        <f t="shared" si="41"/>
        <v>0.25757575757575757</v>
      </c>
      <c r="AJ52" s="23">
        <f t="shared" si="42"/>
        <v>6.9930069930069783E-3</v>
      </c>
      <c r="AK52" s="3" t="s">
        <v>27</v>
      </c>
      <c r="AL52" s="3" t="s">
        <v>27</v>
      </c>
    </row>
    <row r="53" spans="1:52" ht="12.75" customHeight="1">
      <c r="A53" s="26">
        <v>9902</v>
      </c>
      <c r="E53" s="26">
        <v>31</v>
      </c>
      <c r="K53" s="132"/>
      <c r="L53" s="3"/>
      <c r="M53" s="3"/>
      <c r="O53" s="3">
        <f>E53/D52</f>
        <v>0.68888888888888888</v>
      </c>
      <c r="P53" s="22">
        <v>56</v>
      </c>
      <c r="Q53" s="23">
        <f t="shared" si="48"/>
        <v>0.88888888888888884</v>
      </c>
      <c r="R53" s="3">
        <f t="shared" si="49"/>
        <v>0.11111111111111116</v>
      </c>
      <c r="Z53" s="27" t="s">
        <v>44</v>
      </c>
      <c r="AA53" s="23"/>
      <c r="AB53" s="23"/>
      <c r="AC53" s="23"/>
      <c r="AD53" s="23"/>
      <c r="AE53" s="25"/>
      <c r="AF53" s="25"/>
      <c r="AG53" s="25"/>
      <c r="AH53" s="25"/>
      <c r="AI53" s="25"/>
      <c r="AJ53" s="25"/>
    </row>
    <row r="54" spans="1:52" ht="12.75" customHeight="1">
      <c r="A54" s="29" t="s">
        <v>14</v>
      </c>
      <c r="F54" s="26">
        <v>30</v>
      </c>
      <c r="K54" s="132"/>
      <c r="L54" s="3"/>
      <c r="M54" s="3"/>
      <c r="O54" s="3">
        <f>F54/E53</f>
        <v>0.967741935483871</v>
      </c>
      <c r="P54" s="22">
        <v>49</v>
      </c>
      <c r="Q54" s="23">
        <f t="shared" si="48"/>
        <v>0.875</v>
      </c>
      <c r="R54" s="3">
        <f t="shared" si="49"/>
        <v>0.125</v>
      </c>
      <c r="Z54" s="41"/>
      <c r="AA54" s="39"/>
      <c r="AB54" s="39"/>
      <c r="AC54" s="39"/>
      <c r="AD54" s="42"/>
      <c r="AE54" s="42"/>
      <c r="AF54" s="42"/>
      <c r="AG54" s="42"/>
      <c r="AH54" s="42"/>
      <c r="AI54" s="42"/>
      <c r="AJ54" s="42"/>
    </row>
    <row r="55" spans="1:52" ht="12.75" customHeight="1">
      <c r="A55" s="29" t="s">
        <v>15</v>
      </c>
      <c r="G55" s="26">
        <v>27</v>
      </c>
      <c r="K55" s="132"/>
      <c r="L55" s="3"/>
      <c r="M55" s="3"/>
      <c r="O55" s="3">
        <f>G55/F54</f>
        <v>0.9</v>
      </c>
      <c r="P55" s="22">
        <v>47</v>
      </c>
      <c r="Q55" s="23">
        <f t="shared" si="48"/>
        <v>0.95918367346938771</v>
      </c>
      <c r="R55" s="3">
        <f t="shared" si="49"/>
        <v>4.081632653061229E-2</v>
      </c>
      <c r="Z55" s="29"/>
      <c r="AA55" s="39"/>
      <c r="AB55" s="39"/>
      <c r="AC55" s="42"/>
      <c r="AD55" s="42"/>
      <c r="AE55" s="42"/>
      <c r="AF55" s="42"/>
      <c r="AG55" s="42"/>
      <c r="AH55" s="42"/>
      <c r="AI55" s="42"/>
      <c r="AJ55" s="42"/>
    </row>
    <row r="56" spans="1:52" ht="12.75" customHeight="1">
      <c r="A56" s="29" t="s">
        <v>16</v>
      </c>
      <c r="H56" s="26">
        <v>27</v>
      </c>
      <c r="K56" s="132"/>
      <c r="L56" s="3"/>
      <c r="M56" s="3"/>
      <c r="O56" s="3">
        <f>H56/G55</f>
        <v>1</v>
      </c>
      <c r="P56" s="22">
        <v>44</v>
      </c>
      <c r="Q56" s="23">
        <f t="shared" si="48"/>
        <v>0.93617021276595747</v>
      </c>
      <c r="R56" s="3">
        <f t="shared" si="49"/>
        <v>6.3829787234042534E-2</v>
      </c>
      <c r="Z56" s="29"/>
      <c r="AA56" s="39"/>
      <c r="AB56" s="42"/>
      <c r="AC56" s="42"/>
      <c r="AD56" s="42"/>
      <c r="AE56" s="42"/>
      <c r="AF56" s="42"/>
      <c r="AG56" s="42"/>
      <c r="AH56" s="42"/>
      <c r="AI56" s="42"/>
      <c r="AJ56" s="42"/>
    </row>
    <row r="57" spans="1:52" ht="12.75" customHeight="1">
      <c r="A57" s="29" t="s">
        <v>17</v>
      </c>
      <c r="I57" s="26">
        <v>23</v>
      </c>
      <c r="K57" s="132"/>
      <c r="L57" s="3"/>
      <c r="M57" s="3"/>
      <c r="O57" s="3">
        <f>I57/H56</f>
        <v>0.85185185185185186</v>
      </c>
      <c r="P57" s="22">
        <v>45</v>
      </c>
      <c r="Q57" s="23">
        <f t="shared" si="48"/>
        <v>1.0227272727272727</v>
      </c>
      <c r="R57" s="3">
        <f t="shared" si="49"/>
        <v>-2.2727272727272707E-2</v>
      </c>
      <c r="Z57" s="30"/>
      <c r="AA57" s="8" t="s">
        <v>47</v>
      </c>
      <c r="AB57" s="39"/>
      <c r="AC57" s="39"/>
      <c r="AD57" s="39"/>
      <c r="AE57" s="39"/>
      <c r="AF57" s="39"/>
      <c r="AG57" s="39"/>
      <c r="AH57" s="39"/>
      <c r="AI57" s="39"/>
      <c r="AJ57" s="39"/>
    </row>
    <row r="58" spans="1:52" ht="12.75" customHeight="1">
      <c r="A58" s="29" t="s">
        <v>18</v>
      </c>
      <c r="J58" s="26">
        <v>25</v>
      </c>
      <c r="K58" s="132">
        <v>15</v>
      </c>
      <c r="L58" s="3"/>
      <c r="M58" s="3"/>
      <c r="O58" s="3">
        <f>J58/I57</f>
        <v>1.0869565217391304</v>
      </c>
      <c r="P58" s="22">
        <v>44</v>
      </c>
      <c r="Q58" s="23">
        <f t="shared" si="48"/>
        <v>0.97777777777777775</v>
      </c>
      <c r="R58" s="3">
        <f t="shared" si="49"/>
        <v>2.2222222222222254E-2</v>
      </c>
      <c r="Z58" s="43" t="s">
        <v>13</v>
      </c>
      <c r="AA58" s="44">
        <v>9701</v>
      </c>
      <c r="AB58" s="45">
        <v>9702</v>
      </c>
      <c r="AC58" s="45">
        <v>9801</v>
      </c>
      <c r="AD58" s="45">
        <v>9802</v>
      </c>
      <c r="AE58" s="45">
        <v>9901</v>
      </c>
      <c r="AF58" s="45">
        <v>9902</v>
      </c>
      <c r="AG58" s="46" t="s">
        <v>14</v>
      </c>
      <c r="AH58" s="46" t="s">
        <v>15</v>
      </c>
      <c r="AI58" s="46" t="s">
        <v>16</v>
      </c>
      <c r="AJ58" s="46" t="s">
        <v>17</v>
      </c>
      <c r="AK58" s="46" t="s">
        <v>18</v>
      </c>
      <c r="AL58" s="46" t="s">
        <v>19</v>
      </c>
      <c r="AM58" s="46" t="s">
        <v>20</v>
      </c>
      <c r="AN58" s="46" t="s">
        <v>21</v>
      </c>
      <c r="AO58" s="46" t="s">
        <v>22</v>
      </c>
      <c r="AP58" s="46" t="s">
        <v>23</v>
      </c>
      <c r="AQ58" s="46" t="s">
        <v>48</v>
      </c>
      <c r="AR58" s="46" t="s">
        <v>49</v>
      </c>
      <c r="AS58" s="46" t="s">
        <v>50</v>
      </c>
      <c r="AT58" s="46" t="s">
        <v>51</v>
      </c>
      <c r="AU58" s="46" t="s">
        <v>52</v>
      </c>
      <c r="AV58" s="46" t="s">
        <v>53</v>
      </c>
      <c r="AW58" s="46" t="s">
        <v>54</v>
      </c>
      <c r="AX58" s="46" t="s">
        <v>54</v>
      </c>
      <c r="AY58" s="46" t="s">
        <v>56</v>
      </c>
      <c r="AZ58" s="46" t="s">
        <v>57</v>
      </c>
    </row>
    <row r="59" spans="1:52" ht="12.75" customHeight="1">
      <c r="A59" s="29" t="s">
        <v>19</v>
      </c>
      <c r="J59" s="26">
        <v>14</v>
      </c>
      <c r="K59" s="31">
        <v>18</v>
      </c>
      <c r="L59" s="3"/>
      <c r="M59" s="3"/>
      <c r="O59" s="3"/>
      <c r="P59" s="22">
        <v>20</v>
      </c>
      <c r="Q59" s="23">
        <f t="shared" si="48"/>
        <v>0.45454545454545453</v>
      </c>
      <c r="R59" s="3">
        <f t="shared" si="49"/>
        <v>0.54545454545454541</v>
      </c>
      <c r="Z59" s="47" t="s">
        <v>37</v>
      </c>
      <c r="AA59" s="48">
        <f>P7/P5</f>
        <v>0.64102564102564108</v>
      </c>
      <c r="AB59" s="48">
        <f>P29/P27</f>
        <v>0.71122994652406413</v>
      </c>
      <c r="AC59" s="48">
        <f>P52/P50</f>
        <v>0.63636363636363635</v>
      </c>
      <c r="AD59" s="48">
        <f>P76/P74</f>
        <v>0.78703703703703709</v>
      </c>
      <c r="AE59" s="48">
        <f>P100/P98</f>
        <v>0.55045871559633031</v>
      </c>
      <c r="AF59" s="48">
        <f>P121/P119</f>
        <v>0.54230769230769227</v>
      </c>
      <c r="AG59" s="48">
        <f>P143/P141</f>
        <v>0.40740740740740738</v>
      </c>
      <c r="AH59" s="48">
        <f>P163/P161</f>
        <v>0.4358108108108108</v>
      </c>
      <c r="AI59" s="48">
        <f>P187/P185</f>
        <v>0.44078947368421051</v>
      </c>
      <c r="AJ59" s="48">
        <f>P207/P205</f>
        <v>0.54248366013071891</v>
      </c>
      <c r="AK59" s="48">
        <f>P225/P223</f>
        <v>0.49450549450549453</v>
      </c>
      <c r="AL59" s="48">
        <f>P242/P240</f>
        <v>0.45161290322580644</v>
      </c>
      <c r="AM59" s="48">
        <f>P260/P258</f>
        <v>0.60256410256410253</v>
      </c>
      <c r="AN59" s="48">
        <f>P280/P278</f>
        <v>0.70512820512820518</v>
      </c>
      <c r="AO59" s="48">
        <f>P299/P297</f>
        <v>0.52564102564102566</v>
      </c>
      <c r="AP59" s="48">
        <f>P317/P315</f>
        <v>0.62411347517730498</v>
      </c>
      <c r="AQ59" s="48">
        <f>P336/P334</f>
        <v>0.44444444444444442</v>
      </c>
      <c r="AR59" s="48">
        <f>P353/P351</f>
        <v>0.6470588235294118</v>
      </c>
      <c r="AS59" s="48">
        <f>P371/P369</f>
        <v>0.60330578512396693</v>
      </c>
      <c r="AT59" s="48">
        <f>P389/P387</f>
        <v>0.63909774436090228</v>
      </c>
      <c r="AU59" s="48">
        <f>P406/P404</f>
        <v>0.39705882352941174</v>
      </c>
      <c r="AV59" s="48">
        <f>P422/P420</f>
        <v>0.61870503597122306</v>
      </c>
      <c r="AW59" s="48" t="e">
        <f t="shared" ref="AW59:AZ59" si="50">#REF!/#REF!</f>
        <v>#REF!</v>
      </c>
      <c r="AX59" s="48" t="e">
        <f t="shared" si="50"/>
        <v>#REF!</v>
      </c>
      <c r="AY59" s="48" t="e">
        <f t="shared" si="50"/>
        <v>#REF!</v>
      </c>
      <c r="AZ59" s="48" t="e">
        <f t="shared" si="50"/>
        <v>#REF!</v>
      </c>
    </row>
    <row r="60" spans="1:52" ht="12.75" customHeight="1">
      <c r="A60" s="29" t="s">
        <v>20</v>
      </c>
      <c r="J60" s="26">
        <v>5</v>
      </c>
      <c r="K60" s="31">
        <v>3</v>
      </c>
      <c r="L60" s="3"/>
      <c r="M60" s="3"/>
      <c r="N60" s="3"/>
      <c r="O60" s="3"/>
      <c r="P60" s="22">
        <v>6</v>
      </c>
      <c r="Q60" s="23">
        <f t="shared" si="48"/>
        <v>0.3</v>
      </c>
      <c r="R60" s="3">
        <f t="shared" si="49"/>
        <v>0.7</v>
      </c>
      <c r="S60" s="301" t="s">
        <v>5</v>
      </c>
      <c r="T60" s="297"/>
      <c r="Z60" s="2"/>
      <c r="AA60" s="8"/>
      <c r="AB60" s="39"/>
      <c r="AC60" s="39"/>
      <c r="AD60" s="39"/>
      <c r="AE60" s="39"/>
      <c r="AF60" s="39"/>
      <c r="AG60" s="39"/>
      <c r="AH60" s="39"/>
      <c r="AI60" s="39"/>
      <c r="AJ60" s="39"/>
    </row>
    <row r="61" spans="1:52" ht="12.75" customHeight="1">
      <c r="A61" s="29" t="s">
        <v>21</v>
      </c>
      <c r="G61" s="26">
        <v>1</v>
      </c>
      <c r="K61" s="31"/>
      <c r="L61" s="3"/>
      <c r="M61" s="3"/>
      <c r="N61" s="3"/>
      <c r="O61" s="3"/>
      <c r="P61" s="22">
        <v>1</v>
      </c>
      <c r="Q61" s="23">
        <f t="shared" si="48"/>
        <v>0.16666666666666666</v>
      </c>
      <c r="R61" s="3">
        <f t="shared" si="49"/>
        <v>0.83333333333333337</v>
      </c>
    </row>
    <row r="62" spans="1:52" ht="12.75" customHeight="1">
      <c r="A62" s="29" t="s">
        <v>22</v>
      </c>
      <c r="K62" s="31"/>
      <c r="L62" s="3"/>
      <c r="M62" s="3"/>
      <c r="N62" s="3"/>
      <c r="O62" s="3"/>
      <c r="P62" s="22"/>
      <c r="Q62" s="23"/>
      <c r="R62" s="3"/>
    </row>
    <row r="63" spans="1:52" ht="12.75" customHeight="1">
      <c r="A63" s="29" t="s">
        <v>23</v>
      </c>
      <c r="K63" s="31"/>
      <c r="L63" s="3"/>
      <c r="M63" s="3"/>
      <c r="N63" s="3"/>
      <c r="O63" s="3"/>
      <c r="P63" s="22"/>
      <c r="Q63" s="23"/>
      <c r="R63" s="3"/>
    </row>
    <row r="64" spans="1:52" ht="12.75" customHeight="1">
      <c r="A64" s="29" t="s">
        <v>48</v>
      </c>
      <c r="J64" s="26">
        <v>1</v>
      </c>
      <c r="K64" s="31"/>
      <c r="L64" s="3"/>
      <c r="M64" s="3"/>
      <c r="N64" s="3"/>
      <c r="O64" s="3"/>
      <c r="P64" s="22">
        <v>1</v>
      </c>
      <c r="Q64" s="23"/>
      <c r="R64" s="3"/>
    </row>
    <row r="65" spans="1:20" ht="12.75" customHeight="1">
      <c r="A65" s="29" t="s">
        <v>49</v>
      </c>
      <c r="I65" s="26">
        <v>1</v>
      </c>
      <c r="K65" s="31"/>
      <c r="L65" s="3"/>
      <c r="M65" s="3"/>
      <c r="N65" s="3"/>
      <c r="O65" s="3"/>
      <c r="P65" s="22">
        <v>1</v>
      </c>
      <c r="Q65" s="23"/>
      <c r="R65" s="3"/>
    </row>
    <row r="66" spans="1:20" ht="12.75" customHeight="1">
      <c r="A66" s="29" t="s">
        <v>50</v>
      </c>
      <c r="J66" s="26">
        <v>1</v>
      </c>
      <c r="K66" s="31"/>
      <c r="L66" s="3"/>
      <c r="M66" s="3"/>
      <c r="N66" s="3"/>
      <c r="O66" s="3"/>
      <c r="P66" s="22"/>
      <c r="Q66" s="23"/>
      <c r="R66" s="3"/>
    </row>
    <row r="67" spans="1:20" ht="12.75" customHeight="1">
      <c r="A67" s="29" t="s">
        <v>51</v>
      </c>
      <c r="J67" s="26">
        <v>1</v>
      </c>
      <c r="K67" s="31"/>
      <c r="L67" s="3"/>
      <c r="M67" s="3"/>
      <c r="N67" s="3"/>
      <c r="O67" s="3"/>
      <c r="P67" s="22">
        <v>1</v>
      </c>
      <c r="Q67" s="23"/>
      <c r="R67" s="3"/>
    </row>
    <row r="68" spans="1:20" ht="12.75" customHeight="1">
      <c r="J68" s="2" t="s">
        <v>58</v>
      </c>
      <c r="K68" s="50">
        <f>SUM(K58:K61)</f>
        <v>36</v>
      </c>
      <c r="L68" s="3">
        <f>K58/B50</f>
        <v>0.15151515151515152</v>
      </c>
      <c r="M68" s="3">
        <f>K68/B50</f>
        <v>0.36363636363636365</v>
      </c>
      <c r="N68" s="3">
        <f>M68-L68</f>
        <v>0.21212121212121213</v>
      </c>
      <c r="O68" s="3"/>
      <c r="S68" s="26">
        <v>9701</v>
      </c>
      <c r="T68" s="3">
        <f>N20</f>
        <v>0.12820512820512819</v>
      </c>
    </row>
    <row r="69" spans="1:20" ht="12.75" customHeight="1">
      <c r="A69" s="34" t="s">
        <v>34</v>
      </c>
      <c r="B69" s="34"/>
      <c r="C69" s="34"/>
      <c r="D69" s="35"/>
      <c r="E69" s="35"/>
      <c r="F69" s="26">
        <f>((K58*9)+(K59*10)+(K60*11))/K68</f>
        <v>9.6666666666666661</v>
      </c>
      <c r="L69" s="3"/>
      <c r="M69" s="3"/>
      <c r="O69" s="3"/>
      <c r="S69" s="26">
        <v>9702</v>
      </c>
      <c r="T69" s="3">
        <f>N68</f>
        <v>0.21212121212121213</v>
      </c>
    </row>
    <row r="70" spans="1:20" ht="12.75" customHeight="1">
      <c r="L70" s="3"/>
      <c r="M70" s="3"/>
      <c r="O70" s="3"/>
      <c r="S70" s="26">
        <v>9801</v>
      </c>
      <c r="T70" s="3">
        <f>N68</f>
        <v>0.21212121212121213</v>
      </c>
    </row>
    <row r="71" spans="1:20" ht="12.75" customHeight="1">
      <c r="A71" s="40" t="s">
        <v>59</v>
      </c>
      <c r="L71" s="3"/>
      <c r="M71" s="3"/>
      <c r="O71" s="3"/>
      <c r="S71" s="26">
        <v>9802</v>
      </c>
      <c r="T71" s="3">
        <f>N92</f>
        <v>0.17592592592592593</v>
      </c>
    </row>
    <row r="72" spans="1:20" ht="25.5" customHeight="1">
      <c r="B72" s="302" t="s">
        <v>2</v>
      </c>
      <c r="C72" s="303"/>
      <c r="D72" s="303"/>
      <c r="E72" s="303"/>
      <c r="F72" s="303"/>
      <c r="G72" s="303"/>
      <c r="H72" s="303"/>
      <c r="I72" s="303"/>
      <c r="J72" s="303"/>
      <c r="L72" s="7" t="s">
        <v>3</v>
      </c>
      <c r="M72" s="7" t="s">
        <v>4</v>
      </c>
      <c r="N72" s="52" t="s">
        <v>5</v>
      </c>
      <c r="O72" s="7" t="s">
        <v>6</v>
      </c>
      <c r="P72" s="6" t="s">
        <v>7</v>
      </c>
      <c r="Q72" s="6" t="s">
        <v>8</v>
      </c>
      <c r="R72" s="7" t="s">
        <v>9</v>
      </c>
      <c r="S72" s="26">
        <v>9901</v>
      </c>
      <c r="T72" s="3">
        <f>N113</f>
        <v>0.1834862385321101</v>
      </c>
    </row>
    <row r="73" spans="1:20" ht="12.75" customHeight="1">
      <c r="A73" s="53" t="s">
        <v>10</v>
      </c>
      <c r="B73" s="54">
        <v>1</v>
      </c>
      <c r="C73" s="54">
        <v>2</v>
      </c>
      <c r="D73" s="54">
        <v>3</v>
      </c>
      <c r="E73" s="54">
        <v>4</v>
      </c>
      <c r="F73" s="54">
        <v>5</v>
      </c>
      <c r="G73" s="54">
        <v>6</v>
      </c>
      <c r="H73" s="54">
        <v>7</v>
      </c>
      <c r="I73" s="54">
        <v>8</v>
      </c>
      <c r="J73" s="54">
        <v>9</v>
      </c>
      <c r="K73" s="55" t="s">
        <v>11</v>
      </c>
      <c r="L73" s="3"/>
      <c r="M73" s="3"/>
      <c r="O73" s="3"/>
      <c r="P73" s="15"/>
      <c r="Q73" s="15"/>
      <c r="R73" s="3"/>
      <c r="S73" s="26">
        <v>9902</v>
      </c>
      <c r="T73" s="3">
        <f>N135</f>
        <v>0.18461538461538463</v>
      </c>
    </row>
    <row r="74" spans="1:20" ht="12.75" customHeight="1">
      <c r="A74" s="26">
        <v>9802</v>
      </c>
      <c r="B74" s="26">
        <v>216</v>
      </c>
      <c r="K74" s="31"/>
      <c r="L74" s="3"/>
      <c r="M74" s="3"/>
      <c r="O74" s="3"/>
      <c r="P74" s="18">
        <f>B74</f>
        <v>216</v>
      </c>
      <c r="Q74" s="15"/>
      <c r="R74" s="3"/>
      <c r="S74" s="28" t="s">
        <v>14</v>
      </c>
      <c r="T74" s="3">
        <f>N155</f>
        <v>7.407407407407407E-2</v>
      </c>
    </row>
    <row r="75" spans="1:20" ht="12.75" customHeight="1">
      <c r="A75" s="26">
        <v>9901</v>
      </c>
      <c r="C75" s="26">
        <v>174</v>
      </c>
      <c r="K75" s="31"/>
      <c r="L75" s="3"/>
      <c r="M75" s="3"/>
      <c r="O75" s="3">
        <f>C75/B74</f>
        <v>0.80555555555555558</v>
      </c>
      <c r="P75" s="22">
        <v>177</v>
      </c>
      <c r="Q75" s="23">
        <f t="shared" ref="Q75:Q84" si="51">P75/P74</f>
        <v>0.81944444444444442</v>
      </c>
      <c r="R75" s="3">
        <f t="shared" ref="R75:R84" si="52">100%-Q75</f>
        <v>0.18055555555555558</v>
      </c>
      <c r="S75" s="28" t="s">
        <v>15</v>
      </c>
      <c r="T75" s="3">
        <f>N177</f>
        <v>4.7297297297297258E-2</v>
      </c>
    </row>
    <row r="76" spans="1:20" ht="12.75" customHeight="1">
      <c r="A76" s="26">
        <v>9902</v>
      </c>
      <c r="D76" s="26">
        <v>145</v>
      </c>
      <c r="K76" s="31"/>
      <c r="L76" s="3"/>
      <c r="M76" s="3"/>
      <c r="O76" s="3">
        <f>D76/C75</f>
        <v>0.83333333333333337</v>
      </c>
      <c r="P76" s="22">
        <v>170</v>
      </c>
      <c r="Q76" s="23">
        <f t="shared" si="51"/>
        <v>0.96045197740112997</v>
      </c>
      <c r="R76" s="3">
        <f t="shared" si="52"/>
        <v>3.9548022598870025E-2</v>
      </c>
      <c r="S76" s="28" t="s">
        <v>16</v>
      </c>
      <c r="T76" s="3">
        <f>N219</f>
        <v>9.1503267973856162E-2</v>
      </c>
    </row>
    <row r="77" spans="1:20" ht="12.75" customHeight="1">
      <c r="A77" s="29" t="s">
        <v>14</v>
      </c>
      <c r="E77" s="26">
        <v>121</v>
      </c>
      <c r="K77" s="31"/>
      <c r="L77" s="3"/>
      <c r="M77" s="3"/>
      <c r="O77" s="3">
        <f>E77/D76</f>
        <v>0.83448275862068966</v>
      </c>
      <c r="P77" s="22">
        <v>158</v>
      </c>
      <c r="Q77" s="23">
        <f t="shared" si="51"/>
        <v>0.92941176470588238</v>
      </c>
      <c r="R77" s="3">
        <f t="shared" si="52"/>
        <v>7.0588235294117618E-2</v>
      </c>
      <c r="S77" s="28" t="s">
        <v>17</v>
      </c>
      <c r="T77" s="3">
        <f>N236</f>
        <v>9.8901098901098883E-2</v>
      </c>
    </row>
    <row r="78" spans="1:20" ht="12.75" customHeight="1">
      <c r="A78" s="29" t="s">
        <v>15</v>
      </c>
      <c r="F78" s="26">
        <v>113</v>
      </c>
      <c r="K78" s="31"/>
      <c r="L78" s="3"/>
      <c r="M78" s="3"/>
      <c r="O78" s="3">
        <f>F78/E77</f>
        <v>0.93388429752066116</v>
      </c>
      <c r="P78" s="22">
        <v>146</v>
      </c>
      <c r="Q78" s="23">
        <f t="shared" si="51"/>
        <v>0.92405063291139244</v>
      </c>
      <c r="R78" s="3">
        <f t="shared" si="52"/>
        <v>7.5949367088607556E-2</v>
      </c>
      <c r="S78" s="28" t="s">
        <v>18</v>
      </c>
      <c r="T78" s="3">
        <f>N254</f>
        <v>3.9426523297491023E-2</v>
      </c>
    </row>
    <row r="79" spans="1:20" ht="12.75" customHeight="1">
      <c r="A79" s="29" t="s">
        <v>16</v>
      </c>
      <c r="G79" s="26">
        <v>112</v>
      </c>
      <c r="K79" s="31"/>
      <c r="L79" s="3"/>
      <c r="M79" s="3"/>
      <c r="O79" s="3">
        <f>G79/F78</f>
        <v>0.99115044247787609</v>
      </c>
      <c r="P79" s="22">
        <v>146</v>
      </c>
      <c r="Q79" s="23">
        <f t="shared" si="51"/>
        <v>1</v>
      </c>
      <c r="R79" s="3">
        <f t="shared" si="52"/>
        <v>0</v>
      </c>
      <c r="S79" s="28" t="s">
        <v>19</v>
      </c>
    </row>
    <row r="80" spans="1:20" ht="12.75" customHeight="1">
      <c r="A80" s="29" t="s">
        <v>17</v>
      </c>
      <c r="H80" s="26">
        <v>113</v>
      </c>
      <c r="K80" s="31"/>
      <c r="L80" s="3"/>
      <c r="M80" s="3"/>
      <c r="O80" s="3">
        <f>H80/G79</f>
        <v>1.0089285714285714</v>
      </c>
      <c r="P80" s="22">
        <v>147</v>
      </c>
      <c r="Q80" s="23">
        <f t="shared" si="51"/>
        <v>1.0068493150684932</v>
      </c>
      <c r="R80" s="3">
        <f t="shared" si="52"/>
        <v>-6.8493150684931781E-3</v>
      </c>
      <c r="S80" s="28" t="s">
        <v>20</v>
      </c>
    </row>
    <row r="81" spans="1:19" ht="12.75" customHeight="1">
      <c r="A81" s="29" t="s">
        <v>18</v>
      </c>
      <c r="I81" s="26">
        <v>118</v>
      </c>
      <c r="K81" s="31"/>
      <c r="L81" s="3"/>
      <c r="M81" s="3"/>
      <c r="O81" s="3">
        <f>I81/H80</f>
        <v>1.0442477876106195</v>
      </c>
      <c r="P81" s="22">
        <v>146</v>
      </c>
      <c r="Q81" s="23">
        <f t="shared" si="51"/>
        <v>0.99319727891156462</v>
      </c>
      <c r="R81" s="3">
        <f t="shared" si="52"/>
        <v>6.8027210884353817E-3</v>
      </c>
      <c r="S81" s="28" t="s">
        <v>21</v>
      </c>
    </row>
    <row r="82" spans="1:19" ht="12.75" customHeight="1">
      <c r="A82" s="29" t="s">
        <v>19</v>
      </c>
      <c r="J82" s="26">
        <v>112</v>
      </c>
      <c r="K82" s="31">
        <v>92</v>
      </c>
      <c r="L82" s="3"/>
      <c r="M82" s="3"/>
      <c r="O82" s="3">
        <f>J82/I81</f>
        <v>0.94915254237288138</v>
      </c>
      <c r="P82" s="22">
        <v>143</v>
      </c>
      <c r="Q82" s="23">
        <f t="shared" si="51"/>
        <v>0.97945205479452058</v>
      </c>
      <c r="R82" s="3">
        <f t="shared" si="52"/>
        <v>2.0547945205479423E-2</v>
      </c>
      <c r="S82" s="28" t="s">
        <v>22</v>
      </c>
    </row>
    <row r="83" spans="1:19" ht="12.75" customHeight="1">
      <c r="A83" s="29" t="s">
        <v>20</v>
      </c>
      <c r="J83" s="26">
        <v>24</v>
      </c>
      <c r="K83" s="31">
        <v>31</v>
      </c>
      <c r="L83" s="3"/>
      <c r="M83" s="3"/>
      <c r="N83" s="3"/>
      <c r="O83" s="3"/>
      <c r="P83" s="22">
        <v>36</v>
      </c>
      <c r="Q83" s="23">
        <f t="shared" si="51"/>
        <v>0.25174825174825177</v>
      </c>
      <c r="R83" s="3">
        <f t="shared" si="52"/>
        <v>0.74825174825174823</v>
      </c>
    </row>
    <row r="84" spans="1:19" ht="12.75" customHeight="1">
      <c r="A84" s="29" t="s">
        <v>21</v>
      </c>
      <c r="J84" s="26">
        <v>6</v>
      </c>
      <c r="K84" s="31">
        <v>4</v>
      </c>
      <c r="L84" s="3"/>
      <c r="M84" s="3"/>
      <c r="N84" s="3"/>
      <c r="O84" s="3"/>
      <c r="P84" s="22">
        <v>11</v>
      </c>
      <c r="Q84" s="23">
        <f t="shared" si="51"/>
        <v>0.30555555555555558</v>
      </c>
      <c r="R84" s="3">
        <f t="shared" si="52"/>
        <v>0.69444444444444442</v>
      </c>
    </row>
    <row r="85" spans="1:19" ht="12.75" customHeight="1">
      <c r="A85" s="29" t="s">
        <v>22</v>
      </c>
      <c r="J85" s="26">
        <v>2</v>
      </c>
      <c r="K85" s="31">
        <v>2</v>
      </c>
      <c r="L85" s="3"/>
      <c r="M85" s="3"/>
      <c r="N85" s="3"/>
      <c r="O85" s="3"/>
      <c r="P85" s="22">
        <v>4</v>
      </c>
      <c r="Q85" s="23"/>
      <c r="R85" s="3"/>
    </row>
    <row r="86" spans="1:19" ht="12.75" customHeight="1">
      <c r="A86" s="29" t="s">
        <v>23</v>
      </c>
      <c r="J86" s="26">
        <v>1</v>
      </c>
      <c r="K86" s="31">
        <v>1</v>
      </c>
      <c r="L86" s="3"/>
      <c r="M86" s="3"/>
      <c r="N86" s="3"/>
      <c r="O86" s="3"/>
      <c r="P86" s="22"/>
      <c r="Q86" s="23"/>
      <c r="R86" s="3"/>
    </row>
    <row r="87" spans="1:19" ht="12.75" customHeight="1">
      <c r="A87" s="29" t="s">
        <v>48</v>
      </c>
      <c r="J87" s="26">
        <v>1</v>
      </c>
      <c r="K87" s="31"/>
      <c r="L87" s="3"/>
      <c r="M87" s="3"/>
      <c r="N87" s="3"/>
      <c r="O87" s="3"/>
      <c r="P87" s="22">
        <v>1</v>
      </c>
      <c r="Q87" s="23"/>
      <c r="R87" s="3"/>
    </row>
    <row r="88" spans="1:19" ht="12.75" customHeight="1">
      <c r="A88" s="29" t="s">
        <v>49</v>
      </c>
      <c r="H88" s="26">
        <v>1</v>
      </c>
      <c r="K88" s="31"/>
      <c r="L88" s="3"/>
      <c r="M88" s="3"/>
      <c r="N88" s="3"/>
      <c r="O88" s="3"/>
      <c r="P88" s="22">
        <v>1</v>
      </c>
      <c r="Q88" s="23"/>
      <c r="R88" s="3"/>
    </row>
    <row r="89" spans="1:19" ht="12.75" customHeight="1">
      <c r="A89" s="29" t="s">
        <v>50</v>
      </c>
      <c r="K89" s="31"/>
      <c r="L89" s="3"/>
      <c r="M89" s="3"/>
      <c r="N89" s="3"/>
      <c r="O89" s="3"/>
      <c r="P89" s="22"/>
      <c r="Q89" s="23"/>
      <c r="R89" s="3"/>
    </row>
    <row r="90" spans="1:19" ht="12.75" customHeight="1">
      <c r="A90" s="29" t="s">
        <v>51</v>
      </c>
      <c r="I90" s="26">
        <v>1</v>
      </c>
      <c r="K90" s="31"/>
      <c r="L90" s="3"/>
      <c r="M90" s="3"/>
      <c r="N90" s="3"/>
      <c r="O90" s="3"/>
      <c r="P90" s="22">
        <v>1</v>
      </c>
      <c r="Q90" s="23"/>
      <c r="R90" s="3"/>
    </row>
    <row r="91" spans="1:19" ht="12.75" customHeight="1">
      <c r="A91" s="29" t="s">
        <v>52</v>
      </c>
      <c r="I91" s="26">
        <v>1</v>
      </c>
      <c r="K91" s="31"/>
      <c r="L91" s="3"/>
      <c r="M91" s="3"/>
      <c r="N91" s="3"/>
      <c r="O91" s="3"/>
      <c r="P91" s="22">
        <v>1</v>
      </c>
      <c r="Q91" s="23"/>
      <c r="R91" s="3"/>
    </row>
    <row r="92" spans="1:19" ht="12.75" customHeight="1">
      <c r="K92" s="31">
        <f>SUM(K82:K86)</f>
        <v>130</v>
      </c>
      <c r="L92" s="3">
        <f>K82/B74</f>
        <v>0.42592592592592593</v>
      </c>
      <c r="M92" s="3">
        <f>K92/B74</f>
        <v>0.60185185185185186</v>
      </c>
      <c r="N92" s="3">
        <f>M92-L92</f>
        <v>0.17592592592592593</v>
      </c>
      <c r="O92" s="3"/>
      <c r="P92" s="22"/>
      <c r="Q92" s="23">
        <f>P92/P84</f>
        <v>0</v>
      </c>
      <c r="R92" s="3">
        <f>100%-Q92</f>
        <v>1</v>
      </c>
    </row>
    <row r="93" spans="1:19" ht="12.75" customHeight="1">
      <c r="A93" s="34" t="s">
        <v>34</v>
      </c>
      <c r="B93" s="34"/>
      <c r="C93" s="34"/>
      <c r="D93" s="35"/>
      <c r="E93" s="35"/>
      <c r="F93" s="26">
        <f>((K82*9)+(K83*10)+(K84*11))/K92</f>
        <v>9.092307692307692</v>
      </c>
      <c r="L93" s="3"/>
      <c r="M93" s="3"/>
      <c r="O93" s="3"/>
    </row>
    <row r="94" spans="1:19" ht="12.75" customHeight="1">
      <c r="L94" s="3"/>
      <c r="M94" s="3"/>
      <c r="O94" s="3"/>
    </row>
    <row r="95" spans="1:19" ht="12.75" customHeight="1">
      <c r="A95" s="40" t="s">
        <v>60</v>
      </c>
      <c r="L95" s="3"/>
      <c r="M95" s="3"/>
      <c r="O95" s="3"/>
    </row>
    <row r="96" spans="1:19" ht="25.5" customHeight="1">
      <c r="B96" s="302" t="s">
        <v>2</v>
      </c>
      <c r="C96" s="303"/>
      <c r="D96" s="303"/>
      <c r="E96" s="303"/>
      <c r="F96" s="303"/>
      <c r="G96" s="303"/>
      <c r="H96" s="303"/>
      <c r="I96" s="303"/>
      <c r="J96" s="303"/>
      <c r="L96" s="7" t="s">
        <v>3</v>
      </c>
      <c r="M96" s="7" t="s">
        <v>4</v>
      </c>
      <c r="N96" s="52" t="s">
        <v>5</v>
      </c>
      <c r="O96" s="7" t="s">
        <v>6</v>
      </c>
      <c r="P96" s="6" t="s">
        <v>7</v>
      </c>
      <c r="Q96" s="6" t="s">
        <v>8</v>
      </c>
      <c r="R96" s="7" t="s">
        <v>9</v>
      </c>
    </row>
    <row r="97" spans="1:18" ht="12.75" customHeight="1">
      <c r="A97" s="53" t="s">
        <v>10</v>
      </c>
      <c r="B97" s="54">
        <v>1</v>
      </c>
      <c r="C97" s="54">
        <v>2</v>
      </c>
      <c r="D97" s="54">
        <v>3</v>
      </c>
      <c r="E97" s="54">
        <v>4</v>
      </c>
      <c r="F97" s="54">
        <v>5</v>
      </c>
      <c r="G97" s="54">
        <v>6</v>
      </c>
      <c r="H97" s="54">
        <v>7</v>
      </c>
      <c r="I97" s="54">
        <v>8</v>
      </c>
      <c r="J97" s="54">
        <v>9</v>
      </c>
      <c r="K97" s="55" t="s">
        <v>11</v>
      </c>
      <c r="L97" s="3"/>
      <c r="M97" s="3"/>
      <c r="O97" s="3"/>
      <c r="P97" s="15"/>
      <c r="Q97" s="15"/>
      <c r="R97" s="3"/>
    </row>
    <row r="98" spans="1:18" ht="12.75" customHeight="1">
      <c r="A98" s="26">
        <v>9901</v>
      </c>
      <c r="B98" s="26">
        <v>109</v>
      </c>
      <c r="K98" s="31"/>
      <c r="L98" s="3"/>
      <c r="M98" s="3"/>
      <c r="O98" s="3"/>
      <c r="P98" s="18">
        <f>B98</f>
        <v>109</v>
      </c>
      <c r="Q98" s="15"/>
      <c r="R98" s="3"/>
    </row>
    <row r="99" spans="1:18" ht="12.75" customHeight="1">
      <c r="A99" s="26">
        <v>9902</v>
      </c>
      <c r="C99" s="26">
        <v>59</v>
      </c>
      <c r="K99" s="31"/>
      <c r="L99" s="3"/>
      <c r="M99" s="3"/>
      <c r="O99" s="3">
        <f>C99/B98</f>
        <v>0.54128440366972475</v>
      </c>
      <c r="P99" s="22">
        <v>62</v>
      </c>
      <c r="Q99" s="23">
        <f t="shared" ref="Q99:Q107" si="53">P99/P98</f>
        <v>0.56880733944954132</v>
      </c>
      <c r="R99" s="3">
        <f t="shared" ref="R99:R107" si="54">100%-Q99</f>
        <v>0.43119266055045868</v>
      </c>
    </row>
    <row r="100" spans="1:18" ht="12.75" customHeight="1">
      <c r="A100" s="29" t="s">
        <v>14</v>
      </c>
      <c r="D100" s="26">
        <v>45</v>
      </c>
      <c r="K100" s="31"/>
      <c r="L100" s="3"/>
      <c r="M100" s="3"/>
      <c r="O100" s="3">
        <f>D100/C99</f>
        <v>0.76271186440677963</v>
      </c>
      <c r="P100" s="22">
        <v>60</v>
      </c>
      <c r="Q100" s="23">
        <f t="shared" si="53"/>
        <v>0.967741935483871</v>
      </c>
      <c r="R100" s="3">
        <f t="shared" si="54"/>
        <v>3.2258064516129004E-2</v>
      </c>
    </row>
    <row r="101" spans="1:18" ht="12.75" customHeight="1">
      <c r="A101" s="29" t="s">
        <v>15</v>
      </c>
      <c r="E101" s="26">
        <v>29</v>
      </c>
      <c r="K101" s="31"/>
      <c r="L101" s="3"/>
      <c r="M101" s="3"/>
      <c r="O101" s="3">
        <f>E101/D100</f>
        <v>0.64444444444444449</v>
      </c>
      <c r="P101" s="22">
        <v>53</v>
      </c>
      <c r="Q101" s="23">
        <f t="shared" si="53"/>
        <v>0.8833333333333333</v>
      </c>
      <c r="R101" s="3">
        <f t="shared" si="54"/>
        <v>0.1166666666666667</v>
      </c>
    </row>
    <row r="102" spans="1:18" ht="12.75" customHeight="1">
      <c r="A102" s="29" t="s">
        <v>16</v>
      </c>
      <c r="F102" s="26">
        <v>26</v>
      </c>
      <c r="K102" s="31"/>
      <c r="L102" s="3"/>
      <c r="M102" s="3"/>
      <c r="O102" s="3">
        <f>F102/E101</f>
        <v>0.89655172413793105</v>
      </c>
      <c r="P102" s="22">
        <v>53</v>
      </c>
      <c r="Q102" s="23">
        <f t="shared" si="53"/>
        <v>1</v>
      </c>
      <c r="R102" s="3">
        <f t="shared" si="54"/>
        <v>0</v>
      </c>
    </row>
    <row r="103" spans="1:18" ht="12.75" customHeight="1">
      <c r="A103" s="29" t="s">
        <v>17</v>
      </c>
      <c r="G103" s="26">
        <v>24</v>
      </c>
      <c r="K103" s="31"/>
      <c r="L103" s="3"/>
      <c r="M103" s="3"/>
      <c r="O103" s="3">
        <f>G103/F102</f>
        <v>0.92307692307692313</v>
      </c>
      <c r="P103" s="22">
        <v>48</v>
      </c>
      <c r="Q103" s="23">
        <f t="shared" si="53"/>
        <v>0.90566037735849059</v>
      </c>
      <c r="R103" s="3">
        <f t="shared" si="54"/>
        <v>9.4339622641509413E-2</v>
      </c>
    </row>
    <row r="104" spans="1:18" ht="12.75" customHeight="1">
      <c r="A104" s="29" t="s">
        <v>18</v>
      </c>
      <c r="H104" s="26">
        <v>24</v>
      </c>
      <c r="K104" s="31"/>
      <c r="L104" s="3"/>
      <c r="M104" s="3"/>
      <c r="O104" s="3">
        <f>H104/G103</f>
        <v>1</v>
      </c>
      <c r="P104" s="22">
        <v>45</v>
      </c>
      <c r="Q104" s="23">
        <f t="shared" si="53"/>
        <v>0.9375</v>
      </c>
      <c r="R104" s="3">
        <f t="shared" si="54"/>
        <v>6.25E-2</v>
      </c>
    </row>
    <row r="105" spans="1:18" ht="12.75" customHeight="1">
      <c r="A105" s="29" t="s">
        <v>19</v>
      </c>
      <c r="I105" s="26">
        <v>23</v>
      </c>
      <c r="J105" s="26">
        <v>1</v>
      </c>
      <c r="K105" s="31">
        <v>1</v>
      </c>
      <c r="L105" s="3"/>
      <c r="M105" s="3"/>
      <c r="O105" s="3">
        <f>I105/H104</f>
        <v>0.95833333333333337</v>
      </c>
      <c r="P105" s="22">
        <v>44</v>
      </c>
      <c r="Q105" s="23">
        <f t="shared" si="53"/>
        <v>0.97777777777777775</v>
      </c>
      <c r="R105" s="3">
        <f t="shared" si="54"/>
        <v>2.2222222222222254E-2</v>
      </c>
    </row>
    <row r="106" spans="1:18" ht="12.75" customHeight="1">
      <c r="A106" s="29" t="s">
        <v>20</v>
      </c>
      <c r="J106" s="26">
        <v>23</v>
      </c>
      <c r="K106" s="31">
        <v>19</v>
      </c>
      <c r="L106" s="3"/>
      <c r="M106" s="3"/>
      <c r="N106" s="3"/>
      <c r="O106" s="3">
        <f>J106/I105</f>
        <v>1</v>
      </c>
      <c r="P106" s="22">
        <v>42</v>
      </c>
      <c r="Q106" s="23">
        <f t="shared" si="53"/>
        <v>0.95454545454545459</v>
      </c>
      <c r="R106" s="3">
        <f t="shared" si="54"/>
        <v>4.5454545454545414E-2</v>
      </c>
    </row>
    <row r="107" spans="1:18" ht="12.75" customHeight="1">
      <c r="A107" s="29" t="s">
        <v>21</v>
      </c>
      <c r="J107" s="26">
        <v>15</v>
      </c>
      <c r="K107" s="31">
        <v>15</v>
      </c>
      <c r="L107" s="3"/>
      <c r="M107" s="3"/>
      <c r="N107" s="3"/>
      <c r="O107" s="3"/>
      <c r="P107" s="22">
        <v>20</v>
      </c>
      <c r="Q107" s="23">
        <f t="shared" si="53"/>
        <v>0.47619047619047616</v>
      </c>
      <c r="R107" s="3">
        <f t="shared" si="54"/>
        <v>0.52380952380952384</v>
      </c>
    </row>
    <row r="108" spans="1:18" ht="12.75" customHeight="1">
      <c r="A108" s="29" t="s">
        <v>22</v>
      </c>
      <c r="J108" s="26">
        <v>3</v>
      </c>
      <c r="K108" s="31">
        <v>3</v>
      </c>
      <c r="L108" s="3"/>
      <c r="M108" s="3"/>
      <c r="N108" s="3"/>
      <c r="O108" s="3"/>
      <c r="P108" s="22">
        <v>5</v>
      </c>
      <c r="Q108" s="23"/>
      <c r="R108" s="3"/>
    </row>
    <row r="109" spans="1:18" ht="12.75" customHeight="1">
      <c r="A109" s="29" t="s">
        <v>23</v>
      </c>
      <c r="K109" s="31"/>
      <c r="L109" s="3"/>
      <c r="M109" s="3"/>
      <c r="N109" s="3"/>
      <c r="O109" s="3"/>
      <c r="P109" s="22"/>
      <c r="Q109" s="23"/>
      <c r="R109" s="3"/>
    </row>
    <row r="110" spans="1:18" ht="12.75" customHeight="1">
      <c r="A110" s="29" t="s">
        <v>48</v>
      </c>
      <c r="J110" s="26">
        <v>2</v>
      </c>
      <c r="K110" s="31">
        <v>1</v>
      </c>
      <c r="L110" s="3"/>
      <c r="M110" s="3"/>
      <c r="N110" s="3"/>
      <c r="O110" s="3"/>
      <c r="P110" s="22">
        <v>2</v>
      </c>
      <c r="Q110" s="23"/>
      <c r="R110" s="3"/>
    </row>
    <row r="111" spans="1:18" ht="12.75" customHeight="1">
      <c r="A111" s="29" t="s">
        <v>49</v>
      </c>
      <c r="I111" s="26">
        <v>1</v>
      </c>
      <c r="K111" s="31"/>
      <c r="L111" s="3"/>
      <c r="M111" s="3"/>
      <c r="N111" s="3"/>
      <c r="O111" s="3"/>
      <c r="P111" s="22">
        <v>1</v>
      </c>
      <c r="Q111" s="23"/>
      <c r="R111" s="3"/>
    </row>
    <row r="112" spans="1:18" ht="12.75" customHeight="1">
      <c r="A112" s="29" t="s">
        <v>50</v>
      </c>
      <c r="J112" s="26">
        <v>1</v>
      </c>
      <c r="K112" s="31">
        <v>1</v>
      </c>
      <c r="L112" s="3"/>
      <c r="M112" s="3"/>
      <c r="N112" s="3"/>
      <c r="O112" s="3"/>
      <c r="P112" s="22">
        <v>1</v>
      </c>
      <c r="Q112" s="23"/>
      <c r="R112" s="3"/>
    </row>
    <row r="113" spans="1:18" ht="12.75" customHeight="1">
      <c r="K113" s="30">
        <f>SUM(K105:K112)</f>
        <v>40</v>
      </c>
      <c r="L113" s="3">
        <f>(K106+K105)/B98</f>
        <v>0.1834862385321101</v>
      </c>
      <c r="M113" s="3">
        <f>K113/B98</f>
        <v>0.3669724770642202</v>
      </c>
      <c r="N113" s="3">
        <f>M113-L113</f>
        <v>0.1834862385321101</v>
      </c>
      <c r="O113" s="3"/>
      <c r="P113" s="22"/>
      <c r="Q113" s="23"/>
      <c r="R113" s="3"/>
    </row>
    <row r="114" spans="1:18" ht="12.75" customHeight="1">
      <c r="A114" s="34" t="s">
        <v>34</v>
      </c>
      <c r="B114" s="34"/>
      <c r="C114" s="34"/>
      <c r="D114" s="35"/>
      <c r="E114" s="35"/>
      <c r="F114" s="26">
        <f>((K105*8)+(K106*9)+(K107*10)+(K108*11)+(K110*13))/K113</f>
        <v>9.375</v>
      </c>
      <c r="L114" s="3"/>
      <c r="M114" s="3"/>
      <c r="O114" s="3"/>
    </row>
    <row r="115" spans="1:18" ht="12.75" customHeight="1">
      <c r="L115" s="3"/>
      <c r="M115" s="3"/>
      <c r="O115" s="3"/>
    </row>
    <row r="116" spans="1:18" ht="12.75" customHeight="1">
      <c r="A116" s="40" t="s">
        <v>62</v>
      </c>
      <c r="L116" s="3"/>
      <c r="M116" s="3"/>
      <c r="O116" s="3"/>
    </row>
    <row r="117" spans="1:18" ht="25.5" customHeight="1">
      <c r="B117" s="302" t="s">
        <v>2</v>
      </c>
      <c r="C117" s="303"/>
      <c r="D117" s="303"/>
      <c r="E117" s="303"/>
      <c r="F117" s="303"/>
      <c r="G117" s="303"/>
      <c r="H117" s="303"/>
      <c r="I117" s="303"/>
      <c r="J117" s="303"/>
      <c r="L117" s="7" t="s">
        <v>3</v>
      </c>
      <c r="M117" s="7" t="s">
        <v>4</v>
      </c>
      <c r="N117" s="52" t="s">
        <v>5</v>
      </c>
      <c r="O117" s="7" t="s">
        <v>6</v>
      </c>
      <c r="P117" s="6" t="s">
        <v>7</v>
      </c>
      <c r="Q117" s="6" t="s">
        <v>8</v>
      </c>
      <c r="R117" s="7" t="s">
        <v>9</v>
      </c>
    </row>
    <row r="118" spans="1:18" ht="12.75" customHeight="1">
      <c r="A118" s="53" t="s">
        <v>10</v>
      </c>
      <c r="B118" s="54">
        <v>1</v>
      </c>
      <c r="C118" s="54">
        <v>2</v>
      </c>
      <c r="D118" s="54">
        <v>3</v>
      </c>
      <c r="E118" s="54">
        <v>4</v>
      </c>
      <c r="F118" s="54">
        <v>5</v>
      </c>
      <c r="G118" s="54">
        <v>6</v>
      </c>
      <c r="H118" s="54">
        <v>7</v>
      </c>
      <c r="I118" s="54">
        <v>8</v>
      </c>
      <c r="J118" s="54">
        <v>9</v>
      </c>
      <c r="K118" s="55" t="s">
        <v>11</v>
      </c>
      <c r="L118" s="3"/>
      <c r="M118" s="3"/>
      <c r="O118" s="3"/>
      <c r="P118" s="15"/>
      <c r="Q118" s="15"/>
      <c r="R118" s="3"/>
    </row>
    <row r="119" spans="1:18" ht="12.75" customHeight="1">
      <c r="A119" s="26">
        <v>9902</v>
      </c>
      <c r="B119" s="26">
        <v>260</v>
      </c>
      <c r="K119" s="31"/>
      <c r="L119" s="3"/>
      <c r="M119" s="3"/>
      <c r="O119" s="3"/>
      <c r="P119" s="18">
        <f>B119</f>
        <v>260</v>
      </c>
      <c r="Q119" s="15"/>
      <c r="R119" s="3"/>
    </row>
    <row r="120" spans="1:18" ht="12.75" customHeight="1">
      <c r="A120" s="29" t="s">
        <v>14</v>
      </c>
      <c r="C120" s="26">
        <v>149</v>
      </c>
      <c r="K120" s="31"/>
      <c r="L120" s="3"/>
      <c r="M120" s="3"/>
      <c r="O120" s="3">
        <f>C120/B119</f>
        <v>0.57307692307692304</v>
      </c>
      <c r="P120" s="22">
        <v>152</v>
      </c>
      <c r="Q120" s="23">
        <f t="shared" ref="Q120:Q127" si="55">P120/P119</f>
        <v>0.58461538461538465</v>
      </c>
      <c r="R120" s="3">
        <f t="shared" ref="R120:R127" si="56">100%-Q120</f>
        <v>0.41538461538461535</v>
      </c>
    </row>
    <row r="121" spans="1:18" ht="12.75" customHeight="1">
      <c r="A121" s="29" t="s">
        <v>15</v>
      </c>
      <c r="D121" s="26">
        <v>87</v>
      </c>
      <c r="K121" s="31"/>
      <c r="L121" s="3"/>
      <c r="M121" s="3"/>
      <c r="O121" s="3">
        <f>D121/C120</f>
        <v>0.58389261744966447</v>
      </c>
      <c r="P121" s="22">
        <v>141</v>
      </c>
      <c r="Q121" s="23">
        <f t="shared" si="55"/>
        <v>0.92763157894736847</v>
      </c>
      <c r="R121" s="3">
        <f t="shared" si="56"/>
        <v>7.2368421052631526E-2</v>
      </c>
    </row>
    <row r="122" spans="1:18" ht="12.75" customHeight="1">
      <c r="A122" s="29" t="s">
        <v>16</v>
      </c>
      <c r="E122" s="26">
        <v>75</v>
      </c>
      <c r="K122" s="31"/>
      <c r="L122" s="3"/>
      <c r="M122" s="3"/>
      <c r="O122" s="3">
        <f>E122/D121</f>
        <v>0.86206896551724133</v>
      </c>
      <c r="P122" s="22">
        <v>133</v>
      </c>
      <c r="Q122" s="23">
        <f t="shared" si="55"/>
        <v>0.94326241134751776</v>
      </c>
      <c r="R122" s="3">
        <f t="shared" si="56"/>
        <v>5.673758865248224E-2</v>
      </c>
    </row>
    <row r="123" spans="1:18" ht="12.75" customHeight="1">
      <c r="A123" s="29" t="s">
        <v>17</v>
      </c>
      <c r="F123" s="26">
        <v>124</v>
      </c>
      <c r="K123" s="31"/>
      <c r="L123" s="3"/>
      <c r="M123" s="3"/>
      <c r="O123" s="3">
        <f>F123/E122</f>
        <v>1.6533333333333333</v>
      </c>
      <c r="P123" s="22">
        <v>132</v>
      </c>
      <c r="Q123" s="23">
        <f t="shared" si="55"/>
        <v>0.99248120300751874</v>
      </c>
      <c r="R123" s="3">
        <f t="shared" si="56"/>
        <v>7.5187969924812581E-3</v>
      </c>
    </row>
    <row r="124" spans="1:18" ht="12.75" customHeight="1">
      <c r="A124" s="29" t="s">
        <v>18</v>
      </c>
      <c r="G124" s="26">
        <v>68</v>
      </c>
      <c r="K124" s="31"/>
      <c r="L124" s="3"/>
      <c r="M124" s="3"/>
      <c r="O124" s="3">
        <f>G124/F123</f>
        <v>0.54838709677419351</v>
      </c>
      <c r="P124" s="22">
        <v>124</v>
      </c>
      <c r="Q124" s="23">
        <f t="shared" si="55"/>
        <v>0.93939393939393945</v>
      </c>
      <c r="R124" s="3">
        <f t="shared" si="56"/>
        <v>6.0606060606060552E-2</v>
      </c>
    </row>
    <row r="125" spans="1:18" ht="12.75" customHeight="1">
      <c r="A125" s="29" t="s">
        <v>19</v>
      </c>
      <c r="H125" s="26">
        <v>71</v>
      </c>
      <c r="K125" s="31"/>
      <c r="L125" s="3"/>
      <c r="M125" s="3"/>
      <c r="O125" s="3">
        <f>H125/G124</f>
        <v>1.0441176470588236</v>
      </c>
      <c r="P125" s="22">
        <v>120</v>
      </c>
      <c r="Q125" s="23">
        <f t="shared" si="55"/>
        <v>0.967741935483871</v>
      </c>
      <c r="R125" s="3">
        <f t="shared" si="56"/>
        <v>3.2258064516129004E-2</v>
      </c>
    </row>
    <row r="126" spans="1:18" ht="12.75" customHeight="1">
      <c r="A126" s="29" t="s">
        <v>20</v>
      </c>
      <c r="I126" s="26">
        <v>67</v>
      </c>
      <c r="J126" s="26">
        <v>1</v>
      </c>
      <c r="K126" s="31">
        <v>1</v>
      </c>
      <c r="L126" s="3"/>
      <c r="M126" s="3"/>
      <c r="N126" s="3"/>
      <c r="O126" s="3">
        <f>I126/H125</f>
        <v>0.94366197183098588</v>
      </c>
      <c r="P126" s="22">
        <v>117</v>
      </c>
      <c r="Q126" s="23">
        <f t="shared" si="55"/>
        <v>0.97499999999999998</v>
      </c>
      <c r="R126" s="3">
        <f t="shared" si="56"/>
        <v>2.5000000000000022E-2</v>
      </c>
    </row>
    <row r="127" spans="1:18" ht="12.75" customHeight="1">
      <c r="A127" s="29" t="s">
        <v>21</v>
      </c>
      <c r="J127" s="26">
        <v>67</v>
      </c>
      <c r="K127" s="31">
        <v>63</v>
      </c>
      <c r="L127" s="3"/>
      <c r="M127" s="3"/>
      <c r="N127" s="3"/>
      <c r="O127" s="3">
        <f>J127/I126</f>
        <v>1</v>
      </c>
      <c r="P127" s="22">
        <v>115</v>
      </c>
      <c r="Q127" s="23">
        <f t="shared" si="55"/>
        <v>0.98290598290598286</v>
      </c>
      <c r="R127" s="3">
        <f t="shared" si="56"/>
        <v>1.7094017094017144E-2</v>
      </c>
    </row>
    <row r="128" spans="1:18" ht="12.75" customHeight="1">
      <c r="A128" s="29" t="s">
        <v>22</v>
      </c>
      <c r="J128" s="26">
        <v>42</v>
      </c>
      <c r="K128" s="31">
        <v>33</v>
      </c>
      <c r="L128" s="3"/>
      <c r="M128" s="3"/>
      <c r="N128" s="3"/>
      <c r="O128" s="3"/>
      <c r="P128" s="22">
        <v>50</v>
      </c>
      <c r="Q128" s="23"/>
      <c r="R128" s="3"/>
    </row>
    <row r="129" spans="1:20" ht="12.75" customHeight="1">
      <c r="A129" s="29" t="s">
        <v>23</v>
      </c>
      <c r="J129" s="26">
        <v>2</v>
      </c>
      <c r="K129" s="31">
        <v>8</v>
      </c>
      <c r="L129" s="3"/>
      <c r="M129" s="3"/>
      <c r="N129" s="3"/>
      <c r="O129" s="3"/>
      <c r="P129" s="22"/>
      <c r="Q129" s="23"/>
      <c r="R129" s="3"/>
    </row>
    <row r="130" spans="1:20" ht="12.75" customHeight="1">
      <c r="A130" s="29" t="s">
        <v>48</v>
      </c>
      <c r="J130" s="26">
        <v>5</v>
      </c>
      <c r="K130" s="31">
        <v>6</v>
      </c>
      <c r="L130" s="3"/>
      <c r="M130" s="3"/>
      <c r="N130" s="3"/>
      <c r="O130" s="3"/>
      <c r="P130" s="22">
        <v>6</v>
      </c>
      <c r="Q130" s="23"/>
      <c r="R130" s="3"/>
    </row>
    <row r="131" spans="1:20" ht="12.75" customHeight="1">
      <c r="A131" s="29" t="s">
        <v>49</v>
      </c>
      <c r="J131" s="26">
        <v>1</v>
      </c>
      <c r="K131" s="31">
        <v>1</v>
      </c>
      <c r="L131" s="3"/>
      <c r="M131" s="3"/>
      <c r="N131" s="3"/>
      <c r="O131" s="3"/>
      <c r="P131" s="22">
        <v>1</v>
      </c>
      <c r="Q131" s="23"/>
      <c r="R131" s="3"/>
    </row>
    <row r="132" spans="1:20" ht="12.75" customHeight="1">
      <c r="A132" s="29" t="s">
        <v>50</v>
      </c>
      <c r="K132" s="31"/>
      <c r="L132" s="3"/>
      <c r="M132" s="3"/>
      <c r="N132" s="3"/>
      <c r="O132" s="3"/>
      <c r="P132" s="22"/>
      <c r="Q132" s="23"/>
      <c r="R132" s="3"/>
    </row>
    <row r="133" spans="1:20" ht="12.75" customHeight="1">
      <c r="A133" s="29" t="s">
        <v>51</v>
      </c>
      <c r="K133" s="31"/>
      <c r="L133" s="3"/>
      <c r="M133" s="3"/>
      <c r="N133" s="3"/>
      <c r="O133" s="3"/>
      <c r="P133" s="22"/>
      <c r="Q133" s="23"/>
      <c r="R133" s="3"/>
    </row>
    <row r="134" spans="1:20" ht="12.75" customHeight="1">
      <c r="A134" s="29" t="s">
        <v>52</v>
      </c>
      <c r="J134" s="26">
        <v>1</v>
      </c>
      <c r="K134" s="31"/>
      <c r="L134" s="3"/>
      <c r="M134" s="3"/>
      <c r="N134" s="3"/>
      <c r="O134" s="3"/>
      <c r="P134" s="22">
        <v>1</v>
      </c>
      <c r="Q134" s="23"/>
      <c r="R134" s="3"/>
    </row>
    <row r="135" spans="1:20" ht="12.75" customHeight="1">
      <c r="K135" s="30">
        <f>SUM(K126:K131)</f>
        <v>112</v>
      </c>
      <c r="L135" s="3">
        <f>SUM(K126:K127)/B119</f>
        <v>0.24615384615384617</v>
      </c>
      <c r="M135" s="3">
        <f>K135/B119</f>
        <v>0.43076923076923079</v>
      </c>
      <c r="N135" s="3">
        <f>M135-L135</f>
        <v>0.18461538461538463</v>
      </c>
      <c r="O135" s="3"/>
    </row>
    <row r="136" spans="1:20" ht="12.75" customHeight="1">
      <c r="A136" s="34" t="s">
        <v>34</v>
      </c>
      <c r="B136" s="34"/>
      <c r="C136" s="34"/>
      <c r="D136" s="35"/>
      <c r="E136" s="35"/>
      <c r="F136" s="26">
        <f>((K126*8)+(K127*9)+(K128*10)+(K129*11)+(K130*12))/K135</f>
        <v>9.5089285714285712</v>
      </c>
      <c r="K136" s="30"/>
      <c r="L136" s="3"/>
      <c r="M136" s="3"/>
      <c r="N136" s="3"/>
      <c r="O136" s="3"/>
    </row>
    <row r="137" spans="1:20" ht="12.75" customHeight="1">
      <c r="K137" s="30"/>
      <c r="L137" s="3"/>
      <c r="M137" s="3"/>
      <c r="N137" s="3"/>
      <c r="O137" s="3"/>
    </row>
    <row r="138" spans="1:20" ht="12.75" customHeight="1">
      <c r="A138" s="40" t="s">
        <v>63</v>
      </c>
      <c r="L138" s="3"/>
      <c r="M138" s="3"/>
      <c r="O138" s="3"/>
      <c r="R138" s="35">
        <f>B119+B141</f>
        <v>449</v>
      </c>
      <c r="S138" s="35">
        <f>K126+K127+K147+K149</f>
        <v>122</v>
      </c>
      <c r="T138" s="135">
        <f>S138/R138</f>
        <v>0.27171492204899778</v>
      </c>
    </row>
    <row r="139" spans="1:20" ht="25.5" customHeight="1">
      <c r="B139" s="302" t="s">
        <v>2</v>
      </c>
      <c r="C139" s="303"/>
      <c r="D139" s="303"/>
      <c r="E139" s="303"/>
      <c r="F139" s="303"/>
      <c r="G139" s="303"/>
      <c r="H139" s="303"/>
      <c r="I139" s="303"/>
      <c r="J139" s="303"/>
      <c r="L139" s="7" t="s">
        <v>3</v>
      </c>
      <c r="M139" s="7" t="s">
        <v>4</v>
      </c>
      <c r="N139" s="52" t="s">
        <v>5</v>
      </c>
      <c r="O139" s="7" t="s">
        <v>6</v>
      </c>
      <c r="P139" s="6" t="s">
        <v>7</v>
      </c>
      <c r="Q139" s="6" t="s">
        <v>8</v>
      </c>
      <c r="R139" s="7" t="s">
        <v>9</v>
      </c>
    </row>
    <row r="140" spans="1:20" ht="12.75" customHeight="1">
      <c r="A140" s="53" t="s">
        <v>10</v>
      </c>
      <c r="B140" s="54">
        <v>1</v>
      </c>
      <c r="C140" s="54">
        <v>2</v>
      </c>
      <c r="D140" s="54">
        <v>3</v>
      </c>
      <c r="E140" s="54">
        <v>4</v>
      </c>
      <c r="F140" s="54">
        <v>5</v>
      </c>
      <c r="G140" s="54">
        <v>6</v>
      </c>
      <c r="H140" s="54">
        <v>7</v>
      </c>
      <c r="I140" s="54">
        <v>8</v>
      </c>
      <c r="J140" s="54">
        <v>9</v>
      </c>
      <c r="K140" s="55" t="s">
        <v>11</v>
      </c>
      <c r="L140" s="3"/>
      <c r="M140" s="3"/>
      <c r="O140" s="3"/>
      <c r="P140" s="15"/>
      <c r="Q140" s="15"/>
      <c r="R140" s="3"/>
    </row>
    <row r="141" spans="1:20" ht="12.75" customHeight="1">
      <c r="A141" s="29" t="s">
        <v>14</v>
      </c>
      <c r="B141" s="26">
        <v>189</v>
      </c>
      <c r="K141" s="136"/>
      <c r="L141" s="3"/>
      <c r="M141" s="3"/>
      <c r="O141" s="3"/>
      <c r="P141" s="18">
        <f>B141</f>
        <v>189</v>
      </c>
      <c r="Q141" s="15"/>
      <c r="R141" s="3"/>
    </row>
    <row r="142" spans="1:20" ht="12.75" customHeight="1">
      <c r="A142" s="29" t="s">
        <v>15</v>
      </c>
      <c r="C142" s="26">
        <v>78</v>
      </c>
      <c r="K142" s="31"/>
      <c r="L142" s="3"/>
      <c r="M142" s="3"/>
      <c r="O142" s="3">
        <f>C142/B141</f>
        <v>0.41269841269841268</v>
      </c>
      <c r="P142" s="22">
        <v>81</v>
      </c>
      <c r="Q142" s="23">
        <f t="shared" ref="Q142:Q149" si="57">P142/P141</f>
        <v>0.42857142857142855</v>
      </c>
      <c r="R142" s="3">
        <f t="shared" ref="R142:R149" si="58">100%-Q142</f>
        <v>0.5714285714285714</v>
      </c>
    </row>
    <row r="143" spans="1:20" ht="12.75" customHeight="1">
      <c r="A143" s="29" t="s">
        <v>16</v>
      </c>
      <c r="D143" s="26">
        <v>62</v>
      </c>
      <c r="K143" s="31"/>
      <c r="L143" s="3"/>
      <c r="M143" s="3"/>
      <c r="O143" s="3">
        <f>D143/C142</f>
        <v>0.79487179487179482</v>
      </c>
      <c r="P143" s="22">
        <v>77</v>
      </c>
      <c r="Q143" s="23">
        <f t="shared" si="57"/>
        <v>0.95061728395061729</v>
      </c>
      <c r="R143" s="3">
        <f t="shared" si="58"/>
        <v>4.9382716049382713E-2</v>
      </c>
    </row>
    <row r="144" spans="1:20" ht="12.75" customHeight="1">
      <c r="A144" s="29" t="s">
        <v>17</v>
      </c>
      <c r="E144" s="26">
        <v>59</v>
      </c>
      <c r="K144" s="31"/>
      <c r="L144" s="3"/>
      <c r="M144" s="3"/>
      <c r="O144" s="3">
        <f>E144/D143</f>
        <v>0.95161290322580649</v>
      </c>
      <c r="P144" s="22">
        <v>73</v>
      </c>
      <c r="Q144" s="23">
        <f t="shared" si="57"/>
        <v>0.94805194805194803</v>
      </c>
      <c r="R144" s="3">
        <f t="shared" si="58"/>
        <v>5.1948051948051965E-2</v>
      </c>
    </row>
    <row r="145" spans="1:18" ht="12.75" customHeight="1">
      <c r="A145" s="29" t="s">
        <v>18</v>
      </c>
      <c r="F145" s="26">
        <v>58</v>
      </c>
      <c r="K145" s="31"/>
      <c r="L145" s="3"/>
      <c r="M145" s="3"/>
      <c r="O145" s="3">
        <f>F145/E144</f>
        <v>0.98305084745762716</v>
      </c>
      <c r="P145" s="22">
        <v>74</v>
      </c>
      <c r="Q145" s="23">
        <f t="shared" si="57"/>
        <v>1.0136986301369864</v>
      </c>
      <c r="R145" s="3">
        <f t="shared" si="58"/>
        <v>-1.3698630136986356E-2</v>
      </c>
    </row>
    <row r="146" spans="1:18" ht="12.75" customHeight="1">
      <c r="A146" s="29" t="s">
        <v>19</v>
      </c>
      <c r="G146" s="26">
        <v>56</v>
      </c>
      <c r="K146" s="31"/>
      <c r="L146" s="3"/>
      <c r="M146" s="3"/>
      <c r="O146" s="3">
        <f>G146/F145</f>
        <v>0.96551724137931039</v>
      </c>
      <c r="P146" s="22">
        <v>69</v>
      </c>
      <c r="Q146" s="23">
        <f t="shared" si="57"/>
        <v>0.93243243243243246</v>
      </c>
      <c r="R146" s="3">
        <f t="shared" si="58"/>
        <v>6.7567567567567544E-2</v>
      </c>
    </row>
    <row r="147" spans="1:18" ht="12.75" customHeight="1">
      <c r="A147" s="29" t="s">
        <v>20</v>
      </c>
      <c r="H147" s="26">
        <v>56</v>
      </c>
      <c r="K147" s="31">
        <v>1</v>
      </c>
      <c r="L147" s="3"/>
      <c r="M147" s="3"/>
      <c r="N147" s="3"/>
      <c r="O147" s="3">
        <f>H147/G146</f>
        <v>1</v>
      </c>
      <c r="P147" s="22">
        <v>71</v>
      </c>
      <c r="Q147" s="23">
        <f t="shared" si="57"/>
        <v>1.0289855072463767</v>
      </c>
      <c r="R147" s="3">
        <f t="shared" si="58"/>
        <v>-2.8985507246376718E-2</v>
      </c>
    </row>
    <row r="148" spans="1:18" ht="12.75" customHeight="1">
      <c r="A148" s="29" t="s">
        <v>21</v>
      </c>
      <c r="I148" s="26">
        <v>56</v>
      </c>
      <c r="K148" s="31"/>
      <c r="L148" s="3"/>
      <c r="M148" s="3"/>
      <c r="N148" s="3"/>
      <c r="O148" s="3">
        <f>I148/H147</f>
        <v>1</v>
      </c>
      <c r="P148" s="22">
        <v>72</v>
      </c>
      <c r="Q148" s="23">
        <f t="shared" si="57"/>
        <v>1.0140845070422535</v>
      </c>
      <c r="R148" s="3">
        <f t="shared" si="58"/>
        <v>-1.4084507042253502E-2</v>
      </c>
    </row>
    <row r="149" spans="1:18" ht="12.75" customHeight="1">
      <c r="A149" s="29" t="s">
        <v>22</v>
      </c>
      <c r="J149" s="26">
        <v>56</v>
      </c>
      <c r="K149" s="31">
        <v>57</v>
      </c>
      <c r="L149" s="3"/>
      <c r="M149" s="3"/>
      <c r="N149" s="3"/>
      <c r="O149" s="3">
        <f>J149/I148</f>
        <v>1</v>
      </c>
      <c r="P149" s="22">
        <v>88</v>
      </c>
      <c r="Q149" s="23">
        <f t="shared" si="57"/>
        <v>1.2222222222222223</v>
      </c>
      <c r="R149" s="3">
        <f t="shared" si="58"/>
        <v>-0.22222222222222232</v>
      </c>
    </row>
    <row r="150" spans="1:18" ht="12.75" customHeight="1">
      <c r="A150" s="29" t="s">
        <v>23</v>
      </c>
      <c r="J150" s="26">
        <v>8</v>
      </c>
      <c r="K150" s="136">
        <v>9</v>
      </c>
      <c r="L150" s="3"/>
      <c r="M150" s="3"/>
      <c r="N150" s="3"/>
      <c r="O150" s="3"/>
      <c r="P150" s="22">
        <v>12</v>
      </c>
      <c r="Q150" s="23"/>
      <c r="R150" s="3"/>
    </row>
    <row r="151" spans="1:18" ht="12.75" customHeight="1">
      <c r="A151" s="29" t="s">
        <v>48</v>
      </c>
      <c r="J151" s="26">
        <v>3</v>
      </c>
      <c r="K151" s="136">
        <v>2</v>
      </c>
      <c r="L151" s="3"/>
      <c r="M151" s="3"/>
      <c r="N151" s="3"/>
      <c r="O151" s="3"/>
      <c r="P151" s="22">
        <v>5</v>
      </c>
      <c r="Q151" s="23"/>
      <c r="R151" s="3"/>
    </row>
    <row r="152" spans="1:18" ht="12.75" customHeight="1">
      <c r="A152" s="29" t="s">
        <v>49</v>
      </c>
      <c r="J152" s="26">
        <v>2</v>
      </c>
      <c r="K152" s="136">
        <v>2</v>
      </c>
      <c r="L152" s="3"/>
      <c r="M152" s="3"/>
      <c r="N152" s="3"/>
      <c r="O152" s="3"/>
      <c r="P152" s="22">
        <v>3</v>
      </c>
      <c r="Q152" s="23"/>
      <c r="R152" s="3"/>
    </row>
    <row r="153" spans="1:18" ht="12.75" customHeight="1">
      <c r="A153" s="29" t="s">
        <v>50</v>
      </c>
      <c r="J153" s="26">
        <v>1</v>
      </c>
      <c r="K153" s="136">
        <v>1</v>
      </c>
      <c r="L153" s="3"/>
      <c r="M153" s="3"/>
      <c r="N153" s="3"/>
      <c r="O153" s="3"/>
      <c r="P153" s="22">
        <v>1</v>
      </c>
      <c r="Q153" s="23"/>
      <c r="R153" s="3"/>
    </row>
    <row r="154" spans="1:18" ht="12.75" customHeight="1">
      <c r="A154" s="29"/>
      <c r="K154" s="136"/>
      <c r="L154" s="3"/>
      <c r="M154" s="3"/>
      <c r="N154" s="3"/>
      <c r="O154" s="3"/>
      <c r="P154" s="22"/>
      <c r="Q154" s="23"/>
      <c r="R154" s="3"/>
    </row>
    <row r="155" spans="1:18" ht="12.75" customHeight="1">
      <c r="A155" s="29"/>
      <c r="K155" s="30">
        <f>SUM(K147:K153)</f>
        <v>72</v>
      </c>
      <c r="L155" s="3">
        <f>SUM(K147:K149)/B141</f>
        <v>0.30687830687830686</v>
      </c>
      <c r="M155" s="3">
        <f>K155/B141</f>
        <v>0.38095238095238093</v>
      </c>
      <c r="N155" s="3">
        <f>M155-L155</f>
        <v>7.407407407407407E-2</v>
      </c>
      <c r="O155" s="3"/>
      <c r="P155" s="22"/>
      <c r="Q155" s="23"/>
      <c r="R155" s="3"/>
    </row>
    <row r="156" spans="1:18" ht="12.75" customHeight="1">
      <c r="A156" s="34" t="s">
        <v>34</v>
      </c>
      <c r="B156" s="34"/>
      <c r="C156" s="34"/>
      <c r="D156" s="35"/>
      <c r="E156" s="35"/>
      <c r="F156" s="26">
        <f>((K147*7)+(K149*8)+(K150*9)+(K151*10))/K155</f>
        <v>7.833333333333333</v>
      </c>
      <c r="K156" s="30"/>
      <c r="L156" s="3"/>
      <c r="M156" s="3"/>
      <c r="N156" s="3"/>
      <c r="O156" s="3"/>
      <c r="P156" s="22"/>
      <c r="Q156" s="23"/>
      <c r="R156" s="3"/>
    </row>
    <row r="157" spans="1:18" ht="12.75" customHeight="1">
      <c r="A157" s="26" t="s">
        <v>27</v>
      </c>
      <c r="L157" s="3"/>
      <c r="M157" s="3"/>
      <c r="O157" s="3"/>
    </row>
    <row r="158" spans="1:18" ht="12.75" customHeight="1">
      <c r="A158" s="40" t="s">
        <v>64</v>
      </c>
      <c r="L158" s="3"/>
      <c r="M158" s="3"/>
      <c r="O158" s="3"/>
    </row>
    <row r="159" spans="1:18" ht="25.5" customHeight="1">
      <c r="B159" s="302" t="s">
        <v>2</v>
      </c>
      <c r="C159" s="303"/>
      <c r="D159" s="303"/>
      <c r="E159" s="303"/>
      <c r="F159" s="303"/>
      <c r="G159" s="303"/>
      <c r="H159" s="303"/>
      <c r="I159" s="303"/>
      <c r="J159" s="303"/>
      <c r="L159" s="7" t="s">
        <v>3</v>
      </c>
      <c r="M159" s="7" t="s">
        <v>4</v>
      </c>
      <c r="N159" s="52" t="s">
        <v>5</v>
      </c>
      <c r="O159" s="7" t="s">
        <v>6</v>
      </c>
      <c r="P159" s="6" t="s">
        <v>7</v>
      </c>
      <c r="Q159" s="6" t="s">
        <v>8</v>
      </c>
      <c r="R159" s="7" t="s">
        <v>9</v>
      </c>
    </row>
    <row r="160" spans="1:18" ht="12.75" customHeight="1">
      <c r="A160" s="53" t="s">
        <v>10</v>
      </c>
      <c r="B160" s="54">
        <v>1</v>
      </c>
      <c r="C160" s="54">
        <v>2</v>
      </c>
      <c r="D160" s="54">
        <v>3</v>
      </c>
      <c r="E160" s="54">
        <v>4</v>
      </c>
      <c r="F160" s="54">
        <v>5</v>
      </c>
      <c r="G160" s="54">
        <v>6</v>
      </c>
      <c r="H160" s="54">
        <v>7</v>
      </c>
      <c r="I160" s="54">
        <v>8</v>
      </c>
      <c r="J160" s="54">
        <v>9</v>
      </c>
      <c r="K160" s="55" t="s">
        <v>11</v>
      </c>
      <c r="L160" s="3"/>
      <c r="M160" s="3"/>
      <c r="O160" s="3"/>
      <c r="P160" s="15"/>
      <c r="Q160" s="15"/>
      <c r="R160" s="3"/>
    </row>
    <row r="161" spans="1:18" ht="12.75" customHeight="1">
      <c r="A161" s="29" t="s">
        <v>15</v>
      </c>
      <c r="B161" s="26">
        <v>296</v>
      </c>
      <c r="K161" s="31"/>
      <c r="L161" s="3"/>
      <c r="M161" s="3"/>
      <c r="O161" s="3"/>
      <c r="P161" s="18">
        <f>B161</f>
        <v>296</v>
      </c>
      <c r="Q161" s="15"/>
      <c r="R161" s="3"/>
    </row>
    <row r="162" spans="1:18" ht="12.75" customHeight="1">
      <c r="A162" s="29" t="s">
        <v>16</v>
      </c>
      <c r="C162" s="26">
        <v>136</v>
      </c>
      <c r="K162" s="31"/>
      <c r="L162" s="3"/>
      <c r="M162" s="3"/>
      <c r="O162" s="3">
        <f>C162/B161</f>
        <v>0.45945945945945948</v>
      </c>
      <c r="P162" s="22">
        <v>136</v>
      </c>
      <c r="Q162" s="23">
        <f t="shared" ref="Q162:Q169" si="59">P162/P161</f>
        <v>0.45945945945945948</v>
      </c>
      <c r="R162" s="3">
        <f t="shared" ref="R162:R169" si="60">100%-Q162</f>
        <v>0.54054054054054057</v>
      </c>
    </row>
    <row r="163" spans="1:18" ht="12.75" customHeight="1">
      <c r="A163" s="29" t="s">
        <v>17</v>
      </c>
      <c r="D163" s="26">
        <v>122</v>
      </c>
      <c r="K163" s="31"/>
      <c r="L163" s="3"/>
      <c r="M163" s="3"/>
      <c r="O163" s="3">
        <f>D163/C162</f>
        <v>0.8970588235294118</v>
      </c>
      <c r="P163" s="22">
        <v>129</v>
      </c>
      <c r="Q163" s="23">
        <f t="shared" si="59"/>
        <v>0.94852941176470584</v>
      </c>
      <c r="R163" s="3">
        <f t="shared" si="60"/>
        <v>5.1470588235294157E-2</v>
      </c>
    </row>
    <row r="164" spans="1:18" ht="12.75" customHeight="1">
      <c r="A164" s="29" t="s">
        <v>18</v>
      </c>
      <c r="E164" s="26">
        <v>114</v>
      </c>
      <c r="K164" s="31"/>
      <c r="L164" s="3"/>
      <c r="M164" s="3"/>
      <c r="O164" s="3">
        <f>E164/D163</f>
        <v>0.93442622950819676</v>
      </c>
      <c r="P164" s="22">
        <v>126</v>
      </c>
      <c r="Q164" s="23">
        <f t="shared" si="59"/>
        <v>0.97674418604651159</v>
      </c>
      <c r="R164" s="3">
        <f t="shared" si="60"/>
        <v>2.3255813953488413E-2</v>
      </c>
    </row>
    <row r="165" spans="1:18" ht="12.75" customHeight="1">
      <c r="A165" s="29" t="s">
        <v>19</v>
      </c>
      <c r="F165" s="26">
        <v>106</v>
      </c>
      <c r="K165" s="31"/>
      <c r="L165" s="3"/>
      <c r="M165" s="3"/>
      <c r="O165" s="3">
        <f>F165/E164</f>
        <v>0.92982456140350878</v>
      </c>
      <c r="P165" s="22">
        <v>119</v>
      </c>
      <c r="Q165" s="23">
        <f t="shared" si="59"/>
        <v>0.94444444444444442</v>
      </c>
      <c r="R165" s="3">
        <f t="shared" si="60"/>
        <v>5.555555555555558E-2</v>
      </c>
    </row>
    <row r="166" spans="1:18" ht="12.75" customHeight="1">
      <c r="A166" s="29" t="s">
        <v>20</v>
      </c>
      <c r="G166" s="26">
        <v>101</v>
      </c>
      <c r="K166" s="31"/>
      <c r="L166" s="3"/>
      <c r="M166" s="3"/>
      <c r="N166" s="3"/>
      <c r="O166" s="3">
        <f>G166/F165</f>
        <v>0.95283018867924529</v>
      </c>
      <c r="P166" s="22">
        <v>117</v>
      </c>
      <c r="Q166" s="23">
        <f t="shared" si="59"/>
        <v>0.98319327731092432</v>
      </c>
      <c r="R166" s="3">
        <f t="shared" si="60"/>
        <v>1.6806722689075682E-2</v>
      </c>
    </row>
    <row r="167" spans="1:18" ht="12.75" customHeight="1">
      <c r="A167" s="29" t="s">
        <v>21</v>
      </c>
      <c r="H167" s="26">
        <v>101</v>
      </c>
      <c r="K167" s="31"/>
      <c r="L167" s="3"/>
      <c r="M167" s="3"/>
      <c r="N167" s="3"/>
      <c r="O167" s="3">
        <f>H167/G166</f>
        <v>1</v>
      </c>
      <c r="P167" s="22">
        <v>116</v>
      </c>
      <c r="Q167" s="23">
        <f t="shared" si="59"/>
        <v>0.99145299145299148</v>
      </c>
      <c r="R167" s="3">
        <f t="shared" si="60"/>
        <v>8.5470085470085166E-3</v>
      </c>
    </row>
    <row r="168" spans="1:18" ht="12.75" customHeight="1">
      <c r="A168" s="29" t="s">
        <v>22</v>
      </c>
      <c r="I168" s="26">
        <v>101</v>
      </c>
      <c r="K168" s="31">
        <v>2</v>
      </c>
      <c r="L168" s="3"/>
      <c r="M168" s="3"/>
      <c r="N168" s="3"/>
      <c r="O168" s="3">
        <f>I168/H167</f>
        <v>1</v>
      </c>
      <c r="P168" s="22">
        <v>163</v>
      </c>
      <c r="Q168" s="23">
        <f t="shared" si="59"/>
        <v>1.4051724137931034</v>
      </c>
      <c r="R168" s="3">
        <f t="shared" si="60"/>
        <v>-0.40517241379310343</v>
      </c>
    </row>
    <row r="169" spans="1:18" ht="12.75" customHeight="1">
      <c r="A169" s="29" t="s">
        <v>23</v>
      </c>
      <c r="J169" s="26">
        <v>101</v>
      </c>
      <c r="K169" s="31">
        <v>97</v>
      </c>
      <c r="L169" s="3"/>
      <c r="M169" s="3"/>
      <c r="N169" s="3"/>
      <c r="O169" s="3">
        <f>J169/I168</f>
        <v>1</v>
      </c>
      <c r="P169" s="22">
        <v>114</v>
      </c>
      <c r="Q169" s="23">
        <f t="shared" si="59"/>
        <v>0.69938650306748462</v>
      </c>
      <c r="R169" s="3">
        <f t="shared" si="60"/>
        <v>0.30061349693251538</v>
      </c>
    </row>
    <row r="170" spans="1:18" ht="12.75" customHeight="1">
      <c r="A170" s="29" t="s">
        <v>48</v>
      </c>
      <c r="J170" s="26">
        <v>11</v>
      </c>
      <c r="K170" s="31">
        <v>11</v>
      </c>
      <c r="L170" s="3"/>
      <c r="M170" s="3"/>
      <c r="N170" s="3"/>
      <c r="O170" s="3"/>
      <c r="P170" s="22">
        <v>15</v>
      </c>
      <c r="Q170" s="23"/>
      <c r="R170" s="3"/>
    </row>
    <row r="171" spans="1:18" ht="12.75" customHeight="1">
      <c r="A171" s="29" t="s">
        <v>49</v>
      </c>
      <c r="J171" s="26">
        <v>2</v>
      </c>
      <c r="K171" s="31">
        <v>1</v>
      </c>
      <c r="L171" s="3"/>
      <c r="M171" s="3"/>
      <c r="N171" s="3"/>
      <c r="O171" s="3"/>
      <c r="P171" s="22">
        <v>4</v>
      </c>
      <c r="Q171" s="23"/>
      <c r="R171" s="3"/>
    </row>
    <row r="172" spans="1:18" ht="12.75" customHeight="1">
      <c r="A172" s="29" t="s">
        <v>50</v>
      </c>
      <c r="J172" s="26">
        <v>2</v>
      </c>
      <c r="K172" s="31">
        <v>1</v>
      </c>
      <c r="L172" s="3"/>
      <c r="M172" s="3"/>
      <c r="N172" s="3"/>
      <c r="O172" s="3"/>
      <c r="P172" s="22">
        <v>2</v>
      </c>
      <c r="Q172" s="23"/>
      <c r="R172" s="3"/>
    </row>
    <row r="173" spans="1:18" ht="12.75" customHeight="1">
      <c r="A173" s="29" t="s">
        <v>51</v>
      </c>
      <c r="K173" s="31"/>
      <c r="L173" s="3"/>
      <c r="M173" s="3"/>
      <c r="N173" s="3"/>
      <c r="O173" s="3"/>
      <c r="P173" s="22"/>
      <c r="Q173" s="23"/>
      <c r="R173" s="3"/>
    </row>
    <row r="174" spans="1:18" ht="12.75" customHeight="1">
      <c r="A174" s="29" t="s">
        <v>52</v>
      </c>
      <c r="K174" s="31"/>
      <c r="L174" s="3"/>
      <c r="M174" s="3"/>
      <c r="N174" s="3"/>
      <c r="O174" s="3"/>
      <c r="P174" s="22"/>
      <c r="Q174" s="23"/>
      <c r="R174" s="3"/>
    </row>
    <row r="175" spans="1:18" ht="12.75" customHeight="1">
      <c r="A175" s="29" t="s">
        <v>53</v>
      </c>
      <c r="K175" s="31"/>
      <c r="L175" s="3"/>
      <c r="M175" s="3"/>
      <c r="N175" s="3"/>
      <c r="O175" s="3"/>
      <c r="P175" s="22"/>
      <c r="Q175" s="23"/>
      <c r="R175" s="3"/>
    </row>
    <row r="176" spans="1:18" ht="12.75" customHeight="1">
      <c r="A176" s="29" t="s">
        <v>54</v>
      </c>
      <c r="H176" s="26">
        <v>1</v>
      </c>
      <c r="K176" s="31">
        <v>1</v>
      </c>
      <c r="L176" s="3"/>
      <c r="M176" s="3"/>
      <c r="N176" s="3"/>
      <c r="O176" s="3"/>
      <c r="P176" s="22">
        <v>1</v>
      </c>
      <c r="Q176" s="23"/>
      <c r="R176" s="3"/>
    </row>
    <row r="177" spans="1:18" ht="12.75" customHeight="1">
      <c r="A177" s="29"/>
      <c r="K177" s="30">
        <f>SUM(K168:K176)</f>
        <v>113</v>
      </c>
      <c r="L177" s="3">
        <f>(K169+K168)/B161</f>
        <v>0.33445945945945948</v>
      </c>
      <c r="M177" s="3">
        <f>K177/B161</f>
        <v>0.38175675675675674</v>
      </c>
      <c r="N177" s="3">
        <f>M177-L177</f>
        <v>4.7297297297297258E-2</v>
      </c>
      <c r="O177" s="3"/>
      <c r="P177" s="22"/>
      <c r="Q177" s="23"/>
      <c r="R177" s="3"/>
    </row>
    <row r="178" spans="1:18" ht="12.75" customHeight="1">
      <c r="A178" s="29"/>
      <c r="L178" s="3"/>
      <c r="M178" s="3"/>
      <c r="O178" s="3"/>
      <c r="P178" s="22"/>
      <c r="Q178" s="23"/>
      <c r="R178" s="3"/>
    </row>
    <row r="179" spans="1:18" ht="12.75" customHeight="1">
      <c r="A179" s="34" t="s">
        <v>34</v>
      </c>
      <c r="B179" s="34"/>
      <c r="C179" s="34"/>
      <c r="D179" s="35"/>
      <c r="E179" s="35"/>
      <c r="F179" s="26">
        <f>((K169*9)+(K170*10))/K177</f>
        <v>8.6991150442477885</v>
      </c>
      <c r="K179" s="3"/>
      <c r="L179" s="3"/>
      <c r="M179" s="3"/>
      <c r="N179" s="3"/>
      <c r="O179" s="3"/>
      <c r="P179" s="22"/>
      <c r="Q179" s="23"/>
      <c r="R179" s="3"/>
    </row>
    <row r="180" spans="1:18" ht="12.75" customHeight="1">
      <c r="A180" s="29"/>
      <c r="K180" s="3"/>
      <c r="L180" s="3"/>
      <c r="M180" s="3"/>
      <c r="N180" s="3"/>
      <c r="O180" s="3"/>
      <c r="P180" s="22"/>
      <c r="Q180" s="23"/>
      <c r="R180" s="3"/>
    </row>
    <row r="181" spans="1:18" ht="12.75" customHeight="1">
      <c r="L181" s="3"/>
      <c r="M181" s="3"/>
      <c r="O181" s="3"/>
    </row>
    <row r="182" spans="1:18" ht="12.75" customHeight="1">
      <c r="A182" s="40" t="s">
        <v>65</v>
      </c>
      <c r="L182" s="3"/>
      <c r="M182" s="3"/>
      <c r="O182" s="3"/>
    </row>
    <row r="183" spans="1:18" ht="25.5" customHeight="1">
      <c r="B183" s="302" t="s">
        <v>2</v>
      </c>
      <c r="C183" s="303"/>
      <c r="D183" s="303"/>
      <c r="E183" s="303"/>
      <c r="F183" s="303"/>
      <c r="G183" s="303"/>
      <c r="H183" s="303"/>
      <c r="I183" s="303"/>
      <c r="J183" s="303"/>
      <c r="L183" s="7" t="s">
        <v>3</v>
      </c>
      <c r="M183" s="7" t="s">
        <v>4</v>
      </c>
      <c r="N183" s="52" t="s">
        <v>5</v>
      </c>
      <c r="O183" s="7" t="s">
        <v>6</v>
      </c>
      <c r="P183" s="6" t="s">
        <v>7</v>
      </c>
      <c r="Q183" s="6" t="s">
        <v>8</v>
      </c>
      <c r="R183" s="7" t="s">
        <v>9</v>
      </c>
    </row>
    <row r="184" spans="1:18" ht="12.75" customHeight="1">
      <c r="A184" s="53" t="s">
        <v>10</v>
      </c>
      <c r="B184" s="54">
        <v>1</v>
      </c>
      <c r="C184" s="54">
        <v>2</v>
      </c>
      <c r="D184" s="54">
        <v>3</v>
      </c>
      <c r="E184" s="54">
        <v>4</v>
      </c>
      <c r="F184" s="54">
        <v>5</v>
      </c>
      <c r="G184" s="54">
        <v>6</v>
      </c>
      <c r="H184" s="54">
        <v>7</v>
      </c>
      <c r="I184" s="54">
        <v>8</v>
      </c>
      <c r="J184" s="54">
        <v>9</v>
      </c>
      <c r="K184" s="55" t="s">
        <v>11</v>
      </c>
      <c r="L184" s="3"/>
      <c r="M184" s="3"/>
      <c r="O184" s="3"/>
      <c r="P184" s="15"/>
      <c r="Q184" s="15"/>
      <c r="R184" s="3"/>
    </row>
    <row r="185" spans="1:18" ht="12.75" customHeight="1">
      <c r="A185" s="29" t="s">
        <v>16</v>
      </c>
      <c r="B185" s="26">
        <v>152</v>
      </c>
      <c r="K185" s="31"/>
      <c r="L185" s="3"/>
      <c r="M185" s="3"/>
      <c r="O185" s="3"/>
      <c r="P185" s="18">
        <f>B185</f>
        <v>152</v>
      </c>
      <c r="Q185" s="15"/>
      <c r="R185" s="3"/>
    </row>
    <row r="186" spans="1:18" ht="12.75" customHeight="1">
      <c r="A186" s="29" t="s">
        <v>17</v>
      </c>
      <c r="C186" s="26">
        <v>69</v>
      </c>
      <c r="K186" s="31"/>
      <c r="L186" s="3"/>
      <c r="M186" s="3"/>
      <c r="O186" s="3">
        <f>C186/B185</f>
        <v>0.45394736842105265</v>
      </c>
      <c r="P186" s="22">
        <v>70</v>
      </c>
      <c r="Q186" s="23">
        <f t="shared" ref="Q186:Q193" si="61">P186/P185</f>
        <v>0.46052631578947367</v>
      </c>
      <c r="R186" s="3">
        <f t="shared" ref="R186:R193" si="62">100%-Q186</f>
        <v>0.53947368421052633</v>
      </c>
    </row>
    <row r="187" spans="1:18" ht="12.75" customHeight="1">
      <c r="A187" s="29" t="s">
        <v>18</v>
      </c>
      <c r="D187" s="26">
        <v>50</v>
      </c>
      <c r="K187" s="31"/>
      <c r="L187" s="3"/>
      <c r="M187" s="3"/>
      <c r="O187" s="3">
        <f>D187/C186</f>
        <v>0.72463768115942029</v>
      </c>
      <c r="P187" s="22">
        <v>67</v>
      </c>
      <c r="Q187" s="23">
        <f t="shared" si="61"/>
        <v>0.95714285714285718</v>
      </c>
      <c r="R187" s="3">
        <f t="shared" si="62"/>
        <v>4.2857142857142816E-2</v>
      </c>
    </row>
    <row r="188" spans="1:18" ht="12.75" customHeight="1">
      <c r="A188" s="29" t="s">
        <v>19</v>
      </c>
      <c r="E188" s="26">
        <v>43</v>
      </c>
      <c r="K188" s="31"/>
      <c r="L188" s="3"/>
      <c r="M188" s="3"/>
      <c r="O188" s="3">
        <f>E188/D187</f>
        <v>0.86</v>
      </c>
      <c r="P188" s="22">
        <v>61</v>
      </c>
      <c r="Q188" s="23">
        <f t="shared" si="61"/>
        <v>0.91044776119402981</v>
      </c>
      <c r="R188" s="3">
        <f t="shared" si="62"/>
        <v>8.9552238805970186E-2</v>
      </c>
    </row>
    <row r="189" spans="1:18" ht="12.75" customHeight="1">
      <c r="A189" s="29" t="s">
        <v>20</v>
      </c>
      <c r="F189" s="26">
        <v>36</v>
      </c>
      <c r="K189" s="31"/>
      <c r="L189" s="3"/>
      <c r="M189" s="3"/>
      <c r="N189" s="3"/>
      <c r="O189" s="3">
        <f>F189/E188</f>
        <v>0.83720930232558144</v>
      </c>
      <c r="P189" s="22">
        <v>57</v>
      </c>
      <c r="Q189" s="23">
        <f t="shared" si="61"/>
        <v>0.93442622950819676</v>
      </c>
      <c r="R189" s="3">
        <f t="shared" si="62"/>
        <v>6.557377049180324E-2</v>
      </c>
    </row>
    <row r="190" spans="1:18" ht="12.75" customHeight="1">
      <c r="A190" s="29" t="s">
        <v>21</v>
      </c>
      <c r="G190" s="26">
        <v>36</v>
      </c>
      <c r="K190" s="31"/>
      <c r="L190" s="3"/>
      <c r="M190" s="3"/>
      <c r="N190" s="3"/>
      <c r="O190" s="3">
        <f>G190/F189</f>
        <v>1</v>
      </c>
      <c r="P190" s="22">
        <v>53</v>
      </c>
      <c r="Q190" s="23">
        <f t="shared" si="61"/>
        <v>0.92982456140350878</v>
      </c>
      <c r="R190" s="3">
        <f t="shared" si="62"/>
        <v>7.0175438596491224E-2</v>
      </c>
    </row>
    <row r="191" spans="1:18" ht="12.75" customHeight="1">
      <c r="A191" s="29" t="s">
        <v>22</v>
      </c>
      <c r="H191" s="26">
        <v>36</v>
      </c>
      <c r="K191" s="31"/>
      <c r="L191" s="3"/>
      <c r="M191" s="3"/>
      <c r="N191" s="3"/>
      <c r="O191" s="3">
        <f>H191/G190</f>
        <v>1</v>
      </c>
      <c r="P191" s="22">
        <v>66</v>
      </c>
      <c r="Q191" s="23">
        <f t="shared" si="61"/>
        <v>1.2452830188679245</v>
      </c>
      <c r="R191" s="3">
        <f t="shared" si="62"/>
        <v>-0.24528301886792447</v>
      </c>
    </row>
    <row r="192" spans="1:18" ht="12.75" customHeight="1">
      <c r="A192" s="29" t="s">
        <v>23</v>
      </c>
      <c r="I192" s="26">
        <v>34</v>
      </c>
      <c r="K192" s="31"/>
      <c r="L192" s="3"/>
      <c r="M192" s="3"/>
      <c r="N192" s="3"/>
      <c r="O192" s="3">
        <f>I192/H191</f>
        <v>0.94444444444444442</v>
      </c>
      <c r="P192" s="22">
        <v>49</v>
      </c>
      <c r="Q192" s="23">
        <f t="shared" si="61"/>
        <v>0.74242424242424243</v>
      </c>
      <c r="R192" s="3">
        <f t="shared" si="62"/>
        <v>0.25757575757575757</v>
      </c>
    </row>
    <row r="193" spans="1:18" ht="12.75" customHeight="1">
      <c r="A193" s="29" t="s">
        <v>48</v>
      </c>
      <c r="J193" s="26">
        <v>34</v>
      </c>
      <c r="K193" s="31">
        <v>35</v>
      </c>
      <c r="L193" s="3"/>
      <c r="M193" s="3"/>
      <c r="N193" s="3"/>
      <c r="O193" s="3">
        <f>J193/I192</f>
        <v>1</v>
      </c>
      <c r="P193" s="22">
        <v>50</v>
      </c>
      <c r="Q193" s="23">
        <f t="shared" si="61"/>
        <v>1.0204081632653061</v>
      </c>
      <c r="R193" s="3">
        <f t="shared" si="62"/>
        <v>-2.0408163265306145E-2</v>
      </c>
    </row>
    <row r="194" spans="1:18" ht="12.75" customHeight="1">
      <c r="A194" s="29" t="s">
        <v>49</v>
      </c>
      <c r="J194" s="26">
        <v>7</v>
      </c>
      <c r="K194" s="31">
        <v>6</v>
      </c>
      <c r="L194" s="3"/>
      <c r="M194" s="3"/>
      <c r="N194" s="3"/>
      <c r="O194" s="3"/>
      <c r="P194" s="22">
        <v>15</v>
      </c>
      <c r="Q194" s="23"/>
      <c r="R194" s="3"/>
    </row>
    <row r="195" spans="1:18" ht="12.75" customHeight="1">
      <c r="A195" s="29" t="s">
        <v>50</v>
      </c>
      <c r="J195" s="26">
        <v>4</v>
      </c>
      <c r="K195" s="31">
        <v>1</v>
      </c>
      <c r="L195" s="3"/>
      <c r="M195" s="3"/>
      <c r="N195" s="3"/>
      <c r="O195" s="3"/>
      <c r="P195" s="22">
        <v>8</v>
      </c>
      <c r="Q195" s="23"/>
      <c r="R195" s="3"/>
    </row>
    <row r="196" spans="1:18" ht="12.75" customHeight="1">
      <c r="A196" s="29" t="s">
        <v>51</v>
      </c>
      <c r="J196" s="26">
        <v>3</v>
      </c>
      <c r="K196" s="31">
        <v>2</v>
      </c>
      <c r="L196" s="3"/>
      <c r="M196" s="3"/>
      <c r="N196" s="3"/>
      <c r="O196" s="3"/>
      <c r="P196" s="22">
        <v>6</v>
      </c>
      <c r="Q196" s="23"/>
      <c r="R196" s="3"/>
    </row>
    <row r="197" spans="1:18" ht="12.75" customHeight="1">
      <c r="A197" s="29" t="s">
        <v>52</v>
      </c>
      <c r="J197" s="26">
        <v>2</v>
      </c>
      <c r="K197" s="31">
        <v>2</v>
      </c>
      <c r="L197" s="3"/>
      <c r="M197" s="3"/>
      <c r="N197" s="3"/>
      <c r="O197" s="3"/>
      <c r="P197" s="22">
        <v>3</v>
      </c>
      <c r="Q197" s="23"/>
      <c r="R197" s="3"/>
    </row>
    <row r="198" spans="1:18" ht="12.75" customHeight="1">
      <c r="A198" s="29" t="s">
        <v>53</v>
      </c>
      <c r="J198" s="26">
        <v>2</v>
      </c>
      <c r="K198" s="31"/>
      <c r="L198" s="3"/>
      <c r="M198" s="3"/>
      <c r="N198" s="3"/>
      <c r="O198" s="3"/>
      <c r="P198" s="22">
        <v>2</v>
      </c>
      <c r="Q198" s="23"/>
      <c r="R198" s="3"/>
    </row>
    <row r="199" spans="1:18" ht="12.75" customHeight="1">
      <c r="A199" s="29" t="s">
        <v>54</v>
      </c>
      <c r="J199" s="26">
        <v>2</v>
      </c>
      <c r="K199" s="31">
        <v>2</v>
      </c>
      <c r="L199" s="3"/>
      <c r="M199" s="3"/>
      <c r="N199" s="3"/>
      <c r="O199" s="3"/>
      <c r="P199" s="22">
        <v>2</v>
      </c>
      <c r="Q199" s="23"/>
      <c r="R199" s="3"/>
    </row>
    <row r="200" spans="1:18" ht="12.75" customHeight="1">
      <c r="K200" s="30">
        <f>SUM(K193:K199)</f>
        <v>48</v>
      </c>
      <c r="L200" s="3">
        <f>K193/B185</f>
        <v>0.23026315789473684</v>
      </c>
      <c r="M200" s="3">
        <f>K200/B185</f>
        <v>0.31578947368421051</v>
      </c>
      <c r="N200" s="3">
        <f>M200-L200</f>
        <v>8.5526315789473673E-2</v>
      </c>
      <c r="O200" s="3"/>
    </row>
    <row r="201" spans="1:18" ht="12.75" customHeight="1">
      <c r="K201" s="30"/>
      <c r="L201" s="3"/>
      <c r="M201" s="3"/>
      <c r="N201" s="3"/>
      <c r="O201" s="3"/>
    </row>
    <row r="202" spans="1:18" ht="12.75" customHeight="1">
      <c r="A202" s="40" t="s">
        <v>66</v>
      </c>
      <c r="L202" s="3"/>
      <c r="M202" s="3"/>
      <c r="O202" s="3"/>
    </row>
    <row r="203" spans="1:18" ht="20.25" customHeight="1">
      <c r="A203" s="304" t="s">
        <v>10</v>
      </c>
      <c r="B203" s="294" t="s">
        <v>2</v>
      </c>
      <c r="C203" s="289"/>
      <c r="D203" s="289"/>
      <c r="E203" s="289"/>
      <c r="F203" s="289"/>
      <c r="G203" s="289"/>
      <c r="H203" s="289"/>
      <c r="I203" s="289"/>
      <c r="J203" s="290"/>
      <c r="K203" s="295" t="s">
        <v>11</v>
      </c>
      <c r="L203" s="286" t="s">
        <v>3</v>
      </c>
      <c r="M203" s="286" t="s">
        <v>4</v>
      </c>
      <c r="N203" s="284" t="s">
        <v>5</v>
      </c>
      <c r="O203" s="286" t="s">
        <v>6</v>
      </c>
      <c r="P203" s="287" t="s">
        <v>7</v>
      </c>
      <c r="Q203" s="287" t="s">
        <v>8</v>
      </c>
      <c r="R203" s="286" t="s">
        <v>9</v>
      </c>
    </row>
    <row r="204" spans="1:18" ht="15.75" customHeight="1">
      <c r="A204" s="285"/>
      <c r="B204" s="64">
        <v>1</v>
      </c>
      <c r="C204" s="64">
        <v>2</v>
      </c>
      <c r="D204" s="64">
        <v>3</v>
      </c>
      <c r="E204" s="64">
        <v>4</v>
      </c>
      <c r="F204" s="64">
        <v>5</v>
      </c>
      <c r="G204" s="64">
        <v>6</v>
      </c>
      <c r="H204" s="64">
        <v>7</v>
      </c>
      <c r="I204" s="64">
        <v>8</v>
      </c>
      <c r="J204" s="64">
        <v>9</v>
      </c>
      <c r="K204" s="285"/>
      <c r="L204" s="285"/>
      <c r="M204" s="285"/>
      <c r="N204" s="285"/>
      <c r="O204" s="285"/>
      <c r="P204" s="285"/>
      <c r="Q204" s="285"/>
      <c r="R204" s="285"/>
    </row>
    <row r="205" spans="1:18" ht="15.75" customHeight="1">
      <c r="A205" s="64" t="s">
        <v>17</v>
      </c>
      <c r="B205" s="65">
        <v>306</v>
      </c>
      <c r="C205" s="65"/>
      <c r="D205" s="65"/>
      <c r="E205" s="65"/>
      <c r="F205" s="65"/>
      <c r="G205" s="65"/>
      <c r="H205" s="65"/>
      <c r="I205" s="65"/>
      <c r="J205" s="65"/>
      <c r="K205" s="66"/>
      <c r="L205" s="67"/>
      <c r="M205" s="49"/>
      <c r="N205" s="68"/>
      <c r="O205" s="69"/>
      <c r="P205" s="70">
        <f>B205</f>
        <v>306</v>
      </c>
      <c r="Q205" s="71"/>
      <c r="R205" s="69"/>
    </row>
    <row r="206" spans="1:18" ht="15.75" customHeight="1">
      <c r="A206" s="64" t="s">
        <v>18</v>
      </c>
      <c r="B206" s="65">
        <v>1</v>
      </c>
      <c r="C206" s="65">
        <v>179</v>
      </c>
      <c r="D206" s="65"/>
      <c r="E206" s="65"/>
      <c r="F206" s="65"/>
      <c r="G206" s="65"/>
      <c r="H206" s="65"/>
      <c r="I206" s="65"/>
      <c r="J206" s="65"/>
      <c r="K206" s="66"/>
      <c r="L206" s="72"/>
      <c r="M206" s="3"/>
      <c r="N206" s="73"/>
      <c r="O206" s="74">
        <f>C206/B205</f>
        <v>0.58496732026143794</v>
      </c>
      <c r="P206" s="75">
        <v>180</v>
      </c>
      <c r="Q206" s="76">
        <f t="shared" ref="Q206:Q213" si="63">P206/P205</f>
        <v>0.58823529411764708</v>
      </c>
      <c r="R206" s="76">
        <f t="shared" ref="R206:R213" si="64">100%-Q206</f>
        <v>0.41176470588235292</v>
      </c>
    </row>
    <row r="207" spans="1:18" ht="15.75" customHeight="1">
      <c r="A207" s="64" t="s">
        <v>19</v>
      </c>
      <c r="B207" s="65"/>
      <c r="C207" s="65"/>
      <c r="D207" s="65">
        <v>138</v>
      </c>
      <c r="E207" s="65"/>
      <c r="F207" s="65"/>
      <c r="G207" s="65"/>
      <c r="H207" s="65"/>
      <c r="I207" s="65"/>
      <c r="J207" s="65"/>
      <c r="K207" s="66"/>
      <c r="L207" s="72"/>
      <c r="M207" s="3"/>
      <c r="N207" s="73"/>
      <c r="O207" s="74">
        <f>D207/C206</f>
        <v>0.77094972067039103</v>
      </c>
      <c r="P207" s="75">
        <v>166</v>
      </c>
      <c r="Q207" s="76">
        <f t="shared" si="63"/>
        <v>0.92222222222222228</v>
      </c>
      <c r="R207" s="76">
        <f t="shared" si="64"/>
        <v>7.7777777777777724E-2</v>
      </c>
    </row>
    <row r="208" spans="1:18" ht="15.75" customHeight="1">
      <c r="A208" s="64" t="s">
        <v>20</v>
      </c>
      <c r="B208" s="65"/>
      <c r="C208" s="65"/>
      <c r="D208" s="65"/>
      <c r="E208" s="65">
        <v>115</v>
      </c>
      <c r="F208" s="65"/>
      <c r="G208" s="65"/>
      <c r="H208" s="65"/>
      <c r="I208" s="65"/>
      <c r="J208" s="65"/>
      <c r="K208" s="66"/>
      <c r="L208" s="72"/>
      <c r="M208" s="3"/>
      <c r="N208" s="73"/>
      <c r="O208" s="74">
        <f>E208/D207</f>
        <v>0.83333333333333337</v>
      </c>
      <c r="P208" s="75">
        <v>161</v>
      </c>
      <c r="Q208" s="76">
        <f t="shared" si="63"/>
        <v>0.96987951807228912</v>
      </c>
      <c r="R208" s="76">
        <f t="shared" si="64"/>
        <v>3.0120481927710885E-2</v>
      </c>
    </row>
    <row r="209" spans="1:18" ht="15.75" customHeight="1">
      <c r="A209" s="64" t="s">
        <v>21</v>
      </c>
      <c r="B209" s="65"/>
      <c r="C209" s="65"/>
      <c r="D209" s="65"/>
      <c r="E209" s="65"/>
      <c r="F209" s="65">
        <v>110</v>
      </c>
      <c r="G209" s="65"/>
      <c r="H209" s="65"/>
      <c r="I209" s="65"/>
      <c r="J209" s="65"/>
      <c r="K209" s="66"/>
      <c r="L209" s="72"/>
      <c r="M209" s="3"/>
      <c r="N209" s="73"/>
      <c r="O209" s="74">
        <f>F209/E208</f>
        <v>0.95652173913043481</v>
      </c>
      <c r="P209" s="75">
        <v>152</v>
      </c>
      <c r="Q209" s="76">
        <f t="shared" si="63"/>
        <v>0.94409937888198758</v>
      </c>
      <c r="R209" s="76">
        <f t="shared" si="64"/>
        <v>5.5900621118012417E-2</v>
      </c>
    </row>
    <row r="210" spans="1:18" ht="15.75" customHeight="1">
      <c r="A210" s="64" t="s">
        <v>22</v>
      </c>
      <c r="B210" s="65"/>
      <c r="C210" s="65"/>
      <c r="D210" s="65"/>
      <c r="E210" s="65"/>
      <c r="F210" s="65"/>
      <c r="G210" s="65">
        <v>110</v>
      </c>
      <c r="H210" s="65"/>
      <c r="I210" s="65"/>
      <c r="J210" s="65"/>
      <c r="K210" s="66"/>
      <c r="L210" s="72"/>
      <c r="M210" s="3"/>
      <c r="N210" s="73"/>
      <c r="O210" s="74">
        <f>G210/F209</f>
        <v>1</v>
      </c>
      <c r="P210" s="75">
        <v>140</v>
      </c>
      <c r="Q210" s="76">
        <f t="shared" si="63"/>
        <v>0.92105263157894735</v>
      </c>
      <c r="R210" s="76">
        <f t="shared" si="64"/>
        <v>7.8947368421052655E-2</v>
      </c>
    </row>
    <row r="211" spans="1:18" ht="15.75" customHeight="1">
      <c r="A211" s="64" t="s">
        <v>23</v>
      </c>
      <c r="B211" s="65"/>
      <c r="C211" s="65"/>
      <c r="D211" s="65"/>
      <c r="E211" s="65"/>
      <c r="F211" s="65"/>
      <c r="G211" s="65"/>
      <c r="H211" s="65">
        <v>110</v>
      </c>
      <c r="I211" s="65"/>
      <c r="J211" s="65"/>
      <c r="K211" s="66"/>
      <c r="L211" s="72"/>
      <c r="M211" s="3"/>
      <c r="N211" s="73"/>
      <c r="O211" s="74">
        <f>H211/G210</f>
        <v>1</v>
      </c>
      <c r="P211" s="75">
        <v>143</v>
      </c>
      <c r="Q211" s="76">
        <f t="shared" si="63"/>
        <v>1.0214285714285714</v>
      </c>
      <c r="R211" s="76">
        <f t="shared" si="64"/>
        <v>-2.1428571428571352E-2</v>
      </c>
    </row>
    <row r="212" spans="1:18" ht="15.75" customHeight="1">
      <c r="A212" s="64" t="s">
        <v>48</v>
      </c>
      <c r="B212" s="65"/>
      <c r="C212" s="65"/>
      <c r="D212" s="65"/>
      <c r="E212" s="65"/>
      <c r="F212" s="65"/>
      <c r="G212" s="65"/>
      <c r="H212" s="65"/>
      <c r="I212" s="65">
        <v>110</v>
      </c>
      <c r="J212" s="65"/>
      <c r="K212" s="66"/>
      <c r="L212" s="72"/>
      <c r="M212" s="3"/>
      <c r="N212" s="73"/>
      <c r="O212" s="74">
        <f>I212/H211</f>
        <v>1</v>
      </c>
      <c r="P212" s="75">
        <v>142</v>
      </c>
      <c r="Q212" s="76">
        <f t="shared" si="63"/>
        <v>0.99300699300699302</v>
      </c>
      <c r="R212" s="76">
        <f t="shared" si="64"/>
        <v>6.9930069930069783E-3</v>
      </c>
    </row>
    <row r="213" spans="1:18" ht="15.75" customHeight="1">
      <c r="A213" s="64" t="s">
        <v>49</v>
      </c>
      <c r="B213" s="65"/>
      <c r="C213" s="65"/>
      <c r="D213" s="65"/>
      <c r="E213" s="65"/>
      <c r="F213" s="65"/>
      <c r="G213" s="65"/>
      <c r="H213" s="65"/>
      <c r="I213" s="65"/>
      <c r="J213" s="65">
        <v>110</v>
      </c>
      <c r="K213" s="66">
        <v>103</v>
      </c>
      <c r="L213" s="72"/>
      <c r="M213" s="3"/>
      <c r="N213" s="73"/>
      <c r="O213" s="78">
        <f>J213/I212</f>
        <v>1</v>
      </c>
      <c r="P213" s="75">
        <v>143</v>
      </c>
      <c r="Q213" s="79">
        <f t="shared" si="63"/>
        <v>1.0070422535211268</v>
      </c>
      <c r="R213" s="79">
        <f t="shared" si="64"/>
        <v>-7.0422535211267512E-3</v>
      </c>
    </row>
    <row r="214" spans="1:18" ht="15.75" customHeight="1">
      <c r="A214" s="64" t="s">
        <v>50</v>
      </c>
      <c r="B214" s="65"/>
      <c r="C214" s="65"/>
      <c r="D214" s="65"/>
      <c r="E214" s="65"/>
      <c r="F214" s="65"/>
      <c r="G214" s="65"/>
      <c r="H214" s="65"/>
      <c r="I214" s="65"/>
      <c r="J214" s="65">
        <v>26</v>
      </c>
      <c r="K214" s="66">
        <v>17</v>
      </c>
      <c r="L214" s="72"/>
      <c r="M214" s="3"/>
      <c r="N214" s="30"/>
      <c r="O214" s="80"/>
      <c r="P214" s="75">
        <v>34</v>
      </c>
      <c r="Q214" s="82"/>
      <c r="R214" s="83"/>
    </row>
    <row r="215" spans="1:18" ht="15.75" customHeight="1">
      <c r="A215" s="64" t="s">
        <v>51</v>
      </c>
      <c r="B215" s="87"/>
      <c r="C215" s="87"/>
      <c r="D215" s="87"/>
      <c r="E215" s="87"/>
      <c r="F215" s="87"/>
      <c r="G215" s="87"/>
      <c r="H215" s="87"/>
      <c r="I215" s="87"/>
      <c r="J215" s="87">
        <v>10</v>
      </c>
      <c r="K215" s="88">
        <v>6</v>
      </c>
      <c r="L215" s="72"/>
      <c r="M215" s="3"/>
      <c r="N215" s="30"/>
      <c r="O215" s="84"/>
      <c r="P215" s="85">
        <v>16</v>
      </c>
      <c r="Q215" s="86"/>
      <c r="R215" s="84"/>
    </row>
    <row r="216" spans="1:18" ht="15.75" customHeight="1">
      <c r="A216" s="64" t="s">
        <v>52</v>
      </c>
      <c r="B216" s="87"/>
      <c r="C216" s="87"/>
      <c r="D216" s="87"/>
      <c r="E216" s="87"/>
      <c r="F216" s="87"/>
      <c r="G216" s="87"/>
      <c r="H216" s="87"/>
      <c r="I216" s="87"/>
      <c r="J216" s="87">
        <v>5</v>
      </c>
      <c r="K216" s="88">
        <v>1</v>
      </c>
      <c r="L216" s="72"/>
      <c r="M216" s="3"/>
      <c r="N216" s="30"/>
      <c r="O216" s="84"/>
      <c r="P216" s="85">
        <v>8</v>
      </c>
      <c r="Q216" s="86"/>
      <c r="R216" s="84"/>
    </row>
    <row r="217" spans="1:18" ht="15.75" customHeight="1">
      <c r="A217" s="64" t="s">
        <v>53</v>
      </c>
      <c r="B217" s="87"/>
      <c r="C217" s="87"/>
      <c r="D217" s="87"/>
      <c r="E217" s="87"/>
      <c r="F217" s="87"/>
      <c r="G217" s="87"/>
      <c r="H217" s="87"/>
      <c r="I217" s="87"/>
      <c r="J217" s="87">
        <v>3</v>
      </c>
      <c r="K217" s="88">
        <v>3</v>
      </c>
      <c r="L217" s="72"/>
      <c r="M217" s="3"/>
      <c r="N217" s="30"/>
      <c r="O217" s="84"/>
      <c r="P217" s="85">
        <v>5</v>
      </c>
      <c r="Q217" s="86"/>
      <c r="R217" s="84"/>
    </row>
    <row r="218" spans="1:18" ht="15.75" customHeight="1">
      <c r="A218" s="64" t="s">
        <v>54</v>
      </c>
      <c r="B218" s="87"/>
      <c r="C218" s="87"/>
      <c r="D218" s="87"/>
      <c r="E218" s="87"/>
      <c r="F218" s="87"/>
      <c r="G218" s="87"/>
      <c r="H218" s="87"/>
      <c r="I218" s="87"/>
      <c r="J218" s="87">
        <v>1</v>
      </c>
      <c r="K218" s="88">
        <v>1</v>
      </c>
      <c r="L218" s="72"/>
      <c r="M218" s="3"/>
      <c r="N218" s="30"/>
      <c r="O218" s="3"/>
      <c r="P218" s="30">
        <v>1</v>
      </c>
      <c r="Q218" s="23"/>
      <c r="R218" s="84"/>
    </row>
    <row r="219" spans="1:18" ht="15.75" customHeight="1">
      <c r="A219" s="64"/>
      <c r="B219" s="87"/>
      <c r="C219" s="87"/>
      <c r="D219" s="87"/>
      <c r="E219" s="87"/>
      <c r="F219" s="87"/>
      <c r="G219" s="87"/>
      <c r="H219" s="87"/>
      <c r="I219" s="87"/>
      <c r="J219" s="87"/>
      <c r="K219" s="88">
        <f>SUM(K213:K218)</f>
        <v>131</v>
      </c>
      <c r="L219" s="72">
        <f>K213/B205</f>
        <v>0.33660130718954251</v>
      </c>
      <c r="M219" s="3">
        <f>K219/B205</f>
        <v>0.42810457516339867</v>
      </c>
      <c r="N219" s="3">
        <f>M219-L219</f>
        <v>9.1503267973856162E-2</v>
      </c>
      <c r="O219" s="89"/>
      <c r="P219" s="90"/>
      <c r="Q219" s="91"/>
      <c r="R219" s="92"/>
    </row>
    <row r="220" spans="1:18" ht="15.75" customHeight="1">
      <c r="A220" s="64" t="s">
        <v>67</v>
      </c>
      <c r="B220" s="87"/>
      <c r="C220" s="87"/>
      <c r="D220" s="87"/>
      <c r="E220" s="87"/>
      <c r="F220" s="87"/>
      <c r="G220" s="87"/>
      <c r="H220" s="87"/>
      <c r="I220" s="87"/>
      <c r="J220" s="87"/>
      <c r="K220" s="88"/>
      <c r="L220" s="72"/>
      <c r="M220" s="3"/>
      <c r="N220" s="30"/>
      <c r="O220" s="93"/>
      <c r="P220" s="94"/>
      <c r="Q220" s="95"/>
      <c r="R220" s="96"/>
    </row>
    <row r="221" spans="1:18" ht="39" customHeight="1">
      <c r="A221" s="64"/>
      <c r="B221" s="87" t="s">
        <v>2</v>
      </c>
      <c r="C221" s="87"/>
      <c r="D221" s="87"/>
      <c r="E221" s="87"/>
      <c r="F221" s="87"/>
      <c r="G221" s="87"/>
      <c r="H221" s="87"/>
      <c r="I221" s="87"/>
      <c r="J221" s="87"/>
      <c r="K221" s="88"/>
      <c r="L221" s="97" t="s">
        <v>3</v>
      </c>
      <c r="M221" s="98" t="s">
        <v>4</v>
      </c>
      <c r="N221" s="99" t="s">
        <v>5</v>
      </c>
      <c r="O221" s="98" t="s">
        <v>6</v>
      </c>
      <c r="P221" s="99" t="s">
        <v>7</v>
      </c>
      <c r="Q221" s="99" t="s">
        <v>8</v>
      </c>
      <c r="R221" s="122" t="s">
        <v>9</v>
      </c>
    </row>
    <row r="222" spans="1:18" ht="18" customHeight="1">
      <c r="A222" s="29" t="s">
        <v>10</v>
      </c>
      <c r="B222" s="30">
        <v>1</v>
      </c>
      <c r="C222" s="30">
        <v>2</v>
      </c>
      <c r="D222" s="288">
        <v>3</v>
      </c>
      <c r="E222" s="289"/>
      <c r="F222" s="289"/>
      <c r="G222" s="289"/>
      <c r="H222" s="289"/>
      <c r="I222" s="289"/>
      <c r="J222" s="290"/>
      <c r="K222" s="101" t="s">
        <v>11</v>
      </c>
      <c r="L222" s="102"/>
      <c r="M222" s="102"/>
      <c r="N222" s="102"/>
      <c r="O222" s="3"/>
      <c r="P222" s="30"/>
      <c r="Q222" s="23"/>
      <c r="R222" s="3"/>
    </row>
    <row r="223" spans="1:18" ht="12.75" customHeight="1">
      <c r="A223" s="29" t="s">
        <v>18</v>
      </c>
      <c r="B223" s="26">
        <v>182</v>
      </c>
      <c r="K223" s="31"/>
      <c r="L223" s="3"/>
      <c r="M223" s="3"/>
      <c r="O223" s="3"/>
      <c r="P223" s="18">
        <f>B223</f>
        <v>182</v>
      </c>
      <c r="Q223" s="15"/>
      <c r="R223" s="3"/>
    </row>
    <row r="224" spans="1:18" ht="12.75" customHeight="1">
      <c r="A224" s="29" t="s">
        <v>19</v>
      </c>
      <c r="C224" s="26">
        <v>101</v>
      </c>
      <c r="K224" s="31"/>
      <c r="L224" s="3"/>
      <c r="M224" s="3"/>
      <c r="O224" s="3">
        <f>C224/B223</f>
        <v>0.55494505494505497</v>
      </c>
      <c r="P224" s="22">
        <v>101</v>
      </c>
      <c r="Q224" s="23">
        <f t="shared" ref="Q224:Q231" si="65">P224/P223</f>
        <v>0.55494505494505497</v>
      </c>
      <c r="R224" s="3">
        <f t="shared" ref="R224:R231" si="66">100%-Q224</f>
        <v>0.44505494505494503</v>
      </c>
    </row>
    <row r="225" spans="1:18" ht="12.75" customHeight="1">
      <c r="A225" s="29" t="s">
        <v>20</v>
      </c>
      <c r="D225" s="26">
        <v>69</v>
      </c>
      <c r="K225" s="31"/>
      <c r="L225" s="3"/>
      <c r="M225" s="3"/>
      <c r="N225" s="3"/>
      <c r="O225" s="3">
        <f>D225/C224</f>
        <v>0.68316831683168322</v>
      </c>
      <c r="P225" s="22">
        <v>90</v>
      </c>
      <c r="Q225" s="23">
        <f t="shared" si="65"/>
        <v>0.8910891089108911</v>
      </c>
      <c r="R225" s="3">
        <f t="shared" si="66"/>
        <v>0.1089108910891089</v>
      </c>
    </row>
    <row r="226" spans="1:18" ht="12.75" customHeight="1">
      <c r="A226" s="29" t="s">
        <v>21</v>
      </c>
      <c r="E226" s="26">
        <v>59</v>
      </c>
      <c r="K226" s="31"/>
      <c r="L226" s="3"/>
      <c r="M226" s="3"/>
      <c r="N226" s="3"/>
      <c r="O226" s="3">
        <f>E226/D225</f>
        <v>0.85507246376811596</v>
      </c>
      <c r="P226" s="22">
        <v>76</v>
      </c>
      <c r="Q226" s="23">
        <f t="shared" si="65"/>
        <v>0.84444444444444444</v>
      </c>
      <c r="R226" s="3">
        <f t="shared" si="66"/>
        <v>0.15555555555555556</v>
      </c>
    </row>
    <row r="227" spans="1:18" ht="12.75" customHeight="1">
      <c r="A227" s="29" t="s">
        <v>22</v>
      </c>
      <c r="F227" s="26">
        <v>59</v>
      </c>
      <c r="K227" s="31"/>
      <c r="L227" s="3"/>
      <c r="M227" s="3"/>
      <c r="N227" s="3"/>
      <c r="O227" s="3">
        <f>F227/E226</f>
        <v>1</v>
      </c>
      <c r="P227" s="22">
        <v>97</v>
      </c>
      <c r="Q227" s="23">
        <f t="shared" si="65"/>
        <v>1.2763157894736843</v>
      </c>
      <c r="R227" s="3">
        <f t="shared" si="66"/>
        <v>-0.27631578947368429</v>
      </c>
    </row>
    <row r="228" spans="1:18" ht="12.75" customHeight="1">
      <c r="A228" s="29" t="s">
        <v>23</v>
      </c>
      <c r="G228" s="26">
        <v>44</v>
      </c>
      <c r="K228" s="31"/>
      <c r="L228" s="3"/>
      <c r="M228" s="3"/>
      <c r="N228" s="3"/>
      <c r="O228" s="3">
        <f>G228/F227</f>
        <v>0.74576271186440679</v>
      </c>
      <c r="P228" s="22">
        <v>66</v>
      </c>
      <c r="Q228" s="23">
        <f t="shared" si="65"/>
        <v>0.68041237113402064</v>
      </c>
      <c r="R228" s="3">
        <f t="shared" si="66"/>
        <v>0.31958762886597936</v>
      </c>
    </row>
    <row r="229" spans="1:18" ht="12.75" customHeight="1">
      <c r="A229" s="29" t="s">
        <v>48</v>
      </c>
      <c r="H229" s="26">
        <v>44</v>
      </c>
      <c r="K229" s="31"/>
      <c r="L229" s="3"/>
      <c r="M229" s="3"/>
      <c r="N229" s="3"/>
      <c r="O229" s="3">
        <f>H229/G228</f>
        <v>1</v>
      </c>
      <c r="P229" s="22">
        <v>61</v>
      </c>
      <c r="Q229" s="23">
        <f t="shared" si="65"/>
        <v>0.9242424242424242</v>
      </c>
      <c r="R229" s="3">
        <f t="shared" si="66"/>
        <v>7.5757575757575801E-2</v>
      </c>
    </row>
    <row r="230" spans="1:18" ht="12.75" customHeight="1">
      <c r="A230" s="29" t="s">
        <v>49</v>
      </c>
      <c r="I230" s="26">
        <v>43</v>
      </c>
      <c r="K230" s="31"/>
      <c r="L230" s="3"/>
      <c r="M230" s="3"/>
      <c r="N230" s="3"/>
      <c r="O230" s="3">
        <f>I230/H229</f>
        <v>0.97727272727272729</v>
      </c>
      <c r="P230" s="22">
        <v>63</v>
      </c>
      <c r="Q230" s="23">
        <f t="shared" si="65"/>
        <v>1.0327868852459017</v>
      </c>
      <c r="R230" s="3">
        <f t="shared" si="66"/>
        <v>-3.2786885245901676E-2</v>
      </c>
    </row>
    <row r="231" spans="1:18" ht="12.75" customHeight="1">
      <c r="A231" s="29" t="s">
        <v>50</v>
      </c>
      <c r="J231" s="26">
        <v>43</v>
      </c>
      <c r="K231" s="31">
        <v>34</v>
      </c>
      <c r="L231" s="3"/>
      <c r="M231" s="3"/>
      <c r="N231" s="3"/>
      <c r="O231" s="3">
        <f>J231/I230</f>
        <v>1</v>
      </c>
      <c r="P231" s="22">
        <v>61</v>
      </c>
      <c r="Q231" s="23">
        <f t="shared" si="65"/>
        <v>0.96825396825396826</v>
      </c>
      <c r="R231" s="3">
        <f t="shared" si="66"/>
        <v>3.1746031746031744E-2</v>
      </c>
    </row>
    <row r="232" spans="1:18" ht="12.75" customHeight="1">
      <c r="A232" s="29" t="s">
        <v>51</v>
      </c>
      <c r="J232" s="26">
        <v>19</v>
      </c>
      <c r="K232" s="31">
        <v>13</v>
      </c>
      <c r="L232" s="3"/>
      <c r="M232" s="3"/>
      <c r="N232" s="3"/>
      <c r="O232" s="3"/>
      <c r="P232" s="22">
        <v>24</v>
      </c>
      <c r="Q232" s="23"/>
      <c r="R232" s="3"/>
    </row>
    <row r="233" spans="1:18" ht="12.75" customHeight="1">
      <c r="A233" s="29" t="s">
        <v>52</v>
      </c>
      <c r="J233" s="26">
        <v>4</v>
      </c>
      <c r="K233" s="31">
        <v>2</v>
      </c>
      <c r="L233" s="3"/>
      <c r="M233" s="3"/>
      <c r="N233" s="3"/>
      <c r="O233" s="3"/>
      <c r="P233" s="22">
        <v>8</v>
      </c>
      <c r="Q233" s="23"/>
      <c r="R233" s="3"/>
    </row>
    <row r="234" spans="1:18" ht="12.75" customHeight="1">
      <c r="A234" s="29" t="s">
        <v>53</v>
      </c>
      <c r="J234" s="26">
        <v>4</v>
      </c>
      <c r="K234" s="31">
        <v>2</v>
      </c>
      <c r="L234" s="3"/>
      <c r="M234" s="3"/>
      <c r="N234" s="3"/>
      <c r="O234" s="3"/>
      <c r="P234" s="22">
        <v>6</v>
      </c>
      <c r="Q234" s="23"/>
      <c r="R234" s="3"/>
    </row>
    <row r="235" spans="1:18" ht="12.75" customHeight="1">
      <c r="A235" s="29" t="s">
        <v>54</v>
      </c>
      <c r="J235" s="26">
        <v>5</v>
      </c>
      <c r="K235" s="31">
        <v>1</v>
      </c>
      <c r="L235" s="3"/>
      <c r="M235" s="3"/>
      <c r="N235" s="3"/>
      <c r="O235" s="3"/>
      <c r="P235" s="22">
        <v>5</v>
      </c>
      <c r="Q235" s="23"/>
      <c r="R235" s="3"/>
    </row>
    <row r="236" spans="1:18" ht="12.75" customHeight="1">
      <c r="K236" s="30">
        <f>SUM(K231:K235)</f>
        <v>52</v>
      </c>
      <c r="L236" s="3">
        <f>K231/B223</f>
        <v>0.18681318681318682</v>
      </c>
      <c r="M236" s="3">
        <f>K236/B223</f>
        <v>0.2857142857142857</v>
      </c>
      <c r="N236" s="3">
        <f>M236-L236</f>
        <v>9.8901098901098883E-2</v>
      </c>
      <c r="O236" s="3"/>
    </row>
    <row r="237" spans="1:18" ht="12.75" customHeight="1">
      <c r="A237" s="40" t="s">
        <v>68</v>
      </c>
      <c r="L237" s="3"/>
      <c r="M237" s="3"/>
      <c r="O237" s="3"/>
    </row>
    <row r="238" spans="1:18" ht="37.5" customHeight="1">
      <c r="B238" s="302" t="s">
        <v>2</v>
      </c>
      <c r="C238" s="303"/>
      <c r="D238" s="303"/>
      <c r="E238" s="303"/>
      <c r="F238" s="303"/>
      <c r="G238" s="303"/>
      <c r="H238" s="303"/>
      <c r="I238" s="303"/>
      <c r="J238" s="303"/>
      <c r="L238" s="7" t="s">
        <v>3</v>
      </c>
      <c r="M238" s="7" t="s">
        <v>4</v>
      </c>
      <c r="N238" s="52" t="s">
        <v>5</v>
      </c>
      <c r="O238" s="7" t="s">
        <v>6</v>
      </c>
      <c r="P238" s="6" t="s">
        <v>7</v>
      </c>
      <c r="Q238" s="6" t="s">
        <v>8</v>
      </c>
      <c r="R238" s="7" t="s">
        <v>9</v>
      </c>
    </row>
    <row r="239" spans="1:18" ht="12.75" customHeight="1">
      <c r="A239" s="53" t="s">
        <v>10</v>
      </c>
      <c r="B239" s="54">
        <v>1</v>
      </c>
      <c r="C239" s="54">
        <v>2</v>
      </c>
      <c r="D239" s="54">
        <v>3</v>
      </c>
      <c r="E239" s="54">
        <v>4</v>
      </c>
      <c r="F239" s="54">
        <v>5</v>
      </c>
      <c r="G239" s="54">
        <v>6</v>
      </c>
      <c r="H239" s="54">
        <v>7</v>
      </c>
      <c r="I239" s="54">
        <v>8</v>
      </c>
      <c r="J239" s="54">
        <v>9</v>
      </c>
      <c r="K239" s="55" t="s">
        <v>11</v>
      </c>
      <c r="L239" s="3"/>
      <c r="M239" s="3"/>
      <c r="O239" s="3"/>
      <c r="P239" s="15"/>
      <c r="Q239" s="15"/>
      <c r="R239" s="3"/>
    </row>
    <row r="240" spans="1:18" ht="12.75" customHeight="1">
      <c r="A240" s="29" t="s">
        <v>18</v>
      </c>
      <c r="B240" s="26">
        <v>279</v>
      </c>
      <c r="K240" s="31"/>
      <c r="L240" s="3"/>
      <c r="M240" s="3"/>
      <c r="O240" s="3"/>
      <c r="P240" s="18">
        <f>B240</f>
        <v>279</v>
      </c>
      <c r="Q240" s="15"/>
      <c r="R240" s="3"/>
    </row>
    <row r="241" spans="1:18" ht="12.75" customHeight="1">
      <c r="A241" s="29" t="s">
        <v>20</v>
      </c>
      <c r="C241" s="26">
        <v>132</v>
      </c>
      <c r="K241" s="31"/>
      <c r="L241" s="3"/>
      <c r="M241" s="3"/>
      <c r="N241" s="3"/>
      <c r="O241" s="3">
        <f>C241/B240</f>
        <v>0.4731182795698925</v>
      </c>
      <c r="P241" s="22">
        <v>134</v>
      </c>
      <c r="Q241" s="23">
        <f t="shared" ref="Q241:Q249" si="67">P241/P240</f>
        <v>0.48028673835125446</v>
      </c>
      <c r="R241" s="3">
        <f t="shared" ref="R241:R249" si="68">100%-Q241</f>
        <v>0.51971326164874554</v>
      </c>
    </row>
    <row r="242" spans="1:18" ht="12.75" customHeight="1">
      <c r="A242" s="29" t="s">
        <v>21</v>
      </c>
      <c r="D242" s="26">
        <v>116</v>
      </c>
      <c r="K242" s="31"/>
      <c r="L242" s="3"/>
      <c r="M242" s="3"/>
      <c r="N242" s="3"/>
      <c r="O242" s="3">
        <f>D242/C241</f>
        <v>0.87878787878787878</v>
      </c>
      <c r="P242" s="22">
        <v>126</v>
      </c>
      <c r="Q242" s="23">
        <f t="shared" si="67"/>
        <v>0.94029850746268662</v>
      </c>
      <c r="R242" s="3">
        <f t="shared" si="68"/>
        <v>5.9701492537313383E-2</v>
      </c>
    </row>
    <row r="243" spans="1:18" ht="12.75" customHeight="1">
      <c r="A243" s="29" t="s">
        <v>22</v>
      </c>
      <c r="E243" s="26">
        <v>116</v>
      </c>
      <c r="K243" s="31"/>
      <c r="L243" s="3"/>
      <c r="M243" s="3"/>
      <c r="O243" s="3">
        <f>E243/D242</f>
        <v>1</v>
      </c>
      <c r="P243" s="22">
        <v>174</v>
      </c>
      <c r="Q243" s="23">
        <f t="shared" si="67"/>
        <v>1.3809523809523809</v>
      </c>
      <c r="R243" s="3">
        <f t="shared" si="68"/>
        <v>-0.38095238095238093</v>
      </c>
    </row>
    <row r="244" spans="1:18" ht="12.75" customHeight="1">
      <c r="A244" s="29" t="s">
        <v>23</v>
      </c>
      <c r="F244" s="26">
        <v>98</v>
      </c>
      <c r="K244" s="31"/>
      <c r="L244" s="3"/>
      <c r="M244" s="3"/>
      <c r="O244" s="3">
        <f>F244/E243</f>
        <v>0.84482758620689657</v>
      </c>
      <c r="P244" s="22">
        <v>108</v>
      </c>
      <c r="Q244" s="23">
        <f t="shared" si="67"/>
        <v>0.62068965517241381</v>
      </c>
      <c r="R244" s="3">
        <f t="shared" si="68"/>
        <v>0.37931034482758619</v>
      </c>
    </row>
    <row r="245" spans="1:18" ht="12.75" customHeight="1">
      <c r="A245" s="29" t="s">
        <v>48</v>
      </c>
      <c r="G245" s="26">
        <v>93</v>
      </c>
      <c r="K245" s="31"/>
      <c r="L245" s="3"/>
      <c r="M245" s="3"/>
      <c r="O245" s="3">
        <f>G245/F244</f>
        <v>0.94897959183673475</v>
      </c>
      <c r="P245" s="22">
        <v>109</v>
      </c>
      <c r="Q245" s="23">
        <f t="shared" si="67"/>
        <v>1.0092592592592593</v>
      </c>
      <c r="R245" s="3">
        <f t="shared" si="68"/>
        <v>-9.2592592592593004E-3</v>
      </c>
    </row>
    <row r="246" spans="1:18" ht="12.75" customHeight="1">
      <c r="A246" s="29" t="s">
        <v>49</v>
      </c>
      <c r="H246" s="26">
        <v>93</v>
      </c>
      <c r="K246" s="31"/>
      <c r="L246" s="3"/>
      <c r="M246" s="3"/>
      <c r="O246" s="3">
        <f>H246/G245</f>
        <v>1</v>
      </c>
      <c r="P246" s="22">
        <v>110</v>
      </c>
      <c r="Q246" s="23">
        <f t="shared" si="67"/>
        <v>1.0091743119266054</v>
      </c>
      <c r="R246" s="3">
        <f t="shared" si="68"/>
        <v>-9.1743119266054496E-3</v>
      </c>
    </row>
    <row r="247" spans="1:18" ht="12.75" customHeight="1">
      <c r="A247" s="29" t="s">
        <v>50</v>
      </c>
      <c r="I247" s="26">
        <v>93</v>
      </c>
      <c r="K247" s="31">
        <v>1</v>
      </c>
      <c r="L247" s="3"/>
      <c r="M247" s="3"/>
      <c r="O247" s="3">
        <f>I247/H246</f>
        <v>1</v>
      </c>
      <c r="P247" s="22">
        <v>108</v>
      </c>
      <c r="Q247" s="23">
        <f t="shared" si="67"/>
        <v>0.98181818181818181</v>
      </c>
      <c r="R247" s="3">
        <f t="shared" si="68"/>
        <v>1.8181818181818188E-2</v>
      </c>
    </row>
    <row r="248" spans="1:18" ht="12.75" customHeight="1">
      <c r="A248" s="29" t="s">
        <v>51</v>
      </c>
      <c r="J248" s="26">
        <v>93</v>
      </c>
      <c r="K248" s="31">
        <v>88</v>
      </c>
      <c r="L248" s="3"/>
      <c r="M248" s="3"/>
      <c r="O248" s="3">
        <f>J248/I247</f>
        <v>1</v>
      </c>
      <c r="P248" s="22">
        <v>107</v>
      </c>
      <c r="Q248" s="23">
        <f t="shared" si="67"/>
        <v>0.9907407407407407</v>
      </c>
      <c r="R248" s="3">
        <f t="shared" si="68"/>
        <v>9.2592592592593004E-3</v>
      </c>
    </row>
    <row r="249" spans="1:18" ht="12.75" customHeight="1">
      <c r="A249" s="29" t="s">
        <v>52</v>
      </c>
      <c r="J249" s="26">
        <v>12</v>
      </c>
      <c r="K249" s="31">
        <v>8</v>
      </c>
      <c r="L249" s="3"/>
      <c r="M249" s="3"/>
      <c r="O249" s="3"/>
      <c r="P249" s="22">
        <v>18</v>
      </c>
      <c r="Q249" s="23">
        <f t="shared" si="67"/>
        <v>0.16822429906542055</v>
      </c>
      <c r="R249" s="3">
        <f t="shared" si="68"/>
        <v>0.83177570093457942</v>
      </c>
    </row>
    <row r="250" spans="1:18" ht="12.75" customHeight="1">
      <c r="A250" s="29" t="s">
        <v>53</v>
      </c>
      <c r="J250" s="26">
        <v>5</v>
      </c>
      <c r="K250" s="31"/>
      <c r="L250" s="3"/>
      <c r="M250" s="3"/>
      <c r="O250" s="3"/>
      <c r="P250" s="22">
        <v>7</v>
      </c>
      <c r="Q250" s="23"/>
      <c r="R250" s="3"/>
    </row>
    <row r="251" spans="1:18" ht="12.75" customHeight="1">
      <c r="A251" s="29" t="s">
        <v>54</v>
      </c>
      <c r="J251" s="26">
        <v>2</v>
      </c>
      <c r="K251" s="31">
        <v>1</v>
      </c>
      <c r="L251" s="3"/>
      <c r="M251" s="3"/>
      <c r="O251" s="3"/>
      <c r="P251" s="22">
        <v>4</v>
      </c>
      <c r="Q251" s="23"/>
      <c r="R251" s="3"/>
    </row>
    <row r="252" spans="1:18" ht="12.75" customHeight="1">
      <c r="A252" s="29" t="s">
        <v>55</v>
      </c>
      <c r="J252" s="26">
        <v>1</v>
      </c>
      <c r="K252" s="31">
        <v>1</v>
      </c>
      <c r="L252" s="3"/>
      <c r="M252" s="3"/>
      <c r="O252" s="3"/>
      <c r="P252" s="22">
        <v>2</v>
      </c>
      <c r="Q252" s="23"/>
      <c r="R252" s="3"/>
    </row>
    <row r="253" spans="1:18" ht="12.75" customHeight="1">
      <c r="A253" s="29" t="s">
        <v>56</v>
      </c>
      <c r="J253" s="26">
        <v>1</v>
      </c>
      <c r="K253" s="31">
        <v>1</v>
      </c>
      <c r="L253" s="3"/>
      <c r="M253" s="3"/>
      <c r="O253" s="3"/>
      <c r="P253" s="22">
        <v>1</v>
      </c>
      <c r="Q253" s="23"/>
      <c r="R253" s="3"/>
    </row>
    <row r="254" spans="1:18" ht="12.75" customHeight="1">
      <c r="K254" s="26">
        <f>SUM(K247:K253)</f>
        <v>100</v>
      </c>
      <c r="L254" s="3">
        <f>SUM(K247:K248)/B240</f>
        <v>0.31899641577060933</v>
      </c>
      <c r="M254" s="3">
        <f>K254/B240</f>
        <v>0.35842293906810035</v>
      </c>
      <c r="N254" s="3">
        <f>M254-L254</f>
        <v>3.9426523297491023E-2</v>
      </c>
      <c r="O254" s="3"/>
    </row>
    <row r="255" spans="1:18" ht="12.75" customHeight="1">
      <c r="A255" s="40" t="s">
        <v>71</v>
      </c>
      <c r="L255" s="3"/>
      <c r="M255" s="3"/>
      <c r="O255" s="3"/>
    </row>
    <row r="256" spans="1:18" ht="25.5" customHeight="1">
      <c r="B256" s="302" t="s">
        <v>2</v>
      </c>
      <c r="C256" s="303"/>
      <c r="D256" s="303"/>
      <c r="E256" s="303"/>
      <c r="F256" s="303"/>
      <c r="G256" s="303"/>
      <c r="H256" s="303"/>
      <c r="I256" s="303"/>
      <c r="J256" s="303"/>
      <c r="L256" s="7" t="s">
        <v>3</v>
      </c>
      <c r="M256" s="7" t="s">
        <v>4</v>
      </c>
      <c r="N256" s="52" t="s">
        <v>5</v>
      </c>
      <c r="O256" s="7" t="s">
        <v>6</v>
      </c>
      <c r="P256" s="6" t="s">
        <v>7</v>
      </c>
      <c r="Q256" s="6" t="s">
        <v>8</v>
      </c>
      <c r="R256" s="7" t="s">
        <v>9</v>
      </c>
    </row>
    <row r="257" spans="1:18" ht="12.75" customHeight="1">
      <c r="A257" s="53" t="s">
        <v>10</v>
      </c>
      <c r="B257" s="54">
        <v>1</v>
      </c>
      <c r="C257" s="54">
        <v>2</v>
      </c>
      <c r="D257" s="54">
        <v>3</v>
      </c>
      <c r="E257" s="54">
        <v>4</v>
      </c>
      <c r="F257" s="54">
        <v>5</v>
      </c>
      <c r="G257" s="54">
        <v>6</v>
      </c>
      <c r="H257" s="54">
        <v>7</v>
      </c>
      <c r="I257" s="54">
        <v>8</v>
      </c>
      <c r="J257" s="54">
        <v>9</v>
      </c>
      <c r="K257" s="55" t="s">
        <v>11</v>
      </c>
      <c r="L257" s="3"/>
      <c r="M257" s="3"/>
      <c r="O257" s="3"/>
      <c r="P257" s="15"/>
      <c r="Q257" s="15"/>
      <c r="R257" s="3"/>
    </row>
    <row r="258" spans="1:18" ht="12.75" customHeight="1">
      <c r="A258" s="29" t="s">
        <v>20</v>
      </c>
      <c r="B258" s="26">
        <v>156</v>
      </c>
      <c r="K258" s="31"/>
      <c r="L258" s="3"/>
      <c r="M258" s="3"/>
      <c r="O258" s="3"/>
      <c r="P258" s="18">
        <f>B258</f>
        <v>156</v>
      </c>
      <c r="Q258" s="15"/>
      <c r="R258" s="3"/>
    </row>
    <row r="259" spans="1:18" ht="12.75" customHeight="1">
      <c r="A259" s="29" t="s">
        <v>21</v>
      </c>
      <c r="C259" s="26">
        <v>77</v>
      </c>
      <c r="K259" s="31"/>
      <c r="L259" s="3"/>
      <c r="M259" s="3"/>
      <c r="N259" s="3"/>
      <c r="O259" s="3">
        <f>C259/B258</f>
        <v>0.49358974358974361</v>
      </c>
      <c r="P259" s="22">
        <v>78</v>
      </c>
      <c r="Q259" s="23">
        <f t="shared" ref="Q259:Q266" si="69">P259/P258</f>
        <v>0.5</v>
      </c>
      <c r="R259" s="3">
        <f t="shared" ref="R259:R266" si="70">100%-Q259</f>
        <v>0.5</v>
      </c>
    </row>
    <row r="260" spans="1:18" ht="12.75" customHeight="1">
      <c r="A260" s="29" t="s">
        <v>22</v>
      </c>
      <c r="D260" s="26">
        <v>72</v>
      </c>
      <c r="K260" s="31"/>
      <c r="L260" s="3"/>
      <c r="M260" s="3"/>
      <c r="N260" s="3"/>
      <c r="O260" s="3">
        <f>D260/C259</f>
        <v>0.93506493506493504</v>
      </c>
      <c r="P260" s="22">
        <v>94</v>
      </c>
      <c r="Q260" s="23">
        <f t="shared" si="69"/>
        <v>1.2051282051282051</v>
      </c>
      <c r="R260" s="3">
        <f t="shared" si="70"/>
        <v>-0.20512820512820507</v>
      </c>
    </row>
    <row r="261" spans="1:18" ht="12.75" customHeight="1">
      <c r="A261" s="29" t="s">
        <v>23</v>
      </c>
      <c r="E261" s="26">
        <v>51</v>
      </c>
      <c r="K261" s="31"/>
      <c r="L261" s="3"/>
      <c r="M261" s="3"/>
      <c r="N261" s="3"/>
      <c r="O261" s="3">
        <f>E261/D260</f>
        <v>0.70833333333333337</v>
      </c>
      <c r="P261" s="22">
        <v>64</v>
      </c>
      <c r="Q261" s="23">
        <f t="shared" si="69"/>
        <v>0.68085106382978722</v>
      </c>
      <c r="R261" s="3">
        <f t="shared" si="70"/>
        <v>0.31914893617021278</v>
      </c>
    </row>
    <row r="262" spans="1:18" ht="12.75" customHeight="1">
      <c r="A262" s="29" t="s">
        <v>48</v>
      </c>
      <c r="F262" s="26">
        <v>45</v>
      </c>
      <c r="K262" s="31"/>
      <c r="L262" s="3"/>
      <c r="M262" s="3"/>
      <c r="N262" s="3"/>
      <c r="O262" s="3">
        <f>F262/E261</f>
        <v>0.88235294117647056</v>
      </c>
      <c r="P262" s="22">
        <v>62</v>
      </c>
      <c r="Q262" s="23">
        <f t="shared" si="69"/>
        <v>0.96875</v>
      </c>
      <c r="R262" s="3">
        <f t="shared" si="70"/>
        <v>3.125E-2</v>
      </c>
    </row>
    <row r="263" spans="1:18" ht="12.75" customHeight="1">
      <c r="A263" s="29" t="s">
        <v>49</v>
      </c>
      <c r="G263" s="26">
        <v>43</v>
      </c>
      <c r="K263" s="31"/>
      <c r="L263" s="3"/>
      <c r="M263" s="3"/>
      <c r="N263" s="3"/>
      <c r="O263" s="3">
        <f>G263/F262</f>
        <v>0.9555555555555556</v>
      </c>
      <c r="P263" s="22">
        <v>62</v>
      </c>
      <c r="Q263" s="23">
        <f t="shared" si="69"/>
        <v>1</v>
      </c>
      <c r="R263" s="3">
        <f t="shared" si="70"/>
        <v>0</v>
      </c>
    </row>
    <row r="264" spans="1:18" ht="12.75" customHeight="1">
      <c r="A264" s="29" t="s">
        <v>50</v>
      </c>
      <c r="H264" s="26">
        <v>43</v>
      </c>
      <c r="K264" s="31"/>
      <c r="L264" s="3"/>
      <c r="M264" s="3"/>
      <c r="N264" s="3"/>
      <c r="O264" s="3">
        <f>H264/G263</f>
        <v>1</v>
      </c>
      <c r="P264" s="22">
        <v>62</v>
      </c>
      <c r="Q264" s="23">
        <f t="shared" si="69"/>
        <v>1</v>
      </c>
      <c r="R264" s="3">
        <f t="shared" si="70"/>
        <v>0</v>
      </c>
    </row>
    <row r="265" spans="1:18" ht="12.75" customHeight="1">
      <c r="A265" s="29" t="s">
        <v>51</v>
      </c>
      <c r="I265" s="26">
        <v>42</v>
      </c>
      <c r="K265" s="31">
        <v>1</v>
      </c>
      <c r="L265" s="3"/>
      <c r="M265" s="3"/>
      <c r="N265" s="3"/>
      <c r="O265" s="3">
        <f>I265/H264</f>
        <v>0.97674418604651159</v>
      </c>
      <c r="P265" s="22">
        <v>62</v>
      </c>
      <c r="Q265" s="23">
        <f t="shared" si="69"/>
        <v>1</v>
      </c>
      <c r="R265" s="3">
        <f t="shared" si="70"/>
        <v>0</v>
      </c>
    </row>
    <row r="266" spans="1:18" ht="12.75" customHeight="1">
      <c r="A266" s="29" t="s">
        <v>52</v>
      </c>
      <c r="J266" s="26">
        <v>38</v>
      </c>
      <c r="K266" s="31">
        <v>30</v>
      </c>
      <c r="L266" s="3"/>
      <c r="M266" s="3"/>
      <c r="N266" s="3"/>
      <c r="O266" s="3">
        <f>J266/I265</f>
        <v>0.90476190476190477</v>
      </c>
      <c r="P266" s="22">
        <v>61</v>
      </c>
      <c r="Q266" s="23">
        <f t="shared" si="69"/>
        <v>0.9838709677419355</v>
      </c>
      <c r="R266" s="3">
        <f t="shared" si="70"/>
        <v>1.6129032258064502E-2</v>
      </c>
    </row>
    <row r="267" spans="1:18" ht="12.75" customHeight="1">
      <c r="A267" s="29" t="s">
        <v>53</v>
      </c>
      <c r="J267" s="26">
        <v>16</v>
      </c>
      <c r="K267" s="31">
        <v>12</v>
      </c>
      <c r="L267" s="3"/>
      <c r="M267" s="3"/>
      <c r="N267" s="3"/>
      <c r="O267" s="3"/>
      <c r="P267" s="22">
        <v>30</v>
      </c>
      <c r="Q267" s="23"/>
      <c r="R267" s="3"/>
    </row>
    <row r="268" spans="1:18" ht="12.75" customHeight="1">
      <c r="A268" s="29" t="s">
        <v>54</v>
      </c>
      <c r="J268" s="26">
        <v>7</v>
      </c>
      <c r="K268" s="31">
        <v>9</v>
      </c>
      <c r="L268" s="3"/>
      <c r="M268" s="3"/>
      <c r="N268" s="3"/>
      <c r="O268" s="3"/>
      <c r="P268" s="22">
        <v>16</v>
      </c>
      <c r="Q268" s="23"/>
      <c r="R268" s="3"/>
    </row>
    <row r="269" spans="1:18" ht="12.75" customHeight="1">
      <c r="A269" s="29" t="s">
        <v>55</v>
      </c>
      <c r="J269" s="26">
        <v>1</v>
      </c>
      <c r="K269" s="31">
        <v>1</v>
      </c>
      <c r="L269" s="3"/>
      <c r="M269" s="3"/>
      <c r="N269" s="3"/>
      <c r="O269" s="3"/>
      <c r="P269" s="22">
        <v>4</v>
      </c>
      <c r="Q269" s="23"/>
      <c r="R269" s="3"/>
    </row>
    <row r="270" spans="1:18" ht="12.75" customHeight="1">
      <c r="A270" s="29" t="s">
        <v>56</v>
      </c>
      <c r="J270" s="26">
        <v>1</v>
      </c>
      <c r="K270" s="31"/>
      <c r="L270" s="3"/>
      <c r="M270" s="3"/>
      <c r="N270" s="3"/>
      <c r="O270" s="3"/>
      <c r="P270" s="22">
        <v>3</v>
      </c>
      <c r="Q270" s="23"/>
      <c r="R270" s="3"/>
    </row>
    <row r="271" spans="1:18" ht="12.75" customHeight="1">
      <c r="A271" s="29" t="s">
        <v>57</v>
      </c>
      <c r="J271" s="26">
        <v>1</v>
      </c>
      <c r="K271" s="31"/>
      <c r="L271" s="3"/>
      <c r="M271" s="3"/>
      <c r="N271" s="3"/>
      <c r="O271" s="3"/>
      <c r="P271" s="22">
        <v>2</v>
      </c>
      <c r="Q271" s="23"/>
      <c r="R271" s="3"/>
    </row>
    <row r="272" spans="1:18" ht="12.75" customHeight="1">
      <c r="A272" s="29" t="s">
        <v>69</v>
      </c>
      <c r="J272" s="26">
        <v>2</v>
      </c>
      <c r="K272" s="31">
        <v>1</v>
      </c>
      <c r="L272" s="3"/>
      <c r="M272" s="3"/>
      <c r="N272" s="3"/>
      <c r="O272" s="3"/>
      <c r="P272" s="22">
        <v>2</v>
      </c>
      <c r="Q272" s="23"/>
      <c r="R272" s="3"/>
    </row>
    <row r="273" spans="1:18" ht="12.75" customHeight="1">
      <c r="A273" s="29" t="s">
        <v>70</v>
      </c>
      <c r="J273" s="26">
        <v>1</v>
      </c>
      <c r="K273" s="31">
        <v>1</v>
      </c>
      <c r="L273" s="3"/>
      <c r="M273" s="3"/>
      <c r="N273" s="3"/>
      <c r="O273" s="3"/>
      <c r="P273" s="22">
        <v>1</v>
      </c>
      <c r="Q273" s="23"/>
      <c r="R273" s="3"/>
    </row>
    <row r="274" spans="1:18" ht="12.75" customHeight="1">
      <c r="A274" s="29"/>
      <c r="K274" s="26">
        <f>SUM(K265:K273)</f>
        <v>55</v>
      </c>
      <c r="L274" s="3">
        <f>SUM(K265:K266)/B258</f>
        <v>0.19871794871794871</v>
      </c>
      <c r="M274" s="3">
        <f>K274/B258</f>
        <v>0.35256410256410259</v>
      </c>
      <c r="N274" s="3">
        <f>M274-L274</f>
        <v>0.15384615384615388</v>
      </c>
      <c r="O274" s="3"/>
      <c r="P274" s="22"/>
      <c r="Q274" s="23"/>
      <c r="R274" s="3"/>
    </row>
    <row r="275" spans="1:18" ht="12.75" customHeight="1">
      <c r="A275" s="40" t="s">
        <v>72</v>
      </c>
      <c r="L275" s="3"/>
      <c r="M275" s="3"/>
      <c r="O275" s="3"/>
    </row>
    <row r="276" spans="1:18" ht="25.5" customHeight="1">
      <c r="B276" s="302" t="s">
        <v>2</v>
      </c>
      <c r="C276" s="303"/>
      <c r="D276" s="303"/>
      <c r="E276" s="303"/>
      <c r="F276" s="303"/>
      <c r="G276" s="303"/>
      <c r="H276" s="303"/>
      <c r="I276" s="303"/>
      <c r="J276" s="303"/>
      <c r="L276" s="7" t="s">
        <v>3</v>
      </c>
      <c r="M276" s="7" t="s">
        <v>4</v>
      </c>
      <c r="N276" s="52" t="s">
        <v>5</v>
      </c>
      <c r="O276" s="7" t="s">
        <v>6</v>
      </c>
      <c r="P276" s="6" t="s">
        <v>7</v>
      </c>
      <c r="Q276" s="6" t="s">
        <v>8</v>
      </c>
      <c r="R276" s="7" t="s">
        <v>9</v>
      </c>
    </row>
    <row r="277" spans="1:18" ht="12.75" customHeight="1">
      <c r="A277" s="53" t="s">
        <v>10</v>
      </c>
      <c r="B277" s="54">
        <v>1</v>
      </c>
      <c r="C277" s="54">
        <v>2</v>
      </c>
      <c r="D277" s="54">
        <v>3</v>
      </c>
      <c r="E277" s="54">
        <v>4</v>
      </c>
      <c r="F277" s="54">
        <v>5</v>
      </c>
      <c r="G277" s="54">
        <v>6</v>
      </c>
      <c r="H277" s="54">
        <v>7</v>
      </c>
      <c r="I277" s="54">
        <v>8</v>
      </c>
      <c r="J277" s="54">
        <v>9</v>
      </c>
      <c r="K277" s="55" t="s">
        <v>11</v>
      </c>
      <c r="L277" s="3"/>
      <c r="M277" s="3"/>
      <c r="O277" s="3"/>
      <c r="P277" s="15"/>
      <c r="Q277" s="15"/>
      <c r="R277" s="3"/>
    </row>
    <row r="278" spans="1:18" ht="12.75" customHeight="1">
      <c r="A278" s="29" t="s">
        <v>21</v>
      </c>
      <c r="B278" s="30">
        <v>156</v>
      </c>
      <c r="K278" s="31"/>
      <c r="L278" s="3"/>
      <c r="M278" s="3"/>
      <c r="O278" s="3"/>
      <c r="P278" s="18">
        <f>B278</f>
        <v>156</v>
      </c>
      <c r="Q278" s="15"/>
      <c r="R278" s="3"/>
    </row>
    <row r="279" spans="1:18" ht="12.75" customHeight="1">
      <c r="A279" s="56" t="s">
        <v>22</v>
      </c>
      <c r="C279" s="26">
        <v>110</v>
      </c>
      <c r="K279" s="31"/>
      <c r="L279" s="3"/>
      <c r="M279" s="3"/>
      <c r="N279" s="3"/>
      <c r="O279" s="3">
        <f>C279/B278</f>
        <v>0.70512820512820518</v>
      </c>
      <c r="P279" s="22">
        <v>112</v>
      </c>
      <c r="Q279" s="23">
        <f t="shared" ref="Q279:Q286" si="71">P279/P278</f>
        <v>0.71794871794871795</v>
      </c>
      <c r="R279" s="3">
        <f t="shared" ref="R279:R286" si="72">100%-Q279</f>
        <v>0.28205128205128205</v>
      </c>
    </row>
    <row r="280" spans="1:18" ht="12.75" customHeight="1">
      <c r="A280" s="29" t="s">
        <v>23</v>
      </c>
      <c r="D280" s="26">
        <v>104</v>
      </c>
      <c r="K280" s="31"/>
      <c r="L280" s="3"/>
      <c r="M280" s="3"/>
      <c r="N280" s="3"/>
      <c r="O280" s="3">
        <f>D280/C279</f>
        <v>0.94545454545454544</v>
      </c>
      <c r="P280" s="22">
        <v>110</v>
      </c>
      <c r="Q280" s="23">
        <f t="shared" si="71"/>
        <v>0.9821428571428571</v>
      </c>
      <c r="R280" s="3">
        <f t="shared" si="72"/>
        <v>1.7857142857142905E-2</v>
      </c>
    </row>
    <row r="281" spans="1:18" ht="12.75" customHeight="1">
      <c r="A281" s="29" t="s">
        <v>48</v>
      </c>
      <c r="E281" s="26">
        <v>93</v>
      </c>
      <c r="K281" s="31"/>
      <c r="L281" s="3"/>
      <c r="M281" s="3"/>
      <c r="N281" s="3"/>
      <c r="O281" s="3">
        <f>E281/D280</f>
        <v>0.89423076923076927</v>
      </c>
      <c r="P281" s="22">
        <v>106</v>
      </c>
      <c r="Q281" s="23">
        <f t="shared" si="71"/>
        <v>0.96363636363636362</v>
      </c>
      <c r="R281" s="3">
        <f t="shared" si="72"/>
        <v>3.6363636363636376E-2</v>
      </c>
    </row>
    <row r="282" spans="1:18" ht="12.75" customHeight="1">
      <c r="A282" s="29" t="s">
        <v>49</v>
      </c>
      <c r="F282" s="26">
        <v>84</v>
      </c>
      <c r="K282" s="31"/>
      <c r="L282" s="3"/>
      <c r="M282" s="3"/>
      <c r="O282" s="3">
        <f>F282/E281</f>
        <v>0.90322580645161288</v>
      </c>
      <c r="P282" s="22">
        <v>104</v>
      </c>
      <c r="Q282" s="23">
        <f t="shared" si="71"/>
        <v>0.98113207547169812</v>
      </c>
      <c r="R282" s="3">
        <f t="shared" si="72"/>
        <v>1.8867924528301883E-2</v>
      </c>
    </row>
    <row r="283" spans="1:18" ht="12.75" customHeight="1">
      <c r="A283" s="29" t="s">
        <v>50</v>
      </c>
      <c r="G283" s="26">
        <v>84</v>
      </c>
      <c r="K283" s="31"/>
      <c r="L283" s="3"/>
      <c r="M283" s="3"/>
      <c r="O283" s="3">
        <f>G283/F282</f>
        <v>1</v>
      </c>
      <c r="P283" s="22">
        <v>101</v>
      </c>
      <c r="Q283" s="23">
        <f t="shared" si="71"/>
        <v>0.97115384615384615</v>
      </c>
      <c r="R283" s="3">
        <f t="shared" si="72"/>
        <v>2.8846153846153855E-2</v>
      </c>
    </row>
    <row r="284" spans="1:18" ht="12.75" customHeight="1">
      <c r="A284" s="29" t="s">
        <v>51</v>
      </c>
      <c r="H284" s="26">
        <v>81</v>
      </c>
      <c r="K284" s="31">
        <v>1</v>
      </c>
      <c r="L284" s="3"/>
      <c r="M284" s="3"/>
      <c r="O284" s="3">
        <f>H284/G283</f>
        <v>0.9642857142857143</v>
      </c>
      <c r="P284" s="22">
        <v>101</v>
      </c>
      <c r="Q284" s="23">
        <f t="shared" si="71"/>
        <v>1</v>
      </c>
      <c r="R284" s="3">
        <f t="shared" si="72"/>
        <v>0</v>
      </c>
    </row>
    <row r="285" spans="1:18" ht="12.75" customHeight="1">
      <c r="A285" s="29" t="s">
        <v>52</v>
      </c>
      <c r="I285" s="26">
        <v>71</v>
      </c>
      <c r="K285" s="31">
        <v>2</v>
      </c>
      <c r="L285" s="3"/>
      <c r="M285" s="3"/>
      <c r="O285" s="3">
        <f>I285/H284</f>
        <v>0.87654320987654322</v>
      </c>
      <c r="P285" s="22">
        <v>95</v>
      </c>
      <c r="Q285" s="23">
        <f t="shared" si="71"/>
        <v>0.94059405940594054</v>
      </c>
      <c r="R285" s="3">
        <f t="shared" si="72"/>
        <v>5.9405940594059459E-2</v>
      </c>
    </row>
    <row r="286" spans="1:18" ht="12.75" customHeight="1">
      <c r="A286" s="29" t="s">
        <v>53</v>
      </c>
      <c r="J286" s="26">
        <v>67</v>
      </c>
      <c r="K286" s="31">
        <v>58</v>
      </c>
      <c r="L286" s="3"/>
      <c r="M286" s="3"/>
      <c r="O286" s="3">
        <f>J286/I285</f>
        <v>0.94366197183098588</v>
      </c>
      <c r="P286" s="22">
        <v>94</v>
      </c>
      <c r="Q286" s="23">
        <f t="shared" si="71"/>
        <v>0.98947368421052628</v>
      </c>
      <c r="R286" s="3">
        <f t="shared" si="72"/>
        <v>1.0526315789473717E-2</v>
      </c>
    </row>
    <row r="287" spans="1:18" ht="12.75" customHeight="1">
      <c r="A287" s="29" t="s">
        <v>54</v>
      </c>
      <c r="J287" s="26">
        <v>23</v>
      </c>
      <c r="K287" s="31">
        <v>17</v>
      </c>
      <c r="L287" s="3"/>
      <c r="M287" s="3"/>
      <c r="O287" s="3"/>
      <c r="P287" s="22">
        <v>31</v>
      </c>
      <c r="Q287" s="23"/>
      <c r="R287" s="3"/>
    </row>
    <row r="288" spans="1:18" ht="12.75" customHeight="1">
      <c r="A288" s="29" t="s">
        <v>55</v>
      </c>
      <c r="J288" s="26">
        <v>6</v>
      </c>
      <c r="K288" s="31">
        <v>3</v>
      </c>
      <c r="L288" s="3"/>
      <c r="M288" s="3"/>
      <c r="O288" s="3"/>
      <c r="P288" s="22">
        <v>11</v>
      </c>
      <c r="Q288" s="23"/>
      <c r="R288" s="3"/>
    </row>
    <row r="289" spans="1:18" ht="12.75" customHeight="1">
      <c r="A289" s="29" t="s">
        <v>56</v>
      </c>
      <c r="J289" s="26">
        <v>3</v>
      </c>
      <c r="K289" s="31">
        <v>2</v>
      </c>
      <c r="L289" s="3"/>
      <c r="M289" s="3"/>
      <c r="O289" s="3"/>
      <c r="P289" s="22">
        <v>5</v>
      </c>
      <c r="Q289" s="23"/>
      <c r="R289" s="3"/>
    </row>
    <row r="290" spans="1:18" ht="12.75" customHeight="1">
      <c r="A290" s="29" t="s">
        <v>57</v>
      </c>
      <c r="J290" s="26">
        <v>3</v>
      </c>
      <c r="K290" s="31"/>
      <c r="L290" s="3"/>
      <c r="M290" s="3"/>
      <c r="O290" s="3"/>
      <c r="P290" s="22">
        <v>3</v>
      </c>
      <c r="Q290" s="23"/>
      <c r="R290" s="3"/>
    </row>
    <row r="291" spans="1:18" ht="12.75" customHeight="1">
      <c r="A291" s="29" t="s">
        <v>69</v>
      </c>
      <c r="J291" s="26">
        <v>2</v>
      </c>
      <c r="K291" s="31"/>
      <c r="L291" s="3"/>
      <c r="M291" s="3"/>
      <c r="O291" s="3"/>
      <c r="P291" s="22">
        <v>2</v>
      </c>
      <c r="Q291" s="23"/>
      <c r="R291" s="3"/>
    </row>
    <row r="292" spans="1:18" ht="12.75" customHeight="1">
      <c r="A292" s="29" t="s">
        <v>70</v>
      </c>
      <c r="J292" s="26">
        <v>2</v>
      </c>
      <c r="K292" s="31"/>
      <c r="L292" s="3"/>
      <c r="M292" s="3"/>
      <c r="O292" s="3"/>
      <c r="P292" s="22">
        <v>1</v>
      </c>
      <c r="Q292" s="23"/>
      <c r="R292" s="3"/>
    </row>
    <row r="293" spans="1:18" ht="12.75" customHeight="1">
      <c r="K293" s="26">
        <f>SUM(K284:K289)</f>
        <v>83</v>
      </c>
      <c r="L293" s="3">
        <f>SUM(K284:K286)/B278</f>
        <v>0.39102564102564102</v>
      </c>
      <c r="M293" s="3">
        <f>K293/B278</f>
        <v>0.53205128205128205</v>
      </c>
      <c r="N293" s="3">
        <f>M293-L293</f>
        <v>0.14102564102564102</v>
      </c>
      <c r="O293" s="3"/>
    </row>
    <row r="294" spans="1:18" ht="12.75" customHeight="1">
      <c r="A294" s="40" t="s">
        <v>74</v>
      </c>
      <c r="L294" s="3"/>
      <c r="M294" s="3"/>
      <c r="O294" s="3"/>
    </row>
    <row r="295" spans="1:18" ht="25.5" customHeight="1">
      <c r="B295" s="302" t="s">
        <v>2</v>
      </c>
      <c r="C295" s="303"/>
      <c r="D295" s="303"/>
      <c r="E295" s="303"/>
      <c r="F295" s="303"/>
      <c r="G295" s="303"/>
      <c r="H295" s="303"/>
      <c r="I295" s="303"/>
      <c r="J295" s="303"/>
      <c r="L295" s="7" t="s">
        <v>3</v>
      </c>
      <c r="M295" s="7" t="s">
        <v>4</v>
      </c>
      <c r="N295" s="52" t="s">
        <v>5</v>
      </c>
      <c r="O295" s="7" t="s">
        <v>6</v>
      </c>
      <c r="P295" s="6" t="s">
        <v>7</v>
      </c>
      <c r="Q295" s="6" t="s">
        <v>8</v>
      </c>
      <c r="R295" s="7" t="s">
        <v>9</v>
      </c>
    </row>
    <row r="296" spans="1:18" ht="12.75" customHeight="1">
      <c r="A296" s="53" t="s">
        <v>10</v>
      </c>
      <c r="B296" s="54">
        <v>1</v>
      </c>
      <c r="C296" s="54">
        <v>2</v>
      </c>
      <c r="D296" s="54">
        <v>3</v>
      </c>
      <c r="E296" s="54">
        <v>4</v>
      </c>
      <c r="F296" s="54">
        <v>5</v>
      </c>
      <c r="G296" s="54">
        <v>6</v>
      </c>
      <c r="H296" s="54">
        <v>7</v>
      </c>
      <c r="I296" s="54">
        <v>8</v>
      </c>
      <c r="J296" s="54">
        <v>9</v>
      </c>
      <c r="K296" s="55" t="s">
        <v>11</v>
      </c>
      <c r="L296" s="3"/>
      <c r="M296" s="3"/>
      <c r="O296" s="3"/>
      <c r="P296" s="15"/>
      <c r="Q296" s="15"/>
      <c r="R296" s="3"/>
    </row>
    <row r="297" spans="1:18" ht="12.75" customHeight="1">
      <c r="A297" s="29" t="s">
        <v>22</v>
      </c>
      <c r="B297" s="30">
        <v>156</v>
      </c>
      <c r="K297" s="31"/>
      <c r="L297" s="3"/>
      <c r="M297" s="3"/>
      <c r="O297" s="3"/>
      <c r="P297" s="18">
        <f>B297</f>
        <v>156</v>
      </c>
      <c r="Q297" s="15"/>
      <c r="R297" s="3"/>
    </row>
    <row r="298" spans="1:18" ht="12.75" customHeight="1">
      <c r="A298" s="29" t="s">
        <v>23</v>
      </c>
      <c r="C298" s="26">
        <v>83</v>
      </c>
      <c r="K298" s="31"/>
      <c r="L298" s="3"/>
      <c r="M298" s="3"/>
      <c r="N298" s="3"/>
      <c r="O298" s="3">
        <f>C298/B297</f>
        <v>0.53205128205128205</v>
      </c>
      <c r="P298" s="22">
        <v>86</v>
      </c>
      <c r="Q298" s="23">
        <f t="shared" ref="Q298:Q305" si="73">P298/P297</f>
        <v>0.55128205128205132</v>
      </c>
      <c r="R298" s="3">
        <f t="shared" ref="R298:R305" si="74">100%-Q298</f>
        <v>0.44871794871794868</v>
      </c>
    </row>
    <row r="299" spans="1:18" ht="12.75" customHeight="1">
      <c r="A299" s="29" t="s">
        <v>48</v>
      </c>
      <c r="D299" s="26">
        <v>72</v>
      </c>
      <c r="K299" s="31"/>
      <c r="L299" s="3"/>
      <c r="M299" s="3"/>
      <c r="O299" s="3">
        <f>D299/C298</f>
        <v>0.86746987951807231</v>
      </c>
      <c r="P299" s="22">
        <v>82</v>
      </c>
      <c r="Q299" s="23">
        <f t="shared" si="73"/>
        <v>0.95348837209302328</v>
      </c>
      <c r="R299" s="3">
        <f t="shared" si="74"/>
        <v>4.6511627906976716E-2</v>
      </c>
    </row>
    <row r="300" spans="1:18" ht="12.75" customHeight="1">
      <c r="A300" s="29" t="s">
        <v>49</v>
      </c>
      <c r="E300" s="26">
        <v>59</v>
      </c>
      <c r="K300" s="31"/>
      <c r="L300" s="3"/>
      <c r="M300" s="3"/>
      <c r="O300" s="3">
        <f>E300/D299</f>
        <v>0.81944444444444442</v>
      </c>
      <c r="P300" s="22">
        <v>78</v>
      </c>
      <c r="Q300" s="23">
        <f t="shared" si="73"/>
        <v>0.95121951219512191</v>
      </c>
      <c r="R300" s="3">
        <f t="shared" si="74"/>
        <v>4.8780487804878092E-2</v>
      </c>
    </row>
    <row r="301" spans="1:18" ht="12.75" customHeight="1">
      <c r="A301" s="29" t="s">
        <v>50</v>
      </c>
      <c r="F301" s="26">
        <v>53</v>
      </c>
      <c r="K301" s="31"/>
      <c r="L301" s="3"/>
      <c r="M301" s="3"/>
      <c r="O301" s="3">
        <f>F301/E300</f>
        <v>0.89830508474576276</v>
      </c>
      <c r="P301" s="22">
        <v>77</v>
      </c>
      <c r="Q301" s="23">
        <f t="shared" si="73"/>
        <v>0.98717948717948723</v>
      </c>
      <c r="R301" s="3">
        <f t="shared" si="74"/>
        <v>1.2820512820512775E-2</v>
      </c>
    </row>
    <row r="302" spans="1:18" ht="12.75" customHeight="1">
      <c r="A302" s="29" t="s">
        <v>51</v>
      </c>
      <c r="G302" s="26">
        <v>53</v>
      </c>
      <c r="K302" s="31"/>
      <c r="L302" s="3"/>
      <c r="M302" s="3"/>
      <c r="O302" s="3">
        <f>G302/F301</f>
        <v>1</v>
      </c>
      <c r="P302" s="22">
        <v>75</v>
      </c>
      <c r="Q302" s="23">
        <f t="shared" si="73"/>
        <v>0.97402597402597402</v>
      </c>
      <c r="R302" s="3">
        <f t="shared" si="74"/>
        <v>2.5974025974025983E-2</v>
      </c>
    </row>
    <row r="303" spans="1:18" ht="12.75" customHeight="1">
      <c r="A303" s="29" t="s">
        <v>52</v>
      </c>
      <c r="H303" s="26">
        <v>48</v>
      </c>
      <c r="K303" s="31">
        <v>1</v>
      </c>
      <c r="L303" s="3"/>
      <c r="M303" s="3"/>
      <c r="O303" s="3">
        <f>H303/G302</f>
        <v>0.90566037735849059</v>
      </c>
      <c r="P303" s="22">
        <v>72</v>
      </c>
      <c r="Q303" s="23">
        <f t="shared" si="73"/>
        <v>0.96</v>
      </c>
      <c r="R303" s="3">
        <f t="shared" si="74"/>
        <v>4.0000000000000036E-2</v>
      </c>
    </row>
    <row r="304" spans="1:18" ht="12.75" customHeight="1">
      <c r="A304" s="29" t="s">
        <v>53</v>
      </c>
      <c r="I304" s="26">
        <v>46</v>
      </c>
      <c r="K304" s="31">
        <v>1</v>
      </c>
      <c r="L304" s="3"/>
      <c r="M304" s="3"/>
      <c r="O304" s="3">
        <f>I304/H303</f>
        <v>0.95833333333333337</v>
      </c>
      <c r="P304" s="22">
        <v>72</v>
      </c>
      <c r="Q304" s="23">
        <f t="shared" si="73"/>
        <v>1</v>
      </c>
      <c r="R304" s="3">
        <f t="shared" si="74"/>
        <v>0</v>
      </c>
    </row>
    <row r="305" spans="1:18" ht="12.75" customHeight="1">
      <c r="A305" s="29" t="s">
        <v>54</v>
      </c>
      <c r="J305" s="26">
        <v>41</v>
      </c>
      <c r="K305" s="31">
        <v>41</v>
      </c>
      <c r="L305" s="57">
        <f>SUM(K303:K305)</f>
        <v>43</v>
      </c>
      <c r="M305" s="3"/>
      <c r="O305" s="3">
        <f>J305/I304</f>
        <v>0.89130434782608692</v>
      </c>
      <c r="P305" s="22">
        <v>71</v>
      </c>
      <c r="Q305" s="23">
        <f t="shared" si="73"/>
        <v>0.98611111111111116</v>
      </c>
      <c r="R305" s="3">
        <f t="shared" si="74"/>
        <v>1.388888888888884E-2</v>
      </c>
    </row>
    <row r="306" spans="1:18" ht="12.75" customHeight="1">
      <c r="A306" s="29" t="s">
        <v>55</v>
      </c>
      <c r="J306" s="26">
        <v>19</v>
      </c>
      <c r="K306" s="31">
        <v>16</v>
      </c>
      <c r="L306" s="3"/>
      <c r="M306" s="3"/>
      <c r="O306" s="3"/>
      <c r="P306" s="22">
        <v>29</v>
      </c>
      <c r="Q306" s="23"/>
      <c r="R306" s="3"/>
    </row>
    <row r="307" spans="1:18" ht="12.75" customHeight="1">
      <c r="A307" s="29" t="s">
        <v>56</v>
      </c>
      <c r="J307" s="26">
        <v>4</v>
      </c>
      <c r="K307" s="31">
        <v>2</v>
      </c>
      <c r="L307" s="3"/>
      <c r="M307" s="3"/>
      <c r="O307" s="3"/>
      <c r="P307" s="22">
        <v>10</v>
      </c>
      <c r="Q307" s="23"/>
      <c r="R307" s="3"/>
    </row>
    <row r="308" spans="1:18" ht="12.75" customHeight="1">
      <c r="A308" s="29" t="s">
        <v>57</v>
      </c>
      <c r="J308" s="26">
        <v>8</v>
      </c>
      <c r="K308" s="31">
        <v>3</v>
      </c>
      <c r="L308" s="3"/>
      <c r="M308" s="3"/>
      <c r="O308" s="3"/>
      <c r="P308" s="22">
        <v>8</v>
      </c>
      <c r="Q308" s="23"/>
      <c r="R308" s="3"/>
    </row>
    <row r="309" spans="1:18" ht="12.75" customHeight="1">
      <c r="A309" s="29" t="s">
        <v>69</v>
      </c>
      <c r="K309" s="31"/>
      <c r="L309" s="3"/>
      <c r="M309" s="3"/>
      <c r="O309" s="3"/>
      <c r="P309" s="22"/>
      <c r="Q309" s="23"/>
      <c r="R309" s="3"/>
    </row>
    <row r="310" spans="1:18" ht="12.75" customHeight="1">
      <c r="A310" s="29"/>
      <c r="K310" s="26">
        <f>SUM(K303:K308)</f>
        <v>64</v>
      </c>
      <c r="L310" s="3">
        <f>L305/B297</f>
        <v>0.27564102564102566</v>
      </c>
      <c r="M310" s="3">
        <f>K310/B297</f>
        <v>0.41025641025641024</v>
      </c>
      <c r="N310" s="3">
        <f>M310-L310</f>
        <v>0.13461538461538458</v>
      </c>
      <c r="O310" s="3"/>
      <c r="P310" s="22"/>
      <c r="Q310" s="23"/>
      <c r="R310" s="3"/>
    </row>
    <row r="311" spans="1:18" ht="12.75" customHeight="1">
      <c r="L311" s="3"/>
      <c r="M311" s="3"/>
      <c r="O311" s="3"/>
    </row>
    <row r="312" spans="1:18" ht="12.75" customHeight="1">
      <c r="A312" s="40" t="s">
        <v>75</v>
      </c>
      <c r="L312" s="3"/>
      <c r="M312" s="3"/>
      <c r="O312" s="3"/>
    </row>
    <row r="313" spans="1:18" ht="25.5" customHeight="1">
      <c r="B313" s="302" t="s">
        <v>2</v>
      </c>
      <c r="C313" s="303"/>
      <c r="D313" s="303"/>
      <c r="E313" s="303"/>
      <c r="F313" s="303"/>
      <c r="G313" s="303"/>
      <c r="H313" s="303"/>
      <c r="I313" s="303"/>
      <c r="J313" s="303"/>
      <c r="L313" s="7" t="s">
        <v>3</v>
      </c>
      <c r="M313" s="7" t="s">
        <v>4</v>
      </c>
      <c r="N313" s="52" t="s">
        <v>5</v>
      </c>
      <c r="O313" s="7" t="s">
        <v>6</v>
      </c>
      <c r="P313" s="6" t="s">
        <v>7</v>
      </c>
      <c r="Q313" s="6" t="s">
        <v>8</v>
      </c>
      <c r="R313" s="7" t="s">
        <v>9</v>
      </c>
    </row>
    <row r="314" spans="1:18" ht="12.75" customHeight="1">
      <c r="A314" s="53" t="s">
        <v>10</v>
      </c>
      <c r="B314" s="54">
        <v>1</v>
      </c>
      <c r="C314" s="54">
        <v>2</v>
      </c>
      <c r="D314" s="54">
        <v>3</v>
      </c>
      <c r="E314" s="54">
        <v>4</v>
      </c>
      <c r="F314" s="54">
        <v>5</v>
      </c>
      <c r="G314" s="54">
        <v>6</v>
      </c>
      <c r="H314" s="54">
        <v>7</v>
      </c>
      <c r="I314" s="54">
        <v>8</v>
      </c>
      <c r="J314" s="54">
        <v>9</v>
      </c>
      <c r="K314" s="55" t="s">
        <v>11</v>
      </c>
      <c r="L314" s="3"/>
      <c r="M314" s="3"/>
      <c r="O314" s="3"/>
      <c r="P314" s="15"/>
      <c r="Q314" s="15"/>
      <c r="R314" s="3"/>
    </row>
    <row r="315" spans="1:18" ht="12.75" customHeight="1">
      <c r="A315" s="29" t="s">
        <v>23</v>
      </c>
      <c r="B315" s="30">
        <v>141</v>
      </c>
      <c r="K315" s="31"/>
      <c r="L315" s="3"/>
      <c r="M315" s="3"/>
      <c r="O315" s="3"/>
      <c r="P315" s="18">
        <f>B315</f>
        <v>141</v>
      </c>
      <c r="Q315" s="15"/>
      <c r="R315" s="3"/>
    </row>
    <row r="316" spans="1:18" ht="12.75" customHeight="1">
      <c r="A316" s="29" t="s">
        <v>48</v>
      </c>
      <c r="C316" s="26">
        <v>94</v>
      </c>
      <c r="K316" s="31"/>
      <c r="L316" s="3"/>
      <c r="M316" s="3"/>
      <c r="N316" s="3"/>
      <c r="O316" s="3">
        <f>C316/B315</f>
        <v>0.66666666666666663</v>
      </c>
      <c r="P316" s="22">
        <v>94</v>
      </c>
      <c r="Q316" s="23">
        <f t="shared" ref="Q316:Q323" si="75">P316/P315</f>
        <v>0.66666666666666663</v>
      </c>
      <c r="R316" s="3">
        <f t="shared" ref="R316:R323" si="76">100%-Q316</f>
        <v>0.33333333333333337</v>
      </c>
    </row>
    <row r="317" spans="1:18" ht="12.75" customHeight="1">
      <c r="A317" s="29" t="s">
        <v>49</v>
      </c>
      <c r="D317" s="26">
        <v>75</v>
      </c>
      <c r="K317" s="31"/>
      <c r="L317" s="3"/>
      <c r="M317" s="3"/>
      <c r="O317" s="3">
        <f>D317/C316</f>
        <v>0.7978723404255319</v>
      </c>
      <c r="P317" s="18">
        <v>88</v>
      </c>
      <c r="Q317" s="23">
        <f t="shared" si="75"/>
        <v>0.93617021276595747</v>
      </c>
      <c r="R317" s="3">
        <f t="shared" si="76"/>
        <v>6.3829787234042534E-2</v>
      </c>
    </row>
    <row r="318" spans="1:18" ht="12.75" customHeight="1">
      <c r="A318" s="29" t="s">
        <v>50</v>
      </c>
      <c r="E318" s="26">
        <v>72</v>
      </c>
      <c r="K318" s="31"/>
      <c r="L318" s="3"/>
      <c r="M318" s="3"/>
      <c r="O318" s="3">
        <f>E318/D317</f>
        <v>0.96</v>
      </c>
      <c r="P318" s="18">
        <v>87</v>
      </c>
      <c r="Q318" s="23">
        <f t="shared" si="75"/>
        <v>0.98863636363636365</v>
      </c>
      <c r="R318" s="3">
        <f t="shared" si="76"/>
        <v>1.1363636363636354E-2</v>
      </c>
    </row>
    <row r="319" spans="1:18" ht="12.75" customHeight="1">
      <c r="A319" s="29" t="s">
        <v>51</v>
      </c>
      <c r="F319" s="26">
        <v>65</v>
      </c>
      <c r="K319" s="31"/>
      <c r="L319" s="3"/>
      <c r="M319" s="3"/>
      <c r="O319" s="3">
        <f>F319/E318</f>
        <v>0.90277777777777779</v>
      </c>
      <c r="P319" s="18">
        <v>85</v>
      </c>
      <c r="Q319" s="23">
        <f t="shared" si="75"/>
        <v>0.97701149425287359</v>
      </c>
      <c r="R319" s="3">
        <f t="shared" si="76"/>
        <v>2.2988505747126409E-2</v>
      </c>
    </row>
    <row r="320" spans="1:18" ht="12.75" customHeight="1">
      <c r="A320" s="29" t="s">
        <v>52</v>
      </c>
      <c r="G320" s="26">
        <v>65</v>
      </c>
      <c r="K320" s="31"/>
      <c r="L320" s="3"/>
      <c r="M320" s="3"/>
      <c r="O320" s="3">
        <f>G320/F319</f>
        <v>1</v>
      </c>
      <c r="P320" s="18">
        <v>84</v>
      </c>
      <c r="Q320" s="23">
        <f t="shared" si="75"/>
        <v>0.9882352941176471</v>
      </c>
      <c r="R320" s="3">
        <f t="shared" si="76"/>
        <v>1.1764705882352899E-2</v>
      </c>
    </row>
    <row r="321" spans="1:18" ht="12.75" customHeight="1">
      <c r="A321" s="29" t="s">
        <v>53</v>
      </c>
      <c r="H321" s="26">
        <v>60</v>
      </c>
      <c r="K321" s="31"/>
      <c r="L321" s="3"/>
      <c r="M321" s="3"/>
      <c r="O321" s="3">
        <f>H321/G320</f>
        <v>0.92307692307692313</v>
      </c>
      <c r="P321" s="18">
        <v>80</v>
      </c>
      <c r="Q321" s="23">
        <f t="shared" si="75"/>
        <v>0.95238095238095233</v>
      </c>
      <c r="R321" s="3">
        <f t="shared" si="76"/>
        <v>4.7619047619047672E-2</v>
      </c>
    </row>
    <row r="322" spans="1:18" ht="12.75" customHeight="1">
      <c r="A322" s="29" t="s">
        <v>54</v>
      </c>
      <c r="I322" s="26">
        <v>60</v>
      </c>
      <c r="K322" s="31"/>
      <c r="L322" s="3"/>
      <c r="M322" s="3"/>
      <c r="O322" s="3">
        <f>I322/H321</f>
        <v>1</v>
      </c>
      <c r="P322" s="18">
        <v>80</v>
      </c>
      <c r="Q322" s="23">
        <f t="shared" si="75"/>
        <v>1</v>
      </c>
      <c r="R322" s="3">
        <f t="shared" si="76"/>
        <v>0</v>
      </c>
    </row>
    <row r="323" spans="1:18" ht="12.75" customHeight="1">
      <c r="A323" s="29" t="s">
        <v>55</v>
      </c>
      <c r="J323" s="26">
        <v>60</v>
      </c>
      <c r="K323" s="31">
        <v>55</v>
      </c>
      <c r="L323" s="3"/>
      <c r="M323" s="3"/>
      <c r="O323" s="3">
        <f>J323/I322</f>
        <v>1</v>
      </c>
      <c r="P323" s="18">
        <v>80</v>
      </c>
      <c r="Q323" s="23">
        <f t="shared" si="75"/>
        <v>1</v>
      </c>
      <c r="R323" s="3">
        <f t="shared" si="76"/>
        <v>0</v>
      </c>
    </row>
    <row r="324" spans="1:18" ht="12.75" customHeight="1">
      <c r="A324" s="29" t="s">
        <v>56</v>
      </c>
      <c r="J324" s="26">
        <v>16</v>
      </c>
      <c r="K324" s="31">
        <v>11</v>
      </c>
      <c r="L324" s="3"/>
      <c r="M324" s="3"/>
      <c r="O324" s="3"/>
      <c r="P324" s="18">
        <v>24</v>
      </c>
      <c r="Q324" s="23"/>
      <c r="R324" s="3"/>
    </row>
    <row r="325" spans="1:18" ht="12.75" customHeight="1">
      <c r="A325" s="29" t="s">
        <v>57</v>
      </c>
      <c r="J325" s="26">
        <v>7</v>
      </c>
      <c r="K325" s="31">
        <v>2</v>
      </c>
      <c r="L325" s="3"/>
      <c r="M325" s="3"/>
      <c r="O325" s="3"/>
      <c r="P325" s="18">
        <v>8</v>
      </c>
      <c r="Q325" s="23"/>
      <c r="R325" s="3"/>
    </row>
    <row r="326" spans="1:18" ht="12.75" customHeight="1">
      <c r="A326" s="29" t="s">
        <v>69</v>
      </c>
      <c r="J326" s="26">
        <v>3</v>
      </c>
      <c r="K326" s="31">
        <v>1</v>
      </c>
      <c r="L326" s="3"/>
      <c r="M326" s="3"/>
      <c r="O326" s="3"/>
      <c r="P326" s="18">
        <v>5</v>
      </c>
      <c r="Q326" s="23"/>
      <c r="R326" s="3"/>
    </row>
    <row r="327" spans="1:18" ht="12.75" customHeight="1">
      <c r="A327" s="29" t="s">
        <v>70</v>
      </c>
      <c r="J327" s="26">
        <v>1</v>
      </c>
      <c r="K327" s="31"/>
      <c r="L327" s="3"/>
      <c r="M327" s="3"/>
      <c r="O327" s="3"/>
      <c r="P327" s="18">
        <v>2</v>
      </c>
      <c r="Q327" s="23"/>
      <c r="R327" s="3"/>
    </row>
    <row r="328" spans="1:18" ht="12.75" customHeight="1">
      <c r="A328" s="29" t="s">
        <v>73</v>
      </c>
      <c r="J328" s="26">
        <v>3</v>
      </c>
      <c r="K328" s="31">
        <v>1</v>
      </c>
      <c r="L328" s="3"/>
      <c r="M328" s="3"/>
      <c r="O328" s="3"/>
      <c r="P328" s="18">
        <v>3</v>
      </c>
      <c r="Q328" s="23"/>
      <c r="R328" s="3"/>
    </row>
    <row r="329" spans="1:18" ht="12.75" customHeight="1">
      <c r="A329" s="29" t="s">
        <v>76</v>
      </c>
      <c r="J329" s="26">
        <v>1</v>
      </c>
      <c r="K329" s="31"/>
      <c r="L329" s="3"/>
      <c r="M329" s="3"/>
      <c r="O329" s="3"/>
      <c r="P329" s="18">
        <v>1</v>
      </c>
      <c r="Q329" s="23"/>
      <c r="R329" s="3"/>
    </row>
    <row r="330" spans="1:18" ht="12.75" customHeight="1">
      <c r="K330" s="26">
        <f>SUM(K323:K328)</f>
        <v>70</v>
      </c>
      <c r="L330" s="3">
        <f>K323/B315</f>
        <v>0.39007092198581561</v>
      </c>
      <c r="M330" s="3">
        <f>K330/B315</f>
        <v>0.49645390070921985</v>
      </c>
      <c r="N330" s="3">
        <f>M330-L330</f>
        <v>0.10638297872340424</v>
      </c>
      <c r="O330" s="3"/>
    </row>
    <row r="331" spans="1:18" ht="12.75" customHeight="1">
      <c r="A331" s="40" t="s">
        <v>77</v>
      </c>
      <c r="L331" s="3"/>
      <c r="M331" s="3"/>
      <c r="O331" s="3"/>
    </row>
    <row r="332" spans="1:18" ht="25.5" customHeight="1">
      <c r="B332" s="302" t="s">
        <v>2</v>
      </c>
      <c r="C332" s="303"/>
      <c r="D332" s="303"/>
      <c r="E332" s="303"/>
      <c r="F332" s="303"/>
      <c r="G332" s="303"/>
      <c r="H332" s="303"/>
      <c r="I332" s="303"/>
      <c r="J332" s="303"/>
      <c r="L332" s="7" t="s">
        <v>3</v>
      </c>
      <c r="M332" s="7" t="s">
        <v>4</v>
      </c>
      <c r="N332" s="52" t="s">
        <v>5</v>
      </c>
      <c r="O332" s="7" t="s">
        <v>6</v>
      </c>
      <c r="P332" s="6" t="s">
        <v>7</v>
      </c>
      <c r="Q332" s="6" t="s">
        <v>8</v>
      </c>
      <c r="R332" s="7" t="s">
        <v>9</v>
      </c>
    </row>
    <row r="333" spans="1:18" ht="12.75" customHeight="1">
      <c r="A333" s="53" t="s">
        <v>10</v>
      </c>
      <c r="B333" s="54">
        <v>1</v>
      </c>
      <c r="C333" s="54">
        <v>2</v>
      </c>
      <c r="D333" s="54">
        <v>3</v>
      </c>
      <c r="E333" s="54">
        <v>4</v>
      </c>
      <c r="F333" s="54">
        <v>5</v>
      </c>
      <c r="G333" s="54">
        <v>6</v>
      </c>
      <c r="H333" s="54">
        <v>7</v>
      </c>
      <c r="I333" s="54">
        <v>8</v>
      </c>
      <c r="J333" s="54">
        <v>9</v>
      </c>
      <c r="K333" s="55" t="s">
        <v>11</v>
      </c>
      <c r="L333" s="3"/>
      <c r="M333" s="3"/>
      <c r="O333" s="3"/>
      <c r="P333" s="15"/>
      <c r="Q333" s="15"/>
      <c r="R333" s="3"/>
    </row>
    <row r="334" spans="1:18" ht="12.75" customHeight="1">
      <c r="A334" s="29" t="s">
        <v>48</v>
      </c>
      <c r="B334" s="30">
        <v>153</v>
      </c>
      <c r="K334" s="31"/>
      <c r="L334" s="3"/>
      <c r="M334" s="3"/>
      <c r="O334" s="3"/>
      <c r="P334" s="18">
        <f>B334</f>
        <v>153</v>
      </c>
      <c r="Q334" s="15"/>
      <c r="R334" s="3"/>
    </row>
    <row r="335" spans="1:18" ht="12.75" customHeight="1">
      <c r="A335" s="29" t="s">
        <v>49</v>
      </c>
      <c r="C335" s="26">
        <v>72</v>
      </c>
      <c r="K335" s="31"/>
      <c r="L335" s="3"/>
      <c r="M335" s="3"/>
      <c r="N335" s="3"/>
      <c r="O335" s="3">
        <f>C335/B334</f>
        <v>0.47058823529411764</v>
      </c>
      <c r="P335" s="22">
        <v>73</v>
      </c>
      <c r="Q335" s="23">
        <f t="shared" ref="Q335:Q342" si="77">P335/P334</f>
        <v>0.47712418300653597</v>
      </c>
      <c r="R335" s="3">
        <f t="shared" ref="R335:R342" si="78">100%-Q335</f>
        <v>0.52287581699346397</v>
      </c>
    </row>
    <row r="336" spans="1:18" ht="12.75" customHeight="1">
      <c r="A336" s="29" t="s">
        <v>50</v>
      </c>
      <c r="D336" s="26">
        <v>48</v>
      </c>
      <c r="K336" s="31"/>
      <c r="L336" s="3"/>
      <c r="M336" s="3"/>
      <c r="O336" s="3">
        <f>D336/C335</f>
        <v>0.66666666666666663</v>
      </c>
      <c r="P336" s="22">
        <v>68</v>
      </c>
      <c r="Q336" s="23">
        <f t="shared" si="77"/>
        <v>0.93150684931506844</v>
      </c>
      <c r="R336" s="3">
        <f t="shared" si="78"/>
        <v>6.8493150684931559E-2</v>
      </c>
    </row>
    <row r="337" spans="1:18" ht="12.75" customHeight="1">
      <c r="A337" s="29" t="s">
        <v>51</v>
      </c>
      <c r="E337" s="26">
        <v>45</v>
      </c>
      <c r="K337" s="31"/>
      <c r="L337" s="3"/>
      <c r="M337" s="3"/>
      <c r="O337" s="3">
        <f>E337/D336</f>
        <v>0.9375</v>
      </c>
      <c r="P337" s="22">
        <v>62</v>
      </c>
      <c r="Q337" s="23">
        <f t="shared" si="77"/>
        <v>0.91176470588235292</v>
      </c>
      <c r="R337" s="3">
        <f t="shared" si="78"/>
        <v>8.8235294117647078E-2</v>
      </c>
    </row>
    <row r="338" spans="1:18" ht="12.75" customHeight="1">
      <c r="A338" s="29" t="s">
        <v>52</v>
      </c>
      <c r="F338" s="26">
        <v>35</v>
      </c>
      <c r="K338" s="31"/>
      <c r="L338" s="3"/>
      <c r="M338" s="3"/>
      <c r="O338" s="3">
        <f>F338/E337</f>
        <v>0.77777777777777779</v>
      </c>
      <c r="P338" s="22">
        <v>59</v>
      </c>
      <c r="Q338" s="23">
        <f t="shared" si="77"/>
        <v>0.95161290322580649</v>
      </c>
      <c r="R338" s="3">
        <f t="shared" si="78"/>
        <v>4.8387096774193505E-2</v>
      </c>
    </row>
    <row r="339" spans="1:18" ht="12.75" customHeight="1">
      <c r="A339" s="29" t="s">
        <v>53</v>
      </c>
      <c r="G339" s="26">
        <v>33</v>
      </c>
      <c r="K339" s="31"/>
      <c r="L339" s="3"/>
      <c r="M339" s="3"/>
      <c r="O339" s="3">
        <f>G339/F338</f>
        <v>0.94285714285714284</v>
      </c>
      <c r="P339" s="22">
        <v>59</v>
      </c>
      <c r="Q339" s="23">
        <f t="shared" si="77"/>
        <v>1</v>
      </c>
      <c r="R339" s="3">
        <f t="shared" si="78"/>
        <v>0</v>
      </c>
    </row>
    <row r="340" spans="1:18" ht="12.75" customHeight="1">
      <c r="A340" s="29" t="s">
        <v>54</v>
      </c>
      <c r="H340" s="26">
        <v>31</v>
      </c>
      <c r="K340" s="31"/>
      <c r="L340" s="3"/>
      <c r="M340" s="3"/>
      <c r="O340" s="3">
        <f>H340/G339</f>
        <v>0.93939393939393945</v>
      </c>
      <c r="P340" s="22">
        <v>60</v>
      </c>
      <c r="Q340" s="23">
        <f t="shared" si="77"/>
        <v>1.0169491525423728</v>
      </c>
      <c r="R340" s="3">
        <f t="shared" si="78"/>
        <v>-1.6949152542372836E-2</v>
      </c>
    </row>
    <row r="341" spans="1:18" ht="12.75" customHeight="1">
      <c r="A341" s="29" t="s">
        <v>55</v>
      </c>
      <c r="I341" s="26">
        <v>30</v>
      </c>
      <c r="K341" s="31"/>
      <c r="L341" s="3"/>
      <c r="M341" s="3"/>
      <c r="O341" s="3">
        <f>I341/H340</f>
        <v>0.967741935483871</v>
      </c>
      <c r="P341" s="22">
        <v>56</v>
      </c>
      <c r="Q341" s="23">
        <f t="shared" si="77"/>
        <v>0.93333333333333335</v>
      </c>
      <c r="R341" s="3">
        <f t="shared" si="78"/>
        <v>6.6666666666666652E-2</v>
      </c>
    </row>
    <row r="342" spans="1:18" ht="12.75" customHeight="1">
      <c r="A342" s="29" t="s">
        <v>56</v>
      </c>
      <c r="J342" s="26">
        <v>29</v>
      </c>
      <c r="K342" s="31">
        <v>28</v>
      </c>
      <c r="L342" s="3"/>
      <c r="M342" s="3"/>
      <c r="O342" s="3">
        <f>J342/I341</f>
        <v>0.96666666666666667</v>
      </c>
      <c r="P342" s="22">
        <v>53</v>
      </c>
      <c r="Q342" s="23">
        <f t="shared" si="77"/>
        <v>0.9464285714285714</v>
      </c>
      <c r="R342" s="3">
        <f t="shared" si="78"/>
        <v>5.3571428571428603E-2</v>
      </c>
    </row>
    <row r="343" spans="1:18" ht="12.75" customHeight="1">
      <c r="A343" s="29" t="s">
        <v>57</v>
      </c>
      <c r="J343" s="26">
        <v>18</v>
      </c>
      <c r="K343" s="31">
        <v>14</v>
      </c>
      <c r="L343" s="3"/>
      <c r="M343" s="3"/>
      <c r="O343" s="3"/>
      <c r="P343" s="22">
        <v>25</v>
      </c>
      <c r="Q343" s="23"/>
      <c r="R343" s="3"/>
    </row>
    <row r="344" spans="1:18" ht="12.75" customHeight="1">
      <c r="A344" s="29" t="s">
        <v>69</v>
      </c>
      <c r="J344" s="26">
        <v>6</v>
      </c>
      <c r="K344" s="31">
        <v>5</v>
      </c>
      <c r="L344" s="3"/>
      <c r="M344" s="3"/>
      <c r="O344" s="3"/>
      <c r="P344" s="22">
        <v>7</v>
      </c>
      <c r="Q344" s="23"/>
      <c r="R344" s="3"/>
    </row>
    <row r="345" spans="1:18" ht="12.75" customHeight="1">
      <c r="A345" s="29" t="s">
        <v>70</v>
      </c>
      <c r="J345" s="26">
        <v>1</v>
      </c>
      <c r="K345" s="31"/>
      <c r="L345" s="3"/>
      <c r="M345" s="3"/>
      <c r="O345" s="3"/>
      <c r="P345" s="22">
        <v>2</v>
      </c>
      <c r="Q345" s="23"/>
      <c r="R345" s="3"/>
    </row>
    <row r="346" spans="1:18" ht="12.75" customHeight="1">
      <c r="A346" s="29" t="s">
        <v>73</v>
      </c>
      <c r="J346" s="26">
        <v>1</v>
      </c>
      <c r="K346" s="31"/>
      <c r="L346" s="3"/>
      <c r="M346" s="3"/>
      <c r="O346" s="3"/>
      <c r="P346" s="22">
        <v>1</v>
      </c>
      <c r="Q346" s="23"/>
      <c r="R346" s="3"/>
    </row>
    <row r="347" spans="1:18" ht="12.75" customHeight="1">
      <c r="A347" s="29"/>
      <c r="K347" s="26">
        <f>SUM(K342:K344)</f>
        <v>47</v>
      </c>
      <c r="L347" s="3">
        <f>K342/B334</f>
        <v>0.18300653594771241</v>
      </c>
      <c r="M347" s="3">
        <f>K347/B334</f>
        <v>0.30718954248366015</v>
      </c>
      <c r="N347" s="3">
        <f>M347-L347</f>
        <v>0.12418300653594774</v>
      </c>
      <c r="O347" s="3"/>
    </row>
    <row r="348" spans="1:18" ht="12.75" customHeight="1">
      <c r="A348" s="40" t="s">
        <v>78</v>
      </c>
      <c r="L348" s="3"/>
      <c r="M348" s="3"/>
      <c r="O348" s="3"/>
    </row>
    <row r="349" spans="1:18" ht="25.5" customHeight="1">
      <c r="B349" s="302" t="s">
        <v>2</v>
      </c>
      <c r="C349" s="303"/>
      <c r="D349" s="303"/>
      <c r="E349" s="303"/>
      <c r="F349" s="303"/>
      <c r="G349" s="303"/>
      <c r="H349" s="303"/>
      <c r="I349" s="303"/>
      <c r="J349" s="303"/>
      <c r="L349" s="7" t="s">
        <v>3</v>
      </c>
      <c r="M349" s="7" t="s">
        <v>4</v>
      </c>
      <c r="N349" s="52" t="s">
        <v>5</v>
      </c>
      <c r="O349" s="7" t="s">
        <v>6</v>
      </c>
      <c r="P349" s="6" t="s">
        <v>7</v>
      </c>
      <c r="Q349" s="6" t="s">
        <v>8</v>
      </c>
      <c r="R349" s="7" t="s">
        <v>9</v>
      </c>
    </row>
    <row r="350" spans="1:18" ht="12.75" customHeight="1">
      <c r="A350" s="53" t="s">
        <v>10</v>
      </c>
      <c r="B350" s="54">
        <v>1</v>
      </c>
      <c r="C350" s="54">
        <v>2</v>
      </c>
      <c r="D350" s="54">
        <v>3</v>
      </c>
      <c r="E350" s="54">
        <v>4</v>
      </c>
      <c r="F350" s="54">
        <v>5</v>
      </c>
      <c r="G350" s="54">
        <v>6</v>
      </c>
      <c r="H350" s="54">
        <v>7</v>
      </c>
      <c r="I350" s="54">
        <v>8</v>
      </c>
      <c r="J350" s="54">
        <v>9</v>
      </c>
      <c r="K350" s="55" t="s">
        <v>11</v>
      </c>
      <c r="L350" s="3"/>
      <c r="M350" s="3"/>
      <c r="O350" s="3"/>
      <c r="P350" s="15"/>
      <c r="Q350" s="15"/>
      <c r="R350" s="3"/>
    </row>
    <row r="351" spans="1:18" ht="12.75" customHeight="1">
      <c r="A351" s="29" t="s">
        <v>49</v>
      </c>
      <c r="B351" s="30">
        <v>153</v>
      </c>
      <c r="K351" s="31"/>
      <c r="L351" s="3"/>
      <c r="M351" s="3"/>
      <c r="O351" s="3"/>
      <c r="P351" s="18">
        <f>B351</f>
        <v>153</v>
      </c>
      <c r="Q351" s="15"/>
      <c r="R351" s="3"/>
    </row>
    <row r="352" spans="1:18" ht="12.75" customHeight="1">
      <c r="A352" s="29" t="s">
        <v>50</v>
      </c>
      <c r="C352" s="26">
        <v>104</v>
      </c>
      <c r="K352" s="31"/>
      <c r="L352" s="3"/>
      <c r="M352" s="3"/>
      <c r="N352" s="3"/>
      <c r="O352" s="3">
        <f>C352/B351</f>
        <v>0.6797385620915033</v>
      </c>
      <c r="P352" s="22">
        <v>105</v>
      </c>
      <c r="Q352" s="23">
        <f t="shared" ref="Q352:Q359" si="79">P352/P351</f>
        <v>0.68627450980392157</v>
      </c>
      <c r="R352" s="3">
        <f t="shared" ref="R352:R359" si="80">100%-Q352</f>
        <v>0.31372549019607843</v>
      </c>
    </row>
    <row r="353" spans="1:18" ht="12.75" customHeight="1">
      <c r="A353" s="29" t="s">
        <v>51</v>
      </c>
      <c r="D353" s="26">
        <v>90</v>
      </c>
      <c r="K353" s="31"/>
      <c r="L353" s="3"/>
      <c r="M353" s="3"/>
      <c r="O353" s="3">
        <f>D353/C352</f>
        <v>0.86538461538461542</v>
      </c>
      <c r="P353" s="22">
        <v>99</v>
      </c>
      <c r="Q353" s="23">
        <f t="shared" si="79"/>
        <v>0.94285714285714284</v>
      </c>
      <c r="R353" s="3">
        <f t="shared" si="80"/>
        <v>5.7142857142857162E-2</v>
      </c>
    </row>
    <row r="354" spans="1:18" ht="12.75" customHeight="1">
      <c r="A354" s="29" t="s">
        <v>52</v>
      </c>
      <c r="E354" s="26">
        <v>82</v>
      </c>
      <c r="K354" s="31"/>
      <c r="L354" s="3"/>
      <c r="M354" s="3"/>
      <c r="O354" s="3">
        <f>E354/D353</f>
        <v>0.91111111111111109</v>
      </c>
      <c r="P354" s="22">
        <v>93</v>
      </c>
      <c r="Q354" s="23">
        <f t="shared" si="79"/>
        <v>0.93939393939393945</v>
      </c>
      <c r="R354" s="3">
        <f t="shared" si="80"/>
        <v>6.0606060606060552E-2</v>
      </c>
    </row>
    <row r="355" spans="1:18" ht="12.75" customHeight="1">
      <c r="A355" s="29" t="s">
        <v>53</v>
      </c>
      <c r="F355" s="26">
        <v>77</v>
      </c>
      <c r="K355" s="31"/>
      <c r="L355" s="3"/>
      <c r="M355" s="3"/>
      <c r="O355" s="3">
        <f>F355/E354</f>
        <v>0.93902439024390238</v>
      </c>
      <c r="P355" s="22">
        <v>88</v>
      </c>
      <c r="Q355" s="23">
        <f t="shared" si="79"/>
        <v>0.94623655913978499</v>
      </c>
      <c r="R355" s="3">
        <f t="shared" si="80"/>
        <v>5.3763440860215006E-2</v>
      </c>
    </row>
    <row r="356" spans="1:18" ht="12.75" customHeight="1">
      <c r="A356" s="29" t="s">
        <v>54</v>
      </c>
      <c r="G356" s="26">
        <v>73</v>
      </c>
      <c r="K356" s="31"/>
      <c r="L356" s="3"/>
      <c r="M356" s="3"/>
      <c r="O356" s="3">
        <f>G356/F355</f>
        <v>0.94805194805194803</v>
      </c>
      <c r="P356" s="22">
        <v>84</v>
      </c>
      <c r="Q356" s="23">
        <f t="shared" si="79"/>
        <v>0.95454545454545459</v>
      </c>
      <c r="R356" s="3">
        <f t="shared" si="80"/>
        <v>4.5454545454545414E-2</v>
      </c>
    </row>
    <row r="357" spans="1:18" ht="12.75" customHeight="1">
      <c r="A357" s="29" t="s">
        <v>55</v>
      </c>
      <c r="H357" s="26">
        <v>71</v>
      </c>
      <c r="K357" s="31"/>
      <c r="L357" s="3"/>
      <c r="M357" s="3"/>
      <c r="O357" s="3">
        <f>H357/G356</f>
        <v>0.9726027397260274</v>
      </c>
      <c r="P357" s="22">
        <v>81</v>
      </c>
      <c r="Q357" s="23">
        <f t="shared" si="79"/>
        <v>0.9642857142857143</v>
      </c>
      <c r="R357" s="3">
        <f t="shared" si="80"/>
        <v>3.5714285714285698E-2</v>
      </c>
    </row>
    <row r="358" spans="1:18" ht="12.75" customHeight="1">
      <c r="A358" s="29" t="s">
        <v>56</v>
      </c>
      <c r="I358" s="26">
        <v>70</v>
      </c>
      <c r="K358" s="31"/>
      <c r="L358" s="3"/>
      <c r="M358" s="3"/>
      <c r="O358" s="3">
        <f>I358/H357</f>
        <v>0.9859154929577465</v>
      </c>
      <c r="P358" s="22">
        <v>80</v>
      </c>
      <c r="Q358" s="23">
        <f t="shared" si="79"/>
        <v>0.98765432098765427</v>
      </c>
      <c r="R358" s="3">
        <f t="shared" si="80"/>
        <v>1.2345679012345734E-2</v>
      </c>
    </row>
    <row r="359" spans="1:18" ht="12.75" customHeight="1">
      <c r="A359" s="29" t="s">
        <v>57</v>
      </c>
      <c r="J359" s="26">
        <v>68</v>
      </c>
      <c r="K359" s="31">
        <v>60</v>
      </c>
      <c r="L359" s="3"/>
      <c r="M359" s="3"/>
      <c r="O359" s="3">
        <f>J359/I358</f>
        <v>0.97142857142857142</v>
      </c>
      <c r="P359" s="22">
        <v>78</v>
      </c>
      <c r="Q359" s="23">
        <f t="shared" si="79"/>
        <v>0.97499999999999998</v>
      </c>
      <c r="R359" s="3">
        <f t="shared" si="80"/>
        <v>2.5000000000000022E-2</v>
      </c>
    </row>
    <row r="360" spans="1:18" ht="12.75" customHeight="1">
      <c r="A360" s="29" t="s">
        <v>69</v>
      </c>
      <c r="J360" s="26">
        <v>8</v>
      </c>
      <c r="K360" s="31">
        <v>6</v>
      </c>
      <c r="L360" s="3"/>
      <c r="M360" s="3"/>
      <c r="O360" s="3"/>
      <c r="P360" s="22">
        <v>15</v>
      </c>
      <c r="Q360" s="23"/>
      <c r="R360" s="3"/>
    </row>
    <row r="361" spans="1:18" ht="12.75" customHeight="1">
      <c r="A361" s="29" t="s">
        <v>70</v>
      </c>
      <c r="J361" s="26">
        <v>2</v>
      </c>
      <c r="K361" s="31">
        <v>1</v>
      </c>
      <c r="L361" s="3"/>
      <c r="M361" s="3"/>
      <c r="O361" s="3"/>
      <c r="P361" s="22">
        <v>8</v>
      </c>
      <c r="Q361" s="23"/>
      <c r="R361" s="3"/>
    </row>
    <row r="362" spans="1:18" ht="12.75" customHeight="1">
      <c r="A362" s="29" t="s">
        <v>73</v>
      </c>
      <c r="J362" s="26">
        <v>4</v>
      </c>
      <c r="K362" s="31">
        <v>3</v>
      </c>
      <c r="L362" s="3"/>
      <c r="M362" s="3"/>
      <c r="O362" s="3"/>
      <c r="P362" s="22">
        <v>7</v>
      </c>
      <c r="Q362" s="23"/>
      <c r="R362" s="3"/>
    </row>
    <row r="363" spans="1:18" ht="12.75" customHeight="1">
      <c r="A363" s="29" t="s">
        <v>76</v>
      </c>
      <c r="J363" s="26">
        <v>1</v>
      </c>
      <c r="K363" s="31"/>
      <c r="L363" s="3"/>
      <c r="M363" s="3"/>
      <c r="O363" s="3"/>
      <c r="P363" s="22">
        <v>1</v>
      </c>
      <c r="Q363" s="23"/>
      <c r="R363" s="3"/>
    </row>
    <row r="364" spans="1:18" ht="12.75" customHeight="1">
      <c r="A364" s="29" t="s">
        <v>80</v>
      </c>
      <c r="J364" s="26">
        <v>1</v>
      </c>
      <c r="K364" s="31"/>
      <c r="L364" s="3"/>
      <c r="M364" s="3"/>
      <c r="O364" s="3"/>
      <c r="P364" s="22">
        <v>1</v>
      </c>
      <c r="Q364" s="23"/>
      <c r="R364" s="3"/>
    </row>
    <row r="365" spans="1:18" ht="12.75" customHeight="1">
      <c r="A365" s="29"/>
      <c r="K365" s="26">
        <f>SUM(K359:K362)</f>
        <v>70</v>
      </c>
      <c r="L365" s="3">
        <f>K359/B351</f>
        <v>0.39215686274509803</v>
      </c>
      <c r="M365" s="3">
        <f>K365/B351</f>
        <v>0.45751633986928103</v>
      </c>
      <c r="N365" s="3">
        <f>M365-L365</f>
        <v>6.5359477124182996E-2</v>
      </c>
      <c r="O365" s="3"/>
    </row>
    <row r="366" spans="1:18" ht="12.75" customHeight="1">
      <c r="A366" s="40" t="s">
        <v>79</v>
      </c>
      <c r="L366" s="3"/>
      <c r="M366" s="3"/>
      <c r="O366" s="3"/>
    </row>
    <row r="367" spans="1:18" ht="25.5" customHeight="1">
      <c r="B367" s="302" t="s">
        <v>2</v>
      </c>
      <c r="C367" s="303"/>
      <c r="D367" s="303"/>
      <c r="E367" s="303"/>
      <c r="F367" s="303"/>
      <c r="G367" s="303"/>
      <c r="H367" s="303"/>
      <c r="I367" s="303"/>
      <c r="J367" s="303"/>
      <c r="L367" s="7" t="s">
        <v>3</v>
      </c>
      <c r="M367" s="7" t="s">
        <v>4</v>
      </c>
      <c r="N367" s="52" t="s">
        <v>5</v>
      </c>
      <c r="O367" s="7" t="s">
        <v>6</v>
      </c>
      <c r="P367" s="6" t="s">
        <v>7</v>
      </c>
      <c r="Q367" s="6" t="s">
        <v>8</v>
      </c>
      <c r="R367" s="7" t="s">
        <v>9</v>
      </c>
    </row>
    <row r="368" spans="1:18" ht="12.75" customHeight="1">
      <c r="A368" s="53" t="s">
        <v>10</v>
      </c>
      <c r="B368" s="54">
        <v>1</v>
      </c>
      <c r="C368" s="54">
        <v>2</v>
      </c>
      <c r="D368" s="54">
        <v>3</v>
      </c>
      <c r="E368" s="54">
        <v>4</v>
      </c>
      <c r="F368" s="54">
        <v>5</v>
      </c>
      <c r="G368" s="54">
        <v>6</v>
      </c>
      <c r="H368" s="54">
        <v>7</v>
      </c>
      <c r="I368" s="54">
        <v>8</v>
      </c>
      <c r="J368" s="54">
        <v>9</v>
      </c>
      <c r="K368" s="55" t="s">
        <v>11</v>
      </c>
      <c r="L368" s="3"/>
      <c r="M368" s="3"/>
      <c r="O368" s="3"/>
      <c r="P368" s="15"/>
      <c r="Q368" s="15"/>
      <c r="R368" s="3"/>
    </row>
    <row r="369" spans="1:18" ht="12.75" customHeight="1">
      <c r="A369" s="29" t="s">
        <v>50</v>
      </c>
      <c r="B369" s="26">
        <v>121</v>
      </c>
      <c r="K369" s="31"/>
      <c r="L369" s="3"/>
      <c r="M369" s="3"/>
      <c r="O369" s="3"/>
      <c r="P369" s="18">
        <f>B369</f>
        <v>121</v>
      </c>
      <c r="Q369" s="15"/>
      <c r="R369" s="3"/>
    </row>
    <row r="370" spans="1:18" ht="12.75" customHeight="1">
      <c r="A370" s="29" t="s">
        <v>51</v>
      </c>
      <c r="C370" s="26">
        <v>78</v>
      </c>
      <c r="K370" s="31"/>
      <c r="L370" s="3"/>
      <c r="M370" s="3"/>
      <c r="N370" s="3"/>
      <c r="O370" s="3">
        <f>C370/B369</f>
        <v>0.64462809917355368</v>
      </c>
      <c r="P370" s="22">
        <v>78</v>
      </c>
      <c r="Q370" s="23">
        <f t="shared" ref="Q370:Q377" si="81">P370/P369</f>
        <v>0.64462809917355368</v>
      </c>
      <c r="R370" s="3">
        <f t="shared" ref="R370:R377" si="82">100%-Q370</f>
        <v>0.35537190082644632</v>
      </c>
    </row>
    <row r="371" spans="1:18" ht="12.75" customHeight="1">
      <c r="A371" s="29" t="s">
        <v>52</v>
      </c>
      <c r="D371" s="26">
        <v>54</v>
      </c>
      <c r="K371" s="31"/>
      <c r="L371" s="3"/>
      <c r="M371" s="3"/>
      <c r="O371" s="3">
        <f>D371/C370</f>
        <v>0.69230769230769229</v>
      </c>
      <c r="P371" s="22">
        <v>73</v>
      </c>
      <c r="Q371" s="23">
        <f t="shared" si="81"/>
        <v>0.9358974358974359</v>
      </c>
      <c r="R371" s="3">
        <f t="shared" si="82"/>
        <v>6.4102564102564097E-2</v>
      </c>
    </row>
    <row r="372" spans="1:18" ht="12.75" customHeight="1">
      <c r="A372" s="29" t="s">
        <v>53</v>
      </c>
      <c r="E372" s="26">
        <v>46</v>
      </c>
      <c r="K372" s="31"/>
      <c r="L372" s="3"/>
      <c r="M372" s="3"/>
      <c r="O372" s="3">
        <f>E372/D371</f>
        <v>0.85185185185185186</v>
      </c>
      <c r="P372" s="22">
        <v>68</v>
      </c>
      <c r="Q372" s="23">
        <f t="shared" si="81"/>
        <v>0.93150684931506844</v>
      </c>
      <c r="R372" s="3">
        <f t="shared" si="82"/>
        <v>6.8493150684931559E-2</v>
      </c>
    </row>
    <row r="373" spans="1:18" ht="12.75" customHeight="1">
      <c r="A373" s="29" t="s">
        <v>54</v>
      </c>
      <c r="F373" s="26">
        <v>41</v>
      </c>
      <c r="K373" s="31"/>
      <c r="L373" s="3"/>
      <c r="M373" s="3"/>
      <c r="O373" s="3">
        <f>F373/E372</f>
        <v>0.89130434782608692</v>
      </c>
      <c r="P373" s="22">
        <v>66</v>
      </c>
      <c r="Q373" s="23">
        <f t="shared" si="81"/>
        <v>0.97058823529411764</v>
      </c>
      <c r="R373" s="3">
        <f t="shared" si="82"/>
        <v>2.9411764705882359E-2</v>
      </c>
    </row>
    <row r="374" spans="1:18" ht="12.75" customHeight="1">
      <c r="A374" s="29" t="s">
        <v>55</v>
      </c>
      <c r="G374" s="26">
        <v>31</v>
      </c>
      <c r="K374" s="31"/>
      <c r="L374" s="3"/>
      <c r="M374" s="3"/>
      <c r="O374" s="3">
        <f>G374/F373</f>
        <v>0.75609756097560976</v>
      </c>
      <c r="P374" s="22">
        <v>65</v>
      </c>
      <c r="Q374" s="23">
        <f t="shared" si="81"/>
        <v>0.98484848484848486</v>
      </c>
      <c r="R374" s="3">
        <f t="shared" si="82"/>
        <v>1.5151515151515138E-2</v>
      </c>
    </row>
    <row r="375" spans="1:18" ht="12.75" customHeight="1">
      <c r="A375" s="29" t="s">
        <v>56</v>
      </c>
      <c r="H375" s="26">
        <v>31</v>
      </c>
      <c r="K375" s="31"/>
      <c r="L375" s="3"/>
      <c r="M375" s="3"/>
      <c r="O375" s="3">
        <f>H375/G374</f>
        <v>1</v>
      </c>
      <c r="P375" s="22">
        <v>62</v>
      </c>
      <c r="Q375" s="23">
        <f t="shared" si="81"/>
        <v>0.9538461538461539</v>
      </c>
      <c r="R375" s="3">
        <f t="shared" si="82"/>
        <v>4.6153846153846101E-2</v>
      </c>
    </row>
    <row r="376" spans="1:18" ht="12.75" customHeight="1">
      <c r="A376" s="29" t="s">
        <v>57</v>
      </c>
      <c r="I376" s="26">
        <v>31</v>
      </c>
      <c r="K376" s="31"/>
      <c r="L376" s="3"/>
      <c r="M376" s="3"/>
      <c r="O376" s="3">
        <f>I376/H375</f>
        <v>1</v>
      </c>
      <c r="P376" s="22">
        <v>60</v>
      </c>
      <c r="Q376" s="23">
        <f t="shared" si="81"/>
        <v>0.967741935483871</v>
      </c>
      <c r="R376" s="3">
        <f t="shared" si="82"/>
        <v>3.2258064516129004E-2</v>
      </c>
    </row>
    <row r="377" spans="1:18" ht="12.75" customHeight="1">
      <c r="A377" s="29" t="s">
        <v>69</v>
      </c>
      <c r="J377" s="26">
        <v>31</v>
      </c>
      <c r="K377" s="31">
        <v>30</v>
      </c>
      <c r="L377" s="3"/>
      <c r="M377" s="3"/>
      <c r="O377" s="3">
        <f>J377/I376</f>
        <v>1</v>
      </c>
      <c r="P377" s="22">
        <v>58</v>
      </c>
      <c r="Q377" s="23">
        <f t="shared" si="81"/>
        <v>0.96666666666666667</v>
      </c>
      <c r="R377" s="3">
        <f t="shared" si="82"/>
        <v>3.3333333333333326E-2</v>
      </c>
    </row>
    <row r="378" spans="1:18" ht="12.75" customHeight="1">
      <c r="A378" s="29" t="s">
        <v>70</v>
      </c>
      <c r="J378" s="26">
        <v>19</v>
      </c>
      <c r="K378" s="31">
        <v>14</v>
      </c>
      <c r="L378" s="3"/>
      <c r="M378" s="3"/>
      <c r="O378" s="3"/>
      <c r="P378" s="22">
        <v>26</v>
      </c>
      <c r="Q378" s="23"/>
      <c r="R378" s="3"/>
    </row>
    <row r="379" spans="1:18" ht="12.75" customHeight="1">
      <c r="A379" s="29" t="s">
        <v>73</v>
      </c>
      <c r="J379" s="26">
        <v>6</v>
      </c>
      <c r="K379" s="31">
        <v>4</v>
      </c>
      <c r="L379" s="3"/>
      <c r="M379" s="3"/>
      <c r="O379" s="3"/>
      <c r="P379" s="22">
        <v>9</v>
      </c>
      <c r="Q379" s="23"/>
      <c r="R379" s="3"/>
    </row>
    <row r="380" spans="1:18" ht="12.75" customHeight="1">
      <c r="A380" s="29" t="s">
        <v>76</v>
      </c>
      <c r="J380" s="26">
        <v>4</v>
      </c>
      <c r="K380" s="31">
        <v>2</v>
      </c>
      <c r="L380" s="3"/>
      <c r="M380" s="3"/>
      <c r="O380" s="3"/>
      <c r="P380" s="22">
        <v>5</v>
      </c>
      <c r="Q380" s="23"/>
      <c r="R380" s="3"/>
    </row>
    <row r="381" spans="1:18" ht="12.75" customHeight="1">
      <c r="A381" s="29" t="s">
        <v>80</v>
      </c>
      <c r="J381" s="26">
        <v>1</v>
      </c>
      <c r="K381" s="31"/>
      <c r="L381" s="3"/>
      <c r="M381" s="3"/>
      <c r="O381" s="3"/>
      <c r="P381" s="22">
        <v>2</v>
      </c>
      <c r="Q381" s="23"/>
      <c r="R381" s="3"/>
    </row>
    <row r="382" spans="1:18" ht="12.75" customHeight="1">
      <c r="A382" s="29" t="s">
        <v>84</v>
      </c>
      <c r="J382" s="26">
        <v>1</v>
      </c>
      <c r="K382" s="31"/>
      <c r="L382" s="3"/>
      <c r="M382" s="3"/>
      <c r="O382" s="3"/>
      <c r="P382" s="22">
        <v>1</v>
      </c>
      <c r="Q382" s="23"/>
      <c r="R382" s="3"/>
    </row>
    <row r="383" spans="1:18" ht="12.75" customHeight="1">
      <c r="K383" s="26">
        <f>SUM(K377:K380)</f>
        <v>50</v>
      </c>
      <c r="L383" s="3">
        <f>K377/B369</f>
        <v>0.24793388429752067</v>
      </c>
      <c r="M383" s="3">
        <f>K383/B369</f>
        <v>0.41322314049586778</v>
      </c>
      <c r="N383" s="3">
        <f>M383-L383</f>
        <v>0.16528925619834711</v>
      </c>
      <c r="O383" s="3"/>
    </row>
    <row r="384" spans="1:18" ht="12.75" customHeight="1">
      <c r="A384" s="40" t="s">
        <v>81</v>
      </c>
      <c r="L384" s="3"/>
      <c r="M384" s="3"/>
      <c r="O384" s="3"/>
    </row>
    <row r="385" spans="1:18" ht="25.5" customHeight="1">
      <c r="B385" s="302" t="s">
        <v>2</v>
      </c>
      <c r="C385" s="303"/>
      <c r="D385" s="303"/>
      <c r="E385" s="303"/>
      <c r="F385" s="303"/>
      <c r="G385" s="303"/>
      <c r="H385" s="303"/>
      <c r="I385" s="303"/>
      <c r="J385" s="303"/>
      <c r="L385" s="7" t="s">
        <v>3</v>
      </c>
      <c r="M385" s="7" t="s">
        <v>4</v>
      </c>
      <c r="N385" s="52" t="s">
        <v>5</v>
      </c>
      <c r="O385" s="7" t="s">
        <v>6</v>
      </c>
      <c r="P385" s="6" t="s">
        <v>7</v>
      </c>
      <c r="Q385" s="6" t="s">
        <v>8</v>
      </c>
      <c r="R385" s="7" t="s">
        <v>9</v>
      </c>
    </row>
    <row r="386" spans="1:18" ht="12.75" customHeight="1">
      <c r="A386" s="53" t="s">
        <v>10</v>
      </c>
      <c r="B386" s="54">
        <v>1</v>
      </c>
      <c r="C386" s="54">
        <v>2</v>
      </c>
      <c r="D386" s="54">
        <v>3</v>
      </c>
      <c r="E386" s="54">
        <v>4</v>
      </c>
      <c r="F386" s="54">
        <v>5</v>
      </c>
      <c r="G386" s="54">
        <v>6</v>
      </c>
      <c r="H386" s="54">
        <v>7</v>
      </c>
      <c r="I386" s="54">
        <v>8</v>
      </c>
      <c r="J386" s="54">
        <v>9</v>
      </c>
      <c r="K386" s="55" t="s">
        <v>11</v>
      </c>
      <c r="L386" s="3"/>
      <c r="M386" s="3"/>
      <c r="O386" s="3"/>
      <c r="P386" s="15"/>
      <c r="Q386" s="15"/>
      <c r="R386" s="3"/>
    </row>
    <row r="387" spans="1:18" ht="12.75" customHeight="1">
      <c r="A387" s="29" t="s">
        <v>51</v>
      </c>
      <c r="B387" s="26">
        <v>133</v>
      </c>
      <c r="K387" s="31"/>
      <c r="L387" s="3"/>
      <c r="M387" s="3"/>
      <c r="O387" s="3"/>
      <c r="P387" s="18">
        <f>B387</f>
        <v>133</v>
      </c>
      <c r="Q387" s="15"/>
      <c r="R387" s="3"/>
    </row>
    <row r="388" spans="1:18" ht="12.75" customHeight="1">
      <c r="A388" s="29" t="s">
        <v>52</v>
      </c>
      <c r="C388" s="26">
        <v>91</v>
      </c>
      <c r="K388" s="31"/>
      <c r="L388" s="3"/>
      <c r="M388" s="3"/>
      <c r="N388" s="3"/>
      <c r="O388" s="3">
        <f>C388/B387</f>
        <v>0.68421052631578949</v>
      </c>
      <c r="P388" s="22">
        <v>92</v>
      </c>
      <c r="Q388" s="23">
        <f t="shared" ref="Q388:Q395" si="83">P388/P387</f>
        <v>0.69172932330827064</v>
      </c>
      <c r="R388" s="3">
        <f t="shared" ref="R388:R395" si="84">100%-Q388</f>
        <v>0.30827067669172936</v>
      </c>
    </row>
    <row r="389" spans="1:18" ht="12.75" customHeight="1">
      <c r="A389" s="29" t="s">
        <v>53</v>
      </c>
      <c r="D389" s="26">
        <v>73</v>
      </c>
      <c r="K389" s="31"/>
      <c r="L389" s="3"/>
      <c r="M389" s="3"/>
      <c r="O389" s="3">
        <f>D389/C388</f>
        <v>0.80219780219780223</v>
      </c>
      <c r="P389" s="22">
        <v>85</v>
      </c>
      <c r="Q389" s="23">
        <f t="shared" si="83"/>
        <v>0.92391304347826086</v>
      </c>
      <c r="R389" s="3">
        <f t="shared" si="84"/>
        <v>7.6086956521739135E-2</v>
      </c>
    </row>
    <row r="390" spans="1:18" ht="12.75" customHeight="1">
      <c r="A390" s="29" t="s">
        <v>54</v>
      </c>
      <c r="E390" s="26">
        <v>72</v>
      </c>
      <c r="K390" s="31"/>
      <c r="L390" s="3"/>
      <c r="M390" s="3"/>
      <c r="O390" s="3">
        <f>E390/D389</f>
        <v>0.98630136986301364</v>
      </c>
      <c r="P390" s="22">
        <v>83</v>
      </c>
      <c r="Q390" s="23">
        <f t="shared" si="83"/>
        <v>0.97647058823529409</v>
      </c>
      <c r="R390" s="3">
        <f t="shared" si="84"/>
        <v>2.352941176470591E-2</v>
      </c>
    </row>
    <row r="391" spans="1:18" ht="12.75" customHeight="1">
      <c r="A391" s="29" t="s">
        <v>55</v>
      </c>
      <c r="F391" s="26">
        <v>68</v>
      </c>
      <c r="K391" s="31"/>
      <c r="L391" s="3"/>
      <c r="M391" s="3"/>
      <c r="O391" s="3">
        <f>F391/E390</f>
        <v>0.94444444444444442</v>
      </c>
      <c r="P391" s="22">
        <v>82</v>
      </c>
      <c r="Q391" s="23">
        <f t="shared" si="83"/>
        <v>0.98795180722891562</v>
      </c>
      <c r="R391" s="3">
        <f t="shared" si="84"/>
        <v>1.2048192771084376E-2</v>
      </c>
    </row>
    <row r="392" spans="1:18" ht="12.75" customHeight="1">
      <c r="A392" s="29" t="s">
        <v>56</v>
      </c>
      <c r="G392" s="26">
        <v>65</v>
      </c>
      <c r="K392" s="31"/>
      <c r="L392" s="3"/>
      <c r="M392" s="3"/>
      <c r="O392" s="3">
        <f>G392/F391</f>
        <v>0.95588235294117652</v>
      </c>
      <c r="P392" s="22">
        <v>80</v>
      </c>
      <c r="Q392" s="23">
        <f t="shared" si="83"/>
        <v>0.97560975609756095</v>
      </c>
      <c r="R392" s="3">
        <f t="shared" si="84"/>
        <v>2.4390243902439046E-2</v>
      </c>
    </row>
    <row r="393" spans="1:18" ht="12.75" customHeight="1">
      <c r="A393" s="29" t="s">
        <v>57</v>
      </c>
      <c r="H393" s="26">
        <v>65</v>
      </c>
      <c r="K393" s="31">
        <v>1</v>
      </c>
      <c r="L393" s="3"/>
      <c r="M393" s="3"/>
      <c r="O393" s="3">
        <f>H393/G392</f>
        <v>1</v>
      </c>
      <c r="P393" s="22">
        <v>80</v>
      </c>
      <c r="Q393" s="23">
        <f t="shared" si="83"/>
        <v>1</v>
      </c>
      <c r="R393" s="3">
        <f t="shared" si="84"/>
        <v>0</v>
      </c>
    </row>
    <row r="394" spans="1:18" ht="12.75" customHeight="1">
      <c r="A394" s="29" t="s">
        <v>69</v>
      </c>
      <c r="I394" s="26">
        <v>64</v>
      </c>
      <c r="K394" s="31">
        <v>1</v>
      </c>
      <c r="L394" s="3"/>
      <c r="M394" s="3"/>
      <c r="O394" s="3">
        <f>I394/H393</f>
        <v>0.98461538461538467</v>
      </c>
      <c r="P394" s="22">
        <v>76</v>
      </c>
      <c r="Q394" s="23">
        <f t="shared" si="83"/>
        <v>0.95</v>
      </c>
      <c r="R394" s="3">
        <f t="shared" si="84"/>
        <v>5.0000000000000044E-2</v>
      </c>
    </row>
    <row r="395" spans="1:18" ht="12.75" customHeight="1">
      <c r="A395" s="29" t="s">
        <v>70</v>
      </c>
      <c r="J395" s="26">
        <v>63</v>
      </c>
      <c r="K395" s="31">
        <v>59</v>
      </c>
      <c r="L395" s="3"/>
      <c r="M395" s="3"/>
      <c r="O395" s="3">
        <f>J395/I394</f>
        <v>0.984375</v>
      </c>
      <c r="P395" s="22">
        <v>75</v>
      </c>
      <c r="Q395" s="23">
        <f t="shared" si="83"/>
        <v>0.98684210526315785</v>
      </c>
      <c r="R395" s="3">
        <f t="shared" si="84"/>
        <v>1.3157894736842146E-2</v>
      </c>
    </row>
    <row r="396" spans="1:18" ht="12.75" customHeight="1">
      <c r="A396" s="29" t="s">
        <v>73</v>
      </c>
      <c r="J396" s="26">
        <v>15</v>
      </c>
      <c r="K396" s="31">
        <v>7</v>
      </c>
      <c r="L396" s="3"/>
      <c r="M396" s="3"/>
      <c r="O396" s="3"/>
      <c r="P396" s="22">
        <v>15</v>
      </c>
      <c r="Q396" s="23"/>
      <c r="R396" s="3"/>
    </row>
    <row r="397" spans="1:18" ht="12.75" customHeight="1">
      <c r="A397" s="29" t="s">
        <v>76</v>
      </c>
      <c r="J397" s="26">
        <v>4</v>
      </c>
      <c r="K397" s="31">
        <v>3</v>
      </c>
      <c r="L397" s="3"/>
      <c r="M397" s="3"/>
      <c r="O397" s="3"/>
      <c r="P397" s="22">
        <v>7</v>
      </c>
      <c r="Q397" s="23"/>
      <c r="R397" s="3"/>
    </row>
    <row r="398" spans="1:18" ht="12.75" customHeight="1">
      <c r="A398" s="29" t="s">
        <v>80</v>
      </c>
      <c r="J398" s="26">
        <v>2</v>
      </c>
      <c r="K398" s="31">
        <v>1</v>
      </c>
      <c r="L398" s="3"/>
      <c r="M398" s="3"/>
      <c r="O398" s="3"/>
      <c r="P398" s="22">
        <v>3</v>
      </c>
      <c r="Q398" s="23"/>
      <c r="R398" s="3"/>
    </row>
    <row r="399" spans="1:18" ht="12.75" customHeight="1">
      <c r="A399" s="29" t="s">
        <v>84</v>
      </c>
      <c r="J399" s="26">
        <v>1</v>
      </c>
      <c r="K399" s="31"/>
      <c r="L399" s="3"/>
      <c r="M399" s="3"/>
      <c r="O399" s="3"/>
      <c r="P399" s="22">
        <v>1</v>
      </c>
      <c r="Q399" s="23"/>
      <c r="R399" s="3"/>
    </row>
    <row r="400" spans="1:18" ht="12.75" customHeight="1">
      <c r="K400" s="26">
        <f>SUM(K393:K398)</f>
        <v>72</v>
      </c>
      <c r="L400" s="3">
        <f>SUM(K393:K395)/B387</f>
        <v>0.45864661654135336</v>
      </c>
      <c r="M400" s="3">
        <f>K400/B387</f>
        <v>0.54135338345864659</v>
      </c>
      <c r="N400" s="3">
        <f>M400-L400</f>
        <v>8.2706766917293228E-2</v>
      </c>
      <c r="O400" s="3"/>
    </row>
    <row r="401" spans="1:22" ht="12.75" customHeight="1">
      <c r="A401" s="40" t="s">
        <v>82</v>
      </c>
      <c r="L401" s="3"/>
      <c r="M401" s="3"/>
      <c r="O401" s="3"/>
    </row>
    <row r="402" spans="1:22" ht="25.5" customHeight="1">
      <c r="B402" s="302" t="s">
        <v>2</v>
      </c>
      <c r="C402" s="303"/>
      <c r="D402" s="303"/>
      <c r="E402" s="303"/>
      <c r="F402" s="303"/>
      <c r="G402" s="303"/>
      <c r="H402" s="303"/>
      <c r="I402" s="303"/>
      <c r="J402" s="303"/>
      <c r="L402" s="7" t="s">
        <v>3</v>
      </c>
      <c r="M402" s="7" t="s">
        <v>4</v>
      </c>
      <c r="N402" s="52" t="s">
        <v>5</v>
      </c>
      <c r="O402" s="7" t="s">
        <v>6</v>
      </c>
      <c r="P402" s="6" t="s">
        <v>7</v>
      </c>
      <c r="Q402" s="6" t="s">
        <v>8</v>
      </c>
      <c r="R402" s="7" t="s">
        <v>9</v>
      </c>
    </row>
    <row r="403" spans="1:22" ht="12.75" customHeight="1">
      <c r="A403" s="53" t="s">
        <v>10</v>
      </c>
      <c r="B403" s="54">
        <v>1</v>
      </c>
      <c r="C403" s="54">
        <v>2</v>
      </c>
      <c r="D403" s="54">
        <v>3</v>
      </c>
      <c r="E403" s="54">
        <v>4</v>
      </c>
      <c r="F403" s="54">
        <v>5</v>
      </c>
      <c r="G403" s="54">
        <v>6</v>
      </c>
      <c r="H403" s="54">
        <v>7</v>
      </c>
      <c r="I403" s="54">
        <v>8</v>
      </c>
      <c r="J403" s="54">
        <v>9</v>
      </c>
      <c r="K403" s="55" t="s">
        <v>11</v>
      </c>
      <c r="L403" s="3"/>
      <c r="M403" s="3"/>
      <c r="O403" s="3"/>
      <c r="P403" s="15"/>
      <c r="Q403" s="15"/>
      <c r="R403" s="3"/>
    </row>
    <row r="404" spans="1:22" ht="12.75" customHeight="1">
      <c r="A404" s="29" t="s">
        <v>52</v>
      </c>
      <c r="B404" s="26">
        <v>136</v>
      </c>
      <c r="K404" s="31"/>
      <c r="L404" s="3"/>
      <c r="M404" s="3"/>
      <c r="O404" s="3"/>
      <c r="P404" s="18">
        <f>B404</f>
        <v>136</v>
      </c>
      <c r="Q404" s="15"/>
      <c r="R404" s="3"/>
    </row>
    <row r="405" spans="1:22" ht="12.75" customHeight="1">
      <c r="A405" s="29" t="s">
        <v>53</v>
      </c>
      <c r="C405" s="26">
        <v>55</v>
      </c>
      <c r="K405" s="31"/>
      <c r="L405" s="3"/>
      <c r="M405" s="3"/>
      <c r="N405" s="3"/>
      <c r="O405" s="3">
        <f>C405/B404</f>
        <v>0.40441176470588236</v>
      </c>
      <c r="P405" s="22">
        <v>56</v>
      </c>
      <c r="Q405" s="23">
        <f t="shared" ref="Q405:Q412" si="85">P405/P404</f>
        <v>0.41176470588235292</v>
      </c>
      <c r="R405" s="3">
        <f t="shared" ref="R405:R412" si="86">100%-Q405</f>
        <v>0.58823529411764708</v>
      </c>
    </row>
    <row r="406" spans="1:22" ht="12.75" customHeight="1">
      <c r="A406" s="29" t="s">
        <v>54</v>
      </c>
      <c r="D406" s="26">
        <v>42</v>
      </c>
      <c r="K406" s="31"/>
      <c r="L406" s="3"/>
      <c r="M406" s="3"/>
      <c r="O406" s="3">
        <f>D406/C405</f>
        <v>0.76363636363636367</v>
      </c>
      <c r="P406" s="22">
        <v>54</v>
      </c>
      <c r="Q406" s="23">
        <f t="shared" si="85"/>
        <v>0.9642857142857143</v>
      </c>
      <c r="R406" s="3">
        <f t="shared" si="86"/>
        <v>3.5714285714285698E-2</v>
      </c>
    </row>
    <row r="407" spans="1:22" ht="12.75" customHeight="1">
      <c r="A407" s="29" t="s">
        <v>55</v>
      </c>
      <c r="E407" s="26">
        <v>37</v>
      </c>
      <c r="K407" s="31"/>
      <c r="L407" s="3"/>
      <c r="M407" s="3"/>
      <c r="O407" s="3">
        <f>E407/D406</f>
        <v>0.88095238095238093</v>
      </c>
      <c r="P407" s="22">
        <v>50</v>
      </c>
      <c r="Q407" s="23">
        <f t="shared" si="85"/>
        <v>0.92592592592592593</v>
      </c>
      <c r="R407" s="3">
        <f t="shared" si="86"/>
        <v>7.407407407407407E-2</v>
      </c>
    </row>
    <row r="408" spans="1:22" ht="12.75" customHeight="1">
      <c r="A408" s="29" t="s">
        <v>56</v>
      </c>
      <c r="F408" s="26">
        <v>32</v>
      </c>
      <c r="K408" s="31"/>
      <c r="L408" s="3"/>
      <c r="M408" s="3"/>
      <c r="O408" s="3">
        <f>F408/E407</f>
        <v>0.86486486486486491</v>
      </c>
      <c r="P408" s="22">
        <v>46</v>
      </c>
      <c r="Q408" s="23">
        <f t="shared" si="85"/>
        <v>0.92</v>
      </c>
      <c r="R408" s="3">
        <f t="shared" si="86"/>
        <v>7.999999999999996E-2</v>
      </c>
    </row>
    <row r="409" spans="1:22" ht="12.75" customHeight="1">
      <c r="A409" s="29" t="s">
        <v>57</v>
      </c>
      <c r="G409" s="26">
        <v>30</v>
      </c>
      <c r="K409" s="31"/>
      <c r="L409" s="3"/>
      <c r="M409" s="3"/>
      <c r="O409" s="3">
        <f>G409/F408</f>
        <v>0.9375</v>
      </c>
      <c r="P409" s="22">
        <v>45</v>
      </c>
      <c r="Q409" s="23">
        <f t="shared" si="85"/>
        <v>0.97826086956521741</v>
      </c>
      <c r="R409" s="3">
        <f t="shared" si="86"/>
        <v>2.1739130434782594E-2</v>
      </c>
    </row>
    <row r="410" spans="1:22" ht="12.75" customHeight="1">
      <c r="A410" s="29" t="s">
        <v>69</v>
      </c>
      <c r="H410" s="26">
        <v>30</v>
      </c>
      <c r="K410" s="31"/>
      <c r="L410" s="3"/>
      <c r="M410" s="3"/>
      <c r="O410" s="3">
        <f>H410/G409</f>
        <v>1</v>
      </c>
      <c r="P410" s="22">
        <v>45</v>
      </c>
      <c r="Q410" s="23">
        <f t="shared" si="85"/>
        <v>1</v>
      </c>
      <c r="R410" s="3">
        <f t="shared" si="86"/>
        <v>0</v>
      </c>
    </row>
    <row r="411" spans="1:22" ht="12.75" customHeight="1">
      <c r="A411" s="29" t="s">
        <v>70</v>
      </c>
      <c r="I411" s="26">
        <v>30</v>
      </c>
      <c r="K411" s="31"/>
      <c r="L411" s="3"/>
      <c r="M411" s="3"/>
      <c r="O411" s="3">
        <f>I411/H410</f>
        <v>1</v>
      </c>
      <c r="P411" s="22">
        <v>45</v>
      </c>
      <c r="Q411" s="23">
        <f t="shared" si="85"/>
        <v>1</v>
      </c>
      <c r="R411" s="3">
        <f t="shared" si="86"/>
        <v>0</v>
      </c>
    </row>
    <row r="412" spans="1:22" ht="12.75" customHeight="1">
      <c r="A412" s="29" t="s">
        <v>73</v>
      </c>
      <c r="J412" s="26">
        <v>31</v>
      </c>
      <c r="K412" s="31">
        <v>30</v>
      </c>
      <c r="L412" s="3"/>
      <c r="M412" s="3"/>
      <c r="O412" s="3">
        <f>J412/I411</f>
        <v>1.0333333333333334</v>
      </c>
      <c r="P412" s="22">
        <v>43</v>
      </c>
      <c r="Q412" s="23">
        <f t="shared" si="85"/>
        <v>0.9555555555555556</v>
      </c>
      <c r="R412" s="3">
        <f t="shared" si="86"/>
        <v>4.4444444444444398E-2</v>
      </c>
    </row>
    <row r="413" spans="1:22" ht="12.75" customHeight="1">
      <c r="A413" s="29" t="s">
        <v>76</v>
      </c>
      <c r="J413" s="26">
        <v>10</v>
      </c>
      <c r="K413" s="31">
        <v>5</v>
      </c>
      <c r="L413" s="3"/>
      <c r="M413" s="3"/>
      <c r="O413" s="3"/>
      <c r="P413" s="22">
        <v>12</v>
      </c>
      <c r="Q413" s="23"/>
      <c r="R413" s="3"/>
    </row>
    <row r="414" spans="1:22" ht="12.75" customHeight="1">
      <c r="A414" s="29" t="s">
        <v>80</v>
      </c>
      <c r="J414" s="26">
        <v>4</v>
      </c>
      <c r="K414" s="31">
        <v>1</v>
      </c>
      <c r="L414" s="3"/>
      <c r="M414" s="3"/>
      <c r="O414" s="3"/>
      <c r="P414" s="22">
        <v>6</v>
      </c>
      <c r="Q414" s="23"/>
      <c r="R414" s="3"/>
    </row>
    <row r="415" spans="1:22" ht="12.75" customHeight="1">
      <c r="A415" s="29" t="s">
        <v>84</v>
      </c>
      <c r="J415" s="26">
        <v>3</v>
      </c>
      <c r="K415" s="31">
        <v>1</v>
      </c>
      <c r="L415" s="3"/>
      <c r="M415" s="3"/>
      <c r="O415" s="3"/>
      <c r="P415" s="22">
        <v>3</v>
      </c>
      <c r="Q415" s="23"/>
      <c r="R415" s="3"/>
      <c r="S415" s="30" t="s">
        <v>83</v>
      </c>
      <c r="T415" s="30">
        <v>37</v>
      </c>
      <c r="U415" s="30">
        <f>K416</f>
        <v>37</v>
      </c>
      <c r="V415" s="30" t="s">
        <v>11</v>
      </c>
    </row>
    <row r="416" spans="1:22" ht="12.75" customHeight="1">
      <c r="K416" s="26">
        <f>SUM(K412:K415)</f>
        <v>37</v>
      </c>
      <c r="L416" s="3">
        <f>K412/B404</f>
        <v>0.22058823529411764</v>
      </c>
      <c r="M416" s="3">
        <f>K416/B404</f>
        <v>0.27205882352941174</v>
      </c>
      <c r="O416" s="3"/>
      <c r="S416" s="30" t="s">
        <v>85</v>
      </c>
      <c r="T416" s="23">
        <f>T415/B404</f>
        <v>0.27205882352941174</v>
      </c>
      <c r="U416" s="23">
        <f>T415/U415</f>
        <v>1</v>
      </c>
      <c r="V416" s="30" t="s">
        <v>86</v>
      </c>
    </row>
    <row r="417" spans="1:22" ht="12.75" customHeight="1">
      <c r="A417" s="40" t="s">
        <v>89</v>
      </c>
      <c r="L417" s="3"/>
      <c r="M417" s="3"/>
      <c r="O417" s="3"/>
    </row>
    <row r="418" spans="1:22" ht="25.5" customHeight="1">
      <c r="B418" s="302" t="s">
        <v>2</v>
      </c>
      <c r="C418" s="303"/>
      <c r="D418" s="303"/>
      <c r="E418" s="303"/>
      <c r="F418" s="303"/>
      <c r="G418" s="303"/>
      <c r="H418" s="303"/>
      <c r="I418" s="303"/>
      <c r="J418" s="303"/>
      <c r="L418" s="7" t="s">
        <v>3</v>
      </c>
      <c r="M418" s="7" t="s">
        <v>4</v>
      </c>
      <c r="N418" s="52" t="s">
        <v>5</v>
      </c>
      <c r="O418" s="7" t="s">
        <v>6</v>
      </c>
      <c r="P418" s="6" t="s">
        <v>7</v>
      </c>
      <c r="Q418" s="6" t="s">
        <v>8</v>
      </c>
      <c r="R418" s="7" t="s">
        <v>9</v>
      </c>
    </row>
    <row r="419" spans="1:22" ht="12.75" customHeight="1">
      <c r="A419" s="53" t="s">
        <v>10</v>
      </c>
      <c r="B419" s="54">
        <v>1</v>
      </c>
      <c r="C419" s="54">
        <v>2</v>
      </c>
      <c r="D419" s="54">
        <v>3</v>
      </c>
      <c r="E419" s="54">
        <v>4</v>
      </c>
      <c r="F419" s="54">
        <v>5</v>
      </c>
      <c r="G419" s="54">
        <v>6</v>
      </c>
      <c r="H419" s="54">
        <v>7</v>
      </c>
      <c r="I419" s="54">
        <v>8</v>
      </c>
      <c r="J419" s="54">
        <v>9</v>
      </c>
      <c r="K419" s="55" t="s">
        <v>11</v>
      </c>
      <c r="L419" s="3"/>
      <c r="M419" s="3"/>
      <c r="O419" s="3"/>
      <c r="P419" s="15"/>
      <c r="Q419" s="15"/>
      <c r="R419" s="3"/>
    </row>
    <row r="420" spans="1:22" ht="12.75" customHeight="1">
      <c r="A420" s="29" t="s">
        <v>53</v>
      </c>
      <c r="B420" s="26">
        <v>139</v>
      </c>
      <c r="K420" s="31"/>
      <c r="L420" s="3"/>
      <c r="M420" s="3"/>
      <c r="O420" s="3"/>
      <c r="P420" s="18">
        <f>B420</f>
        <v>139</v>
      </c>
      <c r="Q420" s="15"/>
      <c r="R420" s="3"/>
    </row>
    <row r="421" spans="1:22" ht="12.75" customHeight="1">
      <c r="A421" s="29" t="s">
        <v>54</v>
      </c>
      <c r="C421" s="26">
        <v>88</v>
      </c>
      <c r="K421" s="31"/>
      <c r="L421" s="3"/>
      <c r="M421" s="3"/>
      <c r="N421" s="3"/>
      <c r="O421" s="3">
        <f>C421/B420</f>
        <v>0.63309352517985606</v>
      </c>
      <c r="P421" s="22">
        <v>90</v>
      </c>
      <c r="Q421" s="23">
        <f t="shared" ref="Q421:Q428" si="87">P421/P420</f>
        <v>0.64748201438848918</v>
      </c>
      <c r="R421" s="3">
        <f t="shared" ref="R421:R428" si="88">100%-Q421</f>
        <v>0.35251798561151082</v>
      </c>
    </row>
    <row r="422" spans="1:22" ht="12.75" customHeight="1">
      <c r="A422" s="29" t="s">
        <v>55</v>
      </c>
      <c r="D422" s="26">
        <v>77</v>
      </c>
      <c r="K422" s="31"/>
      <c r="L422" s="3"/>
      <c r="M422" s="3"/>
      <c r="O422" s="3">
        <f>D422/C421</f>
        <v>0.875</v>
      </c>
      <c r="P422" s="22">
        <v>86</v>
      </c>
      <c r="Q422" s="23">
        <f t="shared" si="87"/>
        <v>0.9555555555555556</v>
      </c>
      <c r="R422" s="3">
        <f t="shared" si="88"/>
        <v>4.4444444444444398E-2</v>
      </c>
    </row>
    <row r="423" spans="1:22" ht="12.75" customHeight="1">
      <c r="A423" s="29" t="s">
        <v>56</v>
      </c>
      <c r="E423" s="26">
        <v>69</v>
      </c>
      <c r="K423" s="31"/>
      <c r="L423" s="3"/>
      <c r="M423" s="3"/>
      <c r="O423" s="3">
        <f>E423/D422</f>
        <v>0.89610389610389607</v>
      </c>
      <c r="P423" s="22">
        <v>82</v>
      </c>
      <c r="Q423" s="23">
        <f t="shared" si="87"/>
        <v>0.95348837209302328</v>
      </c>
      <c r="R423" s="3">
        <f t="shared" si="88"/>
        <v>4.6511627906976716E-2</v>
      </c>
    </row>
    <row r="424" spans="1:22" ht="12.75" customHeight="1">
      <c r="A424" s="29" t="s">
        <v>57</v>
      </c>
      <c r="F424" s="26">
        <v>63</v>
      </c>
      <c r="K424" s="31"/>
      <c r="L424" s="3"/>
      <c r="M424" s="3"/>
      <c r="O424" s="3">
        <f>F424/E423</f>
        <v>0.91304347826086951</v>
      </c>
      <c r="P424" s="22">
        <v>78</v>
      </c>
      <c r="Q424" s="23">
        <f t="shared" si="87"/>
        <v>0.95121951219512191</v>
      </c>
      <c r="R424" s="3">
        <f t="shared" si="88"/>
        <v>4.8780487804878092E-2</v>
      </c>
    </row>
    <row r="425" spans="1:22" ht="12.75" customHeight="1">
      <c r="A425" s="29" t="s">
        <v>69</v>
      </c>
      <c r="G425" s="26">
        <v>63</v>
      </c>
      <c r="K425" s="31"/>
      <c r="L425" s="3"/>
      <c r="M425" s="3"/>
      <c r="O425" s="3">
        <f>G425/F424</f>
        <v>1</v>
      </c>
      <c r="P425" s="22">
        <v>79</v>
      </c>
      <c r="Q425" s="23">
        <f t="shared" si="87"/>
        <v>1.0128205128205128</v>
      </c>
      <c r="R425" s="3">
        <f t="shared" si="88"/>
        <v>-1.2820512820512775E-2</v>
      </c>
    </row>
    <row r="426" spans="1:22" ht="12.75" customHeight="1">
      <c r="A426" s="29" t="s">
        <v>70</v>
      </c>
      <c r="H426" s="26">
        <v>60</v>
      </c>
      <c r="K426" s="31"/>
      <c r="L426" s="3"/>
      <c r="M426" s="3"/>
      <c r="O426" s="3">
        <f>H426/G425</f>
        <v>0.95238095238095233</v>
      </c>
      <c r="P426" s="22">
        <v>76</v>
      </c>
      <c r="Q426" s="23">
        <f t="shared" si="87"/>
        <v>0.96202531645569622</v>
      </c>
      <c r="R426" s="3">
        <f t="shared" si="88"/>
        <v>3.7974683544303778E-2</v>
      </c>
    </row>
    <row r="427" spans="1:22" ht="12.75" customHeight="1">
      <c r="A427" s="29" t="s">
        <v>73</v>
      </c>
      <c r="I427" s="26">
        <v>60</v>
      </c>
      <c r="K427" s="31"/>
      <c r="L427" s="3"/>
      <c r="M427" s="3"/>
      <c r="O427" s="3">
        <f>I427/H426</f>
        <v>1</v>
      </c>
      <c r="P427" s="22">
        <v>78</v>
      </c>
      <c r="Q427" s="23">
        <f t="shared" si="87"/>
        <v>1.0263157894736843</v>
      </c>
      <c r="R427" s="3">
        <f t="shared" si="88"/>
        <v>-2.6315789473684292E-2</v>
      </c>
    </row>
    <row r="428" spans="1:22" ht="12.75" customHeight="1">
      <c r="A428" s="29" t="s">
        <v>76</v>
      </c>
      <c r="J428" s="26">
        <v>60</v>
      </c>
      <c r="K428" s="31">
        <v>52</v>
      </c>
      <c r="L428" s="3"/>
      <c r="M428" s="3"/>
      <c r="O428" s="3">
        <f>J428/I427</f>
        <v>1</v>
      </c>
      <c r="P428" s="22">
        <v>74</v>
      </c>
      <c r="Q428" s="23">
        <f t="shared" si="87"/>
        <v>0.94871794871794868</v>
      </c>
      <c r="R428" s="3">
        <f t="shared" si="88"/>
        <v>5.1282051282051322E-2</v>
      </c>
    </row>
    <row r="429" spans="1:22" ht="12.75" customHeight="1">
      <c r="A429" s="29" t="s">
        <v>80</v>
      </c>
      <c r="J429" s="26">
        <v>13</v>
      </c>
      <c r="K429" s="31">
        <v>10</v>
      </c>
      <c r="L429" s="3"/>
      <c r="M429" s="3"/>
      <c r="O429" s="3"/>
      <c r="P429" s="22">
        <v>18</v>
      </c>
      <c r="Q429" s="23"/>
      <c r="R429" s="3"/>
    </row>
    <row r="430" spans="1:22" ht="12.75" customHeight="1">
      <c r="A430" s="29" t="s">
        <v>84</v>
      </c>
      <c r="J430" s="26">
        <v>5</v>
      </c>
      <c r="K430" s="31">
        <v>2</v>
      </c>
      <c r="L430" s="3"/>
      <c r="M430" s="3"/>
      <c r="O430" s="3"/>
      <c r="P430" s="22">
        <v>9</v>
      </c>
      <c r="Q430" s="23"/>
      <c r="R430" s="3"/>
    </row>
    <row r="431" spans="1:22" ht="12.75" customHeight="1">
      <c r="A431" s="29" t="s">
        <v>87</v>
      </c>
      <c r="J431" s="26">
        <v>2</v>
      </c>
      <c r="K431" s="31"/>
      <c r="L431" s="3"/>
      <c r="M431" s="3"/>
      <c r="O431" s="3"/>
      <c r="P431" s="22">
        <v>5</v>
      </c>
      <c r="Q431" s="23"/>
      <c r="R431" s="3"/>
      <c r="S431" s="30" t="s">
        <v>83</v>
      </c>
      <c r="T431" s="30">
        <v>65</v>
      </c>
      <c r="U431" s="30">
        <f>K435</f>
        <v>67</v>
      </c>
      <c r="V431" s="30" t="s">
        <v>11</v>
      </c>
    </row>
    <row r="432" spans="1:22" ht="12.75" customHeight="1">
      <c r="A432" s="29" t="s">
        <v>88</v>
      </c>
      <c r="J432" s="26">
        <v>4</v>
      </c>
      <c r="K432" s="31">
        <v>1</v>
      </c>
      <c r="L432" s="3"/>
      <c r="M432" s="3"/>
      <c r="O432" s="3"/>
      <c r="P432" s="22">
        <v>6</v>
      </c>
      <c r="Q432" s="23"/>
      <c r="R432" s="3"/>
      <c r="S432" s="30" t="s">
        <v>85</v>
      </c>
      <c r="T432" s="23">
        <f>T431/B420</f>
        <v>0.46762589928057552</v>
      </c>
      <c r="U432" s="23">
        <f>T431/U431</f>
        <v>0.97014925373134331</v>
      </c>
      <c r="V432" s="30" t="s">
        <v>86</v>
      </c>
    </row>
    <row r="433" spans="1:20" ht="12.75" customHeight="1">
      <c r="A433" s="29" t="s">
        <v>91</v>
      </c>
      <c r="J433" s="26">
        <v>1</v>
      </c>
      <c r="K433" s="31">
        <v>2</v>
      </c>
      <c r="L433" s="3"/>
      <c r="M433" s="3"/>
      <c r="O433" s="3"/>
      <c r="P433" s="22">
        <v>3</v>
      </c>
      <c r="Q433" s="23"/>
      <c r="R433" s="3"/>
    </row>
    <row r="434" spans="1:20" ht="12.75" customHeight="1">
      <c r="A434" s="29"/>
      <c r="K434" s="31"/>
      <c r="L434" s="3"/>
      <c r="M434" s="3"/>
      <c r="O434" s="3"/>
      <c r="P434" s="22"/>
      <c r="Q434" s="23"/>
      <c r="R434" s="3"/>
    </row>
    <row r="435" spans="1:20" ht="12.75" customHeight="1">
      <c r="K435" s="26">
        <f>SUM(K428:K433)</f>
        <v>67</v>
      </c>
      <c r="L435" s="3">
        <f>K428/B420</f>
        <v>0.37410071942446044</v>
      </c>
      <c r="M435" s="3">
        <f>K435/B420</f>
        <v>0.48201438848920863</v>
      </c>
      <c r="N435" s="3">
        <f>M435-L435</f>
        <v>0.1079136690647482</v>
      </c>
      <c r="O435" s="3"/>
    </row>
    <row r="436" spans="1:20" ht="12.75" customHeight="1">
      <c r="A436" s="40"/>
      <c r="L436" s="3"/>
      <c r="M436" s="3"/>
      <c r="O436" s="3"/>
    </row>
    <row r="437" spans="1:20" ht="12.75" customHeight="1">
      <c r="L437" s="3"/>
      <c r="M437" s="3"/>
      <c r="O437" s="3"/>
    </row>
    <row r="438" spans="1:20" ht="26.25" customHeight="1">
      <c r="A438" s="2"/>
      <c r="B438" s="291" t="s">
        <v>99</v>
      </c>
      <c r="C438" s="292"/>
      <c r="D438" s="292"/>
      <c r="E438" s="292"/>
      <c r="F438" s="292"/>
      <c r="G438" s="292"/>
      <c r="H438" s="292"/>
      <c r="I438" s="292"/>
      <c r="J438" s="292"/>
      <c r="K438" s="60" t="s">
        <v>54</v>
      </c>
      <c r="L438" s="60"/>
      <c r="M438" s="60"/>
      <c r="N438" s="30"/>
      <c r="O438" s="3"/>
      <c r="P438" s="30"/>
      <c r="Q438" s="30"/>
      <c r="R438" s="30"/>
    </row>
    <row r="439" spans="1:20" ht="20.25" customHeight="1">
      <c r="A439" s="304" t="s">
        <v>10</v>
      </c>
      <c r="B439" s="294" t="s">
        <v>100</v>
      </c>
      <c r="C439" s="289"/>
      <c r="D439" s="289"/>
      <c r="E439" s="289"/>
      <c r="F439" s="289"/>
      <c r="G439" s="289"/>
      <c r="H439" s="289"/>
      <c r="I439" s="289"/>
      <c r="J439" s="290"/>
      <c r="K439" s="295" t="s">
        <v>11</v>
      </c>
      <c r="L439" s="286" t="s">
        <v>3</v>
      </c>
      <c r="M439" s="286" t="s">
        <v>4</v>
      </c>
      <c r="N439" s="284" t="s">
        <v>5</v>
      </c>
      <c r="O439" s="286" t="s">
        <v>6</v>
      </c>
      <c r="P439" s="287" t="s">
        <v>7</v>
      </c>
      <c r="Q439" s="287" t="s">
        <v>8</v>
      </c>
      <c r="R439" s="286" t="s">
        <v>101</v>
      </c>
    </row>
    <row r="440" spans="1:20" ht="15.75" customHeight="1">
      <c r="A440" s="285"/>
      <c r="B440" s="64" t="s">
        <v>102</v>
      </c>
      <c r="C440" s="64" t="s">
        <v>103</v>
      </c>
      <c r="D440" s="64" t="s">
        <v>104</v>
      </c>
      <c r="E440" s="64" t="s">
        <v>105</v>
      </c>
      <c r="F440" s="64" t="s">
        <v>106</v>
      </c>
      <c r="G440" s="64" t="s">
        <v>107</v>
      </c>
      <c r="H440" s="64" t="s">
        <v>108</v>
      </c>
      <c r="I440" s="64" t="s">
        <v>109</v>
      </c>
      <c r="J440" s="64" t="s">
        <v>110</v>
      </c>
      <c r="K440" s="285"/>
      <c r="L440" s="285"/>
      <c r="M440" s="285"/>
      <c r="N440" s="285"/>
      <c r="O440" s="285"/>
      <c r="P440" s="285"/>
      <c r="Q440" s="285"/>
      <c r="R440" s="285"/>
      <c r="T440" s="112"/>
    </row>
    <row r="441" spans="1:20" ht="15.75" customHeight="1">
      <c r="A441" s="64" t="s">
        <v>54</v>
      </c>
      <c r="B441" s="65">
        <v>126</v>
      </c>
      <c r="C441" s="65"/>
      <c r="D441" s="65"/>
      <c r="E441" s="65"/>
      <c r="F441" s="65"/>
      <c r="G441" s="65"/>
      <c r="H441" s="65"/>
      <c r="I441" s="65"/>
      <c r="J441" s="65"/>
      <c r="K441" s="66"/>
      <c r="L441" s="67"/>
      <c r="M441" s="49"/>
      <c r="N441" s="68"/>
      <c r="O441" s="69"/>
      <c r="P441" s="70">
        <f>B441</f>
        <v>126</v>
      </c>
      <c r="Q441" s="71"/>
      <c r="R441" s="69"/>
      <c r="T441" s="112"/>
    </row>
    <row r="442" spans="1:20" ht="15.75" customHeight="1">
      <c r="A442" s="64" t="s">
        <v>55</v>
      </c>
      <c r="B442" s="65"/>
      <c r="C442" s="65">
        <v>60</v>
      </c>
      <c r="D442" s="65"/>
      <c r="E442" s="65"/>
      <c r="F442" s="65"/>
      <c r="G442" s="65"/>
      <c r="H442" s="65"/>
      <c r="I442" s="65"/>
      <c r="J442" s="65"/>
      <c r="K442" s="66"/>
      <c r="L442" s="72"/>
      <c r="M442" s="3"/>
      <c r="N442" s="73"/>
      <c r="O442" s="74">
        <f>IF(C442=0,"",C442/B441)</f>
        <v>0.47619047619047616</v>
      </c>
      <c r="P442" s="75">
        <v>62</v>
      </c>
      <c r="Q442" s="76">
        <f t="shared" ref="Q442:Q449" si="89">IF(P442=0,"",P442/P441)</f>
        <v>0.49206349206349204</v>
      </c>
      <c r="R442" s="76">
        <f t="shared" ref="R442:R449" si="90">IF(P442=0,"",100%-Q442)</f>
        <v>0.50793650793650791</v>
      </c>
      <c r="T442" s="112"/>
    </row>
    <row r="443" spans="1:20" ht="15.75" customHeight="1">
      <c r="A443" s="64" t="s">
        <v>56</v>
      </c>
      <c r="B443" s="65"/>
      <c r="C443" s="65"/>
      <c r="D443" s="65">
        <v>44</v>
      </c>
      <c r="E443" s="65"/>
      <c r="F443" s="65"/>
      <c r="G443" s="65"/>
      <c r="H443" s="65"/>
      <c r="I443" s="65"/>
      <c r="J443" s="65"/>
      <c r="K443" s="66"/>
      <c r="L443" s="72"/>
      <c r="M443" s="3"/>
      <c r="N443" s="73"/>
      <c r="O443" s="74">
        <f>IF(D443=0,"",D443/C442)</f>
        <v>0.73333333333333328</v>
      </c>
      <c r="P443" s="75">
        <v>56</v>
      </c>
      <c r="Q443" s="76">
        <f t="shared" si="89"/>
        <v>0.90322580645161288</v>
      </c>
      <c r="R443" s="76">
        <f t="shared" si="90"/>
        <v>9.6774193548387122E-2</v>
      </c>
      <c r="T443" s="77">
        <f>P443/P441</f>
        <v>0.44444444444444442</v>
      </c>
    </row>
    <row r="444" spans="1:20" ht="15.75" customHeight="1">
      <c r="A444" s="64" t="s">
        <v>57</v>
      </c>
      <c r="B444" s="65"/>
      <c r="C444" s="65"/>
      <c r="D444" s="65"/>
      <c r="E444" s="65">
        <v>36</v>
      </c>
      <c r="F444" s="65"/>
      <c r="G444" s="65"/>
      <c r="H444" s="65"/>
      <c r="I444" s="65"/>
      <c r="J444" s="65"/>
      <c r="K444" s="66"/>
      <c r="L444" s="72"/>
      <c r="M444" s="3"/>
      <c r="N444" s="73"/>
      <c r="O444" s="74">
        <f>IF(E444=0,"",E444/D443)</f>
        <v>0.81818181818181823</v>
      </c>
      <c r="P444" s="75">
        <v>56</v>
      </c>
      <c r="Q444" s="76">
        <f t="shared" si="89"/>
        <v>1</v>
      </c>
      <c r="R444" s="76">
        <f t="shared" si="90"/>
        <v>0</v>
      </c>
      <c r="T444" s="112"/>
    </row>
    <row r="445" spans="1:20" ht="15.75" customHeight="1">
      <c r="A445" s="64">
        <v>1001</v>
      </c>
      <c r="B445" s="65"/>
      <c r="C445" s="65"/>
      <c r="D445" s="65"/>
      <c r="E445" s="65"/>
      <c r="F445" s="65">
        <v>34</v>
      </c>
      <c r="G445" s="65"/>
      <c r="H445" s="65"/>
      <c r="I445" s="65"/>
      <c r="J445" s="65"/>
      <c r="K445" s="66"/>
      <c r="L445" s="72"/>
      <c r="M445" s="3"/>
      <c r="N445" s="73"/>
      <c r="O445" s="74">
        <f>IF(F445=0,"",F445/E444)</f>
        <v>0.94444444444444442</v>
      </c>
      <c r="P445" s="75">
        <v>46</v>
      </c>
      <c r="Q445" s="76">
        <f t="shared" si="89"/>
        <v>0.8214285714285714</v>
      </c>
      <c r="R445" s="76">
        <f t="shared" si="90"/>
        <v>0.1785714285714286</v>
      </c>
      <c r="T445" s="112"/>
    </row>
    <row r="446" spans="1:20" ht="15.75" customHeight="1">
      <c r="A446" s="64">
        <v>1002</v>
      </c>
      <c r="B446" s="65"/>
      <c r="C446" s="65"/>
      <c r="D446" s="65"/>
      <c r="E446" s="65"/>
      <c r="F446" s="65"/>
      <c r="G446" s="65">
        <v>32</v>
      </c>
      <c r="H446" s="65"/>
      <c r="I446" s="65"/>
      <c r="J446" s="65"/>
      <c r="K446" s="66"/>
      <c r="L446" s="72"/>
      <c r="M446" s="3"/>
      <c r="N446" s="73"/>
      <c r="O446" s="74">
        <f>IF(G446=0,"",G446/F445)</f>
        <v>0.94117647058823528</v>
      </c>
      <c r="P446" s="75">
        <v>44</v>
      </c>
      <c r="Q446" s="76">
        <f t="shared" si="89"/>
        <v>0.95652173913043481</v>
      </c>
      <c r="R446" s="76">
        <f t="shared" si="90"/>
        <v>4.3478260869565188E-2</v>
      </c>
      <c r="T446" s="112"/>
    </row>
    <row r="447" spans="1:20" ht="15.75" customHeight="1">
      <c r="A447" s="64">
        <v>1101</v>
      </c>
      <c r="B447" s="65"/>
      <c r="C447" s="65"/>
      <c r="D447" s="65"/>
      <c r="E447" s="65"/>
      <c r="F447" s="65"/>
      <c r="G447" s="65"/>
      <c r="H447" s="65">
        <v>34</v>
      </c>
      <c r="I447" s="65"/>
      <c r="J447" s="65"/>
      <c r="K447" s="66">
        <v>1</v>
      </c>
      <c r="L447" s="72"/>
      <c r="M447" s="3"/>
      <c r="N447" s="73"/>
      <c r="O447" s="74">
        <f>IF(H447=0,"",H447/G446)</f>
        <v>1.0625</v>
      </c>
      <c r="P447" s="75">
        <v>44</v>
      </c>
      <c r="Q447" s="76">
        <f t="shared" si="89"/>
        <v>1</v>
      </c>
      <c r="R447" s="76">
        <f t="shared" si="90"/>
        <v>0</v>
      </c>
      <c r="T447" s="112"/>
    </row>
    <row r="448" spans="1:20" ht="15.75" customHeight="1">
      <c r="A448" s="64">
        <v>1102</v>
      </c>
      <c r="B448" s="65"/>
      <c r="C448" s="65"/>
      <c r="D448" s="65"/>
      <c r="E448" s="65"/>
      <c r="F448" s="65"/>
      <c r="G448" s="65"/>
      <c r="H448" s="65"/>
      <c r="I448" s="65">
        <v>30</v>
      </c>
      <c r="J448" s="65"/>
      <c r="K448" s="66">
        <v>1</v>
      </c>
      <c r="L448" s="72"/>
      <c r="M448" s="3"/>
      <c r="N448" s="73"/>
      <c r="O448" s="74">
        <f>IF(I448=0,"",I448/H447)</f>
        <v>0.88235294117647056</v>
      </c>
      <c r="P448" s="75">
        <v>43</v>
      </c>
      <c r="Q448" s="76">
        <f t="shared" si="89"/>
        <v>0.97727272727272729</v>
      </c>
      <c r="R448" s="76">
        <f t="shared" si="90"/>
        <v>2.2727272727272707E-2</v>
      </c>
      <c r="T448" s="112"/>
    </row>
    <row r="449" spans="1:20" ht="15.75" customHeight="1">
      <c r="A449" s="64">
        <v>1201</v>
      </c>
      <c r="B449" s="65"/>
      <c r="C449" s="65"/>
      <c r="D449" s="65"/>
      <c r="E449" s="65"/>
      <c r="F449" s="65"/>
      <c r="G449" s="65"/>
      <c r="H449" s="65"/>
      <c r="I449" s="65"/>
      <c r="J449" s="65">
        <v>29</v>
      </c>
      <c r="K449" s="66">
        <v>29</v>
      </c>
      <c r="L449" s="72"/>
      <c r="M449" s="3"/>
      <c r="N449" s="73"/>
      <c r="O449" s="78">
        <f>IF(J449=0,"",J449/I448)</f>
        <v>0.96666666666666667</v>
      </c>
      <c r="P449" s="75">
        <v>42</v>
      </c>
      <c r="Q449" s="79">
        <f t="shared" si="89"/>
        <v>0.97674418604651159</v>
      </c>
      <c r="R449" s="79">
        <f t="shared" si="90"/>
        <v>2.3255813953488413E-2</v>
      </c>
      <c r="T449" s="112"/>
    </row>
    <row r="450" spans="1:20" ht="15.75" customHeight="1">
      <c r="A450" s="64">
        <v>1202</v>
      </c>
      <c r="B450" s="65"/>
      <c r="C450" s="65"/>
      <c r="D450" s="65"/>
      <c r="E450" s="65"/>
      <c r="F450" s="65"/>
      <c r="G450" s="65"/>
      <c r="H450" s="65"/>
      <c r="I450" s="65"/>
      <c r="J450" s="65">
        <v>6</v>
      </c>
      <c r="K450" s="66">
        <v>6</v>
      </c>
      <c r="L450" s="72"/>
      <c r="M450" s="3"/>
      <c r="N450" s="30"/>
      <c r="O450" s="80"/>
      <c r="P450" s="75">
        <v>13</v>
      </c>
      <c r="Q450" s="82"/>
      <c r="R450" s="83"/>
      <c r="T450" s="112"/>
    </row>
    <row r="451" spans="1:20" ht="15.75" customHeight="1">
      <c r="A451" s="64">
        <v>1301</v>
      </c>
      <c r="B451" s="87"/>
      <c r="C451" s="87"/>
      <c r="D451" s="87"/>
      <c r="E451" s="87"/>
      <c r="F451" s="87"/>
      <c r="G451" s="87"/>
      <c r="H451" s="87"/>
      <c r="I451" s="87"/>
      <c r="J451" s="87">
        <v>4</v>
      </c>
      <c r="K451" s="88">
        <v>4</v>
      </c>
      <c r="L451" s="72"/>
      <c r="M451" s="3"/>
      <c r="N451" s="30"/>
      <c r="O451" s="84"/>
      <c r="P451" s="85">
        <v>7</v>
      </c>
      <c r="Q451" s="86"/>
      <c r="R451" s="84"/>
      <c r="T451" s="112"/>
    </row>
    <row r="452" spans="1:20" ht="15.75" customHeight="1">
      <c r="A452" s="64">
        <v>1302</v>
      </c>
      <c r="B452" s="87"/>
      <c r="C452" s="87"/>
      <c r="D452" s="87"/>
      <c r="E452" s="87"/>
      <c r="F452" s="87"/>
      <c r="G452" s="87"/>
      <c r="H452" s="87"/>
      <c r="I452" s="87"/>
      <c r="J452" s="87">
        <v>2</v>
      </c>
      <c r="K452" s="88"/>
      <c r="L452" s="72"/>
      <c r="M452" s="3"/>
      <c r="N452" s="30"/>
      <c r="O452" s="84"/>
      <c r="P452" s="85">
        <v>2</v>
      </c>
      <c r="Q452" s="86"/>
      <c r="R452" s="84"/>
      <c r="T452" s="112"/>
    </row>
    <row r="453" spans="1:20" ht="15.75" customHeight="1">
      <c r="A453" s="64">
        <v>1401</v>
      </c>
      <c r="B453" s="87"/>
      <c r="C453" s="87"/>
      <c r="D453" s="87"/>
      <c r="E453" s="87"/>
      <c r="F453" s="87"/>
      <c r="G453" s="87"/>
      <c r="H453" s="87"/>
      <c r="I453" s="87"/>
      <c r="J453" s="87">
        <v>2</v>
      </c>
      <c r="K453" s="88"/>
      <c r="L453" s="72"/>
      <c r="M453" s="3"/>
      <c r="N453" s="30"/>
      <c r="O453" s="84"/>
      <c r="P453" s="85">
        <v>2</v>
      </c>
      <c r="Q453" s="86"/>
      <c r="R453" s="84"/>
      <c r="T453" s="112"/>
    </row>
    <row r="454" spans="1:20" ht="15.75" customHeight="1">
      <c r="A454" s="64">
        <v>1402</v>
      </c>
      <c r="B454" s="87"/>
      <c r="C454" s="87"/>
      <c r="D454" s="87"/>
      <c r="E454" s="87"/>
      <c r="F454" s="87"/>
      <c r="G454" s="87"/>
      <c r="H454" s="87"/>
      <c r="I454" s="87"/>
      <c r="J454" s="87">
        <v>1</v>
      </c>
      <c r="K454" s="88">
        <v>1</v>
      </c>
      <c r="L454" s="72"/>
      <c r="M454" s="3"/>
      <c r="N454" s="30"/>
      <c r="O454" s="3"/>
      <c r="P454" s="30">
        <v>2</v>
      </c>
      <c r="Q454" s="23"/>
      <c r="R454" s="84"/>
      <c r="T454" s="112"/>
    </row>
    <row r="455" spans="1:20" ht="15.75" customHeight="1">
      <c r="A455" s="64">
        <v>1501</v>
      </c>
      <c r="B455" s="87"/>
      <c r="C455" s="87"/>
      <c r="D455" s="87"/>
      <c r="E455" s="87"/>
      <c r="F455" s="87"/>
      <c r="G455" s="87"/>
      <c r="H455" s="87"/>
      <c r="I455" s="87"/>
      <c r="J455" s="87"/>
      <c r="K455" s="88"/>
      <c r="L455" s="72"/>
      <c r="M455" s="3"/>
      <c r="N455" s="30"/>
      <c r="O455" s="89" t="s">
        <v>83</v>
      </c>
      <c r="P455" s="90">
        <v>37</v>
      </c>
      <c r="Q455" s="91">
        <f>IF(SUM(K447:K454)=0,"",SUM(K447:K451))</f>
        <v>41</v>
      </c>
      <c r="R455" s="92" t="s">
        <v>11</v>
      </c>
      <c r="T455" s="112"/>
    </row>
    <row r="456" spans="1:20" ht="15.75" customHeight="1">
      <c r="A456" s="64">
        <v>1502</v>
      </c>
      <c r="B456" s="87"/>
      <c r="C456" s="87"/>
      <c r="D456" s="87"/>
      <c r="E456" s="87"/>
      <c r="F456" s="87"/>
      <c r="G456" s="87"/>
      <c r="H456" s="87"/>
      <c r="I456" s="87"/>
      <c r="J456" s="87"/>
      <c r="K456" s="88"/>
      <c r="L456" s="72"/>
      <c r="M456" s="3"/>
      <c r="N456" s="30"/>
      <c r="O456" s="93" t="s">
        <v>85</v>
      </c>
      <c r="P456" s="94">
        <f>IF(P455/B441=0,"",P455/B441)</f>
        <v>0.29365079365079366</v>
      </c>
      <c r="Q456" s="95">
        <f>IF(P455/Q455=0,"",P455/Q455)</f>
        <v>0.90243902439024393</v>
      </c>
      <c r="R456" s="96" t="s">
        <v>86</v>
      </c>
      <c r="T456" s="112"/>
    </row>
    <row r="457" spans="1:20" ht="15.75" customHeight="1">
      <c r="A457" s="64">
        <v>1601</v>
      </c>
      <c r="B457" s="87"/>
      <c r="C457" s="87"/>
      <c r="D457" s="87"/>
      <c r="E457" s="87"/>
      <c r="F457" s="87"/>
      <c r="G457" s="87"/>
      <c r="H457" s="87"/>
      <c r="I457" s="87"/>
      <c r="J457" s="87"/>
      <c r="K457" s="88"/>
      <c r="L457" s="97"/>
      <c r="M457" s="98"/>
      <c r="N457" s="99"/>
      <c r="O457" s="98"/>
      <c r="P457" s="99"/>
      <c r="Q457" s="99"/>
      <c r="R457" s="122"/>
      <c r="T457" s="112"/>
    </row>
    <row r="458" spans="1:20" ht="18" customHeight="1">
      <c r="A458" s="29"/>
      <c r="B458" s="30"/>
      <c r="C458" s="30"/>
      <c r="D458" s="288" t="s">
        <v>111</v>
      </c>
      <c r="E458" s="289"/>
      <c r="F458" s="289"/>
      <c r="G458" s="289"/>
      <c r="H458" s="289"/>
      <c r="I458" s="289"/>
      <c r="J458" s="290"/>
      <c r="K458" s="101">
        <f>SUM(K441:K454)</f>
        <v>42</v>
      </c>
      <c r="L458" s="102">
        <f>IF(SUM(K447:K449)=0,"",SUM(K447:K449)/B441)</f>
        <v>0.24603174603174602</v>
      </c>
      <c r="M458" s="102">
        <f>IF(K458=0,"",K458/B441)</f>
        <v>0.33333333333333331</v>
      </c>
      <c r="N458" s="102">
        <f>IF(K449=0,"",M458-L458)</f>
        <v>8.7301587301587297E-2</v>
      </c>
      <c r="O458" s="3"/>
      <c r="P458" s="30"/>
      <c r="Q458" s="23"/>
      <c r="R458" s="3"/>
      <c r="T458" s="112"/>
    </row>
    <row r="459" spans="1:20" ht="12.75" customHeight="1">
      <c r="L459" s="3"/>
      <c r="M459" s="3"/>
      <c r="O459" s="3"/>
    </row>
    <row r="460" spans="1:20" ht="12.75" customHeight="1">
      <c r="L460" s="3"/>
      <c r="M460" s="3"/>
      <c r="O460" s="3"/>
    </row>
    <row r="461" spans="1:20" ht="26.25" customHeight="1">
      <c r="A461" s="2"/>
      <c r="B461" s="291" t="s">
        <v>99</v>
      </c>
      <c r="C461" s="292"/>
      <c r="D461" s="292"/>
      <c r="E461" s="292"/>
      <c r="F461" s="292"/>
      <c r="G461" s="292"/>
      <c r="H461" s="292"/>
      <c r="I461" s="292"/>
      <c r="J461" s="292"/>
      <c r="K461" s="60" t="s">
        <v>55</v>
      </c>
      <c r="L461" s="60"/>
      <c r="M461" s="60"/>
      <c r="N461" s="30"/>
      <c r="O461" s="3"/>
      <c r="P461" s="30"/>
      <c r="Q461" s="30"/>
      <c r="R461" s="30"/>
    </row>
    <row r="462" spans="1:20" ht="20.25" customHeight="1">
      <c r="A462" s="304" t="s">
        <v>10</v>
      </c>
      <c r="B462" s="294" t="s">
        <v>100</v>
      </c>
      <c r="C462" s="289"/>
      <c r="D462" s="289"/>
      <c r="E462" s="289"/>
      <c r="F462" s="289"/>
      <c r="G462" s="289"/>
      <c r="H462" s="289"/>
      <c r="I462" s="289"/>
      <c r="J462" s="290"/>
      <c r="K462" s="295" t="s">
        <v>11</v>
      </c>
      <c r="L462" s="286" t="s">
        <v>3</v>
      </c>
      <c r="M462" s="286" t="s">
        <v>4</v>
      </c>
      <c r="N462" s="284" t="s">
        <v>5</v>
      </c>
      <c r="O462" s="286" t="s">
        <v>6</v>
      </c>
      <c r="P462" s="287" t="s">
        <v>7</v>
      </c>
      <c r="Q462" s="287" t="s">
        <v>8</v>
      </c>
      <c r="R462" s="286" t="s">
        <v>101</v>
      </c>
    </row>
    <row r="463" spans="1:20" ht="15.75" customHeight="1">
      <c r="A463" s="285"/>
      <c r="B463" s="64" t="s">
        <v>102</v>
      </c>
      <c r="C463" s="64" t="s">
        <v>103</v>
      </c>
      <c r="D463" s="64" t="s">
        <v>104</v>
      </c>
      <c r="E463" s="64" t="s">
        <v>105</v>
      </c>
      <c r="F463" s="64" t="s">
        <v>106</v>
      </c>
      <c r="G463" s="64" t="s">
        <v>107</v>
      </c>
      <c r="H463" s="64" t="s">
        <v>108</v>
      </c>
      <c r="I463" s="64" t="s">
        <v>109</v>
      </c>
      <c r="J463" s="64" t="s">
        <v>110</v>
      </c>
      <c r="K463" s="285"/>
      <c r="L463" s="285"/>
      <c r="M463" s="285"/>
      <c r="N463" s="285"/>
      <c r="O463" s="285"/>
      <c r="P463" s="285"/>
      <c r="Q463" s="285"/>
      <c r="R463" s="285"/>
      <c r="T463" s="112"/>
    </row>
    <row r="464" spans="1:20" ht="15.75" customHeight="1">
      <c r="A464" s="64" t="s">
        <v>55</v>
      </c>
      <c r="B464" s="65">
        <v>131</v>
      </c>
      <c r="C464" s="65"/>
      <c r="D464" s="65"/>
      <c r="E464" s="65"/>
      <c r="F464" s="65"/>
      <c r="G464" s="65"/>
      <c r="H464" s="65"/>
      <c r="I464" s="65"/>
      <c r="J464" s="65"/>
      <c r="K464" s="66"/>
      <c r="L464" s="67"/>
      <c r="M464" s="49"/>
      <c r="N464" s="68"/>
      <c r="O464" s="69"/>
      <c r="P464" s="70">
        <f>B464</f>
        <v>131</v>
      </c>
      <c r="Q464" s="71"/>
      <c r="R464" s="69"/>
      <c r="T464" s="112"/>
    </row>
    <row r="465" spans="1:20" ht="15.75" customHeight="1">
      <c r="A465" s="64" t="s">
        <v>56</v>
      </c>
      <c r="B465" s="65"/>
      <c r="C465" s="65">
        <v>90</v>
      </c>
      <c r="D465" s="65"/>
      <c r="E465" s="65"/>
      <c r="F465" s="65"/>
      <c r="G465" s="65"/>
      <c r="H465" s="65"/>
      <c r="I465" s="65"/>
      <c r="J465" s="65"/>
      <c r="K465" s="66"/>
      <c r="L465" s="72"/>
      <c r="M465" s="3"/>
      <c r="N465" s="73"/>
      <c r="O465" s="74">
        <f>IF(C465=0,"",C465/B464)</f>
        <v>0.68702290076335881</v>
      </c>
      <c r="P465" s="75">
        <v>90</v>
      </c>
      <c r="Q465" s="76">
        <f t="shared" ref="Q465:Q472" si="91">IF(P465=0,"",P465/P464)</f>
        <v>0.68702290076335881</v>
      </c>
      <c r="R465" s="76">
        <f t="shared" ref="R465:R472" si="92">IF(P465=0,"",100%-Q465)</f>
        <v>0.31297709923664119</v>
      </c>
      <c r="T465" s="112"/>
    </row>
    <row r="466" spans="1:20" ht="15.75" customHeight="1">
      <c r="A466" s="64" t="s">
        <v>57</v>
      </c>
      <c r="B466" s="65"/>
      <c r="C466" s="65"/>
      <c r="D466" s="65">
        <v>72</v>
      </c>
      <c r="E466" s="65"/>
      <c r="F466" s="65"/>
      <c r="G466" s="65"/>
      <c r="H466" s="65"/>
      <c r="I466" s="65"/>
      <c r="J466" s="65"/>
      <c r="K466" s="66"/>
      <c r="L466" s="72"/>
      <c r="M466" s="3"/>
      <c r="N466" s="73"/>
      <c r="O466" s="74">
        <f>IF(D466=0,"",D466/C465)</f>
        <v>0.8</v>
      </c>
      <c r="P466" s="75">
        <v>85</v>
      </c>
      <c r="Q466" s="76">
        <f t="shared" si="91"/>
        <v>0.94444444444444442</v>
      </c>
      <c r="R466" s="76">
        <f t="shared" si="92"/>
        <v>5.555555555555558E-2</v>
      </c>
      <c r="T466" s="77">
        <f>P466/P464</f>
        <v>0.64885496183206104</v>
      </c>
    </row>
    <row r="467" spans="1:20" ht="15.75" customHeight="1">
      <c r="A467" s="64">
        <v>1001</v>
      </c>
      <c r="B467" s="65"/>
      <c r="C467" s="65"/>
      <c r="D467" s="65"/>
      <c r="E467" s="65">
        <v>69</v>
      </c>
      <c r="F467" s="65"/>
      <c r="G467" s="65"/>
      <c r="H467" s="65"/>
      <c r="I467" s="65"/>
      <c r="J467" s="65"/>
      <c r="K467" s="66"/>
      <c r="L467" s="72"/>
      <c r="M467" s="3"/>
      <c r="N467" s="73"/>
      <c r="O467" s="74">
        <f>IF(E467=0,"",E467/D466)</f>
        <v>0.95833333333333337</v>
      </c>
      <c r="P467" s="75">
        <v>81</v>
      </c>
      <c r="Q467" s="76">
        <f t="shared" si="91"/>
        <v>0.95294117647058818</v>
      </c>
      <c r="R467" s="76">
        <f t="shared" si="92"/>
        <v>4.705882352941182E-2</v>
      </c>
      <c r="T467" s="112"/>
    </row>
    <row r="468" spans="1:20" ht="15.75" customHeight="1">
      <c r="A468" s="64">
        <v>1002</v>
      </c>
      <c r="B468" s="65"/>
      <c r="C468" s="65"/>
      <c r="D468" s="65"/>
      <c r="E468" s="65"/>
      <c r="F468" s="65">
        <v>61</v>
      </c>
      <c r="G468" s="65"/>
      <c r="H468" s="65"/>
      <c r="I468" s="65"/>
      <c r="J468" s="65"/>
      <c r="K468" s="66"/>
      <c r="L468" s="72"/>
      <c r="M468" s="3"/>
      <c r="N468" s="73"/>
      <c r="O468" s="74">
        <f>IF(F468=0,"",F468/E467)</f>
        <v>0.88405797101449279</v>
      </c>
      <c r="P468" s="75">
        <v>78</v>
      </c>
      <c r="Q468" s="76">
        <f t="shared" si="91"/>
        <v>0.96296296296296291</v>
      </c>
      <c r="R468" s="76">
        <f t="shared" si="92"/>
        <v>3.703703703703709E-2</v>
      </c>
      <c r="T468" s="112"/>
    </row>
    <row r="469" spans="1:20" ht="15.75" customHeight="1">
      <c r="A469" s="64">
        <v>1101</v>
      </c>
      <c r="B469" s="65"/>
      <c r="C469" s="65"/>
      <c r="D469" s="65"/>
      <c r="E469" s="65"/>
      <c r="F469" s="65"/>
      <c r="G469" s="65">
        <v>60</v>
      </c>
      <c r="H469" s="65"/>
      <c r="I469" s="65"/>
      <c r="J469" s="65"/>
      <c r="K469" s="66"/>
      <c r="L469" s="72"/>
      <c r="M469" s="3"/>
      <c r="N469" s="73"/>
      <c r="O469" s="74">
        <f>IF(G469=0,"",G469/F468)</f>
        <v>0.98360655737704916</v>
      </c>
      <c r="P469" s="75">
        <v>73</v>
      </c>
      <c r="Q469" s="76">
        <f t="shared" si="91"/>
        <v>0.9358974358974359</v>
      </c>
      <c r="R469" s="76">
        <f t="shared" si="92"/>
        <v>6.4102564102564097E-2</v>
      </c>
      <c r="T469" s="112"/>
    </row>
    <row r="470" spans="1:20" ht="15.75" customHeight="1">
      <c r="A470" s="64">
        <v>1102</v>
      </c>
      <c r="B470" s="65"/>
      <c r="C470" s="65"/>
      <c r="D470" s="65"/>
      <c r="E470" s="65"/>
      <c r="F470" s="65"/>
      <c r="G470" s="65"/>
      <c r="H470" s="65">
        <v>57</v>
      </c>
      <c r="I470" s="65"/>
      <c r="J470" s="65"/>
      <c r="K470" s="66"/>
      <c r="L470" s="72"/>
      <c r="M470" s="3"/>
      <c r="N470" s="73"/>
      <c r="O470" s="74">
        <f>IF(H470=0,"",H470/G469)</f>
        <v>0.95</v>
      </c>
      <c r="P470" s="75">
        <v>71</v>
      </c>
      <c r="Q470" s="76">
        <f t="shared" si="91"/>
        <v>0.9726027397260274</v>
      </c>
      <c r="R470" s="76">
        <f t="shared" si="92"/>
        <v>2.7397260273972601E-2</v>
      </c>
      <c r="T470" s="112"/>
    </row>
    <row r="471" spans="1:20" ht="15.75" customHeight="1">
      <c r="A471" s="64">
        <v>1201</v>
      </c>
      <c r="B471" s="65"/>
      <c r="C471" s="65"/>
      <c r="D471" s="65"/>
      <c r="E471" s="65"/>
      <c r="F471" s="65"/>
      <c r="G471" s="65"/>
      <c r="H471" s="65"/>
      <c r="I471" s="65">
        <v>56</v>
      </c>
      <c r="J471" s="65"/>
      <c r="K471" s="66"/>
      <c r="L471" s="72"/>
      <c r="M471" s="3"/>
      <c r="N471" s="73"/>
      <c r="O471" s="74">
        <f>IF(I471=0,"",I471/H470)</f>
        <v>0.98245614035087714</v>
      </c>
      <c r="P471" s="75">
        <v>71</v>
      </c>
      <c r="Q471" s="76">
        <f t="shared" si="91"/>
        <v>1</v>
      </c>
      <c r="R471" s="76">
        <f t="shared" si="92"/>
        <v>0</v>
      </c>
      <c r="T471" s="112"/>
    </row>
    <row r="472" spans="1:20" ht="15.75" customHeight="1">
      <c r="A472" s="64">
        <v>1202</v>
      </c>
      <c r="B472" s="65"/>
      <c r="C472" s="65"/>
      <c r="D472" s="65"/>
      <c r="E472" s="65"/>
      <c r="F472" s="65"/>
      <c r="G472" s="65"/>
      <c r="H472" s="65"/>
      <c r="I472" s="65"/>
      <c r="J472" s="65">
        <v>56</v>
      </c>
      <c r="K472" s="66">
        <v>56</v>
      </c>
      <c r="L472" s="72"/>
      <c r="M472" s="3"/>
      <c r="N472" s="73"/>
      <c r="O472" s="78">
        <f>IF(J472=0,"",J472/I471)</f>
        <v>1</v>
      </c>
      <c r="P472" s="75">
        <v>70</v>
      </c>
      <c r="Q472" s="79">
        <f t="shared" si="91"/>
        <v>0.9859154929577465</v>
      </c>
      <c r="R472" s="79">
        <f t="shared" si="92"/>
        <v>1.4084507042253502E-2</v>
      </c>
      <c r="T472" s="112"/>
    </row>
    <row r="473" spans="1:20" ht="15.75" customHeight="1">
      <c r="A473" s="64">
        <v>1301</v>
      </c>
      <c r="B473" s="65"/>
      <c r="C473" s="65"/>
      <c r="D473" s="65"/>
      <c r="E473" s="65"/>
      <c r="F473" s="65"/>
      <c r="G473" s="65"/>
      <c r="H473" s="65"/>
      <c r="I473" s="65"/>
      <c r="J473" s="65">
        <v>6</v>
      </c>
      <c r="K473" s="66">
        <v>6</v>
      </c>
      <c r="L473" s="72"/>
      <c r="M473" s="3"/>
      <c r="N473" s="30"/>
      <c r="O473" s="80"/>
      <c r="P473" s="75">
        <v>14</v>
      </c>
      <c r="Q473" s="82"/>
      <c r="R473" s="83"/>
      <c r="T473" s="112"/>
    </row>
    <row r="474" spans="1:20" ht="15.75" customHeight="1">
      <c r="A474" s="64">
        <v>1302</v>
      </c>
      <c r="B474" s="87"/>
      <c r="C474" s="87"/>
      <c r="D474" s="87"/>
      <c r="E474" s="87"/>
      <c r="F474" s="87"/>
      <c r="G474" s="87"/>
      <c r="H474" s="87"/>
      <c r="I474" s="87"/>
      <c r="J474" s="87">
        <v>5</v>
      </c>
      <c r="K474" s="88">
        <v>3</v>
      </c>
      <c r="L474" s="72"/>
      <c r="M474" s="3"/>
      <c r="N474" s="30"/>
      <c r="O474" s="84"/>
      <c r="P474" s="85">
        <v>9</v>
      </c>
      <c r="Q474" s="86"/>
      <c r="R474" s="84"/>
      <c r="T474" s="112"/>
    </row>
    <row r="475" spans="1:20" ht="15.75" customHeight="1">
      <c r="A475" s="64">
        <v>1401</v>
      </c>
      <c r="B475" s="87"/>
      <c r="C475" s="87"/>
      <c r="D475" s="87"/>
      <c r="E475" s="87"/>
      <c r="F475" s="87"/>
      <c r="G475" s="87"/>
      <c r="H475" s="87"/>
      <c r="I475" s="87"/>
      <c r="J475" s="87">
        <v>4</v>
      </c>
      <c r="K475" s="88"/>
      <c r="L475" s="72"/>
      <c r="M475" s="3"/>
      <c r="N475" s="30"/>
      <c r="O475" s="84"/>
      <c r="P475" s="85">
        <v>6</v>
      </c>
      <c r="Q475" s="86"/>
      <c r="R475" s="84"/>
      <c r="T475" s="112"/>
    </row>
    <row r="476" spans="1:20" ht="15.75" customHeight="1">
      <c r="A476" s="64">
        <v>1402</v>
      </c>
      <c r="B476" s="87"/>
      <c r="C476" s="87"/>
      <c r="D476" s="87"/>
      <c r="E476" s="87"/>
      <c r="F476" s="87"/>
      <c r="G476" s="87"/>
      <c r="H476" s="87"/>
      <c r="I476" s="87"/>
      <c r="J476" s="87">
        <v>2</v>
      </c>
      <c r="K476" s="88">
        <v>1</v>
      </c>
      <c r="L476" s="72"/>
      <c r="M476" s="3"/>
      <c r="N476" s="30"/>
      <c r="O476" s="84"/>
      <c r="P476" s="85">
        <v>3</v>
      </c>
      <c r="Q476" s="86"/>
      <c r="R476" s="84"/>
      <c r="T476" s="112"/>
    </row>
    <row r="477" spans="1:20" ht="15.75" customHeight="1">
      <c r="A477" s="64">
        <v>1501</v>
      </c>
      <c r="B477" s="87"/>
      <c r="C477" s="87"/>
      <c r="D477" s="87"/>
      <c r="E477" s="87"/>
      <c r="F477" s="87"/>
      <c r="G477" s="87"/>
      <c r="H477" s="87"/>
      <c r="I477" s="87"/>
      <c r="J477" s="87">
        <v>2</v>
      </c>
      <c r="K477" s="88">
        <v>3</v>
      </c>
      <c r="L477" s="72"/>
      <c r="M477" s="3"/>
      <c r="N477" s="30"/>
      <c r="O477" s="3"/>
      <c r="P477" s="30">
        <v>3</v>
      </c>
      <c r="Q477" s="23"/>
      <c r="R477" s="84"/>
      <c r="T477" s="112"/>
    </row>
    <row r="478" spans="1:20" ht="15.75" customHeight="1">
      <c r="A478" s="64">
        <v>1502</v>
      </c>
      <c r="B478" s="87"/>
      <c r="C478" s="87"/>
      <c r="D478" s="87"/>
      <c r="E478" s="87"/>
      <c r="F478" s="87"/>
      <c r="G478" s="87"/>
      <c r="H478" s="87"/>
      <c r="I478" s="87"/>
      <c r="J478" s="87"/>
      <c r="K478" s="88"/>
      <c r="L478" s="72"/>
      <c r="M478" s="3"/>
      <c r="N478" s="30"/>
      <c r="O478" s="89" t="s">
        <v>83</v>
      </c>
      <c r="P478" s="90">
        <v>68</v>
      </c>
      <c r="Q478" s="91">
        <f>K481</f>
        <v>69</v>
      </c>
      <c r="R478" s="92" t="s">
        <v>11</v>
      </c>
      <c r="T478" s="112"/>
    </row>
    <row r="479" spans="1:20" ht="15.75" customHeight="1">
      <c r="A479" s="64">
        <v>1601</v>
      </c>
      <c r="B479" s="87"/>
      <c r="C479" s="87"/>
      <c r="D479" s="87"/>
      <c r="E479" s="87"/>
      <c r="F479" s="87"/>
      <c r="G479" s="87"/>
      <c r="H479" s="87"/>
      <c r="I479" s="87"/>
      <c r="J479" s="87"/>
      <c r="K479" s="88"/>
      <c r="L479" s="72"/>
      <c r="M479" s="3"/>
      <c r="N479" s="30"/>
      <c r="O479" s="93" t="s">
        <v>85</v>
      </c>
      <c r="P479" s="94">
        <f>IF(P478/B464=0,"",P478/B464)</f>
        <v>0.51908396946564883</v>
      </c>
      <c r="Q479" s="95">
        <f>IF(P478/Q478=0,"",P478/Q478)</f>
        <v>0.98550724637681164</v>
      </c>
      <c r="R479" s="96" t="s">
        <v>86</v>
      </c>
      <c r="T479" s="112"/>
    </row>
    <row r="480" spans="1:20" ht="15.75" customHeight="1">
      <c r="A480" s="64">
        <v>1602</v>
      </c>
      <c r="B480" s="87"/>
      <c r="C480" s="87"/>
      <c r="D480" s="87"/>
      <c r="E480" s="87"/>
      <c r="F480" s="87"/>
      <c r="G480" s="87"/>
      <c r="H480" s="87"/>
      <c r="I480" s="87"/>
      <c r="J480" s="87"/>
      <c r="K480" s="88"/>
      <c r="L480" s="97"/>
      <c r="M480" s="98"/>
      <c r="N480" s="99"/>
      <c r="O480" s="98"/>
      <c r="P480" s="99"/>
      <c r="Q480" s="99"/>
      <c r="R480" s="122"/>
      <c r="T480" s="112"/>
    </row>
    <row r="481" spans="1:20" ht="18" customHeight="1">
      <c r="A481" s="29"/>
      <c r="B481" s="30"/>
      <c r="C481" s="30"/>
      <c r="D481" s="288" t="s">
        <v>111</v>
      </c>
      <c r="E481" s="289"/>
      <c r="F481" s="289"/>
      <c r="G481" s="289"/>
      <c r="H481" s="289"/>
      <c r="I481" s="289"/>
      <c r="J481" s="290"/>
      <c r="K481" s="101">
        <f>SUM(K464:K477)</f>
        <v>69</v>
      </c>
      <c r="L481" s="102">
        <f>IF(K472=0,"",K472/B464)</f>
        <v>0.42748091603053434</v>
      </c>
      <c r="M481" s="102">
        <f>IF(K481=0,"",K481/B464)</f>
        <v>0.52671755725190839</v>
      </c>
      <c r="N481" s="102">
        <f>IF(K472=0,"",M481-L481)</f>
        <v>9.9236641221374045E-2</v>
      </c>
      <c r="O481" s="3"/>
      <c r="P481" s="30"/>
      <c r="Q481" s="23"/>
      <c r="R481" s="3"/>
      <c r="T481" s="112"/>
    </row>
    <row r="482" spans="1:20" ht="12.75" customHeight="1">
      <c r="L482" s="3"/>
      <c r="M482" s="3"/>
      <c r="O482" s="3"/>
    </row>
    <row r="483" spans="1:20" ht="12.75" customHeight="1">
      <c r="L483" s="3"/>
      <c r="M483" s="3"/>
      <c r="O483" s="3"/>
    </row>
    <row r="484" spans="1:20" ht="26.25" customHeight="1">
      <c r="A484" s="2"/>
      <c r="B484" s="291" t="s">
        <v>99</v>
      </c>
      <c r="C484" s="292"/>
      <c r="D484" s="292"/>
      <c r="E484" s="292"/>
      <c r="F484" s="292"/>
      <c r="G484" s="292"/>
      <c r="H484" s="292"/>
      <c r="I484" s="292"/>
      <c r="J484" s="292"/>
      <c r="K484" s="60" t="s">
        <v>56</v>
      </c>
      <c r="L484" s="60"/>
      <c r="M484" s="60"/>
      <c r="N484" s="30"/>
      <c r="O484" s="3"/>
      <c r="P484" s="30"/>
      <c r="Q484" s="30"/>
      <c r="R484" s="30"/>
    </row>
    <row r="485" spans="1:20" ht="20.25" customHeight="1">
      <c r="A485" s="304" t="s">
        <v>10</v>
      </c>
      <c r="B485" s="294" t="s">
        <v>100</v>
      </c>
      <c r="C485" s="289"/>
      <c r="D485" s="289"/>
      <c r="E485" s="289"/>
      <c r="F485" s="289"/>
      <c r="G485" s="289"/>
      <c r="H485" s="289"/>
      <c r="I485" s="289"/>
      <c r="J485" s="290"/>
      <c r="K485" s="295" t="s">
        <v>11</v>
      </c>
      <c r="L485" s="286" t="s">
        <v>3</v>
      </c>
      <c r="M485" s="286" t="s">
        <v>4</v>
      </c>
      <c r="N485" s="284" t="s">
        <v>5</v>
      </c>
      <c r="O485" s="286" t="s">
        <v>6</v>
      </c>
      <c r="P485" s="287" t="s">
        <v>7</v>
      </c>
      <c r="Q485" s="287" t="s">
        <v>8</v>
      </c>
      <c r="R485" s="286" t="s">
        <v>101</v>
      </c>
    </row>
    <row r="486" spans="1:20" ht="15.75" customHeight="1">
      <c r="A486" s="285"/>
      <c r="B486" s="64" t="s">
        <v>102</v>
      </c>
      <c r="C486" s="64" t="s">
        <v>103</v>
      </c>
      <c r="D486" s="64" t="s">
        <v>104</v>
      </c>
      <c r="E486" s="64" t="s">
        <v>105</v>
      </c>
      <c r="F486" s="64" t="s">
        <v>106</v>
      </c>
      <c r="G486" s="64" t="s">
        <v>107</v>
      </c>
      <c r="H486" s="64" t="s">
        <v>108</v>
      </c>
      <c r="I486" s="64" t="s">
        <v>109</v>
      </c>
      <c r="J486" s="64" t="s">
        <v>110</v>
      </c>
      <c r="K486" s="285"/>
      <c r="L486" s="285"/>
      <c r="M486" s="285"/>
      <c r="N486" s="285"/>
      <c r="O486" s="285"/>
      <c r="P486" s="285"/>
      <c r="Q486" s="285"/>
      <c r="R486" s="285"/>
      <c r="T486" s="112"/>
    </row>
    <row r="487" spans="1:20" ht="15.75" customHeight="1">
      <c r="A487" s="64" t="s">
        <v>56</v>
      </c>
      <c r="B487" s="65">
        <v>108</v>
      </c>
      <c r="C487" s="65"/>
      <c r="D487" s="65"/>
      <c r="E487" s="65"/>
      <c r="F487" s="65"/>
      <c r="G487" s="65"/>
      <c r="H487" s="65"/>
      <c r="I487" s="65"/>
      <c r="J487" s="65"/>
      <c r="K487" s="66"/>
      <c r="L487" s="67"/>
      <c r="M487" s="49"/>
      <c r="N487" s="68"/>
      <c r="O487" s="69"/>
      <c r="P487" s="70">
        <f>B487</f>
        <v>108</v>
      </c>
      <c r="Q487" s="71"/>
      <c r="R487" s="69"/>
      <c r="T487" s="112"/>
    </row>
    <row r="488" spans="1:20" ht="15.75" customHeight="1">
      <c r="A488" s="64" t="s">
        <v>57</v>
      </c>
      <c r="B488" s="65"/>
      <c r="C488" s="65">
        <v>54</v>
      </c>
      <c r="D488" s="65"/>
      <c r="E488" s="65"/>
      <c r="F488" s="65"/>
      <c r="G488" s="65"/>
      <c r="H488" s="65"/>
      <c r="I488" s="65"/>
      <c r="J488" s="65"/>
      <c r="K488" s="66"/>
      <c r="L488" s="72"/>
      <c r="M488" s="3"/>
      <c r="N488" s="73"/>
      <c r="O488" s="74">
        <f>IF(C488=0,"",C488/B487)</f>
        <v>0.5</v>
      </c>
      <c r="P488" s="75">
        <v>54</v>
      </c>
      <c r="Q488" s="76">
        <f t="shared" ref="Q488:Q495" si="93">IF(P488=0,"",P488/P487)</f>
        <v>0.5</v>
      </c>
      <c r="R488" s="76">
        <f t="shared" ref="R488:R495" si="94">IF(P488=0,"",100%-Q488)</f>
        <v>0.5</v>
      </c>
      <c r="T488" s="112"/>
    </row>
    <row r="489" spans="1:20" ht="15.75" customHeight="1">
      <c r="A489" s="64">
        <v>1001</v>
      </c>
      <c r="B489" s="65"/>
      <c r="C489" s="65"/>
      <c r="D489" s="65">
        <v>43</v>
      </c>
      <c r="E489" s="65"/>
      <c r="F489" s="65"/>
      <c r="G489" s="65"/>
      <c r="H489" s="65"/>
      <c r="I489" s="65"/>
      <c r="J489" s="65"/>
      <c r="K489" s="66"/>
      <c r="L489" s="72"/>
      <c r="M489" s="3"/>
      <c r="N489" s="73"/>
      <c r="O489" s="74">
        <f>IF(D489=0,"",D489/C488)</f>
        <v>0.79629629629629628</v>
      </c>
      <c r="P489" s="75">
        <v>51</v>
      </c>
      <c r="Q489" s="76">
        <f t="shared" si="93"/>
        <v>0.94444444444444442</v>
      </c>
      <c r="R489" s="76">
        <f t="shared" si="94"/>
        <v>5.555555555555558E-2</v>
      </c>
      <c r="T489" s="77">
        <f>P489/P487</f>
        <v>0.47222222222222221</v>
      </c>
    </row>
    <row r="490" spans="1:20" ht="15.75" customHeight="1">
      <c r="A490" s="64">
        <v>1002</v>
      </c>
      <c r="B490" s="65"/>
      <c r="C490" s="65"/>
      <c r="D490" s="65"/>
      <c r="E490" s="65">
        <v>33</v>
      </c>
      <c r="F490" s="65"/>
      <c r="G490" s="65"/>
      <c r="H490" s="65"/>
      <c r="I490" s="65"/>
      <c r="J490" s="65"/>
      <c r="K490" s="66"/>
      <c r="L490" s="72"/>
      <c r="M490" s="3"/>
      <c r="N490" s="73"/>
      <c r="O490" s="74">
        <f>IF(E490=0,"",E490/D489)</f>
        <v>0.76744186046511631</v>
      </c>
      <c r="P490" s="75">
        <v>51</v>
      </c>
      <c r="Q490" s="76">
        <f t="shared" si="93"/>
        <v>1</v>
      </c>
      <c r="R490" s="76">
        <f t="shared" si="94"/>
        <v>0</v>
      </c>
      <c r="T490" s="112"/>
    </row>
    <row r="491" spans="1:20" ht="15.75" customHeight="1">
      <c r="A491" s="64">
        <v>1101</v>
      </c>
      <c r="B491" s="65"/>
      <c r="C491" s="65"/>
      <c r="D491" s="65"/>
      <c r="E491" s="65"/>
      <c r="F491" s="65">
        <v>33</v>
      </c>
      <c r="G491" s="65"/>
      <c r="H491" s="65"/>
      <c r="I491" s="65"/>
      <c r="J491" s="65"/>
      <c r="K491" s="66"/>
      <c r="L491" s="72"/>
      <c r="M491" s="3"/>
      <c r="N491" s="73"/>
      <c r="O491" s="74">
        <f>IF(F491=0,"",F491/E490)</f>
        <v>1</v>
      </c>
      <c r="P491" s="75">
        <v>46</v>
      </c>
      <c r="Q491" s="76">
        <f t="shared" si="93"/>
        <v>0.90196078431372551</v>
      </c>
      <c r="R491" s="76">
        <f t="shared" si="94"/>
        <v>9.8039215686274495E-2</v>
      </c>
      <c r="T491" s="112"/>
    </row>
    <row r="492" spans="1:20" ht="15.75" customHeight="1">
      <c r="A492" s="64">
        <v>1102</v>
      </c>
      <c r="B492" s="65"/>
      <c r="C492" s="65"/>
      <c r="D492" s="65"/>
      <c r="E492" s="65"/>
      <c r="F492" s="65"/>
      <c r="G492" s="65">
        <v>23</v>
      </c>
      <c r="H492" s="65"/>
      <c r="I492" s="65"/>
      <c r="J492" s="65"/>
      <c r="K492" s="66"/>
      <c r="L492" s="72"/>
      <c r="M492" s="3"/>
      <c r="N492" s="73"/>
      <c r="O492" s="74">
        <f>IF(G492=0,"",G492/F491)</f>
        <v>0.69696969696969702</v>
      </c>
      <c r="P492" s="75">
        <v>43</v>
      </c>
      <c r="Q492" s="76">
        <f t="shared" si="93"/>
        <v>0.93478260869565222</v>
      </c>
      <c r="R492" s="76">
        <f t="shared" si="94"/>
        <v>6.5217391304347783E-2</v>
      </c>
      <c r="T492" s="112"/>
    </row>
    <row r="493" spans="1:20" ht="15.75" customHeight="1">
      <c r="A493" s="64">
        <v>1201</v>
      </c>
      <c r="B493" s="65"/>
      <c r="C493" s="65"/>
      <c r="D493" s="65"/>
      <c r="E493" s="65"/>
      <c r="F493" s="65"/>
      <c r="G493" s="65"/>
      <c r="H493" s="65">
        <v>23</v>
      </c>
      <c r="I493" s="65"/>
      <c r="J493" s="65"/>
      <c r="K493" s="66"/>
      <c r="L493" s="72"/>
      <c r="M493" s="3"/>
      <c r="N493" s="73"/>
      <c r="O493" s="74">
        <f>IF(H493=0,"",H493/G492)</f>
        <v>1</v>
      </c>
      <c r="P493" s="75">
        <v>43</v>
      </c>
      <c r="Q493" s="76">
        <f t="shared" si="93"/>
        <v>1</v>
      </c>
      <c r="R493" s="76">
        <f t="shared" si="94"/>
        <v>0</v>
      </c>
      <c r="T493" s="112"/>
    </row>
    <row r="494" spans="1:20" ht="15.75" customHeight="1">
      <c r="A494" s="64">
        <v>1202</v>
      </c>
      <c r="B494" s="65"/>
      <c r="C494" s="65"/>
      <c r="D494" s="65"/>
      <c r="E494" s="65"/>
      <c r="F494" s="65"/>
      <c r="G494" s="65"/>
      <c r="H494" s="65"/>
      <c r="I494" s="65">
        <v>21</v>
      </c>
      <c r="J494" s="65"/>
      <c r="K494" s="66">
        <v>1</v>
      </c>
      <c r="L494" s="72"/>
      <c r="M494" s="3"/>
      <c r="N494" s="73"/>
      <c r="O494" s="74">
        <f>IF(I494=0,"",I494/H493)</f>
        <v>0.91304347826086951</v>
      </c>
      <c r="P494" s="75">
        <v>41</v>
      </c>
      <c r="Q494" s="76">
        <f t="shared" si="93"/>
        <v>0.95348837209302328</v>
      </c>
      <c r="R494" s="76">
        <f t="shared" si="94"/>
        <v>4.6511627906976716E-2</v>
      </c>
      <c r="T494" s="112"/>
    </row>
    <row r="495" spans="1:20" ht="15.75" customHeight="1">
      <c r="A495" s="64">
        <v>1301</v>
      </c>
      <c r="B495" s="65"/>
      <c r="C495" s="65"/>
      <c r="D495" s="65"/>
      <c r="E495" s="65"/>
      <c r="F495" s="65"/>
      <c r="G495" s="65"/>
      <c r="H495" s="65"/>
      <c r="I495" s="65"/>
      <c r="J495" s="65">
        <v>21</v>
      </c>
      <c r="K495" s="66">
        <v>19</v>
      </c>
      <c r="L495" s="72"/>
      <c r="M495" s="3"/>
      <c r="N495" s="73"/>
      <c r="O495" s="78">
        <f>IF(J495=0,"",J495/I494)</f>
        <v>1</v>
      </c>
      <c r="P495" s="75">
        <v>41</v>
      </c>
      <c r="Q495" s="79">
        <f t="shared" si="93"/>
        <v>1</v>
      </c>
      <c r="R495" s="79">
        <f t="shared" si="94"/>
        <v>0</v>
      </c>
      <c r="T495" s="112"/>
    </row>
    <row r="496" spans="1:20" ht="15.75" customHeight="1">
      <c r="A496" s="64">
        <v>1302</v>
      </c>
      <c r="B496" s="65"/>
      <c r="C496" s="65"/>
      <c r="D496" s="65"/>
      <c r="E496" s="65"/>
      <c r="F496" s="65"/>
      <c r="G496" s="65"/>
      <c r="H496" s="65"/>
      <c r="I496" s="65"/>
      <c r="J496" s="65">
        <v>13</v>
      </c>
      <c r="K496" s="66">
        <v>9</v>
      </c>
      <c r="L496" s="72"/>
      <c r="M496" s="3"/>
      <c r="N496" s="30"/>
      <c r="O496" s="80"/>
      <c r="P496" s="75">
        <v>21</v>
      </c>
      <c r="Q496" s="82"/>
      <c r="R496" s="83"/>
      <c r="T496" s="112"/>
    </row>
    <row r="497" spans="1:20" ht="15.75" customHeight="1">
      <c r="A497" s="64">
        <v>1401</v>
      </c>
      <c r="B497" s="65"/>
      <c r="C497" s="65"/>
      <c r="D497" s="65"/>
      <c r="E497" s="65"/>
      <c r="F497" s="65"/>
      <c r="G497" s="65"/>
      <c r="H497" s="65"/>
      <c r="I497" s="65"/>
      <c r="J497" s="65">
        <v>5</v>
      </c>
      <c r="K497" s="66">
        <v>4</v>
      </c>
      <c r="L497" s="72"/>
      <c r="M497" s="3"/>
      <c r="N497" s="30"/>
      <c r="O497" s="84"/>
      <c r="P497" s="117">
        <v>8</v>
      </c>
      <c r="Q497" s="86"/>
      <c r="R497" s="84"/>
      <c r="T497" s="112"/>
    </row>
    <row r="498" spans="1:20" ht="15.75" customHeight="1">
      <c r="A498" s="64">
        <v>1402</v>
      </c>
      <c r="B498" s="65"/>
      <c r="C498" s="65"/>
      <c r="D498" s="65"/>
      <c r="E498" s="65"/>
      <c r="F498" s="65"/>
      <c r="G498" s="65"/>
      <c r="H498" s="65"/>
      <c r="I498" s="65"/>
      <c r="J498" s="65">
        <v>3</v>
      </c>
      <c r="K498" s="66"/>
      <c r="L498" s="72"/>
      <c r="M498" s="3"/>
      <c r="N498" s="30"/>
      <c r="O498" s="84"/>
      <c r="P498" s="117">
        <v>4</v>
      </c>
      <c r="Q498" s="86"/>
      <c r="R498" s="84"/>
      <c r="T498" s="112"/>
    </row>
    <row r="499" spans="1:20" ht="15.75" customHeight="1">
      <c r="A499" s="64">
        <v>1501</v>
      </c>
      <c r="B499" s="65"/>
      <c r="C499" s="65"/>
      <c r="D499" s="65"/>
      <c r="E499" s="65"/>
      <c r="F499" s="65"/>
      <c r="G499" s="65"/>
      <c r="H499" s="65"/>
      <c r="I499" s="65"/>
      <c r="J499" s="65">
        <v>3</v>
      </c>
      <c r="K499" s="66">
        <v>1</v>
      </c>
      <c r="L499" s="72"/>
      <c r="M499" s="3"/>
      <c r="N499" s="30"/>
      <c r="O499" s="84"/>
      <c r="P499" s="117">
        <v>4</v>
      </c>
      <c r="Q499" s="86"/>
      <c r="R499" s="84"/>
      <c r="T499" s="112"/>
    </row>
    <row r="500" spans="1:20" ht="15.75" customHeight="1">
      <c r="A500" s="64">
        <v>1502</v>
      </c>
      <c r="B500" s="65"/>
      <c r="C500" s="65"/>
      <c r="D500" s="65"/>
      <c r="E500" s="65"/>
      <c r="F500" s="65"/>
      <c r="G500" s="65"/>
      <c r="H500" s="65"/>
      <c r="I500" s="65"/>
      <c r="J500" s="65">
        <v>1</v>
      </c>
      <c r="K500" s="66">
        <v>1</v>
      </c>
      <c r="L500" s="72"/>
      <c r="M500" s="3"/>
      <c r="N500" s="30"/>
      <c r="O500" s="3"/>
      <c r="P500" s="75">
        <v>1</v>
      </c>
      <c r="Q500" s="23"/>
      <c r="R500" s="84"/>
      <c r="T500" s="112"/>
    </row>
    <row r="501" spans="1:20" ht="15.75" customHeight="1">
      <c r="A501" s="64">
        <v>1601</v>
      </c>
      <c r="B501" s="65"/>
      <c r="C501" s="65"/>
      <c r="D501" s="65"/>
      <c r="E501" s="65"/>
      <c r="F501" s="65"/>
      <c r="G501" s="65"/>
      <c r="H501" s="65"/>
      <c r="I501" s="65"/>
      <c r="J501" s="65">
        <v>1</v>
      </c>
      <c r="K501" s="66">
        <v>1</v>
      </c>
      <c r="L501" s="72"/>
      <c r="M501" s="3"/>
      <c r="N501" s="30"/>
      <c r="O501" s="3"/>
      <c r="P501" s="75">
        <v>1</v>
      </c>
      <c r="Q501" s="23"/>
      <c r="R501" s="84"/>
      <c r="T501" s="112"/>
    </row>
    <row r="502" spans="1:20" ht="15.75" customHeight="1">
      <c r="A502" s="64">
        <v>1602</v>
      </c>
      <c r="B502" s="87"/>
      <c r="C502" s="87"/>
      <c r="D502" s="87"/>
      <c r="E502" s="87"/>
      <c r="F502" s="87"/>
      <c r="G502" s="87"/>
      <c r="H502" s="87"/>
      <c r="I502" s="87"/>
      <c r="J502" s="87"/>
      <c r="K502" s="88"/>
      <c r="L502" s="72"/>
      <c r="M502" s="3"/>
      <c r="N502" s="30"/>
      <c r="O502" s="125" t="s">
        <v>83</v>
      </c>
      <c r="P502" s="137">
        <v>35</v>
      </c>
      <c r="Q502" s="137">
        <f>K505</f>
        <v>36</v>
      </c>
      <c r="R502" s="138" t="s">
        <v>11</v>
      </c>
      <c r="T502" s="112"/>
    </row>
    <row r="503" spans="1:20" ht="15.75" customHeight="1">
      <c r="A503" s="64">
        <v>1701</v>
      </c>
      <c r="B503" s="87"/>
      <c r="C503" s="87"/>
      <c r="D503" s="87"/>
      <c r="E503" s="87"/>
      <c r="F503" s="87"/>
      <c r="G503" s="87"/>
      <c r="H503" s="87"/>
      <c r="I503" s="87"/>
      <c r="J503" s="87"/>
      <c r="K503" s="88"/>
      <c r="L503" s="72"/>
      <c r="M503" s="3"/>
      <c r="N503" s="30"/>
      <c r="O503" s="125" t="s">
        <v>85</v>
      </c>
      <c r="P503" s="139">
        <f>IF(P502/B487=0,"",P502/B487)</f>
        <v>0.32407407407407407</v>
      </c>
      <c r="Q503" s="140">
        <f>IF(P502/Q502=0,"",P502/Q502)</f>
        <v>0.97222222222222221</v>
      </c>
      <c r="R503" s="138" t="s">
        <v>86</v>
      </c>
      <c r="T503" s="112"/>
    </row>
    <row r="504" spans="1:20" ht="15.75" customHeight="1">
      <c r="A504" s="64">
        <v>1702</v>
      </c>
      <c r="B504" s="87"/>
      <c r="C504" s="87"/>
      <c r="D504" s="87"/>
      <c r="E504" s="87"/>
      <c r="F504" s="87"/>
      <c r="G504" s="87"/>
      <c r="H504" s="87"/>
      <c r="I504" s="87"/>
      <c r="J504" s="87"/>
      <c r="K504" s="88"/>
      <c r="L504" s="97"/>
      <c r="M504" s="98"/>
      <c r="N504" s="99"/>
      <c r="O504" s="98"/>
      <c r="P504" s="99"/>
      <c r="Q504" s="99"/>
      <c r="R504" s="122"/>
      <c r="T504" s="112"/>
    </row>
    <row r="505" spans="1:20" ht="18" customHeight="1">
      <c r="A505" s="29"/>
      <c r="B505" s="30"/>
      <c r="C505" s="30"/>
      <c r="D505" s="305" t="s">
        <v>111</v>
      </c>
      <c r="E505" s="306"/>
      <c r="F505" s="306"/>
      <c r="G505" s="306"/>
      <c r="H505" s="306"/>
      <c r="I505" s="306"/>
      <c r="J505" s="307"/>
      <c r="K505" s="101">
        <f>SUM(K487:K501)</f>
        <v>36</v>
      </c>
      <c r="L505" s="141">
        <f>IF(SUM(K494:K495)=0,"",SUM(K494:K495)/B487)</f>
        <v>0.18518518518518517</v>
      </c>
      <c r="M505" s="141">
        <f>IF(K505=0,"",K505/B487)</f>
        <v>0.33333333333333331</v>
      </c>
      <c r="N505" s="141">
        <f>IF(K495=0,"",M505-L505)</f>
        <v>0.14814814814814814</v>
      </c>
      <c r="O505" s="3"/>
      <c r="P505" s="30"/>
      <c r="Q505" s="23"/>
      <c r="R505" s="3"/>
      <c r="T505" s="112"/>
    </row>
    <row r="506" spans="1:20" ht="12.75" customHeight="1">
      <c r="L506" s="3"/>
      <c r="M506" s="3"/>
      <c r="N506" s="3"/>
      <c r="O506" s="3"/>
    </row>
    <row r="507" spans="1:20" ht="12.75" customHeight="1">
      <c r="L507" s="3"/>
      <c r="M507" s="3"/>
      <c r="N507" s="3"/>
      <c r="O507" s="3"/>
    </row>
    <row r="508" spans="1:20" ht="26.25" customHeight="1">
      <c r="A508" s="2"/>
      <c r="B508" s="291" t="s">
        <v>99</v>
      </c>
      <c r="C508" s="292"/>
      <c r="D508" s="292"/>
      <c r="E508" s="292"/>
      <c r="F508" s="292"/>
      <c r="G508" s="292"/>
      <c r="H508" s="292"/>
      <c r="I508" s="292"/>
      <c r="J508" s="292"/>
      <c r="K508" s="60" t="s">
        <v>57</v>
      </c>
      <c r="L508" s="60"/>
      <c r="M508" s="60"/>
      <c r="N508" s="30"/>
      <c r="O508" s="3"/>
      <c r="P508" s="30"/>
      <c r="Q508" s="30"/>
      <c r="R508" s="30"/>
    </row>
    <row r="509" spans="1:20" ht="20.25" customHeight="1">
      <c r="A509" s="304" t="s">
        <v>10</v>
      </c>
      <c r="B509" s="294" t="s">
        <v>100</v>
      </c>
      <c r="C509" s="289"/>
      <c r="D509" s="289"/>
      <c r="E509" s="289"/>
      <c r="F509" s="289"/>
      <c r="G509" s="289"/>
      <c r="H509" s="289"/>
      <c r="I509" s="289"/>
      <c r="J509" s="290"/>
      <c r="K509" s="295" t="s">
        <v>11</v>
      </c>
      <c r="L509" s="286" t="s">
        <v>3</v>
      </c>
      <c r="M509" s="286" t="s">
        <v>4</v>
      </c>
      <c r="N509" s="284" t="s">
        <v>5</v>
      </c>
      <c r="O509" s="286" t="s">
        <v>6</v>
      </c>
      <c r="P509" s="287" t="s">
        <v>7</v>
      </c>
      <c r="Q509" s="287" t="s">
        <v>8</v>
      </c>
      <c r="R509" s="286" t="s">
        <v>101</v>
      </c>
    </row>
    <row r="510" spans="1:20" ht="15.75" customHeight="1">
      <c r="A510" s="285"/>
      <c r="B510" s="64" t="s">
        <v>102</v>
      </c>
      <c r="C510" s="64" t="s">
        <v>103</v>
      </c>
      <c r="D510" s="64" t="s">
        <v>104</v>
      </c>
      <c r="E510" s="64" t="s">
        <v>105</v>
      </c>
      <c r="F510" s="64" t="s">
        <v>106</v>
      </c>
      <c r="G510" s="64" t="s">
        <v>107</v>
      </c>
      <c r="H510" s="64" t="s">
        <v>108</v>
      </c>
      <c r="I510" s="64" t="s">
        <v>109</v>
      </c>
      <c r="J510" s="64" t="s">
        <v>110</v>
      </c>
      <c r="K510" s="285"/>
      <c r="L510" s="285"/>
      <c r="M510" s="285"/>
      <c r="N510" s="285"/>
      <c r="O510" s="285"/>
      <c r="P510" s="285"/>
      <c r="Q510" s="285"/>
      <c r="R510" s="285"/>
      <c r="T510" s="112"/>
    </row>
    <row r="511" spans="1:20" ht="15.75" customHeight="1">
      <c r="A511" s="64" t="s">
        <v>57</v>
      </c>
      <c r="B511" s="65">
        <v>131</v>
      </c>
      <c r="C511" s="65"/>
      <c r="D511" s="65"/>
      <c r="E511" s="65"/>
      <c r="F511" s="65"/>
      <c r="G511" s="65"/>
      <c r="H511" s="65"/>
      <c r="I511" s="65"/>
      <c r="J511" s="65"/>
      <c r="K511" s="66"/>
      <c r="L511" s="67"/>
      <c r="M511" s="49"/>
      <c r="N511" s="68"/>
      <c r="O511" s="69"/>
      <c r="P511" s="70">
        <f>B511</f>
        <v>131</v>
      </c>
      <c r="Q511" s="71"/>
      <c r="R511" s="69"/>
      <c r="T511" s="112"/>
    </row>
    <row r="512" spans="1:20" ht="15.75" customHeight="1">
      <c r="A512" s="64">
        <v>1001</v>
      </c>
      <c r="B512" s="65"/>
      <c r="C512" s="65">
        <v>85</v>
      </c>
      <c r="D512" s="65"/>
      <c r="E512" s="65"/>
      <c r="F512" s="65"/>
      <c r="G512" s="65"/>
      <c r="H512" s="65"/>
      <c r="I512" s="65"/>
      <c r="J512" s="65"/>
      <c r="K512" s="66"/>
      <c r="L512" s="72"/>
      <c r="M512" s="3"/>
      <c r="N512" s="73"/>
      <c r="O512" s="74">
        <f>IF(C512=0,"",C512/B511)</f>
        <v>0.64885496183206104</v>
      </c>
      <c r="P512" s="75">
        <v>85</v>
      </c>
      <c r="Q512" s="76">
        <f t="shared" ref="Q512:Q519" si="95">IF(P512=0,"",P512/P511)</f>
        <v>0.64885496183206104</v>
      </c>
      <c r="R512" s="76">
        <f t="shared" ref="R512:R519" si="96">IF(P512=0,"",100%-Q512)</f>
        <v>0.35114503816793896</v>
      </c>
      <c r="T512" s="112"/>
    </row>
    <row r="513" spans="1:20" ht="15.75" customHeight="1">
      <c r="A513" s="64">
        <v>1002</v>
      </c>
      <c r="B513" s="65"/>
      <c r="C513" s="65"/>
      <c r="D513" s="65">
        <v>68</v>
      </c>
      <c r="E513" s="65"/>
      <c r="F513" s="65"/>
      <c r="G513" s="65"/>
      <c r="H513" s="65"/>
      <c r="I513" s="65"/>
      <c r="J513" s="65"/>
      <c r="K513" s="66"/>
      <c r="L513" s="72"/>
      <c r="M513" s="3"/>
      <c r="N513" s="73"/>
      <c r="O513" s="74">
        <f>IF(D513=0,"",D513/C512)</f>
        <v>0.8</v>
      </c>
      <c r="P513" s="75">
        <v>79</v>
      </c>
      <c r="Q513" s="76">
        <f t="shared" si="95"/>
        <v>0.92941176470588238</v>
      </c>
      <c r="R513" s="76">
        <f t="shared" si="96"/>
        <v>7.0588235294117618E-2</v>
      </c>
      <c r="T513" s="77">
        <f>P513/P511</f>
        <v>0.60305343511450382</v>
      </c>
    </row>
    <row r="514" spans="1:20" ht="15.75" customHeight="1">
      <c r="A514" s="64">
        <v>1101</v>
      </c>
      <c r="B514" s="65"/>
      <c r="C514" s="65"/>
      <c r="D514" s="65"/>
      <c r="E514" s="65">
        <v>67</v>
      </c>
      <c r="F514" s="65"/>
      <c r="G514" s="65"/>
      <c r="H514" s="65"/>
      <c r="I514" s="65"/>
      <c r="J514" s="65"/>
      <c r="K514" s="66"/>
      <c r="L514" s="72"/>
      <c r="M514" s="3"/>
      <c r="N514" s="73"/>
      <c r="O514" s="74">
        <f>IF(E514=0,"",E514/D513)</f>
        <v>0.98529411764705888</v>
      </c>
      <c r="P514" s="75">
        <v>77</v>
      </c>
      <c r="Q514" s="76">
        <f t="shared" si="95"/>
        <v>0.97468354430379744</v>
      </c>
      <c r="R514" s="76">
        <f t="shared" si="96"/>
        <v>2.5316455696202556E-2</v>
      </c>
      <c r="T514" s="112"/>
    </row>
    <row r="515" spans="1:20" ht="15.75" customHeight="1">
      <c r="A515" s="64">
        <v>1102</v>
      </c>
      <c r="B515" s="65"/>
      <c r="C515" s="65"/>
      <c r="D515" s="65"/>
      <c r="E515" s="65"/>
      <c r="F515" s="65">
        <v>63</v>
      </c>
      <c r="G515" s="65"/>
      <c r="H515" s="65"/>
      <c r="I515" s="65"/>
      <c r="J515" s="65"/>
      <c r="K515" s="66"/>
      <c r="L515" s="72"/>
      <c r="M515" s="3"/>
      <c r="N515" s="73"/>
      <c r="O515" s="74">
        <f>IF(F515=0,"",F515/E514)</f>
        <v>0.94029850746268662</v>
      </c>
      <c r="P515" s="75">
        <v>74</v>
      </c>
      <c r="Q515" s="76">
        <f t="shared" si="95"/>
        <v>0.96103896103896103</v>
      </c>
      <c r="R515" s="76">
        <f t="shared" si="96"/>
        <v>3.8961038961038974E-2</v>
      </c>
      <c r="T515" s="112"/>
    </row>
    <row r="516" spans="1:20" ht="15.75" customHeight="1">
      <c r="A516" s="64">
        <v>1201</v>
      </c>
      <c r="B516" s="65"/>
      <c r="C516" s="65"/>
      <c r="D516" s="65"/>
      <c r="E516" s="65"/>
      <c r="F516" s="65"/>
      <c r="G516" s="65">
        <v>60</v>
      </c>
      <c r="H516" s="65"/>
      <c r="I516" s="65"/>
      <c r="J516" s="65"/>
      <c r="K516" s="66"/>
      <c r="L516" s="72"/>
      <c r="M516" s="3"/>
      <c r="N516" s="73"/>
      <c r="O516" s="74">
        <f>IF(G516=0,"",G516/F515)</f>
        <v>0.95238095238095233</v>
      </c>
      <c r="P516" s="75">
        <v>72</v>
      </c>
      <c r="Q516" s="76">
        <f t="shared" si="95"/>
        <v>0.97297297297297303</v>
      </c>
      <c r="R516" s="76">
        <f t="shared" si="96"/>
        <v>2.7027027027026973E-2</v>
      </c>
      <c r="T516" s="112"/>
    </row>
    <row r="517" spans="1:20" ht="15.75" customHeight="1">
      <c r="A517" s="64">
        <v>1202</v>
      </c>
      <c r="B517" s="65"/>
      <c r="C517" s="65"/>
      <c r="D517" s="65"/>
      <c r="E517" s="65"/>
      <c r="F517" s="65"/>
      <c r="G517" s="65"/>
      <c r="H517" s="65">
        <v>60</v>
      </c>
      <c r="I517" s="65"/>
      <c r="J517" s="65"/>
      <c r="K517" s="66"/>
      <c r="L517" s="72"/>
      <c r="M517" s="3"/>
      <c r="N517" s="73"/>
      <c r="O517" s="74">
        <f>IF(H517=0,"",H517/G516)</f>
        <v>1</v>
      </c>
      <c r="P517" s="75">
        <v>72</v>
      </c>
      <c r="Q517" s="76">
        <f t="shared" si="95"/>
        <v>1</v>
      </c>
      <c r="R517" s="76">
        <f t="shared" si="96"/>
        <v>0</v>
      </c>
      <c r="T517" s="112"/>
    </row>
    <row r="518" spans="1:20" ht="15.75" customHeight="1">
      <c r="A518" s="64">
        <v>1301</v>
      </c>
      <c r="B518" s="65"/>
      <c r="C518" s="65"/>
      <c r="D518" s="65"/>
      <c r="E518" s="65"/>
      <c r="F518" s="65"/>
      <c r="G518" s="65"/>
      <c r="H518" s="65"/>
      <c r="I518" s="65">
        <v>57</v>
      </c>
      <c r="J518" s="65"/>
      <c r="K518" s="66">
        <v>3</v>
      </c>
      <c r="L518" s="72"/>
      <c r="M518" s="3"/>
      <c r="N518" s="73"/>
      <c r="O518" s="74">
        <f>IF(I518=0,"",I518/H517)</f>
        <v>0.95</v>
      </c>
      <c r="P518" s="75">
        <v>71</v>
      </c>
      <c r="Q518" s="76">
        <f t="shared" si="95"/>
        <v>0.98611111111111116</v>
      </c>
      <c r="R518" s="76">
        <f t="shared" si="96"/>
        <v>1.388888888888884E-2</v>
      </c>
      <c r="T518" s="112"/>
    </row>
    <row r="519" spans="1:20" ht="15.75" customHeight="1">
      <c r="A519" s="64">
        <v>1302</v>
      </c>
      <c r="B519" s="65"/>
      <c r="C519" s="65"/>
      <c r="D519" s="65"/>
      <c r="E519" s="65"/>
      <c r="F519" s="65"/>
      <c r="G519" s="65"/>
      <c r="H519" s="65"/>
      <c r="I519" s="65"/>
      <c r="J519" s="65">
        <v>55</v>
      </c>
      <c r="K519" s="66">
        <v>53</v>
      </c>
      <c r="L519" s="72"/>
      <c r="M519" s="3"/>
      <c r="N519" s="73"/>
      <c r="O519" s="78">
        <f>IF(J519=0,"",J519/I518)</f>
        <v>0.96491228070175439</v>
      </c>
      <c r="P519" s="75">
        <v>67</v>
      </c>
      <c r="Q519" s="79">
        <f t="shared" si="95"/>
        <v>0.94366197183098588</v>
      </c>
      <c r="R519" s="79">
        <f t="shared" si="96"/>
        <v>5.633802816901412E-2</v>
      </c>
      <c r="T519" s="112"/>
    </row>
    <row r="520" spans="1:20" ht="15.75" customHeight="1">
      <c r="A520" s="64">
        <v>1401</v>
      </c>
      <c r="B520" s="65"/>
      <c r="C520" s="65"/>
      <c r="D520" s="65"/>
      <c r="E520" s="65"/>
      <c r="F520" s="65"/>
      <c r="G520" s="65"/>
      <c r="H520" s="65"/>
      <c r="I520" s="65"/>
      <c r="J520" s="65">
        <v>11</v>
      </c>
      <c r="K520" s="66">
        <v>6</v>
      </c>
      <c r="L520" s="72"/>
      <c r="M520" s="3"/>
      <c r="N520" s="30"/>
      <c r="O520" s="80"/>
      <c r="P520" s="75">
        <v>14</v>
      </c>
      <c r="Q520" s="82"/>
      <c r="R520" s="83"/>
      <c r="T520" s="112"/>
    </row>
    <row r="521" spans="1:20" ht="15.75" customHeight="1">
      <c r="A521" s="64">
        <v>1402</v>
      </c>
      <c r="B521" s="87"/>
      <c r="C521" s="87"/>
      <c r="D521" s="87"/>
      <c r="E521" s="87"/>
      <c r="F521" s="87"/>
      <c r="G521" s="87"/>
      <c r="H521" s="87"/>
      <c r="I521" s="87"/>
      <c r="J521" s="87">
        <v>2</v>
      </c>
      <c r="K521" s="88">
        <v>1</v>
      </c>
      <c r="L521" s="72"/>
      <c r="M521" s="3"/>
      <c r="N521" s="30"/>
      <c r="O521" s="84"/>
      <c r="P521" s="85">
        <v>6</v>
      </c>
      <c r="Q521" s="86"/>
      <c r="R521" s="84"/>
      <c r="T521" s="112"/>
    </row>
    <row r="522" spans="1:20" ht="15.75" customHeight="1">
      <c r="A522" s="64">
        <v>1501</v>
      </c>
      <c r="B522" s="87"/>
      <c r="C522" s="87"/>
      <c r="D522" s="87"/>
      <c r="E522" s="87"/>
      <c r="F522" s="87"/>
      <c r="G522" s="87"/>
      <c r="H522" s="87"/>
      <c r="I522" s="87"/>
      <c r="J522" s="87">
        <v>2</v>
      </c>
      <c r="K522" s="88">
        <v>4</v>
      </c>
      <c r="L522" s="72"/>
      <c r="M522" s="3"/>
      <c r="N522" s="30"/>
      <c r="O522" s="84"/>
      <c r="P522" s="85">
        <v>5</v>
      </c>
      <c r="Q522" s="86"/>
      <c r="R522" s="84"/>
      <c r="T522" s="112"/>
    </row>
    <row r="523" spans="1:20" ht="15.75" customHeight="1">
      <c r="A523" s="64">
        <v>1502</v>
      </c>
      <c r="B523" s="87"/>
      <c r="C523" s="87"/>
      <c r="D523" s="87"/>
      <c r="E523" s="87"/>
      <c r="F523" s="87"/>
      <c r="G523" s="87"/>
      <c r="H523" s="87"/>
      <c r="I523" s="87"/>
      <c r="J523" s="87">
        <v>1</v>
      </c>
      <c r="K523" s="88">
        <v>1</v>
      </c>
      <c r="L523" s="72"/>
      <c r="M523" s="3"/>
      <c r="N523" s="30"/>
      <c r="O523" s="84"/>
      <c r="P523" s="85">
        <v>1</v>
      </c>
      <c r="Q523" s="86"/>
      <c r="R523" s="84"/>
      <c r="T523" s="112"/>
    </row>
    <row r="524" spans="1:20" ht="15.75" customHeight="1">
      <c r="A524" s="64">
        <v>1601</v>
      </c>
      <c r="B524" s="87"/>
      <c r="C524" s="87"/>
      <c r="D524" s="87"/>
      <c r="E524" s="87"/>
      <c r="F524" s="87"/>
      <c r="G524" s="87"/>
      <c r="H524" s="87"/>
      <c r="I524" s="87"/>
      <c r="J524" s="87"/>
      <c r="K524" s="88"/>
      <c r="L524" s="72"/>
      <c r="M524" s="3"/>
      <c r="N524" s="30"/>
      <c r="O524" s="3"/>
      <c r="P524" s="30"/>
      <c r="Q524" s="23"/>
      <c r="R524" s="84"/>
      <c r="T524" s="112"/>
    </row>
    <row r="525" spans="1:20" ht="15.75" customHeight="1">
      <c r="A525" s="64">
        <v>1602</v>
      </c>
      <c r="B525" s="87"/>
      <c r="C525" s="87"/>
      <c r="D525" s="87"/>
      <c r="E525" s="87"/>
      <c r="F525" s="87"/>
      <c r="G525" s="87"/>
      <c r="H525" s="87"/>
      <c r="I525" s="87"/>
      <c r="J525" s="87"/>
      <c r="K525" s="88"/>
      <c r="L525" s="72"/>
      <c r="M525" s="3"/>
      <c r="N525" s="30"/>
      <c r="O525" s="89" t="s">
        <v>83</v>
      </c>
      <c r="P525" s="90">
        <v>66</v>
      </c>
      <c r="Q525" s="91">
        <f>K528</f>
        <v>68</v>
      </c>
      <c r="R525" s="92" t="s">
        <v>11</v>
      </c>
      <c r="T525" s="112"/>
    </row>
    <row r="526" spans="1:20" ht="15.75" customHeight="1">
      <c r="A526" s="64">
        <v>1701</v>
      </c>
      <c r="B526" s="87"/>
      <c r="C526" s="87"/>
      <c r="D526" s="87"/>
      <c r="E526" s="87"/>
      <c r="F526" s="87"/>
      <c r="G526" s="87"/>
      <c r="H526" s="87"/>
      <c r="I526" s="87"/>
      <c r="J526" s="87"/>
      <c r="K526" s="88"/>
      <c r="L526" s="72"/>
      <c r="M526" s="3"/>
      <c r="N526" s="30"/>
      <c r="O526" s="93" t="s">
        <v>85</v>
      </c>
      <c r="P526" s="94">
        <f>IF(P525/B511=0,"",P525/B511)</f>
        <v>0.50381679389312972</v>
      </c>
      <c r="Q526" s="95">
        <f>IF(P525/Q525=0,"",P525/Q525)</f>
        <v>0.97058823529411764</v>
      </c>
      <c r="R526" s="96" t="s">
        <v>86</v>
      </c>
      <c r="T526" s="112"/>
    </row>
    <row r="527" spans="1:20" ht="15.75" customHeight="1">
      <c r="A527" s="64">
        <v>1702</v>
      </c>
      <c r="B527" s="87"/>
      <c r="C527" s="87"/>
      <c r="D527" s="87"/>
      <c r="E527" s="87"/>
      <c r="F527" s="87"/>
      <c r="G527" s="87"/>
      <c r="H527" s="87"/>
      <c r="I527" s="87"/>
      <c r="J527" s="87"/>
      <c r="K527" s="88"/>
      <c r="L527" s="97"/>
      <c r="M527" s="98"/>
      <c r="N527" s="99"/>
      <c r="O527" s="98"/>
      <c r="P527" s="99"/>
      <c r="Q527" s="99"/>
      <c r="R527" s="122"/>
      <c r="T527" s="112"/>
    </row>
    <row r="528" spans="1:20" ht="18" customHeight="1">
      <c r="A528" s="29"/>
      <c r="B528" s="30"/>
      <c r="C528" s="30"/>
      <c r="D528" s="288" t="s">
        <v>111</v>
      </c>
      <c r="E528" s="289"/>
      <c r="F528" s="289"/>
      <c r="G528" s="289"/>
      <c r="H528" s="289"/>
      <c r="I528" s="289"/>
      <c r="J528" s="290"/>
      <c r="K528" s="101">
        <f>SUM(K511:K524)</f>
        <v>68</v>
      </c>
      <c r="L528" s="102">
        <f>IF(SUM(K518:K519)=0,"",SUM(K518:K519)/B511)</f>
        <v>0.42748091603053434</v>
      </c>
      <c r="M528" s="102">
        <f>IF(K528=0,"",K528/B511)</f>
        <v>0.51908396946564883</v>
      </c>
      <c r="N528" s="102">
        <f>IF(K519=0,"",M528-L528)</f>
        <v>9.160305343511449E-2</v>
      </c>
      <c r="O528" s="3"/>
      <c r="P528" s="30"/>
      <c r="Q528" s="23"/>
      <c r="R528" s="3"/>
      <c r="T528" s="112"/>
    </row>
    <row r="529" spans="1:20" ht="12.75" customHeight="1">
      <c r="L529" s="3"/>
      <c r="M529" s="3"/>
      <c r="N529" s="3"/>
      <c r="O529" s="3"/>
    </row>
    <row r="530" spans="1:20" ht="12.75" customHeight="1">
      <c r="L530" s="3"/>
      <c r="M530" s="3"/>
      <c r="N530" s="3"/>
      <c r="O530" s="3"/>
      <c r="S530" s="30"/>
      <c r="T530" s="23"/>
    </row>
    <row r="531" spans="1:20" ht="26.25" customHeight="1">
      <c r="A531" s="2"/>
      <c r="B531" s="291" t="s">
        <v>99</v>
      </c>
      <c r="C531" s="292"/>
      <c r="D531" s="292"/>
      <c r="E531" s="292"/>
      <c r="F531" s="292"/>
      <c r="G531" s="292"/>
      <c r="H531" s="292"/>
      <c r="I531" s="292"/>
      <c r="J531" s="292"/>
      <c r="K531" s="60" t="s">
        <v>69</v>
      </c>
      <c r="L531" s="60"/>
      <c r="M531" s="60"/>
      <c r="N531" s="30"/>
      <c r="O531" s="3"/>
      <c r="P531" s="30"/>
      <c r="Q531" s="30"/>
      <c r="R531" s="30"/>
    </row>
    <row r="532" spans="1:20" ht="20.25" customHeight="1">
      <c r="A532" s="304" t="s">
        <v>10</v>
      </c>
      <c r="B532" s="294" t="s">
        <v>100</v>
      </c>
      <c r="C532" s="289"/>
      <c r="D532" s="289"/>
      <c r="E532" s="289"/>
      <c r="F532" s="289"/>
      <c r="G532" s="289"/>
      <c r="H532" s="289"/>
      <c r="I532" s="289"/>
      <c r="J532" s="290"/>
      <c r="K532" s="295" t="s">
        <v>11</v>
      </c>
      <c r="L532" s="286" t="s">
        <v>3</v>
      </c>
      <c r="M532" s="286" t="s">
        <v>4</v>
      </c>
      <c r="N532" s="284" t="s">
        <v>5</v>
      </c>
      <c r="O532" s="286" t="s">
        <v>6</v>
      </c>
      <c r="P532" s="287" t="s">
        <v>7</v>
      </c>
      <c r="Q532" s="287" t="s">
        <v>8</v>
      </c>
      <c r="R532" s="286" t="s">
        <v>101</v>
      </c>
    </row>
    <row r="533" spans="1:20" ht="15.75" customHeight="1">
      <c r="A533" s="285"/>
      <c r="B533" s="64" t="s">
        <v>102</v>
      </c>
      <c r="C533" s="64" t="s">
        <v>103</v>
      </c>
      <c r="D533" s="64" t="s">
        <v>104</v>
      </c>
      <c r="E533" s="64" t="s">
        <v>105</v>
      </c>
      <c r="F533" s="64" t="s">
        <v>106</v>
      </c>
      <c r="G533" s="64" t="s">
        <v>107</v>
      </c>
      <c r="H533" s="64" t="s">
        <v>108</v>
      </c>
      <c r="I533" s="64" t="s">
        <v>109</v>
      </c>
      <c r="J533" s="64" t="s">
        <v>110</v>
      </c>
      <c r="K533" s="285"/>
      <c r="L533" s="285"/>
      <c r="M533" s="285"/>
      <c r="N533" s="285"/>
      <c r="O533" s="285"/>
      <c r="P533" s="285"/>
      <c r="Q533" s="285"/>
      <c r="R533" s="285"/>
      <c r="T533" s="112"/>
    </row>
    <row r="534" spans="1:20" ht="15.75" customHeight="1">
      <c r="A534" s="64">
        <v>1001</v>
      </c>
      <c r="B534" s="65">
        <v>113</v>
      </c>
      <c r="C534" s="65"/>
      <c r="D534" s="65"/>
      <c r="E534" s="65"/>
      <c r="F534" s="65"/>
      <c r="G534" s="65"/>
      <c r="H534" s="65"/>
      <c r="I534" s="65"/>
      <c r="J534" s="65"/>
      <c r="K534" s="66"/>
      <c r="L534" s="67"/>
      <c r="M534" s="49"/>
      <c r="N534" s="68"/>
      <c r="O534" s="69"/>
      <c r="P534" s="70">
        <f>B534</f>
        <v>113</v>
      </c>
      <c r="Q534" s="71"/>
      <c r="R534" s="69"/>
      <c r="T534" s="112"/>
    </row>
    <row r="535" spans="1:20" ht="15.75" customHeight="1">
      <c r="A535" s="64">
        <v>1002</v>
      </c>
      <c r="B535" s="65"/>
      <c r="C535" s="65">
        <v>68</v>
      </c>
      <c r="D535" s="65"/>
      <c r="E535" s="65"/>
      <c r="F535" s="65"/>
      <c r="G535" s="65"/>
      <c r="H535" s="65"/>
      <c r="I535" s="65"/>
      <c r="J535" s="65"/>
      <c r="K535" s="66"/>
      <c r="L535" s="72"/>
      <c r="M535" s="3"/>
      <c r="N535" s="73"/>
      <c r="O535" s="74">
        <f>IF(C535=0,"",C535/B534)</f>
        <v>0.60176991150442483</v>
      </c>
      <c r="P535" s="75">
        <v>68</v>
      </c>
      <c r="Q535" s="76">
        <f t="shared" ref="Q535:Q542" si="97">IF(P535=0,"",P535/P534)</f>
        <v>0.60176991150442483</v>
      </c>
      <c r="R535" s="76">
        <f t="shared" ref="R535:R542" si="98">IF(P535=0,"",100%-Q535)</f>
        <v>0.39823008849557517</v>
      </c>
      <c r="T535" s="112"/>
    </row>
    <row r="536" spans="1:20" ht="15.75" customHeight="1">
      <c r="A536" s="64">
        <v>1101</v>
      </c>
      <c r="B536" s="65"/>
      <c r="C536" s="65"/>
      <c r="D536" s="65">
        <v>49</v>
      </c>
      <c r="E536" s="65"/>
      <c r="F536" s="65"/>
      <c r="G536" s="65"/>
      <c r="H536" s="65"/>
      <c r="I536" s="65"/>
      <c r="J536" s="65"/>
      <c r="K536" s="66"/>
      <c r="L536" s="72"/>
      <c r="M536" s="3"/>
      <c r="N536" s="73"/>
      <c r="O536" s="74">
        <f>IF(D536=0,"",D536/C535)</f>
        <v>0.72058823529411764</v>
      </c>
      <c r="P536" s="75">
        <v>59</v>
      </c>
      <c r="Q536" s="76">
        <f t="shared" si="97"/>
        <v>0.86764705882352944</v>
      </c>
      <c r="R536" s="76">
        <f t="shared" si="98"/>
        <v>0.13235294117647056</v>
      </c>
      <c r="T536" s="77">
        <f>P536/P534</f>
        <v>0.52212389380530977</v>
      </c>
    </row>
    <row r="537" spans="1:20" ht="15.75" customHeight="1">
      <c r="A537" s="64">
        <v>1102</v>
      </c>
      <c r="B537" s="65"/>
      <c r="C537" s="65"/>
      <c r="D537" s="65"/>
      <c r="E537" s="65">
        <v>45</v>
      </c>
      <c r="F537" s="65"/>
      <c r="G537" s="65"/>
      <c r="H537" s="65"/>
      <c r="I537" s="65"/>
      <c r="J537" s="65"/>
      <c r="K537" s="66"/>
      <c r="L537" s="72"/>
      <c r="M537" s="3"/>
      <c r="N537" s="73"/>
      <c r="O537" s="74">
        <f>IF(E537=0,"",E537/D536)</f>
        <v>0.91836734693877553</v>
      </c>
      <c r="P537" s="75">
        <v>56</v>
      </c>
      <c r="Q537" s="76">
        <f t="shared" si="97"/>
        <v>0.94915254237288138</v>
      </c>
      <c r="R537" s="76">
        <f t="shared" si="98"/>
        <v>5.084745762711862E-2</v>
      </c>
      <c r="T537" s="112"/>
    </row>
    <row r="538" spans="1:20" ht="15.75" customHeight="1">
      <c r="A538" s="64">
        <v>1201</v>
      </c>
      <c r="B538" s="65"/>
      <c r="C538" s="65"/>
      <c r="D538" s="65"/>
      <c r="E538" s="65"/>
      <c r="F538" s="65">
        <v>45</v>
      </c>
      <c r="G538" s="65"/>
      <c r="H538" s="65"/>
      <c r="I538" s="65"/>
      <c r="J538" s="65"/>
      <c r="K538" s="66"/>
      <c r="L538" s="72"/>
      <c r="M538" s="3"/>
      <c r="N538" s="73"/>
      <c r="O538" s="74">
        <f>IF(F538=0,"",F538/E537)</f>
        <v>1</v>
      </c>
      <c r="P538" s="75">
        <v>54</v>
      </c>
      <c r="Q538" s="76">
        <f t="shared" si="97"/>
        <v>0.9642857142857143</v>
      </c>
      <c r="R538" s="76">
        <f t="shared" si="98"/>
        <v>3.5714285714285698E-2</v>
      </c>
      <c r="T538" s="112"/>
    </row>
    <row r="539" spans="1:20" ht="15.75" customHeight="1">
      <c r="A539" s="64">
        <v>1202</v>
      </c>
      <c r="B539" s="65"/>
      <c r="C539" s="65"/>
      <c r="D539" s="65"/>
      <c r="E539" s="65"/>
      <c r="F539" s="65"/>
      <c r="G539" s="65">
        <v>44</v>
      </c>
      <c r="H539" s="65"/>
      <c r="I539" s="65"/>
      <c r="J539" s="65"/>
      <c r="K539" s="66"/>
      <c r="L539" s="72"/>
      <c r="M539" s="3"/>
      <c r="N539" s="73"/>
      <c r="O539" s="74">
        <f>IF(G539=0,"",G539/F538)</f>
        <v>0.97777777777777775</v>
      </c>
      <c r="P539" s="75">
        <v>53</v>
      </c>
      <c r="Q539" s="76">
        <f t="shared" si="97"/>
        <v>0.98148148148148151</v>
      </c>
      <c r="R539" s="76">
        <f t="shared" si="98"/>
        <v>1.851851851851849E-2</v>
      </c>
      <c r="T539" s="112"/>
    </row>
    <row r="540" spans="1:20" ht="15.75" customHeight="1">
      <c r="A540" s="64">
        <v>1301</v>
      </c>
      <c r="B540" s="65"/>
      <c r="C540" s="65"/>
      <c r="D540" s="65"/>
      <c r="E540" s="65"/>
      <c r="F540" s="65"/>
      <c r="G540" s="65"/>
      <c r="H540" s="65">
        <v>43</v>
      </c>
      <c r="I540" s="65"/>
      <c r="J540" s="65"/>
      <c r="K540" s="66"/>
      <c r="L540" s="72"/>
      <c r="M540" s="3"/>
      <c r="N540" s="73"/>
      <c r="O540" s="74">
        <f>IF(H540=0,"",H540/G539)</f>
        <v>0.97727272727272729</v>
      </c>
      <c r="P540" s="75">
        <v>53</v>
      </c>
      <c r="Q540" s="76">
        <f t="shared" si="97"/>
        <v>1</v>
      </c>
      <c r="R540" s="76">
        <f t="shared" si="98"/>
        <v>0</v>
      </c>
      <c r="T540" s="112"/>
    </row>
    <row r="541" spans="1:20" ht="15.75" customHeight="1">
      <c r="A541" s="64">
        <v>1302</v>
      </c>
      <c r="B541" s="65"/>
      <c r="C541" s="65"/>
      <c r="D541" s="65"/>
      <c r="E541" s="65"/>
      <c r="F541" s="65"/>
      <c r="G541" s="65"/>
      <c r="H541" s="65"/>
      <c r="I541" s="65">
        <v>43</v>
      </c>
      <c r="J541" s="65"/>
      <c r="K541" s="66">
        <v>1</v>
      </c>
      <c r="L541" s="72"/>
      <c r="M541" s="3"/>
      <c r="N541" s="73"/>
      <c r="O541" s="74">
        <f>IF(I541=0,"",I541/H540)</f>
        <v>1</v>
      </c>
      <c r="P541" s="75">
        <v>52</v>
      </c>
      <c r="Q541" s="76">
        <f t="shared" si="97"/>
        <v>0.98113207547169812</v>
      </c>
      <c r="R541" s="76">
        <f t="shared" si="98"/>
        <v>1.8867924528301883E-2</v>
      </c>
      <c r="T541" s="112"/>
    </row>
    <row r="542" spans="1:20" ht="15.75" customHeight="1">
      <c r="A542" s="64">
        <v>1401</v>
      </c>
      <c r="B542" s="65"/>
      <c r="C542" s="65"/>
      <c r="D542" s="65"/>
      <c r="E542" s="65"/>
      <c r="F542" s="65"/>
      <c r="G542" s="65"/>
      <c r="H542" s="65"/>
      <c r="I542" s="65"/>
      <c r="J542" s="65">
        <v>43</v>
      </c>
      <c r="K542" s="66">
        <v>37</v>
      </c>
      <c r="L542" s="72"/>
      <c r="M542" s="3"/>
      <c r="N542" s="73"/>
      <c r="O542" s="78">
        <f>IF(J542=0,"",J542/I541)</f>
        <v>1</v>
      </c>
      <c r="P542" s="75">
        <v>52</v>
      </c>
      <c r="Q542" s="79">
        <f t="shared" si="97"/>
        <v>1</v>
      </c>
      <c r="R542" s="79">
        <f t="shared" si="98"/>
        <v>0</v>
      </c>
      <c r="T542" s="112"/>
    </row>
    <row r="543" spans="1:20" ht="15.75" customHeight="1">
      <c r="A543" s="64">
        <v>1402</v>
      </c>
      <c r="B543" s="65"/>
      <c r="C543" s="65"/>
      <c r="D543" s="65"/>
      <c r="E543" s="65"/>
      <c r="F543" s="65"/>
      <c r="G543" s="65"/>
      <c r="H543" s="65"/>
      <c r="I543" s="65"/>
      <c r="J543" s="65">
        <v>10</v>
      </c>
      <c r="K543" s="66">
        <v>7</v>
      </c>
      <c r="L543" s="72"/>
      <c r="M543" s="3"/>
      <c r="N543" s="30"/>
      <c r="O543" s="80"/>
      <c r="P543" s="75">
        <v>14</v>
      </c>
      <c r="Q543" s="82"/>
      <c r="R543" s="83"/>
      <c r="T543" s="112"/>
    </row>
    <row r="544" spans="1:20" ht="15.75" customHeight="1">
      <c r="A544" s="64">
        <v>1501</v>
      </c>
      <c r="B544" s="65"/>
      <c r="C544" s="65"/>
      <c r="D544" s="65"/>
      <c r="E544" s="65"/>
      <c r="F544" s="65"/>
      <c r="G544" s="65"/>
      <c r="H544" s="65"/>
      <c r="I544" s="65"/>
      <c r="J544" s="65">
        <v>4</v>
      </c>
      <c r="K544" s="66">
        <v>2</v>
      </c>
      <c r="L544" s="72"/>
      <c r="M544" s="3"/>
      <c r="N544" s="30"/>
      <c r="O544" s="84"/>
      <c r="P544" s="85">
        <v>5</v>
      </c>
      <c r="Q544" s="86"/>
      <c r="R544" s="84"/>
      <c r="T544" s="112"/>
    </row>
    <row r="545" spans="1:20" ht="15.75" customHeight="1">
      <c r="A545" s="64">
        <v>1502</v>
      </c>
      <c r="B545" s="65"/>
      <c r="C545" s="65"/>
      <c r="D545" s="65"/>
      <c r="E545" s="65"/>
      <c r="F545" s="65"/>
      <c r="G545" s="65"/>
      <c r="H545" s="65"/>
      <c r="I545" s="65"/>
      <c r="J545" s="65">
        <v>2</v>
      </c>
      <c r="K545" s="66">
        <v>1</v>
      </c>
      <c r="L545" s="72"/>
      <c r="M545" s="3"/>
      <c r="N545" s="30"/>
      <c r="O545" s="84"/>
      <c r="P545" s="85">
        <v>2</v>
      </c>
      <c r="Q545" s="86"/>
      <c r="R545" s="84"/>
      <c r="T545" s="112"/>
    </row>
    <row r="546" spans="1:20" ht="15.75" customHeight="1">
      <c r="A546" s="64">
        <v>1601</v>
      </c>
      <c r="B546" s="65"/>
      <c r="C546" s="65"/>
      <c r="D546" s="65"/>
      <c r="E546" s="65"/>
      <c r="F546" s="65"/>
      <c r="G546" s="65"/>
      <c r="H546" s="65"/>
      <c r="I546" s="65"/>
      <c r="J546" s="65">
        <v>1</v>
      </c>
      <c r="K546" s="66"/>
      <c r="L546" s="72"/>
      <c r="M546" s="3"/>
      <c r="N546" s="30"/>
      <c r="O546" s="84"/>
      <c r="P546" s="85">
        <v>1</v>
      </c>
      <c r="Q546" s="86"/>
      <c r="R546" s="84"/>
      <c r="T546" s="112"/>
    </row>
    <row r="547" spans="1:20" ht="15.75" customHeight="1">
      <c r="A547" s="64">
        <v>1602</v>
      </c>
      <c r="B547" s="87"/>
      <c r="C547" s="87"/>
      <c r="D547" s="87"/>
      <c r="E547" s="87"/>
      <c r="F547" s="87"/>
      <c r="G547" s="87"/>
      <c r="H547" s="87"/>
      <c r="I547" s="87"/>
      <c r="J547" s="87"/>
      <c r="K547" s="88"/>
      <c r="L547" s="72"/>
      <c r="M547" s="3"/>
      <c r="N547" s="30"/>
      <c r="O547" s="3"/>
      <c r="P547" s="30"/>
      <c r="Q547" s="23"/>
      <c r="R547" s="84"/>
      <c r="T547" s="112"/>
    </row>
    <row r="548" spans="1:20" ht="15.75" customHeight="1">
      <c r="A548" s="64">
        <v>1701</v>
      </c>
      <c r="B548" s="87"/>
      <c r="C548" s="87"/>
      <c r="D548" s="87"/>
      <c r="E548" s="87"/>
      <c r="F548" s="87"/>
      <c r="G548" s="87"/>
      <c r="H548" s="87"/>
      <c r="I548" s="87"/>
      <c r="J548" s="87"/>
      <c r="K548" s="88"/>
      <c r="L548" s="72"/>
      <c r="M548" s="3"/>
      <c r="N548" s="30"/>
      <c r="O548" s="89" t="s">
        <v>83</v>
      </c>
      <c r="P548" s="90">
        <v>46</v>
      </c>
      <c r="Q548" s="91">
        <f>K551</f>
        <v>48</v>
      </c>
      <c r="R548" s="92" t="s">
        <v>11</v>
      </c>
      <c r="T548" s="112"/>
    </row>
    <row r="549" spans="1:20" ht="15.75" customHeight="1">
      <c r="A549" s="64">
        <v>1702</v>
      </c>
      <c r="B549" s="87"/>
      <c r="C549" s="87"/>
      <c r="D549" s="87"/>
      <c r="E549" s="87"/>
      <c r="F549" s="87"/>
      <c r="G549" s="87"/>
      <c r="H549" s="87"/>
      <c r="I549" s="87"/>
      <c r="J549" s="87"/>
      <c r="K549" s="88"/>
      <c r="L549" s="72"/>
      <c r="M549" s="3"/>
      <c r="N549" s="30"/>
      <c r="O549" s="93" t="s">
        <v>85</v>
      </c>
      <c r="P549" s="94">
        <f>IF(P548/B534=0,"",P548/B534)</f>
        <v>0.40707964601769914</v>
      </c>
      <c r="Q549" s="95">
        <f>IF(P548/Q548=0,"",P548/Q548)</f>
        <v>0.95833333333333337</v>
      </c>
      <c r="R549" s="96" t="s">
        <v>86</v>
      </c>
      <c r="T549" s="112"/>
    </row>
    <row r="550" spans="1:20" ht="15.75" customHeight="1">
      <c r="A550" s="64">
        <v>1801</v>
      </c>
      <c r="B550" s="87"/>
      <c r="C550" s="87"/>
      <c r="D550" s="87"/>
      <c r="E550" s="87"/>
      <c r="F550" s="87"/>
      <c r="G550" s="87"/>
      <c r="H550" s="87"/>
      <c r="I550" s="87"/>
      <c r="J550" s="87"/>
      <c r="K550" s="88"/>
      <c r="L550" s="97"/>
      <c r="M550" s="98"/>
      <c r="N550" s="99"/>
      <c r="O550" s="98"/>
      <c r="P550" s="99"/>
      <c r="Q550" s="99"/>
      <c r="R550" s="122"/>
      <c r="T550" s="112"/>
    </row>
    <row r="551" spans="1:20" ht="18" customHeight="1">
      <c r="A551" s="29"/>
      <c r="B551" s="30"/>
      <c r="C551" s="30"/>
      <c r="D551" s="288" t="s">
        <v>111</v>
      </c>
      <c r="E551" s="289"/>
      <c r="F551" s="289"/>
      <c r="G551" s="289"/>
      <c r="H551" s="289"/>
      <c r="I551" s="289"/>
      <c r="J551" s="290"/>
      <c r="K551" s="101">
        <f>SUM(K534:K547)</f>
        <v>48</v>
      </c>
      <c r="L551" s="102">
        <f>IF(SUM(K541:K542)=0,"",SUM(K541:K542)/B534)</f>
        <v>0.33628318584070799</v>
      </c>
      <c r="M551" s="102">
        <f>IF(K551=0,"",K551/B534)</f>
        <v>0.4247787610619469</v>
      </c>
      <c r="N551" s="102">
        <f>IF(K542=0,"",M551-L551)</f>
        <v>8.8495575221238909E-2</v>
      </c>
      <c r="O551" s="3"/>
      <c r="P551" s="30"/>
      <c r="Q551" s="23"/>
      <c r="R551" s="3"/>
      <c r="T551" s="112"/>
    </row>
    <row r="552" spans="1:20" ht="12.75" customHeight="1">
      <c r="A552" s="29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"/>
      <c r="M552" s="3"/>
      <c r="N552" s="30"/>
      <c r="O552" s="3"/>
      <c r="P552" s="133"/>
      <c r="Q552" s="15"/>
      <c r="R552" s="3"/>
      <c r="S552" s="30"/>
      <c r="T552" s="30"/>
    </row>
    <row r="553" spans="1:20" ht="12.75" customHeight="1">
      <c r="A553" s="29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"/>
      <c r="M553" s="3"/>
      <c r="N553" s="3"/>
      <c r="O553" s="3"/>
      <c r="P553" s="30"/>
      <c r="Q553" s="23"/>
      <c r="R553" s="3"/>
      <c r="S553" s="30"/>
      <c r="T553" s="30"/>
    </row>
    <row r="554" spans="1:20" ht="26.25" customHeight="1">
      <c r="A554" s="2"/>
      <c r="B554" s="291" t="s">
        <v>99</v>
      </c>
      <c r="C554" s="292"/>
      <c r="D554" s="292"/>
      <c r="E554" s="292"/>
      <c r="F554" s="292"/>
      <c r="G554" s="292"/>
      <c r="H554" s="292"/>
      <c r="I554" s="292"/>
      <c r="J554" s="292"/>
      <c r="K554" s="60" t="s">
        <v>70</v>
      </c>
      <c r="L554" s="60"/>
      <c r="M554" s="60"/>
      <c r="N554" s="30"/>
      <c r="O554" s="3"/>
      <c r="P554" s="30"/>
      <c r="Q554" s="30"/>
      <c r="R554" s="30"/>
    </row>
    <row r="555" spans="1:20" ht="20.25" customHeight="1">
      <c r="A555" s="304" t="s">
        <v>10</v>
      </c>
      <c r="B555" s="294" t="s">
        <v>100</v>
      </c>
      <c r="C555" s="289"/>
      <c r="D555" s="289"/>
      <c r="E555" s="289"/>
      <c r="F555" s="289"/>
      <c r="G555" s="289"/>
      <c r="H555" s="289"/>
      <c r="I555" s="289"/>
      <c r="J555" s="290"/>
      <c r="K555" s="295" t="s">
        <v>11</v>
      </c>
      <c r="L555" s="286" t="s">
        <v>3</v>
      </c>
      <c r="M555" s="286" t="s">
        <v>4</v>
      </c>
      <c r="N555" s="284" t="s">
        <v>5</v>
      </c>
      <c r="O555" s="286" t="s">
        <v>6</v>
      </c>
      <c r="P555" s="287" t="s">
        <v>7</v>
      </c>
      <c r="Q555" s="287" t="s">
        <v>8</v>
      </c>
      <c r="R555" s="286" t="s">
        <v>101</v>
      </c>
    </row>
    <row r="556" spans="1:20" ht="15.75" customHeight="1">
      <c r="A556" s="285"/>
      <c r="B556" s="64" t="s">
        <v>102</v>
      </c>
      <c r="C556" s="64" t="s">
        <v>103</v>
      </c>
      <c r="D556" s="64" t="s">
        <v>104</v>
      </c>
      <c r="E556" s="64" t="s">
        <v>105</v>
      </c>
      <c r="F556" s="64" t="s">
        <v>106</v>
      </c>
      <c r="G556" s="64" t="s">
        <v>107</v>
      </c>
      <c r="H556" s="64" t="s">
        <v>108</v>
      </c>
      <c r="I556" s="64" t="s">
        <v>109</v>
      </c>
      <c r="J556" s="64" t="s">
        <v>110</v>
      </c>
      <c r="K556" s="285"/>
      <c r="L556" s="285"/>
      <c r="M556" s="285"/>
      <c r="N556" s="285"/>
      <c r="O556" s="285"/>
      <c r="P556" s="285"/>
      <c r="Q556" s="285"/>
      <c r="R556" s="285"/>
      <c r="T556" s="112"/>
    </row>
    <row r="557" spans="1:20" ht="15.75" customHeight="1">
      <c r="A557" s="64">
        <v>1002</v>
      </c>
      <c r="B557" s="65">
        <v>144</v>
      </c>
      <c r="C557" s="65"/>
      <c r="D557" s="65"/>
      <c r="E557" s="65"/>
      <c r="F557" s="65"/>
      <c r="G557" s="65"/>
      <c r="H557" s="65"/>
      <c r="I557" s="65"/>
      <c r="J557" s="65"/>
      <c r="K557" s="66"/>
      <c r="L557" s="67"/>
      <c r="M557" s="49"/>
      <c r="N557" s="68"/>
      <c r="O557" s="69"/>
      <c r="P557" s="70">
        <f>B557</f>
        <v>144</v>
      </c>
      <c r="Q557" s="71"/>
      <c r="R557" s="69"/>
      <c r="T557" s="112"/>
    </row>
    <row r="558" spans="1:20" ht="15.75" customHeight="1">
      <c r="A558" s="64">
        <v>1101</v>
      </c>
      <c r="B558" s="65"/>
      <c r="C558" s="65">
        <v>118</v>
      </c>
      <c r="D558" s="65"/>
      <c r="E558" s="65"/>
      <c r="F558" s="65"/>
      <c r="G558" s="65"/>
      <c r="H558" s="65"/>
      <c r="I558" s="65"/>
      <c r="J558" s="65"/>
      <c r="K558" s="66"/>
      <c r="L558" s="72"/>
      <c r="M558" s="3"/>
      <c r="N558" s="73"/>
      <c r="O558" s="74">
        <f>IF(C558=0,"",C558/B557)</f>
        <v>0.81944444444444442</v>
      </c>
      <c r="P558" s="75">
        <v>119</v>
      </c>
      <c r="Q558" s="76">
        <f t="shared" ref="Q558:Q565" si="99">IF(P558=0,"",P558/P557)</f>
        <v>0.82638888888888884</v>
      </c>
      <c r="R558" s="76">
        <f t="shared" ref="R558:R565" si="100">IF(P558=0,"",100%-Q558)</f>
        <v>0.17361111111111116</v>
      </c>
      <c r="T558" s="112"/>
    </row>
    <row r="559" spans="1:20" ht="15.75" customHeight="1">
      <c r="A559" s="64">
        <v>1102</v>
      </c>
      <c r="B559" s="65"/>
      <c r="C559" s="65"/>
      <c r="D559" s="65">
        <v>99</v>
      </c>
      <c r="E559" s="65"/>
      <c r="F559" s="65"/>
      <c r="G559" s="65"/>
      <c r="H559" s="65"/>
      <c r="I559" s="65"/>
      <c r="J559" s="65"/>
      <c r="K559" s="66"/>
      <c r="L559" s="72"/>
      <c r="M559" s="3"/>
      <c r="N559" s="73"/>
      <c r="O559" s="74">
        <f>IF(D559=0,"",D559/C558)</f>
        <v>0.83898305084745761</v>
      </c>
      <c r="P559" s="75">
        <v>113</v>
      </c>
      <c r="Q559" s="76">
        <f t="shared" si="99"/>
        <v>0.94957983193277307</v>
      </c>
      <c r="R559" s="76">
        <f t="shared" si="100"/>
        <v>5.0420168067226934E-2</v>
      </c>
      <c r="T559" s="77">
        <f>P559/P557</f>
        <v>0.78472222222222221</v>
      </c>
    </row>
    <row r="560" spans="1:20" ht="15.75" customHeight="1">
      <c r="A560" s="64">
        <v>1201</v>
      </c>
      <c r="B560" s="65"/>
      <c r="C560" s="65"/>
      <c r="D560" s="65"/>
      <c r="E560" s="65">
        <v>94</v>
      </c>
      <c r="F560" s="65"/>
      <c r="G560" s="65"/>
      <c r="H560" s="65"/>
      <c r="I560" s="65"/>
      <c r="J560" s="65"/>
      <c r="K560" s="66"/>
      <c r="L560" s="72"/>
      <c r="M560" s="3"/>
      <c r="N560" s="73"/>
      <c r="O560" s="74">
        <f>IF(E560=0,"",E560/D559)</f>
        <v>0.9494949494949495</v>
      </c>
      <c r="P560" s="75">
        <v>103</v>
      </c>
      <c r="Q560" s="76">
        <f t="shared" si="99"/>
        <v>0.91150442477876104</v>
      </c>
      <c r="R560" s="76">
        <f t="shared" si="100"/>
        <v>8.8495575221238965E-2</v>
      </c>
      <c r="T560" s="112"/>
    </row>
    <row r="561" spans="1:20" ht="15.75" customHeight="1">
      <c r="A561" s="64">
        <v>1202</v>
      </c>
      <c r="B561" s="65"/>
      <c r="C561" s="65"/>
      <c r="D561" s="65"/>
      <c r="E561" s="65"/>
      <c r="F561" s="65">
        <v>89</v>
      </c>
      <c r="G561" s="65"/>
      <c r="H561" s="65"/>
      <c r="I561" s="65"/>
      <c r="J561" s="65"/>
      <c r="K561" s="66"/>
      <c r="L561" s="72"/>
      <c r="M561" s="3"/>
      <c r="N561" s="73"/>
      <c r="O561" s="74">
        <f>IF(F561=0,"",F561/E560)</f>
        <v>0.94680851063829785</v>
      </c>
      <c r="P561" s="75">
        <v>101</v>
      </c>
      <c r="Q561" s="76">
        <f t="shared" si="99"/>
        <v>0.98058252427184467</v>
      </c>
      <c r="R561" s="76">
        <f t="shared" si="100"/>
        <v>1.9417475728155331E-2</v>
      </c>
      <c r="T561" s="112"/>
    </row>
    <row r="562" spans="1:20" ht="15.75" customHeight="1">
      <c r="A562" s="64">
        <v>1301</v>
      </c>
      <c r="B562" s="65"/>
      <c r="C562" s="65"/>
      <c r="D562" s="65"/>
      <c r="E562" s="65"/>
      <c r="F562" s="65"/>
      <c r="G562" s="65">
        <v>87</v>
      </c>
      <c r="H562" s="65"/>
      <c r="I562" s="65"/>
      <c r="J562" s="65"/>
      <c r="K562" s="66"/>
      <c r="L562" s="72"/>
      <c r="M562" s="3"/>
      <c r="N562" s="73"/>
      <c r="O562" s="74">
        <f>IF(G562=0,"",G562/F561)</f>
        <v>0.97752808988764039</v>
      </c>
      <c r="P562" s="75">
        <v>100</v>
      </c>
      <c r="Q562" s="76">
        <f t="shared" si="99"/>
        <v>0.99009900990099009</v>
      </c>
      <c r="R562" s="76">
        <f t="shared" si="100"/>
        <v>9.9009900990099098E-3</v>
      </c>
      <c r="T562" s="112"/>
    </row>
    <row r="563" spans="1:20" ht="15.75" customHeight="1">
      <c r="A563" s="64">
        <v>1302</v>
      </c>
      <c r="B563" s="65"/>
      <c r="C563" s="65"/>
      <c r="D563" s="65"/>
      <c r="E563" s="65"/>
      <c r="F563" s="65"/>
      <c r="G563" s="65"/>
      <c r="H563" s="65">
        <v>86</v>
      </c>
      <c r="I563" s="65"/>
      <c r="J563" s="65"/>
      <c r="K563" s="66"/>
      <c r="L563" s="72"/>
      <c r="M563" s="3"/>
      <c r="N563" s="73"/>
      <c r="O563" s="74">
        <f>IF(H563=0,"",H563/G562)</f>
        <v>0.9885057471264368</v>
      </c>
      <c r="P563" s="75">
        <v>99</v>
      </c>
      <c r="Q563" s="76">
        <f t="shared" si="99"/>
        <v>0.99</v>
      </c>
      <c r="R563" s="76">
        <f t="shared" si="100"/>
        <v>1.0000000000000009E-2</v>
      </c>
      <c r="T563" s="112"/>
    </row>
    <row r="564" spans="1:20" ht="15.75" customHeight="1">
      <c r="A564" s="64">
        <v>1401</v>
      </c>
      <c r="B564" s="65"/>
      <c r="C564" s="65"/>
      <c r="D564" s="65"/>
      <c r="E564" s="65"/>
      <c r="F564" s="65"/>
      <c r="G564" s="65"/>
      <c r="H564" s="65"/>
      <c r="I564" s="65">
        <v>83</v>
      </c>
      <c r="J564" s="65"/>
      <c r="K564" s="66"/>
      <c r="L564" s="72"/>
      <c r="M564" s="3"/>
      <c r="N564" s="73"/>
      <c r="O564" s="74">
        <f>IF(I564=0,"",I564/H563)</f>
        <v>0.96511627906976749</v>
      </c>
      <c r="P564" s="75">
        <v>97</v>
      </c>
      <c r="Q564" s="76">
        <f t="shared" si="99"/>
        <v>0.97979797979797978</v>
      </c>
      <c r="R564" s="76">
        <f t="shared" si="100"/>
        <v>2.0202020202020221E-2</v>
      </c>
      <c r="T564" s="112"/>
    </row>
    <row r="565" spans="1:20" ht="15.75" customHeight="1">
      <c r="A565" s="64">
        <v>1402</v>
      </c>
      <c r="B565" s="65"/>
      <c r="C565" s="65"/>
      <c r="D565" s="65"/>
      <c r="E565" s="65"/>
      <c r="F565" s="65"/>
      <c r="G565" s="65"/>
      <c r="H565" s="65"/>
      <c r="I565" s="65"/>
      <c r="J565" s="65">
        <v>82</v>
      </c>
      <c r="K565" s="66">
        <v>56</v>
      </c>
      <c r="L565" s="72"/>
      <c r="M565" s="3"/>
      <c r="N565" s="73"/>
      <c r="O565" s="78">
        <f>IF(J565=0,"",J565/I564)</f>
        <v>0.98795180722891562</v>
      </c>
      <c r="P565" s="75">
        <v>97</v>
      </c>
      <c r="Q565" s="79">
        <f t="shared" si="99"/>
        <v>1</v>
      </c>
      <c r="R565" s="79">
        <f t="shared" si="100"/>
        <v>0</v>
      </c>
      <c r="T565" s="112"/>
    </row>
    <row r="566" spans="1:20" ht="15.75" customHeight="1">
      <c r="A566" s="64">
        <v>1501</v>
      </c>
      <c r="B566" s="65"/>
      <c r="C566" s="65"/>
      <c r="D566" s="65"/>
      <c r="E566" s="65"/>
      <c r="F566" s="65"/>
      <c r="G566" s="65"/>
      <c r="H566" s="65"/>
      <c r="I566" s="65"/>
      <c r="J566" s="65">
        <v>18</v>
      </c>
      <c r="K566" s="66">
        <v>13</v>
      </c>
      <c r="L566" s="72"/>
      <c r="M566" s="3"/>
      <c r="N566" s="30"/>
      <c r="O566" s="80"/>
      <c r="P566" s="75">
        <v>24</v>
      </c>
      <c r="Q566" s="82"/>
      <c r="R566" s="83"/>
      <c r="T566" s="112"/>
    </row>
    <row r="567" spans="1:20" ht="15.75" customHeight="1">
      <c r="A567" s="64">
        <v>1502</v>
      </c>
      <c r="B567" s="65"/>
      <c r="C567" s="65"/>
      <c r="D567" s="65"/>
      <c r="E567" s="65"/>
      <c r="F567" s="65"/>
      <c r="G567" s="65"/>
      <c r="H567" s="65"/>
      <c r="I567" s="65"/>
      <c r="J567" s="65">
        <v>6</v>
      </c>
      <c r="K567" s="66">
        <v>1</v>
      </c>
      <c r="L567" s="72"/>
      <c r="M567" s="3"/>
      <c r="N567" s="30"/>
      <c r="O567" s="84"/>
      <c r="P567" s="85">
        <v>10</v>
      </c>
      <c r="Q567" s="86"/>
      <c r="R567" s="84"/>
      <c r="T567" s="112"/>
    </row>
    <row r="568" spans="1:20" ht="15.75" customHeight="1">
      <c r="A568" s="64">
        <v>1601</v>
      </c>
      <c r="B568" s="65"/>
      <c r="C568" s="65"/>
      <c r="D568" s="65"/>
      <c r="E568" s="65"/>
      <c r="F568" s="65"/>
      <c r="G568" s="65"/>
      <c r="H568" s="65"/>
      <c r="I568" s="65"/>
      <c r="J568" s="65">
        <v>7</v>
      </c>
      <c r="K568" s="66">
        <v>6</v>
      </c>
      <c r="L568" s="72"/>
      <c r="M568" s="3"/>
      <c r="N568" s="30"/>
      <c r="O568" s="84"/>
      <c r="P568" s="85">
        <v>7</v>
      </c>
      <c r="Q568" s="86"/>
      <c r="R568" s="84"/>
      <c r="T568" s="112"/>
    </row>
    <row r="569" spans="1:20" ht="15.75" customHeight="1">
      <c r="A569" s="64">
        <v>1602</v>
      </c>
      <c r="B569" s="65"/>
      <c r="C569" s="65"/>
      <c r="D569" s="65"/>
      <c r="E569" s="65"/>
      <c r="F569" s="65"/>
      <c r="G569" s="65"/>
      <c r="H569" s="65"/>
      <c r="I569" s="65"/>
      <c r="J569" s="65">
        <v>1</v>
      </c>
      <c r="K569" s="66">
        <v>1</v>
      </c>
      <c r="L569" s="72"/>
      <c r="M569" s="3"/>
      <c r="N569" s="30"/>
      <c r="O569" s="84"/>
      <c r="P569" s="85">
        <v>1</v>
      </c>
      <c r="Q569" s="86"/>
      <c r="R569" s="84"/>
      <c r="T569" s="112"/>
    </row>
    <row r="570" spans="1:20" ht="15.75" customHeight="1">
      <c r="A570" s="64">
        <v>1701</v>
      </c>
      <c r="B570" s="87"/>
      <c r="C570" s="87"/>
      <c r="D570" s="87"/>
      <c r="E570" s="87"/>
      <c r="F570" s="87"/>
      <c r="G570" s="87"/>
      <c r="H570" s="87"/>
      <c r="I570" s="87"/>
      <c r="J570" s="87"/>
      <c r="K570" s="88"/>
      <c r="L570" s="72"/>
      <c r="M570" s="3"/>
      <c r="N570" s="30"/>
      <c r="O570" s="3"/>
      <c r="P570" s="30"/>
      <c r="Q570" s="23"/>
      <c r="R570" s="84"/>
      <c r="T570" s="112"/>
    </row>
    <row r="571" spans="1:20" ht="15.75" customHeight="1">
      <c r="A571" s="64">
        <v>1702</v>
      </c>
      <c r="B571" s="87"/>
      <c r="C571" s="87"/>
      <c r="D571" s="87"/>
      <c r="E571" s="87"/>
      <c r="F571" s="87"/>
      <c r="G571" s="87"/>
      <c r="H571" s="87"/>
      <c r="I571" s="87"/>
      <c r="J571" s="87"/>
      <c r="K571" s="88"/>
      <c r="L571" s="72"/>
      <c r="M571" s="3"/>
      <c r="N571" s="30"/>
      <c r="O571" s="89" t="s">
        <v>83</v>
      </c>
      <c r="P571" s="90">
        <v>77</v>
      </c>
      <c r="Q571" s="91">
        <f>K574</f>
        <v>77</v>
      </c>
      <c r="R571" s="92" t="s">
        <v>11</v>
      </c>
      <c r="T571" s="112"/>
    </row>
    <row r="572" spans="1:20" ht="15.75" customHeight="1">
      <c r="A572" s="64">
        <v>1801</v>
      </c>
      <c r="B572" s="87"/>
      <c r="C572" s="87"/>
      <c r="D572" s="87"/>
      <c r="E572" s="87"/>
      <c r="F572" s="87"/>
      <c r="G572" s="87"/>
      <c r="H572" s="87"/>
      <c r="I572" s="87"/>
      <c r="J572" s="87"/>
      <c r="K572" s="88"/>
      <c r="L572" s="72"/>
      <c r="M572" s="3"/>
      <c r="N572" s="30"/>
      <c r="O572" s="93" t="s">
        <v>85</v>
      </c>
      <c r="P572" s="94">
        <f>IF(P571/B557=0,"",P571/B557)</f>
        <v>0.53472222222222221</v>
      </c>
      <c r="Q572" s="95">
        <f>IF(P571/Q571=0,"",P571/Q571)</f>
        <v>1</v>
      </c>
      <c r="R572" s="96" t="s">
        <v>86</v>
      </c>
      <c r="T572" s="112"/>
    </row>
    <row r="573" spans="1:20" ht="15.75" customHeight="1">
      <c r="A573" s="64">
        <v>1802</v>
      </c>
      <c r="B573" s="87"/>
      <c r="C573" s="87"/>
      <c r="D573" s="87"/>
      <c r="E573" s="87"/>
      <c r="F573" s="87"/>
      <c r="G573" s="87"/>
      <c r="H573" s="87"/>
      <c r="I573" s="87"/>
      <c r="J573" s="87"/>
      <c r="K573" s="88"/>
      <c r="L573" s="97"/>
      <c r="M573" s="98"/>
      <c r="N573" s="99"/>
      <c r="O573" s="98"/>
      <c r="P573" s="99"/>
      <c r="Q573" s="99"/>
      <c r="R573" s="122"/>
      <c r="T573" s="112"/>
    </row>
    <row r="574" spans="1:20" ht="18" customHeight="1">
      <c r="A574" s="29"/>
      <c r="B574" s="30"/>
      <c r="C574" s="30"/>
      <c r="D574" s="288" t="s">
        <v>111</v>
      </c>
      <c r="E574" s="289"/>
      <c r="F574" s="289"/>
      <c r="G574" s="289"/>
      <c r="H574" s="289"/>
      <c r="I574" s="289"/>
      <c r="J574" s="290"/>
      <c r="K574" s="101">
        <f>SUM(K557:K570)</f>
        <v>77</v>
      </c>
      <c r="L574" s="102">
        <f>IF(SUM(K564:K565)=0,"",SUM(K564:K565)/B557)</f>
        <v>0.3888888888888889</v>
      </c>
      <c r="M574" s="102">
        <f>IF(K574=0,"",K574/B557)</f>
        <v>0.53472222222222221</v>
      </c>
      <c r="N574" s="102">
        <f>IF(K565=0,"",M574-L574)</f>
        <v>0.14583333333333331</v>
      </c>
      <c r="O574" s="3"/>
      <c r="P574" s="30"/>
      <c r="Q574" s="23"/>
      <c r="R574" s="3"/>
      <c r="T574" s="112"/>
    </row>
    <row r="575" spans="1:20" ht="12.75" customHeight="1">
      <c r="A575" s="29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"/>
      <c r="M575" s="3"/>
      <c r="N575" s="30"/>
      <c r="O575" s="3"/>
      <c r="P575" s="30"/>
      <c r="Q575" s="23"/>
      <c r="R575" s="3"/>
      <c r="S575" s="30"/>
      <c r="T575" s="39"/>
    </row>
    <row r="576" spans="1:20" ht="12.75" customHeight="1">
      <c r="A576" s="29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"/>
      <c r="M576" s="3"/>
      <c r="N576" s="30"/>
      <c r="O576" s="3"/>
      <c r="P576" s="30"/>
      <c r="Q576" s="23"/>
      <c r="R576" s="3"/>
      <c r="S576" s="30"/>
      <c r="T576" s="39"/>
    </row>
    <row r="577" spans="1:20" ht="26.25" customHeight="1">
      <c r="A577" s="2"/>
      <c r="B577" s="291" t="s">
        <v>99</v>
      </c>
      <c r="C577" s="292"/>
      <c r="D577" s="292"/>
      <c r="E577" s="292"/>
      <c r="F577" s="292"/>
      <c r="G577" s="292"/>
      <c r="H577" s="292"/>
      <c r="I577" s="292"/>
      <c r="J577" s="292"/>
      <c r="K577" s="60" t="s">
        <v>73</v>
      </c>
      <c r="L577" s="60"/>
      <c r="M577" s="60"/>
      <c r="N577" s="30"/>
      <c r="O577" s="3"/>
      <c r="P577" s="30"/>
      <c r="Q577" s="30"/>
      <c r="R577" s="30"/>
    </row>
    <row r="578" spans="1:20" ht="20.25" customHeight="1">
      <c r="A578" s="304" t="s">
        <v>10</v>
      </c>
      <c r="B578" s="294" t="s">
        <v>100</v>
      </c>
      <c r="C578" s="289"/>
      <c r="D578" s="289"/>
      <c r="E578" s="289"/>
      <c r="F578" s="289"/>
      <c r="G578" s="289"/>
      <c r="H578" s="289"/>
      <c r="I578" s="289"/>
      <c r="J578" s="290"/>
      <c r="K578" s="295" t="s">
        <v>11</v>
      </c>
      <c r="L578" s="286" t="s">
        <v>3</v>
      </c>
      <c r="M578" s="286" t="s">
        <v>4</v>
      </c>
      <c r="N578" s="284" t="s">
        <v>5</v>
      </c>
      <c r="O578" s="286" t="s">
        <v>6</v>
      </c>
      <c r="P578" s="287" t="s">
        <v>7</v>
      </c>
      <c r="Q578" s="287" t="s">
        <v>8</v>
      </c>
      <c r="R578" s="286" t="s">
        <v>101</v>
      </c>
    </row>
    <row r="579" spans="1:20" ht="15.75" customHeight="1">
      <c r="A579" s="285"/>
      <c r="B579" s="64" t="s">
        <v>102</v>
      </c>
      <c r="C579" s="64" t="s">
        <v>103</v>
      </c>
      <c r="D579" s="64" t="s">
        <v>104</v>
      </c>
      <c r="E579" s="64" t="s">
        <v>105</v>
      </c>
      <c r="F579" s="64" t="s">
        <v>106</v>
      </c>
      <c r="G579" s="64" t="s">
        <v>107</v>
      </c>
      <c r="H579" s="64" t="s">
        <v>108</v>
      </c>
      <c r="I579" s="64" t="s">
        <v>109</v>
      </c>
      <c r="J579" s="64" t="s">
        <v>110</v>
      </c>
      <c r="K579" s="285"/>
      <c r="L579" s="285"/>
      <c r="M579" s="285"/>
      <c r="N579" s="285"/>
      <c r="O579" s="285"/>
      <c r="P579" s="285"/>
      <c r="Q579" s="285"/>
      <c r="R579" s="285"/>
      <c r="T579" s="112"/>
    </row>
    <row r="580" spans="1:20" ht="15.75" customHeight="1">
      <c r="A580" s="64">
        <v>1101</v>
      </c>
      <c r="B580" s="65">
        <v>136</v>
      </c>
      <c r="C580" s="65"/>
      <c r="D580" s="65"/>
      <c r="E580" s="65"/>
      <c r="F580" s="65"/>
      <c r="G580" s="65"/>
      <c r="H580" s="65"/>
      <c r="I580" s="65"/>
      <c r="J580" s="65"/>
      <c r="K580" s="66"/>
      <c r="L580" s="67"/>
      <c r="M580" s="49"/>
      <c r="N580" s="68"/>
      <c r="O580" s="69"/>
      <c r="P580" s="70">
        <f>B580</f>
        <v>136</v>
      </c>
      <c r="Q580" s="71"/>
      <c r="R580" s="69"/>
      <c r="T580" s="112"/>
    </row>
    <row r="581" spans="1:20" ht="15.75" customHeight="1">
      <c r="A581" s="64">
        <v>1102</v>
      </c>
      <c r="B581" s="65"/>
      <c r="C581" s="65">
        <v>82</v>
      </c>
      <c r="D581" s="65"/>
      <c r="E581" s="65"/>
      <c r="F581" s="65"/>
      <c r="G581" s="65"/>
      <c r="H581" s="65"/>
      <c r="I581" s="65"/>
      <c r="J581" s="65"/>
      <c r="K581" s="66"/>
      <c r="L581" s="72"/>
      <c r="M581" s="3"/>
      <c r="N581" s="73"/>
      <c r="O581" s="74">
        <f>IF(C581=0,"",C581/B580)</f>
        <v>0.6029411764705882</v>
      </c>
      <c r="P581" s="75">
        <v>82</v>
      </c>
      <c r="Q581" s="76">
        <f t="shared" ref="Q581:Q588" si="101">IF(P581=0,"",P581/P580)</f>
        <v>0.6029411764705882</v>
      </c>
      <c r="R581" s="76">
        <f t="shared" ref="R581:R588" si="102">IF(P581=0,"",100%-Q581)</f>
        <v>0.3970588235294118</v>
      </c>
      <c r="T581" s="112"/>
    </row>
    <row r="582" spans="1:20" ht="15.75" customHeight="1">
      <c r="A582" s="64">
        <v>1201</v>
      </c>
      <c r="B582" s="65"/>
      <c r="C582" s="65"/>
      <c r="D582" s="65">
        <v>60</v>
      </c>
      <c r="E582" s="65"/>
      <c r="F582" s="65"/>
      <c r="G582" s="65"/>
      <c r="H582" s="65"/>
      <c r="I582" s="65"/>
      <c r="J582" s="65"/>
      <c r="K582" s="66"/>
      <c r="L582" s="72"/>
      <c r="M582" s="3"/>
      <c r="N582" s="73"/>
      <c r="O582" s="74">
        <f>IF(D582=0,"",D582/C581)</f>
        <v>0.73170731707317072</v>
      </c>
      <c r="P582" s="75">
        <v>75</v>
      </c>
      <c r="Q582" s="76">
        <f t="shared" si="101"/>
        <v>0.91463414634146345</v>
      </c>
      <c r="R582" s="76">
        <f t="shared" si="102"/>
        <v>8.536585365853655E-2</v>
      </c>
      <c r="T582" s="77">
        <f>P582/P580</f>
        <v>0.55147058823529416</v>
      </c>
    </row>
    <row r="583" spans="1:20" ht="15.75" customHeight="1">
      <c r="A583" s="64">
        <v>1202</v>
      </c>
      <c r="B583" s="65"/>
      <c r="C583" s="65"/>
      <c r="D583" s="65"/>
      <c r="E583" s="65">
        <v>56</v>
      </c>
      <c r="F583" s="65"/>
      <c r="G583" s="65"/>
      <c r="H583" s="65"/>
      <c r="I583" s="65"/>
      <c r="J583" s="65"/>
      <c r="K583" s="66"/>
      <c r="L583" s="72"/>
      <c r="M583" s="3"/>
      <c r="N583" s="73"/>
      <c r="O583" s="74">
        <f>IF(E583=0,"",E583/D582)</f>
        <v>0.93333333333333335</v>
      </c>
      <c r="P583" s="75">
        <v>72</v>
      </c>
      <c r="Q583" s="76">
        <f t="shared" si="101"/>
        <v>0.96</v>
      </c>
      <c r="R583" s="76">
        <f t="shared" si="102"/>
        <v>4.0000000000000036E-2</v>
      </c>
      <c r="T583" s="112"/>
    </row>
    <row r="584" spans="1:20" ht="15.75" customHeight="1">
      <c r="A584" s="64">
        <v>1301</v>
      </c>
      <c r="B584" s="65"/>
      <c r="C584" s="65"/>
      <c r="D584" s="65"/>
      <c r="E584" s="65"/>
      <c r="F584" s="65">
        <v>49</v>
      </c>
      <c r="G584" s="65"/>
      <c r="H584" s="65"/>
      <c r="I584" s="65"/>
      <c r="J584" s="65"/>
      <c r="K584" s="66"/>
      <c r="L584" s="72"/>
      <c r="M584" s="3"/>
      <c r="N584" s="73"/>
      <c r="O584" s="74">
        <f>IF(F584=0,"",F584/E583)</f>
        <v>0.875</v>
      </c>
      <c r="P584" s="75">
        <v>68</v>
      </c>
      <c r="Q584" s="76">
        <f t="shared" si="101"/>
        <v>0.94444444444444442</v>
      </c>
      <c r="R584" s="76">
        <f t="shared" si="102"/>
        <v>5.555555555555558E-2</v>
      </c>
      <c r="T584" s="112"/>
    </row>
    <row r="585" spans="1:20" ht="15.75" customHeight="1">
      <c r="A585" s="64">
        <v>1302</v>
      </c>
      <c r="B585" s="65"/>
      <c r="C585" s="65"/>
      <c r="D585" s="65"/>
      <c r="E585" s="65"/>
      <c r="F585" s="65"/>
      <c r="G585" s="65">
        <v>43</v>
      </c>
      <c r="H585" s="65"/>
      <c r="I585" s="65"/>
      <c r="J585" s="65"/>
      <c r="K585" s="66"/>
      <c r="L585" s="72"/>
      <c r="M585" s="3"/>
      <c r="N585" s="73"/>
      <c r="O585" s="74">
        <f>IF(G585=0,"",G585/F584)</f>
        <v>0.87755102040816324</v>
      </c>
      <c r="P585" s="75">
        <v>67</v>
      </c>
      <c r="Q585" s="76">
        <f t="shared" si="101"/>
        <v>0.98529411764705888</v>
      </c>
      <c r="R585" s="76">
        <f t="shared" si="102"/>
        <v>1.4705882352941124E-2</v>
      </c>
      <c r="T585" s="112"/>
    </row>
    <row r="586" spans="1:20" ht="15.75" customHeight="1">
      <c r="A586" s="64">
        <v>1401</v>
      </c>
      <c r="B586" s="65"/>
      <c r="C586" s="65"/>
      <c r="D586" s="65"/>
      <c r="E586" s="65"/>
      <c r="F586" s="65"/>
      <c r="G586" s="65"/>
      <c r="H586" s="65">
        <v>43</v>
      </c>
      <c r="I586" s="65"/>
      <c r="J586" s="65"/>
      <c r="K586" s="66"/>
      <c r="L586" s="72"/>
      <c r="M586" s="3"/>
      <c r="N586" s="73"/>
      <c r="O586" s="74">
        <f>IF(H586=0,"",H586/G585)</f>
        <v>1</v>
      </c>
      <c r="P586" s="75">
        <v>67</v>
      </c>
      <c r="Q586" s="76">
        <f t="shared" si="101"/>
        <v>1</v>
      </c>
      <c r="R586" s="76">
        <f t="shared" si="102"/>
        <v>0</v>
      </c>
      <c r="T586" s="112"/>
    </row>
    <row r="587" spans="1:20" ht="15.75" customHeight="1">
      <c r="A587" s="64">
        <v>1402</v>
      </c>
      <c r="B587" s="65"/>
      <c r="C587" s="65"/>
      <c r="D587" s="65"/>
      <c r="E587" s="65"/>
      <c r="F587" s="65"/>
      <c r="G587" s="65"/>
      <c r="H587" s="65"/>
      <c r="I587" s="65">
        <v>42</v>
      </c>
      <c r="J587" s="65"/>
      <c r="K587" s="66"/>
      <c r="L587" s="72"/>
      <c r="M587" s="3"/>
      <c r="N587" s="73"/>
      <c r="O587" s="74">
        <f>IF(I587=0,"",I587/H586)</f>
        <v>0.97674418604651159</v>
      </c>
      <c r="P587" s="75">
        <v>65</v>
      </c>
      <c r="Q587" s="76">
        <f t="shared" si="101"/>
        <v>0.97014925373134331</v>
      </c>
      <c r="R587" s="76">
        <f t="shared" si="102"/>
        <v>2.9850746268656692E-2</v>
      </c>
      <c r="T587" s="112"/>
    </row>
    <row r="588" spans="1:20" ht="15.75" customHeight="1">
      <c r="A588" s="64">
        <v>1501</v>
      </c>
      <c r="B588" s="65"/>
      <c r="C588" s="65"/>
      <c r="D588" s="65"/>
      <c r="E588" s="65"/>
      <c r="F588" s="65"/>
      <c r="G588" s="65"/>
      <c r="H588" s="65"/>
      <c r="I588" s="65"/>
      <c r="J588" s="65">
        <v>42</v>
      </c>
      <c r="K588" s="66">
        <v>31</v>
      </c>
      <c r="L588" s="72"/>
      <c r="M588" s="3"/>
      <c r="N588" s="73"/>
      <c r="O588" s="78">
        <f>IF(J588=0,"",J588/I587)</f>
        <v>1</v>
      </c>
      <c r="P588" s="75">
        <v>63</v>
      </c>
      <c r="Q588" s="79">
        <f t="shared" si="101"/>
        <v>0.96923076923076923</v>
      </c>
      <c r="R588" s="79">
        <f t="shared" si="102"/>
        <v>3.0769230769230771E-2</v>
      </c>
      <c r="T588" s="112"/>
    </row>
    <row r="589" spans="1:20" ht="15.75" customHeight="1">
      <c r="A589" s="64">
        <v>1502</v>
      </c>
      <c r="B589" s="65"/>
      <c r="C589" s="65"/>
      <c r="D589" s="65"/>
      <c r="E589" s="65"/>
      <c r="F589" s="65"/>
      <c r="G589" s="65"/>
      <c r="H589" s="65"/>
      <c r="I589" s="65"/>
      <c r="J589" s="65">
        <v>24</v>
      </c>
      <c r="K589" s="66">
        <v>16</v>
      </c>
      <c r="L589" s="72"/>
      <c r="M589" s="3"/>
      <c r="N589" s="30"/>
      <c r="O589" s="80"/>
      <c r="P589" s="75">
        <v>29</v>
      </c>
      <c r="Q589" s="82"/>
      <c r="R589" s="83"/>
      <c r="T589" s="112"/>
    </row>
    <row r="590" spans="1:20" ht="15.75" customHeight="1">
      <c r="A590" s="64">
        <v>1601</v>
      </c>
      <c r="B590" s="87"/>
      <c r="C590" s="87"/>
      <c r="D590" s="87"/>
      <c r="E590" s="87"/>
      <c r="F590" s="87"/>
      <c r="G590" s="87"/>
      <c r="H590" s="87"/>
      <c r="I590" s="87"/>
      <c r="J590" s="87">
        <v>10</v>
      </c>
      <c r="K590" s="88">
        <v>8</v>
      </c>
      <c r="L590" s="72"/>
      <c r="M590" s="3"/>
      <c r="N590" s="30"/>
      <c r="O590" s="84"/>
      <c r="P590" s="85">
        <v>10</v>
      </c>
      <c r="Q590" s="86"/>
      <c r="R590" s="84"/>
      <c r="T590" s="112"/>
    </row>
    <row r="591" spans="1:20" ht="15.75" customHeight="1">
      <c r="A591" s="64">
        <v>1602</v>
      </c>
      <c r="B591" s="87"/>
      <c r="C591" s="87"/>
      <c r="D591" s="87"/>
      <c r="E591" s="87"/>
      <c r="F591" s="87"/>
      <c r="G591" s="87"/>
      <c r="H591" s="87"/>
      <c r="I591" s="87"/>
      <c r="J591" s="87">
        <v>2</v>
      </c>
      <c r="K591" s="88"/>
      <c r="L591" s="72"/>
      <c r="M591" s="3"/>
      <c r="N591" s="30"/>
      <c r="O591" s="84"/>
      <c r="P591" s="85">
        <v>2</v>
      </c>
      <c r="Q591" s="86"/>
      <c r="R591" s="84"/>
      <c r="T591" s="112"/>
    </row>
    <row r="592" spans="1:20" ht="15.75" customHeight="1">
      <c r="A592" s="64">
        <v>1701</v>
      </c>
      <c r="B592" s="87"/>
      <c r="C592" s="87"/>
      <c r="D592" s="87"/>
      <c r="E592" s="87"/>
      <c r="F592" s="87"/>
      <c r="G592" s="87"/>
      <c r="H592" s="87"/>
      <c r="I592" s="87"/>
      <c r="J592" s="87"/>
      <c r="K592" s="88"/>
      <c r="L592" s="72"/>
      <c r="M592" s="3"/>
      <c r="N592" s="30"/>
      <c r="O592" s="84"/>
      <c r="P592" s="85"/>
      <c r="Q592" s="86"/>
      <c r="R592" s="84"/>
      <c r="T592" s="112"/>
    </row>
    <row r="593" spans="1:20" ht="15.75" customHeight="1">
      <c r="A593" s="64">
        <v>1702</v>
      </c>
      <c r="B593" s="87"/>
      <c r="C593" s="87"/>
      <c r="D593" s="87"/>
      <c r="E593" s="87"/>
      <c r="F593" s="87"/>
      <c r="G593" s="87"/>
      <c r="H593" s="87"/>
      <c r="I593" s="87"/>
      <c r="J593" s="87"/>
      <c r="K593" s="88"/>
      <c r="L593" s="72"/>
      <c r="M593" s="3"/>
      <c r="N593" s="30"/>
      <c r="O593" s="3"/>
      <c r="P593" s="30"/>
      <c r="Q593" s="23"/>
      <c r="R593" s="84"/>
      <c r="T593" s="112"/>
    </row>
    <row r="594" spans="1:20" ht="15.75" customHeight="1">
      <c r="A594" s="64">
        <v>1801</v>
      </c>
      <c r="B594" s="87"/>
      <c r="C594" s="87"/>
      <c r="D594" s="87"/>
      <c r="E594" s="87"/>
      <c r="F594" s="87"/>
      <c r="G594" s="87"/>
      <c r="H594" s="87"/>
      <c r="I594" s="87"/>
      <c r="J594" s="87"/>
      <c r="K594" s="88"/>
      <c r="L594" s="72"/>
      <c r="M594" s="3"/>
      <c r="N594" s="30"/>
      <c r="O594" s="89" t="s">
        <v>83</v>
      </c>
      <c r="P594" s="90">
        <v>54</v>
      </c>
      <c r="Q594" s="91">
        <f>IF(SUM(K587:K590)=0,"",SUM(K587:K590))</f>
        <v>55</v>
      </c>
      <c r="R594" s="92" t="s">
        <v>11</v>
      </c>
      <c r="T594" s="112"/>
    </row>
    <row r="595" spans="1:20" ht="15.75" customHeight="1">
      <c r="A595" s="64">
        <v>1802</v>
      </c>
      <c r="B595" s="87"/>
      <c r="C595" s="87"/>
      <c r="D595" s="87"/>
      <c r="E595" s="87"/>
      <c r="F595" s="87"/>
      <c r="G595" s="87"/>
      <c r="H595" s="87"/>
      <c r="I595" s="87"/>
      <c r="J595" s="87"/>
      <c r="K595" s="88"/>
      <c r="L595" s="72"/>
      <c r="M595" s="3"/>
      <c r="N595" s="30"/>
      <c r="O595" s="93" t="s">
        <v>85</v>
      </c>
      <c r="P595" s="94">
        <f>IF(P594/B580=0,"",P594/B580)</f>
        <v>0.39705882352941174</v>
      </c>
      <c r="Q595" s="95">
        <f>IF(P594/Q594=0,"",P594/Q594)</f>
        <v>0.98181818181818181</v>
      </c>
      <c r="R595" s="96" t="s">
        <v>86</v>
      </c>
      <c r="T595" s="112"/>
    </row>
    <row r="596" spans="1:20" ht="15.75" customHeight="1">
      <c r="A596" s="64">
        <v>1901</v>
      </c>
      <c r="B596" s="87"/>
      <c r="C596" s="87"/>
      <c r="D596" s="87"/>
      <c r="E596" s="87"/>
      <c r="F596" s="87"/>
      <c r="G596" s="87"/>
      <c r="H596" s="87"/>
      <c r="I596" s="87"/>
      <c r="J596" s="87"/>
      <c r="K596" s="88"/>
      <c r="L596" s="97"/>
      <c r="M596" s="98"/>
      <c r="N596" s="99"/>
      <c r="O596" s="98"/>
      <c r="P596" s="99"/>
      <c r="Q596" s="99"/>
      <c r="R596" s="122"/>
      <c r="T596" s="112"/>
    </row>
    <row r="597" spans="1:20" ht="18" customHeight="1">
      <c r="A597" s="29"/>
      <c r="B597" s="30"/>
      <c r="C597" s="30"/>
      <c r="D597" s="288" t="s">
        <v>111</v>
      </c>
      <c r="E597" s="289"/>
      <c r="F597" s="289"/>
      <c r="G597" s="289"/>
      <c r="H597" s="289"/>
      <c r="I597" s="289"/>
      <c r="J597" s="290"/>
      <c r="K597" s="101">
        <f>SUM(K580:K593)</f>
        <v>55</v>
      </c>
      <c r="L597" s="102">
        <f>IF(SUM(K587:K588)=0,"",SUM(K587:K588)/B580)</f>
        <v>0.22794117647058823</v>
      </c>
      <c r="M597" s="102">
        <f>IF(K597=0,"",K597/B580)</f>
        <v>0.40441176470588236</v>
      </c>
      <c r="N597" s="102">
        <f>IF(K588=0,"",M597-L597)</f>
        <v>0.17647058823529413</v>
      </c>
      <c r="O597" s="3"/>
      <c r="P597" s="30"/>
      <c r="Q597" s="23"/>
      <c r="R597" s="3"/>
      <c r="T597" s="112"/>
    </row>
    <row r="598" spans="1:20" ht="12.75" customHeight="1">
      <c r="A598" s="29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"/>
      <c r="M598" s="3"/>
      <c r="N598" s="30"/>
      <c r="O598" s="3"/>
      <c r="P598" s="30"/>
      <c r="Q598" s="23"/>
      <c r="R598" s="3"/>
      <c r="S598" s="30"/>
      <c r="T598" s="23"/>
    </row>
    <row r="599" spans="1:20" ht="12.75" customHeight="1">
      <c r="A599" s="29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"/>
      <c r="M599" s="3"/>
      <c r="N599" s="30"/>
      <c r="O599" s="3"/>
      <c r="P599" s="30"/>
      <c r="Q599" s="23"/>
      <c r="R599" s="3"/>
      <c r="S599" s="30"/>
      <c r="T599" s="23"/>
    </row>
    <row r="600" spans="1:20" ht="26.25" customHeight="1">
      <c r="A600" s="2"/>
      <c r="B600" s="291" t="s">
        <v>99</v>
      </c>
      <c r="C600" s="292"/>
      <c r="D600" s="292"/>
      <c r="E600" s="292"/>
      <c r="F600" s="292"/>
      <c r="G600" s="292"/>
      <c r="H600" s="292"/>
      <c r="I600" s="292"/>
      <c r="J600" s="292"/>
      <c r="K600" s="60" t="s">
        <v>76</v>
      </c>
      <c r="L600" s="60"/>
      <c r="M600" s="60"/>
      <c r="N600" s="30"/>
      <c r="O600" s="3"/>
      <c r="P600" s="30"/>
      <c r="Q600" s="30"/>
      <c r="R600" s="30"/>
    </row>
    <row r="601" spans="1:20" ht="20.25" customHeight="1">
      <c r="A601" s="304" t="s">
        <v>10</v>
      </c>
      <c r="B601" s="294" t="s">
        <v>100</v>
      </c>
      <c r="C601" s="289"/>
      <c r="D601" s="289"/>
      <c r="E601" s="289"/>
      <c r="F601" s="289"/>
      <c r="G601" s="289"/>
      <c r="H601" s="289"/>
      <c r="I601" s="289"/>
      <c r="J601" s="290"/>
      <c r="K601" s="295" t="s">
        <v>11</v>
      </c>
      <c r="L601" s="286" t="s">
        <v>3</v>
      </c>
      <c r="M601" s="286" t="s">
        <v>4</v>
      </c>
      <c r="N601" s="284" t="s">
        <v>5</v>
      </c>
      <c r="O601" s="286" t="s">
        <v>6</v>
      </c>
      <c r="P601" s="287" t="s">
        <v>7</v>
      </c>
      <c r="Q601" s="287" t="s">
        <v>8</v>
      </c>
      <c r="R601" s="286" t="s">
        <v>101</v>
      </c>
    </row>
    <row r="602" spans="1:20" ht="15.75" customHeight="1">
      <c r="A602" s="285"/>
      <c r="B602" s="64" t="s">
        <v>102</v>
      </c>
      <c r="C602" s="64" t="s">
        <v>103</v>
      </c>
      <c r="D602" s="64" t="s">
        <v>104</v>
      </c>
      <c r="E602" s="64" t="s">
        <v>105</v>
      </c>
      <c r="F602" s="64" t="s">
        <v>106</v>
      </c>
      <c r="G602" s="64" t="s">
        <v>107</v>
      </c>
      <c r="H602" s="64" t="s">
        <v>108</v>
      </c>
      <c r="I602" s="64" t="s">
        <v>109</v>
      </c>
      <c r="J602" s="64" t="s">
        <v>110</v>
      </c>
      <c r="K602" s="285"/>
      <c r="L602" s="285"/>
      <c r="M602" s="285"/>
      <c r="N602" s="285"/>
      <c r="O602" s="285"/>
      <c r="P602" s="285"/>
      <c r="Q602" s="285"/>
      <c r="R602" s="285"/>
      <c r="T602" s="112"/>
    </row>
    <row r="603" spans="1:20" ht="15.75" customHeight="1">
      <c r="A603" s="64">
        <v>1102</v>
      </c>
      <c r="B603" s="65">
        <v>133</v>
      </c>
      <c r="C603" s="65"/>
      <c r="D603" s="65"/>
      <c r="E603" s="65"/>
      <c r="F603" s="65"/>
      <c r="G603" s="65"/>
      <c r="H603" s="65"/>
      <c r="I603" s="65"/>
      <c r="J603" s="65"/>
      <c r="K603" s="66"/>
      <c r="L603" s="67"/>
      <c r="M603" s="49"/>
      <c r="N603" s="68"/>
      <c r="O603" s="69"/>
      <c r="P603" s="70">
        <f>B603</f>
        <v>133</v>
      </c>
      <c r="Q603" s="71"/>
      <c r="R603" s="69"/>
      <c r="T603" s="112"/>
    </row>
    <row r="604" spans="1:20" ht="15.75" customHeight="1">
      <c r="A604" s="64">
        <v>1201</v>
      </c>
      <c r="B604" s="65"/>
      <c r="C604" s="65">
        <v>103</v>
      </c>
      <c r="D604" s="65"/>
      <c r="E604" s="65"/>
      <c r="F604" s="65"/>
      <c r="G604" s="65"/>
      <c r="H604" s="65"/>
      <c r="I604" s="65"/>
      <c r="J604" s="65"/>
      <c r="K604" s="66"/>
      <c r="L604" s="72"/>
      <c r="M604" s="3"/>
      <c r="N604" s="73"/>
      <c r="O604" s="74">
        <f>IF(C604=0,"",C604/B603)</f>
        <v>0.77443609022556392</v>
      </c>
      <c r="P604" s="75">
        <v>103</v>
      </c>
      <c r="Q604" s="76">
        <f t="shared" ref="Q604:Q611" si="103">IF(P604=0,"",P604/P603)</f>
        <v>0.77443609022556392</v>
      </c>
      <c r="R604" s="76">
        <f t="shared" ref="R604:R611" si="104">IF(P604=0,"",100%-Q604)</f>
        <v>0.22556390977443608</v>
      </c>
      <c r="T604" s="112"/>
    </row>
    <row r="605" spans="1:20" ht="15.75" customHeight="1">
      <c r="A605" s="64">
        <v>1202</v>
      </c>
      <c r="B605" s="65"/>
      <c r="C605" s="65"/>
      <c r="D605" s="65">
        <v>83</v>
      </c>
      <c r="E605" s="65"/>
      <c r="F605" s="65"/>
      <c r="G605" s="65"/>
      <c r="H605" s="65"/>
      <c r="I605" s="65"/>
      <c r="J605" s="65"/>
      <c r="K605" s="66"/>
      <c r="L605" s="72"/>
      <c r="M605" s="3"/>
      <c r="N605" s="73"/>
      <c r="O605" s="74">
        <f>IF(D605=0,"",D605/C604)</f>
        <v>0.80582524271844658</v>
      </c>
      <c r="P605" s="75">
        <v>94</v>
      </c>
      <c r="Q605" s="76">
        <f t="shared" si="103"/>
        <v>0.91262135922330101</v>
      </c>
      <c r="R605" s="76">
        <f t="shared" si="104"/>
        <v>8.737864077669899E-2</v>
      </c>
      <c r="T605" s="77">
        <f>P605/P603</f>
        <v>0.70676691729323304</v>
      </c>
    </row>
    <row r="606" spans="1:20" ht="15.75" customHeight="1">
      <c r="A606" s="64">
        <v>1301</v>
      </c>
      <c r="B606" s="65"/>
      <c r="C606" s="65"/>
      <c r="D606" s="65"/>
      <c r="E606" s="65">
        <v>76</v>
      </c>
      <c r="F606" s="65"/>
      <c r="G606" s="65"/>
      <c r="H606" s="65"/>
      <c r="I606" s="65"/>
      <c r="J606" s="65"/>
      <c r="K606" s="66"/>
      <c r="L606" s="72"/>
      <c r="M606" s="3"/>
      <c r="N606" s="73"/>
      <c r="O606" s="74">
        <f>IF(E606=0,"",E606/D605)</f>
        <v>0.91566265060240959</v>
      </c>
      <c r="P606" s="75">
        <v>88</v>
      </c>
      <c r="Q606" s="76">
        <f t="shared" si="103"/>
        <v>0.93617021276595747</v>
      </c>
      <c r="R606" s="76">
        <f t="shared" si="104"/>
        <v>6.3829787234042534E-2</v>
      </c>
      <c r="T606" s="112"/>
    </row>
    <row r="607" spans="1:20" ht="15.75" customHeight="1">
      <c r="A607" s="64">
        <v>1302</v>
      </c>
      <c r="B607" s="65"/>
      <c r="C607" s="65"/>
      <c r="D607" s="65"/>
      <c r="E607" s="65"/>
      <c r="F607" s="65">
        <v>68</v>
      </c>
      <c r="G607" s="65"/>
      <c r="H607" s="65"/>
      <c r="I607" s="65"/>
      <c r="J607" s="65"/>
      <c r="K607" s="66"/>
      <c r="L607" s="72"/>
      <c r="M607" s="3"/>
      <c r="N607" s="73"/>
      <c r="O607" s="74">
        <f>IF(F607=0,"",F607/E606)</f>
        <v>0.89473684210526316</v>
      </c>
      <c r="P607" s="75">
        <v>85</v>
      </c>
      <c r="Q607" s="76">
        <f t="shared" si="103"/>
        <v>0.96590909090909094</v>
      </c>
      <c r="R607" s="76">
        <f t="shared" si="104"/>
        <v>3.4090909090909061E-2</v>
      </c>
      <c r="T607" s="112"/>
    </row>
    <row r="608" spans="1:20" ht="15.75" customHeight="1">
      <c r="A608" s="64">
        <v>1401</v>
      </c>
      <c r="B608" s="65"/>
      <c r="C608" s="65"/>
      <c r="D608" s="65"/>
      <c r="E608" s="65"/>
      <c r="F608" s="65"/>
      <c r="G608" s="65">
        <v>67</v>
      </c>
      <c r="H608" s="65"/>
      <c r="I608" s="65"/>
      <c r="J608" s="65"/>
      <c r="K608" s="66"/>
      <c r="L608" s="72"/>
      <c r="M608" s="3"/>
      <c r="N608" s="73"/>
      <c r="O608" s="74">
        <f>IF(G608=0,"",G608/F607)</f>
        <v>0.98529411764705888</v>
      </c>
      <c r="P608" s="75">
        <v>82</v>
      </c>
      <c r="Q608" s="76">
        <f t="shared" si="103"/>
        <v>0.96470588235294119</v>
      </c>
      <c r="R608" s="76">
        <f t="shared" si="104"/>
        <v>3.5294117647058809E-2</v>
      </c>
      <c r="T608" s="112"/>
    </row>
    <row r="609" spans="1:20" ht="15.75" customHeight="1">
      <c r="A609" s="64">
        <v>1402</v>
      </c>
      <c r="B609" s="65"/>
      <c r="C609" s="65"/>
      <c r="D609" s="65"/>
      <c r="E609" s="65"/>
      <c r="F609" s="65"/>
      <c r="G609" s="65"/>
      <c r="H609" s="65">
        <v>64</v>
      </c>
      <c r="I609" s="65"/>
      <c r="J609" s="65"/>
      <c r="K609" s="66"/>
      <c r="L609" s="72"/>
      <c r="M609" s="3"/>
      <c r="N609" s="73"/>
      <c r="O609" s="74">
        <f>IF(H609=0,"",H609/G608)</f>
        <v>0.95522388059701491</v>
      </c>
      <c r="P609" s="75">
        <v>81</v>
      </c>
      <c r="Q609" s="76">
        <f t="shared" si="103"/>
        <v>0.98780487804878048</v>
      </c>
      <c r="R609" s="76">
        <f t="shared" si="104"/>
        <v>1.2195121951219523E-2</v>
      </c>
      <c r="T609" s="112"/>
    </row>
    <row r="610" spans="1:20" ht="15.75" customHeight="1">
      <c r="A610" s="64">
        <v>1501</v>
      </c>
      <c r="B610" s="65"/>
      <c r="C610" s="65"/>
      <c r="D610" s="65"/>
      <c r="E610" s="65"/>
      <c r="F610" s="65"/>
      <c r="G610" s="65"/>
      <c r="H610" s="65"/>
      <c r="I610" s="65">
        <v>64</v>
      </c>
      <c r="J610" s="65"/>
      <c r="K610" s="66"/>
      <c r="L610" s="72"/>
      <c r="M610" s="3"/>
      <c r="N610" s="73"/>
      <c r="O610" s="74">
        <f>IF(I610=0,"",I610/H609)</f>
        <v>1</v>
      </c>
      <c r="P610" s="75">
        <v>81</v>
      </c>
      <c r="Q610" s="76">
        <f t="shared" si="103"/>
        <v>1</v>
      </c>
      <c r="R610" s="76">
        <f t="shared" si="104"/>
        <v>0</v>
      </c>
      <c r="T610" s="112"/>
    </row>
    <row r="611" spans="1:20" ht="15.75" customHeight="1">
      <c r="A611" s="64">
        <v>1502</v>
      </c>
      <c r="B611" s="65"/>
      <c r="C611" s="65"/>
      <c r="D611" s="65"/>
      <c r="E611" s="65"/>
      <c r="F611" s="65"/>
      <c r="G611" s="65"/>
      <c r="H611" s="65"/>
      <c r="I611" s="65"/>
      <c r="J611" s="65">
        <v>64</v>
      </c>
      <c r="K611" s="66">
        <v>54</v>
      </c>
      <c r="L611" s="72"/>
      <c r="M611" s="3"/>
      <c r="N611" s="73"/>
      <c r="O611" s="78">
        <f>IF(J611=0,"",J611/I610)</f>
        <v>1</v>
      </c>
      <c r="P611" s="75">
        <v>81</v>
      </c>
      <c r="Q611" s="79">
        <f t="shared" si="103"/>
        <v>1</v>
      </c>
      <c r="R611" s="79">
        <f t="shared" si="104"/>
        <v>0</v>
      </c>
      <c r="T611" s="112"/>
    </row>
    <row r="612" spans="1:20" ht="15.75" customHeight="1">
      <c r="A612" s="64">
        <v>1601</v>
      </c>
      <c r="B612" s="65"/>
      <c r="C612" s="65"/>
      <c r="D612" s="65"/>
      <c r="E612" s="65"/>
      <c r="F612" s="65"/>
      <c r="G612" s="65"/>
      <c r="H612" s="65"/>
      <c r="I612" s="65"/>
      <c r="J612" s="65">
        <v>21</v>
      </c>
      <c r="K612" s="66">
        <v>18</v>
      </c>
      <c r="L612" s="72"/>
      <c r="M612" s="3"/>
      <c r="N612" s="30"/>
      <c r="O612" s="80"/>
      <c r="P612" s="75">
        <v>23</v>
      </c>
      <c r="Q612" s="82"/>
      <c r="R612" s="83"/>
      <c r="T612" s="112"/>
    </row>
    <row r="613" spans="1:20" ht="15.75" customHeight="1">
      <c r="A613" s="64">
        <v>1602</v>
      </c>
      <c r="B613" s="87"/>
      <c r="C613" s="87"/>
      <c r="D613" s="87"/>
      <c r="E613" s="87"/>
      <c r="F613" s="87"/>
      <c r="G613" s="87"/>
      <c r="H613" s="87"/>
      <c r="I613" s="87"/>
      <c r="J613" s="87">
        <v>5</v>
      </c>
      <c r="K613" s="88">
        <v>2</v>
      </c>
      <c r="L613" s="72"/>
      <c r="M613" s="3"/>
      <c r="N613" s="30"/>
      <c r="O613" s="84"/>
      <c r="P613" s="85">
        <v>5</v>
      </c>
      <c r="Q613" s="86"/>
      <c r="R613" s="84"/>
      <c r="T613" s="112"/>
    </row>
    <row r="614" spans="1:20" ht="15.75" customHeight="1">
      <c r="A614" s="64">
        <v>1701</v>
      </c>
      <c r="B614" s="87"/>
      <c r="C614" s="87"/>
      <c r="D614" s="87"/>
      <c r="E614" s="87"/>
      <c r="F614" s="87"/>
      <c r="G614" s="87"/>
      <c r="H614" s="87"/>
      <c r="I614" s="87"/>
      <c r="J614" s="87"/>
      <c r="K614" s="88"/>
      <c r="L614" s="72"/>
      <c r="M614" s="3"/>
      <c r="N614" s="30"/>
      <c r="O614" s="84"/>
      <c r="P614" s="85"/>
      <c r="Q614" s="86"/>
      <c r="R614" s="84"/>
      <c r="T614" s="112"/>
    </row>
    <row r="615" spans="1:20" ht="15.75" customHeight="1">
      <c r="A615" s="64">
        <v>1702</v>
      </c>
      <c r="B615" s="87"/>
      <c r="C615" s="87"/>
      <c r="D615" s="87"/>
      <c r="E615" s="87"/>
      <c r="F615" s="87"/>
      <c r="G615" s="87"/>
      <c r="H615" s="87"/>
      <c r="I615" s="87"/>
      <c r="J615" s="87"/>
      <c r="K615" s="88"/>
      <c r="L615" s="72"/>
      <c r="M615" s="3"/>
      <c r="N615" s="30"/>
      <c r="O615" s="84"/>
      <c r="P615" s="85"/>
      <c r="Q615" s="86"/>
      <c r="R615" s="84"/>
      <c r="T615" s="112"/>
    </row>
    <row r="616" spans="1:20" ht="15.75" customHeight="1">
      <c r="A616" s="64">
        <v>1801</v>
      </c>
      <c r="B616" s="87"/>
      <c r="C616" s="87"/>
      <c r="D616" s="87"/>
      <c r="E616" s="87"/>
      <c r="F616" s="87"/>
      <c r="G616" s="87"/>
      <c r="H616" s="87"/>
      <c r="I616" s="87"/>
      <c r="J616" s="87"/>
      <c r="K616" s="88"/>
      <c r="L616" s="72"/>
      <c r="M616" s="3"/>
      <c r="N616" s="30"/>
      <c r="O616" s="3"/>
      <c r="P616" s="30"/>
      <c r="Q616" s="23"/>
      <c r="R616" s="84"/>
      <c r="T616" s="112"/>
    </row>
    <row r="617" spans="1:20" ht="15.75" customHeight="1">
      <c r="A617" s="64">
        <v>1802</v>
      </c>
      <c r="B617" s="87"/>
      <c r="C617" s="87"/>
      <c r="D617" s="87"/>
      <c r="E617" s="87"/>
      <c r="F617" s="87"/>
      <c r="G617" s="87"/>
      <c r="H617" s="87"/>
      <c r="I617" s="87"/>
      <c r="J617" s="87"/>
      <c r="K617" s="88"/>
      <c r="L617" s="72"/>
      <c r="M617" s="3"/>
      <c r="N617" s="30"/>
      <c r="O617" s="89" t="s">
        <v>83</v>
      </c>
      <c r="P617" s="90">
        <v>74</v>
      </c>
      <c r="Q617" s="91">
        <f>IF(SUM(K610:K613)=0,"",SUM(K610:K613))</f>
        <v>74</v>
      </c>
      <c r="R617" s="92" t="s">
        <v>11</v>
      </c>
      <c r="T617" s="112"/>
    </row>
    <row r="618" spans="1:20" ht="15.75" customHeight="1">
      <c r="A618" s="64">
        <v>1901</v>
      </c>
      <c r="B618" s="87"/>
      <c r="C618" s="87"/>
      <c r="D618" s="87"/>
      <c r="E618" s="87"/>
      <c r="F618" s="87"/>
      <c r="G618" s="87"/>
      <c r="H618" s="87"/>
      <c r="I618" s="87"/>
      <c r="J618" s="87"/>
      <c r="K618" s="88"/>
      <c r="L618" s="72"/>
      <c r="M618" s="3"/>
      <c r="N618" s="30"/>
      <c r="O618" s="93" t="s">
        <v>85</v>
      </c>
      <c r="P618" s="94">
        <f>IF(P617/B603=0,"",P617/B603)</f>
        <v>0.55639097744360899</v>
      </c>
      <c r="Q618" s="95">
        <f>IF(P617/Q617=0,"",P617/Q617)</f>
        <v>1</v>
      </c>
      <c r="R618" s="96" t="s">
        <v>86</v>
      </c>
      <c r="T618" s="112"/>
    </row>
    <row r="619" spans="1:20" ht="15.75" customHeight="1">
      <c r="A619" s="64">
        <v>1902</v>
      </c>
      <c r="B619" s="87"/>
      <c r="C619" s="87"/>
      <c r="D619" s="87"/>
      <c r="E619" s="87"/>
      <c r="F619" s="87"/>
      <c r="G619" s="87"/>
      <c r="H619" s="87"/>
      <c r="I619" s="87"/>
      <c r="J619" s="87"/>
      <c r="K619" s="88"/>
      <c r="L619" s="97"/>
      <c r="M619" s="98"/>
      <c r="N619" s="99"/>
      <c r="O619" s="98"/>
      <c r="P619" s="99"/>
      <c r="Q619" s="99"/>
      <c r="R619" s="122"/>
      <c r="T619" s="112"/>
    </row>
    <row r="620" spans="1:20" ht="18" customHeight="1">
      <c r="A620" s="29"/>
      <c r="B620" s="30"/>
      <c r="C620" s="30"/>
      <c r="D620" s="288" t="s">
        <v>111</v>
      </c>
      <c r="E620" s="289"/>
      <c r="F620" s="289"/>
      <c r="G620" s="289"/>
      <c r="H620" s="289"/>
      <c r="I620" s="289"/>
      <c r="J620" s="290"/>
      <c r="K620" s="101">
        <f>SUM(K603:K616)</f>
        <v>74</v>
      </c>
      <c r="L620" s="102">
        <f>IF(SUM(K610:K611)=0,"",SUM(K610:K611)/B603)</f>
        <v>0.40601503759398494</v>
      </c>
      <c r="M620" s="102">
        <f>IF(K620=0,"",K620/B603)</f>
        <v>0.55639097744360899</v>
      </c>
      <c r="N620" s="102">
        <f>IF(K611=0,"",M620-L620)</f>
        <v>0.15037593984962405</v>
      </c>
      <c r="O620" s="3"/>
      <c r="P620" s="30"/>
      <c r="Q620" s="23"/>
      <c r="R620" s="3"/>
      <c r="T620" s="112"/>
    </row>
    <row r="621" spans="1:20" ht="12.75" customHeight="1">
      <c r="L621" s="3"/>
      <c r="M621" s="3"/>
      <c r="O621" s="3"/>
    </row>
    <row r="622" spans="1:20" ht="12.75" customHeight="1">
      <c r="L622" s="3"/>
      <c r="M622" s="3"/>
      <c r="O622" s="3"/>
    </row>
    <row r="623" spans="1:20" ht="26.25" customHeight="1">
      <c r="A623" s="2"/>
      <c r="B623" s="291" t="s">
        <v>99</v>
      </c>
      <c r="C623" s="292"/>
      <c r="D623" s="292"/>
      <c r="E623" s="292"/>
      <c r="F623" s="292"/>
      <c r="G623" s="292"/>
      <c r="H623" s="292"/>
      <c r="I623" s="292"/>
      <c r="J623" s="292"/>
      <c r="K623" s="60" t="s">
        <v>80</v>
      </c>
      <c r="L623" s="60"/>
      <c r="M623" s="60"/>
      <c r="N623" s="30"/>
      <c r="O623" s="3"/>
      <c r="P623" s="30"/>
      <c r="Q623" s="30"/>
      <c r="R623" s="30"/>
    </row>
    <row r="624" spans="1:20" ht="20.25" customHeight="1">
      <c r="A624" s="304" t="s">
        <v>10</v>
      </c>
      <c r="B624" s="294" t="s">
        <v>100</v>
      </c>
      <c r="C624" s="289"/>
      <c r="D624" s="289"/>
      <c r="E624" s="289"/>
      <c r="F624" s="289"/>
      <c r="G624" s="289"/>
      <c r="H624" s="289"/>
      <c r="I624" s="289"/>
      <c r="J624" s="290"/>
      <c r="K624" s="295" t="s">
        <v>11</v>
      </c>
      <c r="L624" s="286" t="s">
        <v>3</v>
      </c>
      <c r="M624" s="286" t="s">
        <v>4</v>
      </c>
      <c r="N624" s="284" t="s">
        <v>5</v>
      </c>
      <c r="O624" s="286" t="s">
        <v>6</v>
      </c>
      <c r="P624" s="287" t="s">
        <v>7</v>
      </c>
      <c r="Q624" s="287" t="s">
        <v>8</v>
      </c>
      <c r="R624" s="286" t="s">
        <v>101</v>
      </c>
    </row>
    <row r="625" spans="1:20" ht="15.75" customHeight="1">
      <c r="A625" s="285"/>
      <c r="B625" s="64" t="s">
        <v>102</v>
      </c>
      <c r="C625" s="64" t="s">
        <v>103</v>
      </c>
      <c r="D625" s="64" t="s">
        <v>104</v>
      </c>
      <c r="E625" s="64" t="s">
        <v>105</v>
      </c>
      <c r="F625" s="64" t="s">
        <v>106</v>
      </c>
      <c r="G625" s="64" t="s">
        <v>107</v>
      </c>
      <c r="H625" s="64" t="s">
        <v>108</v>
      </c>
      <c r="I625" s="64" t="s">
        <v>109</v>
      </c>
      <c r="J625" s="64" t="s">
        <v>110</v>
      </c>
      <c r="K625" s="285"/>
      <c r="L625" s="285"/>
      <c r="M625" s="285"/>
      <c r="N625" s="285"/>
      <c r="O625" s="285"/>
      <c r="P625" s="285"/>
      <c r="Q625" s="285"/>
      <c r="R625" s="285"/>
      <c r="T625" s="112"/>
    </row>
    <row r="626" spans="1:20" ht="15.75" customHeight="1">
      <c r="A626" s="64">
        <v>1201</v>
      </c>
      <c r="B626" s="65">
        <v>132</v>
      </c>
      <c r="C626" s="65"/>
      <c r="D626" s="65"/>
      <c r="E626" s="65"/>
      <c r="F626" s="65"/>
      <c r="G626" s="65"/>
      <c r="H626" s="65"/>
      <c r="I626" s="65"/>
      <c r="J626" s="65"/>
      <c r="K626" s="66"/>
      <c r="L626" s="67"/>
      <c r="M626" s="49"/>
      <c r="N626" s="68"/>
      <c r="O626" s="69"/>
      <c r="P626" s="70">
        <f>B626</f>
        <v>132</v>
      </c>
      <c r="Q626" s="71"/>
      <c r="R626" s="69"/>
      <c r="T626" s="112"/>
    </row>
    <row r="627" spans="1:20" ht="15.75" customHeight="1">
      <c r="A627" s="64">
        <v>1202</v>
      </c>
      <c r="B627" s="65"/>
      <c r="C627" s="65">
        <v>77</v>
      </c>
      <c r="D627" s="65"/>
      <c r="E627" s="65"/>
      <c r="F627" s="65"/>
      <c r="G627" s="65"/>
      <c r="H627" s="65"/>
      <c r="I627" s="65"/>
      <c r="J627" s="65"/>
      <c r="K627" s="66"/>
      <c r="L627" s="72"/>
      <c r="M627" s="3"/>
      <c r="N627" s="73"/>
      <c r="O627" s="74">
        <f>IF(C627=0,"",C627/B626)</f>
        <v>0.58333333333333337</v>
      </c>
      <c r="P627" s="75">
        <v>77</v>
      </c>
      <c r="Q627" s="76">
        <f t="shared" ref="Q627:Q634" si="105">IF(P627=0,"",P627/P626)</f>
        <v>0.58333333333333337</v>
      </c>
      <c r="R627" s="76">
        <f t="shared" ref="R627:R634" si="106">IF(P627=0,"",100%-Q627)</f>
        <v>0.41666666666666663</v>
      </c>
      <c r="T627" s="112"/>
    </row>
    <row r="628" spans="1:20" ht="15.75" customHeight="1">
      <c r="A628" s="64">
        <v>1301</v>
      </c>
      <c r="B628" s="65"/>
      <c r="C628" s="65"/>
      <c r="D628" s="65">
        <v>55</v>
      </c>
      <c r="E628" s="65"/>
      <c r="F628" s="65"/>
      <c r="G628" s="65"/>
      <c r="H628" s="65"/>
      <c r="I628" s="65"/>
      <c r="J628" s="65"/>
      <c r="K628" s="66"/>
      <c r="L628" s="72"/>
      <c r="M628" s="3"/>
      <c r="N628" s="73"/>
      <c r="O628" s="74">
        <f>IF(D628=0,"",D628/C627)</f>
        <v>0.7142857142857143</v>
      </c>
      <c r="P628" s="75">
        <v>63</v>
      </c>
      <c r="Q628" s="76">
        <f t="shared" si="105"/>
        <v>0.81818181818181823</v>
      </c>
      <c r="R628" s="76">
        <f t="shared" si="106"/>
        <v>0.18181818181818177</v>
      </c>
      <c r="T628" s="77">
        <f>P628/P626</f>
        <v>0.47727272727272729</v>
      </c>
    </row>
    <row r="629" spans="1:20" ht="15.75" customHeight="1">
      <c r="A629" s="64">
        <v>1302</v>
      </c>
      <c r="B629" s="65"/>
      <c r="C629" s="65"/>
      <c r="D629" s="65"/>
      <c r="E629" s="65">
        <v>49</v>
      </c>
      <c r="F629" s="65"/>
      <c r="G629" s="65"/>
      <c r="H629" s="65"/>
      <c r="I629" s="65"/>
      <c r="J629" s="65"/>
      <c r="K629" s="66"/>
      <c r="L629" s="72"/>
      <c r="M629" s="3"/>
      <c r="N629" s="73"/>
      <c r="O629" s="74">
        <f>IF(E629=0,"",E629/D628)</f>
        <v>0.89090909090909087</v>
      </c>
      <c r="P629" s="75">
        <v>58</v>
      </c>
      <c r="Q629" s="76">
        <f t="shared" si="105"/>
        <v>0.92063492063492058</v>
      </c>
      <c r="R629" s="76">
        <f t="shared" si="106"/>
        <v>7.9365079365079416E-2</v>
      </c>
      <c r="T629" s="112"/>
    </row>
    <row r="630" spans="1:20" ht="15.75" customHeight="1">
      <c r="A630" s="64">
        <v>1401</v>
      </c>
      <c r="B630" s="65"/>
      <c r="C630" s="65"/>
      <c r="D630" s="65"/>
      <c r="E630" s="65"/>
      <c r="F630" s="65">
        <v>48</v>
      </c>
      <c r="G630" s="65"/>
      <c r="H630" s="65"/>
      <c r="I630" s="65"/>
      <c r="J630" s="65"/>
      <c r="K630" s="66"/>
      <c r="L630" s="72"/>
      <c r="M630" s="3"/>
      <c r="N630" s="73"/>
      <c r="O630" s="74">
        <f>IF(F630=0,"",F630/E629)</f>
        <v>0.97959183673469385</v>
      </c>
      <c r="P630" s="75">
        <v>54</v>
      </c>
      <c r="Q630" s="76">
        <f t="shared" si="105"/>
        <v>0.93103448275862066</v>
      </c>
      <c r="R630" s="76">
        <f t="shared" si="106"/>
        <v>6.8965517241379337E-2</v>
      </c>
      <c r="T630" s="112"/>
    </row>
    <row r="631" spans="1:20" ht="15.75" customHeight="1">
      <c r="A631" s="64">
        <v>1402</v>
      </c>
      <c r="B631" s="65"/>
      <c r="C631" s="65"/>
      <c r="D631" s="65"/>
      <c r="E631" s="65"/>
      <c r="F631" s="65"/>
      <c r="G631" s="65">
        <v>47</v>
      </c>
      <c r="H631" s="65"/>
      <c r="I631" s="65"/>
      <c r="J631" s="65"/>
      <c r="K631" s="66"/>
      <c r="L631" s="72"/>
      <c r="M631" s="3"/>
      <c r="N631" s="73"/>
      <c r="O631" s="74">
        <f>IF(G631=0,"",G631/F630)</f>
        <v>0.97916666666666663</v>
      </c>
      <c r="P631" s="75">
        <v>54</v>
      </c>
      <c r="Q631" s="76">
        <f t="shared" si="105"/>
        <v>1</v>
      </c>
      <c r="R631" s="76">
        <f t="shared" si="106"/>
        <v>0</v>
      </c>
      <c r="T631" s="112"/>
    </row>
    <row r="632" spans="1:20" ht="15.75" customHeight="1">
      <c r="A632" s="64">
        <v>1501</v>
      </c>
      <c r="B632" s="65"/>
      <c r="C632" s="65"/>
      <c r="D632" s="65"/>
      <c r="E632" s="65"/>
      <c r="F632" s="65"/>
      <c r="G632" s="65"/>
      <c r="H632" s="65">
        <v>45</v>
      </c>
      <c r="I632" s="65"/>
      <c r="J632" s="65"/>
      <c r="K632" s="66"/>
      <c r="L632" s="72"/>
      <c r="M632" s="3"/>
      <c r="N632" s="73"/>
      <c r="O632" s="74">
        <f>IF(H632=0,"",H632/G631)</f>
        <v>0.95744680851063835</v>
      </c>
      <c r="P632" s="75">
        <v>54</v>
      </c>
      <c r="Q632" s="76">
        <f t="shared" si="105"/>
        <v>1</v>
      </c>
      <c r="R632" s="76">
        <f t="shared" si="106"/>
        <v>0</v>
      </c>
      <c r="T632" s="112"/>
    </row>
    <row r="633" spans="1:20" ht="15.75" customHeight="1">
      <c r="A633" s="64">
        <v>1502</v>
      </c>
      <c r="B633" s="65"/>
      <c r="C633" s="65"/>
      <c r="D633" s="65"/>
      <c r="E633" s="65"/>
      <c r="F633" s="65"/>
      <c r="G633" s="65"/>
      <c r="H633" s="65"/>
      <c r="I633" s="65">
        <v>45</v>
      </c>
      <c r="J633" s="65"/>
      <c r="K633" s="66"/>
      <c r="L633" s="72"/>
      <c r="M633" s="3"/>
      <c r="N633" s="73"/>
      <c r="O633" s="74">
        <f>IF(I633=0,"",I633/H632)</f>
        <v>1</v>
      </c>
      <c r="P633" s="75">
        <v>53</v>
      </c>
      <c r="Q633" s="76">
        <f t="shared" si="105"/>
        <v>0.98148148148148151</v>
      </c>
      <c r="R633" s="76">
        <f t="shared" si="106"/>
        <v>1.851851851851849E-2</v>
      </c>
      <c r="T633" s="112"/>
    </row>
    <row r="634" spans="1:20" ht="15.75" customHeight="1">
      <c r="A634" s="64">
        <v>1601</v>
      </c>
      <c r="B634" s="65"/>
      <c r="C634" s="65"/>
      <c r="D634" s="65"/>
      <c r="E634" s="65"/>
      <c r="F634" s="65"/>
      <c r="G634" s="65"/>
      <c r="H634" s="65"/>
      <c r="I634" s="65"/>
      <c r="J634" s="65">
        <v>45</v>
      </c>
      <c r="K634" s="66">
        <v>38</v>
      </c>
      <c r="L634" s="72"/>
      <c r="M634" s="3"/>
      <c r="N634" s="73"/>
      <c r="O634" s="78">
        <f>IF(J634=0,"",J634/I633)</f>
        <v>1</v>
      </c>
      <c r="P634" s="75">
        <v>53</v>
      </c>
      <c r="Q634" s="79">
        <f t="shared" si="105"/>
        <v>1</v>
      </c>
      <c r="R634" s="79">
        <f t="shared" si="106"/>
        <v>0</v>
      </c>
      <c r="T634" s="112"/>
    </row>
    <row r="635" spans="1:20" ht="15.75" customHeight="1">
      <c r="A635" s="64">
        <v>1602</v>
      </c>
      <c r="B635" s="65"/>
      <c r="C635" s="65"/>
      <c r="D635" s="65"/>
      <c r="E635" s="65"/>
      <c r="F635" s="65"/>
      <c r="G635" s="65"/>
      <c r="H635" s="65"/>
      <c r="I635" s="65"/>
      <c r="J635" s="65">
        <v>13</v>
      </c>
      <c r="K635" s="66">
        <v>12</v>
      </c>
      <c r="L635" s="72"/>
      <c r="M635" s="3"/>
      <c r="N635" s="30"/>
      <c r="O635" s="80"/>
      <c r="P635" s="75">
        <v>14</v>
      </c>
      <c r="Q635" s="82"/>
      <c r="R635" s="83"/>
      <c r="T635" s="112"/>
    </row>
    <row r="636" spans="1:20" ht="15.75" customHeight="1">
      <c r="A636" s="64">
        <v>1701</v>
      </c>
      <c r="B636" s="87"/>
      <c r="C636" s="87"/>
      <c r="D636" s="87"/>
      <c r="E636" s="87"/>
      <c r="F636" s="87"/>
      <c r="G636" s="87"/>
      <c r="H636" s="87"/>
      <c r="I636" s="87"/>
      <c r="J636" s="87"/>
      <c r="K636" s="88"/>
      <c r="L636" s="72"/>
      <c r="M636" s="3"/>
      <c r="N636" s="30"/>
      <c r="O636" s="84"/>
      <c r="P636" s="85"/>
      <c r="Q636" s="86"/>
      <c r="R636" s="84"/>
      <c r="T636" s="112"/>
    </row>
    <row r="637" spans="1:20" ht="15.75" customHeight="1">
      <c r="A637" s="64">
        <v>1702</v>
      </c>
      <c r="B637" s="87"/>
      <c r="C637" s="87"/>
      <c r="D637" s="87"/>
      <c r="E637" s="87"/>
      <c r="F637" s="87"/>
      <c r="G637" s="87"/>
      <c r="H637" s="87"/>
      <c r="I637" s="87"/>
      <c r="J637" s="87"/>
      <c r="K637" s="88"/>
      <c r="L637" s="72"/>
      <c r="M637" s="3"/>
      <c r="N637" s="30"/>
      <c r="O637" s="84"/>
      <c r="P637" s="85"/>
      <c r="Q637" s="86"/>
      <c r="R637" s="84"/>
      <c r="T637" s="112"/>
    </row>
    <row r="638" spans="1:20" ht="15.75" customHeight="1">
      <c r="A638" s="64">
        <v>1801</v>
      </c>
      <c r="B638" s="87"/>
      <c r="C638" s="87"/>
      <c r="D638" s="87"/>
      <c r="E638" s="87"/>
      <c r="F638" s="87"/>
      <c r="G638" s="87"/>
      <c r="H638" s="87"/>
      <c r="I638" s="87"/>
      <c r="J638" s="87"/>
      <c r="K638" s="88"/>
      <c r="L638" s="72"/>
      <c r="M638" s="3"/>
      <c r="N638" s="30"/>
      <c r="O638" s="84"/>
      <c r="P638" s="85"/>
      <c r="Q638" s="86"/>
      <c r="R638" s="84"/>
      <c r="T638" s="112"/>
    </row>
    <row r="639" spans="1:20" ht="15.75" customHeight="1">
      <c r="A639" s="64">
        <v>1802</v>
      </c>
      <c r="B639" s="87"/>
      <c r="C639" s="87"/>
      <c r="D639" s="87"/>
      <c r="E639" s="87"/>
      <c r="F639" s="87"/>
      <c r="G639" s="87"/>
      <c r="H639" s="87"/>
      <c r="I639" s="87"/>
      <c r="J639" s="87"/>
      <c r="K639" s="88"/>
      <c r="L639" s="72"/>
      <c r="M639" s="3"/>
      <c r="N639" s="30"/>
      <c r="O639" s="3"/>
      <c r="P639" s="30"/>
      <c r="Q639" s="23"/>
      <c r="R639" s="84"/>
      <c r="T639" s="112"/>
    </row>
    <row r="640" spans="1:20" ht="15.75" customHeight="1">
      <c r="A640" s="64">
        <v>1901</v>
      </c>
      <c r="B640" s="87"/>
      <c r="C640" s="87"/>
      <c r="D640" s="87"/>
      <c r="E640" s="87"/>
      <c r="F640" s="87"/>
      <c r="G640" s="87"/>
      <c r="H640" s="87"/>
      <c r="I640" s="87"/>
      <c r="J640" s="87"/>
      <c r="K640" s="88"/>
      <c r="L640" s="72"/>
      <c r="M640" s="3"/>
      <c r="N640" s="30"/>
      <c r="O640" s="89" t="s">
        <v>83</v>
      </c>
      <c r="P640" s="90">
        <v>49</v>
      </c>
      <c r="Q640" s="91">
        <f>IF(SUM(K633:K636)=0,"",SUM(K633:K636))</f>
        <v>50</v>
      </c>
      <c r="R640" s="92" t="s">
        <v>11</v>
      </c>
      <c r="T640" s="112"/>
    </row>
    <row r="641" spans="1:20" ht="15.75" customHeight="1">
      <c r="A641" s="64">
        <v>1902</v>
      </c>
      <c r="B641" s="87"/>
      <c r="C641" s="87"/>
      <c r="D641" s="87"/>
      <c r="E641" s="87"/>
      <c r="F641" s="87"/>
      <c r="G641" s="87"/>
      <c r="H641" s="87"/>
      <c r="I641" s="87"/>
      <c r="J641" s="87"/>
      <c r="K641" s="88"/>
      <c r="L641" s="72"/>
      <c r="M641" s="3"/>
      <c r="N641" s="30"/>
      <c r="O641" s="93" t="s">
        <v>85</v>
      </c>
      <c r="P641" s="94">
        <f>IF(P640/B626=0,"",P640/B626)</f>
        <v>0.37121212121212122</v>
      </c>
      <c r="Q641" s="95">
        <f>IF(P640/Q640=0,"",P640/Q640)</f>
        <v>0.98</v>
      </c>
      <c r="R641" s="96" t="s">
        <v>86</v>
      </c>
      <c r="T641" s="112"/>
    </row>
    <row r="642" spans="1:20" ht="15.75" customHeight="1">
      <c r="A642" s="64">
        <v>2001</v>
      </c>
      <c r="B642" s="87"/>
      <c r="C642" s="87"/>
      <c r="D642" s="87"/>
      <c r="E642" s="87"/>
      <c r="F642" s="87"/>
      <c r="G642" s="87"/>
      <c r="H642" s="87"/>
      <c r="I642" s="87"/>
      <c r="J642" s="87"/>
      <c r="K642" s="88"/>
      <c r="L642" s="97"/>
      <c r="M642" s="98"/>
      <c r="N642" s="99"/>
      <c r="O642" s="98"/>
      <c r="P642" s="99"/>
      <c r="Q642" s="99"/>
      <c r="R642" s="122"/>
      <c r="T642" s="112"/>
    </row>
    <row r="643" spans="1:20" ht="18" customHeight="1">
      <c r="A643" s="29"/>
      <c r="B643" s="30"/>
      <c r="C643" s="30"/>
      <c r="D643" s="288" t="s">
        <v>111</v>
      </c>
      <c r="E643" s="289"/>
      <c r="F643" s="289"/>
      <c r="G643" s="289"/>
      <c r="H643" s="289"/>
      <c r="I643" s="289"/>
      <c r="J643" s="290"/>
      <c r="K643" s="101">
        <f>SUM(K626:K639)</f>
        <v>50</v>
      </c>
      <c r="L643" s="102">
        <f>IF(SUM(K633:K634)=0,"",SUM(K633:K634)/B626)</f>
        <v>0.2878787878787879</v>
      </c>
      <c r="M643" s="102">
        <f>IF(K643=0,"",K643/B626)</f>
        <v>0.37878787878787878</v>
      </c>
      <c r="N643" s="102">
        <f>IF(K634=0,"",M643-L643)</f>
        <v>9.0909090909090884E-2</v>
      </c>
      <c r="O643" s="3"/>
      <c r="P643" s="30"/>
      <c r="Q643" s="23"/>
      <c r="R643" s="3"/>
      <c r="T643" s="112"/>
    </row>
    <row r="644" spans="1:20" ht="12.75" customHeight="1">
      <c r="L644" s="3"/>
      <c r="M644" s="3"/>
      <c r="N644" s="3"/>
      <c r="O644" s="3"/>
    </row>
    <row r="645" spans="1:20" ht="12.75" customHeight="1">
      <c r="L645" s="3"/>
      <c r="M645" s="3"/>
      <c r="N645" s="3"/>
      <c r="O645" s="3"/>
    </row>
    <row r="646" spans="1:20" ht="26.25" customHeight="1">
      <c r="A646" s="2"/>
      <c r="B646" s="291" t="s">
        <v>99</v>
      </c>
      <c r="C646" s="292"/>
      <c r="D646" s="292"/>
      <c r="E646" s="292"/>
      <c r="F646" s="292"/>
      <c r="G646" s="292"/>
      <c r="H646" s="292"/>
      <c r="I646" s="292"/>
      <c r="J646" s="292"/>
      <c r="K646" s="60" t="s">
        <v>84</v>
      </c>
      <c r="L646" s="60"/>
      <c r="M646" s="60"/>
      <c r="N646" s="30"/>
      <c r="O646" s="3"/>
      <c r="P646" s="30"/>
      <c r="Q646" s="30"/>
      <c r="R646" s="30"/>
    </row>
    <row r="647" spans="1:20" ht="20.25" customHeight="1">
      <c r="A647" s="304" t="s">
        <v>10</v>
      </c>
      <c r="B647" s="294" t="s">
        <v>100</v>
      </c>
      <c r="C647" s="289"/>
      <c r="D647" s="289"/>
      <c r="E647" s="289"/>
      <c r="F647" s="289"/>
      <c r="G647" s="289"/>
      <c r="H647" s="289"/>
      <c r="I647" s="289"/>
      <c r="J647" s="290"/>
      <c r="K647" s="295" t="s">
        <v>11</v>
      </c>
      <c r="L647" s="286" t="s">
        <v>3</v>
      </c>
      <c r="M647" s="286" t="s">
        <v>4</v>
      </c>
      <c r="N647" s="284" t="s">
        <v>5</v>
      </c>
      <c r="O647" s="286" t="s">
        <v>6</v>
      </c>
      <c r="P647" s="287" t="s">
        <v>7</v>
      </c>
      <c r="Q647" s="287" t="s">
        <v>8</v>
      </c>
      <c r="R647" s="286" t="s">
        <v>101</v>
      </c>
    </row>
    <row r="648" spans="1:20" ht="15.75" customHeight="1">
      <c r="A648" s="285"/>
      <c r="B648" s="64" t="s">
        <v>102</v>
      </c>
      <c r="C648" s="64" t="s">
        <v>103</v>
      </c>
      <c r="D648" s="64" t="s">
        <v>104</v>
      </c>
      <c r="E648" s="64" t="s">
        <v>105</v>
      </c>
      <c r="F648" s="64" t="s">
        <v>106</v>
      </c>
      <c r="G648" s="64" t="s">
        <v>107</v>
      </c>
      <c r="H648" s="64" t="s">
        <v>108</v>
      </c>
      <c r="I648" s="64" t="s">
        <v>109</v>
      </c>
      <c r="J648" s="64" t="s">
        <v>110</v>
      </c>
      <c r="K648" s="285"/>
      <c r="L648" s="285"/>
      <c r="M648" s="285"/>
      <c r="N648" s="285"/>
      <c r="O648" s="285"/>
      <c r="P648" s="285"/>
      <c r="Q648" s="285"/>
      <c r="R648" s="285"/>
      <c r="T648" s="112"/>
    </row>
    <row r="649" spans="1:20" ht="15.75" customHeight="1">
      <c r="A649" s="64">
        <v>1202</v>
      </c>
      <c r="B649" s="65">
        <v>144</v>
      </c>
      <c r="C649" s="65"/>
      <c r="D649" s="65"/>
      <c r="E649" s="65"/>
      <c r="F649" s="65"/>
      <c r="G649" s="65"/>
      <c r="H649" s="65"/>
      <c r="I649" s="65"/>
      <c r="J649" s="65"/>
      <c r="K649" s="66"/>
      <c r="L649" s="67"/>
      <c r="M649" s="49"/>
      <c r="N649" s="68"/>
      <c r="O649" s="69"/>
      <c r="P649" s="70">
        <f>B649</f>
        <v>144</v>
      </c>
      <c r="Q649" s="71"/>
      <c r="R649" s="69"/>
      <c r="T649" s="112"/>
    </row>
    <row r="650" spans="1:20" ht="15.75" customHeight="1">
      <c r="A650" s="64">
        <v>1301</v>
      </c>
      <c r="B650" s="65"/>
      <c r="C650" s="65">
        <v>107</v>
      </c>
      <c r="D650" s="65"/>
      <c r="E650" s="65"/>
      <c r="F650" s="65"/>
      <c r="G650" s="65"/>
      <c r="H650" s="65"/>
      <c r="I650" s="65"/>
      <c r="J650" s="65"/>
      <c r="K650" s="66"/>
      <c r="L650" s="72"/>
      <c r="M650" s="3"/>
      <c r="N650" s="73"/>
      <c r="O650" s="74">
        <f>IF(C650=0,"",C650/B649)</f>
        <v>0.74305555555555558</v>
      </c>
      <c r="P650" s="75">
        <v>108</v>
      </c>
      <c r="Q650" s="76">
        <f t="shared" ref="Q650:Q657" si="107">IF(P650=0,"",P650/P649)</f>
        <v>0.75</v>
      </c>
      <c r="R650" s="76">
        <f t="shared" ref="R650:R657" si="108">IF(P650=0,"",100%-Q650)</f>
        <v>0.25</v>
      </c>
      <c r="T650" s="112"/>
    </row>
    <row r="651" spans="1:20" ht="15.75" customHeight="1">
      <c r="A651" s="64">
        <v>1302</v>
      </c>
      <c r="B651" s="65"/>
      <c r="C651" s="65"/>
      <c r="D651" s="65">
        <v>97</v>
      </c>
      <c r="E651" s="65"/>
      <c r="F651" s="65"/>
      <c r="G651" s="65"/>
      <c r="H651" s="65"/>
      <c r="I651" s="65"/>
      <c r="J651" s="65"/>
      <c r="K651" s="66"/>
      <c r="L651" s="72"/>
      <c r="M651" s="3"/>
      <c r="N651" s="73"/>
      <c r="O651" s="74">
        <f>IF(D651=0,"",D651/C650)</f>
        <v>0.90654205607476634</v>
      </c>
      <c r="P651" s="75">
        <v>99</v>
      </c>
      <c r="Q651" s="76">
        <f t="shared" si="107"/>
        <v>0.91666666666666663</v>
      </c>
      <c r="R651" s="76">
        <f t="shared" si="108"/>
        <v>8.333333333333337E-2</v>
      </c>
      <c r="T651" s="77">
        <f>P651/P649</f>
        <v>0.6875</v>
      </c>
    </row>
    <row r="652" spans="1:20" ht="15.75" customHeight="1">
      <c r="A652" s="64">
        <v>1401</v>
      </c>
      <c r="B652" s="65"/>
      <c r="C652" s="65"/>
      <c r="D652" s="65"/>
      <c r="E652" s="65">
        <v>92</v>
      </c>
      <c r="F652" s="65"/>
      <c r="G652" s="65"/>
      <c r="H652" s="65"/>
      <c r="I652" s="65"/>
      <c r="J652" s="65"/>
      <c r="K652" s="66"/>
      <c r="L652" s="72"/>
      <c r="M652" s="3"/>
      <c r="N652" s="73"/>
      <c r="O652" s="74">
        <f>IF(E652=0,"",E652/D651)</f>
        <v>0.94845360824742264</v>
      </c>
      <c r="P652" s="75">
        <v>92</v>
      </c>
      <c r="Q652" s="76">
        <f t="shared" si="107"/>
        <v>0.92929292929292928</v>
      </c>
      <c r="R652" s="76">
        <f t="shared" si="108"/>
        <v>7.0707070707070718E-2</v>
      </c>
      <c r="T652" s="112"/>
    </row>
    <row r="653" spans="1:20" ht="15.75" customHeight="1">
      <c r="A653" s="64">
        <v>1402</v>
      </c>
      <c r="B653" s="65"/>
      <c r="C653" s="65"/>
      <c r="D653" s="65"/>
      <c r="E653" s="65"/>
      <c r="F653" s="65">
        <v>91</v>
      </c>
      <c r="G653" s="65"/>
      <c r="H653" s="65"/>
      <c r="I653" s="65"/>
      <c r="J653" s="65"/>
      <c r="K653" s="66"/>
      <c r="L653" s="72"/>
      <c r="M653" s="3"/>
      <c r="N653" s="73"/>
      <c r="O653" s="74">
        <f>IF(F653=0,"",F653/E652)</f>
        <v>0.98913043478260865</v>
      </c>
      <c r="P653" s="75">
        <v>92</v>
      </c>
      <c r="Q653" s="76">
        <f t="shared" si="107"/>
        <v>1</v>
      </c>
      <c r="R653" s="76">
        <f t="shared" si="108"/>
        <v>0</v>
      </c>
      <c r="T653" s="112"/>
    </row>
    <row r="654" spans="1:20" ht="15.75" customHeight="1">
      <c r="A654" s="64">
        <v>1501</v>
      </c>
      <c r="B654" s="65"/>
      <c r="C654" s="65"/>
      <c r="D654" s="65"/>
      <c r="E654" s="65"/>
      <c r="F654" s="65"/>
      <c r="G654" s="65">
        <v>88</v>
      </c>
      <c r="H654" s="65"/>
      <c r="I654" s="65"/>
      <c r="J654" s="65"/>
      <c r="K654" s="66"/>
      <c r="L654" s="72"/>
      <c r="M654" s="3"/>
      <c r="N654" s="73"/>
      <c r="O654" s="74">
        <f>IF(G654=0,"",G654/F653)</f>
        <v>0.96703296703296704</v>
      </c>
      <c r="P654" s="75">
        <v>90</v>
      </c>
      <c r="Q654" s="76">
        <f t="shared" si="107"/>
        <v>0.97826086956521741</v>
      </c>
      <c r="R654" s="76">
        <f t="shared" si="108"/>
        <v>2.1739130434782594E-2</v>
      </c>
      <c r="T654" s="112"/>
    </row>
    <row r="655" spans="1:20" ht="15.75" customHeight="1">
      <c r="A655" s="64">
        <v>1502</v>
      </c>
      <c r="B655" s="65"/>
      <c r="C655" s="65"/>
      <c r="D655" s="65"/>
      <c r="E655" s="65"/>
      <c r="F655" s="65"/>
      <c r="G655" s="65"/>
      <c r="H655" s="65">
        <v>88</v>
      </c>
      <c r="I655" s="65"/>
      <c r="J655" s="65"/>
      <c r="K655" s="66"/>
      <c r="L655" s="72"/>
      <c r="M655" s="3"/>
      <c r="N655" s="73"/>
      <c r="O655" s="74">
        <f>IF(H655=0,"",H655/G654)</f>
        <v>1</v>
      </c>
      <c r="P655" s="75">
        <v>88</v>
      </c>
      <c r="Q655" s="76">
        <f t="shared" si="107"/>
        <v>0.97777777777777775</v>
      </c>
      <c r="R655" s="76">
        <f t="shared" si="108"/>
        <v>2.2222222222222254E-2</v>
      </c>
      <c r="T655" s="112"/>
    </row>
    <row r="656" spans="1:20" ht="15.75" customHeight="1">
      <c r="A656" s="64">
        <v>1601</v>
      </c>
      <c r="B656" s="65"/>
      <c r="C656" s="65"/>
      <c r="D656" s="65"/>
      <c r="E656" s="65"/>
      <c r="F656" s="65"/>
      <c r="G656" s="65"/>
      <c r="H656" s="65"/>
      <c r="I656" s="65">
        <v>84</v>
      </c>
      <c r="J656" s="65"/>
      <c r="K656" s="66">
        <v>1</v>
      </c>
      <c r="L656" s="72"/>
      <c r="M656" s="3"/>
      <c r="N656" s="73"/>
      <c r="O656" s="74">
        <f>IF(I656=0,"",I656/H655)</f>
        <v>0.95454545454545459</v>
      </c>
      <c r="P656" s="75">
        <v>86</v>
      </c>
      <c r="Q656" s="76">
        <f t="shared" si="107"/>
        <v>0.97727272727272729</v>
      </c>
      <c r="R656" s="76">
        <f t="shared" si="108"/>
        <v>2.2727272727272707E-2</v>
      </c>
      <c r="T656" s="112"/>
    </row>
    <row r="657" spans="1:20" ht="15.75" customHeight="1">
      <c r="A657" s="64">
        <v>1602</v>
      </c>
      <c r="B657" s="65"/>
      <c r="C657" s="65"/>
      <c r="D657" s="65"/>
      <c r="E657" s="65"/>
      <c r="F657" s="65"/>
      <c r="G657" s="65"/>
      <c r="H657" s="65"/>
      <c r="I657" s="65"/>
      <c r="J657" s="65">
        <v>84</v>
      </c>
      <c r="K657" s="66">
        <v>76</v>
      </c>
      <c r="L657" s="72"/>
      <c r="M657" s="3"/>
      <c r="N657" s="73"/>
      <c r="O657" s="78">
        <f>IF(J657=0,"",J657/I656)</f>
        <v>1</v>
      </c>
      <c r="P657" s="75">
        <v>84</v>
      </c>
      <c r="Q657" s="79">
        <f t="shared" si="107"/>
        <v>0.97674418604651159</v>
      </c>
      <c r="R657" s="79">
        <f t="shared" si="108"/>
        <v>2.3255813953488413E-2</v>
      </c>
      <c r="T657" s="112"/>
    </row>
    <row r="658" spans="1:20" ht="15.75" customHeight="1">
      <c r="A658" s="64">
        <v>1701</v>
      </c>
      <c r="B658" s="65"/>
      <c r="C658" s="65"/>
      <c r="D658" s="65"/>
      <c r="E658" s="65"/>
      <c r="F658" s="65"/>
      <c r="G658" s="65"/>
      <c r="H658" s="65">
        <v>1</v>
      </c>
      <c r="I658" s="65"/>
      <c r="J658" s="65">
        <v>1</v>
      </c>
      <c r="K658" s="66"/>
      <c r="L658" s="72"/>
      <c r="M658" s="3"/>
      <c r="N658" s="30"/>
      <c r="O658" s="80"/>
      <c r="P658" s="75"/>
      <c r="Q658" s="82"/>
      <c r="R658" s="83"/>
      <c r="T658" s="112"/>
    </row>
    <row r="659" spans="1:20" ht="15.75" customHeight="1">
      <c r="A659" s="64">
        <v>1702</v>
      </c>
      <c r="B659" s="87"/>
      <c r="C659" s="87"/>
      <c r="D659" s="87"/>
      <c r="E659" s="87"/>
      <c r="F659" s="87"/>
      <c r="G659" s="87"/>
      <c r="H659" s="87"/>
      <c r="I659" s="87"/>
      <c r="J659" s="87"/>
      <c r="K659" s="88"/>
      <c r="L659" s="72"/>
      <c r="M659" s="3"/>
      <c r="N659" s="30"/>
      <c r="O659" s="84"/>
      <c r="P659" s="85"/>
      <c r="Q659" s="86"/>
      <c r="R659" s="84"/>
      <c r="T659" s="112"/>
    </row>
    <row r="660" spans="1:20" ht="15.75" customHeight="1">
      <c r="A660" s="64">
        <v>1801</v>
      </c>
      <c r="B660" s="87"/>
      <c r="C660" s="87"/>
      <c r="D660" s="87"/>
      <c r="E660" s="87"/>
      <c r="F660" s="87"/>
      <c r="G660" s="87"/>
      <c r="H660" s="87"/>
      <c r="I660" s="87"/>
      <c r="J660" s="87"/>
      <c r="K660" s="88"/>
      <c r="L660" s="72"/>
      <c r="M660" s="3"/>
      <c r="N660" s="30"/>
      <c r="O660" s="84"/>
      <c r="P660" s="85"/>
      <c r="Q660" s="86"/>
      <c r="R660" s="84"/>
      <c r="T660" s="112"/>
    </row>
    <row r="661" spans="1:20" ht="15.75" customHeight="1">
      <c r="A661" s="64">
        <v>1802</v>
      </c>
      <c r="B661" s="87"/>
      <c r="C661" s="87"/>
      <c r="D661" s="87"/>
      <c r="E661" s="87"/>
      <c r="F661" s="87"/>
      <c r="G661" s="87"/>
      <c r="H661" s="87"/>
      <c r="I661" s="87"/>
      <c r="J661" s="87"/>
      <c r="K661" s="88"/>
      <c r="L661" s="72"/>
      <c r="M661" s="3"/>
      <c r="N661" s="30"/>
      <c r="O661" s="84"/>
      <c r="P661" s="85"/>
      <c r="Q661" s="86"/>
      <c r="R661" s="84"/>
      <c r="T661" s="112"/>
    </row>
    <row r="662" spans="1:20" ht="15.75" customHeight="1">
      <c r="A662" s="64">
        <v>1901</v>
      </c>
      <c r="B662" s="87"/>
      <c r="C662" s="87"/>
      <c r="D662" s="87"/>
      <c r="E662" s="87"/>
      <c r="F662" s="87"/>
      <c r="G662" s="87"/>
      <c r="H662" s="87"/>
      <c r="I662" s="87"/>
      <c r="J662" s="87"/>
      <c r="K662" s="88"/>
      <c r="L662" s="72"/>
      <c r="M662" s="3"/>
      <c r="N662" s="30"/>
      <c r="O662" s="3"/>
      <c r="P662" s="30"/>
      <c r="Q662" s="23"/>
      <c r="R662" s="84"/>
      <c r="T662" s="112"/>
    </row>
    <row r="663" spans="1:20" ht="15.75" customHeight="1">
      <c r="A663" s="64">
        <v>1902</v>
      </c>
      <c r="B663" s="87"/>
      <c r="C663" s="87"/>
      <c r="D663" s="87"/>
      <c r="E663" s="87"/>
      <c r="F663" s="87"/>
      <c r="G663" s="87"/>
      <c r="H663" s="87"/>
      <c r="I663" s="87"/>
      <c r="J663" s="87"/>
      <c r="K663" s="88"/>
      <c r="L663" s="72"/>
      <c r="M663" s="3"/>
      <c r="N663" s="30"/>
      <c r="O663" s="89" t="s">
        <v>83</v>
      </c>
      <c r="P663" s="90">
        <v>77</v>
      </c>
      <c r="Q663" s="91">
        <f>IF(SUM(K655:K658)=0,"",SUM(K655:K658))</f>
        <v>77</v>
      </c>
      <c r="R663" s="92" t="s">
        <v>11</v>
      </c>
      <c r="T663" s="112"/>
    </row>
    <row r="664" spans="1:20" ht="15.75" customHeight="1">
      <c r="A664" s="64">
        <v>2001</v>
      </c>
      <c r="B664" s="87"/>
      <c r="C664" s="87"/>
      <c r="D664" s="87"/>
      <c r="E664" s="87"/>
      <c r="F664" s="87"/>
      <c r="G664" s="87"/>
      <c r="H664" s="87"/>
      <c r="I664" s="87"/>
      <c r="J664" s="87"/>
      <c r="K664" s="88"/>
      <c r="L664" s="72"/>
      <c r="M664" s="3"/>
      <c r="N664" s="30"/>
      <c r="O664" s="93" t="s">
        <v>85</v>
      </c>
      <c r="P664" s="94">
        <f>IF(P663/B649=0,"",P663/B649)</f>
        <v>0.53472222222222221</v>
      </c>
      <c r="Q664" s="95">
        <f>IF(P663/Q663=0,"",P663/Q663)</f>
        <v>1</v>
      </c>
      <c r="R664" s="96" t="s">
        <v>86</v>
      </c>
      <c r="T664" s="112"/>
    </row>
    <row r="665" spans="1:20" ht="15.75" customHeight="1">
      <c r="A665" s="64">
        <v>2002</v>
      </c>
      <c r="B665" s="87"/>
      <c r="C665" s="87"/>
      <c r="D665" s="87"/>
      <c r="E665" s="87"/>
      <c r="F665" s="87"/>
      <c r="G665" s="87"/>
      <c r="H665" s="87"/>
      <c r="I665" s="87"/>
      <c r="J665" s="87"/>
      <c r="K665" s="88"/>
      <c r="L665" s="97"/>
      <c r="M665" s="98"/>
      <c r="N665" s="99"/>
      <c r="O665" s="98"/>
      <c r="P665" s="99"/>
      <c r="Q665" s="99"/>
      <c r="R665" s="122"/>
      <c r="T665" s="112"/>
    </row>
    <row r="666" spans="1:20" ht="18" customHeight="1">
      <c r="A666" s="29"/>
      <c r="B666" s="30"/>
      <c r="C666" s="30"/>
      <c r="D666" s="288" t="s">
        <v>111</v>
      </c>
      <c r="E666" s="289"/>
      <c r="F666" s="289"/>
      <c r="G666" s="289"/>
      <c r="H666" s="289"/>
      <c r="I666" s="289"/>
      <c r="J666" s="290"/>
      <c r="K666" s="101">
        <f>SUM(K649:K662)</f>
        <v>77</v>
      </c>
      <c r="L666" s="102">
        <f>IF(SUM(K656:K657)=0,"",SUM(K656:K657)/B649)</f>
        <v>0.53472222222222221</v>
      </c>
      <c r="M666" s="102">
        <f>IF(K666=0,"",K666/B649)</f>
        <v>0.53472222222222221</v>
      </c>
      <c r="N666" s="102">
        <f>IF(K657=0,"",M666-L666)</f>
        <v>0</v>
      </c>
      <c r="O666" s="3"/>
      <c r="P666" s="30"/>
      <c r="Q666" s="23"/>
      <c r="R666" s="3"/>
      <c r="T666" s="112"/>
    </row>
    <row r="667" spans="1:20" ht="12.75" customHeight="1">
      <c r="L667" s="3"/>
      <c r="M667" s="3"/>
      <c r="O667" s="3"/>
    </row>
    <row r="668" spans="1:20" ht="12.75" customHeight="1">
      <c r="A668" s="134" t="s">
        <v>127</v>
      </c>
      <c r="L668" s="3"/>
      <c r="M668" s="3"/>
      <c r="O668" s="3"/>
    </row>
  </sheetData>
  <mergeCells count="155">
    <mergeCell ref="D666:J666"/>
    <mergeCell ref="N647:N648"/>
    <mergeCell ref="O647:O648"/>
    <mergeCell ref="P647:P648"/>
    <mergeCell ref="Q647:Q648"/>
    <mergeCell ref="R647:R648"/>
    <mergeCell ref="D643:J643"/>
    <mergeCell ref="B646:J646"/>
    <mergeCell ref="A647:A648"/>
    <mergeCell ref="B647:J647"/>
    <mergeCell ref="K647:K648"/>
    <mergeCell ref="L647:L648"/>
    <mergeCell ref="M647:M648"/>
    <mergeCell ref="N578:N579"/>
    <mergeCell ref="O578:O579"/>
    <mergeCell ref="P578:P579"/>
    <mergeCell ref="Q578:Q579"/>
    <mergeCell ref="R578:R579"/>
    <mergeCell ref="D574:J574"/>
    <mergeCell ref="B577:J577"/>
    <mergeCell ref="A578:A579"/>
    <mergeCell ref="B578:J578"/>
    <mergeCell ref="K578:K579"/>
    <mergeCell ref="L578:L579"/>
    <mergeCell ref="M578:M579"/>
    <mergeCell ref="N555:N556"/>
    <mergeCell ref="O555:O556"/>
    <mergeCell ref="P555:P556"/>
    <mergeCell ref="Q555:Q556"/>
    <mergeCell ref="R555:R556"/>
    <mergeCell ref="D551:J551"/>
    <mergeCell ref="B554:J554"/>
    <mergeCell ref="A555:A556"/>
    <mergeCell ref="B555:J555"/>
    <mergeCell ref="K555:K556"/>
    <mergeCell ref="L555:L556"/>
    <mergeCell ref="M555:M556"/>
    <mergeCell ref="N532:N533"/>
    <mergeCell ref="O532:O533"/>
    <mergeCell ref="P532:P533"/>
    <mergeCell ref="Q532:Q533"/>
    <mergeCell ref="R532:R533"/>
    <mergeCell ref="D528:J528"/>
    <mergeCell ref="B531:J531"/>
    <mergeCell ref="A532:A533"/>
    <mergeCell ref="B532:J532"/>
    <mergeCell ref="K532:K533"/>
    <mergeCell ref="L532:L533"/>
    <mergeCell ref="M532:M533"/>
    <mergeCell ref="N624:N625"/>
    <mergeCell ref="O624:O625"/>
    <mergeCell ref="P624:P625"/>
    <mergeCell ref="Q624:Q625"/>
    <mergeCell ref="R624:R625"/>
    <mergeCell ref="D620:J620"/>
    <mergeCell ref="B623:J623"/>
    <mergeCell ref="A624:A625"/>
    <mergeCell ref="B624:J624"/>
    <mergeCell ref="K624:K625"/>
    <mergeCell ref="L624:L625"/>
    <mergeCell ref="M624:M625"/>
    <mergeCell ref="N601:N602"/>
    <mergeCell ref="O601:O602"/>
    <mergeCell ref="P601:P602"/>
    <mergeCell ref="Q601:Q602"/>
    <mergeCell ref="R601:R602"/>
    <mergeCell ref="D597:J597"/>
    <mergeCell ref="B600:J600"/>
    <mergeCell ref="A601:A602"/>
    <mergeCell ref="B601:J601"/>
    <mergeCell ref="K601:K602"/>
    <mergeCell ref="L601:L602"/>
    <mergeCell ref="M601:M602"/>
    <mergeCell ref="N509:N510"/>
    <mergeCell ref="O509:O510"/>
    <mergeCell ref="P509:P510"/>
    <mergeCell ref="Q509:Q510"/>
    <mergeCell ref="R509:R510"/>
    <mergeCell ref="D505:J505"/>
    <mergeCell ref="B508:J508"/>
    <mergeCell ref="A509:A510"/>
    <mergeCell ref="B509:J509"/>
    <mergeCell ref="K509:K510"/>
    <mergeCell ref="L509:L510"/>
    <mergeCell ref="M509:M510"/>
    <mergeCell ref="N485:N486"/>
    <mergeCell ref="O485:O486"/>
    <mergeCell ref="P485:P486"/>
    <mergeCell ref="Q485:Q486"/>
    <mergeCell ref="R485:R486"/>
    <mergeCell ref="D481:J481"/>
    <mergeCell ref="B484:J484"/>
    <mergeCell ref="A485:A486"/>
    <mergeCell ref="B485:J485"/>
    <mergeCell ref="K485:K486"/>
    <mergeCell ref="L485:L486"/>
    <mergeCell ref="M485:M486"/>
    <mergeCell ref="N462:N463"/>
    <mergeCell ref="O462:O463"/>
    <mergeCell ref="P462:P463"/>
    <mergeCell ref="Q462:Q463"/>
    <mergeCell ref="R462:R463"/>
    <mergeCell ref="D458:J458"/>
    <mergeCell ref="B461:J461"/>
    <mergeCell ref="A462:A463"/>
    <mergeCell ref="B462:J462"/>
    <mergeCell ref="K462:K463"/>
    <mergeCell ref="L462:L463"/>
    <mergeCell ref="M462:M463"/>
    <mergeCell ref="R439:R440"/>
    <mergeCell ref="B439:J439"/>
    <mergeCell ref="K439:K440"/>
    <mergeCell ref="L439:L440"/>
    <mergeCell ref="M439:M440"/>
    <mergeCell ref="N439:N440"/>
    <mergeCell ref="O439:O440"/>
    <mergeCell ref="P439:P440"/>
    <mergeCell ref="B349:J349"/>
    <mergeCell ref="B367:J367"/>
    <mergeCell ref="B385:J385"/>
    <mergeCell ref="B402:J402"/>
    <mergeCell ref="B418:J418"/>
    <mergeCell ref="B438:J438"/>
    <mergeCell ref="A203:A204"/>
    <mergeCell ref="D222:J222"/>
    <mergeCell ref="B238:J238"/>
    <mergeCell ref="B256:J256"/>
    <mergeCell ref="B276:J276"/>
    <mergeCell ref="B295:J295"/>
    <mergeCell ref="B313:J313"/>
    <mergeCell ref="B332:J332"/>
    <mergeCell ref="Q439:Q440"/>
    <mergeCell ref="A439:A440"/>
    <mergeCell ref="B3:J3"/>
    <mergeCell ref="AA4:AJ4"/>
    <mergeCell ref="AA23:AJ23"/>
    <mergeCell ref="B25:J25"/>
    <mergeCell ref="AA44:AJ44"/>
    <mergeCell ref="B48:J48"/>
    <mergeCell ref="S60:T60"/>
    <mergeCell ref="Q203:Q204"/>
    <mergeCell ref="R203:R204"/>
    <mergeCell ref="B203:J203"/>
    <mergeCell ref="K203:K204"/>
    <mergeCell ref="L203:L204"/>
    <mergeCell ref="M203:M204"/>
    <mergeCell ref="N203:N204"/>
    <mergeCell ref="O203:O204"/>
    <mergeCell ref="P203:P204"/>
    <mergeCell ref="B72:J72"/>
    <mergeCell ref="B96:J96"/>
    <mergeCell ref="B117:J117"/>
    <mergeCell ref="B139:J139"/>
    <mergeCell ref="B159:J159"/>
    <mergeCell ref="B183:J183"/>
  </mergeCells>
  <pageMargins left="0.7" right="0.7" top="0.75" bottom="0.75" header="0" footer="0"/>
  <pageSetup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F1000"/>
  <sheetViews>
    <sheetView workbookViewId="0"/>
  </sheetViews>
  <sheetFormatPr baseColWidth="10" defaultColWidth="12.5703125" defaultRowHeight="15" customHeight="1"/>
  <cols>
    <col min="1" max="26" width="10" customWidth="1"/>
  </cols>
  <sheetData>
    <row r="1" spans="1:6" ht="12.75" customHeight="1"/>
    <row r="2" spans="1:6" ht="12.75" customHeight="1"/>
    <row r="3" spans="1:6" ht="12.75" customHeight="1"/>
    <row r="4" spans="1:6" ht="12.75" customHeight="1">
      <c r="A4" s="40" t="s">
        <v>90</v>
      </c>
    </row>
    <row r="5" spans="1:6" ht="12.75" customHeight="1">
      <c r="B5" s="302" t="s">
        <v>2</v>
      </c>
      <c r="C5" s="303"/>
      <c r="D5" s="154" t="s">
        <v>11</v>
      </c>
      <c r="F5" s="30" t="s">
        <v>83</v>
      </c>
    </row>
    <row r="6" spans="1:6" ht="25.5" customHeight="1">
      <c r="A6" s="152" t="s">
        <v>10</v>
      </c>
      <c r="B6" s="153">
        <v>1</v>
      </c>
      <c r="C6" s="153">
        <v>2</v>
      </c>
      <c r="D6" s="17"/>
      <c r="E6" s="4" t="s">
        <v>3</v>
      </c>
    </row>
    <row r="7" spans="1:6" ht="12.75" customHeight="1">
      <c r="A7" s="29" t="s">
        <v>54</v>
      </c>
      <c r="B7" s="26">
        <v>10</v>
      </c>
      <c r="C7" s="10"/>
      <c r="D7" s="17"/>
    </row>
    <row r="8" spans="1:6" ht="12.75" customHeight="1">
      <c r="A8" s="29" t="s">
        <v>55</v>
      </c>
      <c r="C8" s="26">
        <v>10</v>
      </c>
      <c r="D8" s="17">
        <v>10</v>
      </c>
    </row>
    <row r="9" spans="1:6" ht="12.75" customHeight="1">
      <c r="D9" s="26">
        <f>SUM(D8)</f>
        <v>10</v>
      </c>
      <c r="E9" s="39">
        <f>D8/B7</f>
        <v>1</v>
      </c>
    </row>
    <row r="10" spans="1:6" ht="12.75" customHeight="1"/>
    <row r="11" spans="1:6" ht="12.75" customHeight="1"/>
    <row r="12" spans="1:6" ht="12.75" customHeight="1">
      <c r="A12" s="40" t="s">
        <v>92</v>
      </c>
    </row>
    <row r="13" spans="1:6" ht="12.75" customHeight="1">
      <c r="B13" s="302" t="s">
        <v>2</v>
      </c>
      <c r="C13" s="303"/>
      <c r="D13" s="154" t="s">
        <v>11</v>
      </c>
      <c r="F13" s="30" t="s">
        <v>83</v>
      </c>
    </row>
    <row r="14" spans="1:6" ht="25.5" customHeight="1">
      <c r="A14" s="152" t="s">
        <v>10</v>
      </c>
      <c r="B14" s="153">
        <v>1</v>
      </c>
      <c r="C14" s="153">
        <v>2</v>
      </c>
      <c r="D14" s="17"/>
      <c r="E14" s="4" t="s">
        <v>3</v>
      </c>
    </row>
    <row r="15" spans="1:6" ht="12.75" customHeight="1">
      <c r="A15" s="29" t="s">
        <v>55</v>
      </c>
      <c r="B15" s="26">
        <v>11</v>
      </c>
      <c r="C15" s="10"/>
      <c r="D15" s="17"/>
    </row>
    <row r="16" spans="1:6" ht="12.75" customHeight="1">
      <c r="A16" s="29" t="s">
        <v>56</v>
      </c>
      <c r="C16" s="26">
        <v>11</v>
      </c>
      <c r="D16" s="17">
        <v>10</v>
      </c>
    </row>
    <row r="17" spans="4:5" ht="12.75" customHeight="1">
      <c r="D17" s="26">
        <f>SUM(D16)</f>
        <v>10</v>
      </c>
      <c r="E17" s="39">
        <f>D16/B15</f>
        <v>0.90909090909090906</v>
      </c>
    </row>
    <row r="18" spans="4:5" ht="12.75" customHeight="1"/>
    <row r="19" spans="4:5" ht="12.75" customHeight="1"/>
    <row r="20" spans="4:5" ht="12.75" customHeight="1"/>
    <row r="21" spans="4:5" ht="12.75" customHeight="1"/>
    <row r="22" spans="4:5" ht="12.75" customHeight="1"/>
    <row r="23" spans="4:5" ht="12.75" customHeight="1"/>
    <row r="24" spans="4:5" ht="12.75" customHeight="1"/>
    <row r="25" spans="4:5" ht="12.75" customHeight="1"/>
    <row r="26" spans="4:5" ht="12.75" customHeight="1"/>
    <row r="27" spans="4:5" ht="12.75" customHeight="1"/>
    <row r="28" spans="4:5" ht="12.75" customHeight="1"/>
    <row r="29" spans="4:5" ht="12.75" customHeight="1"/>
    <row r="30" spans="4:5" ht="12.75" customHeight="1"/>
    <row r="31" spans="4:5" ht="12.75" customHeight="1"/>
    <row r="32" spans="4:5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">
    <mergeCell ref="B5:C5"/>
    <mergeCell ref="B13:C13"/>
  </mergeCells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1000"/>
  <sheetViews>
    <sheetView workbookViewId="0"/>
  </sheetViews>
  <sheetFormatPr baseColWidth="10" defaultColWidth="12.5703125" defaultRowHeight="15" customHeight="1"/>
  <cols>
    <col min="1" max="26" width="10" customWidth="1"/>
  </cols>
  <sheetData>
    <row r="1" spans="1:8" ht="12.75" customHeight="1"/>
    <row r="2" spans="1:8" ht="12.75" customHeight="1">
      <c r="A2" s="40" t="s">
        <v>81</v>
      </c>
    </row>
    <row r="3" spans="1:8" ht="12.75" customHeight="1">
      <c r="B3" s="302" t="s">
        <v>2</v>
      </c>
      <c r="C3" s="303"/>
      <c r="D3" s="1"/>
      <c r="E3" s="1"/>
      <c r="F3" s="154" t="s">
        <v>11</v>
      </c>
      <c r="H3" s="30" t="s">
        <v>83</v>
      </c>
    </row>
    <row r="4" spans="1:8" ht="25.5" customHeight="1">
      <c r="A4" s="152" t="s">
        <v>10</v>
      </c>
      <c r="B4" s="153">
        <v>1</v>
      </c>
      <c r="C4" s="153">
        <v>2</v>
      </c>
      <c r="D4" s="30">
        <v>3</v>
      </c>
      <c r="E4" s="30">
        <v>4</v>
      </c>
      <c r="F4" s="17"/>
      <c r="G4" s="4" t="s">
        <v>3</v>
      </c>
    </row>
    <row r="5" spans="1:8" ht="12.75" customHeight="1">
      <c r="A5" s="29" t="s">
        <v>51</v>
      </c>
      <c r="B5" s="26">
        <v>3</v>
      </c>
      <c r="C5" s="10"/>
      <c r="D5" s="10"/>
      <c r="E5" s="10"/>
      <c r="F5" s="17"/>
    </row>
    <row r="6" spans="1:8" ht="12.75" customHeight="1">
      <c r="A6" s="29" t="s">
        <v>52</v>
      </c>
      <c r="C6" s="26">
        <v>3</v>
      </c>
      <c r="F6" s="17"/>
    </row>
    <row r="7" spans="1:8" ht="12.75" customHeight="1">
      <c r="A7" s="29" t="s">
        <v>53</v>
      </c>
      <c r="D7" s="26">
        <v>3</v>
      </c>
      <c r="F7" s="17"/>
    </row>
    <row r="8" spans="1:8" ht="12.75" customHeight="1">
      <c r="A8" s="29" t="s">
        <v>54</v>
      </c>
      <c r="E8" s="26">
        <v>3</v>
      </c>
      <c r="F8" s="17">
        <v>3</v>
      </c>
    </row>
    <row r="9" spans="1:8" ht="12.75" customHeight="1">
      <c r="F9" s="26">
        <f>SUM(F8)</f>
        <v>3</v>
      </c>
      <c r="G9" s="39">
        <f>F8/B5</f>
        <v>1</v>
      </c>
    </row>
    <row r="10" spans="1:8" ht="12.75" customHeight="1"/>
    <row r="11" spans="1:8" ht="12.75" customHeight="1">
      <c r="A11" s="40" t="s">
        <v>82</v>
      </c>
    </row>
    <row r="12" spans="1:8" ht="12.75" customHeight="1">
      <c r="B12" s="302" t="s">
        <v>2</v>
      </c>
      <c r="C12" s="303"/>
      <c r="D12" s="1"/>
      <c r="E12" s="1"/>
      <c r="F12" s="154" t="s">
        <v>11</v>
      </c>
      <c r="H12" s="30" t="s">
        <v>83</v>
      </c>
    </row>
    <row r="13" spans="1:8" ht="25.5" customHeight="1">
      <c r="A13" s="152" t="s">
        <v>10</v>
      </c>
      <c r="B13" s="153">
        <v>1</v>
      </c>
      <c r="C13" s="153">
        <v>2</v>
      </c>
      <c r="D13" s="30">
        <v>3</v>
      </c>
      <c r="E13" s="30">
        <v>4</v>
      </c>
      <c r="F13" s="17"/>
      <c r="G13" s="4" t="s">
        <v>3</v>
      </c>
    </row>
    <row r="14" spans="1:8" ht="12.75" customHeight="1">
      <c r="A14" s="29" t="s">
        <v>52</v>
      </c>
      <c r="B14" s="26">
        <v>6</v>
      </c>
      <c r="C14" s="10"/>
      <c r="D14" s="10"/>
      <c r="E14" s="10"/>
      <c r="F14" s="17"/>
    </row>
    <row r="15" spans="1:8" ht="12.75" customHeight="1">
      <c r="A15" s="29" t="s">
        <v>53</v>
      </c>
      <c r="C15" s="26">
        <v>6</v>
      </c>
      <c r="F15" s="17"/>
    </row>
    <row r="16" spans="1:8" ht="12.75" customHeight="1">
      <c r="A16" s="29" t="s">
        <v>54</v>
      </c>
      <c r="D16" s="26">
        <v>6</v>
      </c>
      <c r="F16" s="17"/>
    </row>
    <row r="17" spans="1:8" ht="12.75" customHeight="1">
      <c r="A17" s="29" t="s">
        <v>55</v>
      </c>
      <c r="E17" s="26">
        <v>6</v>
      </c>
      <c r="F17" s="17">
        <v>6</v>
      </c>
      <c r="H17" s="26">
        <v>2</v>
      </c>
    </row>
    <row r="18" spans="1:8" ht="12.75" customHeight="1">
      <c r="F18" s="26">
        <f>SUM(F17)</f>
        <v>6</v>
      </c>
      <c r="G18" s="39">
        <f>F17/B14</f>
        <v>1</v>
      </c>
      <c r="H18" s="39">
        <f>H17/B14</f>
        <v>0.33333333333333331</v>
      </c>
    </row>
    <row r="19" spans="1:8" ht="12.75" customHeight="1"/>
    <row r="20" spans="1:8" ht="12.75" customHeight="1"/>
    <row r="21" spans="1:8" ht="12.75" customHeight="1"/>
    <row r="22" spans="1:8" ht="12.75" customHeight="1"/>
    <row r="23" spans="1:8" ht="12.75" customHeight="1">
      <c r="A23" s="40" t="s">
        <v>89</v>
      </c>
    </row>
    <row r="24" spans="1:8" ht="12.75" customHeight="1">
      <c r="B24" s="302" t="s">
        <v>2</v>
      </c>
      <c r="C24" s="303"/>
      <c r="D24" s="1"/>
      <c r="E24" s="1"/>
      <c r="F24" s="154" t="s">
        <v>11</v>
      </c>
      <c r="H24" s="30" t="s">
        <v>83</v>
      </c>
    </row>
    <row r="25" spans="1:8" ht="25.5" customHeight="1">
      <c r="A25" s="152" t="s">
        <v>10</v>
      </c>
      <c r="B25" s="153">
        <v>1</v>
      </c>
      <c r="C25" s="153">
        <v>2</v>
      </c>
      <c r="D25" s="30">
        <v>3</v>
      </c>
      <c r="E25" s="30">
        <v>4</v>
      </c>
      <c r="F25" s="17"/>
      <c r="G25" s="4" t="s">
        <v>3</v>
      </c>
    </row>
    <row r="26" spans="1:8" ht="12.75" customHeight="1">
      <c r="A26" s="29" t="s">
        <v>53</v>
      </c>
      <c r="B26" s="26">
        <v>10</v>
      </c>
      <c r="C26" s="10"/>
      <c r="D26" s="10"/>
      <c r="E26" s="10"/>
      <c r="F26" s="17"/>
    </row>
    <row r="27" spans="1:8" ht="12.75" customHeight="1">
      <c r="A27" s="29" t="s">
        <v>54</v>
      </c>
      <c r="C27" s="26">
        <v>8</v>
      </c>
      <c r="F27" s="17"/>
    </row>
    <row r="28" spans="1:8" ht="12.75" customHeight="1">
      <c r="A28" s="29" t="s">
        <v>55</v>
      </c>
      <c r="D28" s="26">
        <v>8</v>
      </c>
      <c r="F28" s="17"/>
    </row>
    <row r="29" spans="1:8" ht="12.75" customHeight="1">
      <c r="A29" s="29" t="s">
        <v>56</v>
      </c>
      <c r="E29" s="26">
        <v>8</v>
      </c>
      <c r="F29" s="17">
        <v>8</v>
      </c>
      <c r="H29" s="26">
        <v>2</v>
      </c>
    </row>
    <row r="30" spans="1:8" ht="12.75" customHeight="1">
      <c r="F30" s="26">
        <f>SUM(F29)</f>
        <v>8</v>
      </c>
      <c r="G30" s="39">
        <f>F29/B26</f>
        <v>0.8</v>
      </c>
      <c r="H30" s="39">
        <f>H29/B26</f>
        <v>0.2</v>
      </c>
    </row>
    <row r="31" spans="1:8" ht="12.75" customHeight="1"/>
    <row r="32" spans="1:8" ht="12.75" customHeight="1"/>
    <row r="33" spans="1:8" ht="12.75" customHeight="1"/>
    <row r="34" spans="1:8" ht="12.75" customHeight="1">
      <c r="A34" s="40" t="s">
        <v>90</v>
      </c>
    </row>
    <row r="35" spans="1:8" ht="12.75" customHeight="1">
      <c r="B35" s="302" t="s">
        <v>2</v>
      </c>
      <c r="C35" s="303"/>
      <c r="D35" s="1"/>
      <c r="E35" s="1"/>
      <c r="F35" s="154" t="s">
        <v>11</v>
      </c>
      <c r="H35" s="30" t="s">
        <v>83</v>
      </c>
    </row>
    <row r="36" spans="1:8" ht="25.5" customHeight="1">
      <c r="A36" s="152" t="s">
        <v>10</v>
      </c>
      <c r="B36" s="153">
        <v>1</v>
      </c>
      <c r="C36" s="153">
        <v>2</v>
      </c>
      <c r="D36" s="30">
        <v>3</v>
      </c>
      <c r="E36" s="30">
        <v>4</v>
      </c>
      <c r="F36" s="17"/>
      <c r="G36" s="4" t="s">
        <v>3</v>
      </c>
    </row>
    <row r="37" spans="1:8" ht="12.75" customHeight="1">
      <c r="A37" s="29" t="s">
        <v>54</v>
      </c>
      <c r="B37" s="26">
        <v>3</v>
      </c>
      <c r="C37" s="10"/>
      <c r="D37" s="10"/>
      <c r="E37" s="10"/>
      <c r="F37" s="17"/>
    </row>
    <row r="38" spans="1:8" ht="12.75" customHeight="1">
      <c r="A38" s="29" t="s">
        <v>55</v>
      </c>
      <c r="C38" s="26">
        <v>2</v>
      </c>
      <c r="F38" s="17"/>
    </row>
    <row r="39" spans="1:8" ht="12.75" customHeight="1">
      <c r="A39" s="29" t="s">
        <v>56</v>
      </c>
      <c r="D39" s="26">
        <v>2</v>
      </c>
      <c r="F39" s="17"/>
    </row>
    <row r="40" spans="1:8" ht="12.75" customHeight="1">
      <c r="A40" s="29" t="s">
        <v>57</v>
      </c>
      <c r="E40" s="26">
        <v>2</v>
      </c>
      <c r="F40" s="17">
        <v>2</v>
      </c>
    </row>
    <row r="41" spans="1:8" ht="12.75" customHeight="1">
      <c r="F41" s="26">
        <f>SUM(F40)</f>
        <v>2</v>
      </c>
      <c r="G41" s="39">
        <f>F40/B37</f>
        <v>0.66666666666666663</v>
      </c>
    </row>
    <row r="42" spans="1:8" ht="12.75" customHeight="1"/>
    <row r="43" spans="1:8" ht="12.75" customHeight="1"/>
    <row r="44" spans="1:8" ht="12.75" customHeight="1">
      <c r="A44" s="40" t="s">
        <v>92</v>
      </c>
    </row>
    <row r="45" spans="1:8" ht="12.75" customHeight="1">
      <c r="B45" s="302" t="s">
        <v>2</v>
      </c>
      <c r="C45" s="303"/>
      <c r="D45" s="1"/>
      <c r="E45" s="1"/>
      <c r="F45" s="154" t="s">
        <v>11</v>
      </c>
      <c r="H45" s="30" t="s">
        <v>83</v>
      </c>
    </row>
    <row r="46" spans="1:8" ht="25.5" customHeight="1">
      <c r="A46" s="152" t="s">
        <v>10</v>
      </c>
      <c r="B46" s="153">
        <v>1</v>
      </c>
      <c r="C46" s="153">
        <v>2</v>
      </c>
      <c r="D46" s="30">
        <v>3</v>
      </c>
      <c r="E46" s="30">
        <v>4</v>
      </c>
      <c r="F46" s="17"/>
      <c r="G46" s="4" t="s">
        <v>3</v>
      </c>
    </row>
    <row r="47" spans="1:8" ht="12.75" customHeight="1">
      <c r="A47" s="29" t="s">
        <v>55</v>
      </c>
      <c r="B47" s="26">
        <v>9</v>
      </c>
      <c r="C47" s="10"/>
      <c r="D47" s="10"/>
      <c r="E47" s="10"/>
      <c r="F47" s="17"/>
    </row>
    <row r="48" spans="1:8" ht="12.75" customHeight="1">
      <c r="A48" s="29" t="s">
        <v>56</v>
      </c>
      <c r="C48" s="26">
        <v>8</v>
      </c>
      <c r="F48" s="17"/>
    </row>
    <row r="49" spans="1:8" ht="12.75" customHeight="1">
      <c r="A49" s="29" t="s">
        <v>57</v>
      </c>
      <c r="D49" s="26">
        <v>8</v>
      </c>
      <c r="F49" s="17"/>
    </row>
    <row r="50" spans="1:8" ht="12.75" customHeight="1">
      <c r="A50" s="29"/>
      <c r="F50" s="17"/>
    </row>
    <row r="51" spans="1:8" ht="12.75" customHeight="1">
      <c r="F51" s="26">
        <f>SUM(F50)</f>
        <v>0</v>
      </c>
      <c r="G51" s="39">
        <f>F50/B47</f>
        <v>0</v>
      </c>
    </row>
    <row r="52" spans="1:8" ht="12.75" customHeight="1"/>
    <row r="53" spans="1:8" ht="12.75" customHeight="1"/>
    <row r="54" spans="1:8" ht="12.75" customHeight="1">
      <c r="A54" s="40" t="s">
        <v>95</v>
      </c>
    </row>
    <row r="55" spans="1:8" ht="12.75" customHeight="1">
      <c r="B55" s="302" t="s">
        <v>2</v>
      </c>
      <c r="C55" s="303"/>
      <c r="D55" s="1"/>
      <c r="E55" s="1"/>
      <c r="F55" s="154" t="s">
        <v>11</v>
      </c>
      <c r="H55" s="30" t="s">
        <v>83</v>
      </c>
    </row>
    <row r="56" spans="1:8" ht="25.5" customHeight="1">
      <c r="A56" s="152" t="s">
        <v>10</v>
      </c>
      <c r="B56" s="153">
        <v>1</v>
      </c>
      <c r="C56" s="153">
        <v>2</v>
      </c>
      <c r="D56" s="30">
        <v>3</v>
      </c>
      <c r="E56" s="30">
        <v>4</v>
      </c>
      <c r="F56" s="17"/>
      <c r="G56" s="4" t="s">
        <v>3</v>
      </c>
    </row>
    <row r="57" spans="1:8" ht="12.75" customHeight="1">
      <c r="A57" s="29" t="s">
        <v>56</v>
      </c>
      <c r="B57" s="26">
        <v>13</v>
      </c>
      <c r="C57" s="10"/>
      <c r="D57" s="10"/>
      <c r="E57" s="10"/>
      <c r="F57" s="17"/>
    </row>
    <row r="58" spans="1:8" ht="12.75" customHeight="1">
      <c r="A58" s="29" t="s">
        <v>57</v>
      </c>
      <c r="C58" s="26">
        <v>13</v>
      </c>
      <c r="F58" s="17"/>
    </row>
    <row r="59" spans="1:8" ht="12.75" customHeight="1">
      <c r="A59" s="29"/>
      <c r="F59" s="17"/>
    </row>
    <row r="60" spans="1:8" ht="12.75" customHeight="1">
      <c r="A60" s="29"/>
      <c r="F60" s="17"/>
    </row>
    <row r="61" spans="1:8" ht="12.75" customHeight="1">
      <c r="F61" s="26">
        <f>SUM(F60)</f>
        <v>0</v>
      </c>
      <c r="G61" s="39">
        <f>F60/B57</f>
        <v>0</v>
      </c>
    </row>
    <row r="62" spans="1:8" ht="12.75" customHeight="1"/>
    <row r="63" spans="1:8" ht="12.75" customHeight="1"/>
    <row r="64" spans="1:8" ht="12.75" customHeight="1"/>
    <row r="65" spans="1:8" ht="12.75" customHeight="1">
      <c r="A65" s="40" t="s">
        <v>96</v>
      </c>
    </row>
    <row r="66" spans="1:8" ht="12.75" customHeight="1">
      <c r="B66" s="302" t="s">
        <v>2</v>
      </c>
      <c r="C66" s="303"/>
      <c r="D66" s="1"/>
      <c r="E66" s="1"/>
      <c r="F66" s="154" t="s">
        <v>11</v>
      </c>
      <c r="H66" s="30" t="s">
        <v>83</v>
      </c>
    </row>
    <row r="67" spans="1:8" ht="25.5" customHeight="1">
      <c r="A67" s="152" t="s">
        <v>10</v>
      </c>
      <c r="B67" s="153">
        <v>1</v>
      </c>
      <c r="C67" s="153">
        <v>2</v>
      </c>
      <c r="D67" s="30">
        <v>3</v>
      </c>
      <c r="E67" s="30">
        <v>4</v>
      </c>
      <c r="F67" s="17"/>
      <c r="G67" s="4" t="s">
        <v>3</v>
      </c>
    </row>
    <row r="68" spans="1:8" ht="12.75" customHeight="1">
      <c r="A68" s="29" t="s">
        <v>57</v>
      </c>
      <c r="B68" s="26">
        <v>6</v>
      </c>
      <c r="C68" s="10"/>
      <c r="D68" s="10"/>
      <c r="E68" s="10"/>
      <c r="F68" s="17"/>
    </row>
    <row r="69" spans="1:8" ht="12.75" customHeight="1">
      <c r="A69" s="29"/>
      <c r="F69" s="17"/>
    </row>
    <row r="70" spans="1:8" ht="12.75" customHeight="1">
      <c r="A70" s="29"/>
      <c r="F70" s="17"/>
    </row>
    <row r="71" spans="1:8" ht="12.75" customHeight="1">
      <c r="A71" s="29"/>
      <c r="F71" s="17"/>
    </row>
    <row r="72" spans="1:8" ht="12.75" customHeight="1">
      <c r="F72" s="26">
        <f>SUM(F71)</f>
        <v>0</v>
      </c>
      <c r="G72" s="39">
        <f>F71/B68</f>
        <v>0</v>
      </c>
    </row>
    <row r="73" spans="1:8" ht="12.75" customHeight="1"/>
    <row r="74" spans="1:8" ht="12.75" customHeight="1"/>
    <row r="75" spans="1:8" ht="12.75" customHeight="1"/>
    <row r="76" spans="1:8" ht="12.75" customHeight="1"/>
    <row r="77" spans="1:8" ht="12.75" customHeight="1"/>
    <row r="78" spans="1:8" ht="12.75" customHeight="1"/>
    <row r="79" spans="1:8" ht="12.75" customHeight="1"/>
    <row r="80" spans="1:8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7">
    <mergeCell ref="B55:C55"/>
    <mergeCell ref="B66:C66"/>
    <mergeCell ref="B3:C3"/>
    <mergeCell ref="B12:C12"/>
    <mergeCell ref="B24:C24"/>
    <mergeCell ref="B35:C35"/>
    <mergeCell ref="B45:C45"/>
  </mergeCells>
  <pageMargins left="0.7" right="0.7" top="0.75" bottom="0.75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1000"/>
  <sheetViews>
    <sheetView workbookViewId="0"/>
  </sheetViews>
  <sheetFormatPr baseColWidth="10" defaultColWidth="12.5703125" defaultRowHeight="15" customHeight="1"/>
  <cols>
    <col min="1" max="26" width="10" customWidth="1"/>
  </cols>
  <sheetData>
    <row r="1" spans="1:9" ht="12.75" customHeight="1"/>
    <row r="2" spans="1:9" ht="12.75" customHeight="1"/>
    <row r="3" spans="1:9" ht="12.75" customHeight="1">
      <c r="A3" s="40" t="s">
        <v>81</v>
      </c>
    </row>
    <row r="4" spans="1:9" ht="12.75" customHeight="1">
      <c r="B4" s="302" t="s">
        <v>2</v>
      </c>
      <c r="C4" s="303"/>
      <c r="D4" s="303"/>
      <c r="E4" s="1"/>
      <c r="F4" s="1"/>
      <c r="G4" s="154" t="s">
        <v>11</v>
      </c>
      <c r="I4" s="30" t="s">
        <v>83</v>
      </c>
    </row>
    <row r="5" spans="1:9" ht="25.5" customHeight="1">
      <c r="A5" s="152" t="s">
        <v>10</v>
      </c>
      <c r="B5" s="26">
        <v>0</v>
      </c>
      <c r="C5" s="153">
        <v>1</v>
      </c>
      <c r="D5" s="153">
        <v>2</v>
      </c>
      <c r="E5" s="30">
        <v>3</v>
      </c>
      <c r="F5" s="30">
        <v>4</v>
      </c>
      <c r="G5" s="17"/>
      <c r="H5" s="4" t="s">
        <v>3</v>
      </c>
    </row>
    <row r="6" spans="1:9" ht="12.75" customHeight="1">
      <c r="A6" s="29" t="s">
        <v>51</v>
      </c>
      <c r="B6" s="26">
        <v>3</v>
      </c>
      <c r="D6" s="10"/>
      <c r="E6" s="10"/>
      <c r="F6" s="10"/>
      <c r="G6" s="17"/>
    </row>
    <row r="7" spans="1:9" ht="12.75" customHeight="1">
      <c r="A7" s="29" t="s">
        <v>52</v>
      </c>
      <c r="C7" s="26">
        <v>3</v>
      </c>
      <c r="G7" s="17"/>
    </row>
    <row r="8" spans="1:9" ht="12.75" customHeight="1">
      <c r="A8" s="29" t="s">
        <v>53</v>
      </c>
      <c r="D8" s="26">
        <v>3</v>
      </c>
      <c r="G8" s="17"/>
    </row>
    <row r="9" spans="1:9" ht="12.75" customHeight="1">
      <c r="A9" s="29" t="s">
        <v>54</v>
      </c>
      <c r="E9" s="26">
        <v>3</v>
      </c>
      <c r="F9" s="26">
        <v>3</v>
      </c>
      <c r="G9" s="17">
        <v>2</v>
      </c>
      <c r="I9" s="26">
        <v>1</v>
      </c>
    </row>
    <row r="10" spans="1:9" ht="12.75" customHeight="1">
      <c r="A10" s="29" t="s">
        <v>55</v>
      </c>
      <c r="G10" s="17"/>
    </row>
    <row r="11" spans="1:9" ht="12.75" customHeight="1">
      <c r="G11" s="26">
        <f>SUM(G9:G10)</f>
        <v>2</v>
      </c>
      <c r="H11" s="39">
        <f>G9/B6</f>
        <v>0.66666666666666663</v>
      </c>
      <c r="I11" s="39">
        <f>I9/B6</f>
        <v>0.33333333333333331</v>
      </c>
    </row>
    <row r="12" spans="1:9" ht="12.75" customHeight="1"/>
    <row r="13" spans="1:9" ht="12.75" customHeight="1"/>
    <row r="14" spans="1:9" ht="12.75" customHeight="1">
      <c r="A14" s="40" t="s">
        <v>89</v>
      </c>
    </row>
    <row r="15" spans="1:9" ht="12.75" customHeight="1">
      <c r="B15" s="302" t="s">
        <v>2</v>
      </c>
      <c r="C15" s="303"/>
      <c r="D15" s="303"/>
      <c r="E15" s="1"/>
      <c r="F15" s="1"/>
      <c r="G15" s="154" t="s">
        <v>11</v>
      </c>
      <c r="I15" s="30" t="s">
        <v>83</v>
      </c>
    </row>
    <row r="16" spans="1:9" ht="25.5" customHeight="1">
      <c r="A16" s="152" t="s">
        <v>10</v>
      </c>
      <c r="B16" s="26">
        <v>0</v>
      </c>
      <c r="C16" s="153">
        <v>1</v>
      </c>
      <c r="D16" s="153">
        <v>2</v>
      </c>
      <c r="E16" s="30">
        <v>3</v>
      </c>
      <c r="F16" s="30">
        <v>4</v>
      </c>
      <c r="G16" s="17"/>
      <c r="H16" s="4" t="s">
        <v>3</v>
      </c>
    </row>
    <row r="17" spans="1:9" ht="12.75" customHeight="1">
      <c r="A17" s="29" t="s">
        <v>53</v>
      </c>
      <c r="B17" s="26">
        <v>4</v>
      </c>
      <c r="D17" s="10"/>
      <c r="E17" s="10"/>
      <c r="F17" s="10"/>
      <c r="G17" s="17"/>
    </row>
    <row r="18" spans="1:9" ht="12.75" customHeight="1">
      <c r="A18" s="29" t="s">
        <v>54</v>
      </c>
      <c r="C18" s="26">
        <v>4</v>
      </c>
      <c r="G18" s="17"/>
    </row>
    <row r="19" spans="1:9" ht="12.75" customHeight="1">
      <c r="A19" s="29" t="s">
        <v>55</v>
      </c>
      <c r="D19" s="26">
        <v>4</v>
      </c>
      <c r="G19" s="17"/>
    </row>
    <row r="20" spans="1:9" ht="12.75" customHeight="1">
      <c r="A20" s="29" t="s">
        <v>56</v>
      </c>
      <c r="E20" s="26">
        <v>4</v>
      </c>
      <c r="G20" s="17"/>
    </row>
    <row r="21" spans="1:9" ht="12.75" customHeight="1">
      <c r="A21" s="29" t="s">
        <v>57</v>
      </c>
      <c r="F21" s="26">
        <v>4</v>
      </c>
      <c r="G21" s="17">
        <v>3</v>
      </c>
    </row>
    <row r="22" spans="1:9" ht="12.75" customHeight="1">
      <c r="G22" s="26">
        <f>SUM(G21)</f>
        <v>3</v>
      </c>
      <c r="H22" s="39">
        <f>G21/B17</f>
        <v>0.75</v>
      </c>
    </row>
    <row r="23" spans="1:9" ht="12.75" customHeight="1"/>
    <row r="24" spans="1:9" ht="12.75" customHeight="1"/>
    <row r="25" spans="1:9" ht="12.75" customHeight="1">
      <c r="A25" s="40" t="s">
        <v>90</v>
      </c>
    </row>
    <row r="26" spans="1:9" ht="12.75" customHeight="1">
      <c r="B26" s="302" t="s">
        <v>2</v>
      </c>
      <c r="C26" s="303"/>
      <c r="D26" s="303"/>
      <c r="E26" s="1"/>
      <c r="F26" s="1"/>
      <c r="G26" s="154" t="s">
        <v>11</v>
      </c>
      <c r="I26" s="30" t="s">
        <v>83</v>
      </c>
    </row>
    <row r="27" spans="1:9" ht="25.5" customHeight="1">
      <c r="A27" s="152" t="s">
        <v>10</v>
      </c>
      <c r="B27" s="26">
        <v>0</v>
      </c>
      <c r="C27" s="153">
        <v>1</v>
      </c>
      <c r="D27" s="153">
        <v>2</v>
      </c>
      <c r="E27" s="30">
        <v>3</v>
      </c>
      <c r="F27" s="30">
        <v>4</v>
      </c>
      <c r="G27" s="17"/>
      <c r="H27" s="4" t="s">
        <v>3</v>
      </c>
    </row>
    <row r="28" spans="1:9" ht="12.75" customHeight="1">
      <c r="A28" s="29" t="s">
        <v>53</v>
      </c>
      <c r="B28" s="26">
        <v>3</v>
      </c>
      <c r="D28" s="10"/>
      <c r="E28" s="10"/>
      <c r="F28" s="10"/>
      <c r="G28" s="17"/>
    </row>
    <row r="29" spans="1:9" ht="12.75" customHeight="1">
      <c r="A29" s="29" t="s">
        <v>54</v>
      </c>
      <c r="C29" s="26">
        <v>3</v>
      </c>
      <c r="G29" s="17"/>
    </row>
    <row r="30" spans="1:9" ht="12.75" customHeight="1">
      <c r="A30" s="29" t="s">
        <v>55</v>
      </c>
      <c r="D30" s="26">
        <v>3</v>
      </c>
      <c r="G30" s="17"/>
    </row>
    <row r="31" spans="1:9" ht="12.75" customHeight="1">
      <c r="A31" s="29" t="s">
        <v>56</v>
      </c>
      <c r="E31" s="26">
        <v>3</v>
      </c>
      <c r="G31" s="17"/>
    </row>
    <row r="32" spans="1:9" ht="12.75" customHeight="1">
      <c r="A32" s="29" t="s">
        <v>57</v>
      </c>
      <c r="F32" s="26">
        <v>3</v>
      </c>
      <c r="G32" s="17">
        <v>2</v>
      </c>
    </row>
    <row r="33" spans="1:9" ht="12.75" customHeight="1">
      <c r="G33" s="26">
        <f>SUM(G32)</f>
        <v>2</v>
      </c>
      <c r="H33" s="39">
        <f>G32/B28</f>
        <v>0.66666666666666663</v>
      </c>
    </row>
    <row r="34" spans="1:9" ht="12.75" customHeight="1"/>
    <row r="35" spans="1:9" ht="12.75" customHeight="1"/>
    <row r="36" spans="1:9" ht="12.75" customHeight="1">
      <c r="A36" s="40" t="s">
        <v>92</v>
      </c>
    </row>
    <row r="37" spans="1:9" ht="12.75" customHeight="1">
      <c r="B37" s="302" t="s">
        <v>2</v>
      </c>
      <c r="C37" s="303"/>
      <c r="D37" s="303"/>
      <c r="E37" s="1"/>
      <c r="F37" s="1"/>
      <c r="G37" s="154" t="s">
        <v>11</v>
      </c>
      <c r="I37" s="30" t="s">
        <v>83</v>
      </c>
    </row>
    <row r="38" spans="1:9" ht="25.5" customHeight="1">
      <c r="A38" s="152" t="s">
        <v>10</v>
      </c>
      <c r="B38" s="26">
        <v>0</v>
      </c>
      <c r="C38" s="153">
        <v>1</v>
      </c>
      <c r="D38" s="153">
        <v>2</v>
      </c>
      <c r="E38" s="30">
        <v>3</v>
      </c>
      <c r="F38" s="30">
        <v>4</v>
      </c>
      <c r="G38" s="17"/>
      <c r="H38" s="4" t="s">
        <v>3</v>
      </c>
    </row>
    <row r="39" spans="1:9" ht="12.75" customHeight="1">
      <c r="A39" s="29" t="s">
        <v>55</v>
      </c>
      <c r="B39" s="26">
        <v>1</v>
      </c>
      <c r="D39" s="10"/>
      <c r="E39" s="10"/>
      <c r="F39" s="10"/>
      <c r="G39" s="17"/>
    </row>
    <row r="40" spans="1:9" ht="12.75" customHeight="1">
      <c r="A40" s="29" t="s">
        <v>56</v>
      </c>
      <c r="C40" s="26">
        <v>1</v>
      </c>
      <c r="G40" s="17"/>
    </row>
    <row r="41" spans="1:9" ht="12.75" customHeight="1">
      <c r="A41" s="29" t="s">
        <v>57</v>
      </c>
      <c r="D41" s="26">
        <v>1</v>
      </c>
      <c r="G41" s="17"/>
    </row>
    <row r="42" spans="1:9" ht="12.75" customHeight="1">
      <c r="A42" s="29"/>
      <c r="G42" s="17"/>
    </row>
    <row r="43" spans="1:9" ht="12.75" customHeight="1">
      <c r="A43" s="29"/>
      <c r="G43" s="17"/>
    </row>
    <row r="44" spans="1:9" ht="12.75" customHeight="1">
      <c r="A44" s="40" t="s">
        <v>95</v>
      </c>
    </row>
    <row r="45" spans="1:9" ht="12.75" customHeight="1">
      <c r="B45" s="302" t="s">
        <v>2</v>
      </c>
      <c r="C45" s="303"/>
      <c r="D45" s="303"/>
      <c r="E45" s="1"/>
      <c r="F45" s="1"/>
      <c r="G45" s="154" t="s">
        <v>11</v>
      </c>
      <c r="I45" s="30" t="s">
        <v>83</v>
      </c>
    </row>
    <row r="46" spans="1:9" ht="25.5" customHeight="1">
      <c r="A46" s="152" t="s">
        <v>10</v>
      </c>
      <c r="B46" s="26">
        <v>0</v>
      </c>
      <c r="C46" s="153">
        <v>1</v>
      </c>
      <c r="D46" s="153">
        <v>2</v>
      </c>
      <c r="E46" s="30">
        <v>3</v>
      </c>
      <c r="F46" s="30">
        <v>4</v>
      </c>
      <c r="G46" s="17"/>
      <c r="H46" s="4" t="s">
        <v>3</v>
      </c>
    </row>
    <row r="47" spans="1:9" ht="12.75" customHeight="1">
      <c r="A47" s="29" t="s">
        <v>56</v>
      </c>
      <c r="B47" s="26">
        <v>4</v>
      </c>
      <c r="D47" s="10"/>
      <c r="E47" s="10"/>
      <c r="F47" s="10"/>
      <c r="G47" s="17"/>
    </row>
    <row r="48" spans="1:9" ht="12.75" customHeight="1">
      <c r="A48" s="29" t="s">
        <v>57</v>
      </c>
      <c r="C48" s="26">
        <v>4</v>
      </c>
      <c r="G48" s="17"/>
    </row>
    <row r="49" spans="1:7" ht="12.75" customHeight="1">
      <c r="A49" s="29"/>
      <c r="G49" s="17"/>
    </row>
    <row r="50" spans="1:7" ht="12.75" customHeight="1"/>
    <row r="51" spans="1:7" ht="12.75" customHeight="1"/>
    <row r="52" spans="1:7" ht="12.75" customHeight="1"/>
    <row r="53" spans="1:7" ht="12.75" customHeight="1"/>
    <row r="54" spans="1:7" ht="12.75" customHeight="1"/>
    <row r="55" spans="1:7" ht="12.75" customHeight="1"/>
    <row r="56" spans="1:7" ht="12.75" customHeight="1"/>
    <row r="57" spans="1:7" ht="12.75" customHeight="1"/>
    <row r="58" spans="1:7" ht="12.75" customHeight="1"/>
    <row r="59" spans="1:7" ht="12.75" customHeight="1"/>
    <row r="60" spans="1:7" ht="12.75" customHeight="1"/>
    <row r="61" spans="1:7" ht="12.75" customHeight="1"/>
    <row r="62" spans="1:7" ht="12.75" customHeight="1"/>
    <row r="63" spans="1:7" ht="12.75" customHeight="1"/>
    <row r="64" spans="1:7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5">
    <mergeCell ref="B4:D4"/>
    <mergeCell ref="B15:D15"/>
    <mergeCell ref="B26:D26"/>
    <mergeCell ref="B37:D37"/>
    <mergeCell ref="B45:D45"/>
  </mergeCells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1000"/>
  <sheetViews>
    <sheetView workbookViewId="0"/>
  </sheetViews>
  <sheetFormatPr baseColWidth="10" defaultColWidth="12.5703125" defaultRowHeight="15" customHeight="1"/>
  <cols>
    <col min="1" max="26" width="10" customWidth="1"/>
  </cols>
  <sheetData>
    <row r="1" spans="1:8" ht="12.75" customHeight="1"/>
    <row r="2" spans="1:8" ht="12.75" customHeight="1"/>
    <row r="3" spans="1:8" ht="12.75" customHeight="1">
      <c r="A3" s="40" t="s">
        <v>81</v>
      </c>
    </row>
    <row r="4" spans="1:8" ht="12.75" customHeight="1">
      <c r="B4" s="299" t="s">
        <v>2</v>
      </c>
      <c r="C4" s="297"/>
      <c r="D4" s="297"/>
      <c r="E4" s="328"/>
      <c r="F4" s="154" t="s">
        <v>11</v>
      </c>
      <c r="H4" s="30" t="s">
        <v>83</v>
      </c>
    </row>
    <row r="5" spans="1:8" ht="25.5" customHeight="1">
      <c r="A5" s="152" t="s">
        <v>10</v>
      </c>
      <c r="B5" s="153">
        <v>1</v>
      </c>
      <c r="C5" s="153">
        <v>2</v>
      </c>
      <c r="D5" s="30">
        <v>3</v>
      </c>
      <c r="E5" s="30">
        <v>4</v>
      </c>
      <c r="F5" s="17"/>
      <c r="G5" s="4" t="s">
        <v>3</v>
      </c>
    </row>
    <row r="6" spans="1:8" ht="12.75" customHeight="1">
      <c r="A6" s="29" t="s">
        <v>51</v>
      </c>
      <c r="B6" s="26">
        <v>5</v>
      </c>
      <c r="C6" s="10"/>
      <c r="D6" s="10"/>
      <c r="E6" s="10"/>
      <c r="F6" s="17"/>
    </row>
    <row r="7" spans="1:8" ht="12.75" customHeight="1">
      <c r="A7" s="29" t="s">
        <v>52</v>
      </c>
      <c r="C7" s="26">
        <v>5</v>
      </c>
      <c r="F7" s="17"/>
    </row>
    <row r="8" spans="1:8" ht="12.75" customHeight="1">
      <c r="A8" s="29" t="s">
        <v>53</v>
      </c>
      <c r="D8" s="26">
        <v>5</v>
      </c>
      <c r="F8" s="17"/>
    </row>
    <row r="9" spans="1:8" ht="12.75" customHeight="1">
      <c r="A9" s="29" t="s">
        <v>54</v>
      </c>
      <c r="E9" s="26">
        <v>5</v>
      </c>
      <c r="F9" s="17">
        <v>5</v>
      </c>
      <c r="H9" s="26">
        <v>3</v>
      </c>
    </row>
    <row r="10" spans="1:8" ht="12.75" customHeight="1">
      <c r="A10" s="29" t="s">
        <v>55</v>
      </c>
      <c r="F10" s="17"/>
    </row>
    <row r="11" spans="1:8" ht="12.75" customHeight="1">
      <c r="F11" s="26">
        <f>SUM(F9:F10)</f>
        <v>5</v>
      </c>
      <c r="G11" s="39">
        <f>F9/B6</f>
        <v>1</v>
      </c>
      <c r="H11" s="39">
        <f>H9/B6</f>
        <v>0.6</v>
      </c>
    </row>
    <row r="12" spans="1:8" ht="12.75" customHeight="1"/>
    <row r="13" spans="1:8" ht="12.75" customHeight="1"/>
    <row r="14" spans="1:8" ht="12.75" customHeight="1"/>
    <row r="15" spans="1:8" ht="12.75" customHeight="1">
      <c r="A15" s="40" t="s">
        <v>82</v>
      </c>
    </row>
    <row r="16" spans="1:8" ht="12.75" customHeight="1">
      <c r="B16" s="299" t="s">
        <v>2</v>
      </c>
      <c r="C16" s="297"/>
      <c r="D16" s="297"/>
      <c r="E16" s="328"/>
      <c r="F16" s="154" t="s">
        <v>11</v>
      </c>
      <c r="H16" s="30" t="s">
        <v>83</v>
      </c>
    </row>
    <row r="17" spans="1:8" ht="25.5" customHeight="1">
      <c r="A17" s="152" t="s">
        <v>10</v>
      </c>
      <c r="B17" s="153">
        <v>1</v>
      </c>
      <c r="C17" s="153">
        <v>2</v>
      </c>
      <c r="D17" s="30">
        <v>3</v>
      </c>
      <c r="E17" s="30">
        <v>4</v>
      </c>
      <c r="F17" s="17"/>
      <c r="G17" s="4" t="s">
        <v>3</v>
      </c>
    </row>
    <row r="18" spans="1:8" ht="12.75" customHeight="1">
      <c r="A18" s="29" t="s">
        <v>52</v>
      </c>
      <c r="B18" s="26">
        <v>1</v>
      </c>
      <c r="C18" s="10"/>
      <c r="D18" s="10"/>
      <c r="E18" s="10"/>
      <c r="F18" s="17"/>
    </row>
    <row r="19" spans="1:8" ht="12.75" customHeight="1">
      <c r="A19" s="29" t="s">
        <v>53</v>
      </c>
      <c r="C19" s="26">
        <v>1</v>
      </c>
      <c r="F19" s="17"/>
    </row>
    <row r="20" spans="1:8" ht="12.75" customHeight="1">
      <c r="A20" s="29" t="s">
        <v>54</v>
      </c>
      <c r="D20" s="26">
        <v>1</v>
      </c>
      <c r="F20" s="17"/>
    </row>
    <row r="21" spans="1:8" ht="12.75" customHeight="1">
      <c r="A21" s="29" t="s">
        <v>55</v>
      </c>
      <c r="F21" s="17"/>
    </row>
    <row r="22" spans="1:8" ht="12.75" customHeight="1">
      <c r="F22" s="17"/>
    </row>
    <row r="23" spans="1:8" ht="12.75" customHeight="1">
      <c r="F23" s="26">
        <f>SUM(F21:F22)</f>
        <v>0</v>
      </c>
      <c r="G23" s="39">
        <f>F21/B18</f>
        <v>0</v>
      </c>
    </row>
    <row r="24" spans="1:8" ht="12.75" customHeight="1"/>
    <row r="25" spans="1:8" ht="12.75" customHeight="1"/>
    <row r="26" spans="1:8" ht="12.75" customHeight="1"/>
    <row r="27" spans="1:8" ht="12.75" customHeight="1">
      <c r="A27" s="40" t="s">
        <v>89</v>
      </c>
    </row>
    <row r="28" spans="1:8" ht="12.75" customHeight="1">
      <c r="B28" s="299" t="s">
        <v>2</v>
      </c>
      <c r="C28" s="297"/>
      <c r="D28" s="297"/>
      <c r="E28" s="328"/>
      <c r="F28" s="154" t="s">
        <v>11</v>
      </c>
      <c r="H28" s="30" t="s">
        <v>83</v>
      </c>
    </row>
    <row r="29" spans="1:8" ht="25.5" customHeight="1">
      <c r="A29" s="152" t="s">
        <v>10</v>
      </c>
      <c r="B29" s="153">
        <v>1</v>
      </c>
      <c r="C29" s="153">
        <v>2</v>
      </c>
      <c r="D29" s="30">
        <v>3</v>
      </c>
      <c r="E29" s="30">
        <v>4</v>
      </c>
      <c r="F29" s="17"/>
      <c r="G29" s="4" t="s">
        <v>3</v>
      </c>
    </row>
    <row r="30" spans="1:8" ht="12.75" customHeight="1">
      <c r="A30" s="29" t="s">
        <v>53</v>
      </c>
      <c r="B30" s="26">
        <v>3</v>
      </c>
      <c r="C30" s="10"/>
      <c r="D30" s="10"/>
      <c r="E30" s="10"/>
      <c r="F30" s="17"/>
    </row>
    <row r="31" spans="1:8" ht="12.75" customHeight="1">
      <c r="A31" s="29" t="s">
        <v>54</v>
      </c>
      <c r="C31" s="26">
        <v>3</v>
      </c>
      <c r="F31" s="17"/>
    </row>
    <row r="32" spans="1:8" ht="12.75" customHeight="1">
      <c r="A32" s="29" t="s">
        <v>55</v>
      </c>
      <c r="D32" s="26">
        <v>3</v>
      </c>
      <c r="F32" s="17"/>
    </row>
    <row r="33" spans="1:7" ht="12.75" customHeight="1">
      <c r="A33" s="29" t="s">
        <v>56</v>
      </c>
      <c r="E33" s="26">
        <v>3</v>
      </c>
      <c r="F33" s="17">
        <v>2</v>
      </c>
    </row>
    <row r="34" spans="1:7" ht="12.75" customHeight="1">
      <c r="F34" s="17"/>
    </row>
    <row r="35" spans="1:7" ht="12.75" customHeight="1">
      <c r="F35" s="26">
        <f>SUM(F33:F34)</f>
        <v>2</v>
      </c>
      <c r="G35" s="39">
        <f>F33/B30</f>
        <v>0.66666666666666663</v>
      </c>
    </row>
    <row r="36" spans="1:7" ht="12.75" customHeight="1"/>
    <row r="37" spans="1:7" ht="12.75" customHeight="1"/>
    <row r="38" spans="1:7" ht="12.75" customHeight="1"/>
    <row r="39" spans="1:7" ht="12.75" customHeight="1"/>
    <row r="40" spans="1:7" ht="12.75" customHeight="1"/>
    <row r="41" spans="1:7" ht="12.75" customHeight="1"/>
    <row r="42" spans="1:7" ht="12.75" customHeight="1"/>
    <row r="43" spans="1:7" ht="12.75" customHeight="1"/>
    <row r="44" spans="1:7" ht="12.75" customHeight="1"/>
    <row r="45" spans="1:7" ht="12.75" customHeight="1"/>
    <row r="46" spans="1:7" ht="12.75" customHeight="1"/>
    <row r="47" spans="1:7" ht="12.75" customHeight="1"/>
    <row r="48" spans="1:7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3">
    <mergeCell ref="B4:E4"/>
    <mergeCell ref="B16:E16"/>
    <mergeCell ref="B28:E28"/>
  </mergeCells>
  <pageMargins left="0.7" right="0.7" top="0.75" bottom="0.75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1000"/>
  <sheetViews>
    <sheetView workbookViewId="0"/>
  </sheetViews>
  <sheetFormatPr baseColWidth="10" defaultColWidth="12.5703125" defaultRowHeight="15" customHeight="1"/>
  <cols>
    <col min="1" max="26" width="10" customWidth="1"/>
  </cols>
  <sheetData>
    <row r="1" spans="1:8" ht="12.75" customHeight="1"/>
    <row r="2" spans="1:8" ht="12.75" customHeight="1"/>
    <row r="3" spans="1:8" ht="12.75" customHeight="1">
      <c r="A3" s="40" t="s">
        <v>81</v>
      </c>
    </row>
    <row r="4" spans="1:8" ht="12.75" customHeight="1">
      <c r="B4" s="299" t="s">
        <v>2</v>
      </c>
      <c r="C4" s="297"/>
      <c r="D4" s="297"/>
      <c r="E4" s="328"/>
      <c r="F4" s="154" t="s">
        <v>11</v>
      </c>
      <c r="H4" s="30" t="s">
        <v>83</v>
      </c>
    </row>
    <row r="5" spans="1:8" ht="25.5" customHeight="1">
      <c r="A5" s="152" t="s">
        <v>10</v>
      </c>
      <c r="B5" s="153">
        <v>1</v>
      </c>
      <c r="C5" s="153">
        <v>2</v>
      </c>
      <c r="D5" s="30">
        <v>3</v>
      </c>
      <c r="E5" s="30">
        <v>4</v>
      </c>
      <c r="F5" s="17"/>
      <c r="G5" s="4" t="s">
        <v>3</v>
      </c>
    </row>
    <row r="6" spans="1:8" ht="12.75" customHeight="1">
      <c r="A6" s="29" t="s">
        <v>51</v>
      </c>
      <c r="B6" s="26">
        <v>4</v>
      </c>
      <c r="C6" s="10"/>
      <c r="D6" s="10"/>
      <c r="E6" s="10"/>
      <c r="F6" s="17"/>
    </row>
    <row r="7" spans="1:8" ht="12.75" customHeight="1">
      <c r="A7" s="29" t="s">
        <v>52</v>
      </c>
      <c r="C7" s="26">
        <v>4</v>
      </c>
      <c r="F7" s="17"/>
    </row>
    <row r="8" spans="1:8" ht="12.75" customHeight="1">
      <c r="A8" s="29" t="s">
        <v>53</v>
      </c>
      <c r="D8" s="26">
        <v>4</v>
      </c>
      <c r="F8" s="17"/>
    </row>
    <row r="9" spans="1:8" ht="12.75" customHeight="1">
      <c r="A9" s="29" t="s">
        <v>54</v>
      </c>
      <c r="E9" s="26">
        <v>3</v>
      </c>
      <c r="F9" s="17">
        <v>3</v>
      </c>
    </row>
    <row r="10" spans="1:8" ht="12.75" customHeight="1">
      <c r="A10" s="29" t="s">
        <v>55</v>
      </c>
      <c r="F10" s="17"/>
    </row>
    <row r="11" spans="1:8" ht="12.75" customHeight="1">
      <c r="F11" s="26">
        <f>SUM(F9:F10)</f>
        <v>3</v>
      </c>
      <c r="G11" s="39">
        <f>F9/B6</f>
        <v>0.75</v>
      </c>
    </row>
    <row r="12" spans="1:8" ht="12.75" customHeight="1"/>
    <row r="13" spans="1:8" ht="12.75" customHeight="1"/>
    <row r="14" spans="1:8" ht="12.75" customHeight="1"/>
    <row r="15" spans="1:8" ht="12.75" customHeight="1">
      <c r="A15" s="40" t="s">
        <v>89</v>
      </c>
    </row>
    <row r="16" spans="1:8" ht="12.75" customHeight="1">
      <c r="B16" s="299" t="s">
        <v>2</v>
      </c>
      <c r="C16" s="297"/>
      <c r="D16" s="297"/>
      <c r="E16" s="328"/>
      <c r="F16" s="154" t="s">
        <v>11</v>
      </c>
      <c r="H16" s="30" t="s">
        <v>83</v>
      </c>
    </row>
    <row r="17" spans="1:8" ht="25.5" customHeight="1">
      <c r="A17" s="152" t="s">
        <v>10</v>
      </c>
      <c r="B17" s="153">
        <v>1</v>
      </c>
      <c r="C17" s="153">
        <v>2</v>
      </c>
      <c r="D17" s="30">
        <v>3</v>
      </c>
      <c r="E17" s="30">
        <v>4</v>
      </c>
      <c r="F17" s="17"/>
      <c r="G17" s="4" t="s">
        <v>3</v>
      </c>
    </row>
    <row r="18" spans="1:8" ht="12.75" customHeight="1">
      <c r="A18" s="29" t="s">
        <v>53</v>
      </c>
      <c r="B18" s="26">
        <v>2</v>
      </c>
      <c r="C18" s="10"/>
      <c r="D18" s="10"/>
      <c r="E18" s="10"/>
      <c r="F18" s="17"/>
    </row>
    <row r="19" spans="1:8" ht="12.75" customHeight="1">
      <c r="A19" s="29" t="s">
        <v>54</v>
      </c>
      <c r="C19" s="26">
        <v>2</v>
      </c>
      <c r="F19" s="17"/>
    </row>
    <row r="20" spans="1:8" ht="12.75" customHeight="1">
      <c r="A20" s="29" t="s">
        <v>55</v>
      </c>
      <c r="D20" s="26">
        <v>2</v>
      </c>
      <c r="F20" s="17"/>
    </row>
    <row r="21" spans="1:8" ht="12.75" customHeight="1">
      <c r="A21" s="29" t="s">
        <v>56</v>
      </c>
      <c r="E21" s="26">
        <v>1</v>
      </c>
      <c r="F21" s="17">
        <v>1</v>
      </c>
    </row>
    <row r="22" spans="1:8" ht="12.75" customHeight="1">
      <c r="A22" s="29" t="s">
        <v>57</v>
      </c>
      <c r="F22" s="17"/>
    </row>
    <row r="23" spans="1:8" ht="12.75" customHeight="1">
      <c r="F23" s="26">
        <f>SUM(F21:F22)</f>
        <v>1</v>
      </c>
      <c r="G23" s="39">
        <f>F21/B18</f>
        <v>0.5</v>
      </c>
    </row>
    <row r="24" spans="1:8" ht="12.75" customHeight="1"/>
    <row r="25" spans="1:8" ht="12.75" customHeight="1"/>
    <row r="26" spans="1:8" ht="12.75" customHeight="1"/>
    <row r="27" spans="1:8" ht="12.75" customHeight="1">
      <c r="A27" s="40" t="s">
        <v>90</v>
      </c>
    </row>
    <row r="28" spans="1:8" ht="12.75" customHeight="1">
      <c r="B28" s="299" t="s">
        <v>2</v>
      </c>
      <c r="C28" s="297"/>
      <c r="D28" s="297"/>
      <c r="E28" s="328"/>
      <c r="F28" s="154" t="s">
        <v>11</v>
      </c>
      <c r="H28" s="30" t="s">
        <v>83</v>
      </c>
    </row>
    <row r="29" spans="1:8" ht="25.5" customHeight="1">
      <c r="A29" s="152" t="s">
        <v>10</v>
      </c>
      <c r="B29" s="153">
        <v>1</v>
      </c>
      <c r="C29" s="153">
        <v>2</v>
      </c>
      <c r="D29" s="30">
        <v>3</v>
      </c>
      <c r="E29" s="30">
        <v>4</v>
      </c>
      <c r="F29" s="17"/>
      <c r="G29" s="4" t="s">
        <v>3</v>
      </c>
    </row>
    <row r="30" spans="1:8" ht="12.75" customHeight="1">
      <c r="A30" s="29" t="s">
        <v>54</v>
      </c>
      <c r="B30" s="26">
        <v>4</v>
      </c>
      <c r="C30" s="10"/>
      <c r="D30" s="10"/>
      <c r="E30" s="10"/>
      <c r="F30" s="17"/>
    </row>
    <row r="31" spans="1:8" ht="12.75" customHeight="1">
      <c r="A31" s="29" t="s">
        <v>55</v>
      </c>
      <c r="C31" s="26">
        <v>4</v>
      </c>
      <c r="F31" s="17"/>
    </row>
    <row r="32" spans="1:8" ht="12.75" customHeight="1">
      <c r="A32" s="29" t="s">
        <v>56</v>
      </c>
      <c r="D32" s="26">
        <v>3</v>
      </c>
      <c r="F32" s="17"/>
    </row>
    <row r="33" spans="1:7" ht="12.75" customHeight="1">
      <c r="A33" s="29" t="s">
        <v>57</v>
      </c>
      <c r="F33" s="17"/>
    </row>
    <row r="34" spans="1:7" ht="12.75" customHeight="1">
      <c r="F34" s="17"/>
    </row>
    <row r="35" spans="1:7" ht="12.75" customHeight="1">
      <c r="F35" s="26">
        <f>SUM(F33:F34)</f>
        <v>0</v>
      </c>
      <c r="G35" s="39">
        <f>F33/B30</f>
        <v>0</v>
      </c>
    </row>
    <row r="36" spans="1:7" ht="12.75" customHeight="1"/>
    <row r="37" spans="1:7" ht="12.75" customHeight="1"/>
    <row r="38" spans="1:7" ht="12.75" customHeight="1"/>
    <row r="39" spans="1:7" ht="12.75" customHeight="1"/>
    <row r="40" spans="1:7" ht="12.75" customHeight="1"/>
    <row r="41" spans="1:7" ht="12.75" customHeight="1"/>
    <row r="42" spans="1:7" ht="12.75" customHeight="1"/>
    <row r="43" spans="1:7" ht="12.75" customHeight="1"/>
    <row r="44" spans="1:7" ht="12.75" customHeight="1"/>
    <row r="45" spans="1:7" ht="12.75" customHeight="1"/>
    <row r="46" spans="1:7" ht="12.75" customHeight="1"/>
    <row r="47" spans="1:7" ht="12.75" customHeight="1"/>
    <row r="48" spans="1:7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3">
    <mergeCell ref="B4:E4"/>
    <mergeCell ref="B16:E16"/>
    <mergeCell ref="B28:E28"/>
  </mergeCells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1000"/>
  <sheetViews>
    <sheetView workbookViewId="0"/>
  </sheetViews>
  <sheetFormatPr baseColWidth="10" defaultColWidth="12.5703125" defaultRowHeight="15" customHeight="1"/>
  <cols>
    <col min="1" max="26" width="10" customWidth="1"/>
  </cols>
  <sheetData>
    <row r="1" spans="1:8" ht="12.75" customHeight="1"/>
    <row r="2" spans="1:8" ht="12.75" customHeight="1"/>
    <row r="3" spans="1:8" ht="12.75" customHeight="1">
      <c r="A3" s="40" t="s">
        <v>79</v>
      </c>
    </row>
    <row r="4" spans="1:8" ht="12.75" customHeight="1">
      <c r="B4" s="299" t="s">
        <v>2</v>
      </c>
      <c r="C4" s="297"/>
      <c r="D4" s="297"/>
      <c r="E4" s="328"/>
      <c r="F4" s="154" t="s">
        <v>11</v>
      </c>
      <c r="H4" s="30" t="s">
        <v>83</v>
      </c>
    </row>
    <row r="5" spans="1:8" ht="25.5" customHeight="1">
      <c r="A5" s="152" t="s">
        <v>10</v>
      </c>
      <c r="B5" s="153">
        <v>1</v>
      </c>
      <c r="C5" s="153">
        <v>2</v>
      </c>
      <c r="D5" s="30">
        <v>3</v>
      </c>
      <c r="E5" s="30">
        <v>4</v>
      </c>
      <c r="F5" s="17"/>
      <c r="G5" s="4" t="s">
        <v>3</v>
      </c>
    </row>
    <row r="6" spans="1:8" ht="12.75" customHeight="1">
      <c r="A6" s="29" t="s">
        <v>50</v>
      </c>
      <c r="B6" s="26">
        <v>1</v>
      </c>
      <c r="C6" s="10"/>
      <c r="D6" s="10"/>
      <c r="E6" s="10"/>
      <c r="F6" s="17"/>
    </row>
    <row r="7" spans="1:8" ht="12.75" customHeight="1">
      <c r="A7" s="29" t="s">
        <v>51</v>
      </c>
      <c r="C7" s="26">
        <v>1</v>
      </c>
      <c r="F7" s="17"/>
    </row>
    <row r="8" spans="1:8" ht="12.75" customHeight="1">
      <c r="A8" s="29" t="s">
        <v>52</v>
      </c>
      <c r="D8" s="26">
        <v>1</v>
      </c>
      <c r="F8" s="17"/>
    </row>
    <row r="9" spans="1:8" ht="12.75" customHeight="1">
      <c r="A9" s="29" t="s">
        <v>53</v>
      </c>
      <c r="E9" s="26">
        <v>1</v>
      </c>
      <c r="F9" s="17">
        <v>1</v>
      </c>
    </row>
    <row r="10" spans="1:8" ht="12.75" customHeight="1">
      <c r="A10" s="29"/>
      <c r="F10" s="17"/>
    </row>
    <row r="11" spans="1:8" ht="12.75" customHeight="1">
      <c r="F11" s="26">
        <f>SUM(F9:F10)</f>
        <v>1</v>
      </c>
      <c r="G11" s="39">
        <f>F9/B6</f>
        <v>1</v>
      </c>
    </row>
    <row r="12" spans="1:8" ht="12.75" customHeight="1">
      <c r="A12" s="40" t="s">
        <v>82</v>
      </c>
    </row>
    <row r="13" spans="1:8" ht="12.75" customHeight="1">
      <c r="B13" s="299" t="s">
        <v>2</v>
      </c>
      <c r="C13" s="297"/>
      <c r="D13" s="297"/>
      <c r="E13" s="328"/>
      <c r="F13" s="154" t="s">
        <v>11</v>
      </c>
      <c r="H13" s="30" t="s">
        <v>83</v>
      </c>
    </row>
    <row r="14" spans="1:8" ht="25.5" customHeight="1">
      <c r="A14" s="152" t="s">
        <v>10</v>
      </c>
      <c r="B14" s="153">
        <v>1</v>
      </c>
      <c r="C14" s="153">
        <v>2</v>
      </c>
      <c r="D14" s="30">
        <v>3</v>
      </c>
      <c r="E14" s="30">
        <v>4</v>
      </c>
      <c r="F14" s="17"/>
      <c r="G14" s="4" t="s">
        <v>3</v>
      </c>
    </row>
    <row r="15" spans="1:8" ht="12.75" customHeight="1">
      <c r="A15" s="29" t="s">
        <v>52</v>
      </c>
      <c r="B15" s="26">
        <v>3</v>
      </c>
      <c r="C15" s="10"/>
      <c r="D15" s="10"/>
      <c r="E15" s="10"/>
      <c r="F15" s="17"/>
    </row>
    <row r="16" spans="1:8" ht="12.75" customHeight="1">
      <c r="A16" s="29" t="s">
        <v>53</v>
      </c>
      <c r="C16" s="26">
        <v>3</v>
      </c>
      <c r="F16" s="17"/>
    </row>
    <row r="17" spans="1:8" ht="12.75" customHeight="1">
      <c r="A17" s="29" t="s">
        <v>54</v>
      </c>
      <c r="D17" s="26">
        <v>3</v>
      </c>
      <c r="F17" s="17"/>
    </row>
    <row r="18" spans="1:8" ht="12.75" customHeight="1">
      <c r="A18" s="29" t="s">
        <v>55</v>
      </c>
      <c r="E18" s="26">
        <v>3</v>
      </c>
      <c r="F18" s="17">
        <v>3</v>
      </c>
      <c r="H18" s="26">
        <v>1</v>
      </c>
    </row>
    <row r="19" spans="1:8" ht="12.75" customHeight="1">
      <c r="A19" s="29"/>
      <c r="F19" s="17"/>
    </row>
    <row r="20" spans="1:8" ht="12.75" customHeight="1">
      <c r="F20" s="26">
        <f>SUM(F18:F19)</f>
        <v>3</v>
      </c>
      <c r="G20" s="39">
        <f>F18/B15</f>
        <v>1</v>
      </c>
      <c r="H20" s="39">
        <f>H18/B15</f>
        <v>0.33333333333333331</v>
      </c>
    </row>
    <row r="21" spans="1:8" ht="12.75" customHeight="1"/>
    <row r="22" spans="1:8" ht="12.75" customHeight="1"/>
    <row r="23" spans="1:8" ht="12.75" customHeight="1"/>
    <row r="24" spans="1:8" ht="12.75" customHeight="1">
      <c r="A24" s="40" t="s">
        <v>90</v>
      </c>
    </row>
    <row r="25" spans="1:8" ht="12.75" customHeight="1">
      <c r="B25" s="299" t="s">
        <v>2</v>
      </c>
      <c r="C25" s="297"/>
      <c r="D25" s="297"/>
      <c r="E25" s="328"/>
      <c r="F25" s="154" t="s">
        <v>11</v>
      </c>
      <c r="H25" s="30" t="s">
        <v>83</v>
      </c>
    </row>
    <row r="26" spans="1:8" ht="25.5" customHeight="1">
      <c r="A26" s="152" t="s">
        <v>10</v>
      </c>
      <c r="B26" s="153">
        <v>1</v>
      </c>
      <c r="C26" s="153">
        <v>2</v>
      </c>
      <c r="D26" s="30">
        <v>3</v>
      </c>
      <c r="E26" s="30">
        <v>4</v>
      </c>
      <c r="F26" s="17"/>
      <c r="G26" s="4" t="s">
        <v>3</v>
      </c>
    </row>
    <row r="27" spans="1:8" ht="12.75" customHeight="1">
      <c r="A27" s="29" t="s">
        <v>52</v>
      </c>
      <c r="B27" s="26">
        <v>1</v>
      </c>
      <c r="C27" s="10"/>
      <c r="D27" s="10"/>
      <c r="E27" s="10"/>
      <c r="F27" s="17"/>
    </row>
    <row r="28" spans="1:8" ht="12.75" customHeight="1">
      <c r="A28" s="29" t="s">
        <v>53</v>
      </c>
      <c r="C28" s="26">
        <v>1</v>
      </c>
      <c r="F28" s="17"/>
    </row>
    <row r="29" spans="1:8" ht="12.75" customHeight="1">
      <c r="A29" s="29" t="s">
        <v>54</v>
      </c>
      <c r="D29" s="26">
        <v>1</v>
      </c>
      <c r="F29" s="17"/>
    </row>
    <row r="30" spans="1:8" ht="12.75" customHeight="1">
      <c r="A30" s="29" t="s">
        <v>55</v>
      </c>
      <c r="E30" s="26">
        <v>1</v>
      </c>
      <c r="F30" s="17">
        <v>1</v>
      </c>
    </row>
    <row r="31" spans="1:8" ht="12.75" customHeight="1">
      <c r="A31" s="29"/>
      <c r="F31" s="17"/>
    </row>
    <row r="32" spans="1:8" ht="12.75" customHeight="1">
      <c r="F32" s="26">
        <f>SUM(F30:F31)</f>
        <v>1</v>
      </c>
      <c r="G32" s="39">
        <f>F30/B27</f>
        <v>1</v>
      </c>
    </row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3">
    <mergeCell ref="B4:E4"/>
    <mergeCell ref="B13:E13"/>
    <mergeCell ref="B25:E25"/>
  </mergeCells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1000"/>
  <sheetViews>
    <sheetView workbookViewId="0"/>
  </sheetViews>
  <sheetFormatPr baseColWidth="10" defaultColWidth="12.5703125" defaultRowHeight="15" customHeight="1"/>
  <cols>
    <col min="1" max="26" width="10" customWidth="1"/>
  </cols>
  <sheetData>
    <row r="1" spans="1:8" ht="12.75" customHeight="1"/>
    <row r="2" spans="1:8" ht="12.75" customHeight="1"/>
    <row r="3" spans="1:8" ht="12.75" customHeight="1"/>
    <row r="4" spans="1:8" ht="12.75" customHeight="1">
      <c r="A4" s="40" t="s">
        <v>79</v>
      </c>
    </row>
    <row r="5" spans="1:8" ht="12.75" customHeight="1">
      <c r="B5" s="299" t="s">
        <v>2</v>
      </c>
      <c r="C5" s="297"/>
      <c r="D5" s="297"/>
      <c r="E5" s="328"/>
      <c r="F5" s="154" t="s">
        <v>11</v>
      </c>
      <c r="H5" s="30" t="s">
        <v>83</v>
      </c>
    </row>
    <row r="6" spans="1:8" ht="25.5" customHeight="1">
      <c r="A6" s="152" t="s">
        <v>10</v>
      </c>
      <c r="B6" s="153">
        <v>1</v>
      </c>
      <c r="C6" s="153">
        <v>2</v>
      </c>
      <c r="D6" s="30">
        <v>3</v>
      </c>
      <c r="E6" s="30">
        <v>4</v>
      </c>
      <c r="F6" s="17"/>
      <c r="G6" s="4" t="s">
        <v>3</v>
      </c>
    </row>
    <row r="7" spans="1:8" ht="12.75" customHeight="1">
      <c r="A7" s="29" t="s">
        <v>50</v>
      </c>
      <c r="B7" s="26">
        <v>4</v>
      </c>
      <c r="C7" s="10"/>
      <c r="D7" s="10"/>
      <c r="E7" s="10"/>
      <c r="F7" s="17"/>
    </row>
    <row r="8" spans="1:8" ht="12.75" customHeight="1">
      <c r="A8" s="29" t="s">
        <v>51</v>
      </c>
      <c r="C8" s="26">
        <v>4</v>
      </c>
      <c r="F8" s="17"/>
    </row>
    <row r="9" spans="1:8" ht="12.75" customHeight="1">
      <c r="A9" s="29" t="s">
        <v>52</v>
      </c>
      <c r="D9" s="26">
        <v>4</v>
      </c>
      <c r="F9" s="17"/>
    </row>
    <row r="10" spans="1:8" ht="12.75" customHeight="1">
      <c r="A10" s="29" t="s">
        <v>53</v>
      </c>
      <c r="E10" s="26">
        <v>4</v>
      </c>
      <c r="F10" s="17">
        <v>4</v>
      </c>
    </row>
    <row r="11" spans="1:8" ht="12.75" customHeight="1">
      <c r="A11" s="29"/>
      <c r="F11" s="17"/>
    </row>
    <row r="12" spans="1:8" ht="12.75" customHeight="1">
      <c r="F12" s="26">
        <f>SUM(F10:F11)</f>
        <v>4</v>
      </c>
      <c r="G12" s="39">
        <f>F10/B7</f>
        <v>1</v>
      </c>
    </row>
    <row r="13" spans="1:8" ht="12.75" customHeight="1"/>
    <row r="14" spans="1:8" ht="12.75" customHeight="1"/>
    <row r="15" spans="1:8" ht="12.75" customHeight="1"/>
    <row r="16" spans="1:8" ht="12.75" customHeight="1">
      <c r="A16" s="40" t="s">
        <v>82</v>
      </c>
    </row>
    <row r="17" spans="1:8" ht="12.75" customHeight="1">
      <c r="B17" s="299" t="s">
        <v>2</v>
      </c>
      <c r="C17" s="297"/>
      <c r="D17" s="297"/>
      <c r="E17" s="328"/>
      <c r="F17" s="154" t="s">
        <v>11</v>
      </c>
      <c r="H17" s="30" t="s">
        <v>83</v>
      </c>
    </row>
    <row r="18" spans="1:8" ht="25.5" customHeight="1">
      <c r="A18" s="152" t="s">
        <v>10</v>
      </c>
      <c r="B18" s="153">
        <v>1</v>
      </c>
      <c r="C18" s="153">
        <v>2</v>
      </c>
      <c r="D18" s="30">
        <v>3</v>
      </c>
      <c r="E18" s="30">
        <v>4</v>
      </c>
      <c r="F18" s="17"/>
      <c r="G18" s="4" t="s">
        <v>3</v>
      </c>
    </row>
    <row r="19" spans="1:8" ht="12.75" customHeight="1">
      <c r="A19" s="29" t="s">
        <v>52</v>
      </c>
      <c r="B19" s="26">
        <v>1</v>
      </c>
      <c r="C19" s="10"/>
      <c r="D19" s="10"/>
      <c r="E19" s="10"/>
      <c r="F19" s="17"/>
    </row>
    <row r="20" spans="1:8" ht="12.75" customHeight="1">
      <c r="A20" s="29" t="s">
        <v>53</v>
      </c>
      <c r="C20" s="26">
        <v>1</v>
      </c>
      <c r="F20" s="17"/>
    </row>
    <row r="21" spans="1:8" ht="12.75" customHeight="1">
      <c r="A21" s="29" t="s">
        <v>54</v>
      </c>
      <c r="D21" s="26">
        <v>1</v>
      </c>
      <c r="F21" s="17"/>
    </row>
    <row r="22" spans="1:8" ht="12.75" customHeight="1">
      <c r="A22" s="29" t="s">
        <v>55</v>
      </c>
      <c r="E22" s="26">
        <v>1</v>
      </c>
      <c r="F22" s="17">
        <v>1</v>
      </c>
    </row>
    <row r="23" spans="1:8" ht="12.75" customHeight="1">
      <c r="A23" s="29"/>
      <c r="F23" s="17"/>
    </row>
    <row r="24" spans="1:8" ht="12.75" customHeight="1">
      <c r="F24" s="26">
        <f>SUM(F22:F23)</f>
        <v>1</v>
      </c>
      <c r="G24" s="39">
        <f>F22/B19</f>
        <v>1</v>
      </c>
    </row>
    <row r="25" spans="1:8" ht="12.75" customHeight="1"/>
    <row r="26" spans="1:8" ht="12.75" customHeight="1"/>
    <row r="27" spans="1:8" ht="12.75" customHeight="1">
      <c r="A27" s="40" t="s">
        <v>89</v>
      </c>
    </row>
    <row r="28" spans="1:8" ht="12.75" customHeight="1">
      <c r="B28" s="299" t="s">
        <v>2</v>
      </c>
      <c r="C28" s="297"/>
      <c r="D28" s="297"/>
      <c r="E28" s="328"/>
      <c r="F28" s="154" t="s">
        <v>11</v>
      </c>
      <c r="H28" s="30" t="s">
        <v>83</v>
      </c>
    </row>
    <row r="29" spans="1:8" ht="25.5" customHeight="1">
      <c r="A29" s="152" t="s">
        <v>10</v>
      </c>
      <c r="B29" s="153">
        <v>1</v>
      </c>
      <c r="C29" s="153">
        <v>2</v>
      </c>
      <c r="D29" s="30">
        <v>3</v>
      </c>
      <c r="E29" s="30">
        <v>4</v>
      </c>
      <c r="F29" s="17"/>
      <c r="G29" s="4" t="s">
        <v>3</v>
      </c>
    </row>
    <row r="30" spans="1:8" ht="12.75" customHeight="1">
      <c r="A30" s="29" t="s">
        <v>53</v>
      </c>
      <c r="B30" s="26">
        <v>3</v>
      </c>
      <c r="C30" s="10"/>
      <c r="D30" s="10"/>
      <c r="E30" s="10"/>
      <c r="F30" s="17"/>
    </row>
    <row r="31" spans="1:8" ht="12.75" customHeight="1">
      <c r="A31" s="29" t="s">
        <v>54</v>
      </c>
      <c r="C31" s="26">
        <v>3</v>
      </c>
      <c r="F31" s="17"/>
    </row>
    <row r="32" spans="1:8" ht="12.75" customHeight="1">
      <c r="A32" s="29" t="s">
        <v>55</v>
      </c>
      <c r="D32" s="26">
        <v>3</v>
      </c>
      <c r="F32" s="17"/>
    </row>
    <row r="33" spans="1:8" ht="12.75" customHeight="1">
      <c r="A33" s="29" t="s">
        <v>56</v>
      </c>
      <c r="E33" s="26">
        <v>2</v>
      </c>
      <c r="F33" s="17">
        <v>2</v>
      </c>
      <c r="H33" s="26">
        <v>2</v>
      </c>
    </row>
    <row r="34" spans="1:8" ht="12.75" customHeight="1">
      <c r="A34" s="29"/>
      <c r="F34" s="17"/>
    </row>
    <row r="35" spans="1:8" ht="12.75" customHeight="1">
      <c r="F35" s="26">
        <f>SUM(F33:F34)</f>
        <v>2</v>
      </c>
      <c r="G35" s="39">
        <f>F33/B30</f>
        <v>0.66666666666666663</v>
      </c>
      <c r="H35" s="39">
        <f>H33/B30</f>
        <v>0.66666666666666663</v>
      </c>
    </row>
    <row r="36" spans="1:8" ht="12.75" customHeight="1"/>
    <row r="37" spans="1:8" ht="12.75" customHeight="1"/>
    <row r="38" spans="1:8" ht="12.75" customHeight="1">
      <c r="A38" s="40" t="s">
        <v>92</v>
      </c>
    </row>
    <row r="39" spans="1:8" ht="12.75" customHeight="1">
      <c r="B39" s="299" t="s">
        <v>2</v>
      </c>
      <c r="C39" s="297"/>
      <c r="D39" s="297"/>
      <c r="E39" s="328"/>
      <c r="F39" s="154" t="s">
        <v>11</v>
      </c>
      <c r="H39" s="30" t="s">
        <v>83</v>
      </c>
    </row>
    <row r="40" spans="1:8" ht="25.5" customHeight="1">
      <c r="A40" s="152" t="s">
        <v>10</v>
      </c>
      <c r="B40" s="153">
        <v>1</v>
      </c>
      <c r="C40" s="153">
        <v>2</v>
      </c>
      <c r="D40" s="30">
        <v>3</v>
      </c>
      <c r="E40" s="30">
        <v>4</v>
      </c>
      <c r="F40" s="17"/>
      <c r="G40" s="4" t="s">
        <v>3</v>
      </c>
    </row>
    <row r="41" spans="1:8" ht="12.75" customHeight="1">
      <c r="A41" s="29" t="s">
        <v>55</v>
      </c>
      <c r="B41" s="26">
        <v>5</v>
      </c>
      <c r="C41" s="10"/>
      <c r="D41" s="10"/>
      <c r="E41" s="10"/>
      <c r="F41" s="17"/>
    </row>
    <row r="42" spans="1:8" ht="12.75" customHeight="1">
      <c r="A42" s="29" t="s">
        <v>56</v>
      </c>
      <c r="C42" s="26">
        <v>5</v>
      </c>
      <c r="F42" s="17"/>
    </row>
    <row r="43" spans="1:8" ht="12.75" customHeight="1">
      <c r="A43" s="29" t="s">
        <v>57</v>
      </c>
      <c r="D43" s="26">
        <v>5</v>
      </c>
      <c r="F43" s="17"/>
    </row>
    <row r="44" spans="1:8" ht="12.75" customHeight="1">
      <c r="A44" s="29"/>
      <c r="F44" s="17"/>
    </row>
    <row r="45" spans="1:8" ht="12.75" customHeight="1">
      <c r="A45" s="29"/>
      <c r="F45" s="17"/>
    </row>
    <row r="46" spans="1:8" ht="12.75" customHeight="1">
      <c r="F46" s="26">
        <f>SUM(F44:F45)</f>
        <v>0</v>
      </c>
      <c r="G46" s="39">
        <f>F44/B41</f>
        <v>0</v>
      </c>
    </row>
    <row r="47" spans="1:8" ht="12.75" customHeight="1"/>
    <row r="48" spans="1:8" ht="12.75" customHeight="1"/>
    <row r="49" spans="1:8" ht="12.75" customHeight="1">
      <c r="A49" s="40" t="s">
        <v>96</v>
      </c>
    </row>
    <row r="50" spans="1:8" ht="12.75" customHeight="1">
      <c r="B50" s="299" t="s">
        <v>2</v>
      </c>
      <c r="C50" s="297"/>
      <c r="D50" s="297"/>
      <c r="E50" s="328"/>
      <c r="F50" s="154" t="s">
        <v>11</v>
      </c>
      <c r="H50" s="30" t="s">
        <v>83</v>
      </c>
    </row>
    <row r="51" spans="1:8" ht="25.5" customHeight="1">
      <c r="A51" s="152" t="s">
        <v>10</v>
      </c>
      <c r="B51" s="153">
        <v>1</v>
      </c>
      <c r="C51" s="153">
        <v>2</v>
      </c>
      <c r="D51" s="30">
        <v>3</v>
      </c>
      <c r="E51" s="30">
        <v>4</v>
      </c>
      <c r="F51" s="17"/>
      <c r="G51" s="4" t="s">
        <v>3</v>
      </c>
    </row>
    <row r="52" spans="1:8" ht="12.75" customHeight="1">
      <c r="A52" s="29" t="s">
        <v>57</v>
      </c>
      <c r="B52" s="26">
        <v>5</v>
      </c>
      <c r="C52" s="10"/>
      <c r="D52" s="10"/>
      <c r="E52" s="10"/>
      <c r="F52" s="17"/>
    </row>
    <row r="53" spans="1:8" ht="12.75" customHeight="1">
      <c r="A53" s="29"/>
      <c r="F53" s="17"/>
    </row>
    <row r="54" spans="1:8" ht="12.75" customHeight="1">
      <c r="F54" s="17"/>
    </row>
    <row r="55" spans="1:8" ht="12.75" customHeight="1">
      <c r="A55" s="29"/>
      <c r="F55" s="17"/>
    </row>
    <row r="56" spans="1:8" ht="12.75" customHeight="1">
      <c r="A56" s="29"/>
      <c r="F56" s="17"/>
    </row>
    <row r="57" spans="1:8" ht="12.75" customHeight="1">
      <c r="F57" s="26">
        <f>SUM(F55:F56)</f>
        <v>0</v>
      </c>
      <c r="G57" s="39">
        <f>F55/B52</f>
        <v>0</v>
      </c>
    </row>
    <row r="58" spans="1:8" ht="12.75" customHeight="1"/>
    <row r="59" spans="1:8" ht="12.75" customHeight="1"/>
    <row r="60" spans="1:8" ht="12.75" customHeight="1"/>
    <row r="61" spans="1:8" ht="12.75" customHeight="1"/>
    <row r="62" spans="1:8" ht="12.75" customHeight="1"/>
    <row r="63" spans="1:8" ht="12.75" customHeight="1"/>
    <row r="64" spans="1:8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5">
    <mergeCell ref="B5:E5"/>
    <mergeCell ref="B17:E17"/>
    <mergeCell ref="B28:E28"/>
    <mergeCell ref="B39:E39"/>
    <mergeCell ref="B50:E50"/>
  </mergeCells>
  <pageMargins left="0.7" right="0.7" top="0.75" bottom="0.75" header="0" footer="0"/>
  <pageSetup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1000"/>
  <sheetViews>
    <sheetView workbookViewId="0"/>
  </sheetViews>
  <sheetFormatPr baseColWidth="10" defaultColWidth="12.5703125" defaultRowHeight="15" customHeight="1"/>
  <cols>
    <col min="1" max="26" width="10" customWidth="1"/>
  </cols>
  <sheetData>
    <row r="1" spans="1:8" ht="12.75" customHeight="1"/>
    <row r="2" spans="1:8" ht="12.75" customHeight="1"/>
    <row r="3" spans="1:8" ht="12.75" customHeight="1"/>
    <row r="4" spans="1:8" ht="12.75" customHeight="1"/>
    <row r="5" spans="1:8" ht="12.75" customHeight="1">
      <c r="A5" s="40" t="s">
        <v>81</v>
      </c>
    </row>
    <row r="6" spans="1:8" ht="12.75" customHeight="1">
      <c r="B6" s="299" t="s">
        <v>2</v>
      </c>
      <c r="C6" s="297"/>
      <c r="D6" s="297"/>
      <c r="E6" s="328"/>
      <c r="F6" s="154" t="s">
        <v>11</v>
      </c>
      <c r="H6" s="30" t="s">
        <v>83</v>
      </c>
    </row>
    <row r="7" spans="1:8" ht="25.5" customHeight="1">
      <c r="A7" s="152" t="s">
        <v>10</v>
      </c>
      <c r="B7" s="153">
        <v>1</v>
      </c>
      <c r="C7" s="153">
        <v>2</v>
      </c>
      <c r="D7" s="30">
        <v>3</v>
      </c>
      <c r="E7" s="30">
        <v>4</v>
      </c>
      <c r="F7" s="17"/>
      <c r="G7" s="4" t="s">
        <v>3</v>
      </c>
    </row>
    <row r="8" spans="1:8" ht="12.75" customHeight="1">
      <c r="A8" s="29" t="s">
        <v>51</v>
      </c>
      <c r="B8" s="26">
        <v>7</v>
      </c>
      <c r="C8" s="10"/>
      <c r="D8" s="10"/>
      <c r="E8" s="10"/>
      <c r="F8" s="17"/>
    </row>
    <row r="9" spans="1:8" ht="12.75" customHeight="1">
      <c r="A9" s="29" t="s">
        <v>52</v>
      </c>
      <c r="C9" s="26">
        <v>7</v>
      </c>
      <c r="F9" s="17"/>
    </row>
    <row r="10" spans="1:8" ht="12.75" customHeight="1">
      <c r="A10" s="29" t="s">
        <v>53</v>
      </c>
      <c r="D10" s="26">
        <v>7</v>
      </c>
      <c r="F10" s="17"/>
    </row>
    <row r="11" spans="1:8" ht="12.75" customHeight="1">
      <c r="A11" s="29" t="s">
        <v>54</v>
      </c>
      <c r="E11" s="26">
        <v>6</v>
      </c>
      <c r="F11" s="17">
        <v>4</v>
      </c>
    </row>
    <row r="12" spans="1:8" ht="12.75" customHeight="1">
      <c r="A12" s="29" t="s">
        <v>55</v>
      </c>
      <c r="F12" s="17">
        <v>1</v>
      </c>
    </row>
    <row r="13" spans="1:8" ht="12.75" customHeight="1">
      <c r="F13" s="26">
        <f>SUM(F11:F12)</f>
        <v>5</v>
      </c>
      <c r="G13" s="39">
        <f>F11/B8</f>
        <v>0.5714285714285714</v>
      </c>
    </row>
    <row r="14" spans="1:8" ht="12.75" customHeight="1"/>
    <row r="15" spans="1:8" ht="12.75" customHeight="1"/>
    <row r="16" spans="1:8" ht="12.75" customHeight="1"/>
    <row r="17" spans="1:8" ht="12.75" customHeight="1">
      <c r="A17" s="40" t="s">
        <v>89</v>
      </c>
    </row>
    <row r="18" spans="1:8" ht="12.75" customHeight="1">
      <c r="B18" s="299" t="s">
        <v>2</v>
      </c>
      <c r="C18" s="297"/>
      <c r="D18" s="297"/>
      <c r="E18" s="328"/>
      <c r="F18" s="154" t="s">
        <v>11</v>
      </c>
      <c r="H18" s="30" t="s">
        <v>83</v>
      </c>
    </row>
    <row r="19" spans="1:8" ht="25.5" customHeight="1">
      <c r="A19" s="152" t="s">
        <v>10</v>
      </c>
      <c r="B19" s="153">
        <v>1</v>
      </c>
      <c r="C19" s="153">
        <v>2</v>
      </c>
      <c r="D19" s="30">
        <v>3</v>
      </c>
      <c r="E19" s="30">
        <v>4</v>
      </c>
      <c r="F19" s="17"/>
      <c r="G19" s="4" t="s">
        <v>3</v>
      </c>
    </row>
    <row r="20" spans="1:8" ht="12.75" customHeight="1">
      <c r="A20" s="29" t="s">
        <v>53</v>
      </c>
      <c r="B20" s="26">
        <v>9</v>
      </c>
      <c r="C20" s="10"/>
      <c r="D20" s="10"/>
      <c r="E20" s="10"/>
      <c r="F20" s="17"/>
    </row>
    <row r="21" spans="1:8" ht="12.75" customHeight="1">
      <c r="A21" s="29" t="s">
        <v>54</v>
      </c>
      <c r="C21" s="26">
        <v>9</v>
      </c>
      <c r="F21" s="17"/>
    </row>
    <row r="22" spans="1:8" ht="12.75" customHeight="1">
      <c r="A22" s="29" t="s">
        <v>55</v>
      </c>
      <c r="D22" s="26">
        <v>9</v>
      </c>
      <c r="F22" s="17"/>
    </row>
    <row r="23" spans="1:8" ht="12.75" customHeight="1">
      <c r="A23" s="29" t="s">
        <v>56</v>
      </c>
      <c r="E23" s="26">
        <v>9</v>
      </c>
      <c r="F23" s="17">
        <v>8</v>
      </c>
      <c r="H23" s="26">
        <v>2</v>
      </c>
    </row>
    <row r="24" spans="1:8" ht="12.75" customHeight="1">
      <c r="A24" s="29"/>
      <c r="F24" s="17"/>
    </row>
    <row r="25" spans="1:8" ht="12.75" customHeight="1">
      <c r="F25" s="26">
        <f>SUM(F23:F24)</f>
        <v>8</v>
      </c>
      <c r="G25" s="39">
        <f>F23/B20</f>
        <v>0.88888888888888884</v>
      </c>
      <c r="H25" s="39">
        <f>H23/B20</f>
        <v>0.22222222222222221</v>
      </c>
    </row>
    <row r="26" spans="1:8" ht="12.75" customHeight="1"/>
    <row r="27" spans="1:8" ht="12.75" customHeight="1"/>
    <row r="28" spans="1:8" ht="12.75" customHeight="1">
      <c r="A28" s="40" t="s">
        <v>92</v>
      </c>
    </row>
    <row r="29" spans="1:8" ht="12.75" customHeight="1">
      <c r="B29" s="299" t="s">
        <v>2</v>
      </c>
      <c r="C29" s="297"/>
      <c r="D29" s="297"/>
      <c r="E29" s="328"/>
      <c r="F29" s="154" t="s">
        <v>11</v>
      </c>
      <c r="H29" s="30" t="s">
        <v>83</v>
      </c>
    </row>
    <row r="30" spans="1:8" ht="25.5" customHeight="1">
      <c r="A30" s="152" t="s">
        <v>10</v>
      </c>
      <c r="B30" s="153">
        <v>1</v>
      </c>
      <c r="C30" s="153">
        <v>2</v>
      </c>
      <c r="D30" s="30">
        <v>3</v>
      </c>
      <c r="E30" s="30">
        <v>4</v>
      </c>
      <c r="F30" s="17"/>
      <c r="G30" s="4" t="s">
        <v>3</v>
      </c>
    </row>
    <row r="31" spans="1:8" ht="12.75" customHeight="1">
      <c r="A31" s="29" t="s">
        <v>55</v>
      </c>
      <c r="B31" s="26">
        <v>5</v>
      </c>
      <c r="C31" s="10"/>
      <c r="D31" s="10"/>
      <c r="E31" s="10"/>
      <c r="F31" s="17"/>
    </row>
    <row r="32" spans="1:8" ht="12.75" customHeight="1">
      <c r="A32" s="29" t="s">
        <v>56</v>
      </c>
      <c r="C32" s="26">
        <v>4</v>
      </c>
      <c r="F32" s="17"/>
    </row>
    <row r="33" spans="1:8" ht="12.75" customHeight="1">
      <c r="A33" s="29" t="s">
        <v>57</v>
      </c>
      <c r="D33" s="26">
        <v>3</v>
      </c>
      <c r="F33" s="17"/>
    </row>
    <row r="34" spans="1:8" ht="12.75" customHeight="1">
      <c r="A34" s="29"/>
      <c r="F34" s="17"/>
    </row>
    <row r="35" spans="1:8" ht="12.75" customHeight="1">
      <c r="A35" s="29"/>
      <c r="F35" s="17"/>
    </row>
    <row r="36" spans="1:8" ht="12.75" customHeight="1">
      <c r="F36" s="26">
        <f>SUM(F34:F35)</f>
        <v>0</v>
      </c>
      <c r="G36" s="39">
        <f>F34/B31</f>
        <v>0</v>
      </c>
    </row>
    <row r="37" spans="1:8" ht="12.75" customHeight="1"/>
    <row r="38" spans="1:8" ht="12.75" customHeight="1">
      <c r="A38" s="40" t="s">
        <v>96</v>
      </c>
    </row>
    <row r="39" spans="1:8" ht="12.75" customHeight="1">
      <c r="B39" s="299" t="s">
        <v>2</v>
      </c>
      <c r="C39" s="297"/>
      <c r="D39" s="297"/>
      <c r="E39" s="328"/>
      <c r="F39" s="154" t="s">
        <v>11</v>
      </c>
      <c r="H39" s="30" t="s">
        <v>83</v>
      </c>
    </row>
    <row r="40" spans="1:8" ht="25.5" customHeight="1">
      <c r="A40" s="152" t="s">
        <v>10</v>
      </c>
      <c r="B40" s="153">
        <v>1</v>
      </c>
      <c r="C40" s="153">
        <v>2</v>
      </c>
      <c r="D40" s="30">
        <v>3</v>
      </c>
      <c r="E40" s="30">
        <v>4</v>
      </c>
      <c r="F40" s="17"/>
      <c r="G40" s="4" t="s">
        <v>3</v>
      </c>
    </row>
    <row r="41" spans="1:8" ht="12.75" customHeight="1">
      <c r="A41" s="29" t="s">
        <v>57</v>
      </c>
      <c r="B41" s="26">
        <v>5</v>
      </c>
      <c r="C41" s="10"/>
      <c r="D41" s="10"/>
      <c r="E41" s="10"/>
      <c r="F41" s="17"/>
    </row>
    <row r="42" spans="1:8" ht="12.75" customHeight="1"/>
    <row r="43" spans="1:8" ht="12.75" customHeight="1"/>
    <row r="44" spans="1:8" ht="12.75" customHeight="1"/>
    <row r="45" spans="1:8" ht="12.75" customHeight="1"/>
    <row r="46" spans="1:8" ht="12.75" customHeight="1"/>
    <row r="47" spans="1:8" ht="12.75" customHeight="1"/>
    <row r="48" spans="1: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4">
    <mergeCell ref="B6:E6"/>
    <mergeCell ref="B18:E18"/>
    <mergeCell ref="B29:E29"/>
    <mergeCell ref="B39:E39"/>
  </mergeCells>
  <pageMargins left="0.7" right="0.7" top="0.75" bottom="0.75" header="0" footer="0"/>
  <pageSetup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L1000"/>
  <sheetViews>
    <sheetView workbookViewId="0"/>
  </sheetViews>
  <sheetFormatPr baseColWidth="10" defaultColWidth="12.5703125" defaultRowHeight="15" customHeight="1"/>
  <cols>
    <col min="1" max="1" width="10" customWidth="1"/>
    <col min="2" max="2" width="5.28515625" customWidth="1"/>
    <col min="3" max="3" width="5" customWidth="1"/>
    <col min="4" max="4" width="6.85546875" customWidth="1"/>
    <col min="5" max="5" width="4.85546875" customWidth="1"/>
    <col min="6" max="6" width="4.5703125" customWidth="1"/>
    <col min="7" max="9" width="5.140625" customWidth="1"/>
    <col min="10" max="26" width="10" customWidth="1"/>
  </cols>
  <sheetData>
    <row r="1" spans="1:12" ht="12.75" customHeight="1"/>
    <row r="2" spans="1:12" ht="12.75" customHeight="1"/>
    <row r="3" spans="1:12" ht="12.75" customHeight="1"/>
    <row r="4" spans="1:12" ht="12.75" customHeight="1"/>
    <row r="5" spans="1:12" ht="12.75" customHeight="1">
      <c r="A5" s="40" t="s">
        <v>77</v>
      </c>
    </row>
    <row r="6" spans="1:12" ht="12.75" customHeight="1">
      <c r="B6" s="299" t="s">
        <v>2</v>
      </c>
      <c r="C6" s="297"/>
      <c r="D6" s="297"/>
      <c r="E6" s="328"/>
      <c r="F6" s="243"/>
      <c r="G6" s="243"/>
      <c r="H6" s="243"/>
      <c r="I6" s="243"/>
      <c r="J6" s="154" t="s">
        <v>11</v>
      </c>
      <c r="L6" s="30" t="s">
        <v>83</v>
      </c>
    </row>
    <row r="7" spans="1:12" ht="25.5" customHeight="1">
      <c r="A7" s="152" t="s">
        <v>10</v>
      </c>
      <c r="B7" s="153">
        <v>1</v>
      </c>
      <c r="C7" s="153">
        <v>2</v>
      </c>
      <c r="D7" s="30">
        <v>3</v>
      </c>
      <c r="E7" s="30">
        <v>4</v>
      </c>
      <c r="F7" s="30">
        <v>5</v>
      </c>
      <c r="G7" s="30">
        <v>6</v>
      </c>
      <c r="H7" s="30">
        <v>7</v>
      </c>
      <c r="I7" s="30">
        <v>8</v>
      </c>
      <c r="J7" s="17"/>
      <c r="K7" s="4" t="s">
        <v>3</v>
      </c>
    </row>
    <row r="8" spans="1:12" ht="12.75" customHeight="1">
      <c r="A8" s="29" t="s">
        <v>48</v>
      </c>
      <c r="B8" s="26">
        <v>3</v>
      </c>
      <c r="C8" s="10"/>
      <c r="D8" s="10"/>
      <c r="E8" s="10"/>
      <c r="F8" s="10"/>
      <c r="G8" s="10"/>
      <c r="H8" s="10"/>
      <c r="I8" s="10"/>
      <c r="J8" s="17"/>
    </row>
    <row r="9" spans="1:12" ht="12.75" customHeight="1">
      <c r="A9" s="29" t="s">
        <v>49</v>
      </c>
      <c r="C9" s="26">
        <v>3</v>
      </c>
      <c r="J9" s="17"/>
    </row>
    <row r="10" spans="1:12" ht="12.75" customHeight="1">
      <c r="A10" s="29" t="s">
        <v>50</v>
      </c>
      <c r="D10" s="26">
        <v>3</v>
      </c>
      <c r="J10" s="17"/>
    </row>
    <row r="11" spans="1:12" ht="12.75" customHeight="1">
      <c r="A11" s="29" t="s">
        <v>51</v>
      </c>
      <c r="E11" s="26">
        <v>3</v>
      </c>
      <c r="J11" s="17"/>
    </row>
    <row r="12" spans="1:12" ht="12.75" customHeight="1">
      <c r="A12" s="29" t="s">
        <v>52</v>
      </c>
      <c r="F12" s="26">
        <v>3</v>
      </c>
      <c r="J12" s="17"/>
    </row>
    <row r="13" spans="1:12" ht="12.75" customHeight="1">
      <c r="A13" s="29" t="s">
        <v>53</v>
      </c>
      <c r="G13" s="26">
        <v>3</v>
      </c>
      <c r="J13" s="17"/>
    </row>
    <row r="14" spans="1:12" ht="12.75" customHeight="1">
      <c r="A14" s="29" t="s">
        <v>54</v>
      </c>
      <c r="H14" s="26">
        <v>3</v>
      </c>
      <c r="J14" s="17"/>
    </row>
    <row r="15" spans="1:12" ht="12.75" customHeight="1">
      <c r="A15" s="29" t="s">
        <v>55</v>
      </c>
      <c r="I15" s="26">
        <v>3</v>
      </c>
      <c r="J15" s="17">
        <v>2</v>
      </c>
      <c r="L15" s="26">
        <v>1</v>
      </c>
    </row>
    <row r="16" spans="1:12" ht="12.75" customHeight="1">
      <c r="J16" s="26">
        <f>SUM(J15)</f>
        <v>2</v>
      </c>
      <c r="K16" s="39">
        <f>J15/B8</f>
        <v>0.66666666666666663</v>
      </c>
      <c r="L16" s="39">
        <f>L15/B8</f>
        <v>0.33333333333333331</v>
      </c>
    </row>
    <row r="17" spans="1:12" ht="12.75" customHeight="1"/>
    <row r="18" spans="1:12" ht="12.75" customHeight="1"/>
    <row r="19" spans="1:12" ht="12.75" customHeight="1"/>
    <row r="20" spans="1:12" ht="12.75" customHeight="1">
      <c r="A20" s="40" t="s">
        <v>78</v>
      </c>
    </row>
    <row r="21" spans="1:12" ht="12.75" customHeight="1">
      <c r="B21" s="299" t="s">
        <v>2</v>
      </c>
      <c r="C21" s="297"/>
      <c r="D21" s="297"/>
      <c r="E21" s="328"/>
      <c r="F21" s="243"/>
      <c r="G21" s="243"/>
      <c r="H21" s="243"/>
      <c r="I21" s="243"/>
      <c r="J21" s="154" t="s">
        <v>11</v>
      </c>
      <c r="L21" s="30" t="s">
        <v>83</v>
      </c>
    </row>
    <row r="22" spans="1:12" ht="25.5" customHeight="1">
      <c r="A22" s="152" t="s">
        <v>10</v>
      </c>
      <c r="B22" s="153">
        <v>1</v>
      </c>
      <c r="C22" s="153">
        <v>2</v>
      </c>
      <c r="D22" s="30">
        <v>3</v>
      </c>
      <c r="E22" s="30">
        <v>4</v>
      </c>
      <c r="F22" s="30">
        <v>5</v>
      </c>
      <c r="G22" s="30">
        <v>6</v>
      </c>
      <c r="H22" s="30">
        <v>7</v>
      </c>
      <c r="I22" s="30">
        <v>8</v>
      </c>
      <c r="J22" s="17"/>
      <c r="K22" s="4" t="s">
        <v>3</v>
      </c>
    </row>
    <row r="23" spans="1:12" ht="12.75" customHeight="1">
      <c r="A23" s="29" t="s">
        <v>49</v>
      </c>
      <c r="B23" s="26">
        <v>4</v>
      </c>
      <c r="C23" s="10"/>
      <c r="D23" s="10"/>
      <c r="E23" s="10"/>
      <c r="F23" s="10"/>
      <c r="G23" s="10"/>
      <c r="H23" s="10"/>
      <c r="I23" s="10"/>
      <c r="J23" s="17"/>
    </row>
    <row r="24" spans="1:12" ht="12.75" customHeight="1">
      <c r="A24" s="29" t="s">
        <v>50</v>
      </c>
      <c r="C24" s="26">
        <v>4</v>
      </c>
      <c r="J24" s="17"/>
    </row>
    <row r="25" spans="1:12" ht="12.75" customHeight="1">
      <c r="A25" s="29" t="s">
        <v>51</v>
      </c>
      <c r="D25" s="26">
        <v>4</v>
      </c>
      <c r="J25" s="17"/>
    </row>
    <row r="26" spans="1:12" ht="12.75" customHeight="1">
      <c r="A26" s="29" t="s">
        <v>52</v>
      </c>
      <c r="E26" s="26">
        <v>4</v>
      </c>
      <c r="J26" s="17"/>
    </row>
    <row r="27" spans="1:12" ht="12.75" customHeight="1">
      <c r="A27" s="29" t="s">
        <v>53</v>
      </c>
      <c r="F27" s="26">
        <v>4</v>
      </c>
      <c r="J27" s="17"/>
    </row>
    <row r="28" spans="1:12" ht="12.75" customHeight="1">
      <c r="A28" s="29" t="s">
        <v>54</v>
      </c>
      <c r="G28" s="26">
        <v>4</v>
      </c>
      <c r="J28" s="17"/>
    </row>
    <row r="29" spans="1:12" ht="12.75" customHeight="1">
      <c r="A29" s="29" t="s">
        <v>55</v>
      </c>
      <c r="H29" s="26">
        <v>4</v>
      </c>
      <c r="J29" s="17"/>
    </row>
    <row r="30" spans="1:12" ht="12.75" customHeight="1">
      <c r="A30" s="29" t="s">
        <v>56</v>
      </c>
      <c r="I30" s="26">
        <v>4</v>
      </c>
      <c r="J30" s="17">
        <v>4</v>
      </c>
    </row>
    <row r="31" spans="1:12" ht="12.75" customHeight="1">
      <c r="J31" s="26">
        <f>SUM(J30)</f>
        <v>4</v>
      </c>
      <c r="K31" s="39">
        <f>J30/B23</f>
        <v>1</v>
      </c>
    </row>
    <row r="32" spans="1:12" ht="12.75" customHeight="1"/>
    <row r="33" spans="1:12" ht="12.75" customHeight="1"/>
    <row r="34" spans="1:12" ht="12.75" customHeight="1">
      <c r="A34" s="40" t="s">
        <v>79</v>
      </c>
    </row>
    <row r="35" spans="1:12" ht="12.75" customHeight="1">
      <c r="B35" s="299" t="s">
        <v>2</v>
      </c>
      <c r="C35" s="297"/>
      <c r="D35" s="297"/>
      <c r="E35" s="328"/>
      <c r="F35" s="243"/>
      <c r="G35" s="243"/>
      <c r="H35" s="243"/>
      <c r="I35" s="243"/>
      <c r="J35" s="154" t="s">
        <v>11</v>
      </c>
      <c r="L35" s="30" t="s">
        <v>83</v>
      </c>
    </row>
    <row r="36" spans="1:12" ht="25.5" customHeight="1">
      <c r="A36" s="152" t="s">
        <v>10</v>
      </c>
      <c r="B36" s="153">
        <v>1</v>
      </c>
      <c r="C36" s="153">
        <v>2</v>
      </c>
      <c r="D36" s="30">
        <v>3</v>
      </c>
      <c r="E36" s="30">
        <v>4</v>
      </c>
      <c r="F36" s="30">
        <v>5</v>
      </c>
      <c r="G36" s="30">
        <v>6</v>
      </c>
      <c r="H36" s="30">
        <v>7</v>
      </c>
      <c r="I36" s="30">
        <v>8</v>
      </c>
      <c r="J36" s="17"/>
      <c r="K36" s="4" t="s">
        <v>3</v>
      </c>
    </row>
    <row r="37" spans="1:12" ht="12.75" customHeight="1">
      <c r="A37" s="29" t="s">
        <v>50</v>
      </c>
      <c r="B37" s="26">
        <v>5</v>
      </c>
      <c r="C37" s="10"/>
      <c r="D37" s="10"/>
      <c r="E37" s="10"/>
      <c r="F37" s="10"/>
      <c r="G37" s="10"/>
      <c r="H37" s="10"/>
      <c r="I37" s="10"/>
      <c r="J37" s="17"/>
    </row>
    <row r="38" spans="1:12" ht="12.75" customHeight="1">
      <c r="A38" s="29" t="s">
        <v>51</v>
      </c>
      <c r="C38" s="26">
        <v>5</v>
      </c>
      <c r="J38" s="17"/>
    </row>
    <row r="39" spans="1:12" ht="12.75" customHeight="1">
      <c r="A39" s="29" t="s">
        <v>52</v>
      </c>
      <c r="D39" s="26">
        <v>5</v>
      </c>
      <c r="J39" s="17"/>
    </row>
    <row r="40" spans="1:12" ht="12.75" customHeight="1">
      <c r="A40" s="29" t="s">
        <v>53</v>
      </c>
      <c r="E40" s="26">
        <v>5</v>
      </c>
      <c r="J40" s="17"/>
    </row>
    <row r="41" spans="1:12" ht="12.75" customHeight="1">
      <c r="A41" s="29" t="s">
        <v>54</v>
      </c>
      <c r="F41" s="26">
        <v>5</v>
      </c>
      <c r="J41" s="17"/>
    </row>
    <row r="42" spans="1:12" ht="12.75" customHeight="1">
      <c r="A42" s="29" t="s">
        <v>55</v>
      </c>
      <c r="G42" s="26">
        <v>5</v>
      </c>
      <c r="J42" s="17"/>
    </row>
    <row r="43" spans="1:12" ht="12.75" customHeight="1">
      <c r="A43" s="29" t="s">
        <v>56</v>
      </c>
      <c r="H43" s="26">
        <v>4</v>
      </c>
      <c r="J43" s="17"/>
    </row>
    <row r="44" spans="1:12" ht="12.75" customHeight="1">
      <c r="A44" s="29" t="s">
        <v>57</v>
      </c>
      <c r="I44" s="26">
        <v>4</v>
      </c>
      <c r="J44" s="17">
        <v>4</v>
      </c>
    </row>
    <row r="45" spans="1:12" ht="12.75" customHeight="1">
      <c r="J45" s="26">
        <f>SUM(J44)</f>
        <v>4</v>
      </c>
      <c r="K45" s="39">
        <f>J44/B37</f>
        <v>0.8</v>
      </c>
    </row>
    <row r="46" spans="1:12" ht="12.75" customHeight="1"/>
    <row r="47" spans="1:12" ht="12.75" customHeight="1">
      <c r="A47" s="40" t="s">
        <v>81</v>
      </c>
    </row>
    <row r="48" spans="1:12" ht="12.75" customHeight="1">
      <c r="B48" s="299" t="s">
        <v>2</v>
      </c>
      <c r="C48" s="297"/>
      <c r="D48" s="297"/>
      <c r="E48" s="328"/>
      <c r="F48" s="243"/>
      <c r="G48" s="243"/>
      <c r="H48" s="243"/>
      <c r="I48" s="243"/>
      <c r="J48" s="154" t="s">
        <v>11</v>
      </c>
      <c r="L48" s="30" t="s">
        <v>83</v>
      </c>
    </row>
    <row r="49" spans="1:11" ht="25.5" customHeight="1">
      <c r="A49" s="152" t="s">
        <v>10</v>
      </c>
      <c r="B49" s="153">
        <v>1</v>
      </c>
      <c r="C49" s="153">
        <v>2</v>
      </c>
      <c r="D49" s="30">
        <v>3</v>
      </c>
      <c r="E49" s="30">
        <v>4</v>
      </c>
      <c r="F49" s="30">
        <v>5</v>
      </c>
      <c r="G49" s="30">
        <v>6</v>
      </c>
      <c r="H49" s="30">
        <v>7</v>
      </c>
      <c r="I49" s="30">
        <v>8</v>
      </c>
      <c r="J49" s="17"/>
      <c r="K49" s="4" t="s">
        <v>3</v>
      </c>
    </row>
    <row r="50" spans="1:11" ht="12.75" customHeight="1">
      <c r="A50" s="29" t="s">
        <v>51</v>
      </c>
      <c r="B50" s="26">
        <v>2</v>
      </c>
      <c r="C50" s="10"/>
      <c r="D50" s="10"/>
      <c r="E50" s="10"/>
      <c r="F50" s="10"/>
      <c r="G50" s="10"/>
      <c r="H50" s="10"/>
      <c r="I50" s="10"/>
      <c r="J50" s="17"/>
    </row>
    <row r="51" spans="1:11" ht="12.75" customHeight="1">
      <c r="A51" s="29" t="s">
        <v>52</v>
      </c>
      <c r="C51" s="26">
        <v>2</v>
      </c>
      <c r="J51" s="17"/>
    </row>
    <row r="52" spans="1:11" ht="12.75" customHeight="1">
      <c r="A52" s="29" t="s">
        <v>53</v>
      </c>
      <c r="D52" s="26">
        <v>2</v>
      </c>
      <c r="J52" s="17"/>
    </row>
    <row r="53" spans="1:11" ht="12.75" customHeight="1">
      <c r="A53" s="29" t="s">
        <v>54</v>
      </c>
      <c r="E53" s="26">
        <v>1</v>
      </c>
      <c r="J53" s="17"/>
    </row>
    <row r="54" spans="1:11" ht="12.75" customHeight="1">
      <c r="A54" s="29" t="s">
        <v>55</v>
      </c>
      <c r="F54" s="26">
        <v>1</v>
      </c>
      <c r="J54" s="17"/>
    </row>
    <row r="55" spans="1:11" ht="12.75" customHeight="1">
      <c r="A55" s="29" t="s">
        <v>56</v>
      </c>
      <c r="G55" s="26">
        <v>1</v>
      </c>
      <c r="J55" s="17"/>
    </row>
    <row r="56" spans="1:11" ht="12.75" customHeight="1">
      <c r="A56" s="29" t="s">
        <v>57</v>
      </c>
      <c r="H56" s="26">
        <v>1</v>
      </c>
      <c r="J56" s="17"/>
    </row>
    <row r="57" spans="1:11" ht="12.75" customHeight="1">
      <c r="J57" s="17"/>
    </row>
    <row r="58" spans="1:11" ht="12.75" customHeight="1"/>
    <row r="59" spans="1:11" ht="12.75" customHeight="1"/>
    <row r="60" spans="1:11" ht="12.75" customHeight="1"/>
    <row r="61" spans="1:11" ht="12.75" customHeight="1"/>
    <row r="62" spans="1:11" ht="12.75" customHeight="1"/>
    <row r="63" spans="1:11" ht="12.75" customHeight="1"/>
    <row r="64" spans="1:11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4">
    <mergeCell ref="B6:E6"/>
    <mergeCell ref="B21:E21"/>
    <mergeCell ref="B35:E35"/>
    <mergeCell ref="B48:E48"/>
  </mergeCells>
  <pageMargins left="0.7" right="0.7" top="0.75" bottom="0.75" header="0" footer="0"/>
  <pageSetup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L1000"/>
  <sheetViews>
    <sheetView workbookViewId="0"/>
  </sheetViews>
  <sheetFormatPr baseColWidth="10" defaultColWidth="12.5703125" defaultRowHeight="15" customHeight="1"/>
  <cols>
    <col min="1" max="1" width="10" customWidth="1"/>
    <col min="2" max="2" width="4.7109375" customWidth="1"/>
    <col min="3" max="3" width="5.85546875" customWidth="1"/>
    <col min="4" max="4" width="5" customWidth="1"/>
    <col min="5" max="5" width="6.28515625" customWidth="1"/>
    <col min="6" max="6" width="4.42578125" customWidth="1"/>
    <col min="7" max="9" width="4.140625" customWidth="1"/>
    <col min="10" max="26" width="10" customWidth="1"/>
  </cols>
  <sheetData>
    <row r="1" spans="1:12" ht="12.75" customHeight="1"/>
    <row r="2" spans="1:12" ht="12.75" customHeight="1"/>
    <row r="3" spans="1:12" ht="12.75" customHeight="1">
      <c r="A3" s="40" t="s">
        <v>79</v>
      </c>
    </row>
    <row r="4" spans="1:12" ht="12.75" customHeight="1">
      <c r="B4" s="299" t="s">
        <v>2</v>
      </c>
      <c r="C4" s="297"/>
      <c r="D4" s="297"/>
      <c r="E4" s="328"/>
      <c r="F4" s="243"/>
      <c r="G4" s="243"/>
      <c r="H4" s="243"/>
      <c r="I4" s="243"/>
      <c r="J4" s="154" t="s">
        <v>11</v>
      </c>
      <c r="L4" s="30" t="s">
        <v>83</v>
      </c>
    </row>
    <row r="5" spans="1:12" ht="25.5" customHeight="1">
      <c r="A5" s="152" t="s">
        <v>10</v>
      </c>
      <c r="B5" s="153">
        <v>1</v>
      </c>
      <c r="C5" s="153">
        <v>2</v>
      </c>
      <c r="D5" s="30">
        <v>3</v>
      </c>
      <c r="E5" s="30">
        <v>4</v>
      </c>
      <c r="F5" s="30">
        <v>5</v>
      </c>
      <c r="G5" s="30">
        <v>6</v>
      </c>
      <c r="H5" s="30">
        <v>7</v>
      </c>
      <c r="I5" s="30">
        <v>8</v>
      </c>
      <c r="J5" s="17"/>
      <c r="K5" s="4" t="s">
        <v>3</v>
      </c>
    </row>
    <row r="6" spans="1:12" ht="12.75" customHeight="1">
      <c r="A6" s="29" t="s">
        <v>50</v>
      </c>
      <c r="B6" s="26">
        <v>6</v>
      </c>
      <c r="C6" s="10"/>
      <c r="D6" s="10"/>
      <c r="E6" s="10"/>
      <c r="F6" s="10"/>
      <c r="G6" s="10"/>
      <c r="H6" s="10"/>
      <c r="I6" s="10"/>
      <c r="J6" s="17"/>
    </row>
    <row r="7" spans="1:12" ht="12.75" customHeight="1">
      <c r="A7" s="29" t="s">
        <v>51</v>
      </c>
      <c r="C7" s="26">
        <v>6</v>
      </c>
      <c r="J7" s="17"/>
    </row>
    <row r="8" spans="1:12" ht="12.75" customHeight="1">
      <c r="A8" s="29" t="s">
        <v>52</v>
      </c>
      <c r="D8" s="26">
        <v>6</v>
      </c>
      <c r="J8" s="17"/>
    </row>
    <row r="9" spans="1:12" ht="12.75" customHeight="1">
      <c r="A9" s="29" t="s">
        <v>53</v>
      </c>
      <c r="E9" s="26">
        <v>6</v>
      </c>
      <c r="J9" s="17"/>
    </row>
    <row r="10" spans="1:12" ht="12.75" customHeight="1">
      <c r="A10" s="29" t="s">
        <v>54</v>
      </c>
      <c r="F10" s="26">
        <v>6</v>
      </c>
      <c r="J10" s="17"/>
    </row>
    <row r="11" spans="1:12" ht="12.75" customHeight="1">
      <c r="A11" s="29" t="s">
        <v>55</v>
      </c>
      <c r="G11" s="26">
        <v>6</v>
      </c>
      <c r="J11" s="17"/>
    </row>
    <row r="12" spans="1:12" ht="12.75" customHeight="1">
      <c r="A12" s="29" t="s">
        <v>56</v>
      </c>
      <c r="H12" s="26">
        <v>6</v>
      </c>
      <c r="J12" s="17"/>
    </row>
    <row r="13" spans="1:12" ht="12.75" customHeight="1">
      <c r="A13" s="29" t="s">
        <v>57</v>
      </c>
      <c r="I13" s="26">
        <v>6</v>
      </c>
      <c r="J13" s="17"/>
    </row>
    <row r="14" spans="1:12" ht="12.75" customHeight="1">
      <c r="K14" s="39">
        <f>J11/B6</f>
        <v>0</v>
      </c>
    </row>
    <row r="15" spans="1:12" ht="12.75" customHeight="1"/>
    <row r="16" spans="1:12" ht="12.75" customHeight="1"/>
    <row r="17" spans="1:12" ht="12.75" customHeight="1"/>
    <row r="18" spans="1:12" ht="12.75" customHeight="1"/>
    <row r="19" spans="1:12" ht="12.75" customHeight="1"/>
    <row r="20" spans="1:12" ht="12.75" customHeight="1">
      <c r="A20" s="40" t="s">
        <v>79</v>
      </c>
    </row>
    <row r="21" spans="1:12" ht="12.75" customHeight="1">
      <c r="B21" s="299" t="s">
        <v>2</v>
      </c>
      <c r="C21" s="297"/>
      <c r="D21" s="297"/>
      <c r="E21" s="328"/>
      <c r="F21" s="243"/>
      <c r="G21" s="243"/>
      <c r="H21" s="243"/>
      <c r="I21" s="243"/>
      <c r="J21" s="154" t="s">
        <v>11</v>
      </c>
      <c r="L21" s="30" t="s">
        <v>83</v>
      </c>
    </row>
    <row r="22" spans="1:12" ht="25.5" customHeight="1">
      <c r="A22" s="152" t="s">
        <v>10</v>
      </c>
      <c r="B22" s="153">
        <v>1</v>
      </c>
      <c r="C22" s="153">
        <v>2</v>
      </c>
      <c r="D22" s="30">
        <v>3</v>
      </c>
      <c r="E22" s="30">
        <v>4</v>
      </c>
      <c r="F22" s="30">
        <v>5</v>
      </c>
      <c r="G22" s="30">
        <v>6</v>
      </c>
      <c r="H22" s="30">
        <v>7</v>
      </c>
      <c r="I22" s="30">
        <v>8</v>
      </c>
      <c r="J22" s="17"/>
      <c r="K22" s="4" t="s">
        <v>3</v>
      </c>
    </row>
    <row r="23" spans="1:12" ht="12.75" customHeight="1">
      <c r="A23" s="29" t="s">
        <v>50</v>
      </c>
      <c r="B23" s="26">
        <v>6</v>
      </c>
      <c r="C23" s="10"/>
      <c r="D23" s="10"/>
      <c r="E23" s="10"/>
      <c r="F23" s="10"/>
      <c r="G23" s="10"/>
      <c r="H23" s="10"/>
      <c r="I23" s="10"/>
      <c r="J23" s="17"/>
    </row>
    <row r="24" spans="1:12" ht="12.75" customHeight="1">
      <c r="A24" s="29" t="s">
        <v>51</v>
      </c>
      <c r="C24" s="26">
        <v>6</v>
      </c>
      <c r="J24" s="17"/>
    </row>
    <row r="25" spans="1:12" ht="12.75" customHeight="1">
      <c r="A25" s="29" t="s">
        <v>52</v>
      </c>
      <c r="D25" s="26">
        <v>6</v>
      </c>
      <c r="J25" s="17"/>
    </row>
    <row r="26" spans="1:12" ht="12.75" customHeight="1">
      <c r="A26" s="29" t="s">
        <v>53</v>
      </c>
      <c r="E26" s="26">
        <v>6</v>
      </c>
      <c r="J26" s="17"/>
    </row>
    <row r="27" spans="1:12" ht="12.75" customHeight="1">
      <c r="A27" s="29" t="s">
        <v>54</v>
      </c>
      <c r="F27" s="26">
        <v>6</v>
      </c>
      <c r="J27" s="17"/>
    </row>
    <row r="28" spans="1:12" ht="12.75" customHeight="1">
      <c r="A28" s="29" t="s">
        <v>55</v>
      </c>
      <c r="G28" s="26">
        <v>6</v>
      </c>
      <c r="J28" s="17"/>
    </row>
    <row r="29" spans="1:12" ht="12.75" customHeight="1">
      <c r="A29" s="29" t="s">
        <v>56</v>
      </c>
      <c r="H29" s="26">
        <v>6</v>
      </c>
      <c r="J29" s="17"/>
    </row>
    <row r="30" spans="1:12" ht="12.75" customHeight="1">
      <c r="A30" s="29" t="s">
        <v>57</v>
      </c>
      <c r="I30" s="26">
        <v>6</v>
      </c>
      <c r="J30" s="17"/>
    </row>
    <row r="31" spans="1:12" ht="12.75" customHeight="1">
      <c r="K31" s="39">
        <f>J28/B23</f>
        <v>0</v>
      </c>
    </row>
    <row r="32" spans="1:12" ht="12.75" customHeight="1"/>
    <row r="33" spans="1:12" ht="12.75" customHeight="1"/>
    <row r="34" spans="1:12" ht="12.75" customHeight="1">
      <c r="A34" s="40" t="s">
        <v>82</v>
      </c>
    </row>
    <row r="35" spans="1:12" ht="12.75" customHeight="1">
      <c r="B35" s="299" t="s">
        <v>2</v>
      </c>
      <c r="C35" s="297"/>
      <c r="D35" s="297"/>
      <c r="E35" s="328"/>
      <c r="F35" s="243"/>
      <c r="G35" s="243"/>
      <c r="H35" s="243"/>
      <c r="I35" s="243"/>
      <c r="J35" s="154" t="s">
        <v>11</v>
      </c>
      <c r="L35" s="30" t="s">
        <v>83</v>
      </c>
    </row>
    <row r="36" spans="1:12" ht="25.5" customHeight="1">
      <c r="A36" s="152" t="s">
        <v>10</v>
      </c>
      <c r="B36" s="153">
        <v>1</v>
      </c>
      <c r="C36" s="153">
        <v>2</v>
      </c>
      <c r="D36" s="30">
        <v>3</v>
      </c>
      <c r="E36" s="30">
        <v>4</v>
      </c>
      <c r="F36" s="30">
        <v>5</v>
      </c>
      <c r="G36" s="30">
        <v>6</v>
      </c>
      <c r="H36" s="30">
        <v>7</v>
      </c>
      <c r="I36" s="30">
        <v>8</v>
      </c>
      <c r="J36" s="17"/>
      <c r="K36" s="4" t="s">
        <v>3</v>
      </c>
    </row>
    <row r="37" spans="1:12" ht="12.75" customHeight="1">
      <c r="A37" s="29" t="s">
        <v>52</v>
      </c>
      <c r="B37" s="26">
        <v>6</v>
      </c>
      <c r="C37" s="10"/>
      <c r="D37" s="10"/>
      <c r="E37" s="10"/>
      <c r="F37" s="10"/>
      <c r="G37" s="10"/>
      <c r="H37" s="10"/>
      <c r="I37" s="10"/>
      <c r="J37" s="17"/>
    </row>
    <row r="38" spans="1:12" ht="12.75" customHeight="1">
      <c r="A38" s="29" t="s">
        <v>53</v>
      </c>
      <c r="C38" s="26">
        <v>6</v>
      </c>
      <c r="J38" s="17"/>
    </row>
    <row r="39" spans="1:12" ht="12.75" customHeight="1">
      <c r="A39" s="29" t="s">
        <v>54</v>
      </c>
      <c r="D39" s="26">
        <v>6</v>
      </c>
      <c r="J39" s="17"/>
    </row>
    <row r="40" spans="1:12" ht="12.75" customHeight="1">
      <c r="A40" s="29" t="s">
        <v>55</v>
      </c>
      <c r="E40" s="26">
        <v>6</v>
      </c>
      <c r="J40" s="17">
        <v>6</v>
      </c>
    </row>
    <row r="41" spans="1:12" ht="12.75" customHeight="1">
      <c r="A41" s="29" t="s">
        <v>56</v>
      </c>
      <c r="F41" s="26">
        <v>4</v>
      </c>
      <c r="J41" s="17"/>
    </row>
    <row r="42" spans="1:12" ht="12.75" customHeight="1">
      <c r="A42" s="29" t="s">
        <v>57</v>
      </c>
      <c r="G42" s="26">
        <v>4</v>
      </c>
      <c r="J42" s="17"/>
    </row>
    <row r="43" spans="1:12" ht="12.75" customHeight="1">
      <c r="J43" s="17"/>
    </row>
    <row r="44" spans="1:12" ht="12.75" customHeight="1">
      <c r="J44" s="17"/>
    </row>
    <row r="45" spans="1:12" ht="12.75" customHeight="1">
      <c r="K45" s="39">
        <f>J40/B37</f>
        <v>1</v>
      </c>
    </row>
    <row r="46" spans="1:12" ht="12.75" customHeight="1"/>
    <row r="47" spans="1:12" ht="12.75" customHeight="1"/>
    <row r="48" spans="1:12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3">
    <mergeCell ref="B4:E4"/>
    <mergeCell ref="B21:E21"/>
    <mergeCell ref="B35:E35"/>
  </mergeCell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FF00"/>
  </sheetPr>
  <dimension ref="A1:W1000"/>
  <sheetViews>
    <sheetView topLeftCell="A322" workbookViewId="0">
      <selection activeCell="K356" sqref="K356"/>
    </sheetView>
  </sheetViews>
  <sheetFormatPr baseColWidth="10" defaultColWidth="12.5703125" defaultRowHeight="15" customHeight="1"/>
  <cols>
    <col min="1" max="1" width="11.5703125" customWidth="1"/>
    <col min="2" max="2" width="5.42578125" customWidth="1"/>
    <col min="3" max="3" width="4.5703125" customWidth="1"/>
    <col min="4" max="4" width="4.42578125" customWidth="1"/>
    <col min="5" max="5" width="4.5703125" customWidth="1"/>
    <col min="6" max="6" width="4.7109375" customWidth="1"/>
    <col min="7" max="9" width="4.140625" customWidth="1"/>
    <col min="10" max="10" width="6.85546875" customWidth="1"/>
    <col min="11" max="11" width="15.7109375" customWidth="1"/>
    <col min="12" max="13" width="10.42578125" customWidth="1"/>
    <col min="14" max="14" width="12.28515625" customWidth="1"/>
    <col min="15" max="15" width="12.7109375" customWidth="1"/>
    <col min="16" max="20" width="11.5703125" customWidth="1"/>
    <col min="21" max="26" width="10" customWidth="1"/>
  </cols>
  <sheetData>
    <row r="1" spans="1:20" ht="12.75" customHeight="1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  <c r="L1" s="3"/>
      <c r="M1" s="3"/>
      <c r="N1" s="30"/>
      <c r="O1" s="3"/>
      <c r="P1" s="30"/>
      <c r="Q1" s="30"/>
      <c r="R1" s="30"/>
    </row>
    <row r="2" spans="1:20" ht="12.75" customHeight="1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"/>
      <c r="M2" s="3"/>
      <c r="N2" s="30"/>
      <c r="O2" s="3"/>
      <c r="P2" s="30"/>
      <c r="Q2" s="30"/>
      <c r="R2" s="30"/>
    </row>
    <row r="3" spans="1:20" ht="26.25" customHeight="1">
      <c r="A3" s="2"/>
      <c r="B3" s="291" t="s">
        <v>99</v>
      </c>
      <c r="C3" s="292"/>
      <c r="D3" s="292"/>
      <c r="E3" s="292"/>
      <c r="F3" s="292"/>
      <c r="G3" s="292"/>
      <c r="H3" s="292"/>
      <c r="I3" s="292"/>
      <c r="J3" s="292"/>
      <c r="K3" s="60" t="s">
        <v>87</v>
      </c>
      <c r="L3" s="60"/>
      <c r="M3" s="60"/>
      <c r="N3" s="30"/>
      <c r="O3" s="3"/>
      <c r="P3" s="30"/>
      <c r="Q3" s="30"/>
      <c r="R3" s="30"/>
    </row>
    <row r="4" spans="1:20" ht="20.25" customHeight="1">
      <c r="A4" s="304" t="s">
        <v>10</v>
      </c>
      <c r="B4" s="294" t="s">
        <v>100</v>
      </c>
      <c r="C4" s="289"/>
      <c r="D4" s="289"/>
      <c r="E4" s="289"/>
      <c r="F4" s="289"/>
      <c r="G4" s="289"/>
      <c r="H4" s="289"/>
      <c r="I4" s="289"/>
      <c r="J4" s="290"/>
      <c r="K4" s="295" t="s">
        <v>11</v>
      </c>
      <c r="L4" s="286" t="s">
        <v>3</v>
      </c>
      <c r="M4" s="286" t="s">
        <v>4</v>
      </c>
      <c r="N4" s="284" t="s">
        <v>5</v>
      </c>
      <c r="O4" s="286" t="s">
        <v>6</v>
      </c>
      <c r="P4" s="287" t="s">
        <v>7</v>
      </c>
      <c r="Q4" s="287" t="s">
        <v>8</v>
      </c>
      <c r="R4" s="286" t="s">
        <v>101</v>
      </c>
    </row>
    <row r="5" spans="1:20" ht="15.75" customHeight="1">
      <c r="A5" s="285"/>
      <c r="B5" s="64" t="s">
        <v>102</v>
      </c>
      <c r="C5" s="64" t="s">
        <v>103</v>
      </c>
      <c r="D5" s="64" t="s">
        <v>104</v>
      </c>
      <c r="E5" s="64" t="s">
        <v>105</v>
      </c>
      <c r="F5" s="64" t="s">
        <v>106</v>
      </c>
      <c r="G5" s="64" t="s">
        <v>107</v>
      </c>
      <c r="H5" s="64" t="s">
        <v>108</v>
      </c>
      <c r="I5" s="64" t="s">
        <v>109</v>
      </c>
      <c r="J5" s="64" t="s">
        <v>110</v>
      </c>
      <c r="K5" s="285"/>
      <c r="L5" s="285"/>
      <c r="M5" s="285"/>
      <c r="N5" s="285"/>
      <c r="O5" s="285"/>
      <c r="P5" s="285"/>
      <c r="Q5" s="285"/>
      <c r="R5" s="285"/>
      <c r="T5" s="112"/>
    </row>
    <row r="6" spans="1:20" ht="15.75" customHeight="1">
      <c r="A6" s="64">
        <v>1301</v>
      </c>
      <c r="B6" s="65">
        <v>102</v>
      </c>
      <c r="C6" s="65"/>
      <c r="D6" s="65"/>
      <c r="E6" s="65"/>
      <c r="F6" s="65"/>
      <c r="G6" s="65"/>
      <c r="H6" s="65"/>
      <c r="I6" s="65"/>
      <c r="J6" s="65"/>
      <c r="K6" s="66"/>
      <c r="L6" s="67"/>
      <c r="M6" s="49"/>
      <c r="N6" s="68"/>
      <c r="O6" s="69"/>
      <c r="P6" s="70">
        <f>B6</f>
        <v>102</v>
      </c>
      <c r="Q6" s="71"/>
      <c r="R6" s="69"/>
      <c r="T6" s="112"/>
    </row>
    <row r="7" spans="1:20" ht="15.75" customHeight="1">
      <c r="A7" s="64">
        <v>1302</v>
      </c>
      <c r="B7" s="65"/>
      <c r="C7" s="65">
        <v>73</v>
      </c>
      <c r="D7" s="65"/>
      <c r="E7" s="65"/>
      <c r="F7" s="65"/>
      <c r="G7" s="65"/>
      <c r="H7" s="65"/>
      <c r="I7" s="65"/>
      <c r="J7" s="65"/>
      <c r="K7" s="66"/>
      <c r="L7" s="72"/>
      <c r="M7" s="3"/>
      <c r="N7" s="73"/>
      <c r="O7" s="74">
        <f>IF(C7=0,"",C7/B6)</f>
        <v>0.71568627450980393</v>
      </c>
      <c r="P7" s="75">
        <v>73</v>
      </c>
      <c r="Q7" s="76">
        <f t="shared" ref="Q7:Q14" si="0">IF(P7=0,"",P7/P6)</f>
        <v>0.71568627450980393</v>
      </c>
      <c r="R7" s="76">
        <f t="shared" ref="R7:R14" si="1">IF(P7=0,"",100%-Q7)</f>
        <v>0.28431372549019607</v>
      </c>
      <c r="T7" s="112"/>
    </row>
    <row r="8" spans="1:20" ht="15.75" customHeight="1">
      <c r="A8" s="64">
        <v>1401</v>
      </c>
      <c r="B8" s="65"/>
      <c r="C8" s="65"/>
      <c r="D8" s="65">
        <v>59</v>
      </c>
      <c r="E8" s="65"/>
      <c r="F8" s="65"/>
      <c r="G8" s="65"/>
      <c r="H8" s="65"/>
      <c r="I8" s="65"/>
      <c r="J8" s="65"/>
      <c r="K8" s="66"/>
      <c r="L8" s="72"/>
      <c r="M8" s="3"/>
      <c r="N8" s="73"/>
      <c r="O8" s="74">
        <f>IF(D8=0,"",D8/C7)</f>
        <v>0.80821917808219179</v>
      </c>
      <c r="P8" s="75">
        <v>69</v>
      </c>
      <c r="Q8" s="76">
        <f t="shared" si="0"/>
        <v>0.9452054794520548</v>
      </c>
      <c r="R8" s="76">
        <f t="shared" si="1"/>
        <v>5.4794520547945202E-2</v>
      </c>
      <c r="T8" s="77">
        <f>P8/P6</f>
        <v>0.67647058823529416</v>
      </c>
    </row>
    <row r="9" spans="1:20" ht="15.75" customHeight="1">
      <c r="A9" s="64">
        <v>1402</v>
      </c>
      <c r="B9" s="65"/>
      <c r="C9" s="65"/>
      <c r="D9" s="65"/>
      <c r="E9" s="65">
        <v>46</v>
      </c>
      <c r="F9" s="65"/>
      <c r="G9" s="65"/>
      <c r="H9" s="65"/>
      <c r="I9" s="65"/>
      <c r="J9" s="65"/>
      <c r="K9" s="66"/>
      <c r="L9" s="72"/>
      <c r="M9" s="3"/>
      <c r="N9" s="73"/>
      <c r="O9" s="74">
        <f>IF(E9=0,"",E9/D8)</f>
        <v>0.77966101694915257</v>
      </c>
      <c r="P9" s="75">
        <v>65</v>
      </c>
      <c r="Q9" s="76">
        <f t="shared" si="0"/>
        <v>0.94202898550724634</v>
      </c>
      <c r="R9" s="76">
        <f t="shared" si="1"/>
        <v>5.7971014492753659E-2</v>
      </c>
      <c r="T9" s="112"/>
    </row>
    <row r="10" spans="1:20" ht="15.75" customHeight="1">
      <c r="A10" s="64">
        <v>1501</v>
      </c>
      <c r="B10" s="65"/>
      <c r="C10" s="65"/>
      <c r="D10" s="65"/>
      <c r="E10" s="65"/>
      <c r="F10" s="65">
        <v>42</v>
      </c>
      <c r="G10" s="65"/>
      <c r="H10" s="65"/>
      <c r="I10" s="65"/>
      <c r="J10" s="65"/>
      <c r="K10" s="66"/>
      <c r="L10" s="72"/>
      <c r="M10" s="3"/>
      <c r="N10" s="73"/>
      <c r="O10" s="74">
        <f>IF(F10=0,"",F10/E9)</f>
        <v>0.91304347826086951</v>
      </c>
      <c r="P10" s="75">
        <v>63</v>
      </c>
      <c r="Q10" s="76">
        <f t="shared" si="0"/>
        <v>0.96923076923076923</v>
      </c>
      <c r="R10" s="76">
        <f t="shared" si="1"/>
        <v>3.0769230769230771E-2</v>
      </c>
      <c r="T10" s="112"/>
    </row>
    <row r="11" spans="1:20" ht="15.75" customHeight="1">
      <c r="A11" s="64">
        <v>1502</v>
      </c>
      <c r="B11" s="65"/>
      <c r="C11" s="65"/>
      <c r="D11" s="65"/>
      <c r="E11" s="65"/>
      <c r="F11" s="65"/>
      <c r="G11" s="65">
        <v>37</v>
      </c>
      <c r="H11" s="65"/>
      <c r="I11" s="65"/>
      <c r="J11" s="65"/>
      <c r="K11" s="66"/>
      <c r="L11" s="72"/>
      <c r="M11" s="3"/>
      <c r="N11" s="73"/>
      <c r="O11" s="74">
        <f>IF(G11=0,"",G11/F10)</f>
        <v>0.88095238095238093</v>
      </c>
      <c r="P11" s="75">
        <v>58</v>
      </c>
      <c r="Q11" s="76">
        <f t="shared" si="0"/>
        <v>0.92063492063492058</v>
      </c>
      <c r="R11" s="76">
        <f t="shared" si="1"/>
        <v>7.9365079365079416E-2</v>
      </c>
      <c r="T11" s="112"/>
    </row>
    <row r="12" spans="1:20" ht="15.75" customHeight="1">
      <c r="A12" s="64">
        <v>1601</v>
      </c>
      <c r="B12" s="65"/>
      <c r="C12" s="65"/>
      <c r="D12" s="65"/>
      <c r="E12" s="65"/>
      <c r="F12" s="65"/>
      <c r="G12" s="65"/>
      <c r="H12" s="65">
        <v>37</v>
      </c>
      <c r="I12" s="65"/>
      <c r="J12" s="65"/>
      <c r="K12" s="66"/>
      <c r="L12" s="72"/>
      <c r="M12" s="3"/>
      <c r="N12" s="73"/>
      <c r="O12" s="74">
        <f>IF(H12=0,"",H12/G11)</f>
        <v>1</v>
      </c>
      <c r="P12" s="75">
        <v>55</v>
      </c>
      <c r="Q12" s="76">
        <f t="shared" si="0"/>
        <v>0.94827586206896552</v>
      </c>
      <c r="R12" s="76">
        <f t="shared" si="1"/>
        <v>5.1724137931034475E-2</v>
      </c>
      <c r="T12" s="112"/>
    </row>
    <row r="13" spans="1:20" ht="15.75" customHeight="1">
      <c r="A13" s="64">
        <v>1602</v>
      </c>
      <c r="B13" s="65"/>
      <c r="C13" s="65"/>
      <c r="D13" s="65"/>
      <c r="E13" s="65"/>
      <c r="F13" s="65"/>
      <c r="G13" s="65"/>
      <c r="H13" s="65"/>
      <c r="I13" s="65">
        <v>35</v>
      </c>
      <c r="J13" s="65"/>
      <c r="K13" s="66"/>
      <c r="L13" s="72"/>
      <c r="M13" s="3"/>
      <c r="N13" s="73"/>
      <c r="O13" s="74">
        <f>IF(I13=0,"",I13/H12)</f>
        <v>0.94594594594594594</v>
      </c>
      <c r="P13" s="75">
        <v>53</v>
      </c>
      <c r="Q13" s="76">
        <f t="shared" si="0"/>
        <v>0.96363636363636362</v>
      </c>
      <c r="R13" s="76">
        <f t="shared" si="1"/>
        <v>3.6363636363636376E-2</v>
      </c>
      <c r="T13" s="112"/>
    </row>
    <row r="14" spans="1:20" ht="15.75" customHeight="1">
      <c r="A14" s="64">
        <v>1701</v>
      </c>
      <c r="B14" s="65"/>
      <c r="C14" s="65"/>
      <c r="D14" s="65"/>
      <c r="E14" s="65"/>
      <c r="F14" s="65"/>
      <c r="G14" s="65"/>
      <c r="H14" s="65"/>
      <c r="I14" s="65"/>
      <c r="J14" s="65">
        <v>33</v>
      </c>
      <c r="K14" s="66">
        <v>29</v>
      </c>
      <c r="L14" s="72"/>
      <c r="M14" s="3"/>
      <c r="N14" s="73"/>
      <c r="O14" s="78">
        <f>IF(J14=0,"",J14/I13)</f>
        <v>0.94285714285714284</v>
      </c>
      <c r="P14" s="75">
        <v>52</v>
      </c>
      <c r="Q14" s="79">
        <f t="shared" si="0"/>
        <v>0.98113207547169812</v>
      </c>
      <c r="R14" s="79">
        <f t="shared" si="1"/>
        <v>1.8867924528301883E-2</v>
      </c>
      <c r="T14" s="112"/>
    </row>
    <row r="15" spans="1:20" ht="15.75" customHeight="1">
      <c r="A15" s="64">
        <v>1702</v>
      </c>
      <c r="B15" s="87"/>
      <c r="C15" s="87"/>
      <c r="D15" s="87"/>
      <c r="E15" s="87"/>
      <c r="F15" s="87"/>
      <c r="G15" s="87"/>
      <c r="H15" s="87"/>
      <c r="I15" s="87"/>
      <c r="J15" s="87">
        <v>11</v>
      </c>
      <c r="K15" s="88">
        <v>7</v>
      </c>
      <c r="L15" s="72"/>
      <c r="M15" s="3"/>
      <c r="N15" s="30"/>
      <c r="O15" s="80"/>
      <c r="P15" s="81">
        <v>20</v>
      </c>
      <c r="Q15" s="82"/>
      <c r="R15" s="83"/>
      <c r="T15" s="112"/>
    </row>
    <row r="16" spans="1:20" ht="15.75" customHeight="1">
      <c r="A16" s="64">
        <v>1801</v>
      </c>
      <c r="B16" s="87"/>
      <c r="C16" s="87"/>
      <c r="D16" s="87"/>
      <c r="E16" s="87"/>
      <c r="F16" s="87"/>
      <c r="G16" s="87"/>
      <c r="H16" s="87"/>
      <c r="I16" s="87"/>
      <c r="J16" s="87">
        <v>9</v>
      </c>
      <c r="K16" s="88">
        <v>6</v>
      </c>
      <c r="L16" s="72"/>
      <c r="M16" s="3"/>
      <c r="N16" s="30"/>
      <c r="O16" s="84"/>
      <c r="P16" s="85">
        <v>13</v>
      </c>
      <c r="Q16" s="86"/>
      <c r="R16" s="84"/>
      <c r="T16" s="112"/>
    </row>
    <row r="17" spans="1:20" ht="15.75" customHeight="1">
      <c r="A17" s="64">
        <v>1802</v>
      </c>
      <c r="B17" s="87"/>
      <c r="C17" s="87"/>
      <c r="D17" s="87"/>
      <c r="E17" s="87"/>
      <c r="F17" s="87"/>
      <c r="G17" s="87"/>
      <c r="H17" s="87"/>
      <c r="I17" s="87"/>
      <c r="J17" s="87">
        <v>4</v>
      </c>
      <c r="K17" s="88">
        <v>1</v>
      </c>
      <c r="L17" s="72"/>
      <c r="M17" s="3"/>
      <c r="N17" s="30"/>
      <c r="O17" s="84"/>
      <c r="P17" s="85">
        <v>5</v>
      </c>
      <c r="Q17" s="86"/>
      <c r="R17" s="84"/>
      <c r="T17" s="112"/>
    </row>
    <row r="18" spans="1:20" ht="15.75" customHeight="1">
      <c r="A18" s="64">
        <v>1901</v>
      </c>
      <c r="B18" s="87"/>
      <c r="C18" s="87"/>
      <c r="D18" s="87"/>
      <c r="E18" s="87"/>
      <c r="F18" s="87"/>
      <c r="G18" s="87"/>
      <c r="H18" s="87"/>
      <c r="I18" s="87"/>
      <c r="J18" s="87">
        <v>3</v>
      </c>
      <c r="K18" s="88">
        <v>3</v>
      </c>
      <c r="L18" s="72"/>
      <c r="M18" s="3"/>
      <c r="N18" s="30"/>
      <c r="O18" s="84"/>
      <c r="P18" s="85">
        <v>3</v>
      </c>
      <c r="Q18" s="86"/>
      <c r="R18" s="84"/>
      <c r="T18" s="112"/>
    </row>
    <row r="19" spans="1:20" ht="15.75" customHeight="1">
      <c r="A19" s="64">
        <v>1902</v>
      </c>
      <c r="B19" s="87"/>
      <c r="C19" s="87"/>
      <c r="D19" s="87"/>
      <c r="E19" s="87"/>
      <c r="F19" s="87"/>
      <c r="G19" s="87"/>
      <c r="H19" s="87"/>
      <c r="I19" s="87"/>
      <c r="J19" s="87"/>
      <c r="K19" s="88"/>
      <c r="L19" s="72"/>
      <c r="M19" s="3"/>
      <c r="N19" s="30"/>
      <c r="O19" s="3"/>
      <c r="P19" s="30"/>
      <c r="Q19" s="23"/>
      <c r="R19" s="84"/>
      <c r="T19" s="112"/>
    </row>
    <row r="20" spans="1:20" ht="15.75" customHeight="1">
      <c r="A20" s="64">
        <v>2001</v>
      </c>
      <c r="B20" s="87"/>
      <c r="C20" s="87"/>
      <c r="D20" s="87"/>
      <c r="E20" s="87"/>
      <c r="F20" s="87"/>
      <c r="G20" s="87"/>
      <c r="H20" s="87"/>
      <c r="I20" s="87"/>
      <c r="J20" s="87"/>
      <c r="K20" s="88"/>
      <c r="L20" s="72"/>
      <c r="M20" s="3"/>
      <c r="N20" s="30"/>
      <c r="O20" s="89" t="s">
        <v>83</v>
      </c>
      <c r="P20" s="90">
        <v>21</v>
      </c>
      <c r="Q20" s="91">
        <f>K23</f>
        <v>46</v>
      </c>
      <c r="R20" s="92" t="s">
        <v>11</v>
      </c>
      <c r="T20" s="112"/>
    </row>
    <row r="21" spans="1:20" ht="15.75" customHeight="1">
      <c r="A21" s="64">
        <v>2002</v>
      </c>
      <c r="B21" s="87"/>
      <c r="C21" s="87"/>
      <c r="D21" s="87"/>
      <c r="E21" s="87"/>
      <c r="F21" s="87"/>
      <c r="G21" s="87"/>
      <c r="H21" s="87"/>
      <c r="I21" s="87"/>
      <c r="J21" s="87"/>
      <c r="K21" s="88"/>
      <c r="L21" s="72"/>
      <c r="M21" s="3"/>
      <c r="N21" s="30"/>
      <c r="O21" s="93" t="s">
        <v>85</v>
      </c>
      <c r="P21" s="94">
        <f>IF(P20/B6=0,"",P20/B6)</f>
        <v>0.20588235294117646</v>
      </c>
      <c r="Q21" s="95">
        <f>IF(P20/Q20=0,"",P20/Q20)</f>
        <v>0.45652173913043476</v>
      </c>
      <c r="R21" s="96" t="s">
        <v>86</v>
      </c>
      <c r="T21" s="112"/>
    </row>
    <row r="22" spans="1:20" ht="15.75" customHeight="1">
      <c r="A22" s="64">
        <v>2101</v>
      </c>
      <c r="B22" s="87"/>
      <c r="C22" s="87"/>
      <c r="D22" s="87"/>
      <c r="E22" s="87"/>
      <c r="F22" s="87"/>
      <c r="G22" s="87"/>
      <c r="H22" s="87"/>
      <c r="I22" s="87"/>
      <c r="J22" s="87"/>
      <c r="K22" s="88"/>
      <c r="L22" s="97"/>
      <c r="M22" s="98"/>
      <c r="N22" s="99"/>
      <c r="O22" s="98"/>
      <c r="P22" s="99"/>
      <c r="Q22" s="99"/>
      <c r="R22" s="122"/>
      <c r="T22" s="112"/>
    </row>
    <row r="23" spans="1:20" ht="18" customHeight="1">
      <c r="A23" s="29"/>
      <c r="B23" s="30"/>
      <c r="C23" s="30"/>
      <c r="D23" s="288" t="s">
        <v>111</v>
      </c>
      <c r="E23" s="289"/>
      <c r="F23" s="289"/>
      <c r="G23" s="289"/>
      <c r="H23" s="289"/>
      <c r="I23" s="289"/>
      <c r="J23" s="290"/>
      <c r="K23" s="101">
        <f>SUM(K6:K19)</f>
        <v>46</v>
      </c>
      <c r="L23" s="102">
        <f>IF(SUM(K13:K14)=0,"",SUM(K13:K14)/B6)</f>
        <v>0.28431372549019607</v>
      </c>
      <c r="M23" s="102">
        <f>IF(K23=0,"",K23/B6)</f>
        <v>0.45098039215686275</v>
      </c>
      <c r="N23" s="102">
        <f>IF(K14=0,"",M23-L23)</f>
        <v>0.16666666666666669</v>
      </c>
      <c r="O23" s="3"/>
      <c r="P23" s="30"/>
      <c r="Q23" s="23"/>
      <c r="R23" s="3"/>
      <c r="T23" s="112"/>
    </row>
    <row r="24" spans="1:20" ht="12.75" customHeight="1">
      <c r="A24" s="30"/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"/>
      <c r="M24" s="3"/>
      <c r="N24" s="30" t="s">
        <v>27</v>
      </c>
      <c r="O24" s="3"/>
      <c r="P24" s="30"/>
      <c r="Q24" s="30"/>
      <c r="R24" s="30"/>
    </row>
    <row r="25" spans="1:20" ht="12.75" customHeight="1">
      <c r="A25" s="30"/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"/>
      <c r="M25" s="3"/>
      <c r="N25" s="30"/>
      <c r="O25" s="3"/>
      <c r="P25" s="30"/>
      <c r="Q25" s="30"/>
      <c r="R25" s="30"/>
    </row>
    <row r="26" spans="1:20" ht="26.25" customHeight="1">
      <c r="A26" s="2"/>
      <c r="B26" s="291" t="s">
        <v>99</v>
      </c>
      <c r="C26" s="292"/>
      <c r="D26" s="292"/>
      <c r="E26" s="292"/>
      <c r="F26" s="292"/>
      <c r="G26" s="292"/>
      <c r="H26" s="292"/>
      <c r="I26" s="292"/>
      <c r="J26" s="292"/>
      <c r="K26" s="60" t="s">
        <v>88</v>
      </c>
      <c r="L26" s="60"/>
      <c r="M26" s="60"/>
      <c r="N26" s="30"/>
      <c r="O26" s="3"/>
      <c r="P26" s="30"/>
      <c r="Q26" s="30"/>
      <c r="R26" s="30"/>
    </row>
    <row r="27" spans="1:20" ht="20.25" customHeight="1">
      <c r="A27" s="304" t="s">
        <v>10</v>
      </c>
      <c r="B27" s="294" t="s">
        <v>100</v>
      </c>
      <c r="C27" s="289"/>
      <c r="D27" s="289"/>
      <c r="E27" s="289"/>
      <c r="F27" s="289"/>
      <c r="G27" s="289"/>
      <c r="H27" s="289"/>
      <c r="I27" s="289"/>
      <c r="J27" s="290"/>
      <c r="K27" s="295" t="s">
        <v>11</v>
      </c>
      <c r="L27" s="286" t="s">
        <v>3</v>
      </c>
      <c r="M27" s="286" t="s">
        <v>4</v>
      </c>
      <c r="N27" s="284" t="s">
        <v>5</v>
      </c>
      <c r="O27" s="286" t="s">
        <v>6</v>
      </c>
      <c r="P27" s="287" t="s">
        <v>7</v>
      </c>
      <c r="Q27" s="287" t="s">
        <v>8</v>
      </c>
      <c r="R27" s="286" t="s">
        <v>101</v>
      </c>
    </row>
    <row r="28" spans="1:20" ht="15.75" customHeight="1">
      <c r="A28" s="285"/>
      <c r="B28" s="64" t="s">
        <v>102</v>
      </c>
      <c r="C28" s="64" t="s">
        <v>103</v>
      </c>
      <c r="D28" s="64" t="s">
        <v>104</v>
      </c>
      <c r="E28" s="64" t="s">
        <v>105</v>
      </c>
      <c r="F28" s="64" t="s">
        <v>106</v>
      </c>
      <c r="G28" s="64" t="s">
        <v>107</v>
      </c>
      <c r="H28" s="64" t="s">
        <v>108</v>
      </c>
      <c r="I28" s="64" t="s">
        <v>109</v>
      </c>
      <c r="J28" s="64" t="s">
        <v>110</v>
      </c>
      <c r="K28" s="285"/>
      <c r="L28" s="285"/>
      <c r="M28" s="285"/>
      <c r="N28" s="285"/>
      <c r="O28" s="285"/>
      <c r="P28" s="285"/>
      <c r="Q28" s="285"/>
      <c r="R28" s="285"/>
      <c r="T28" s="112"/>
    </row>
    <row r="29" spans="1:20" ht="15.75" customHeight="1">
      <c r="A29" s="64">
        <v>1302</v>
      </c>
      <c r="B29" s="65">
        <v>130</v>
      </c>
      <c r="C29" s="65"/>
      <c r="D29" s="65"/>
      <c r="E29" s="65"/>
      <c r="F29" s="65"/>
      <c r="G29" s="65"/>
      <c r="H29" s="65"/>
      <c r="I29" s="65"/>
      <c r="J29" s="65"/>
      <c r="K29" s="66"/>
      <c r="L29" s="67"/>
      <c r="M29" s="49"/>
      <c r="N29" s="68"/>
      <c r="O29" s="69"/>
      <c r="P29" s="70">
        <f>B29</f>
        <v>130</v>
      </c>
      <c r="Q29" s="71"/>
      <c r="R29" s="69"/>
      <c r="T29" s="112"/>
    </row>
    <row r="30" spans="1:20" ht="15.75" customHeight="1">
      <c r="A30" s="64">
        <v>1401</v>
      </c>
      <c r="B30" s="65"/>
      <c r="C30" s="65">
        <v>103</v>
      </c>
      <c r="D30" s="65"/>
      <c r="E30" s="65"/>
      <c r="F30" s="65"/>
      <c r="G30" s="65"/>
      <c r="H30" s="65"/>
      <c r="I30" s="65"/>
      <c r="J30" s="65"/>
      <c r="K30" s="66"/>
      <c r="L30" s="72"/>
      <c r="M30" s="3"/>
      <c r="N30" s="73"/>
      <c r="O30" s="74">
        <f>IF(C30=0,"",C30/B29)</f>
        <v>0.79230769230769227</v>
      </c>
      <c r="P30" s="75">
        <v>103</v>
      </c>
      <c r="Q30" s="76">
        <f t="shared" ref="Q30:Q37" si="2">IF(P30=0,"",P30/P29)</f>
        <v>0.79230769230769227</v>
      </c>
      <c r="R30" s="76">
        <f t="shared" ref="R30:R37" si="3">IF(P30=0,"",100%-Q30)</f>
        <v>0.20769230769230773</v>
      </c>
      <c r="T30" s="112"/>
    </row>
    <row r="31" spans="1:20" ht="15.75" customHeight="1">
      <c r="A31" s="64">
        <v>1402</v>
      </c>
      <c r="B31" s="65"/>
      <c r="C31" s="65"/>
      <c r="D31" s="65">
        <v>87</v>
      </c>
      <c r="E31" s="65"/>
      <c r="F31" s="65"/>
      <c r="G31" s="65"/>
      <c r="H31" s="65"/>
      <c r="I31" s="65"/>
      <c r="J31" s="65"/>
      <c r="K31" s="66"/>
      <c r="L31" s="72"/>
      <c r="M31" s="3"/>
      <c r="N31" s="73"/>
      <c r="O31" s="74">
        <f>IF(D31=0,"",D31/C30)</f>
        <v>0.84466019417475724</v>
      </c>
      <c r="P31" s="75">
        <v>95</v>
      </c>
      <c r="Q31" s="76">
        <f t="shared" si="2"/>
        <v>0.92233009708737868</v>
      </c>
      <c r="R31" s="76">
        <f t="shared" si="3"/>
        <v>7.7669902912621325E-2</v>
      </c>
      <c r="T31" s="77">
        <f>P31/P29</f>
        <v>0.73076923076923073</v>
      </c>
    </row>
    <row r="32" spans="1:20" ht="15.75" customHeight="1">
      <c r="A32" s="64">
        <v>1501</v>
      </c>
      <c r="B32" s="65"/>
      <c r="C32" s="65"/>
      <c r="D32" s="65"/>
      <c r="E32" s="65">
        <v>76</v>
      </c>
      <c r="F32" s="65"/>
      <c r="G32" s="65"/>
      <c r="H32" s="65"/>
      <c r="I32" s="65"/>
      <c r="J32" s="65"/>
      <c r="K32" s="66"/>
      <c r="L32" s="72"/>
      <c r="M32" s="3"/>
      <c r="N32" s="73"/>
      <c r="O32" s="74">
        <f>IF(E32=0,"",E32/D31)</f>
        <v>0.87356321839080464</v>
      </c>
      <c r="P32" s="75">
        <v>92</v>
      </c>
      <c r="Q32" s="76">
        <f t="shared" si="2"/>
        <v>0.96842105263157896</v>
      </c>
      <c r="R32" s="76">
        <f t="shared" si="3"/>
        <v>3.157894736842104E-2</v>
      </c>
      <c r="T32" s="112"/>
    </row>
    <row r="33" spans="1:20" ht="15.75" customHeight="1">
      <c r="A33" s="64">
        <v>1502</v>
      </c>
      <c r="B33" s="65"/>
      <c r="C33" s="65"/>
      <c r="D33" s="65"/>
      <c r="E33" s="65"/>
      <c r="F33" s="65">
        <v>74</v>
      </c>
      <c r="G33" s="65"/>
      <c r="H33" s="65"/>
      <c r="I33" s="65"/>
      <c r="J33" s="65"/>
      <c r="K33" s="66"/>
      <c r="L33" s="72"/>
      <c r="M33" s="3"/>
      <c r="N33" s="73"/>
      <c r="O33" s="74">
        <f>IF(F33=0,"",F33/E32)</f>
        <v>0.97368421052631582</v>
      </c>
      <c r="P33" s="75">
        <v>91</v>
      </c>
      <c r="Q33" s="76">
        <f t="shared" si="2"/>
        <v>0.98913043478260865</v>
      </c>
      <c r="R33" s="76">
        <f t="shared" si="3"/>
        <v>1.0869565217391353E-2</v>
      </c>
      <c r="T33" s="112"/>
    </row>
    <row r="34" spans="1:20" ht="15.75" customHeight="1">
      <c r="A34" s="64">
        <v>1601</v>
      </c>
      <c r="B34" s="65"/>
      <c r="C34" s="65"/>
      <c r="D34" s="65"/>
      <c r="E34" s="65"/>
      <c r="F34" s="65"/>
      <c r="G34" s="65">
        <v>73</v>
      </c>
      <c r="H34" s="65"/>
      <c r="I34" s="65"/>
      <c r="J34" s="65"/>
      <c r="K34" s="66"/>
      <c r="L34" s="72"/>
      <c r="M34" s="3"/>
      <c r="N34" s="73"/>
      <c r="O34" s="74">
        <f>IF(G34=0,"",G34/F33)</f>
        <v>0.98648648648648651</v>
      </c>
      <c r="P34" s="75">
        <v>89</v>
      </c>
      <c r="Q34" s="76">
        <f t="shared" si="2"/>
        <v>0.97802197802197799</v>
      </c>
      <c r="R34" s="76">
        <f t="shared" si="3"/>
        <v>2.1978021978022011E-2</v>
      </c>
      <c r="T34" s="112"/>
    </row>
    <row r="35" spans="1:20" ht="15.75" customHeight="1">
      <c r="A35" s="64">
        <v>1602</v>
      </c>
      <c r="B35" s="65"/>
      <c r="C35" s="65"/>
      <c r="D35" s="65"/>
      <c r="E35" s="65"/>
      <c r="F35" s="65"/>
      <c r="G35" s="65"/>
      <c r="H35" s="65">
        <v>71</v>
      </c>
      <c r="I35" s="65"/>
      <c r="J35" s="65"/>
      <c r="K35" s="66"/>
      <c r="L35" s="72"/>
      <c r="M35" s="3"/>
      <c r="N35" s="73"/>
      <c r="O35" s="74">
        <f>IF(H35=0,"",H35/G34)</f>
        <v>0.9726027397260274</v>
      </c>
      <c r="P35" s="75">
        <v>89</v>
      </c>
      <c r="Q35" s="76">
        <f t="shared" si="2"/>
        <v>1</v>
      </c>
      <c r="R35" s="76">
        <f t="shared" si="3"/>
        <v>0</v>
      </c>
      <c r="T35" s="112"/>
    </row>
    <row r="36" spans="1:20" ht="15.75" customHeight="1">
      <c r="A36" s="64">
        <v>1701</v>
      </c>
      <c r="B36" s="65"/>
      <c r="C36" s="65"/>
      <c r="D36" s="65"/>
      <c r="E36" s="65"/>
      <c r="F36" s="65"/>
      <c r="G36" s="65"/>
      <c r="H36" s="65"/>
      <c r="I36" s="65">
        <v>69</v>
      </c>
      <c r="J36" s="65"/>
      <c r="K36" s="66">
        <v>1</v>
      </c>
      <c r="L36" s="72"/>
      <c r="M36" s="3"/>
      <c r="N36" s="73"/>
      <c r="O36" s="74">
        <f>IF(I36=0,"",I36/H35)</f>
        <v>0.971830985915493</v>
      </c>
      <c r="P36" s="75">
        <v>83</v>
      </c>
      <c r="Q36" s="76">
        <f t="shared" si="2"/>
        <v>0.93258426966292129</v>
      </c>
      <c r="R36" s="76">
        <f t="shared" si="3"/>
        <v>6.7415730337078705E-2</v>
      </c>
      <c r="T36" s="112"/>
    </row>
    <row r="37" spans="1:20" ht="15.75" customHeight="1">
      <c r="A37" s="64">
        <v>1702</v>
      </c>
      <c r="B37" s="65"/>
      <c r="C37" s="65"/>
      <c r="D37" s="65"/>
      <c r="E37" s="65"/>
      <c r="F37" s="65"/>
      <c r="G37" s="65"/>
      <c r="H37" s="65"/>
      <c r="I37" s="65"/>
      <c r="J37" s="65">
        <v>66</v>
      </c>
      <c r="K37" s="88">
        <v>57</v>
      </c>
      <c r="L37" s="72"/>
      <c r="M37" s="3"/>
      <c r="N37" s="73"/>
      <c r="O37" s="78">
        <f>IF(J37=0,"",J37/I36)</f>
        <v>0.95652173913043481</v>
      </c>
      <c r="P37" s="75">
        <v>81</v>
      </c>
      <c r="Q37" s="79">
        <f t="shared" si="2"/>
        <v>0.97590361445783136</v>
      </c>
      <c r="R37" s="79">
        <f t="shared" si="3"/>
        <v>2.4096385542168641E-2</v>
      </c>
      <c r="T37" s="112"/>
    </row>
    <row r="38" spans="1:20" ht="15.75" customHeight="1">
      <c r="A38" s="64">
        <v>1801</v>
      </c>
      <c r="B38" s="87"/>
      <c r="C38" s="87"/>
      <c r="D38" s="87"/>
      <c r="E38" s="87"/>
      <c r="F38" s="87"/>
      <c r="G38" s="87"/>
      <c r="H38" s="87"/>
      <c r="I38" s="87"/>
      <c r="J38" s="87">
        <v>11</v>
      </c>
      <c r="K38" s="88">
        <v>8</v>
      </c>
      <c r="L38" s="72"/>
      <c r="M38" s="3"/>
      <c r="N38" s="30"/>
      <c r="O38" s="80"/>
      <c r="P38" s="81">
        <v>20</v>
      </c>
      <c r="Q38" s="82"/>
      <c r="R38" s="83"/>
      <c r="T38" s="112"/>
    </row>
    <row r="39" spans="1:20" ht="15.75" customHeight="1">
      <c r="A39" s="64">
        <v>1802</v>
      </c>
      <c r="B39" s="87"/>
      <c r="C39" s="87"/>
      <c r="D39" s="87"/>
      <c r="E39" s="87"/>
      <c r="F39" s="87"/>
      <c r="G39" s="87"/>
      <c r="H39" s="87"/>
      <c r="I39" s="87"/>
      <c r="J39" s="87">
        <v>9</v>
      </c>
      <c r="K39" s="88">
        <v>1</v>
      </c>
      <c r="L39" s="72"/>
      <c r="M39" s="3"/>
      <c r="N39" s="30"/>
      <c r="O39" s="84"/>
      <c r="P39" s="85">
        <v>9</v>
      </c>
      <c r="Q39" s="86"/>
      <c r="R39" s="84"/>
      <c r="T39" s="112"/>
    </row>
    <row r="40" spans="1:20" ht="15.75" customHeight="1">
      <c r="A40" s="64">
        <v>1901</v>
      </c>
      <c r="B40" s="87"/>
      <c r="C40" s="87"/>
      <c r="D40" s="87"/>
      <c r="E40" s="87"/>
      <c r="F40" s="87"/>
      <c r="G40" s="87"/>
      <c r="H40" s="87"/>
      <c r="I40" s="87"/>
      <c r="J40" s="87">
        <v>9</v>
      </c>
      <c r="K40" s="88">
        <v>4</v>
      </c>
      <c r="L40" s="72"/>
      <c r="M40" s="3"/>
      <c r="N40" s="30"/>
      <c r="O40" s="84"/>
      <c r="P40" s="85">
        <v>10</v>
      </c>
      <c r="Q40" s="86"/>
      <c r="R40" s="84"/>
      <c r="T40" s="112"/>
    </row>
    <row r="41" spans="1:20" ht="15.75" customHeight="1">
      <c r="A41" s="64">
        <v>1902</v>
      </c>
      <c r="B41" s="87"/>
      <c r="C41" s="87"/>
      <c r="D41" s="87"/>
      <c r="E41" s="87"/>
      <c r="F41" s="87"/>
      <c r="G41" s="87"/>
      <c r="H41" s="87"/>
      <c r="I41" s="87"/>
      <c r="J41" s="87">
        <v>4</v>
      </c>
      <c r="K41" s="88"/>
      <c r="L41" s="72"/>
      <c r="M41" s="3"/>
      <c r="N41" s="30"/>
      <c r="O41" s="84"/>
      <c r="P41" s="85">
        <v>4</v>
      </c>
      <c r="Q41" s="86"/>
      <c r="R41" s="84"/>
      <c r="T41" s="112"/>
    </row>
    <row r="42" spans="1:20" ht="15.75" customHeight="1">
      <c r="A42" s="64">
        <v>2001</v>
      </c>
      <c r="B42" s="87"/>
      <c r="C42" s="87"/>
      <c r="D42" s="87"/>
      <c r="E42" s="87"/>
      <c r="F42" s="87"/>
      <c r="G42" s="87"/>
      <c r="H42" s="87"/>
      <c r="I42" s="87"/>
      <c r="J42" s="87">
        <v>4</v>
      </c>
      <c r="K42" s="88">
        <v>4</v>
      </c>
      <c r="L42" s="72"/>
      <c r="M42" s="3"/>
      <c r="N42" s="30"/>
      <c r="O42" s="3"/>
      <c r="P42" s="142">
        <v>4</v>
      </c>
      <c r="Q42" s="23"/>
      <c r="R42" s="84"/>
      <c r="T42" s="112"/>
    </row>
    <row r="43" spans="1:20" ht="15.75" customHeight="1">
      <c r="A43" s="64">
        <v>2002</v>
      </c>
      <c r="B43" s="87"/>
      <c r="C43" s="87"/>
      <c r="D43" s="87"/>
      <c r="E43" s="87"/>
      <c r="F43" s="87"/>
      <c r="G43" s="87"/>
      <c r="H43" s="87"/>
      <c r="I43" s="87"/>
      <c r="J43" s="87"/>
      <c r="K43" s="88"/>
      <c r="L43" s="72"/>
      <c r="M43" s="3"/>
      <c r="N43" s="30"/>
      <c r="O43" s="89" t="s">
        <v>83</v>
      </c>
      <c r="P43" s="90">
        <v>48</v>
      </c>
      <c r="Q43" s="91">
        <f>K46</f>
        <v>75</v>
      </c>
      <c r="R43" s="92" t="s">
        <v>11</v>
      </c>
      <c r="T43" s="112"/>
    </row>
    <row r="44" spans="1:20" ht="15.75" customHeight="1">
      <c r="A44" s="64">
        <v>2101</v>
      </c>
      <c r="B44" s="87"/>
      <c r="C44" s="87"/>
      <c r="D44" s="87"/>
      <c r="E44" s="87"/>
      <c r="F44" s="87"/>
      <c r="G44" s="87"/>
      <c r="H44" s="87"/>
      <c r="I44" s="87"/>
      <c r="J44" s="87"/>
      <c r="K44" s="88"/>
      <c r="L44" s="72"/>
      <c r="M44" s="3"/>
      <c r="N44" s="30"/>
      <c r="O44" s="93" t="s">
        <v>85</v>
      </c>
      <c r="P44" s="94">
        <f>IF(P43/B29=0,"",P43/B29)</f>
        <v>0.36923076923076925</v>
      </c>
      <c r="Q44" s="95">
        <f>IF(P43/Q43=0,"",P43/Q43)</f>
        <v>0.64</v>
      </c>
      <c r="R44" s="96" t="s">
        <v>86</v>
      </c>
      <c r="T44" s="112"/>
    </row>
    <row r="45" spans="1:20" ht="15.75" customHeight="1">
      <c r="A45" s="64">
        <v>2102</v>
      </c>
      <c r="B45" s="87"/>
      <c r="C45" s="87"/>
      <c r="D45" s="87"/>
      <c r="E45" s="87"/>
      <c r="F45" s="87"/>
      <c r="G45" s="87"/>
      <c r="H45" s="87"/>
      <c r="I45" s="87"/>
      <c r="J45" s="87"/>
      <c r="K45" s="88"/>
      <c r="L45" s="97"/>
      <c r="M45" s="98"/>
      <c r="N45" s="99"/>
      <c r="O45" s="98"/>
      <c r="P45" s="99"/>
      <c r="Q45" s="99"/>
      <c r="R45" s="122"/>
      <c r="T45" s="112"/>
    </row>
    <row r="46" spans="1:20" ht="18" customHeight="1">
      <c r="A46" s="29"/>
      <c r="B46" s="30"/>
      <c r="C46" s="30"/>
      <c r="D46" s="305" t="s">
        <v>111</v>
      </c>
      <c r="E46" s="306"/>
      <c r="F46" s="306"/>
      <c r="G46" s="306"/>
      <c r="H46" s="306"/>
      <c r="I46" s="306"/>
      <c r="J46" s="307"/>
      <c r="K46" s="101">
        <f>SUM(K29:K42)</f>
        <v>75</v>
      </c>
      <c r="L46" s="102">
        <f>IF(SUM(K36:K37)=0,"",SUM(K36:K37)/B29)</f>
        <v>0.44615384615384618</v>
      </c>
      <c r="M46" s="102">
        <f>IF(K46=0,"",K46/B29)</f>
        <v>0.57692307692307687</v>
      </c>
      <c r="N46" s="102">
        <f>IF(K37=0,"0%",M46-L46)</f>
        <v>0.13076923076923069</v>
      </c>
      <c r="O46" s="3"/>
      <c r="P46" s="30"/>
      <c r="Q46" s="23"/>
      <c r="R46" s="3"/>
      <c r="T46" s="112"/>
    </row>
    <row r="47" spans="1:20" ht="12.75" customHeight="1">
      <c r="A47" s="30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"/>
      <c r="M47" s="3"/>
      <c r="N47" s="30"/>
      <c r="O47" s="3"/>
      <c r="P47" s="30"/>
      <c r="Q47" s="30"/>
      <c r="R47" s="30"/>
    </row>
    <row r="48" spans="1:20" ht="12.75" customHeight="1">
      <c r="A48" s="30"/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"/>
      <c r="M48" s="3"/>
      <c r="N48" s="30"/>
      <c r="O48" s="3"/>
      <c r="P48" s="30"/>
      <c r="Q48" s="30"/>
      <c r="R48" s="30"/>
    </row>
    <row r="49" spans="1:20" ht="26.25" customHeight="1">
      <c r="A49" s="2"/>
      <c r="B49" s="291" t="s">
        <v>99</v>
      </c>
      <c r="C49" s="292"/>
      <c r="D49" s="292"/>
      <c r="E49" s="292"/>
      <c r="F49" s="292"/>
      <c r="G49" s="292"/>
      <c r="H49" s="292"/>
      <c r="I49" s="292"/>
      <c r="J49" s="292"/>
      <c r="K49" s="60" t="s">
        <v>91</v>
      </c>
      <c r="L49" s="60"/>
      <c r="M49" s="60"/>
      <c r="N49" s="30"/>
      <c r="O49" s="3"/>
      <c r="P49" s="30"/>
      <c r="Q49" s="30"/>
      <c r="R49" s="30"/>
    </row>
    <row r="50" spans="1:20" ht="20.25" customHeight="1">
      <c r="A50" s="304" t="s">
        <v>10</v>
      </c>
      <c r="B50" s="294" t="s">
        <v>100</v>
      </c>
      <c r="C50" s="289"/>
      <c r="D50" s="289"/>
      <c r="E50" s="289"/>
      <c r="F50" s="289"/>
      <c r="G50" s="289"/>
      <c r="H50" s="289"/>
      <c r="I50" s="289"/>
      <c r="J50" s="290"/>
      <c r="K50" s="295" t="s">
        <v>11</v>
      </c>
      <c r="L50" s="286" t="s">
        <v>3</v>
      </c>
      <c r="M50" s="286" t="s">
        <v>4</v>
      </c>
      <c r="N50" s="284" t="s">
        <v>5</v>
      </c>
      <c r="O50" s="286" t="s">
        <v>6</v>
      </c>
      <c r="P50" s="287" t="s">
        <v>7</v>
      </c>
      <c r="Q50" s="287" t="s">
        <v>8</v>
      </c>
      <c r="R50" s="286" t="s">
        <v>101</v>
      </c>
    </row>
    <row r="51" spans="1:20" ht="15.75" customHeight="1">
      <c r="A51" s="285"/>
      <c r="B51" s="64" t="s">
        <v>102</v>
      </c>
      <c r="C51" s="64" t="s">
        <v>103</v>
      </c>
      <c r="D51" s="64" t="s">
        <v>104</v>
      </c>
      <c r="E51" s="64" t="s">
        <v>105</v>
      </c>
      <c r="F51" s="64" t="s">
        <v>106</v>
      </c>
      <c r="G51" s="64" t="s">
        <v>107</v>
      </c>
      <c r="H51" s="64" t="s">
        <v>108</v>
      </c>
      <c r="I51" s="64" t="s">
        <v>109</v>
      </c>
      <c r="J51" s="64" t="s">
        <v>110</v>
      </c>
      <c r="K51" s="285"/>
      <c r="L51" s="285"/>
      <c r="M51" s="285"/>
      <c r="N51" s="285"/>
      <c r="O51" s="285"/>
      <c r="P51" s="285"/>
      <c r="Q51" s="285"/>
      <c r="R51" s="285"/>
      <c r="T51" s="112"/>
    </row>
    <row r="52" spans="1:20" ht="15.75" customHeight="1">
      <c r="A52" s="64">
        <v>1401</v>
      </c>
      <c r="B52" s="65">
        <v>80</v>
      </c>
      <c r="C52" s="65"/>
      <c r="D52" s="65"/>
      <c r="E52" s="65"/>
      <c r="F52" s="65"/>
      <c r="G52" s="65"/>
      <c r="H52" s="65"/>
      <c r="I52" s="65"/>
      <c r="J52" s="87"/>
      <c r="K52" s="88"/>
      <c r="L52" s="67"/>
      <c r="M52" s="49"/>
      <c r="N52" s="68"/>
      <c r="O52" s="69"/>
      <c r="P52" s="70">
        <f>B52</f>
        <v>80</v>
      </c>
      <c r="Q52" s="71"/>
      <c r="R52" s="69"/>
      <c r="T52" s="112"/>
    </row>
    <row r="53" spans="1:20" ht="15.75" customHeight="1">
      <c r="A53" s="64">
        <v>1402</v>
      </c>
      <c r="B53" s="65"/>
      <c r="C53" s="65">
        <v>62</v>
      </c>
      <c r="D53" s="65"/>
      <c r="E53" s="65"/>
      <c r="F53" s="65"/>
      <c r="G53" s="65"/>
      <c r="H53" s="65"/>
      <c r="I53" s="65"/>
      <c r="J53" s="87"/>
      <c r="K53" s="88"/>
      <c r="L53" s="72"/>
      <c r="M53" s="3"/>
      <c r="N53" s="73"/>
      <c r="O53" s="74">
        <f>IF(C53=0,"",C53/B52)</f>
        <v>0.77500000000000002</v>
      </c>
      <c r="P53" s="75">
        <v>62</v>
      </c>
      <c r="Q53" s="76">
        <f t="shared" ref="Q53:Q60" si="4">IF(P53=0,"",P53/P52)</f>
        <v>0.77500000000000002</v>
      </c>
      <c r="R53" s="76">
        <f t="shared" ref="R53:R60" si="5">IF(P53=0,"",100%-Q53)</f>
        <v>0.22499999999999998</v>
      </c>
      <c r="T53" s="112"/>
    </row>
    <row r="54" spans="1:20" ht="15.75" customHeight="1">
      <c r="A54" s="64">
        <v>1501</v>
      </c>
      <c r="B54" s="65"/>
      <c r="C54" s="65"/>
      <c r="D54" s="65">
        <v>53</v>
      </c>
      <c r="E54" s="65"/>
      <c r="F54" s="65"/>
      <c r="G54" s="65"/>
      <c r="H54" s="65"/>
      <c r="I54" s="65"/>
      <c r="J54" s="87"/>
      <c r="K54" s="88"/>
      <c r="L54" s="72"/>
      <c r="M54" s="3"/>
      <c r="N54" s="73"/>
      <c r="O54" s="74">
        <f>IF(D54=0,"",D54/C53)</f>
        <v>0.85483870967741937</v>
      </c>
      <c r="P54" s="75">
        <v>60</v>
      </c>
      <c r="Q54" s="76">
        <f t="shared" si="4"/>
        <v>0.967741935483871</v>
      </c>
      <c r="R54" s="76">
        <f t="shared" si="5"/>
        <v>3.2258064516129004E-2</v>
      </c>
      <c r="T54" s="77">
        <f>P54/P52</f>
        <v>0.75</v>
      </c>
    </row>
    <row r="55" spans="1:20" ht="15.75" customHeight="1">
      <c r="A55" s="64">
        <v>1502</v>
      </c>
      <c r="B55" s="65"/>
      <c r="C55" s="65"/>
      <c r="D55" s="65"/>
      <c r="E55" s="65">
        <v>43</v>
      </c>
      <c r="F55" s="65"/>
      <c r="G55" s="65"/>
      <c r="H55" s="65"/>
      <c r="I55" s="65"/>
      <c r="J55" s="87"/>
      <c r="K55" s="88"/>
      <c r="L55" s="72"/>
      <c r="M55" s="3"/>
      <c r="N55" s="73"/>
      <c r="O55" s="74">
        <f>IF(E55=0,"",E55/D54)</f>
        <v>0.81132075471698117</v>
      </c>
      <c r="P55" s="75">
        <v>55</v>
      </c>
      <c r="Q55" s="76">
        <f t="shared" si="4"/>
        <v>0.91666666666666663</v>
      </c>
      <c r="R55" s="76">
        <f t="shared" si="5"/>
        <v>8.333333333333337E-2</v>
      </c>
      <c r="T55" s="112"/>
    </row>
    <row r="56" spans="1:20" ht="15.75" customHeight="1">
      <c r="A56" s="64">
        <v>1601</v>
      </c>
      <c r="B56" s="65"/>
      <c r="C56" s="65"/>
      <c r="D56" s="65"/>
      <c r="E56" s="65"/>
      <c r="F56" s="65">
        <v>34</v>
      </c>
      <c r="G56" s="65"/>
      <c r="H56" s="65"/>
      <c r="I56" s="65"/>
      <c r="J56" s="87"/>
      <c r="K56" s="88"/>
      <c r="L56" s="72"/>
      <c r="M56" s="3"/>
      <c r="N56" s="73"/>
      <c r="O56" s="74">
        <f>IF(F56=0,"",F56/E55)</f>
        <v>0.79069767441860461</v>
      </c>
      <c r="P56" s="75">
        <v>52</v>
      </c>
      <c r="Q56" s="76">
        <f t="shared" si="4"/>
        <v>0.94545454545454544</v>
      </c>
      <c r="R56" s="76">
        <f t="shared" si="5"/>
        <v>5.4545454545454564E-2</v>
      </c>
      <c r="T56" s="112"/>
    </row>
    <row r="57" spans="1:20" ht="15.75" customHeight="1">
      <c r="A57" s="64">
        <v>1602</v>
      </c>
      <c r="B57" s="65"/>
      <c r="C57" s="65"/>
      <c r="D57" s="65"/>
      <c r="E57" s="65"/>
      <c r="F57" s="65"/>
      <c r="G57" s="65">
        <v>31</v>
      </c>
      <c r="H57" s="65"/>
      <c r="I57" s="65"/>
      <c r="J57" s="87"/>
      <c r="K57" s="88"/>
      <c r="L57" s="72"/>
      <c r="M57" s="3"/>
      <c r="N57" s="73"/>
      <c r="O57" s="74">
        <f>IF(G57=0,"",G57/F56)</f>
        <v>0.91176470588235292</v>
      </c>
      <c r="P57" s="75">
        <v>46</v>
      </c>
      <c r="Q57" s="76">
        <f t="shared" si="4"/>
        <v>0.88461538461538458</v>
      </c>
      <c r="R57" s="76">
        <f t="shared" si="5"/>
        <v>0.11538461538461542</v>
      </c>
      <c r="T57" s="112"/>
    </row>
    <row r="58" spans="1:20" ht="15.75" customHeight="1">
      <c r="A58" s="64">
        <v>1701</v>
      </c>
      <c r="B58" s="65"/>
      <c r="C58" s="65"/>
      <c r="D58" s="65"/>
      <c r="E58" s="65"/>
      <c r="F58" s="65"/>
      <c r="G58" s="65"/>
      <c r="H58" s="65">
        <v>31</v>
      </c>
      <c r="I58" s="65"/>
      <c r="J58" s="87"/>
      <c r="K58" s="88"/>
      <c r="L58" s="72"/>
      <c r="M58" s="3"/>
      <c r="N58" s="73"/>
      <c r="O58" s="74">
        <f>IF(H58=0,"",H58/G57)</f>
        <v>1</v>
      </c>
      <c r="P58" s="75">
        <v>46</v>
      </c>
      <c r="Q58" s="76">
        <f t="shared" si="4"/>
        <v>1</v>
      </c>
      <c r="R58" s="76">
        <f t="shared" si="5"/>
        <v>0</v>
      </c>
      <c r="T58" s="112"/>
    </row>
    <row r="59" spans="1:20" ht="15.75" customHeight="1">
      <c r="A59" s="64">
        <v>1702</v>
      </c>
      <c r="B59" s="87"/>
      <c r="C59" s="87"/>
      <c r="D59" s="87"/>
      <c r="E59" s="87"/>
      <c r="F59" s="87"/>
      <c r="G59" s="87"/>
      <c r="H59" s="87"/>
      <c r="I59" s="87">
        <v>29</v>
      </c>
      <c r="J59" s="87"/>
      <c r="K59" s="88"/>
      <c r="L59" s="72"/>
      <c r="M59" s="3"/>
      <c r="N59" s="73"/>
      <c r="O59" s="74">
        <f>IF(I59=0,"",I59/H58)</f>
        <v>0.93548387096774188</v>
      </c>
      <c r="P59" s="75">
        <v>44</v>
      </c>
      <c r="Q59" s="76">
        <f t="shared" si="4"/>
        <v>0.95652173913043481</v>
      </c>
      <c r="R59" s="76">
        <f t="shared" si="5"/>
        <v>4.3478260869565188E-2</v>
      </c>
      <c r="T59" s="112"/>
    </row>
    <row r="60" spans="1:20" ht="15.75" customHeight="1">
      <c r="A60" s="64">
        <v>1801</v>
      </c>
      <c r="B60" s="87"/>
      <c r="C60" s="87"/>
      <c r="D60" s="87"/>
      <c r="E60" s="87"/>
      <c r="F60" s="87"/>
      <c r="G60" s="87"/>
      <c r="H60" s="87"/>
      <c r="I60" s="87"/>
      <c r="J60" s="87">
        <v>27</v>
      </c>
      <c r="K60" s="88">
        <v>17</v>
      </c>
      <c r="L60" s="72"/>
      <c r="M60" s="3"/>
      <c r="N60" s="73"/>
      <c r="O60" s="78">
        <f>IF(J60=0,"",J60/I59)</f>
        <v>0.93103448275862066</v>
      </c>
      <c r="P60" s="75">
        <v>44</v>
      </c>
      <c r="Q60" s="79">
        <f t="shared" si="4"/>
        <v>1</v>
      </c>
      <c r="R60" s="79">
        <f t="shared" si="5"/>
        <v>0</v>
      </c>
      <c r="T60" s="112"/>
    </row>
    <row r="61" spans="1:20" ht="15.75" customHeight="1">
      <c r="A61" s="64">
        <v>1802</v>
      </c>
      <c r="B61" s="87"/>
      <c r="C61" s="87"/>
      <c r="D61" s="87"/>
      <c r="E61" s="87"/>
      <c r="F61" s="87"/>
      <c r="G61" s="87"/>
      <c r="H61" s="87"/>
      <c r="I61" s="87"/>
      <c r="J61" s="87">
        <v>16</v>
      </c>
      <c r="K61" s="88">
        <v>13</v>
      </c>
      <c r="L61" s="72"/>
      <c r="M61" s="3"/>
      <c r="N61" s="30"/>
      <c r="O61" s="80"/>
      <c r="P61" s="81">
        <v>24</v>
      </c>
      <c r="Q61" s="82"/>
      <c r="R61" s="83"/>
      <c r="T61" s="112"/>
    </row>
    <row r="62" spans="1:20" ht="15.75" customHeight="1">
      <c r="A62" s="64">
        <v>1901</v>
      </c>
      <c r="B62" s="87"/>
      <c r="C62" s="87"/>
      <c r="D62" s="87"/>
      <c r="E62" s="87"/>
      <c r="F62" s="87"/>
      <c r="G62" s="87"/>
      <c r="H62" s="87"/>
      <c r="I62" s="87"/>
      <c r="J62" s="87">
        <v>10</v>
      </c>
      <c r="K62" s="88">
        <v>6</v>
      </c>
      <c r="L62" s="72"/>
      <c r="M62" s="3"/>
      <c r="N62" s="30"/>
      <c r="O62" s="84"/>
      <c r="P62" s="85">
        <v>12</v>
      </c>
      <c r="Q62" s="86"/>
      <c r="R62" s="84"/>
      <c r="T62" s="112"/>
    </row>
    <row r="63" spans="1:20" ht="15.75" customHeight="1">
      <c r="A63" s="64">
        <v>1902</v>
      </c>
      <c r="B63" s="87"/>
      <c r="C63" s="87"/>
      <c r="D63" s="87"/>
      <c r="E63" s="87"/>
      <c r="F63" s="87"/>
      <c r="G63" s="87"/>
      <c r="H63" s="87"/>
      <c r="I63" s="87"/>
      <c r="J63" s="87">
        <v>3</v>
      </c>
      <c r="K63" s="88">
        <v>1</v>
      </c>
      <c r="L63" s="72"/>
      <c r="M63" s="3"/>
      <c r="N63" s="30"/>
      <c r="O63" s="84"/>
      <c r="P63" s="85">
        <v>4</v>
      </c>
      <c r="Q63" s="86"/>
      <c r="R63" s="84"/>
      <c r="T63" s="112"/>
    </row>
    <row r="64" spans="1:20" ht="15.75" customHeight="1">
      <c r="A64" s="64">
        <v>2001</v>
      </c>
      <c r="B64" s="87"/>
      <c r="C64" s="87"/>
      <c r="D64" s="87"/>
      <c r="E64" s="87"/>
      <c r="F64" s="87"/>
      <c r="G64" s="87"/>
      <c r="H64" s="87"/>
      <c r="I64" s="87"/>
      <c r="J64" s="87">
        <v>2</v>
      </c>
      <c r="K64" s="88">
        <v>2</v>
      </c>
      <c r="L64" s="72"/>
      <c r="M64" s="3"/>
      <c r="N64" s="30"/>
      <c r="O64" s="84"/>
      <c r="P64" s="85">
        <v>2</v>
      </c>
      <c r="Q64" s="86"/>
      <c r="R64" s="84"/>
      <c r="T64" s="112"/>
    </row>
    <row r="65" spans="1:20" ht="15.75" customHeight="1">
      <c r="A65" s="64">
        <v>2002</v>
      </c>
      <c r="B65" s="87"/>
      <c r="C65" s="87"/>
      <c r="D65" s="87"/>
      <c r="E65" s="87"/>
      <c r="F65" s="87"/>
      <c r="G65" s="87"/>
      <c r="H65" s="87"/>
      <c r="I65" s="87"/>
      <c r="J65" s="87"/>
      <c r="K65" s="88"/>
      <c r="L65" s="72"/>
      <c r="M65" s="3"/>
      <c r="N65" s="30"/>
      <c r="O65" s="3"/>
      <c r="P65" s="30"/>
      <c r="Q65" s="23"/>
      <c r="R65" s="84"/>
      <c r="T65" s="112"/>
    </row>
    <row r="66" spans="1:20" ht="15.75" customHeight="1">
      <c r="A66" s="64">
        <v>2101</v>
      </c>
      <c r="B66" s="87"/>
      <c r="C66" s="87"/>
      <c r="D66" s="87"/>
      <c r="E66" s="87"/>
      <c r="F66" s="87"/>
      <c r="G66" s="87"/>
      <c r="H66" s="87"/>
      <c r="I66" s="87"/>
      <c r="J66" s="87"/>
      <c r="K66" s="88"/>
      <c r="L66" s="72"/>
      <c r="M66" s="3"/>
      <c r="N66" s="30"/>
      <c r="O66" s="89" t="s">
        <v>83</v>
      </c>
      <c r="P66" s="90">
        <v>21</v>
      </c>
      <c r="Q66" s="91">
        <f>K69</f>
        <v>39</v>
      </c>
      <c r="R66" s="92" t="s">
        <v>11</v>
      </c>
      <c r="T66" s="112"/>
    </row>
    <row r="67" spans="1:20" ht="15.75" customHeight="1">
      <c r="A67" s="64">
        <v>2102</v>
      </c>
      <c r="B67" s="87"/>
      <c r="C67" s="87"/>
      <c r="D67" s="87"/>
      <c r="E67" s="87"/>
      <c r="F67" s="87"/>
      <c r="G67" s="87"/>
      <c r="H67" s="87"/>
      <c r="I67" s="87"/>
      <c r="J67" s="87"/>
      <c r="K67" s="88"/>
      <c r="L67" s="72"/>
      <c r="M67" s="3"/>
      <c r="N67" s="30"/>
      <c r="O67" s="93" t="s">
        <v>85</v>
      </c>
      <c r="P67" s="94">
        <f>IF(P66/B52=0,"",P66/B52)</f>
        <v>0.26250000000000001</v>
      </c>
      <c r="Q67" s="95">
        <f>IF(P66/Q66=0,"",P66/Q66)</f>
        <v>0.53846153846153844</v>
      </c>
      <c r="R67" s="96" t="s">
        <v>86</v>
      </c>
      <c r="T67" s="112"/>
    </row>
    <row r="68" spans="1:20" ht="15.75" customHeight="1">
      <c r="A68" s="64">
        <v>2201</v>
      </c>
      <c r="B68" s="87"/>
      <c r="C68" s="87"/>
      <c r="D68" s="87"/>
      <c r="E68" s="87"/>
      <c r="F68" s="87"/>
      <c r="G68" s="87"/>
      <c r="H68" s="87"/>
      <c r="I68" s="87"/>
      <c r="J68" s="87"/>
      <c r="K68" s="88"/>
      <c r="L68" s="97"/>
      <c r="M68" s="98"/>
      <c r="N68" s="99"/>
      <c r="O68" s="98"/>
      <c r="P68" s="99"/>
      <c r="Q68" s="99"/>
      <c r="R68" s="122"/>
      <c r="T68" s="112"/>
    </row>
    <row r="69" spans="1:20" ht="18" customHeight="1">
      <c r="A69" s="29"/>
      <c r="B69" s="30"/>
      <c r="C69" s="30"/>
      <c r="D69" s="305" t="s">
        <v>111</v>
      </c>
      <c r="E69" s="306"/>
      <c r="F69" s="306"/>
      <c r="G69" s="306"/>
      <c r="H69" s="306"/>
      <c r="I69" s="306"/>
      <c r="J69" s="307"/>
      <c r="K69" s="101">
        <f>SUM(K52:K65)</f>
        <v>39</v>
      </c>
      <c r="L69" s="102">
        <f>IF(SUM(K58:K60)=0,"",SUM(K58:K60)/B52)</f>
        <v>0.21249999999999999</v>
      </c>
      <c r="M69" s="102">
        <f>IF(K69=0,"",K69/B52)</f>
        <v>0.48749999999999999</v>
      </c>
      <c r="N69" s="102">
        <f>IF(K60=0,"",M69-L69)</f>
        <v>0.27500000000000002</v>
      </c>
      <c r="O69" s="3"/>
      <c r="P69" s="30"/>
      <c r="Q69" s="23"/>
      <c r="R69" s="3"/>
      <c r="T69" s="112"/>
    </row>
    <row r="70" spans="1:20" ht="12.75" customHeight="1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"/>
      <c r="M70" s="3"/>
      <c r="N70" s="30"/>
      <c r="O70" s="3"/>
      <c r="P70" s="30"/>
      <c r="Q70" s="30"/>
      <c r="R70" s="30"/>
    </row>
    <row r="71" spans="1:20" ht="12.75" customHeight="1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"/>
      <c r="M71" s="3"/>
      <c r="N71" s="30"/>
      <c r="O71" s="3"/>
      <c r="P71" s="30"/>
      <c r="Q71" s="30"/>
      <c r="R71" s="30"/>
    </row>
    <row r="72" spans="1:20" ht="26.25" customHeight="1">
      <c r="A72" s="2"/>
      <c r="B72" s="291" t="s">
        <v>99</v>
      </c>
      <c r="C72" s="292"/>
      <c r="D72" s="292"/>
      <c r="E72" s="292"/>
      <c r="F72" s="292"/>
      <c r="G72" s="292"/>
      <c r="H72" s="292"/>
      <c r="I72" s="292"/>
      <c r="J72" s="292"/>
      <c r="K72" s="60" t="s">
        <v>93</v>
      </c>
      <c r="L72" s="60"/>
      <c r="M72" s="60"/>
      <c r="N72" s="30"/>
      <c r="O72" s="3"/>
      <c r="P72" s="30"/>
      <c r="Q72" s="30"/>
      <c r="R72" s="30"/>
    </row>
    <row r="73" spans="1:20" ht="20.25" customHeight="1">
      <c r="A73" s="304" t="s">
        <v>10</v>
      </c>
      <c r="B73" s="294" t="s">
        <v>100</v>
      </c>
      <c r="C73" s="289"/>
      <c r="D73" s="289"/>
      <c r="E73" s="289"/>
      <c r="F73" s="289"/>
      <c r="G73" s="289"/>
      <c r="H73" s="289"/>
      <c r="I73" s="289"/>
      <c r="J73" s="290"/>
      <c r="K73" s="295" t="s">
        <v>11</v>
      </c>
      <c r="L73" s="286" t="s">
        <v>3</v>
      </c>
      <c r="M73" s="286" t="s">
        <v>4</v>
      </c>
      <c r="N73" s="284" t="s">
        <v>5</v>
      </c>
      <c r="O73" s="286" t="s">
        <v>6</v>
      </c>
      <c r="P73" s="287" t="s">
        <v>7</v>
      </c>
      <c r="Q73" s="287" t="s">
        <v>8</v>
      </c>
      <c r="R73" s="286" t="s">
        <v>101</v>
      </c>
    </row>
    <row r="74" spans="1:20" ht="15.75" customHeight="1">
      <c r="A74" s="285"/>
      <c r="B74" s="64" t="s">
        <v>102</v>
      </c>
      <c r="C74" s="64" t="s">
        <v>103</v>
      </c>
      <c r="D74" s="64" t="s">
        <v>104</v>
      </c>
      <c r="E74" s="64" t="s">
        <v>105</v>
      </c>
      <c r="F74" s="64" t="s">
        <v>106</v>
      </c>
      <c r="G74" s="64" t="s">
        <v>107</v>
      </c>
      <c r="H74" s="64" t="s">
        <v>108</v>
      </c>
      <c r="I74" s="64" t="s">
        <v>109</v>
      </c>
      <c r="J74" s="64" t="s">
        <v>110</v>
      </c>
      <c r="K74" s="285"/>
      <c r="L74" s="285"/>
      <c r="M74" s="285"/>
      <c r="N74" s="285"/>
      <c r="O74" s="285"/>
      <c r="P74" s="285"/>
      <c r="Q74" s="285"/>
      <c r="R74" s="285"/>
      <c r="T74" s="112"/>
    </row>
    <row r="75" spans="1:20" ht="15.75" customHeight="1">
      <c r="A75" s="64">
        <v>1402</v>
      </c>
      <c r="B75" s="65">
        <v>129</v>
      </c>
      <c r="C75" s="65"/>
      <c r="D75" s="65"/>
      <c r="E75" s="65"/>
      <c r="F75" s="65"/>
      <c r="G75" s="65"/>
      <c r="H75" s="87"/>
      <c r="I75" s="87"/>
      <c r="J75" s="87"/>
      <c r="K75" s="88"/>
      <c r="L75" s="67"/>
      <c r="M75" s="49"/>
      <c r="N75" s="68"/>
      <c r="O75" s="69"/>
      <c r="P75" s="70">
        <f>B75</f>
        <v>129</v>
      </c>
      <c r="Q75" s="71"/>
      <c r="R75" s="69"/>
      <c r="T75" s="112"/>
    </row>
    <row r="76" spans="1:20" ht="15.75" customHeight="1">
      <c r="A76" s="64">
        <v>1501</v>
      </c>
      <c r="B76" s="65"/>
      <c r="C76" s="65">
        <v>94</v>
      </c>
      <c r="D76" s="65"/>
      <c r="E76" s="65"/>
      <c r="F76" s="65"/>
      <c r="G76" s="65"/>
      <c r="H76" s="87"/>
      <c r="I76" s="87"/>
      <c r="J76" s="87"/>
      <c r="K76" s="88"/>
      <c r="L76" s="72"/>
      <c r="M76" s="3"/>
      <c r="N76" s="73"/>
      <c r="O76" s="74">
        <f>IF(C76=0,"",C76/B75)</f>
        <v>0.72868217054263562</v>
      </c>
      <c r="P76" s="75">
        <v>94</v>
      </c>
      <c r="Q76" s="76">
        <f t="shared" ref="Q76:Q83" si="6">IF(P76=0,"",P76/P75)</f>
        <v>0.72868217054263562</v>
      </c>
      <c r="R76" s="76">
        <f t="shared" ref="R76:R83" si="7">IF(P76=0,"",100%-Q76)</f>
        <v>0.27131782945736438</v>
      </c>
      <c r="T76" s="112"/>
    </row>
    <row r="77" spans="1:20" ht="15.75" customHeight="1">
      <c r="A77" s="64">
        <v>1502</v>
      </c>
      <c r="B77" s="65"/>
      <c r="C77" s="65"/>
      <c r="D77" s="65">
        <v>81</v>
      </c>
      <c r="E77" s="65"/>
      <c r="F77" s="65"/>
      <c r="G77" s="65"/>
      <c r="H77" s="87"/>
      <c r="I77" s="87"/>
      <c r="J77" s="87"/>
      <c r="K77" s="88"/>
      <c r="L77" s="72"/>
      <c r="M77" s="3"/>
      <c r="N77" s="73"/>
      <c r="O77" s="74">
        <f>IF(D77=0,"",D77/C76)</f>
        <v>0.86170212765957444</v>
      </c>
      <c r="P77" s="75">
        <v>89</v>
      </c>
      <c r="Q77" s="76">
        <f t="shared" si="6"/>
        <v>0.94680851063829785</v>
      </c>
      <c r="R77" s="76">
        <f t="shared" si="7"/>
        <v>5.3191489361702149E-2</v>
      </c>
      <c r="T77" s="77">
        <f>P77/P75</f>
        <v>0.68992248062015504</v>
      </c>
    </row>
    <row r="78" spans="1:20" ht="15.75" customHeight="1">
      <c r="A78" s="64">
        <v>1601</v>
      </c>
      <c r="B78" s="65"/>
      <c r="C78" s="65"/>
      <c r="D78" s="65"/>
      <c r="E78" s="65">
        <v>73</v>
      </c>
      <c r="F78" s="65"/>
      <c r="G78" s="65"/>
      <c r="H78" s="87"/>
      <c r="I78" s="87"/>
      <c r="J78" s="87"/>
      <c r="K78" s="88"/>
      <c r="L78" s="72"/>
      <c r="M78" s="3"/>
      <c r="N78" s="73"/>
      <c r="O78" s="74">
        <f>IF(E78=0,"",E78/D77)</f>
        <v>0.90123456790123457</v>
      </c>
      <c r="P78" s="75">
        <v>86</v>
      </c>
      <c r="Q78" s="76">
        <f t="shared" si="6"/>
        <v>0.9662921348314607</v>
      </c>
      <c r="R78" s="76">
        <f t="shared" si="7"/>
        <v>3.3707865168539297E-2</v>
      </c>
      <c r="T78" s="112"/>
    </row>
    <row r="79" spans="1:20" ht="15.75" customHeight="1">
      <c r="A79" s="64">
        <v>1602</v>
      </c>
      <c r="B79" s="65"/>
      <c r="C79" s="65"/>
      <c r="D79" s="65"/>
      <c r="E79" s="65"/>
      <c r="F79" s="65">
        <v>65</v>
      </c>
      <c r="G79" s="65"/>
      <c r="H79" s="87"/>
      <c r="I79" s="87"/>
      <c r="J79" s="87"/>
      <c r="K79" s="88"/>
      <c r="L79" s="72"/>
      <c r="M79" s="3"/>
      <c r="N79" s="73"/>
      <c r="O79" s="74">
        <f>IF(F79=0,"",F79/E78)</f>
        <v>0.8904109589041096</v>
      </c>
      <c r="P79" s="75">
        <v>78</v>
      </c>
      <c r="Q79" s="76">
        <f t="shared" si="6"/>
        <v>0.90697674418604646</v>
      </c>
      <c r="R79" s="76">
        <f t="shared" si="7"/>
        <v>9.3023255813953543E-2</v>
      </c>
      <c r="T79" s="112"/>
    </row>
    <row r="80" spans="1:20" ht="15.75" customHeight="1">
      <c r="A80" s="64">
        <v>1701</v>
      </c>
      <c r="B80" s="65"/>
      <c r="C80" s="65"/>
      <c r="D80" s="65"/>
      <c r="E80" s="65"/>
      <c r="F80" s="65"/>
      <c r="G80" s="65">
        <v>61</v>
      </c>
      <c r="H80" s="87"/>
      <c r="I80" s="87"/>
      <c r="J80" s="87"/>
      <c r="K80" s="88"/>
      <c r="L80" s="72"/>
      <c r="M80" s="3"/>
      <c r="N80" s="73"/>
      <c r="O80" s="74">
        <f>IF(G80=0,"",G80/F79)</f>
        <v>0.93846153846153846</v>
      </c>
      <c r="P80" s="75">
        <v>78</v>
      </c>
      <c r="Q80" s="76">
        <f t="shared" si="6"/>
        <v>1</v>
      </c>
      <c r="R80" s="76">
        <f t="shared" si="7"/>
        <v>0</v>
      </c>
      <c r="T80" s="112"/>
    </row>
    <row r="81" spans="1:20" ht="15.75" customHeight="1">
      <c r="A81" s="64">
        <v>1702</v>
      </c>
      <c r="B81" s="87"/>
      <c r="C81" s="87"/>
      <c r="D81" s="87"/>
      <c r="E81" s="87"/>
      <c r="F81" s="87"/>
      <c r="G81" s="87"/>
      <c r="H81" s="87">
        <v>55</v>
      </c>
      <c r="I81" s="87"/>
      <c r="J81" s="87"/>
      <c r="K81" s="88">
        <v>1</v>
      </c>
      <c r="L81" s="72"/>
      <c r="M81" s="3"/>
      <c r="N81" s="73"/>
      <c r="O81" s="74">
        <f>IF(H81=0,"",H81/G80)</f>
        <v>0.90163934426229508</v>
      </c>
      <c r="P81" s="75">
        <v>73</v>
      </c>
      <c r="Q81" s="76">
        <f t="shared" si="6"/>
        <v>0.9358974358974359</v>
      </c>
      <c r="R81" s="76">
        <f t="shared" si="7"/>
        <v>6.4102564102564097E-2</v>
      </c>
      <c r="T81" s="112"/>
    </row>
    <row r="82" spans="1:20" ht="15.75" customHeight="1">
      <c r="A82" s="64">
        <v>1801</v>
      </c>
      <c r="B82" s="87"/>
      <c r="C82" s="87"/>
      <c r="D82" s="87"/>
      <c r="E82" s="87"/>
      <c r="F82" s="87"/>
      <c r="G82" s="87"/>
      <c r="H82" s="87"/>
      <c r="I82" s="87">
        <v>54</v>
      </c>
      <c r="J82" s="87"/>
      <c r="K82" s="88">
        <v>1</v>
      </c>
      <c r="L82" s="72"/>
      <c r="M82" s="3"/>
      <c r="N82" s="73"/>
      <c r="O82" s="74">
        <f>IF(I82=0,"",I82/H81)</f>
        <v>0.98181818181818181</v>
      </c>
      <c r="P82" s="75">
        <v>69</v>
      </c>
      <c r="Q82" s="76">
        <f t="shared" si="6"/>
        <v>0.9452054794520548</v>
      </c>
      <c r="R82" s="76">
        <f t="shared" si="7"/>
        <v>5.4794520547945202E-2</v>
      </c>
      <c r="T82" s="112"/>
    </row>
    <row r="83" spans="1:20" ht="15.75" customHeight="1">
      <c r="A83" s="64">
        <v>1802</v>
      </c>
      <c r="B83" s="87"/>
      <c r="C83" s="87"/>
      <c r="D83" s="87"/>
      <c r="E83" s="87"/>
      <c r="F83" s="87"/>
      <c r="G83" s="87"/>
      <c r="H83" s="87"/>
      <c r="I83" s="87"/>
      <c r="J83" s="87">
        <v>51</v>
      </c>
      <c r="K83" s="88">
        <v>14</v>
      </c>
      <c r="L83" s="72"/>
      <c r="M83" s="3"/>
      <c r="N83" s="73"/>
      <c r="O83" s="78">
        <f>IF(J83=0,"",J83/I82)</f>
        <v>0.94444444444444442</v>
      </c>
      <c r="P83" s="75">
        <v>68</v>
      </c>
      <c r="Q83" s="79">
        <f t="shared" si="6"/>
        <v>0.98550724637681164</v>
      </c>
      <c r="R83" s="79">
        <f t="shared" si="7"/>
        <v>1.4492753623188359E-2</v>
      </c>
      <c r="T83" s="112"/>
    </row>
    <row r="84" spans="1:20" ht="15.75" customHeight="1">
      <c r="A84" s="64">
        <v>1901</v>
      </c>
      <c r="B84" s="87"/>
      <c r="C84" s="87"/>
      <c r="D84" s="87"/>
      <c r="E84" s="87"/>
      <c r="F84" s="87"/>
      <c r="G84" s="87"/>
      <c r="H84" s="87"/>
      <c r="I84" s="87"/>
      <c r="J84" s="87">
        <v>16</v>
      </c>
      <c r="K84" s="88">
        <v>9</v>
      </c>
      <c r="L84" s="72"/>
      <c r="M84" s="3"/>
      <c r="N84" s="30"/>
      <c r="O84" s="80"/>
      <c r="P84" s="81">
        <v>23</v>
      </c>
      <c r="Q84" s="82"/>
      <c r="R84" s="83"/>
      <c r="T84" s="112"/>
    </row>
    <row r="85" spans="1:20" ht="15.75" customHeight="1">
      <c r="A85" s="64">
        <v>1902</v>
      </c>
      <c r="B85" s="87"/>
      <c r="C85" s="87"/>
      <c r="D85" s="87"/>
      <c r="E85" s="87"/>
      <c r="F85" s="87"/>
      <c r="G85" s="87"/>
      <c r="H85" s="87"/>
      <c r="I85" s="87"/>
      <c r="J85" s="87">
        <v>10</v>
      </c>
      <c r="K85" s="88">
        <v>6</v>
      </c>
      <c r="L85" s="72"/>
      <c r="M85" s="3"/>
      <c r="N85" s="30"/>
      <c r="O85" s="84"/>
      <c r="P85" s="85">
        <v>12</v>
      </c>
      <c r="Q85" s="86"/>
      <c r="R85" s="84"/>
      <c r="T85" s="112"/>
    </row>
    <row r="86" spans="1:20" ht="15.75" customHeight="1">
      <c r="A86" s="64">
        <v>2001</v>
      </c>
      <c r="B86" s="87"/>
      <c r="C86" s="87"/>
      <c r="D86" s="87"/>
      <c r="E86" s="87"/>
      <c r="F86" s="87"/>
      <c r="G86" s="87"/>
      <c r="H86" s="87"/>
      <c r="I86" s="87"/>
      <c r="J86" s="87">
        <v>3</v>
      </c>
      <c r="K86" s="88">
        <v>2</v>
      </c>
      <c r="L86" s="72"/>
      <c r="M86" s="3"/>
      <c r="N86" s="30"/>
      <c r="O86" s="84"/>
      <c r="P86" s="85">
        <v>4</v>
      </c>
      <c r="Q86" s="86"/>
      <c r="R86" s="84"/>
      <c r="T86" s="112"/>
    </row>
    <row r="87" spans="1:20" ht="15.75" customHeight="1">
      <c r="A87" s="64">
        <v>2002</v>
      </c>
      <c r="B87" s="87"/>
      <c r="C87" s="87"/>
      <c r="D87" s="87"/>
      <c r="E87" s="87"/>
      <c r="F87" s="87"/>
      <c r="G87" s="87"/>
      <c r="H87" s="87"/>
      <c r="I87" s="87"/>
      <c r="J87" s="87">
        <v>2</v>
      </c>
      <c r="K87" s="88">
        <v>1</v>
      </c>
      <c r="L87" s="72"/>
      <c r="M87" s="3"/>
      <c r="N87" s="30"/>
      <c r="O87" s="84"/>
      <c r="P87" s="85">
        <v>2</v>
      </c>
      <c r="Q87" s="86"/>
      <c r="R87" s="84"/>
      <c r="T87" s="112"/>
    </row>
    <row r="88" spans="1:20" ht="15.75" customHeight="1">
      <c r="A88" s="64">
        <v>2101</v>
      </c>
      <c r="B88" s="87"/>
      <c r="C88" s="87"/>
      <c r="D88" s="87"/>
      <c r="E88" s="87"/>
      <c r="F88" s="87"/>
      <c r="G88" s="87"/>
      <c r="H88" s="87"/>
      <c r="I88" s="87"/>
      <c r="J88" s="87">
        <v>1</v>
      </c>
      <c r="K88" s="88">
        <v>1</v>
      </c>
      <c r="L88" s="72"/>
      <c r="M88" s="3"/>
      <c r="N88" s="30"/>
      <c r="O88" s="3"/>
      <c r="P88" s="30">
        <v>1</v>
      </c>
      <c r="Q88" s="23"/>
      <c r="R88" s="84"/>
      <c r="T88" s="112"/>
    </row>
    <row r="89" spans="1:20" ht="15.75" customHeight="1">
      <c r="A89" s="64">
        <v>2102</v>
      </c>
      <c r="B89" s="87"/>
      <c r="C89" s="87"/>
      <c r="D89" s="87"/>
      <c r="E89" s="87"/>
      <c r="F89" s="87"/>
      <c r="G89" s="87"/>
      <c r="H89" s="87"/>
      <c r="I89" s="87"/>
      <c r="J89" s="87"/>
      <c r="K89" s="88"/>
      <c r="L89" s="72"/>
      <c r="M89" s="3"/>
      <c r="N89" s="30"/>
      <c r="O89" s="89" t="s">
        <v>83</v>
      </c>
      <c r="P89" s="90">
        <v>45</v>
      </c>
      <c r="Q89" s="263">
        <f>K92</f>
        <v>35</v>
      </c>
      <c r="R89" s="92" t="s">
        <v>11</v>
      </c>
      <c r="T89" s="112"/>
    </row>
    <row r="90" spans="1:20" ht="15.75" customHeight="1">
      <c r="A90" s="64">
        <v>2201</v>
      </c>
      <c r="B90" s="87"/>
      <c r="C90" s="87"/>
      <c r="D90" s="87"/>
      <c r="E90" s="87"/>
      <c r="F90" s="87"/>
      <c r="G90" s="87"/>
      <c r="H90" s="87"/>
      <c r="I90" s="87"/>
      <c r="J90" s="87"/>
      <c r="K90" s="88"/>
      <c r="L90" s="72"/>
      <c r="M90" s="3"/>
      <c r="N90" s="30"/>
      <c r="O90" s="93" t="s">
        <v>85</v>
      </c>
      <c r="P90" s="94">
        <f>IF(P89/B75=0,"",P89/B75)</f>
        <v>0.34883720930232559</v>
      </c>
      <c r="Q90" s="269">
        <f>IF(P89/Q89=0,"",P89/Q89)</f>
        <v>1.2857142857142858</v>
      </c>
      <c r="R90" s="96" t="s">
        <v>86</v>
      </c>
      <c r="T90" s="112"/>
    </row>
    <row r="91" spans="1:20" ht="15.75" customHeight="1">
      <c r="A91" s="64">
        <v>2202</v>
      </c>
      <c r="B91" s="87"/>
      <c r="C91" s="87"/>
      <c r="D91" s="87"/>
      <c r="E91" s="87"/>
      <c r="F91" s="87"/>
      <c r="G91" s="87"/>
      <c r="H91" s="87"/>
      <c r="I91" s="87"/>
      <c r="J91" s="87"/>
      <c r="K91" s="88"/>
      <c r="L91" s="97"/>
      <c r="M91" s="98"/>
      <c r="N91" s="99"/>
      <c r="O91" s="98"/>
      <c r="P91" s="99"/>
      <c r="Q91" s="99"/>
      <c r="R91" s="122"/>
      <c r="T91" s="112"/>
    </row>
    <row r="92" spans="1:20" ht="18" customHeight="1">
      <c r="A92" s="29"/>
      <c r="B92" s="30"/>
      <c r="C92" s="30"/>
      <c r="D92" s="305" t="s">
        <v>111</v>
      </c>
      <c r="E92" s="306"/>
      <c r="F92" s="306"/>
      <c r="G92" s="306"/>
      <c r="H92" s="306"/>
      <c r="I92" s="306"/>
      <c r="J92" s="307"/>
      <c r="K92" s="101">
        <f>SUM(K75:K88)</f>
        <v>35</v>
      </c>
      <c r="L92" s="102">
        <f>IF(SUM(K81:K83)=0,"",SUM(K81:K83)/B75)</f>
        <v>0.12403100775193798</v>
      </c>
      <c r="M92" s="102">
        <f>IF(K92=0,"",K92/B75)</f>
        <v>0.27131782945736432</v>
      </c>
      <c r="N92" s="102">
        <f>IF(K83=0,"",M92-L92)</f>
        <v>0.14728682170542634</v>
      </c>
      <c r="O92" s="3"/>
      <c r="P92" s="30"/>
      <c r="Q92" s="23"/>
      <c r="R92" s="3"/>
      <c r="T92" s="112"/>
    </row>
    <row r="93" spans="1:20" ht="12.75" customHeight="1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"/>
      <c r="M93" s="3"/>
      <c r="N93" s="30"/>
      <c r="O93" s="3"/>
      <c r="P93" s="30"/>
      <c r="Q93" s="30"/>
      <c r="R93" s="30"/>
    </row>
    <row r="94" spans="1:20" ht="12.75" customHeight="1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"/>
      <c r="M94" s="3"/>
      <c r="N94" s="30"/>
      <c r="O94" s="3"/>
      <c r="P94" s="30"/>
      <c r="Q94" s="30"/>
      <c r="R94" s="30"/>
    </row>
    <row r="95" spans="1:20" ht="26.25" customHeight="1">
      <c r="A95" s="2"/>
      <c r="B95" s="291" t="s">
        <v>99</v>
      </c>
      <c r="C95" s="292"/>
      <c r="D95" s="292"/>
      <c r="E95" s="292"/>
      <c r="F95" s="292"/>
      <c r="G95" s="292"/>
      <c r="H95" s="292"/>
      <c r="I95" s="292"/>
      <c r="J95" s="292"/>
      <c r="K95" s="60" t="s">
        <v>94</v>
      </c>
      <c r="L95" s="60"/>
      <c r="M95" s="60"/>
      <c r="N95" s="30"/>
      <c r="O95" s="3"/>
      <c r="P95" s="30"/>
      <c r="Q95" s="30"/>
      <c r="R95" s="30"/>
    </row>
    <row r="96" spans="1:20" ht="20.25" customHeight="1">
      <c r="A96" s="304" t="s">
        <v>10</v>
      </c>
      <c r="B96" s="294" t="s">
        <v>100</v>
      </c>
      <c r="C96" s="289"/>
      <c r="D96" s="289"/>
      <c r="E96" s="289"/>
      <c r="F96" s="289"/>
      <c r="G96" s="289"/>
      <c r="H96" s="289"/>
      <c r="I96" s="289"/>
      <c r="J96" s="290"/>
      <c r="K96" s="295" t="s">
        <v>11</v>
      </c>
      <c r="L96" s="286" t="s">
        <v>3</v>
      </c>
      <c r="M96" s="286" t="s">
        <v>4</v>
      </c>
      <c r="N96" s="284" t="s">
        <v>5</v>
      </c>
      <c r="O96" s="286" t="s">
        <v>6</v>
      </c>
      <c r="P96" s="287" t="s">
        <v>7</v>
      </c>
      <c r="Q96" s="287" t="s">
        <v>8</v>
      </c>
      <c r="R96" s="286" t="s">
        <v>101</v>
      </c>
    </row>
    <row r="97" spans="1:20" ht="15.75" customHeight="1">
      <c r="A97" s="285"/>
      <c r="B97" s="64" t="s">
        <v>102</v>
      </c>
      <c r="C97" s="64" t="s">
        <v>103</v>
      </c>
      <c r="D97" s="64" t="s">
        <v>104</v>
      </c>
      <c r="E97" s="64" t="s">
        <v>105</v>
      </c>
      <c r="F97" s="64" t="s">
        <v>106</v>
      </c>
      <c r="G97" s="64" t="s">
        <v>107</v>
      </c>
      <c r="H97" s="64" t="s">
        <v>108</v>
      </c>
      <c r="I97" s="64" t="s">
        <v>109</v>
      </c>
      <c r="J97" s="64" t="s">
        <v>110</v>
      </c>
      <c r="K97" s="285"/>
      <c r="L97" s="285"/>
      <c r="M97" s="285"/>
      <c r="N97" s="285"/>
      <c r="O97" s="285"/>
      <c r="P97" s="285"/>
      <c r="Q97" s="285"/>
      <c r="R97" s="285"/>
      <c r="T97" s="112"/>
    </row>
    <row r="98" spans="1:20" ht="15.75" customHeight="1">
      <c r="A98" s="64">
        <v>1501</v>
      </c>
      <c r="B98" s="65">
        <v>96</v>
      </c>
      <c r="C98" s="65"/>
      <c r="D98" s="65"/>
      <c r="E98" s="65"/>
      <c r="F98" s="65"/>
      <c r="G98" s="87"/>
      <c r="H98" s="87"/>
      <c r="I98" s="87"/>
      <c r="J98" s="87"/>
      <c r="K98" s="88"/>
      <c r="L98" s="67"/>
      <c r="M98" s="49"/>
      <c r="N98" s="68"/>
      <c r="O98" s="69"/>
      <c r="P98" s="70">
        <f>B98</f>
        <v>96</v>
      </c>
      <c r="Q98" s="71"/>
      <c r="R98" s="69"/>
      <c r="T98" s="112"/>
    </row>
    <row r="99" spans="1:20" ht="15.75" customHeight="1">
      <c r="A99" s="64">
        <v>1502</v>
      </c>
      <c r="B99" s="65"/>
      <c r="C99" s="65">
        <v>58</v>
      </c>
      <c r="D99" s="65"/>
      <c r="E99" s="65"/>
      <c r="F99" s="65"/>
      <c r="G99" s="87"/>
      <c r="H99" s="87"/>
      <c r="I99" s="87"/>
      <c r="J99" s="87"/>
      <c r="K99" s="88"/>
      <c r="L99" s="72"/>
      <c r="M99" s="3"/>
      <c r="N99" s="73"/>
      <c r="O99" s="74">
        <f>IF(C99=0,"",C99/B98)</f>
        <v>0.60416666666666663</v>
      </c>
      <c r="P99" s="75">
        <v>58</v>
      </c>
      <c r="Q99" s="76">
        <f t="shared" ref="Q99:Q106" si="8">IF(P99=0,"",P99/P98)</f>
        <v>0.60416666666666663</v>
      </c>
      <c r="R99" s="76">
        <f t="shared" ref="R99:R106" si="9">IF(P99=0,"",100%-Q99)</f>
        <v>0.39583333333333337</v>
      </c>
      <c r="T99" s="112"/>
    </row>
    <row r="100" spans="1:20" ht="15.75" customHeight="1">
      <c r="A100" s="64">
        <v>1601</v>
      </c>
      <c r="B100" s="65"/>
      <c r="C100" s="65"/>
      <c r="D100" s="65">
        <v>51</v>
      </c>
      <c r="E100" s="65"/>
      <c r="F100" s="65"/>
      <c r="G100" s="87"/>
      <c r="H100" s="87"/>
      <c r="I100" s="87"/>
      <c r="J100" s="87"/>
      <c r="K100" s="88"/>
      <c r="L100" s="72"/>
      <c r="M100" s="3"/>
      <c r="N100" s="73"/>
      <c r="O100" s="74">
        <f>IF(D100=0,"",D100/C99)</f>
        <v>0.87931034482758619</v>
      </c>
      <c r="P100" s="75">
        <v>56</v>
      </c>
      <c r="Q100" s="76">
        <f t="shared" si="8"/>
        <v>0.96551724137931039</v>
      </c>
      <c r="R100" s="76">
        <f t="shared" si="9"/>
        <v>3.4482758620689613E-2</v>
      </c>
      <c r="T100" s="77">
        <f>P100/P98</f>
        <v>0.58333333333333337</v>
      </c>
    </row>
    <row r="101" spans="1:20" ht="15.75" customHeight="1">
      <c r="A101" s="64">
        <v>1602</v>
      </c>
      <c r="B101" s="65"/>
      <c r="C101" s="65"/>
      <c r="D101" s="65"/>
      <c r="E101" s="65">
        <v>35</v>
      </c>
      <c r="F101" s="65"/>
      <c r="G101" s="87"/>
      <c r="H101" s="87"/>
      <c r="I101" s="87"/>
      <c r="J101" s="87"/>
      <c r="K101" s="88"/>
      <c r="L101" s="72"/>
      <c r="M101" s="3"/>
      <c r="N101" s="73"/>
      <c r="O101" s="74">
        <f>IF(E101=0,"",E101/D100)</f>
        <v>0.68627450980392157</v>
      </c>
      <c r="P101" s="75">
        <v>51</v>
      </c>
      <c r="Q101" s="76">
        <f t="shared" si="8"/>
        <v>0.9107142857142857</v>
      </c>
      <c r="R101" s="76">
        <f t="shared" si="9"/>
        <v>8.9285714285714302E-2</v>
      </c>
      <c r="T101" s="112"/>
    </row>
    <row r="102" spans="1:20" ht="15.75" customHeight="1">
      <c r="A102" s="64">
        <v>1701</v>
      </c>
      <c r="B102" s="65"/>
      <c r="C102" s="65"/>
      <c r="D102" s="65"/>
      <c r="E102" s="65"/>
      <c r="F102" s="65">
        <v>31</v>
      </c>
      <c r="G102" s="87"/>
      <c r="H102" s="87"/>
      <c r="I102" s="87"/>
      <c r="J102" s="87"/>
      <c r="K102" s="88"/>
      <c r="L102" s="72"/>
      <c r="M102" s="3"/>
      <c r="N102" s="73"/>
      <c r="O102" s="74">
        <f>IF(F102=0,"",F102/E101)</f>
        <v>0.88571428571428568</v>
      </c>
      <c r="P102" s="75">
        <v>48</v>
      </c>
      <c r="Q102" s="76">
        <f t="shared" si="8"/>
        <v>0.94117647058823528</v>
      </c>
      <c r="R102" s="76">
        <f t="shared" si="9"/>
        <v>5.8823529411764719E-2</v>
      </c>
      <c r="T102" s="112"/>
    </row>
    <row r="103" spans="1:20" ht="15.75" customHeight="1">
      <c r="A103" s="64">
        <v>1702</v>
      </c>
      <c r="B103" s="87"/>
      <c r="C103" s="87"/>
      <c r="D103" s="87"/>
      <c r="E103" s="87"/>
      <c r="F103" s="87"/>
      <c r="G103" s="87">
        <v>30</v>
      </c>
      <c r="H103" s="87"/>
      <c r="I103" s="87"/>
      <c r="J103" s="87"/>
      <c r="K103" s="88"/>
      <c r="L103" s="72"/>
      <c r="M103" s="3"/>
      <c r="N103" s="73"/>
      <c r="O103" s="74">
        <f>IF(G103=0,"",G103/F102)</f>
        <v>0.967741935483871</v>
      </c>
      <c r="P103" s="75">
        <v>45</v>
      </c>
      <c r="Q103" s="76">
        <f t="shared" si="8"/>
        <v>0.9375</v>
      </c>
      <c r="R103" s="76">
        <f t="shared" si="9"/>
        <v>6.25E-2</v>
      </c>
      <c r="T103" s="112"/>
    </row>
    <row r="104" spans="1:20" ht="15.75" customHeight="1">
      <c r="A104" s="64">
        <v>1801</v>
      </c>
      <c r="B104" s="87"/>
      <c r="C104" s="87"/>
      <c r="D104" s="87"/>
      <c r="E104" s="87"/>
      <c r="F104" s="87"/>
      <c r="G104" s="87"/>
      <c r="H104" s="87">
        <v>30</v>
      </c>
      <c r="I104" s="87"/>
      <c r="J104" s="87"/>
      <c r="K104" s="88"/>
      <c r="L104" s="72"/>
      <c r="M104" s="3"/>
      <c r="N104" s="73"/>
      <c r="O104" s="74">
        <f>IF(H104=0,"",H104/G103)</f>
        <v>1</v>
      </c>
      <c r="P104" s="75">
        <v>45</v>
      </c>
      <c r="Q104" s="76">
        <f t="shared" si="8"/>
        <v>1</v>
      </c>
      <c r="R104" s="76">
        <f t="shared" si="9"/>
        <v>0</v>
      </c>
      <c r="T104" s="112"/>
    </row>
    <row r="105" spans="1:20" ht="15.75" customHeight="1">
      <c r="A105" s="64">
        <v>1802</v>
      </c>
      <c r="B105" s="87"/>
      <c r="C105" s="87"/>
      <c r="D105" s="87"/>
      <c r="E105" s="87"/>
      <c r="F105" s="87"/>
      <c r="G105" s="87"/>
      <c r="H105" s="87"/>
      <c r="I105" s="87">
        <v>30</v>
      </c>
      <c r="J105" s="87"/>
      <c r="K105" s="88"/>
      <c r="L105" s="72"/>
      <c r="M105" s="3"/>
      <c r="N105" s="73"/>
      <c r="O105" s="74">
        <f>IF(I105=0,"",I105/H104)</f>
        <v>1</v>
      </c>
      <c r="P105" s="75">
        <v>41</v>
      </c>
      <c r="Q105" s="76">
        <f t="shared" si="8"/>
        <v>0.91111111111111109</v>
      </c>
      <c r="R105" s="76">
        <f t="shared" si="9"/>
        <v>8.8888888888888906E-2</v>
      </c>
      <c r="T105" s="112"/>
    </row>
    <row r="106" spans="1:20" ht="15.75" customHeight="1">
      <c r="A106" s="64">
        <v>1901</v>
      </c>
      <c r="B106" s="87"/>
      <c r="C106" s="87"/>
      <c r="D106" s="87"/>
      <c r="E106" s="87"/>
      <c r="F106" s="87"/>
      <c r="G106" s="87"/>
      <c r="H106" s="87"/>
      <c r="I106" s="87"/>
      <c r="J106" s="87">
        <v>25</v>
      </c>
      <c r="K106" s="88">
        <v>21</v>
      </c>
      <c r="L106" s="72"/>
      <c r="M106" s="3"/>
      <c r="N106" s="73"/>
      <c r="O106" s="78">
        <f>IF(J106=0,"",J106/I105)</f>
        <v>0.83333333333333337</v>
      </c>
      <c r="P106" s="75">
        <v>41</v>
      </c>
      <c r="Q106" s="79">
        <f t="shared" si="8"/>
        <v>1</v>
      </c>
      <c r="R106" s="79">
        <f t="shared" si="9"/>
        <v>0</v>
      </c>
      <c r="T106" s="112"/>
    </row>
    <row r="107" spans="1:20" ht="15.75" customHeight="1">
      <c r="A107" s="64">
        <v>1902</v>
      </c>
      <c r="B107" s="87"/>
      <c r="C107" s="87"/>
      <c r="D107" s="87"/>
      <c r="E107" s="87"/>
      <c r="F107" s="87"/>
      <c r="G107" s="87"/>
      <c r="H107" s="87"/>
      <c r="I107" s="87"/>
      <c r="J107" s="87">
        <v>16</v>
      </c>
      <c r="K107" s="88">
        <v>8</v>
      </c>
      <c r="L107" s="72"/>
      <c r="M107" s="3"/>
      <c r="N107" s="30"/>
      <c r="O107" s="80"/>
      <c r="P107" s="81">
        <v>18</v>
      </c>
      <c r="Q107" s="82"/>
      <c r="R107" s="83"/>
      <c r="T107" s="112"/>
    </row>
    <row r="108" spans="1:20" ht="15.75" customHeight="1">
      <c r="A108" s="64">
        <v>2001</v>
      </c>
      <c r="B108" s="87"/>
      <c r="C108" s="87"/>
      <c r="D108" s="87"/>
      <c r="E108" s="87"/>
      <c r="F108" s="87"/>
      <c r="G108" s="87"/>
      <c r="H108" s="87"/>
      <c r="I108" s="87"/>
      <c r="J108" s="87">
        <v>5</v>
      </c>
      <c r="K108" s="88">
        <v>5</v>
      </c>
      <c r="L108" s="72"/>
      <c r="M108" s="3"/>
      <c r="N108" s="30"/>
      <c r="O108" s="84"/>
      <c r="P108" s="85">
        <v>7</v>
      </c>
      <c r="Q108" s="86"/>
      <c r="R108" s="84"/>
      <c r="T108" s="112"/>
    </row>
    <row r="109" spans="1:20" ht="15.75" customHeight="1">
      <c r="A109" s="64">
        <v>2002</v>
      </c>
      <c r="B109" s="87"/>
      <c r="C109" s="87"/>
      <c r="D109" s="87"/>
      <c r="E109" s="87"/>
      <c r="F109" s="87"/>
      <c r="G109" s="87"/>
      <c r="H109" s="87"/>
      <c r="I109" s="87"/>
      <c r="J109" s="87">
        <v>3</v>
      </c>
      <c r="K109" s="88">
        <v>2</v>
      </c>
      <c r="L109" s="72"/>
      <c r="M109" s="3"/>
      <c r="N109" s="30"/>
      <c r="O109" s="84"/>
      <c r="P109" s="85">
        <v>3</v>
      </c>
      <c r="Q109" s="86"/>
      <c r="R109" s="84"/>
      <c r="T109" s="112"/>
    </row>
    <row r="110" spans="1:20" ht="15.75" customHeight="1">
      <c r="A110" s="64">
        <v>2101</v>
      </c>
      <c r="B110" s="87"/>
      <c r="C110" s="87"/>
      <c r="D110" s="87"/>
      <c r="E110" s="87"/>
      <c r="F110" s="87"/>
      <c r="G110" s="87"/>
      <c r="H110" s="87"/>
      <c r="I110" s="87"/>
      <c r="J110" s="87">
        <v>1</v>
      </c>
      <c r="K110" s="88">
        <v>1</v>
      </c>
      <c r="L110" s="72"/>
      <c r="M110" s="3"/>
      <c r="N110" s="30"/>
      <c r="O110" s="84"/>
      <c r="P110" s="85">
        <v>1</v>
      </c>
      <c r="Q110" s="86"/>
      <c r="R110" s="84"/>
      <c r="T110" s="112"/>
    </row>
    <row r="111" spans="1:20" ht="15.75" customHeight="1">
      <c r="A111" s="64">
        <v>2102</v>
      </c>
      <c r="B111" s="87"/>
      <c r="C111" s="87"/>
      <c r="D111" s="87"/>
      <c r="E111" s="87"/>
      <c r="F111" s="87"/>
      <c r="G111" s="87"/>
      <c r="H111" s="87"/>
      <c r="I111" s="87"/>
      <c r="J111" s="87"/>
      <c r="K111" s="88"/>
      <c r="L111" s="72"/>
      <c r="M111" s="3"/>
      <c r="N111" s="30"/>
      <c r="O111" s="3"/>
      <c r="P111" s="30"/>
      <c r="Q111" s="23"/>
      <c r="R111" s="84"/>
      <c r="T111" s="112"/>
    </row>
    <row r="112" spans="1:20" ht="15.75" customHeight="1">
      <c r="A112" s="64">
        <v>2201</v>
      </c>
      <c r="B112" s="87"/>
      <c r="C112" s="87"/>
      <c r="D112" s="87"/>
      <c r="E112" s="87"/>
      <c r="F112" s="87"/>
      <c r="G112" s="87"/>
      <c r="H112" s="87"/>
      <c r="I112" s="87"/>
      <c r="J112" s="87"/>
      <c r="K112" s="88"/>
      <c r="L112" s="72"/>
      <c r="M112" s="3"/>
      <c r="N112" s="30"/>
      <c r="O112" s="89" t="s">
        <v>83</v>
      </c>
      <c r="P112" s="90">
        <v>22</v>
      </c>
      <c r="Q112" s="91">
        <f>K115</f>
        <v>37</v>
      </c>
      <c r="R112" s="92" t="s">
        <v>11</v>
      </c>
      <c r="T112" s="112"/>
    </row>
    <row r="113" spans="1:20" ht="15.75" customHeight="1">
      <c r="A113" s="64">
        <v>2202</v>
      </c>
      <c r="B113" s="87"/>
      <c r="C113" s="87"/>
      <c r="D113" s="87"/>
      <c r="E113" s="87"/>
      <c r="F113" s="87"/>
      <c r="G113" s="87"/>
      <c r="H113" s="87"/>
      <c r="I113" s="87"/>
      <c r="J113" s="87"/>
      <c r="K113" s="88"/>
      <c r="L113" s="72"/>
      <c r="M113" s="3"/>
      <c r="N113" s="30"/>
      <c r="O113" s="93" t="s">
        <v>85</v>
      </c>
      <c r="P113" s="94">
        <f>P112/B98</f>
        <v>0.22916666666666666</v>
      </c>
      <c r="Q113" s="95">
        <f>P112/Q112</f>
        <v>0.59459459459459463</v>
      </c>
      <c r="R113" s="96" t="s">
        <v>86</v>
      </c>
      <c r="T113" s="112"/>
    </row>
    <row r="114" spans="1:20" ht="15.75" customHeight="1">
      <c r="A114" s="64">
        <v>2301</v>
      </c>
      <c r="B114" s="87"/>
      <c r="C114" s="87"/>
      <c r="D114" s="87"/>
      <c r="E114" s="87"/>
      <c r="F114" s="87"/>
      <c r="G114" s="87"/>
      <c r="H114" s="87"/>
      <c r="I114" s="87"/>
      <c r="J114" s="87"/>
      <c r="K114" s="88"/>
      <c r="L114" s="97"/>
      <c r="M114" s="98"/>
      <c r="N114" s="99"/>
      <c r="O114" s="98"/>
      <c r="P114" s="99"/>
      <c r="Q114" s="99"/>
      <c r="R114" s="122"/>
      <c r="T114" s="112"/>
    </row>
    <row r="115" spans="1:20" ht="18" customHeight="1">
      <c r="A115" s="29"/>
      <c r="B115" s="30"/>
      <c r="C115" s="30"/>
      <c r="D115" s="305" t="s">
        <v>111</v>
      </c>
      <c r="E115" s="306"/>
      <c r="F115" s="306"/>
      <c r="G115" s="306"/>
      <c r="H115" s="306"/>
      <c r="I115" s="306"/>
      <c r="J115" s="307"/>
      <c r="K115" s="101">
        <f>SUM(K98:K111)</f>
        <v>37</v>
      </c>
      <c r="L115" s="102">
        <f>IF(K106=0,"",K106/B98)</f>
        <v>0.21875</v>
      </c>
      <c r="M115" s="102">
        <f>IF(K115=0,"",K115/B98)</f>
        <v>0.38541666666666669</v>
      </c>
      <c r="N115" s="102">
        <f>IF(K106=0,"",M115-L115)</f>
        <v>0.16666666666666669</v>
      </c>
      <c r="O115" s="3"/>
      <c r="P115" s="30"/>
      <c r="Q115" s="23"/>
      <c r="R115" s="3"/>
      <c r="T115" s="112"/>
    </row>
    <row r="116" spans="1:20" ht="14.25" customHeight="1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T116" s="112"/>
    </row>
    <row r="117" spans="1:20" ht="14.25" customHeight="1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"/>
      <c r="M117" s="3"/>
      <c r="N117" s="30"/>
      <c r="O117" s="3"/>
      <c r="P117" s="30"/>
      <c r="Q117" s="30"/>
      <c r="R117" s="30"/>
      <c r="T117" s="112"/>
    </row>
    <row r="118" spans="1:20" ht="26.25" customHeight="1">
      <c r="A118" s="2"/>
      <c r="B118" s="291" t="s">
        <v>99</v>
      </c>
      <c r="C118" s="292"/>
      <c r="D118" s="292"/>
      <c r="E118" s="292"/>
      <c r="F118" s="292"/>
      <c r="G118" s="292"/>
      <c r="H118" s="292"/>
      <c r="I118" s="292"/>
      <c r="J118" s="292"/>
      <c r="K118" s="60" t="s">
        <v>97</v>
      </c>
      <c r="L118" s="60"/>
      <c r="M118" s="60"/>
      <c r="N118" s="30"/>
      <c r="O118" s="3"/>
      <c r="P118" s="30"/>
      <c r="Q118" s="30"/>
      <c r="R118" s="30"/>
    </row>
    <row r="119" spans="1:20" ht="20.25" customHeight="1">
      <c r="A119" s="304" t="s">
        <v>10</v>
      </c>
      <c r="B119" s="294" t="s">
        <v>100</v>
      </c>
      <c r="C119" s="289"/>
      <c r="D119" s="289"/>
      <c r="E119" s="289"/>
      <c r="F119" s="289"/>
      <c r="G119" s="289"/>
      <c r="H119" s="289"/>
      <c r="I119" s="289"/>
      <c r="J119" s="290"/>
      <c r="K119" s="295" t="s">
        <v>11</v>
      </c>
      <c r="L119" s="286" t="s">
        <v>3</v>
      </c>
      <c r="M119" s="286" t="s">
        <v>4</v>
      </c>
      <c r="N119" s="284" t="s">
        <v>5</v>
      </c>
      <c r="O119" s="286" t="s">
        <v>6</v>
      </c>
      <c r="P119" s="308" t="s">
        <v>7</v>
      </c>
      <c r="Q119" s="287" t="s">
        <v>8</v>
      </c>
      <c r="R119" s="286" t="s">
        <v>101</v>
      </c>
      <c r="T119" s="112"/>
    </row>
    <row r="120" spans="1:20" ht="15.75" customHeight="1">
      <c r="A120" s="285"/>
      <c r="B120" s="64" t="s">
        <v>102</v>
      </c>
      <c r="C120" s="64" t="s">
        <v>103</v>
      </c>
      <c r="D120" s="64" t="s">
        <v>104</v>
      </c>
      <c r="E120" s="64" t="s">
        <v>105</v>
      </c>
      <c r="F120" s="64" t="s">
        <v>106</v>
      </c>
      <c r="G120" s="64" t="s">
        <v>107</v>
      </c>
      <c r="H120" s="64" t="s">
        <v>108</v>
      </c>
      <c r="I120" s="64" t="s">
        <v>109</v>
      </c>
      <c r="J120" s="64" t="s">
        <v>110</v>
      </c>
      <c r="K120" s="285"/>
      <c r="L120" s="285"/>
      <c r="M120" s="285"/>
      <c r="N120" s="285"/>
      <c r="O120" s="285"/>
      <c r="P120" s="285"/>
      <c r="Q120" s="285"/>
      <c r="R120" s="285"/>
      <c r="T120" s="112"/>
    </row>
    <row r="121" spans="1:20" ht="15.75" customHeight="1">
      <c r="A121" s="64">
        <v>1502</v>
      </c>
      <c r="B121" s="65">
        <v>129</v>
      </c>
      <c r="C121" s="65"/>
      <c r="D121" s="65"/>
      <c r="E121" s="65"/>
      <c r="F121" s="87"/>
      <c r="G121" s="87"/>
      <c r="H121" s="87"/>
      <c r="I121" s="87"/>
      <c r="J121" s="87"/>
      <c r="K121" s="88"/>
      <c r="L121" s="67"/>
      <c r="M121" s="49"/>
      <c r="N121" s="68"/>
      <c r="O121" s="69"/>
      <c r="P121" s="70">
        <f>B121</f>
        <v>129</v>
      </c>
      <c r="Q121" s="71"/>
      <c r="R121" s="69"/>
      <c r="T121" s="112"/>
    </row>
    <row r="122" spans="1:20" ht="15.75" customHeight="1">
      <c r="A122" s="64">
        <v>1601</v>
      </c>
      <c r="B122" s="65"/>
      <c r="C122" s="65">
        <v>100</v>
      </c>
      <c r="D122" s="65"/>
      <c r="E122" s="65"/>
      <c r="F122" s="87"/>
      <c r="G122" s="87"/>
      <c r="H122" s="87"/>
      <c r="I122" s="87"/>
      <c r="J122" s="87"/>
      <c r="K122" s="88"/>
      <c r="L122" s="72"/>
      <c r="M122" s="3"/>
      <c r="N122" s="73"/>
      <c r="O122" s="74">
        <f>IF(C122=0,"",C122/B121)</f>
        <v>0.77519379844961245</v>
      </c>
      <c r="P122" s="75">
        <v>100</v>
      </c>
      <c r="Q122" s="76">
        <f t="shared" ref="Q122:Q129" si="10">IF(P122=0,"",P122/P121)</f>
        <v>0.77519379844961245</v>
      </c>
      <c r="R122" s="76">
        <f t="shared" ref="R122:R129" si="11">IF(P122=0,"",100%-Q122)</f>
        <v>0.22480620155038755</v>
      </c>
      <c r="T122" s="112"/>
    </row>
    <row r="123" spans="1:20" ht="15.75" customHeight="1">
      <c r="A123" s="64">
        <v>1602</v>
      </c>
      <c r="B123" s="65"/>
      <c r="C123" s="65"/>
      <c r="D123" s="65">
        <v>90</v>
      </c>
      <c r="E123" s="65"/>
      <c r="F123" s="87"/>
      <c r="G123" s="87"/>
      <c r="H123" s="87"/>
      <c r="I123" s="87"/>
      <c r="J123" s="87"/>
      <c r="K123" s="88"/>
      <c r="L123" s="72"/>
      <c r="M123" s="3"/>
      <c r="N123" s="73"/>
      <c r="O123" s="74">
        <f>IF(D123=0,"",D123/C122)</f>
        <v>0.9</v>
      </c>
      <c r="P123" s="75">
        <v>90</v>
      </c>
      <c r="Q123" s="76">
        <f t="shared" si="10"/>
        <v>0.9</v>
      </c>
      <c r="R123" s="76">
        <f t="shared" si="11"/>
        <v>9.9999999999999978E-2</v>
      </c>
      <c r="T123" s="77">
        <f>P123/P121</f>
        <v>0.69767441860465118</v>
      </c>
    </row>
    <row r="124" spans="1:20" ht="15.75" customHeight="1">
      <c r="A124" s="64">
        <v>1701</v>
      </c>
      <c r="B124" s="65"/>
      <c r="C124" s="65"/>
      <c r="D124" s="65"/>
      <c r="E124" s="65">
        <v>69</v>
      </c>
      <c r="F124" s="87"/>
      <c r="G124" s="87"/>
      <c r="H124" s="87"/>
      <c r="I124" s="87"/>
      <c r="J124" s="87"/>
      <c r="K124" s="88"/>
      <c r="L124" s="72"/>
      <c r="M124" s="3"/>
      <c r="N124" s="73"/>
      <c r="O124" s="74">
        <f>IF(E124=0,"",E124/D123)</f>
        <v>0.76666666666666672</v>
      </c>
      <c r="P124" s="75">
        <v>86</v>
      </c>
      <c r="Q124" s="76">
        <f t="shared" si="10"/>
        <v>0.9555555555555556</v>
      </c>
      <c r="R124" s="76">
        <f t="shared" si="11"/>
        <v>4.4444444444444398E-2</v>
      </c>
      <c r="T124" s="112"/>
    </row>
    <row r="125" spans="1:20" ht="15.75" customHeight="1">
      <c r="A125" s="64">
        <v>1702</v>
      </c>
      <c r="B125" s="87"/>
      <c r="C125" s="87"/>
      <c r="D125" s="87"/>
      <c r="E125" s="87"/>
      <c r="F125" s="87">
        <v>61</v>
      </c>
      <c r="G125" s="87"/>
      <c r="H125" s="87"/>
      <c r="I125" s="87"/>
      <c r="J125" s="87"/>
      <c r="K125" s="88"/>
      <c r="L125" s="72"/>
      <c r="M125" s="3"/>
      <c r="N125" s="73"/>
      <c r="O125" s="74">
        <f>IF(F125=0,"",F125/E124)</f>
        <v>0.88405797101449279</v>
      </c>
      <c r="P125" s="75">
        <v>82</v>
      </c>
      <c r="Q125" s="76">
        <f t="shared" si="10"/>
        <v>0.95348837209302328</v>
      </c>
      <c r="R125" s="76">
        <f t="shared" si="11"/>
        <v>4.6511627906976716E-2</v>
      </c>
      <c r="T125" s="112"/>
    </row>
    <row r="126" spans="1:20" ht="15.75" customHeight="1">
      <c r="A126" s="64">
        <v>1801</v>
      </c>
      <c r="B126" s="87"/>
      <c r="C126" s="87"/>
      <c r="D126" s="87"/>
      <c r="E126" s="87"/>
      <c r="F126" s="87"/>
      <c r="G126" s="87">
        <v>56</v>
      </c>
      <c r="H126" s="87"/>
      <c r="I126" s="87"/>
      <c r="J126" s="87"/>
      <c r="K126" s="88"/>
      <c r="L126" s="72"/>
      <c r="M126" s="3"/>
      <c r="N126" s="73"/>
      <c r="O126" s="74">
        <f>IF(G126=0,"",G126/F125)</f>
        <v>0.91803278688524592</v>
      </c>
      <c r="P126" s="75">
        <v>78</v>
      </c>
      <c r="Q126" s="76">
        <f t="shared" si="10"/>
        <v>0.95121951219512191</v>
      </c>
      <c r="R126" s="76">
        <f t="shared" si="11"/>
        <v>4.8780487804878092E-2</v>
      </c>
      <c r="T126" s="112"/>
    </row>
    <row r="127" spans="1:20" ht="15.75" customHeight="1">
      <c r="A127" s="64">
        <v>1802</v>
      </c>
      <c r="B127" s="87"/>
      <c r="C127" s="87"/>
      <c r="D127" s="87"/>
      <c r="E127" s="87"/>
      <c r="F127" s="87"/>
      <c r="G127" s="87"/>
      <c r="H127" s="87">
        <v>53</v>
      </c>
      <c r="I127" s="87"/>
      <c r="J127" s="87"/>
      <c r="K127" s="88"/>
      <c r="L127" s="72"/>
      <c r="M127" s="3"/>
      <c r="N127" s="73"/>
      <c r="O127" s="74">
        <f>IF(H127=0,"",H127/G126)</f>
        <v>0.9464285714285714</v>
      </c>
      <c r="P127" s="75">
        <v>74</v>
      </c>
      <c r="Q127" s="76">
        <f t="shared" si="10"/>
        <v>0.94871794871794868</v>
      </c>
      <c r="R127" s="76">
        <f t="shared" si="11"/>
        <v>5.1282051282051322E-2</v>
      </c>
      <c r="T127" s="112"/>
    </row>
    <row r="128" spans="1:20" ht="15.75" customHeight="1">
      <c r="A128" s="64">
        <v>1901</v>
      </c>
      <c r="B128" s="87"/>
      <c r="C128" s="87"/>
      <c r="D128" s="87"/>
      <c r="E128" s="87"/>
      <c r="F128" s="87"/>
      <c r="G128" s="87"/>
      <c r="H128" s="87"/>
      <c r="I128" s="87">
        <v>53</v>
      </c>
      <c r="J128" s="87"/>
      <c r="K128" s="88"/>
      <c r="L128" s="72"/>
      <c r="M128" s="3"/>
      <c r="N128" s="73"/>
      <c r="O128" s="74">
        <f>IF(I128=0,"",I128/H127)</f>
        <v>1</v>
      </c>
      <c r="P128" s="75">
        <v>70</v>
      </c>
      <c r="Q128" s="76">
        <f t="shared" si="10"/>
        <v>0.94594594594594594</v>
      </c>
      <c r="R128" s="76">
        <f t="shared" si="11"/>
        <v>5.4054054054054057E-2</v>
      </c>
      <c r="T128" s="112"/>
    </row>
    <row r="129" spans="1:20" ht="15.75" customHeight="1">
      <c r="A129" s="64">
        <v>1902</v>
      </c>
      <c r="B129" s="87"/>
      <c r="C129" s="87"/>
      <c r="D129" s="87"/>
      <c r="E129" s="87"/>
      <c r="F129" s="87"/>
      <c r="G129" s="87"/>
      <c r="H129" s="87"/>
      <c r="I129" s="87"/>
      <c r="J129" s="87">
        <v>47</v>
      </c>
      <c r="K129" s="88">
        <v>36</v>
      </c>
      <c r="L129" s="72"/>
      <c r="M129" s="3"/>
      <c r="N129" s="73"/>
      <c r="O129" s="78">
        <f>IF(J129=0,"",J129/I128)</f>
        <v>0.8867924528301887</v>
      </c>
      <c r="P129" s="75">
        <v>69</v>
      </c>
      <c r="Q129" s="79">
        <f t="shared" si="10"/>
        <v>0.98571428571428577</v>
      </c>
      <c r="R129" s="79">
        <f t="shared" si="11"/>
        <v>1.4285714285714235E-2</v>
      </c>
      <c r="T129" s="112"/>
    </row>
    <row r="130" spans="1:20" ht="15.75" customHeight="1">
      <c r="A130" s="64">
        <v>2001</v>
      </c>
      <c r="B130" s="87"/>
      <c r="C130" s="87"/>
      <c r="D130" s="87"/>
      <c r="E130" s="87"/>
      <c r="F130" s="87"/>
      <c r="G130" s="87"/>
      <c r="H130" s="87"/>
      <c r="I130" s="87"/>
      <c r="J130" s="87">
        <v>20</v>
      </c>
      <c r="K130" s="88">
        <v>17</v>
      </c>
      <c r="L130" s="72"/>
      <c r="M130" s="3"/>
      <c r="N130" s="30"/>
      <c r="O130" s="80"/>
      <c r="P130" s="81">
        <v>26</v>
      </c>
      <c r="Q130" s="82"/>
      <c r="R130" s="83"/>
      <c r="T130" s="112"/>
    </row>
    <row r="131" spans="1:20" ht="15.75" customHeight="1">
      <c r="A131" s="64">
        <v>2002</v>
      </c>
      <c r="B131" s="87"/>
      <c r="C131" s="87"/>
      <c r="D131" s="87"/>
      <c r="E131" s="87"/>
      <c r="F131" s="87"/>
      <c r="G131" s="87"/>
      <c r="H131" s="87"/>
      <c r="I131" s="87"/>
      <c r="J131" s="87">
        <v>3</v>
      </c>
      <c r="K131" s="88">
        <v>3</v>
      </c>
      <c r="L131" s="72"/>
      <c r="M131" s="3"/>
      <c r="N131" s="30"/>
      <c r="O131" s="84"/>
      <c r="P131" s="85">
        <v>7</v>
      </c>
      <c r="Q131" s="86"/>
      <c r="R131" s="84"/>
      <c r="T131" s="112"/>
    </row>
    <row r="132" spans="1:20" ht="15.75" customHeight="1">
      <c r="A132" s="64">
        <v>2101</v>
      </c>
      <c r="B132" s="87"/>
      <c r="C132" s="87"/>
      <c r="D132" s="87"/>
      <c r="E132" s="87"/>
      <c r="F132" s="87"/>
      <c r="G132" s="87"/>
      <c r="H132" s="87"/>
      <c r="I132" s="87"/>
      <c r="J132" s="87">
        <v>3</v>
      </c>
      <c r="K132" s="88">
        <v>3</v>
      </c>
      <c r="L132" s="72"/>
      <c r="M132" s="3"/>
      <c r="N132" s="30"/>
      <c r="O132" s="84"/>
      <c r="P132" s="85">
        <v>3</v>
      </c>
      <c r="Q132" s="86"/>
      <c r="R132" s="84"/>
      <c r="T132" s="112"/>
    </row>
    <row r="133" spans="1:20" ht="15.75" customHeight="1">
      <c r="A133" s="64">
        <v>2102</v>
      </c>
      <c r="B133" s="87"/>
      <c r="C133" s="87"/>
      <c r="D133" s="87"/>
      <c r="E133" s="87"/>
      <c r="F133" s="87"/>
      <c r="G133" s="87"/>
      <c r="H133" s="87"/>
      <c r="I133" s="87"/>
      <c r="J133" s="87">
        <v>1</v>
      </c>
      <c r="K133" s="88"/>
      <c r="L133" s="72"/>
      <c r="M133" s="3"/>
      <c r="N133" s="30"/>
      <c r="O133" s="84"/>
      <c r="P133" s="85">
        <v>1</v>
      </c>
      <c r="Q133" s="86"/>
      <c r="R133" s="84"/>
      <c r="T133" s="112"/>
    </row>
    <row r="134" spans="1:20" ht="15.75" customHeight="1">
      <c r="A134" s="64">
        <v>2201</v>
      </c>
      <c r="B134" s="87"/>
      <c r="C134" s="87"/>
      <c r="D134" s="87"/>
      <c r="E134" s="87"/>
      <c r="F134" s="87"/>
      <c r="G134" s="87"/>
      <c r="H134" s="87"/>
      <c r="I134" s="87"/>
      <c r="J134" s="87"/>
      <c r="K134" s="88"/>
      <c r="L134" s="72"/>
      <c r="M134" s="3"/>
      <c r="N134" s="30"/>
      <c r="O134" s="3"/>
      <c r="P134" s="30"/>
      <c r="Q134" s="23"/>
      <c r="R134" s="84"/>
      <c r="T134" s="112"/>
    </row>
    <row r="135" spans="1:20" ht="15.75" customHeight="1">
      <c r="A135" s="64">
        <v>2202</v>
      </c>
      <c r="B135" s="87"/>
      <c r="C135" s="87"/>
      <c r="D135" s="87"/>
      <c r="E135" s="87"/>
      <c r="F135" s="87"/>
      <c r="G135" s="87"/>
      <c r="H135" s="87"/>
      <c r="I135" s="87"/>
      <c r="J135" s="87"/>
      <c r="K135" s="88"/>
      <c r="L135" s="72"/>
      <c r="M135" s="3"/>
      <c r="N135" s="30"/>
      <c r="O135" s="89" t="s">
        <v>83</v>
      </c>
      <c r="P135" s="90">
        <v>37</v>
      </c>
      <c r="Q135" s="91">
        <f>K138</f>
        <v>59</v>
      </c>
      <c r="R135" s="92" t="s">
        <v>11</v>
      </c>
      <c r="T135" s="112"/>
    </row>
    <row r="136" spans="1:20" ht="15.75" customHeight="1">
      <c r="A136" s="64">
        <v>2301</v>
      </c>
      <c r="B136" s="87"/>
      <c r="C136" s="87"/>
      <c r="D136" s="87"/>
      <c r="E136" s="87"/>
      <c r="F136" s="87"/>
      <c r="G136" s="87"/>
      <c r="H136" s="87"/>
      <c r="I136" s="87"/>
      <c r="J136" s="87"/>
      <c r="K136" s="88"/>
      <c r="L136" s="72"/>
      <c r="M136" s="3"/>
      <c r="N136" s="30"/>
      <c r="O136" s="93" t="s">
        <v>85</v>
      </c>
      <c r="P136" s="94">
        <f>IF(P135/B121=0,"",P135/B121)</f>
        <v>0.2868217054263566</v>
      </c>
      <c r="Q136" s="95">
        <f>IF(P135/Q135=0,"",P135/Q135)</f>
        <v>0.6271186440677966</v>
      </c>
      <c r="R136" s="96" t="s">
        <v>86</v>
      </c>
      <c r="T136" s="112"/>
    </row>
    <row r="137" spans="1:20" ht="15.75" customHeight="1">
      <c r="A137" s="64">
        <v>2302</v>
      </c>
      <c r="B137" s="87"/>
      <c r="C137" s="87"/>
      <c r="D137" s="87"/>
      <c r="E137" s="87"/>
      <c r="F137" s="87"/>
      <c r="G137" s="87"/>
      <c r="H137" s="87"/>
      <c r="I137" s="87"/>
      <c r="J137" s="87"/>
      <c r="K137" s="88"/>
      <c r="L137" s="97"/>
      <c r="M137" s="98"/>
      <c r="N137" s="99"/>
      <c r="O137" s="98"/>
      <c r="P137" s="99"/>
      <c r="Q137" s="99"/>
      <c r="R137" s="122"/>
      <c r="T137" s="112"/>
    </row>
    <row r="138" spans="1:20" ht="18" customHeight="1">
      <c r="A138" s="29"/>
      <c r="B138" s="30"/>
      <c r="C138" s="30"/>
      <c r="D138" s="288" t="s">
        <v>111</v>
      </c>
      <c r="E138" s="289"/>
      <c r="F138" s="289"/>
      <c r="G138" s="289"/>
      <c r="H138" s="289"/>
      <c r="I138" s="289"/>
      <c r="J138" s="290"/>
      <c r="K138" s="101">
        <f>SUM(K121:K134)</f>
        <v>59</v>
      </c>
      <c r="L138" s="102">
        <f>IF(K129=0,"",K129/B121)</f>
        <v>0.27906976744186046</v>
      </c>
      <c r="M138" s="102">
        <f>IF(K138=0,"",K138/B121)</f>
        <v>0.4573643410852713</v>
      </c>
      <c r="N138" s="102">
        <f>IF(K129=0,"",M138-L138)</f>
        <v>0.17829457364341084</v>
      </c>
      <c r="O138" s="3"/>
      <c r="P138" s="30"/>
      <c r="Q138" s="23"/>
      <c r="R138" s="3"/>
      <c r="T138" s="112"/>
    </row>
    <row r="139" spans="1:20" ht="14.25" customHeight="1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"/>
      <c r="M139" s="3"/>
      <c r="N139" s="30"/>
      <c r="O139" s="3"/>
      <c r="P139" s="30"/>
      <c r="Q139" s="30"/>
      <c r="R139" s="30"/>
      <c r="T139" s="112"/>
    </row>
    <row r="140" spans="1:20" ht="14.25" customHeight="1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"/>
      <c r="M140" s="3"/>
      <c r="N140" s="30"/>
      <c r="O140" s="3"/>
      <c r="P140" s="30"/>
      <c r="Q140" s="30"/>
      <c r="R140" s="30"/>
      <c r="T140" s="112"/>
    </row>
    <row r="141" spans="1:20" ht="26.25" customHeight="1">
      <c r="A141" s="2"/>
      <c r="B141" s="291" t="s">
        <v>99</v>
      </c>
      <c r="C141" s="292"/>
      <c r="D141" s="292"/>
      <c r="E141" s="292"/>
      <c r="F141" s="292"/>
      <c r="G141" s="292"/>
      <c r="H141" s="292"/>
      <c r="I141" s="292"/>
      <c r="J141" s="292"/>
      <c r="K141" s="60" t="s">
        <v>98</v>
      </c>
      <c r="L141" s="60"/>
      <c r="M141" s="60"/>
      <c r="N141" s="30"/>
      <c r="O141" s="3"/>
      <c r="P141" s="30"/>
      <c r="Q141" s="30"/>
      <c r="R141" s="30"/>
    </row>
    <row r="142" spans="1:20" ht="20.25" customHeight="1">
      <c r="A142" s="304" t="s">
        <v>10</v>
      </c>
      <c r="B142" s="294" t="s">
        <v>100</v>
      </c>
      <c r="C142" s="289"/>
      <c r="D142" s="289"/>
      <c r="E142" s="289"/>
      <c r="F142" s="289"/>
      <c r="G142" s="289"/>
      <c r="H142" s="289"/>
      <c r="I142" s="289"/>
      <c r="J142" s="290"/>
      <c r="K142" s="295" t="s">
        <v>11</v>
      </c>
      <c r="L142" s="286" t="s">
        <v>3</v>
      </c>
      <c r="M142" s="286" t="s">
        <v>4</v>
      </c>
      <c r="N142" s="284" t="s">
        <v>5</v>
      </c>
      <c r="O142" s="286" t="s">
        <v>6</v>
      </c>
      <c r="P142" s="287" t="s">
        <v>7</v>
      </c>
      <c r="Q142" s="287" t="s">
        <v>8</v>
      </c>
      <c r="R142" s="286" t="s">
        <v>101</v>
      </c>
      <c r="T142" s="112"/>
    </row>
    <row r="143" spans="1:20" ht="15.75" customHeight="1">
      <c r="A143" s="285"/>
      <c r="B143" s="64" t="s">
        <v>102</v>
      </c>
      <c r="C143" s="64" t="s">
        <v>103</v>
      </c>
      <c r="D143" s="64" t="s">
        <v>104</v>
      </c>
      <c r="E143" s="64" t="s">
        <v>105</v>
      </c>
      <c r="F143" s="64" t="s">
        <v>106</v>
      </c>
      <c r="G143" s="64" t="s">
        <v>107</v>
      </c>
      <c r="H143" s="64" t="s">
        <v>108</v>
      </c>
      <c r="I143" s="64" t="s">
        <v>109</v>
      </c>
      <c r="J143" s="64" t="s">
        <v>110</v>
      </c>
      <c r="K143" s="285"/>
      <c r="L143" s="285"/>
      <c r="M143" s="285"/>
      <c r="N143" s="285"/>
      <c r="O143" s="285"/>
      <c r="P143" s="285"/>
      <c r="Q143" s="285"/>
      <c r="R143" s="285"/>
      <c r="T143" s="112"/>
    </row>
    <row r="144" spans="1:20" ht="15.75" customHeight="1">
      <c r="A144" s="64">
        <v>1601</v>
      </c>
      <c r="B144" s="65">
        <v>85</v>
      </c>
      <c r="C144" s="65"/>
      <c r="D144" s="65"/>
      <c r="E144" s="87"/>
      <c r="F144" s="87"/>
      <c r="G144" s="87"/>
      <c r="H144" s="87"/>
      <c r="I144" s="87"/>
      <c r="J144" s="87"/>
      <c r="K144" s="88"/>
      <c r="L144" s="67"/>
      <c r="M144" s="49"/>
      <c r="N144" s="68"/>
      <c r="O144" s="69"/>
      <c r="P144" s="70">
        <f>B144</f>
        <v>85</v>
      </c>
      <c r="Q144" s="71"/>
      <c r="R144" s="69"/>
      <c r="T144" s="112"/>
    </row>
    <row r="145" spans="1:20" ht="15.75" customHeight="1">
      <c r="A145" s="64">
        <v>1602</v>
      </c>
      <c r="B145" s="65"/>
      <c r="C145" s="65">
        <v>57</v>
      </c>
      <c r="D145" s="65"/>
      <c r="E145" s="87"/>
      <c r="F145" s="87"/>
      <c r="G145" s="87"/>
      <c r="H145" s="87"/>
      <c r="I145" s="87"/>
      <c r="J145" s="87"/>
      <c r="K145" s="88"/>
      <c r="L145" s="72"/>
      <c r="M145" s="3"/>
      <c r="N145" s="73"/>
      <c r="O145" s="74">
        <f>IF(C145=0,"",C145/B144)</f>
        <v>0.6705882352941176</v>
      </c>
      <c r="P145" s="75">
        <v>57</v>
      </c>
      <c r="Q145" s="76">
        <f t="shared" ref="Q145:Q152" si="12">IF(P145=0,"",P145/P144)</f>
        <v>0.6705882352941176</v>
      </c>
      <c r="R145" s="76">
        <f t="shared" ref="R145:R152" si="13">IF(P145=0,"",100%-Q145)</f>
        <v>0.3294117647058824</v>
      </c>
      <c r="T145" s="112"/>
    </row>
    <row r="146" spans="1:20" ht="15.75" customHeight="1">
      <c r="A146" s="64">
        <v>1701</v>
      </c>
      <c r="B146" s="65"/>
      <c r="C146" s="65"/>
      <c r="D146" s="65">
        <v>42</v>
      </c>
      <c r="E146" s="87"/>
      <c r="F146" s="87"/>
      <c r="G146" s="87"/>
      <c r="H146" s="87"/>
      <c r="I146" s="87"/>
      <c r="J146" s="87"/>
      <c r="K146" s="88"/>
      <c r="L146" s="72"/>
      <c r="M146" s="3"/>
      <c r="N146" s="73"/>
      <c r="O146" s="74">
        <f>IF(D146=0,"",D146/C145)</f>
        <v>0.73684210526315785</v>
      </c>
      <c r="P146" s="75">
        <v>54</v>
      </c>
      <c r="Q146" s="76">
        <f t="shared" si="12"/>
        <v>0.94736842105263153</v>
      </c>
      <c r="R146" s="76">
        <f t="shared" si="13"/>
        <v>5.2631578947368474E-2</v>
      </c>
      <c r="T146" s="77">
        <f>P146/P144</f>
        <v>0.63529411764705879</v>
      </c>
    </row>
    <row r="147" spans="1:20" ht="15.75" customHeight="1">
      <c r="A147" s="64">
        <v>1702</v>
      </c>
      <c r="B147" s="87"/>
      <c r="C147" s="87"/>
      <c r="D147" s="87"/>
      <c r="E147" s="87">
        <v>32</v>
      </c>
      <c r="F147" s="87"/>
      <c r="G147" s="87"/>
      <c r="H147" s="87"/>
      <c r="I147" s="87"/>
      <c r="J147" s="87"/>
      <c r="K147" s="88"/>
      <c r="L147" s="72"/>
      <c r="M147" s="3"/>
      <c r="N147" s="73"/>
      <c r="O147" s="74">
        <f>IF(E147=0,"",E147/D146)</f>
        <v>0.76190476190476186</v>
      </c>
      <c r="P147" s="75">
        <v>41</v>
      </c>
      <c r="Q147" s="76">
        <f t="shared" si="12"/>
        <v>0.7592592592592593</v>
      </c>
      <c r="R147" s="76">
        <f t="shared" si="13"/>
        <v>0.2407407407407407</v>
      </c>
      <c r="T147" s="112"/>
    </row>
    <row r="148" spans="1:20" ht="15.75" customHeight="1">
      <c r="A148" s="64">
        <v>1801</v>
      </c>
      <c r="B148" s="87"/>
      <c r="C148" s="87"/>
      <c r="D148" s="87"/>
      <c r="E148" s="87"/>
      <c r="F148" s="87">
        <v>25</v>
      </c>
      <c r="G148" s="87"/>
      <c r="H148" s="87"/>
      <c r="I148" s="87"/>
      <c r="J148" s="87"/>
      <c r="K148" s="88"/>
      <c r="L148" s="72"/>
      <c r="M148" s="3"/>
      <c r="N148" s="73"/>
      <c r="O148" s="74">
        <f>IF(F148=0,"",F148/E147)</f>
        <v>0.78125</v>
      </c>
      <c r="P148" s="75">
        <v>38</v>
      </c>
      <c r="Q148" s="76">
        <f t="shared" si="12"/>
        <v>0.92682926829268297</v>
      </c>
      <c r="R148" s="76">
        <f t="shared" si="13"/>
        <v>7.3170731707317027E-2</v>
      </c>
      <c r="T148" s="112"/>
    </row>
    <row r="149" spans="1:20" ht="15.75" customHeight="1">
      <c r="A149" s="64">
        <v>1802</v>
      </c>
      <c r="B149" s="87"/>
      <c r="C149" s="87"/>
      <c r="D149" s="87"/>
      <c r="E149" s="87"/>
      <c r="F149" s="87"/>
      <c r="G149" s="87">
        <v>24</v>
      </c>
      <c r="H149" s="87"/>
      <c r="I149" s="87"/>
      <c r="J149" s="87"/>
      <c r="K149" s="88"/>
      <c r="L149" s="72"/>
      <c r="M149" s="3"/>
      <c r="N149" s="73"/>
      <c r="O149" s="74">
        <f>IF(G149=0,"",G149/F148)</f>
        <v>0.96</v>
      </c>
      <c r="P149" s="75">
        <v>34</v>
      </c>
      <c r="Q149" s="76">
        <f t="shared" si="12"/>
        <v>0.89473684210526316</v>
      </c>
      <c r="R149" s="76">
        <f t="shared" si="13"/>
        <v>0.10526315789473684</v>
      </c>
      <c r="T149" s="112"/>
    </row>
    <row r="150" spans="1:20" ht="15.75" customHeight="1">
      <c r="A150" s="64">
        <v>1901</v>
      </c>
      <c r="B150" s="87"/>
      <c r="C150" s="87"/>
      <c r="D150" s="87"/>
      <c r="E150" s="87"/>
      <c r="F150" s="87"/>
      <c r="G150" s="87"/>
      <c r="H150" s="87">
        <v>24</v>
      </c>
      <c r="I150" s="87"/>
      <c r="J150" s="87"/>
      <c r="K150" s="88"/>
      <c r="L150" s="72"/>
      <c r="M150" s="3"/>
      <c r="N150" s="73"/>
      <c r="O150" s="74">
        <f>IF(H150=0,"",H150/G149)</f>
        <v>1</v>
      </c>
      <c r="P150" s="75">
        <v>32</v>
      </c>
      <c r="Q150" s="76">
        <f t="shared" si="12"/>
        <v>0.94117647058823528</v>
      </c>
      <c r="R150" s="76">
        <f t="shared" si="13"/>
        <v>5.8823529411764719E-2</v>
      </c>
      <c r="T150" s="112"/>
    </row>
    <row r="151" spans="1:20" ht="15.75" customHeight="1">
      <c r="A151" s="64">
        <v>1902</v>
      </c>
      <c r="B151" s="87"/>
      <c r="C151" s="87"/>
      <c r="D151" s="87"/>
      <c r="E151" s="87"/>
      <c r="F151" s="87"/>
      <c r="G151" s="87"/>
      <c r="H151" s="87"/>
      <c r="I151" s="87">
        <v>23</v>
      </c>
      <c r="J151" s="87"/>
      <c r="K151" s="88"/>
      <c r="L151" s="72"/>
      <c r="M151" s="3"/>
      <c r="N151" s="73"/>
      <c r="O151" s="74">
        <f>IF(I151=0,"",I151/H150)</f>
        <v>0.95833333333333337</v>
      </c>
      <c r="P151" s="75">
        <v>32</v>
      </c>
      <c r="Q151" s="76">
        <f t="shared" si="12"/>
        <v>1</v>
      </c>
      <c r="R151" s="76">
        <f t="shared" si="13"/>
        <v>0</v>
      </c>
      <c r="T151" s="112"/>
    </row>
    <row r="152" spans="1:20" ht="15.75" customHeight="1">
      <c r="A152" s="64">
        <v>2001</v>
      </c>
      <c r="B152" s="87"/>
      <c r="C152" s="87"/>
      <c r="D152" s="87"/>
      <c r="E152" s="87"/>
      <c r="F152" s="87"/>
      <c r="G152" s="87"/>
      <c r="H152" s="87"/>
      <c r="I152" s="87"/>
      <c r="J152" s="87">
        <v>20</v>
      </c>
      <c r="K152" s="88">
        <v>20</v>
      </c>
      <c r="L152" s="72"/>
      <c r="M152" s="3"/>
      <c r="N152" s="73"/>
      <c r="O152" s="78">
        <f>IF(J152=0,"",J152/I151)</f>
        <v>0.86956521739130432</v>
      </c>
      <c r="P152" s="75">
        <v>31</v>
      </c>
      <c r="Q152" s="79">
        <f t="shared" si="12"/>
        <v>0.96875</v>
      </c>
      <c r="R152" s="79">
        <f t="shared" si="13"/>
        <v>3.125E-2</v>
      </c>
    </row>
    <row r="153" spans="1:20" ht="15.75" customHeight="1">
      <c r="A153" s="64">
        <v>2002</v>
      </c>
      <c r="B153" s="87"/>
      <c r="C153" s="87"/>
      <c r="D153" s="87"/>
      <c r="E153" s="87"/>
      <c r="F153" s="87"/>
      <c r="G153" s="87"/>
      <c r="H153" s="87"/>
      <c r="I153" s="87"/>
      <c r="J153" s="87">
        <v>10</v>
      </c>
      <c r="K153" s="88">
        <v>7</v>
      </c>
      <c r="L153" s="72"/>
      <c r="M153" s="3"/>
      <c r="N153" s="30"/>
      <c r="O153" s="80"/>
      <c r="P153" s="81">
        <v>12</v>
      </c>
      <c r="Q153" s="82"/>
      <c r="R153" s="83"/>
    </row>
    <row r="154" spans="1:20" ht="15.75" customHeight="1">
      <c r="A154" s="64">
        <v>2101</v>
      </c>
      <c r="B154" s="87"/>
      <c r="C154" s="87"/>
      <c r="D154" s="87"/>
      <c r="E154" s="87"/>
      <c r="F154" s="87"/>
      <c r="G154" s="87"/>
      <c r="H154" s="87"/>
      <c r="I154" s="87"/>
      <c r="J154" s="87">
        <v>4</v>
      </c>
      <c r="K154" s="88">
        <v>1</v>
      </c>
      <c r="L154" s="72"/>
      <c r="M154" s="3"/>
      <c r="N154" s="30"/>
      <c r="O154" s="84"/>
      <c r="P154" s="85">
        <v>4</v>
      </c>
      <c r="Q154" s="86"/>
      <c r="R154" s="84"/>
    </row>
    <row r="155" spans="1:20" ht="15.75" customHeight="1">
      <c r="A155" s="64">
        <v>2102</v>
      </c>
      <c r="B155" s="87"/>
      <c r="C155" s="87"/>
      <c r="D155" s="87"/>
      <c r="E155" s="87"/>
      <c r="F155" s="87"/>
      <c r="G155" s="87"/>
      <c r="H155" s="87"/>
      <c r="I155" s="87"/>
      <c r="J155" s="87">
        <v>1</v>
      </c>
      <c r="K155" s="88">
        <v>1</v>
      </c>
      <c r="L155" s="72"/>
      <c r="M155" s="3"/>
      <c r="N155" s="30"/>
      <c r="O155" s="84"/>
      <c r="P155" s="85">
        <v>2</v>
      </c>
      <c r="Q155" s="86"/>
      <c r="R155" s="84"/>
    </row>
    <row r="156" spans="1:20" ht="15.75" customHeight="1">
      <c r="A156" s="64">
        <v>2201</v>
      </c>
      <c r="B156" s="87"/>
      <c r="C156" s="87"/>
      <c r="D156" s="87"/>
      <c r="E156" s="87"/>
      <c r="F156" s="87"/>
      <c r="G156" s="87"/>
      <c r="H156" s="87"/>
      <c r="I156" s="87"/>
      <c r="J156" s="87">
        <v>1</v>
      </c>
      <c r="K156" s="88"/>
      <c r="L156" s="72"/>
      <c r="M156" s="3"/>
      <c r="N156" s="30"/>
      <c r="O156" s="84"/>
      <c r="P156" s="85">
        <v>1</v>
      </c>
      <c r="Q156" s="86"/>
      <c r="R156" s="84"/>
    </row>
    <row r="157" spans="1:20" ht="15.75" customHeight="1">
      <c r="A157" s="64">
        <v>2202</v>
      </c>
      <c r="B157" s="87"/>
      <c r="C157" s="87"/>
      <c r="D157" s="87"/>
      <c r="E157" s="87"/>
      <c r="F157" s="87"/>
      <c r="G157" s="87"/>
      <c r="H157" s="87"/>
      <c r="I157" s="87"/>
      <c r="J157" s="87">
        <v>1</v>
      </c>
      <c r="K157" s="88"/>
      <c r="L157" s="72"/>
      <c r="M157" s="3"/>
      <c r="N157" s="30"/>
      <c r="O157" s="3"/>
      <c r="P157" s="30">
        <v>1</v>
      </c>
      <c r="Q157" s="23"/>
      <c r="R157" s="84"/>
    </row>
    <row r="158" spans="1:20" ht="15.75" customHeight="1">
      <c r="A158" s="64">
        <v>2301</v>
      </c>
      <c r="B158" s="87"/>
      <c r="C158" s="87"/>
      <c r="D158" s="87"/>
      <c r="E158" s="87"/>
      <c r="F158" s="87"/>
      <c r="G158" s="87"/>
      <c r="H158" s="87"/>
      <c r="I158" s="87"/>
      <c r="J158" s="87">
        <v>1</v>
      </c>
      <c r="K158" s="88">
        <v>1</v>
      </c>
      <c r="L158" s="72"/>
      <c r="M158" s="3"/>
      <c r="N158" s="30"/>
      <c r="O158" s="89" t="s">
        <v>83</v>
      </c>
      <c r="P158" s="90">
        <v>15</v>
      </c>
      <c r="Q158" s="91">
        <f>K161</f>
        <v>30</v>
      </c>
      <c r="R158" s="92" t="s">
        <v>11</v>
      </c>
    </row>
    <row r="159" spans="1:20" ht="15.75" customHeight="1">
      <c r="A159" s="64">
        <v>2302</v>
      </c>
      <c r="B159" s="87"/>
      <c r="C159" s="87"/>
      <c r="D159" s="87"/>
      <c r="E159" s="87"/>
      <c r="F159" s="87"/>
      <c r="G159" s="87"/>
      <c r="H159" s="87"/>
      <c r="I159" s="87"/>
      <c r="J159" s="87"/>
      <c r="K159" s="88"/>
      <c r="L159" s="72"/>
      <c r="M159" s="3"/>
      <c r="N159" s="30"/>
      <c r="O159" s="93" t="s">
        <v>85</v>
      </c>
      <c r="P159" s="94">
        <f>IF(P158/B144=0,"",P158/B144)</f>
        <v>0.17647058823529413</v>
      </c>
      <c r="Q159" s="95">
        <f>IF(P158/Q158=0,"",P158/Q158)</f>
        <v>0.5</v>
      </c>
      <c r="R159" s="96" t="s">
        <v>86</v>
      </c>
    </row>
    <row r="160" spans="1:20" ht="15.75" customHeight="1">
      <c r="A160" s="64">
        <v>2401</v>
      </c>
      <c r="B160" s="87"/>
      <c r="C160" s="87"/>
      <c r="D160" s="87"/>
      <c r="E160" s="87"/>
      <c r="F160" s="87"/>
      <c r="G160" s="87"/>
      <c r="H160" s="87"/>
      <c r="I160" s="87"/>
      <c r="J160" s="87"/>
      <c r="K160" s="88"/>
      <c r="L160" s="97"/>
      <c r="M160" s="98"/>
      <c r="N160" s="99"/>
      <c r="O160" s="98"/>
      <c r="P160" s="99"/>
      <c r="Q160" s="99"/>
      <c r="R160" s="122"/>
    </row>
    <row r="161" spans="1:20" ht="18" customHeight="1">
      <c r="A161" s="29"/>
      <c r="B161" s="30"/>
      <c r="C161" s="30"/>
      <c r="D161" s="288" t="s">
        <v>111</v>
      </c>
      <c r="E161" s="289"/>
      <c r="F161" s="289"/>
      <c r="G161" s="289"/>
      <c r="H161" s="289"/>
      <c r="I161" s="289"/>
      <c r="J161" s="290"/>
      <c r="K161" s="101">
        <f>SUM(K144:K158)</f>
        <v>30</v>
      </c>
      <c r="L161" s="102">
        <f>IF(K152=0,"",K152/B144)</f>
        <v>0.23529411764705882</v>
      </c>
      <c r="M161" s="102">
        <f>IF(K161=0,"",K161/B144)</f>
        <v>0.35294117647058826</v>
      </c>
      <c r="N161" s="102">
        <f>IF(K152=0,"",M161-L161)</f>
        <v>0.11764705882352944</v>
      </c>
      <c r="O161" s="3"/>
      <c r="P161" s="30"/>
      <c r="Q161" s="23"/>
      <c r="R161" s="3"/>
    </row>
    <row r="162" spans="1:20" ht="12.75" customHeight="1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"/>
      <c r="M162" s="3"/>
      <c r="N162" s="30"/>
      <c r="O162" s="3"/>
      <c r="P162" s="30"/>
      <c r="Q162" s="30"/>
      <c r="R162" s="30"/>
    </row>
    <row r="163" spans="1:20" ht="12.75" customHeight="1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"/>
      <c r="M163" s="3"/>
      <c r="N163" s="30"/>
      <c r="O163" s="3"/>
      <c r="P163" s="30"/>
      <c r="Q163" s="30"/>
      <c r="R163" s="30"/>
    </row>
    <row r="164" spans="1:20" ht="26.25" customHeight="1">
      <c r="A164" s="2"/>
      <c r="B164" s="291" t="s">
        <v>99</v>
      </c>
      <c r="C164" s="292"/>
      <c r="D164" s="292"/>
      <c r="E164" s="292"/>
      <c r="F164" s="292"/>
      <c r="G164" s="292"/>
      <c r="H164" s="292"/>
      <c r="I164" s="292"/>
      <c r="J164" s="292"/>
      <c r="K164" s="60" t="s">
        <v>112</v>
      </c>
      <c r="L164" s="60"/>
      <c r="M164" s="60"/>
      <c r="N164" s="30"/>
      <c r="O164" s="3"/>
      <c r="P164" s="30"/>
      <c r="Q164" s="30"/>
      <c r="R164" s="30"/>
    </row>
    <row r="165" spans="1:20" ht="20.25" customHeight="1">
      <c r="A165" s="304" t="s">
        <v>10</v>
      </c>
      <c r="B165" s="294" t="s">
        <v>100</v>
      </c>
      <c r="C165" s="289"/>
      <c r="D165" s="289"/>
      <c r="E165" s="289"/>
      <c r="F165" s="289"/>
      <c r="G165" s="289"/>
      <c r="H165" s="289"/>
      <c r="I165" s="289"/>
      <c r="J165" s="290"/>
      <c r="K165" s="295" t="s">
        <v>11</v>
      </c>
      <c r="L165" s="286" t="s">
        <v>3</v>
      </c>
      <c r="M165" s="286" t="s">
        <v>4</v>
      </c>
      <c r="N165" s="284" t="s">
        <v>5</v>
      </c>
      <c r="O165" s="286" t="s">
        <v>6</v>
      </c>
      <c r="P165" s="287" t="s">
        <v>7</v>
      </c>
      <c r="Q165" s="287" t="s">
        <v>8</v>
      </c>
      <c r="R165" s="286" t="s">
        <v>101</v>
      </c>
    </row>
    <row r="166" spans="1:20" ht="15.75" customHeight="1">
      <c r="A166" s="285"/>
      <c r="B166" s="64" t="s">
        <v>102</v>
      </c>
      <c r="C166" s="64" t="s">
        <v>103</v>
      </c>
      <c r="D166" s="64" t="s">
        <v>104</v>
      </c>
      <c r="E166" s="64" t="s">
        <v>105</v>
      </c>
      <c r="F166" s="64" t="s">
        <v>106</v>
      </c>
      <c r="G166" s="64" t="s">
        <v>107</v>
      </c>
      <c r="H166" s="64" t="s">
        <v>108</v>
      </c>
      <c r="I166" s="64" t="s">
        <v>109</v>
      </c>
      <c r="J166" s="64" t="s">
        <v>110</v>
      </c>
      <c r="K166" s="285"/>
      <c r="L166" s="285"/>
      <c r="M166" s="285"/>
      <c r="N166" s="285"/>
      <c r="O166" s="285"/>
      <c r="P166" s="285"/>
      <c r="Q166" s="285"/>
      <c r="R166" s="285"/>
    </row>
    <row r="167" spans="1:20" ht="15.75" customHeight="1">
      <c r="A167" s="64">
        <v>1602</v>
      </c>
      <c r="B167" s="65">
        <v>143</v>
      </c>
      <c r="C167" s="65"/>
      <c r="D167" s="87"/>
      <c r="E167" s="87"/>
      <c r="F167" s="87"/>
      <c r="G167" s="87"/>
      <c r="H167" s="87"/>
      <c r="I167" s="87"/>
      <c r="J167" s="87"/>
      <c r="K167" s="88"/>
      <c r="L167" s="67"/>
      <c r="M167" s="49"/>
      <c r="N167" s="68"/>
      <c r="O167" s="69"/>
      <c r="P167" s="70">
        <f>B167</f>
        <v>143</v>
      </c>
      <c r="Q167" s="71"/>
      <c r="R167" s="69"/>
    </row>
    <row r="168" spans="1:20" ht="15.75" customHeight="1">
      <c r="A168" s="64">
        <v>1701</v>
      </c>
      <c r="B168" s="65"/>
      <c r="C168" s="65">
        <v>96</v>
      </c>
      <c r="D168" s="87"/>
      <c r="E168" s="87"/>
      <c r="F168" s="87"/>
      <c r="G168" s="87"/>
      <c r="H168" s="87"/>
      <c r="I168" s="87"/>
      <c r="J168" s="87"/>
      <c r="K168" s="88"/>
      <c r="L168" s="72"/>
      <c r="M168" s="3"/>
      <c r="N168" s="73"/>
      <c r="O168" s="74">
        <f>IF(C168=0,"",C168/B167)</f>
        <v>0.67132867132867136</v>
      </c>
      <c r="P168" s="75">
        <v>96</v>
      </c>
      <c r="Q168" s="76">
        <f t="shared" ref="Q168:Q175" si="14">IF(P168=0,"",P168/P167)</f>
        <v>0.67132867132867136</v>
      </c>
      <c r="R168" s="76">
        <f t="shared" ref="R168:R175" si="15">IF(P168=0,"",100%-Q168)</f>
        <v>0.32867132867132864</v>
      </c>
    </row>
    <row r="169" spans="1:20" ht="15.75" customHeight="1">
      <c r="A169" s="64">
        <v>1702</v>
      </c>
      <c r="B169" s="87"/>
      <c r="C169" s="87"/>
      <c r="D169" s="87">
        <v>79</v>
      </c>
      <c r="E169" s="87"/>
      <c r="F169" s="87"/>
      <c r="G169" s="87"/>
      <c r="H169" s="87"/>
      <c r="I169" s="87"/>
      <c r="J169" s="87"/>
      <c r="K169" s="88"/>
      <c r="L169" s="72"/>
      <c r="M169" s="3"/>
      <c r="N169" s="73"/>
      <c r="O169" s="74">
        <f>IF(D169=0,"",D169/C168)</f>
        <v>0.82291666666666663</v>
      </c>
      <c r="P169" s="75">
        <v>83</v>
      </c>
      <c r="Q169" s="76">
        <f t="shared" si="14"/>
        <v>0.86458333333333337</v>
      </c>
      <c r="R169" s="76">
        <f t="shared" si="15"/>
        <v>0.13541666666666663</v>
      </c>
      <c r="T169" s="77">
        <f>P169/P167</f>
        <v>0.58041958041958042</v>
      </c>
    </row>
    <row r="170" spans="1:20" ht="15.75" customHeight="1">
      <c r="A170" s="64">
        <v>1801</v>
      </c>
      <c r="B170" s="87"/>
      <c r="C170" s="87"/>
      <c r="D170" s="87"/>
      <c r="E170" s="87">
        <v>63</v>
      </c>
      <c r="F170" s="87"/>
      <c r="G170" s="87"/>
      <c r="H170" s="87"/>
      <c r="I170" s="87"/>
      <c r="J170" s="87"/>
      <c r="K170" s="88"/>
      <c r="L170" s="72"/>
      <c r="M170" s="3"/>
      <c r="N170" s="73"/>
      <c r="O170" s="74">
        <f>IF(E170=0,"",E170/D169)</f>
        <v>0.79746835443037978</v>
      </c>
      <c r="P170" s="75">
        <v>77</v>
      </c>
      <c r="Q170" s="76">
        <f t="shared" si="14"/>
        <v>0.92771084337349397</v>
      </c>
      <c r="R170" s="76">
        <f t="shared" si="15"/>
        <v>7.2289156626506035E-2</v>
      </c>
      <c r="T170" s="112"/>
    </row>
    <row r="171" spans="1:20" ht="15.75" customHeight="1">
      <c r="A171" s="64">
        <v>1802</v>
      </c>
      <c r="B171" s="87"/>
      <c r="C171" s="87"/>
      <c r="D171" s="87"/>
      <c r="E171" s="87"/>
      <c r="F171" s="87">
        <v>62</v>
      </c>
      <c r="G171" s="87"/>
      <c r="H171" s="87"/>
      <c r="I171" s="87"/>
      <c r="J171" s="87"/>
      <c r="K171" s="88"/>
      <c r="L171" s="72"/>
      <c r="M171" s="3"/>
      <c r="N171" s="73"/>
      <c r="O171" s="74">
        <f>IF(F171=0,"",F171/E170)</f>
        <v>0.98412698412698407</v>
      </c>
      <c r="P171" s="75">
        <v>73</v>
      </c>
      <c r="Q171" s="76">
        <f t="shared" si="14"/>
        <v>0.94805194805194803</v>
      </c>
      <c r="R171" s="76">
        <f t="shared" si="15"/>
        <v>5.1948051948051965E-2</v>
      </c>
      <c r="T171" s="112"/>
    </row>
    <row r="172" spans="1:20" ht="15.75" customHeight="1">
      <c r="A172" s="64">
        <v>1901</v>
      </c>
      <c r="B172" s="87"/>
      <c r="C172" s="87"/>
      <c r="D172" s="87"/>
      <c r="E172" s="87"/>
      <c r="F172" s="87"/>
      <c r="G172" s="87">
        <v>61</v>
      </c>
      <c r="H172" s="87"/>
      <c r="I172" s="87"/>
      <c r="J172" s="87"/>
      <c r="K172" s="88"/>
      <c r="L172" s="72"/>
      <c r="M172" s="3"/>
      <c r="N172" s="73"/>
      <c r="O172" s="74">
        <f>IF(G172=0,"",G172/F171)</f>
        <v>0.9838709677419355</v>
      </c>
      <c r="P172" s="75">
        <v>71</v>
      </c>
      <c r="Q172" s="76">
        <f t="shared" si="14"/>
        <v>0.9726027397260274</v>
      </c>
      <c r="R172" s="76">
        <f t="shared" si="15"/>
        <v>2.7397260273972601E-2</v>
      </c>
      <c r="T172" s="112"/>
    </row>
    <row r="173" spans="1:20" ht="15.75" customHeight="1">
      <c r="A173" s="64">
        <v>1902</v>
      </c>
      <c r="B173" s="87"/>
      <c r="C173" s="87"/>
      <c r="D173" s="87"/>
      <c r="E173" s="87"/>
      <c r="F173" s="87"/>
      <c r="G173" s="87"/>
      <c r="H173" s="87">
        <v>60</v>
      </c>
      <c r="I173" s="87"/>
      <c r="J173" s="87"/>
      <c r="K173" s="88"/>
      <c r="L173" s="72"/>
      <c r="M173" s="3"/>
      <c r="N173" s="73"/>
      <c r="O173" s="74">
        <f>IF(H173=0,"",H173/G172)</f>
        <v>0.98360655737704916</v>
      </c>
      <c r="P173" s="75">
        <v>70</v>
      </c>
      <c r="Q173" s="76">
        <f t="shared" si="14"/>
        <v>0.9859154929577465</v>
      </c>
      <c r="R173" s="76">
        <f t="shared" si="15"/>
        <v>1.4084507042253502E-2</v>
      </c>
      <c r="T173" s="112"/>
    </row>
    <row r="174" spans="1:20" ht="15.75" customHeight="1">
      <c r="A174" s="64">
        <v>2001</v>
      </c>
      <c r="B174" s="87"/>
      <c r="C174" s="87"/>
      <c r="D174" s="87"/>
      <c r="E174" s="87"/>
      <c r="F174" s="87"/>
      <c r="G174" s="87"/>
      <c r="H174" s="87"/>
      <c r="I174" s="87">
        <v>60</v>
      </c>
      <c r="J174" s="87"/>
      <c r="K174" s="88"/>
      <c r="L174" s="72"/>
      <c r="M174" s="3"/>
      <c r="N174" s="73"/>
      <c r="O174" s="74">
        <f>IF(I174=0,"",I174/H173)</f>
        <v>1</v>
      </c>
      <c r="P174" s="75">
        <v>69</v>
      </c>
      <c r="Q174" s="76">
        <f t="shared" si="14"/>
        <v>0.98571428571428577</v>
      </c>
      <c r="R174" s="76">
        <f t="shared" si="15"/>
        <v>1.4285714285714235E-2</v>
      </c>
      <c r="T174" s="112"/>
    </row>
    <row r="175" spans="1:20" ht="15.75" customHeight="1">
      <c r="A175" s="64">
        <v>2002</v>
      </c>
      <c r="B175" s="87"/>
      <c r="C175" s="87"/>
      <c r="D175" s="87"/>
      <c r="E175" s="87"/>
      <c r="F175" s="87"/>
      <c r="G175" s="87"/>
      <c r="H175" s="87"/>
      <c r="I175" s="87"/>
      <c r="J175" s="87">
        <v>58</v>
      </c>
      <c r="K175" s="88">
        <v>51</v>
      </c>
      <c r="L175" s="72"/>
      <c r="M175" s="3"/>
      <c r="N175" s="73"/>
      <c r="O175" s="78">
        <f>IF(J175=0,"",J175/I174)</f>
        <v>0.96666666666666667</v>
      </c>
      <c r="P175" s="75">
        <v>68</v>
      </c>
      <c r="Q175" s="79">
        <f t="shared" si="14"/>
        <v>0.98550724637681164</v>
      </c>
      <c r="R175" s="79">
        <f t="shared" si="15"/>
        <v>1.4492753623188359E-2</v>
      </c>
      <c r="T175" s="112"/>
    </row>
    <row r="176" spans="1:20" ht="15.75" customHeight="1">
      <c r="A176" s="64">
        <v>2101</v>
      </c>
      <c r="B176" s="87"/>
      <c r="C176" s="87"/>
      <c r="D176" s="87"/>
      <c r="E176" s="87"/>
      <c r="F176" s="87"/>
      <c r="G176" s="87"/>
      <c r="H176" s="87"/>
      <c r="I176" s="87"/>
      <c r="J176" s="87">
        <v>13</v>
      </c>
      <c r="K176" s="88">
        <v>10</v>
      </c>
      <c r="L176" s="72"/>
      <c r="M176" s="3"/>
      <c r="N176" s="30"/>
      <c r="O176" s="80"/>
      <c r="P176" s="81">
        <v>15</v>
      </c>
      <c r="Q176" s="82"/>
      <c r="R176" s="83"/>
      <c r="T176" s="112"/>
    </row>
    <row r="177" spans="1:20" ht="15.75" customHeight="1">
      <c r="A177" s="64">
        <v>2102</v>
      </c>
      <c r="B177" s="87"/>
      <c r="C177" s="87"/>
      <c r="D177" s="87"/>
      <c r="E177" s="87"/>
      <c r="F177" s="87"/>
      <c r="G177" s="87"/>
      <c r="H177" s="87"/>
      <c r="I177" s="87"/>
      <c r="J177" s="87">
        <v>4</v>
      </c>
      <c r="K177" s="88">
        <v>1</v>
      </c>
      <c r="L177" s="72"/>
      <c r="M177" s="3"/>
      <c r="N177" s="30"/>
      <c r="O177" s="84"/>
      <c r="P177" s="85">
        <v>5</v>
      </c>
      <c r="Q177" s="86"/>
      <c r="R177" s="84"/>
      <c r="T177" s="112"/>
    </row>
    <row r="178" spans="1:20" ht="15.75" customHeight="1">
      <c r="A178" s="64">
        <v>2201</v>
      </c>
      <c r="B178" s="87"/>
      <c r="C178" s="87"/>
      <c r="D178" s="87"/>
      <c r="E178" s="87"/>
      <c r="F178" s="87"/>
      <c r="G178" s="87"/>
      <c r="H178" s="87"/>
      <c r="I178" s="87"/>
      <c r="J178" s="87">
        <v>4</v>
      </c>
      <c r="K178" s="88">
        <v>2</v>
      </c>
      <c r="L178" s="72"/>
      <c r="M178" s="3"/>
      <c r="N178" s="30"/>
      <c r="O178" s="84"/>
      <c r="P178" s="85">
        <v>4</v>
      </c>
      <c r="Q178" s="86"/>
      <c r="R178" s="84"/>
      <c r="T178" s="112"/>
    </row>
    <row r="179" spans="1:20" ht="15.75" customHeight="1">
      <c r="A179" s="64">
        <v>2202</v>
      </c>
      <c r="B179" s="87"/>
      <c r="C179" s="87"/>
      <c r="D179" s="87"/>
      <c r="E179" s="87"/>
      <c r="F179" s="87"/>
      <c r="G179" s="87"/>
      <c r="H179" s="87"/>
      <c r="I179" s="87"/>
      <c r="J179" s="87">
        <v>2</v>
      </c>
      <c r="K179" s="126">
        <v>1</v>
      </c>
      <c r="L179" s="72"/>
      <c r="M179" s="3"/>
      <c r="N179" s="30"/>
      <c r="O179" s="84"/>
      <c r="P179" s="85">
        <v>2</v>
      </c>
      <c r="Q179" s="86"/>
      <c r="R179" s="84"/>
      <c r="T179" s="112"/>
    </row>
    <row r="180" spans="1:20" ht="15.75" customHeight="1">
      <c r="A180" s="64">
        <v>2301</v>
      </c>
      <c r="B180" s="87"/>
      <c r="C180" s="87"/>
      <c r="D180" s="87"/>
      <c r="E180" s="87"/>
      <c r="F180" s="87"/>
      <c r="G180" s="87"/>
      <c r="H180" s="87"/>
      <c r="I180" s="87"/>
      <c r="J180" s="87">
        <v>1</v>
      </c>
      <c r="K180" s="88"/>
      <c r="L180" s="72"/>
      <c r="M180" s="3"/>
      <c r="N180" s="30"/>
      <c r="O180" s="3"/>
      <c r="P180" s="30">
        <v>1</v>
      </c>
      <c r="Q180" s="23"/>
      <c r="R180" s="84"/>
      <c r="T180" s="112"/>
    </row>
    <row r="181" spans="1:20" ht="15.75" customHeight="1">
      <c r="A181" s="64">
        <v>2302</v>
      </c>
      <c r="B181" s="87"/>
      <c r="C181" s="87"/>
      <c r="D181" s="87"/>
      <c r="E181" s="87"/>
      <c r="F181" s="87"/>
      <c r="G181" s="87"/>
      <c r="H181" s="87"/>
      <c r="I181" s="87"/>
      <c r="J181" s="87"/>
      <c r="K181" s="88"/>
      <c r="L181" s="72"/>
      <c r="M181" s="3"/>
      <c r="N181" s="30"/>
      <c r="O181" s="89" t="s">
        <v>83</v>
      </c>
      <c r="P181" s="90">
        <v>54</v>
      </c>
      <c r="Q181" s="91">
        <f>K184</f>
        <v>65</v>
      </c>
      <c r="R181" s="92" t="s">
        <v>11</v>
      </c>
      <c r="T181" s="112"/>
    </row>
    <row r="182" spans="1:20" ht="15.75" customHeight="1">
      <c r="A182" s="64">
        <v>2401</v>
      </c>
      <c r="B182" s="87"/>
      <c r="C182" s="87"/>
      <c r="D182" s="87"/>
      <c r="E182" s="87"/>
      <c r="F182" s="87"/>
      <c r="G182" s="87"/>
      <c r="H182" s="87"/>
      <c r="I182" s="87"/>
      <c r="J182" s="87"/>
      <c r="K182" s="88"/>
      <c r="L182" s="72"/>
      <c r="M182" s="3"/>
      <c r="N182" s="30"/>
      <c r="O182" s="93" t="s">
        <v>85</v>
      </c>
      <c r="P182" s="94">
        <f>IF(P181/B167=0,"",P181/B167)</f>
        <v>0.3776223776223776</v>
      </c>
      <c r="Q182" s="95">
        <f>IF(P181/Q181=0,"",P181/Q181)</f>
        <v>0.83076923076923082</v>
      </c>
      <c r="R182" s="96" t="s">
        <v>86</v>
      </c>
      <c r="T182" s="112"/>
    </row>
    <row r="183" spans="1:20" ht="15.75" customHeight="1">
      <c r="A183" s="64">
        <v>2402</v>
      </c>
      <c r="B183" s="87"/>
      <c r="C183" s="87"/>
      <c r="D183" s="87"/>
      <c r="E183" s="87"/>
      <c r="F183" s="87"/>
      <c r="G183" s="87"/>
      <c r="H183" s="87"/>
      <c r="I183" s="87"/>
      <c r="J183" s="87"/>
      <c r="K183" s="88"/>
      <c r="L183" s="97"/>
      <c r="M183" s="98"/>
      <c r="N183" s="99"/>
      <c r="O183" s="98"/>
      <c r="P183" s="99"/>
      <c r="Q183" s="99"/>
      <c r="R183" s="122"/>
      <c r="T183" s="112"/>
    </row>
    <row r="184" spans="1:20" ht="18" customHeight="1">
      <c r="A184" s="29"/>
      <c r="B184" s="30"/>
      <c r="C184" s="30"/>
      <c r="D184" s="305" t="s">
        <v>111</v>
      </c>
      <c r="E184" s="306"/>
      <c r="F184" s="306"/>
      <c r="G184" s="306"/>
      <c r="H184" s="306"/>
      <c r="I184" s="306"/>
      <c r="J184" s="307"/>
      <c r="K184" s="101">
        <f>SUM(K167:K180)</f>
        <v>65</v>
      </c>
      <c r="L184" s="102">
        <f>IF(K175=0,"",K175/B167)</f>
        <v>0.35664335664335667</v>
      </c>
      <c r="M184" s="102">
        <f>IF(K184=0,"",K184/B167)</f>
        <v>0.45454545454545453</v>
      </c>
      <c r="N184" s="102">
        <f>IF(K175=0,"",M184-L184)</f>
        <v>9.7902097902097862E-2</v>
      </c>
      <c r="O184" s="3"/>
      <c r="P184" s="30"/>
      <c r="Q184" s="23"/>
      <c r="R184" s="3"/>
      <c r="T184" s="112"/>
    </row>
    <row r="185" spans="1:20" ht="14.25" customHeight="1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T185" s="112"/>
    </row>
    <row r="186" spans="1:20" ht="14.25" customHeight="1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T186" s="112"/>
    </row>
    <row r="187" spans="1:20" ht="26.25" customHeight="1">
      <c r="A187" s="2"/>
      <c r="B187" s="291" t="s">
        <v>99</v>
      </c>
      <c r="C187" s="292"/>
      <c r="D187" s="292"/>
      <c r="E187" s="292"/>
      <c r="F187" s="292"/>
      <c r="G187" s="292"/>
      <c r="H187" s="292"/>
      <c r="I187" s="292"/>
      <c r="J187" s="292"/>
      <c r="K187" s="60" t="s">
        <v>113</v>
      </c>
      <c r="L187" s="60"/>
      <c r="M187" s="60"/>
      <c r="N187" s="30"/>
      <c r="O187" s="3"/>
      <c r="P187" s="30"/>
      <c r="Q187" s="30"/>
      <c r="R187" s="30"/>
    </row>
    <row r="188" spans="1:20" ht="20.25" customHeight="1">
      <c r="A188" s="304" t="s">
        <v>10</v>
      </c>
      <c r="B188" s="294" t="s">
        <v>100</v>
      </c>
      <c r="C188" s="289"/>
      <c r="D188" s="289"/>
      <c r="E188" s="289"/>
      <c r="F188" s="289"/>
      <c r="G188" s="289"/>
      <c r="H188" s="289"/>
      <c r="I188" s="289"/>
      <c r="J188" s="290"/>
      <c r="K188" s="295" t="s">
        <v>11</v>
      </c>
      <c r="L188" s="286" t="s">
        <v>3</v>
      </c>
      <c r="M188" s="286" t="s">
        <v>4</v>
      </c>
      <c r="N188" s="284" t="s">
        <v>5</v>
      </c>
      <c r="O188" s="286" t="s">
        <v>6</v>
      </c>
      <c r="P188" s="287" t="s">
        <v>7</v>
      </c>
      <c r="Q188" s="287" t="s">
        <v>8</v>
      </c>
      <c r="R188" s="286" t="s">
        <v>101</v>
      </c>
      <c r="T188" s="112"/>
    </row>
    <row r="189" spans="1:20" ht="15.75" customHeight="1">
      <c r="A189" s="285"/>
      <c r="B189" s="64" t="s">
        <v>102</v>
      </c>
      <c r="C189" s="64" t="s">
        <v>103</v>
      </c>
      <c r="D189" s="64" t="s">
        <v>104</v>
      </c>
      <c r="E189" s="64" t="s">
        <v>105</v>
      </c>
      <c r="F189" s="64" t="s">
        <v>106</v>
      </c>
      <c r="G189" s="64" t="s">
        <v>107</v>
      </c>
      <c r="H189" s="64" t="s">
        <v>108</v>
      </c>
      <c r="I189" s="64" t="s">
        <v>109</v>
      </c>
      <c r="J189" s="64" t="s">
        <v>110</v>
      </c>
      <c r="K189" s="285"/>
      <c r="L189" s="285"/>
      <c r="M189" s="285"/>
      <c r="N189" s="285"/>
      <c r="O189" s="285"/>
      <c r="P189" s="285"/>
      <c r="Q189" s="285"/>
      <c r="R189" s="285"/>
      <c r="T189" s="112"/>
    </row>
    <row r="190" spans="1:20" ht="15.75" customHeight="1">
      <c r="A190" s="64">
        <v>1701</v>
      </c>
      <c r="B190" s="65">
        <v>79</v>
      </c>
      <c r="C190" s="87"/>
      <c r="D190" s="87"/>
      <c r="E190" s="87"/>
      <c r="F190" s="87"/>
      <c r="G190" s="87"/>
      <c r="H190" s="87"/>
      <c r="I190" s="87"/>
      <c r="J190" s="87"/>
      <c r="K190" s="88"/>
      <c r="L190" s="67"/>
      <c r="M190" s="49"/>
      <c r="N190" s="68"/>
      <c r="O190" s="107"/>
      <c r="P190" s="70">
        <f>B190</f>
        <v>79</v>
      </c>
      <c r="Q190" s="108"/>
      <c r="R190" s="107"/>
      <c r="T190" s="112"/>
    </row>
    <row r="191" spans="1:20" ht="15.75" customHeight="1">
      <c r="A191" s="64">
        <v>1702</v>
      </c>
      <c r="B191" s="87"/>
      <c r="C191" s="87">
        <v>74</v>
      </c>
      <c r="D191" s="87"/>
      <c r="E191" s="87"/>
      <c r="F191" s="87"/>
      <c r="G191" s="87"/>
      <c r="H191" s="87"/>
      <c r="I191" s="87"/>
      <c r="J191" s="87"/>
      <c r="K191" s="88"/>
      <c r="L191" s="72"/>
      <c r="M191" s="3"/>
      <c r="N191" s="73"/>
      <c r="O191" s="74">
        <f>IF(C191=0,"",C191/B190)</f>
        <v>0.93670886075949367</v>
      </c>
      <c r="P191" s="75">
        <v>54</v>
      </c>
      <c r="Q191" s="76">
        <f t="shared" ref="Q191:Q198" si="16">IF(P191=0,"",P191/P190)</f>
        <v>0.68354430379746833</v>
      </c>
      <c r="R191" s="76">
        <f t="shared" ref="R191:R198" si="17">IF(P191=0,"",100%-Q191)</f>
        <v>0.31645569620253167</v>
      </c>
      <c r="T191" s="112"/>
    </row>
    <row r="192" spans="1:20" ht="15.75" customHeight="1">
      <c r="A192" s="64">
        <v>1801</v>
      </c>
      <c r="B192" s="87"/>
      <c r="C192" s="87"/>
      <c r="D192" s="87">
        <v>43</v>
      </c>
      <c r="E192" s="87"/>
      <c r="F192" s="87"/>
      <c r="G192" s="87"/>
      <c r="H192" s="87"/>
      <c r="I192" s="87"/>
      <c r="J192" s="87"/>
      <c r="K192" s="88"/>
      <c r="L192" s="72"/>
      <c r="M192" s="3"/>
      <c r="N192" s="73"/>
      <c r="O192" s="74">
        <f>IF(D192=0,"",D192/C191)</f>
        <v>0.58108108108108103</v>
      </c>
      <c r="P192" s="75">
        <v>50</v>
      </c>
      <c r="Q192" s="76">
        <f t="shared" si="16"/>
        <v>0.92592592592592593</v>
      </c>
      <c r="R192" s="76">
        <f t="shared" si="17"/>
        <v>7.407407407407407E-2</v>
      </c>
      <c r="T192" s="77">
        <f>P192/P190</f>
        <v>0.63291139240506333</v>
      </c>
    </row>
    <row r="193" spans="1:20" ht="15.75" customHeight="1">
      <c r="A193" s="64">
        <v>1802</v>
      </c>
      <c r="B193" s="87"/>
      <c r="C193" s="87"/>
      <c r="D193" s="87"/>
      <c r="E193" s="87">
        <v>34</v>
      </c>
      <c r="F193" s="87"/>
      <c r="G193" s="87"/>
      <c r="H193" s="87"/>
      <c r="I193" s="87"/>
      <c r="J193" s="87"/>
      <c r="K193" s="88"/>
      <c r="L193" s="72"/>
      <c r="M193" s="3"/>
      <c r="N193" s="73"/>
      <c r="O193" s="74">
        <f>IF(E193=0,"",E193/D192)</f>
        <v>0.79069767441860461</v>
      </c>
      <c r="P193" s="75">
        <v>44</v>
      </c>
      <c r="Q193" s="76">
        <f t="shared" si="16"/>
        <v>0.88</v>
      </c>
      <c r="R193" s="76">
        <f t="shared" si="17"/>
        <v>0.12</v>
      </c>
      <c r="T193" s="112"/>
    </row>
    <row r="194" spans="1:20" ht="15.75" customHeight="1">
      <c r="A194" s="64">
        <v>1901</v>
      </c>
      <c r="B194" s="87"/>
      <c r="C194" s="87"/>
      <c r="D194" s="87"/>
      <c r="E194" s="87"/>
      <c r="F194" s="87">
        <v>30</v>
      </c>
      <c r="G194" s="87"/>
      <c r="H194" s="87"/>
      <c r="I194" s="87"/>
      <c r="J194" s="87"/>
      <c r="K194" s="88"/>
      <c r="L194" s="72"/>
      <c r="M194" s="3"/>
      <c r="N194" s="73"/>
      <c r="O194" s="74">
        <f>IF(F194=0,"",F194/E193)</f>
        <v>0.88235294117647056</v>
      </c>
      <c r="P194" s="75">
        <v>41</v>
      </c>
      <c r="Q194" s="76">
        <f t="shared" si="16"/>
        <v>0.93181818181818177</v>
      </c>
      <c r="R194" s="76">
        <f t="shared" si="17"/>
        <v>6.8181818181818232E-2</v>
      </c>
    </row>
    <row r="195" spans="1:20" ht="15.75" customHeight="1">
      <c r="A195" s="64">
        <v>1902</v>
      </c>
      <c r="B195" s="87"/>
      <c r="C195" s="87"/>
      <c r="D195" s="87"/>
      <c r="E195" s="87"/>
      <c r="F195" s="87"/>
      <c r="G195" s="87">
        <v>29</v>
      </c>
      <c r="H195" s="87"/>
      <c r="I195" s="87"/>
      <c r="J195" s="87"/>
      <c r="K195" s="88"/>
      <c r="L195" s="72"/>
      <c r="M195" s="3"/>
      <c r="N195" s="73"/>
      <c r="O195" s="74">
        <f>IF(G195=0,"",G195/F194)</f>
        <v>0.96666666666666667</v>
      </c>
      <c r="P195" s="75">
        <v>39</v>
      </c>
      <c r="Q195" s="76">
        <f t="shared" si="16"/>
        <v>0.95121951219512191</v>
      </c>
      <c r="R195" s="76">
        <f t="shared" si="17"/>
        <v>4.8780487804878092E-2</v>
      </c>
    </row>
    <row r="196" spans="1:20" ht="15.75" customHeight="1">
      <c r="A196" s="64">
        <v>2001</v>
      </c>
      <c r="B196" s="87"/>
      <c r="C196" s="87"/>
      <c r="D196" s="87"/>
      <c r="E196" s="87"/>
      <c r="F196" s="87"/>
      <c r="G196" s="87"/>
      <c r="H196" s="87">
        <v>27</v>
      </c>
      <c r="I196" s="87"/>
      <c r="J196" s="87"/>
      <c r="K196" s="88"/>
      <c r="L196" s="72"/>
      <c r="M196" s="3"/>
      <c r="N196" s="73"/>
      <c r="O196" s="74">
        <f>IF(H196=0,"",H196/G195)</f>
        <v>0.93103448275862066</v>
      </c>
      <c r="P196" s="75">
        <v>36</v>
      </c>
      <c r="Q196" s="76">
        <f t="shared" si="16"/>
        <v>0.92307692307692313</v>
      </c>
      <c r="R196" s="76">
        <f t="shared" si="17"/>
        <v>7.6923076923076872E-2</v>
      </c>
    </row>
    <row r="197" spans="1:20" ht="15.75" customHeight="1">
      <c r="A197" s="64">
        <v>2002</v>
      </c>
      <c r="B197" s="87"/>
      <c r="C197" s="87"/>
      <c r="D197" s="87"/>
      <c r="E197" s="87"/>
      <c r="F197" s="87"/>
      <c r="G197" s="87"/>
      <c r="H197" s="87"/>
      <c r="I197" s="87">
        <v>27</v>
      </c>
      <c r="J197" s="87"/>
      <c r="K197" s="88"/>
      <c r="L197" s="72"/>
      <c r="M197" s="3"/>
      <c r="N197" s="73"/>
      <c r="O197" s="74">
        <f>IF(I197=0,"",I197/H196)</f>
        <v>1</v>
      </c>
      <c r="P197" s="75">
        <v>36</v>
      </c>
      <c r="Q197" s="76">
        <f t="shared" si="16"/>
        <v>1</v>
      </c>
      <c r="R197" s="76">
        <f t="shared" si="17"/>
        <v>0</v>
      </c>
    </row>
    <row r="198" spans="1:20" ht="15.75" customHeight="1">
      <c r="A198" s="64">
        <v>2101</v>
      </c>
      <c r="B198" s="87"/>
      <c r="C198" s="87"/>
      <c r="D198" s="87"/>
      <c r="E198" s="87"/>
      <c r="F198" s="87"/>
      <c r="G198" s="87"/>
      <c r="H198" s="87"/>
      <c r="I198" s="87"/>
      <c r="J198" s="87">
        <v>24</v>
      </c>
      <c r="K198" s="88">
        <v>22</v>
      </c>
      <c r="L198" s="72"/>
      <c r="M198" s="3"/>
      <c r="N198" s="73"/>
      <c r="O198" s="78">
        <f>IF(J198=0,"",J198/I197)</f>
        <v>0.88888888888888884</v>
      </c>
      <c r="P198" s="75">
        <v>35</v>
      </c>
      <c r="Q198" s="79">
        <f t="shared" si="16"/>
        <v>0.97222222222222221</v>
      </c>
      <c r="R198" s="79">
        <f t="shared" si="17"/>
        <v>2.777777777777779E-2</v>
      </c>
    </row>
    <row r="199" spans="1:20" ht="15.75" customHeight="1">
      <c r="A199" s="64">
        <v>2102</v>
      </c>
      <c r="B199" s="87"/>
      <c r="C199" s="87"/>
      <c r="D199" s="87"/>
      <c r="E199" s="87"/>
      <c r="F199" s="87"/>
      <c r="G199" s="87"/>
      <c r="H199" s="87"/>
      <c r="I199" s="87"/>
      <c r="J199" s="87">
        <v>11</v>
      </c>
      <c r="K199" s="88">
        <v>4</v>
      </c>
      <c r="L199" s="72"/>
      <c r="M199" s="3"/>
      <c r="N199" s="30"/>
      <c r="O199" s="124"/>
      <c r="P199" s="81">
        <v>12</v>
      </c>
      <c r="Q199" s="125"/>
      <c r="R199" s="92"/>
    </row>
    <row r="200" spans="1:20" ht="15.75" customHeight="1">
      <c r="A200" s="64">
        <v>2201</v>
      </c>
      <c r="B200" s="87"/>
      <c r="C200" s="87"/>
      <c r="D200" s="87"/>
      <c r="E200" s="87"/>
      <c r="F200" s="87"/>
      <c r="G200" s="87"/>
      <c r="H200" s="87"/>
      <c r="I200" s="87"/>
      <c r="J200" s="87">
        <v>4</v>
      </c>
      <c r="K200" s="88">
        <v>4</v>
      </c>
      <c r="L200" s="72"/>
      <c r="M200" s="3"/>
      <c r="N200" s="30"/>
      <c r="O200" s="84"/>
      <c r="P200" s="85">
        <v>7</v>
      </c>
      <c r="Q200" s="86"/>
      <c r="R200" s="84"/>
    </row>
    <row r="201" spans="1:20" ht="15.75" customHeight="1">
      <c r="A201" s="64">
        <v>2202</v>
      </c>
      <c r="B201" s="87"/>
      <c r="C201" s="87"/>
      <c r="D201" s="87"/>
      <c r="E201" s="87"/>
      <c r="F201" s="87"/>
      <c r="G201" s="87"/>
      <c r="H201" s="87"/>
      <c r="I201" s="87"/>
      <c r="J201" s="87">
        <v>2</v>
      </c>
      <c r="K201" s="126">
        <v>3</v>
      </c>
      <c r="L201" s="72"/>
      <c r="M201" s="3"/>
      <c r="N201" s="30"/>
      <c r="O201" s="84"/>
      <c r="P201" s="85">
        <v>3</v>
      </c>
      <c r="Q201" s="86"/>
      <c r="R201" s="84"/>
    </row>
    <row r="202" spans="1:20" ht="15.75" customHeight="1">
      <c r="A202" s="64">
        <v>2301</v>
      </c>
      <c r="B202" s="87"/>
      <c r="C202" s="87"/>
      <c r="D202" s="87"/>
      <c r="E202" s="87"/>
      <c r="F202" s="87"/>
      <c r="G202" s="87"/>
      <c r="H202" s="87"/>
      <c r="I202" s="87"/>
      <c r="J202" s="87"/>
      <c r="K202" s="88"/>
      <c r="L202" s="72"/>
      <c r="M202" s="3"/>
      <c r="N202" s="30"/>
      <c r="O202" s="84"/>
      <c r="P202" s="85"/>
      <c r="Q202" s="86"/>
      <c r="R202" s="84"/>
    </row>
    <row r="203" spans="1:20" ht="15.75" customHeight="1">
      <c r="A203" s="64">
        <v>2302</v>
      </c>
      <c r="B203" s="87"/>
      <c r="C203" s="87"/>
      <c r="D203" s="87"/>
      <c r="E203" s="87"/>
      <c r="F203" s="87"/>
      <c r="G203" s="87"/>
      <c r="H203" s="87"/>
      <c r="I203" s="87"/>
      <c r="J203" s="87"/>
      <c r="K203" s="88"/>
      <c r="L203" s="72"/>
      <c r="M203" s="3"/>
      <c r="N203" s="30"/>
      <c r="O203" s="3"/>
      <c r="P203" s="30"/>
      <c r="Q203" s="23"/>
      <c r="R203" s="84"/>
    </row>
    <row r="204" spans="1:20" ht="15.75" customHeight="1">
      <c r="A204" s="64">
        <v>2401</v>
      </c>
      <c r="B204" s="87"/>
      <c r="C204" s="87"/>
      <c r="D204" s="87"/>
      <c r="E204" s="87"/>
      <c r="F204" s="87"/>
      <c r="G204" s="87"/>
      <c r="H204" s="87"/>
      <c r="I204" s="87"/>
      <c r="J204" s="87"/>
      <c r="K204" s="88"/>
      <c r="L204" s="72"/>
      <c r="M204" s="3"/>
      <c r="N204" s="30"/>
      <c r="O204" s="89" t="s">
        <v>83</v>
      </c>
      <c r="P204" s="90">
        <v>17</v>
      </c>
      <c r="Q204" s="91">
        <f>K207</f>
        <v>33</v>
      </c>
      <c r="R204" s="92" t="s">
        <v>11</v>
      </c>
    </row>
    <row r="205" spans="1:20" ht="15.75" customHeight="1">
      <c r="A205" s="64">
        <v>2402</v>
      </c>
      <c r="B205" s="87"/>
      <c r="C205" s="87"/>
      <c r="D205" s="87"/>
      <c r="E205" s="87"/>
      <c r="F205" s="87"/>
      <c r="G205" s="87"/>
      <c r="H205" s="87"/>
      <c r="I205" s="87"/>
      <c r="J205" s="87"/>
      <c r="K205" s="88"/>
      <c r="L205" s="72"/>
      <c r="M205" s="3"/>
      <c r="N205" s="30"/>
      <c r="O205" s="93" t="s">
        <v>85</v>
      </c>
      <c r="P205" s="94">
        <f>IF(P204/B190=0,"",P204/B190)</f>
        <v>0.21518987341772153</v>
      </c>
      <c r="Q205" s="95">
        <f>IF(P204/Q204=0,"",P204/Q204)</f>
        <v>0.51515151515151514</v>
      </c>
      <c r="R205" s="96" t="s">
        <v>86</v>
      </c>
    </row>
    <row r="206" spans="1:20" ht="15.75" customHeight="1">
      <c r="A206" s="64">
        <v>2501</v>
      </c>
      <c r="B206" s="87"/>
      <c r="C206" s="87"/>
      <c r="D206" s="87"/>
      <c r="E206" s="87"/>
      <c r="F206" s="87"/>
      <c r="G206" s="87"/>
      <c r="H206" s="87"/>
      <c r="I206" s="87"/>
      <c r="J206" s="87"/>
      <c r="K206" s="88"/>
      <c r="L206" s="97"/>
      <c r="M206" s="98"/>
      <c r="N206" s="99"/>
      <c r="O206" s="98"/>
      <c r="P206" s="99"/>
      <c r="Q206" s="99"/>
      <c r="R206" s="122"/>
    </row>
    <row r="207" spans="1:20" ht="18" customHeight="1">
      <c r="A207" s="29"/>
      <c r="B207" s="30"/>
      <c r="C207" s="30"/>
      <c r="D207" s="305" t="s">
        <v>111</v>
      </c>
      <c r="E207" s="306"/>
      <c r="F207" s="306"/>
      <c r="G207" s="306"/>
      <c r="H207" s="306"/>
      <c r="I207" s="306"/>
      <c r="J207" s="307"/>
      <c r="K207" s="101">
        <f>SUM(K190:K203)</f>
        <v>33</v>
      </c>
      <c r="L207" s="102">
        <f>IF(K198=0,"",K198/B190)</f>
        <v>0.27848101265822783</v>
      </c>
      <c r="M207" s="102">
        <f>IF(K207=0,"",K207/B190)</f>
        <v>0.41772151898734178</v>
      </c>
      <c r="N207" s="102">
        <f>IF(K198=0,"",M207-L207)</f>
        <v>0.13924050632911394</v>
      </c>
      <c r="O207" s="3"/>
      <c r="P207" s="30"/>
      <c r="Q207" s="23"/>
      <c r="R207" s="3"/>
    </row>
    <row r="208" spans="1:20" ht="12.75" customHeight="1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"/>
      <c r="M208" s="3"/>
      <c r="N208" s="30"/>
      <c r="O208" s="3"/>
      <c r="P208" s="30"/>
      <c r="Q208" s="30"/>
      <c r="R208" s="30"/>
    </row>
    <row r="209" spans="1:22" ht="12.75" customHeight="1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"/>
      <c r="M209" s="3"/>
      <c r="N209" s="30"/>
      <c r="O209" s="3"/>
      <c r="P209" s="30"/>
      <c r="Q209" s="30"/>
      <c r="R209" s="30"/>
    </row>
    <row r="210" spans="1:22" ht="26.25" customHeight="1">
      <c r="A210" s="2"/>
      <c r="B210" s="291" t="s">
        <v>99</v>
      </c>
      <c r="C210" s="292"/>
      <c r="D210" s="292"/>
      <c r="E210" s="292"/>
      <c r="F210" s="292"/>
      <c r="G210" s="292"/>
      <c r="H210" s="292"/>
      <c r="I210" s="292"/>
      <c r="J210" s="292"/>
      <c r="K210" s="60" t="s">
        <v>114</v>
      </c>
      <c r="L210" s="60"/>
      <c r="M210" s="60"/>
      <c r="N210" s="30"/>
      <c r="O210" s="3"/>
      <c r="P210" s="30"/>
      <c r="Q210" s="30"/>
      <c r="R210" s="30"/>
      <c r="V210" s="253">
        <f>AVERAGE(P205,P228)</f>
        <v>0.23259493670886078</v>
      </c>
    </row>
    <row r="211" spans="1:22" ht="20.25" customHeight="1">
      <c r="A211" s="293" t="s">
        <v>10</v>
      </c>
      <c r="B211" s="294" t="s">
        <v>100</v>
      </c>
      <c r="C211" s="289"/>
      <c r="D211" s="289"/>
      <c r="E211" s="289"/>
      <c r="F211" s="289"/>
      <c r="G211" s="289"/>
      <c r="H211" s="289"/>
      <c r="I211" s="289"/>
      <c r="J211" s="290"/>
      <c r="K211" s="295" t="s">
        <v>11</v>
      </c>
      <c r="L211" s="286" t="s">
        <v>3</v>
      </c>
      <c r="M211" s="286" t="s">
        <v>4</v>
      </c>
      <c r="N211" s="284" t="s">
        <v>5</v>
      </c>
      <c r="O211" s="286" t="s">
        <v>6</v>
      </c>
      <c r="P211" s="287" t="s">
        <v>7</v>
      </c>
      <c r="Q211" s="287" t="s">
        <v>8</v>
      </c>
      <c r="R211" s="286" t="s">
        <v>101</v>
      </c>
    </row>
    <row r="212" spans="1:22" ht="15.75" customHeight="1">
      <c r="A212" s="285"/>
      <c r="B212" s="64" t="s">
        <v>102</v>
      </c>
      <c r="C212" s="64" t="s">
        <v>103</v>
      </c>
      <c r="D212" s="64" t="s">
        <v>104</v>
      </c>
      <c r="E212" s="64" t="s">
        <v>105</v>
      </c>
      <c r="F212" s="64" t="s">
        <v>106</v>
      </c>
      <c r="G212" s="64" t="s">
        <v>107</v>
      </c>
      <c r="H212" s="64" t="s">
        <v>108</v>
      </c>
      <c r="I212" s="64" t="s">
        <v>109</v>
      </c>
      <c r="J212" s="64" t="s">
        <v>110</v>
      </c>
      <c r="K212" s="285"/>
      <c r="L212" s="285"/>
      <c r="M212" s="285"/>
      <c r="N212" s="285"/>
      <c r="O212" s="285"/>
      <c r="P212" s="285"/>
      <c r="Q212" s="285"/>
      <c r="R212" s="285"/>
    </row>
    <row r="213" spans="1:22" ht="15.75" customHeight="1">
      <c r="A213" s="64">
        <v>1702</v>
      </c>
      <c r="B213" s="65">
        <v>140</v>
      </c>
      <c r="C213" s="87"/>
      <c r="D213" s="87"/>
      <c r="E213" s="87"/>
      <c r="F213" s="87"/>
      <c r="G213" s="87"/>
      <c r="H213" s="87"/>
      <c r="I213" s="87"/>
      <c r="J213" s="87"/>
      <c r="K213" s="88"/>
      <c r="L213" s="67"/>
      <c r="M213" s="49"/>
      <c r="N213" s="68"/>
      <c r="O213" s="107"/>
      <c r="P213" s="70">
        <f>B213</f>
        <v>140</v>
      </c>
      <c r="Q213" s="108"/>
      <c r="R213" s="107"/>
    </row>
    <row r="214" spans="1:22" ht="15.75" customHeight="1">
      <c r="A214" s="64">
        <v>1801</v>
      </c>
      <c r="B214" s="87"/>
      <c r="C214" s="87">
        <v>99</v>
      </c>
      <c r="D214" s="87"/>
      <c r="E214" s="87"/>
      <c r="F214" s="87"/>
      <c r="G214" s="87"/>
      <c r="H214" s="87"/>
      <c r="I214" s="87"/>
      <c r="J214" s="87"/>
      <c r="K214" s="88"/>
      <c r="L214" s="72"/>
      <c r="M214" s="3"/>
      <c r="N214" s="73"/>
      <c r="O214" s="74">
        <f>IF(C214=0,"",C214/B213)</f>
        <v>0.70714285714285718</v>
      </c>
      <c r="P214" s="75">
        <v>99</v>
      </c>
      <c r="Q214" s="76">
        <f t="shared" ref="Q214:Q221" si="18">IF(P214=0,"",P214/P213)</f>
        <v>0.70714285714285718</v>
      </c>
      <c r="R214" s="76">
        <f t="shared" ref="R214:R221" si="19">IF(P214=0,"",100%-Q214)</f>
        <v>0.29285714285714282</v>
      </c>
    </row>
    <row r="215" spans="1:22" ht="15.75" customHeight="1">
      <c r="A215" s="64">
        <v>1802</v>
      </c>
      <c r="B215" s="87"/>
      <c r="C215" s="87"/>
      <c r="D215" s="87">
        <v>79</v>
      </c>
      <c r="E215" s="87"/>
      <c r="F215" s="87"/>
      <c r="G215" s="87"/>
      <c r="H215" s="87"/>
      <c r="I215" s="87"/>
      <c r="J215" s="87"/>
      <c r="K215" s="88"/>
      <c r="L215" s="72"/>
      <c r="M215" s="3"/>
      <c r="N215" s="73"/>
      <c r="O215" s="74">
        <f>IF(D215=0,"",D215/C214)</f>
        <v>0.79797979797979801</v>
      </c>
      <c r="P215" s="75">
        <v>86</v>
      </c>
      <c r="Q215" s="76">
        <f t="shared" si="18"/>
        <v>0.86868686868686873</v>
      </c>
      <c r="R215" s="76">
        <f t="shared" si="19"/>
        <v>0.13131313131313127</v>
      </c>
      <c r="S215" s="8">
        <f>P215/P213</f>
        <v>0.61428571428571432</v>
      </c>
    </row>
    <row r="216" spans="1:22" ht="15.75" customHeight="1">
      <c r="A216" s="64">
        <v>1901</v>
      </c>
      <c r="B216" s="87"/>
      <c r="C216" s="87"/>
      <c r="D216" s="87"/>
      <c r="E216" s="87">
        <v>73</v>
      </c>
      <c r="F216" s="87"/>
      <c r="G216" s="87"/>
      <c r="H216" s="87"/>
      <c r="I216" s="87"/>
      <c r="J216" s="87"/>
      <c r="K216" s="88"/>
      <c r="L216" s="72"/>
      <c r="M216" s="3"/>
      <c r="N216" s="73"/>
      <c r="O216" s="74">
        <f>IF(E216=0,"",E216/D215)</f>
        <v>0.92405063291139244</v>
      </c>
      <c r="P216" s="75">
        <v>80</v>
      </c>
      <c r="Q216" s="76">
        <f t="shared" si="18"/>
        <v>0.93023255813953487</v>
      </c>
      <c r="R216" s="76">
        <f t="shared" si="19"/>
        <v>6.9767441860465129E-2</v>
      </c>
    </row>
    <row r="217" spans="1:22" ht="15.75" customHeight="1">
      <c r="A217" s="64">
        <v>1902</v>
      </c>
      <c r="B217" s="87"/>
      <c r="C217" s="87"/>
      <c r="D217" s="87"/>
      <c r="E217" s="87"/>
      <c r="F217" s="87">
        <v>67</v>
      </c>
      <c r="G217" s="87"/>
      <c r="H217" s="87"/>
      <c r="I217" s="87"/>
      <c r="J217" s="87"/>
      <c r="K217" s="88"/>
      <c r="L217" s="72"/>
      <c r="M217" s="3"/>
      <c r="N217" s="73"/>
      <c r="O217" s="74">
        <f>IF(F217=0,"",F217/E216)</f>
        <v>0.9178082191780822</v>
      </c>
      <c r="P217" s="75">
        <v>78</v>
      </c>
      <c r="Q217" s="76">
        <f t="shared" si="18"/>
        <v>0.97499999999999998</v>
      </c>
      <c r="R217" s="76">
        <f t="shared" si="19"/>
        <v>2.5000000000000022E-2</v>
      </c>
    </row>
    <row r="218" spans="1:22" ht="15.75" customHeight="1">
      <c r="A218" s="64">
        <v>2001</v>
      </c>
      <c r="B218" s="87"/>
      <c r="C218" s="87"/>
      <c r="D218" s="87"/>
      <c r="E218" s="87"/>
      <c r="F218" s="87"/>
      <c r="G218" s="87">
        <v>63</v>
      </c>
      <c r="H218" s="87"/>
      <c r="I218" s="87"/>
      <c r="J218" s="87"/>
      <c r="K218" s="88"/>
      <c r="L218" s="72"/>
      <c r="M218" s="3"/>
      <c r="N218" s="73"/>
      <c r="O218" s="74">
        <f>IF(G218=0,"",G218/F217)</f>
        <v>0.94029850746268662</v>
      </c>
      <c r="P218" s="75">
        <v>74</v>
      </c>
      <c r="Q218" s="76">
        <f t="shared" si="18"/>
        <v>0.94871794871794868</v>
      </c>
      <c r="R218" s="76">
        <f t="shared" si="19"/>
        <v>5.1282051282051322E-2</v>
      </c>
    </row>
    <row r="219" spans="1:22" ht="15.75" customHeight="1">
      <c r="A219" s="64">
        <v>2002</v>
      </c>
      <c r="B219" s="87"/>
      <c r="C219" s="87"/>
      <c r="D219" s="87"/>
      <c r="E219" s="87"/>
      <c r="F219" s="87"/>
      <c r="G219" s="87"/>
      <c r="H219" s="87">
        <v>63</v>
      </c>
      <c r="I219" s="87"/>
      <c r="J219" s="87"/>
      <c r="K219" s="88"/>
      <c r="L219" s="72"/>
      <c r="M219" s="3"/>
      <c r="N219" s="73"/>
      <c r="O219" s="74">
        <f>IF(H219=0,"",H219/G218)</f>
        <v>1</v>
      </c>
      <c r="P219" s="75">
        <v>73</v>
      </c>
      <c r="Q219" s="76">
        <f t="shared" si="18"/>
        <v>0.98648648648648651</v>
      </c>
      <c r="R219" s="76">
        <f t="shared" si="19"/>
        <v>1.3513513513513487E-2</v>
      </c>
    </row>
    <row r="220" spans="1:22" ht="15.75" customHeight="1">
      <c r="A220" s="64">
        <v>2101</v>
      </c>
      <c r="B220" s="87"/>
      <c r="C220" s="87"/>
      <c r="D220" s="87"/>
      <c r="E220" s="87"/>
      <c r="F220" s="87"/>
      <c r="G220" s="87"/>
      <c r="H220" s="87"/>
      <c r="I220" s="87">
        <v>61</v>
      </c>
      <c r="J220" s="87"/>
      <c r="K220" s="88"/>
      <c r="L220" s="72"/>
      <c r="M220" s="3"/>
      <c r="N220" s="73"/>
      <c r="O220" s="74">
        <f>IF(I220=0,"",I220/H219)</f>
        <v>0.96825396825396826</v>
      </c>
      <c r="P220" s="75">
        <v>72</v>
      </c>
      <c r="Q220" s="76">
        <f t="shared" si="18"/>
        <v>0.98630136986301364</v>
      </c>
      <c r="R220" s="76">
        <f t="shared" si="19"/>
        <v>1.3698630136986356E-2</v>
      </c>
    </row>
    <row r="221" spans="1:22" ht="15.75" customHeight="1">
      <c r="A221" s="64">
        <v>2102</v>
      </c>
      <c r="B221" s="87"/>
      <c r="C221" s="87"/>
      <c r="D221" s="87"/>
      <c r="E221" s="87"/>
      <c r="F221" s="87"/>
      <c r="G221" s="87"/>
      <c r="H221" s="87"/>
      <c r="I221" s="87"/>
      <c r="J221" s="87">
        <v>59</v>
      </c>
      <c r="K221" s="88">
        <v>53</v>
      </c>
      <c r="L221" s="72"/>
      <c r="M221" s="3"/>
      <c r="N221" s="73"/>
      <c r="O221" s="78">
        <f>IF(J221=0,"",J221/I220)</f>
        <v>0.96721311475409832</v>
      </c>
      <c r="P221" s="75">
        <v>70</v>
      </c>
      <c r="Q221" s="79">
        <f t="shared" si="18"/>
        <v>0.97222222222222221</v>
      </c>
      <c r="R221" s="79">
        <f t="shared" si="19"/>
        <v>2.777777777777779E-2</v>
      </c>
    </row>
    <row r="222" spans="1:22" ht="15.75" customHeight="1">
      <c r="A222" s="64">
        <v>2201</v>
      </c>
      <c r="B222" s="87"/>
      <c r="C222" s="87"/>
      <c r="D222" s="87"/>
      <c r="E222" s="87"/>
      <c r="F222" s="87"/>
      <c r="G222" s="87"/>
      <c r="H222" s="87"/>
      <c r="I222" s="87"/>
      <c r="J222" s="87">
        <v>10</v>
      </c>
      <c r="K222" s="88">
        <v>9</v>
      </c>
      <c r="L222" s="72"/>
      <c r="M222" s="3"/>
      <c r="N222" s="30"/>
      <c r="O222" s="80"/>
      <c r="P222" s="81">
        <v>17</v>
      </c>
      <c r="Q222" s="82"/>
      <c r="R222" s="83"/>
    </row>
    <row r="223" spans="1:22" ht="15.75" customHeight="1">
      <c r="A223" s="64">
        <v>2202</v>
      </c>
      <c r="B223" s="87"/>
      <c r="C223" s="87"/>
      <c r="D223" s="87"/>
      <c r="E223" s="87"/>
      <c r="F223" s="87"/>
      <c r="G223" s="87"/>
      <c r="H223" s="87"/>
      <c r="I223" s="87"/>
      <c r="J223" s="87">
        <v>5</v>
      </c>
      <c r="K223" s="126">
        <v>2</v>
      </c>
      <c r="L223" s="72"/>
      <c r="M223" s="3"/>
      <c r="N223" s="30"/>
      <c r="O223" s="84"/>
      <c r="P223" s="85">
        <v>9</v>
      </c>
      <c r="Q223" s="86"/>
      <c r="R223" s="84"/>
    </row>
    <row r="224" spans="1:22" ht="15.75" customHeight="1">
      <c r="A224" s="64">
        <v>2301</v>
      </c>
      <c r="B224" s="87"/>
      <c r="C224" s="87"/>
      <c r="D224" s="87"/>
      <c r="E224" s="87"/>
      <c r="F224" s="87"/>
      <c r="G224" s="87"/>
      <c r="H224" s="87"/>
      <c r="I224" s="87"/>
      <c r="J224" s="87">
        <v>6</v>
      </c>
      <c r="K224" s="88">
        <v>4</v>
      </c>
      <c r="L224" s="72"/>
      <c r="M224" s="3"/>
      <c r="N224" s="30"/>
      <c r="O224" s="84"/>
      <c r="P224" s="85">
        <v>6</v>
      </c>
      <c r="Q224" s="86"/>
      <c r="R224" s="84"/>
    </row>
    <row r="225" spans="1:19" ht="15.75" customHeight="1">
      <c r="A225" s="64">
        <v>2302</v>
      </c>
      <c r="B225" s="87"/>
      <c r="C225" s="87"/>
      <c r="D225" s="87"/>
      <c r="E225" s="87"/>
      <c r="F225" s="87"/>
      <c r="G225" s="87"/>
      <c r="H225" s="87"/>
      <c r="I225" s="87"/>
      <c r="J225" s="87">
        <v>2</v>
      </c>
      <c r="K225" s="88">
        <v>1</v>
      </c>
      <c r="L225" s="72"/>
      <c r="M225" s="3"/>
      <c r="N225" s="30"/>
      <c r="O225" s="84"/>
      <c r="P225" s="85">
        <v>2</v>
      </c>
      <c r="Q225" s="86"/>
      <c r="R225" s="84"/>
    </row>
    <row r="226" spans="1:19" ht="15.75" customHeight="1">
      <c r="A226" s="64">
        <v>2401</v>
      </c>
      <c r="B226" s="87"/>
      <c r="C226" s="87"/>
      <c r="D226" s="87"/>
      <c r="E226" s="87"/>
      <c r="F226" s="87"/>
      <c r="G226" s="87"/>
      <c r="H226" s="87"/>
      <c r="I226" s="87"/>
      <c r="J226" s="87">
        <v>1</v>
      </c>
      <c r="K226" s="88">
        <v>1</v>
      </c>
      <c r="L226" s="72"/>
      <c r="M226" s="3"/>
      <c r="N226" s="30"/>
      <c r="O226" s="3"/>
      <c r="P226" s="30">
        <v>1</v>
      </c>
      <c r="Q226" s="23"/>
      <c r="R226" s="84"/>
    </row>
    <row r="227" spans="1:19" ht="15.75" customHeight="1">
      <c r="A227" s="64">
        <v>2402</v>
      </c>
      <c r="B227" s="87"/>
      <c r="C227" s="87"/>
      <c r="D227" s="87"/>
      <c r="E227" s="87"/>
      <c r="F227" s="87"/>
      <c r="G227" s="87"/>
      <c r="H227" s="87"/>
      <c r="I227" s="87"/>
      <c r="J227" s="87"/>
      <c r="K227" s="88"/>
      <c r="L227" s="72"/>
      <c r="M227" s="3"/>
      <c r="N227" s="30"/>
      <c r="O227" s="89" t="s">
        <v>83</v>
      </c>
      <c r="P227" s="90">
        <v>35</v>
      </c>
      <c r="Q227" s="91">
        <f>K230</f>
        <v>70</v>
      </c>
      <c r="R227" s="92" t="s">
        <v>11</v>
      </c>
    </row>
    <row r="228" spans="1:19" ht="15.75" customHeight="1">
      <c r="A228" s="64">
        <v>2501</v>
      </c>
      <c r="B228" s="87"/>
      <c r="C228" s="87"/>
      <c r="D228" s="87"/>
      <c r="E228" s="87"/>
      <c r="F228" s="87"/>
      <c r="G228" s="87"/>
      <c r="H228" s="87"/>
      <c r="I228" s="87"/>
      <c r="J228" s="87"/>
      <c r="K228" s="88"/>
      <c r="L228" s="72"/>
      <c r="M228" s="3"/>
      <c r="N228" s="30"/>
      <c r="O228" s="93" t="s">
        <v>85</v>
      </c>
      <c r="P228" s="94">
        <f>IF(P227/B213=0,"",P227/B213)</f>
        <v>0.25</v>
      </c>
      <c r="Q228" s="95">
        <f>IF(P227/Q227=0,"",P227/Q227)</f>
        <v>0.5</v>
      </c>
      <c r="R228" s="96" t="s">
        <v>86</v>
      </c>
    </row>
    <row r="229" spans="1:19" ht="15.75" customHeight="1">
      <c r="A229" s="64">
        <v>2502</v>
      </c>
      <c r="B229" s="87"/>
      <c r="C229" s="87"/>
      <c r="D229" s="87"/>
      <c r="E229" s="87"/>
      <c r="F229" s="87"/>
      <c r="G229" s="87"/>
      <c r="H229" s="87"/>
      <c r="I229" s="87"/>
      <c r="J229" s="87"/>
      <c r="K229" s="88"/>
      <c r="L229" s="97"/>
      <c r="M229" s="98"/>
      <c r="N229" s="99"/>
      <c r="O229" s="98"/>
      <c r="P229" s="99"/>
      <c r="Q229" s="99"/>
      <c r="R229" s="122"/>
    </row>
    <row r="230" spans="1:19" ht="18" customHeight="1">
      <c r="A230" s="29"/>
      <c r="B230" s="30"/>
      <c r="C230" s="30"/>
      <c r="D230" s="30"/>
      <c r="E230" s="288" t="s">
        <v>111</v>
      </c>
      <c r="F230" s="289"/>
      <c r="G230" s="289"/>
      <c r="H230" s="289"/>
      <c r="I230" s="289"/>
      <c r="J230" s="289"/>
      <c r="K230" s="101">
        <f>SUM(K213:K226)</f>
        <v>70</v>
      </c>
      <c r="L230" s="102">
        <f>IF(K221=0,"",K221/B213)</f>
        <v>0.37857142857142856</v>
      </c>
      <c r="M230" s="102">
        <f>IF(K230=0,"",K230/B213)</f>
        <v>0.5</v>
      </c>
      <c r="N230" s="102">
        <f>IF(K221=0,"",M230-L230)</f>
        <v>0.12142857142857144</v>
      </c>
      <c r="O230" s="3"/>
      <c r="P230" s="30"/>
      <c r="Q230" s="23"/>
      <c r="R230" s="3"/>
    </row>
    <row r="231" spans="1:19" ht="18" customHeight="1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"/>
      <c r="M231" s="3"/>
      <c r="N231" s="30"/>
      <c r="O231" s="3"/>
      <c r="P231" s="30"/>
      <c r="Q231" s="30"/>
      <c r="R231" s="30"/>
    </row>
    <row r="232" spans="1:19" ht="12.75" customHeight="1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"/>
      <c r="M232" s="3"/>
      <c r="N232" s="30"/>
      <c r="O232" s="3"/>
      <c r="P232" s="30"/>
      <c r="Q232" s="30"/>
      <c r="R232" s="30"/>
    </row>
    <row r="233" spans="1:19" ht="26.25" customHeight="1">
      <c r="A233" s="2"/>
      <c r="B233" s="291" t="s">
        <v>99</v>
      </c>
      <c r="C233" s="292"/>
      <c r="D233" s="292"/>
      <c r="E233" s="292"/>
      <c r="F233" s="292"/>
      <c r="G233" s="292"/>
      <c r="H233" s="292"/>
      <c r="I233" s="292"/>
      <c r="J233" s="292"/>
      <c r="K233" s="60" t="s">
        <v>115</v>
      </c>
      <c r="L233" s="60"/>
      <c r="M233" s="60"/>
      <c r="N233" s="30"/>
      <c r="O233" s="3"/>
      <c r="P233" s="30"/>
      <c r="Q233" s="30"/>
      <c r="R233" s="30"/>
    </row>
    <row r="234" spans="1:19" ht="20.25" customHeight="1">
      <c r="A234" s="293" t="s">
        <v>10</v>
      </c>
      <c r="B234" s="294" t="s">
        <v>100</v>
      </c>
      <c r="C234" s="289"/>
      <c r="D234" s="289"/>
      <c r="E234" s="289"/>
      <c r="F234" s="289"/>
      <c r="G234" s="289"/>
      <c r="H234" s="289"/>
      <c r="I234" s="289"/>
      <c r="J234" s="290"/>
      <c r="K234" s="295" t="s">
        <v>11</v>
      </c>
      <c r="L234" s="286" t="s">
        <v>3</v>
      </c>
      <c r="M234" s="286" t="s">
        <v>4</v>
      </c>
      <c r="N234" s="284" t="s">
        <v>5</v>
      </c>
      <c r="O234" s="286" t="s">
        <v>6</v>
      </c>
      <c r="P234" s="287" t="s">
        <v>7</v>
      </c>
      <c r="Q234" s="287" t="s">
        <v>8</v>
      </c>
      <c r="R234" s="286" t="s">
        <v>101</v>
      </c>
    </row>
    <row r="235" spans="1:19" ht="15.75" customHeight="1">
      <c r="A235" s="285"/>
      <c r="B235" s="64" t="s">
        <v>102</v>
      </c>
      <c r="C235" s="64" t="s">
        <v>103</v>
      </c>
      <c r="D235" s="64" t="s">
        <v>104</v>
      </c>
      <c r="E235" s="64" t="s">
        <v>105</v>
      </c>
      <c r="F235" s="64" t="s">
        <v>106</v>
      </c>
      <c r="G235" s="64" t="s">
        <v>107</v>
      </c>
      <c r="H235" s="64" t="s">
        <v>108</v>
      </c>
      <c r="I235" s="64" t="s">
        <v>109</v>
      </c>
      <c r="J235" s="64" t="s">
        <v>110</v>
      </c>
      <c r="K235" s="285"/>
      <c r="L235" s="285"/>
      <c r="M235" s="285"/>
      <c r="N235" s="285"/>
      <c r="O235" s="285"/>
      <c r="P235" s="285"/>
      <c r="Q235" s="285"/>
      <c r="R235" s="285"/>
    </row>
    <row r="236" spans="1:19" ht="15.75" customHeight="1">
      <c r="A236" s="64">
        <v>1801</v>
      </c>
      <c r="B236" s="65">
        <v>58</v>
      </c>
      <c r="C236" s="87"/>
      <c r="D236" s="87"/>
      <c r="E236" s="87"/>
      <c r="F236" s="87"/>
      <c r="G236" s="87"/>
      <c r="H236" s="87"/>
      <c r="I236" s="87"/>
      <c r="J236" s="87"/>
      <c r="K236" s="88"/>
      <c r="L236" s="67"/>
      <c r="M236" s="49"/>
      <c r="N236" s="68"/>
      <c r="O236" s="107"/>
      <c r="P236" s="70">
        <f>B236</f>
        <v>58</v>
      </c>
      <c r="Q236" s="108"/>
      <c r="R236" s="107"/>
    </row>
    <row r="237" spans="1:19" ht="15.75" customHeight="1">
      <c r="A237" s="64">
        <v>1802</v>
      </c>
      <c r="B237" s="87"/>
      <c r="C237" s="87">
        <v>36</v>
      </c>
      <c r="D237" s="87"/>
      <c r="E237" s="87"/>
      <c r="F237" s="87"/>
      <c r="G237" s="87"/>
      <c r="H237" s="87"/>
      <c r="I237" s="87"/>
      <c r="J237" s="87"/>
      <c r="K237" s="88"/>
      <c r="L237" s="72"/>
      <c r="M237" s="3"/>
      <c r="N237" s="73"/>
      <c r="O237" s="74">
        <f>IF(C237=0,"",C237/B236)</f>
        <v>0.62068965517241381</v>
      </c>
      <c r="P237" s="75">
        <v>36</v>
      </c>
      <c r="Q237" s="76">
        <f t="shared" ref="Q237:Q244" si="20">IF(P237=0,"",P237/P236)</f>
        <v>0.62068965517241381</v>
      </c>
      <c r="R237" s="76">
        <f t="shared" ref="R237:R244" si="21">IF(P237=0,"",100%-Q237)</f>
        <v>0.37931034482758619</v>
      </c>
    </row>
    <row r="238" spans="1:19" ht="15.75" customHeight="1">
      <c r="A238" s="64">
        <v>1901</v>
      </c>
      <c r="B238" s="87"/>
      <c r="C238" s="87"/>
      <c r="D238" s="87">
        <v>35</v>
      </c>
      <c r="E238" s="87"/>
      <c r="F238" s="87"/>
      <c r="G238" s="87"/>
      <c r="H238" s="87"/>
      <c r="I238" s="87"/>
      <c r="J238" s="87"/>
      <c r="K238" s="88"/>
      <c r="L238" s="72"/>
      <c r="M238" s="3"/>
      <c r="N238" s="73"/>
      <c r="O238" s="74">
        <f>IF(D238=0,"",D238/C237)</f>
        <v>0.97222222222222221</v>
      </c>
      <c r="P238" s="75">
        <v>36</v>
      </c>
      <c r="Q238" s="76">
        <f t="shared" si="20"/>
        <v>1</v>
      </c>
      <c r="R238" s="76">
        <f t="shared" si="21"/>
        <v>0</v>
      </c>
      <c r="S238" s="8">
        <f>P238/P236</f>
        <v>0.62068965517241381</v>
      </c>
    </row>
    <row r="239" spans="1:19" ht="15.75" customHeight="1">
      <c r="A239" s="64">
        <v>1902</v>
      </c>
      <c r="B239" s="87"/>
      <c r="C239" s="87"/>
      <c r="D239" s="87"/>
      <c r="E239" s="87">
        <v>33</v>
      </c>
      <c r="F239" s="87"/>
      <c r="G239" s="87"/>
      <c r="H239" s="87"/>
      <c r="I239" s="87"/>
      <c r="J239" s="87"/>
      <c r="K239" s="88"/>
      <c r="L239" s="72"/>
      <c r="M239" s="3"/>
      <c r="N239" s="73"/>
      <c r="O239" s="74">
        <f>IF(E239=0,"",E239/D238)</f>
        <v>0.94285714285714284</v>
      </c>
      <c r="P239" s="75">
        <v>36</v>
      </c>
      <c r="Q239" s="76">
        <f t="shared" si="20"/>
        <v>1</v>
      </c>
      <c r="R239" s="76">
        <f t="shared" si="21"/>
        <v>0</v>
      </c>
    </row>
    <row r="240" spans="1:19" ht="15.75" customHeight="1">
      <c r="A240" s="64">
        <v>2001</v>
      </c>
      <c r="B240" s="87"/>
      <c r="C240" s="87"/>
      <c r="D240" s="87"/>
      <c r="E240" s="87"/>
      <c r="F240" s="87">
        <v>29</v>
      </c>
      <c r="G240" s="87"/>
      <c r="H240" s="87"/>
      <c r="I240" s="87"/>
      <c r="J240" s="87"/>
      <c r="K240" s="88"/>
      <c r="L240" s="72"/>
      <c r="M240" s="3"/>
      <c r="N240" s="73"/>
      <c r="O240" s="74">
        <f>IF(F240=0,"",F240/E239)</f>
        <v>0.87878787878787878</v>
      </c>
      <c r="P240" s="75">
        <v>32</v>
      </c>
      <c r="Q240" s="76">
        <f t="shared" si="20"/>
        <v>0.88888888888888884</v>
      </c>
      <c r="R240" s="76">
        <f t="shared" si="21"/>
        <v>0.11111111111111116</v>
      </c>
    </row>
    <row r="241" spans="1:23" ht="15.75" customHeight="1">
      <c r="A241" s="64">
        <v>2002</v>
      </c>
      <c r="B241" s="87"/>
      <c r="C241" s="87"/>
      <c r="D241" s="87"/>
      <c r="E241" s="87"/>
      <c r="F241" s="87"/>
      <c r="G241" s="87">
        <v>28</v>
      </c>
      <c r="H241" s="87"/>
      <c r="I241" s="87"/>
      <c r="J241" s="87"/>
      <c r="K241" s="88"/>
      <c r="L241" s="72"/>
      <c r="M241" s="3"/>
      <c r="N241" s="73"/>
      <c r="O241" s="74">
        <f>IF(G241=0,"",G241/F240)</f>
        <v>0.96551724137931039</v>
      </c>
      <c r="P241" s="75">
        <v>32</v>
      </c>
      <c r="Q241" s="76">
        <f t="shared" si="20"/>
        <v>1</v>
      </c>
      <c r="R241" s="76">
        <f t="shared" si="21"/>
        <v>0</v>
      </c>
    </row>
    <row r="242" spans="1:23" ht="15.75" customHeight="1">
      <c r="A242" s="64">
        <v>2101</v>
      </c>
      <c r="B242" s="87"/>
      <c r="C242" s="87"/>
      <c r="D242" s="87"/>
      <c r="E242" s="87"/>
      <c r="F242" s="87"/>
      <c r="G242" s="87"/>
      <c r="H242" s="87">
        <v>26</v>
      </c>
      <c r="I242" s="87"/>
      <c r="J242" s="87"/>
      <c r="K242" s="88"/>
      <c r="L242" s="72"/>
      <c r="M242" s="3"/>
      <c r="N242" s="73"/>
      <c r="O242" s="74">
        <f>IF(H242=0,"",H242/G241)</f>
        <v>0.9285714285714286</v>
      </c>
      <c r="P242" s="75">
        <v>30</v>
      </c>
      <c r="Q242" s="76">
        <f t="shared" si="20"/>
        <v>0.9375</v>
      </c>
      <c r="R242" s="76">
        <f t="shared" si="21"/>
        <v>6.25E-2</v>
      </c>
    </row>
    <row r="243" spans="1:23" ht="15.75" customHeight="1">
      <c r="A243" s="64">
        <v>2102</v>
      </c>
      <c r="B243" s="87"/>
      <c r="C243" s="87"/>
      <c r="D243" s="87"/>
      <c r="E243" s="87"/>
      <c r="F243" s="87"/>
      <c r="G243" s="87"/>
      <c r="H243" s="87"/>
      <c r="I243" s="87">
        <v>23</v>
      </c>
      <c r="J243" s="87"/>
      <c r="K243" s="88"/>
      <c r="L243" s="72"/>
      <c r="M243" s="3"/>
      <c r="N243" s="73"/>
      <c r="O243" s="74">
        <f>IF(I243=0,"",I243/H242)</f>
        <v>0.88461538461538458</v>
      </c>
      <c r="P243" s="75">
        <v>30</v>
      </c>
      <c r="Q243" s="76">
        <f t="shared" si="20"/>
        <v>1</v>
      </c>
      <c r="R243" s="76">
        <f t="shared" si="21"/>
        <v>0</v>
      </c>
    </row>
    <row r="244" spans="1:23" ht="15.75" customHeight="1">
      <c r="A244" s="64">
        <v>2201</v>
      </c>
      <c r="B244" s="87"/>
      <c r="C244" s="87"/>
      <c r="D244" s="87"/>
      <c r="E244" s="87"/>
      <c r="F244" s="87"/>
      <c r="G244" s="87"/>
      <c r="H244" s="87"/>
      <c r="I244" s="87"/>
      <c r="J244" s="87">
        <v>21</v>
      </c>
      <c r="K244" s="88">
        <v>20</v>
      </c>
      <c r="L244" s="72"/>
      <c r="M244" s="3"/>
      <c r="N244" s="73"/>
      <c r="O244" s="78">
        <f>IF(J244=0,"",J244/I243)</f>
        <v>0.91304347826086951</v>
      </c>
      <c r="P244" s="75">
        <v>28</v>
      </c>
      <c r="Q244" s="79">
        <f t="shared" si="20"/>
        <v>0.93333333333333335</v>
      </c>
      <c r="R244" s="79">
        <f t="shared" si="21"/>
        <v>6.6666666666666652E-2</v>
      </c>
    </row>
    <row r="245" spans="1:23" ht="15.75" customHeight="1">
      <c r="A245" s="64">
        <v>2202</v>
      </c>
      <c r="B245" s="87"/>
      <c r="C245" s="87"/>
      <c r="D245" s="87"/>
      <c r="E245" s="87"/>
      <c r="F245" s="87"/>
      <c r="G245" s="87"/>
      <c r="H245" s="87"/>
      <c r="I245" s="87"/>
      <c r="J245" s="87">
        <v>5</v>
      </c>
      <c r="K245" s="126">
        <v>2</v>
      </c>
      <c r="L245" s="72"/>
      <c r="M245" s="3"/>
      <c r="N245" s="30"/>
      <c r="O245" s="80"/>
      <c r="P245" s="81">
        <v>8</v>
      </c>
      <c r="Q245" s="82"/>
      <c r="R245" s="83"/>
    </row>
    <row r="246" spans="1:23" ht="15.75" customHeight="1">
      <c r="A246" s="64">
        <v>2301</v>
      </c>
      <c r="B246" s="87"/>
      <c r="C246" s="87"/>
      <c r="D246" s="87"/>
      <c r="E246" s="87"/>
      <c r="F246" s="87"/>
      <c r="G246" s="87"/>
      <c r="H246" s="87"/>
      <c r="I246" s="87"/>
      <c r="J246" s="87">
        <v>5</v>
      </c>
      <c r="K246" s="88">
        <v>4</v>
      </c>
      <c r="L246" s="72"/>
      <c r="M246" s="3"/>
      <c r="N246" s="30"/>
      <c r="O246" s="84"/>
      <c r="P246" s="85">
        <v>6</v>
      </c>
      <c r="Q246" s="86"/>
      <c r="R246" s="84"/>
    </row>
    <row r="247" spans="1:23" ht="15.75" customHeight="1">
      <c r="A247" s="64">
        <v>2302</v>
      </c>
      <c r="B247" s="87"/>
      <c r="C247" s="87"/>
      <c r="D247" s="87"/>
      <c r="E247" s="87"/>
      <c r="F247" s="87"/>
      <c r="G247" s="87"/>
      <c r="H247" s="87"/>
      <c r="I247" s="87"/>
      <c r="J247" s="87">
        <v>2</v>
      </c>
      <c r="K247" s="88">
        <v>1</v>
      </c>
      <c r="L247" s="72"/>
      <c r="M247" s="3"/>
      <c r="N247" s="30"/>
      <c r="O247" s="84"/>
      <c r="P247" s="85">
        <v>2</v>
      </c>
      <c r="Q247" s="86"/>
      <c r="R247" s="84"/>
    </row>
    <row r="248" spans="1:23" ht="15.75" customHeight="1">
      <c r="A248" s="64">
        <v>2401</v>
      </c>
      <c r="B248" s="87"/>
      <c r="C248" s="87"/>
      <c r="D248" s="87"/>
      <c r="E248" s="87"/>
      <c r="F248" s="87"/>
      <c r="G248" s="87"/>
      <c r="H248" s="87"/>
      <c r="I248" s="87"/>
      <c r="J248" s="87">
        <v>1</v>
      </c>
      <c r="K248" s="88">
        <v>1</v>
      </c>
      <c r="L248" s="72"/>
      <c r="M248" s="3"/>
      <c r="N248" s="30"/>
      <c r="O248" s="84"/>
      <c r="P248" s="85">
        <v>1</v>
      </c>
      <c r="Q248" s="86"/>
      <c r="R248" s="84"/>
    </row>
    <row r="249" spans="1:23" ht="15.75" customHeight="1">
      <c r="A249" s="64">
        <v>2402</v>
      </c>
      <c r="B249" s="87"/>
      <c r="C249" s="87"/>
      <c r="D249" s="87"/>
      <c r="E249" s="87"/>
      <c r="F249" s="87"/>
      <c r="G249" s="87"/>
      <c r="H249" s="87"/>
      <c r="I249" s="87"/>
      <c r="J249" s="87"/>
      <c r="K249" s="88"/>
      <c r="L249" s="72"/>
      <c r="M249" s="3"/>
      <c r="N249" s="30"/>
      <c r="O249" s="3"/>
      <c r="P249" s="30"/>
      <c r="Q249" s="23"/>
      <c r="R249" s="84"/>
    </row>
    <row r="250" spans="1:23" ht="15.75" customHeight="1">
      <c r="A250" s="64">
        <v>2501</v>
      </c>
      <c r="B250" s="87"/>
      <c r="C250" s="87"/>
      <c r="D250" s="87"/>
      <c r="E250" s="87"/>
      <c r="F250" s="87"/>
      <c r="G250" s="87"/>
      <c r="H250" s="87"/>
      <c r="I250" s="87"/>
      <c r="J250" s="87"/>
      <c r="K250" s="88"/>
      <c r="L250" s="72"/>
      <c r="M250" s="3"/>
      <c r="N250" s="30"/>
      <c r="O250" s="89" t="s">
        <v>83</v>
      </c>
      <c r="P250" s="90">
        <v>19</v>
      </c>
      <c r="Q250" s="91">
        <f>K253</f>
        <v>28</v>
      </c>
      <c r="R250" s="92" t="s">
        <v>11</v>
      </c>
    </row>
    <row r="251" spans="1:23" ht="15.75" customHeight="1">
      <c r="A251" s="64">
        <v>2502</v>
      </c>
      <c r="B251" s="87"/>
      <c r="C251" s="87"/>
      <c r="D251" s="87"/>
      <c r="E251" s="87"/>
      <c r="F251" s="87"/>
      <c r="G251" s="87"/>
      <c r="H251" s="87"/>
      <c r="I251" s="87"/>
      <c r="J251" s="87"/>
      <c r="K251" s="88"/>
      <c r="L251" s="72"/>
      <c r="M251" s="3"/>
      <c r="N251" s="30"/>
      <c r="O251" s="93" t="s">
        <v>85</v>
      </c>
      <c r="P251" s="94">
        <f>IF(P250/B236=0,"",P250/B236)</f>
        <v>0.32758620689655171</v>
      </c>
      <c r="Q251" s="95">
        <f>IF(P250/Q250=0,"",P250/Q250)</f>
        <v>0.6785714285714286</v>
      </c>
      <c r="R251" s="96" t="s">
        <v>86</v>
      </c>
    </row>
    <row r="252" spans="1:23" ht="15.75" customHeight="1">
      <c r="A252" s="64">
        <v>2601</v>
      </c>
      <c r="B252" s="87"/>
      <c r="C252" s="87"/>
      <c r="D252" s="87"/>
      <c r="E252" s="87"/>
      <c r="F252" s="87"/>
      <c r="G252" s="87"/>
      <c r="H252" s="87"/>
      <c r="I252" s="87"/>
      <c r="J252" s="87"/>
      <c r="K252" s="88"/>
      <c r="L252" s="97"/>
      <c r="M252" s="98"/>
      <c r="N252" s="99"/>
      <c r="O252" s="98"/>
      <c r="P252" s="99"/>
      <c r="Q252" s="99"/>
      <c r="R252" s="122"/>
    </row>
    <row r="253" spans="1:23" ht="18" customHeight="1">
      <c r="A253" s="29"/>
      <c r="B253" s="30"/>
      <c r="C253" s="30"/>
      <c r="D253" s="30"/>
      <c r="E253" s="288" t="s">
        <v>111</v>
      </c>
      <c r="F253" s="289"/>
      <c r="G253" s="289"/>
      <c r="H253" s="289"/>
      <c r="I253" s="289"/>
      <c r="J253" s="289"/>
      <c r="K253" s="101">
        <f>SUM(K236:K249)</f>
        <v>28</v>
      </c>
      <c r="L253" s="102">
        <f>IF(K244=0,"",K244/B236)</f>
        <v>0.34482758620689657</v>
      </c>
      <c r="M253" s="102">
        <f>IF(K253=0,"",K253/B236)</f>
        <v>0.48275862068965519</v>
      </c>
      <c r="N253" s="102">
        <f>IF(K244=0,"",M253-L253)</f>
        <v>0.13793103448275862</v>
      </c>
      <c r="O253" s="3"/>
      <c r="P253" s="30"/>
      <c r="Q253" s="23"/>
      <c r="R253" s="3"/>
    </row>
    <row r="254" spans="1:23" ht="12.75" customHeight="1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"/>
      <c r="M254" s="3"/>
      <c r="N254" s="30"/>
      <c r="O254" s="3"/>
      <c r="P254" s="30"/>
      <c r="Q254" s="30"/>
      <c r="R254" s="30"/>
    </row>
    <row r="255" spans="1:23" ht="12.75" customHeight="1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"/>
      <c r="M255" s="3"/>
      <c r="N255" s="30"/>
      <c r="O255" s="3"/>
      <c r="P255" s="30"/>
      <c r="Q255" s="30"/>
      <c r="R255" s="30"/>
    </row>
    <row r="256" spans="1:23" ht="26.25" customHeight="1">
      <c r="A256" s="2"/>
      <c r="B256" s="291" t="s">
        <v>99</v>
      </c>
      <c r="C256" s="292"/>
      <c r="D256" s="292"/>
      <c r="E256" s="292"/>
      <c r="F256" s="292"/>
      <c r="G256" s="292"/>
      <c r="H256" s="292"/>
      <c r="I256" s="292"/>
      <c r="J256" s="292"/>
      <c r="K256" s="60" t="s">
        <v>116</v>
      </c>
      <c r="L256" s="60"/>
      <c r="M256" s="60"/>
      <c r="N256" s="30"/>
      <c r="O256" s="3"/>
      <c r="P256" s="30"/>
      <c r="Q256" s="30"/>
      <c r="R256" s="30"/>
      <c r="W256" s="252">
        <f>AVERAGE(L253,L275)</f>
        <v>0.33697075512876473</v>
      </c>
    </row>
    <row r="257" spans="1:19" ht="20.25" customHeight="1">
      <c r="A257" s="293" t="s">
        <v>10</v>
      </c>
      <c r="B257" s="294" t="s">
        <v>100</v>
      </c>
      <c r="C257" s="289"/>
      <c r="D257" s="289"/>
      <c r="E257" s="289"/>
      <c r="F257" s="289"/>
      <c r="G257" s="289"/>
      <c r="H257" s="289"/>
      <c r="I257" s="289"/>
      <c r="J257" s="290"/>
      <c r="K257" s="295" t="s">
        <v>11</v>
      </c>
      <c r="L257" s="286" t="s">
        <v>3</v>
      </c>
      <c r="M257" s="286" t="s">
        <v>4</v>
      </c>
      <c r="N257" s="284" t="s">
        <v>5</v>
      </c>
      <c r="O257" s="286" t="s">
        <v>6</v>
      </c>
      <c r="P257" s="287" t="s">
        <v>7</v>
      </c>
      <c r="Q257" s="287" t="s">
        <v>8</v>
      </c>
      <c r="R257" s="286" t="s">
        <v>101</v>
      </c>
    </row>
    <row r="258" spans="1:19" ht="15.75" customHeight="1">
      <c r="A258" s="285"/>
      <c r="B258" s="64" t="s">
        <v>102</v>
      </c>
      <c r="C258" s="64" t="s">
        <v>103</v>
      </c>
      <c r="D258" s="64" t="s">
        <v>104</v>
      </c>
      <c r="E258" s="64" t="s">
        <v>105</v>
      </c>
      <c r="F258" s="64" t="s">
        <v>106</v>
      </c>
      <c r="G258" s="64" t="s">
        <v>107</v>
      </c>
      <c r="H258" s="64" t="s">
        <v>108</v>
      </c>
      <c r="I258" s="64" t="s">
        <v>109</v>
      </c>
      <c r="J258" s="64" t="s">
        <v>110</v>
      </c>
      <c r="K258" s="285"/>
      <c r="L258" s="285"/>
      <c r="M258" s="285"/>
      <c r="N258" s="285"/>
      <c r="O258" s="285"/>
      <c r="P258" s="285"/>
      <c r="Q258" s="285"/>
      <c r="R258" s="285"/>
    </row>
    <row r="259" spans="1:19" ht="15.75" customHeight="1">
      <c r="A259" s="64">
        <v>1802</v>
      </c>
      <c r="B259" s="65">
        <v>158</v>
      </c>
      <c r="C259" s="87"/>
      <c r="D259" s="87"/>
      <c r="E259" s="87"/>
      <c r="F259" s="87"/>
      <c r="G259" s="87"/>
      <c r="H259" s="87"/>
      <c r="I259" s="87"/>
      <c r="J259" s="87"/>
      <c r="K259" s="88"/>
      <c r="L259" s="67"/>
      <c r="M259" s="49"/>
      <c r="N259" s="68"/>
      <c r="O259" s="107"/>
      <c r="P259" s="70">
        <f>B259</f>
        <v>158</v>
      </c>
      <c r="Q259" s="108"/>
      <c r="R259" s="107"/>
    </row>
    <row r="260" spans="1:19" ht="15.75" customHeight="1">
      <c r="A260" s="64">
        <v>1901</v>
      </c>
      <c r="B260" s="87"/>
      <c r="C260" s="87">
        <v>115</v>
      </c>
      <c r="D260" s="87"/>
      <c r="E260" s="87"/>
      <c r="F260" s="87"/>
      <c r="G260" s="87"/>
      <c r="H260" s="87"/>
      <c r="I260" s="87"/>
      <c r="J260" s="87"/>
      <c r="K260" s="88"/>
      <c r="L260" s="72"/>
      <c r="M260" s="3"/>
      <c r="N260" s="73"/>
      <c r="O260" s="74">
        <f>IF(C260=0,"",C260/B259)</f>
        <v>0.72784810126582278</v>
      </c>
      <c r="P260" s="75">
        <v>115</v>
      </c>
      <c r="Q260" s="76">
        <f t="shared" ref="Q260:Q267" si="22">IF(P260=0,"",P260/P259)</f>
        <v>0.72784810126582278</v>
      </c>
      <c r="R260" s="76">
        <f t="shared" ref="R260:R267" si="23">IF(P260=0,"",100%-Q260)</f>
        <v>0.27215189873417722</v>
      </c>
    </row>
    <row r="261" spans="1:19" ht="15.75" customHeight="1">
      <c r="A261" s="64">
        <v>1902</v>
      </c>
      <c r="B261" s="87"/>
      <c r="C261" s="87"/>
      <c r="D261" s="87">
        <v>88</v>
      </c>
      <c r="E261" s="87"/>
      <c r="F261" s="87"/>
      <c r="G261" s="87"/>
      <c r="H261" s="87"/>
      <c r="I261" s="87"/>
      <c r="J261" s="87"/>
      <c r="K261" s="88"/>
      <c r="L261" s="72"/>
      <c r="M261" s="3"/>
      <c r="N261" s="73"/>
      <c r="O261" s="74">
        <f>IF(D261=0,"",D261/C260)</f>
        <v>0.76521739130434785</v>
      </c>
      <c r="P261" s="75">
        <v>105</v>
      </c>
      <c r="Q261" s="76">
        <f t="shared" si="22"/>
        <v>0.91304347826086951</v>
      </c>
      <c r="R261" s="76">
        <f t="shared" si="23"/>
        <v>8.6956521739130488E-2</v>
      </c>
      <c r="S261" s="8">
        <f>P261/P259</f>
        <v>0.66455696202531644</v>
      </c>
    </row>
    <row r="262" spans="1:19" ht="15.75" customHeight="1">
      <c r="A262" s="64">
        <v>2001</v>
      </c>
      <c r="B262" s="87"/>
      <c r="C262" s="87"/>
      <c r="D262" s="87"/>
      <c r="E262" s="87">
        <v>80</v>
      </c>
      <c r="F262" s="87"/>
      <c r="G262" s="87"/>
      <c r="H262" s="87"/>
      <c r="I262" s="87"/>
      <c r="J262" s="87"/>
      <c r="K262" s="88"/>
      <c r="L262" s="72"/>
      <c r="M262" s="3"/>
      <c r="N262" s="73"/>
      <c r="O262" s="74">
        <f>IF(E262=0,"",E262/D261)</f>
        <v>0.90909090909090906</v>
      </c>
      <c r="P262" s="75">
        <v>99</v>
      </c>
      <c r="Q262" s="76">
        <f t="shared" si="22"/>
        <v>0.94285714285714284</v>
      </c>
      <c r="R262" s="76">
        <f t="shared" si="23"/>
        <v>5.7142857142857162E-2</v>
      </c>
    </row>
    <row r="263" spans="1:19" ht="15.75" customHeight="1">
      <c r="A263" s="64">
        <v>2002</v>
      </c>
      <c r="B263" s="87"/>
      <c r="C263" s="87"/>
      <c r="D263" s="87"/>
      <c r="E263" s="87"/>
      <c r="F263" s="87">
        <v>78</v>
      </c>
      <c r="G263" s="87"/>
      <c r="H263" s="87"/>
      <c r="I263" s="87"/>
      <c r="J263" s="87"/>
      <c r="K263" s="88"/>
      <c r="L263" s="72"/>
      <c r="M263" s="3"/>
      <c r="N263" s="73"/>
      <c r="O263" s="74">
        <f>IF(F263=0,"",F263/E262)</f>
        <v>0.97499999999999998</v>
      </c>
      <c r="P263" s="75">
        <v>97</v>
      </c>
      <c r="Q263" s="76">
        <f t="shared" si="22"/>
        <v>0.97979797979797978</v>
      </c>
      <c r="R263" s="76">
        <f t="shared" si="23"/>
        <v>2.0202020202020221E-2</v>
      </c>
    </row>
    <row r="264" spans="1:19" ht="15.75" customHeight="1">
      <c r="A264" s="64">
        <v>2101</v>
      </c>
      <c r="B264" s="87"/>
      <c r="C264" s="87"/>
      <c r="D264" s="87"/>
      <c r="E264" s="87"/>
      <c r="F264" s="87"/>
      <c r="G264" s="87">
        <v>73</v>
      </c>
      <c r="H264" s="87"/>
      <c r="I264" s="87"/>
      <c r="J264" s="87"/>
      <c r="K264" s="88"/>
      <c r="L264" s="72"/>
      <c r="M264" s="3"/>
      <c r="N264" s="73"/>
      <c r="O264" s="74">
        <f>IF(G264=0,"",G264/F263)</f>
        <v>0.9358974358974359</v>
      </c>
      <c r="P264" s="75">
        <v>93</v>
      </c>
      <c r="Q264" s="76">
        <f t="shared" si="22"/>
        <v>0.95876288659793818</v>
      </c>
      <c r="R264" s="76">
        <f t="shared" si="23"/>
        <v>4.123711340206182E-2</v>
      </c>
    </row>
    <row r="265" spans="1:19" ht="15.75" customHeight="1">
      <c r="A265" s="64">
        <v>2102</v>
      </c>
      <c r="B265" s="87"/>
      <c r="C265" s="87"/>
      <c r="D265" s="87"/>
      <c r="E265" s="87"/>
      <c r="F265" s="87"/>
      <c r="G265" s="87"/>
      <c r="H265" s="87">
        <v>70</v>
      </c>
      <c r="I265" s="87"/>
      <c r="J265" s="87"/>
      <c r="K265" s="88"/>
      <c r="L265" s="72"/>
      <c r="M265" s="3"/>
      <c r="N265" s="73"/>
      <c r="O265" s="74">
        <f>IF(H265=0,"",H265/G264)</f>
        <v>0.95890410958904104</v>
      </c>
      <c r="P265" s="75">
        <v>88</v>
      </c>
      <c r="Q265" s="76">
        <f t="shared" si="22"/>
        <v>0.94623655913978499</v>
      </c>
      <c r="R265" s="76">
        <f t="shared" si="23"/>
        <v>5.3763440860215006E-2</v>
      </c>
    </row>
    <row r="266" spans="1:19" ht="15.75" customHeight="1">
      <c r="A266" s="64">
        <v>2201</v>
      </c>
      <c r="B266" s="87"/>
      <c r="C266" s="87"/>
      <c r="D266" s="87"/>
      <c r="E266" s="87"/>
      <c r="F266" s="87"/>
      <c r="G266" s="87"/>
      <c r="H266" s="87"/>
      <c r="I266" s="87">
        <v>62</v>
      </c>
      <c r="J266" s="87"/>
      <c r="K266" s="88"/>
      <c r="L266" s="72"/>
      <c r="M266" s="3"/>
      <c r="N266" s="73"/>
      <c r="O266" s="74">
        <f>IF(I266=0,"",I266/H265)</f>
        <v>0.88571428571428568</v>
      </c>
      <c r="P266" s="75">
        <v>85</v>
      </c>
      <c r="Q266" s="76">
        <f t="shared" si="22"/>
        <v>0.96590909090909094</v>
      </c>
      <c r="R266" s="76">
        <f t="shared" si="23"/>
        <v>3.4090909090909061E-2</v>
      </c>
    </row>
    <row r="267" spans="1:19" ht="15.75" customHeight="1">
      <c r="A267" s="64">
        <v>2202</v>
      </c>
      <c r="B267" s="87"/>
      <c r="C267" s="87"/>
      <c r="D267" s="87"/>
      <c r="E267" s="87"/>
      <c r="F267" s="87"/>
      <c r="G267" s="87"/>
      <c r="H267" s="87"/>
      <c r="I267" s="87"/>
      <c r="J267" s="87">
        <v>59</v>
      </c>
      <c r="K267" s="126">
        <v>52</v>
      </c>
      <c r="L267" s="72"/>
      <c r="M267" s="3"/>
      <c r="N267" s="73"/>
      <c r="O267" s="78">
        <f>IF(J267=0,"",J267/I266)</f>
        <v>0.95161290322580649</v>
      </c>
      <c r="P267" s="75">
        <v>83</v>
      </c>
      <c r="Q267" s="79">
        <f t="shared" si="22"/>
        <v>0.97647058823529409</v>
      </c>
      <c r="R267" s="79">
        <f t="shared" si="23"/>
        <v>2.352941176470591E-2</v>
      </c>
    </row>
    <row r="268" spans="1:19" ht="15.75" customHeight="1">
      <c r="A268" s="64">
        <v>2301</v>
      </c>
      <c r="B268" s="87"/>
      <c r="C268" s="87"/>
      <c r="D268" s="87"/>
      <c r="E268" s="87"/>
      <c r="F268" s="87"/>
      <c r="G268" s="87"/>
      <c r="H268" s="87"/>
      <c r="I268" s="87"/>
      <c r="J268" s="87">
        <v>21</v>
      </c>
      <c r="K268" s="88">
        <v>16</v>
      </c>
      <c r="L268" s="72"/>
      <c r="M268" s="3"/>
      <c r="N268" s="30"/>
      <c r="O268" s="124"/>
      <c r="P268" s="81">
        <v>29</v>
      </c>
      <c r="Q268" s="82"/>
      <c r="R268" s="83"/>
    </row>
    <row r="269" spans="1:19" ht="15.75" customHeight="1">
      <c r="A269" s="64">
        <v>2302</v>
      </c>
      <c r="B269" s="87"/>
      <c r="C269" s="87"/>
      <c r="D269" s="87"/>
      <c r="E269" s="87"/>
      <c r="F269" s="87"/>
      <c r="G269" s="87"/>
      <c r="H269" s="87"/>
      <c r="I269" s="87"/>
      <c r="J269" s="87">
        <v>9</v>
      </c>
      <c r="K269" s="88">
        <v>4</v>
      </c>
      <c r="L269" s="72"/>
      <c r="M269" s="3"/>
      <c r="N269" s="30"/>
      <c r="O269" s="84"/>
      <c r="P269" s="85">
        <v>12</v>
      </c>
      <c r="Q269" s="86"/>
      <c r="R269" s="84"/>
    </row>
    <row r="270" spans="1:19" ht="15.75" customHeight="1">
      <c r="A270" s="64">
        <v>2401</v>
      </c>
      <c r="B270" s="87"/>
      <c r="C270" s="87"/>
      <c r="D270" s="87"/>
      <c r="E270" s="87"/>
      <c r="F270" s="87"/>
      <c r="G270" s="87"/>
      <c r="H270" s="87"/>
      <c r="I270" s="87"/>
      <c r="J270" s="87">
        <v>3</v>
      </c>
      <c r="K270" s="88">
        <v>2</v>
      </c>
      <c r="L270" s="72"/>
      <c r="M270" s="3"/>
      <c r="N270" s="30"/>
      <c r="O270" s="84"/>
      <c r="P270" s="85">
        <v>4</v>
      </c>
      <c r="Q270" s="86"/>
      <c r="R270" s="84"/>
    </row>
    <row r="271" spans="1:19" ht="15.75" customHeight="1">
      <c r="A271" s="64">
        <v>2402</v>
      </c>
      <c r="B271" s="87"/>
      <c r="C271" s="87"/>
      <c r="D271" s="87"/>
      <c r="E271" s="87"/>
      <c r="F271" s="87"/>
      <c r="G271" s="87"/>
      <c r="H271" s="87"/>
      <c r="I271" s="87"/>
      <c r="J271" s="87">
        <v>3</v>
      </c>
      <c r="K271" s="88">
        <v>3</v>
      </c>
      <c r="L271" s="72"/>
      <c r="M271" s="3"/>
      <c r="N271" s="30"/>
      <c r="O271" s="3"/>
      <c r="P271" s="30">
        <v>4</v>
      </c>
      <c r="Q271" s="23"/>
      <c r="R271" s="84"/>
    </row>
    <row r="272" spans="1:19" ht="15.75" customHeight="1">
      <c r="A272" s="64">
        <v>2501</v>
      </c>
      <c r="B272" s="87"/>
      <c r="C272" s="87"/>
      <c r="D272" s="87"/>
      <c r="E272" s="87"/>
      <c r="F272" s="87"/>
      <c r="G272" s="87"/>
      <c r="H272" s="87"/>
      <c r="I272" s="87"/>
      <c r="J272" s="87"/>
      <c r="K272" s="88"/>
      <c r="L272" s="72"/>
      <c r="M272" s="3"/>
      <c r="N272" s="30"/>
      <c r="O272" s="89" t="s">
        <v>83</v>
      </c>
      <c r="P272" s="90">
        <v>38</v>
      </c>
      <c r="Q272" s="91">
        <f>K275</f>
        <v>77</v>
      </c>
      <c r="R272" s="92" t="s">
        <v>11</v>
      </c>
    </row>
    <row r="273" spans="1:19" ht="15.75" customHeight="1">
      <c r="A273" s="64">
        <v>2502</v>
      </c>
      <c r="B273" s="87"/>
      <c r="C273" s="87"/>
      <c r="D273" s="87"/>
      <c r="E273" s="87"/>
      <c r="F273" s="87"/>
      <c r="G273" s="87"/>
      <c r="H273" s="87"/>
      <c r="I273" s="87"/>
      <c r="J273" s="87"/>
      <c r="K273" s="88"/>
      <c r="L273" s="72"/>
      <c r="M273" s="3"/>
      <c r="N273" s="30"/>
      <c r="O273" s="93" t="s">
        <v>85</v>
      </c>
      <c r="P273" s="94">
        <f>IF(P272/B259=0,"",P272/B259)</f>
        <v>0.24050632911392406</v>
      </c>
      <c r="Q273" s="95">
        <f>IF(P272/Q272=0,"",P272/Q272)</f>
        <v>0.4935064935064935</v>
      </c>
      <c r="R273" s="96" t="s">
        <v>86</v>
      </c>
    </row>
    <row r="274" spans="1:19" ht="15.75" customHeight="1">
      <c r="A274" s="64">
        <v>2601</v>
      </c>
      <c r="B274" s="87"/>
      <c r="C274" s="87"/>
      <c r="D274" s="87"/>
      <c r="E274" s="87"/>
      <c r="F274" s="87"/>
      <c r="G274" s="87"/>
      <c r="H274" s="87"/>
      <c r="I274" s="87"/>
      <c r="J274" s="87"/>
      <c r="K274" s="88"/>
      <c r="L274" s="97"/>
      <c r="M274" s="98"/>
      <c r="N274" s="99"/>
      <c r="O274" s="98"/>
      <c r="P274" s="99"/>
      <c r="Q274" s="99"/>
      <c r="R274" s="122"/>
    </row>
    <row r="275" spans="1:19" ht="18" customHeight="1">
      <c r="A275" s="29"/>
      <c r="B275" s="30"/>
      <c r="C275" s="30"/>
      <c r="D275" s="30"/>
      <c r="E275" s="288" t="s">
        <v>111</v>
      </c>
      <c r="F275" s="289"/>
      <c r="G275" s="289"/>
      <c r="H275" s="289"/>
      <c r="I275" s="289"/>
      <c r="J275" s="289"/>
      <c r="K275" s="101">
        <f>SUM(K259:K271)</f>
        <v>77</v>
      </c>
      <c r="L275" s="102">
        <f>IF(K267=0,"",K267/B259)</f>
        <v>0.32911392405063289</v>
      </c>
      <c r="M275" s="102">
        <f>IF(K275=0,"",K275/B259)</f>
        <v>0.48734177215189872</v>
      </c>
      <c r="N275" s="102">
        <f>IF(K267=0,"",M275-L275)</f>
        <v>0.15822784810126583</v>
      </c>
      <c r="O275" s="3"/>
      <c r="P275" s="30"/>
      <c r="Q275" s="23"/>
      <c r="R275" s="3"/>
    </row>
    <row r="276" spans="1:19" ht="12.75" customHeight="1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"/>
      <c r="M276" s="3"/>
      <c r="N276" s="30"/>
      <c r="O276" s="3"/>
      <c r="P276" s="30"/>
      <c r="Q276" s="30"/>
      <c r="R276" s="30"/>
    </row>
    <row r="277" spans="1:19" ht="12.75" customHeight="1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"/>
      <c r="M277" s="3"/>
      <c r="N277" s="30"/>
      <c r="O277" s="3"/>
      <c r="P277" s="30"/>
      <c r="Q277" s="30"/>
      <c r="R277" s="30"/>
    </row>
    <row r="278" spans="1:19" ht="12.75" customHeight="1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"/>
      <c r="M278" s="3"/>
      <c r="N278" s="30"/>
      <c r="O278" s="3"/>
      <c r="P278" s="30"/>
      <c r="Q278" s="30"/>
      <c r="R278" s="30"/>
    </row>
    <row r="279" spans="1:19" ht="26.25" customHeight="1">
      <c r="A279" s="2"/>
      <c r="B279" s="291" t="s">
        <v>99</v>
      </c>
      <c r="C279" s="292"/>
      <c r="D279" s="292"/>
      <c r="E279" s="292"/>
      <c r="F279" s="292"/>
      <c r="G279" s="292"/>
      <c r="H279" s="292"/>
      <c r="I279" s="292"/>
      <c r="J279" s="292"/>
      <c r="K279" s="60" t="s">
        <v>117</v>
      </c>
      <c r="L279" s="60"/>
      <c r="M279" s="60"/>
      <c r="N279" s="30"/>
      <c r="O279" s="3"/>
      <c r="P279" s="30"/>
      <c r="Q279" s="30"/>
      <c r="R279" s="30"/>
    </row>
    <row r="280" spans="1:19" ht="20.25" customHeight="1">
      <c r="A280" s="293" t="s">
        <v>10</v>
      </c>
      <c r="B280" s="294" t="s">
        <v>100</v>
      </c>
      <c r="C280" s="289"/>
      <c r="D280" s="289"/>
      <c r="E280" s="289"/>
      <c r="F280" s="289"/>
      <c r="G280" s="289"/>
      <c r="H280" s="289"/>
      <c r="I280" s="289"/>
      <c r="J280" s="290"/>
      <c r="K280" s="295" t="s">
        <v>11</v>
      </c>
      <c r="L280" s="286" t="s">
        <v>3</v>
      </c>
      <c r="M280" s="286" t="s">
        <v>4</v>
      </c>
      <c r="N280" s="284" t="s">
        <v>5</v>
      </c>
      <c r="O280" s="286" t="s">
        <v>6</v>
      </c>
      <c r="P280" s="287" t="s">
        <v>7</v>
      </c>
      <c r="Q280" s="287" t="s">
        <v>8</v>
      </c>
      <c r="R280" s="286" t="s">
        <v>101</v>
      </c>
    </row>
    <row r="281" spans="1:19" ht="15.75" customHeight="1">
      <c r="A281" s="285"/>
      <c r="B281" s="64" t="s">
        <v>102</v>
      </c>
      <c r="C281" s="64" t="s">
        <v>103</v>
      </c>
      <c r="D281" s="64" t="s">
        <v>104</v>
      </c>
      <c r="E281" s="64" t="s">
        <v>105</v>
      </c>
      <c r="F281" s="64" t="s">
        <v>106</v>
      </c>
      <c r="G281" s="64" t="s">
        <v>107</v>
      </c>
      <c r="H281" s="64" t="s">
        <v>108</v>
      </c>
      <c r="I281" s="64" t="s">
        <v>109</v>
      </c>
      <c r="J281" s="64" t="s">
        <v>110</v>
      </c>
      <c r="K281" s="285"/>
      <c r="L281" s="285"/>
      <c r="M281" s="285"/>
      <c r="N281" s="285"/>
      <c r="O281" s="285"/>
      <c r="P281" s="285"/>
      <c r="Q281" s="285"/>
      <c r="R281" s="285"/>
    </row>
    <row r="282" spans="1:19" ht="15.75" customHeight="1">
      <c r="A282" s="64">
        <v>1901</v>
      </c>
      <c r="B282" s="65">
        <v>72</v>
      </c>
      <c r="C282" s="87"/>
      <c r="D282" s="87"/>
      <c r="E282" s="87"/>
      <c r="F282" s="87"/>
      <c r="G282" s="87"/>
      <c r="H282" s="87"/>
      <c r="I282" s="87"/>
      <c r="J282" s="87"/>
      <c r="K282" s="88"/>
      <c r="L282" s="67"/>
      <c r="M282" s="49"/>
      <c r="N282" s="68"/>
      <c r="O282" s="107"/>
      <c r="P282" s="70">
        <f>B282</f>
        <v>72</v>
      </c>
      <c r="Q282" s="108"/>
      <c r="R282" s="107"/>
    </row>
    <row r="283" spans="1:19" ht="15.75" customHeight="1">
      <c r="A283" s="64">
        <v>1902</v>
      </c>
      <c r="B283" s="87"/>
      <c r="C283" s="87">
        <v>54</v>
      </c>
      <c r="D283" s="87"/>
      <c r="E283" s="87"/>
      <c r="F283" s="87"/>
      <c r="G283" s="87"/>
      <c r="H283" s="87"/>
      <c r="I283" s="87"/>
      <c r="J283" s="87"/>
      <c r="K283" s="88"/>
      <c r="L283" s="72"/>
      <c r="M283" s="3"/>
      <c r="N283" s="73"/>
      <c r="O283" s="74">
        <f>IF(C283=0,"",C283/B282)</f>
        <v>0.75</v>
      </c>
      <c r="P283" s="75">
        <v>54</v>
      </c>
      <c r="Q283" s="76">
        <f t="shared" ref="Q283:Q290" si="24">IF(P283=0,"",P283/P282)</f>
        <v>0.75</v>
      </c>
      <c r="R283" s="76">
        <f t="shared" ref="R283:R290" si="25">IF(P283=0,"",100%-Q283)</f>
        <v>0.25</v>
      </c>
    </row>
    <row r="284" spans="1:19" ht="15.75" customHeight="1">
      <c r="A284" s="64">
        <v>2001</v>
      </c>
      <c r="B284" s="87"/>
      <c r="C284" s="87"/>
      <c r="D284" s="87">
        <v>44</v>
      </c>
      <c r="E284" s="87"/>
      <c r="F284" s="87"/>
      <c r="G284" s="87"/>
      <c r="H284" s="87"/>
      <c r="I284" s="87"/>
      <c r="J284" s="87"/>
      <c r="K284" s="88"/>
      <c r="L284" s="72"/>
      <c r="M284" s="3"/>
      <c r="N284" s="73"/>
      <c r="O284" s="74">
        <f>IF(D284=0,"",D284/C283)</f>
        <v>0.81481481481481477</v>
      </c>
      <c r="P284" s="75">
        <v>49</v>
      </c>
      <c r="Q284" s="76">
        <f t="shared" si="24"/>
        <v>0.90740740740740744</v>
      </c>
      <c r="R284" s="76">
        <f t="shared" si="25"/>
        <v>9.259259259259256E-2</v>
      </c>
      <c r="S284" s="8">
        <f>P284/P282</f>
        <v>0.68055555555555558</v>
      </c>
    </row>
    <row r="285" spans="1:19" ht="15.75" customHeight="1">
      <c r="A285" s="64">
        <v>2002</v>
      </c>
      <c r="B285" s="87"/>
      <c r="C285" s="87"/>
      <c r="D285" s="87"/>
      <c r="E285" s="87">
        <v>41</v>
      </c>
      <c r="F285" s="87"/>
      <c r="G285" s="87"/>
      <c r="H285" s="87"/>
      <c r="I285" s="87"/>
      <c r="J285" s="87"/>
      <c r="K285" s="88"/>
      <c r="L285" s="72"/>
      <c r="M285" s="3"/>
      <c r="N285" s="73"/>
      <c r="O285" s="74">
        <f>IF(E285=0,"",E285/D284)</f>
        <v>0.93181818181818177</v>
      </c>
      <c r="P285" s="75">
        <v>47</v>
      </c>
      <c r="Q285" s="76">
        <f t="shared" si="24"/>
        <v>0.95918367346938771</v>
      </c>
      <c r="R285" s="76">
        <f t="shared" si="25"/>
        <v>4.081632653061229E-2</v>
      </c>
    </row>
    <row r="286" spans="1:19" ht="15.75" customHeight="1">
      <c r="A286" s="64">
        <v>2101</v>
      </c>
      <c r="B286" s="87"/>
      <c r="C286" s="87"/>
      <c r="D286" s="87"/>
      <c r="E286" s="87"/>
      <c r="F286" s="87">
        <v>38</v>
      </c>
      <c r="G286" s="87"/>
      <c r="H286" s="87"/>
      <c r="I286" s="87"/>
      <c r="J286" s="87"/>
      <c r="K286" s="88"/>
      <c r="L286" s="72"/>
      <c r="M286" s="3"/>
      <c r="N286" s="73"/>
      <c r="O286" s="74">
        <f>IF(F286=0,"",F286/E285)</f>
        <v>0.92682926829268297</v>
      </c>
      <c r="P286" s="75">
        <v>44</v>
      </c>
      <c r="Q286" s="76">
        <f t="shared" si="24"/>
        <v>0.93617021276595747</v>
      </c>
      <c r="R286" s="76">
        <f t="shared" si="25"/>
        <v>6.3829787234042534E-2</v>
      </c>
    </row>
    <row r="287" spans="1:19" ht="15.75" customHeight="1">
      <c r="A287" s="64">
        <v>2102</v>
      </c>
      <c r="B287" s="87"/>
      <c r="C287" s="87"/>
      <c r="D287" s="87"/>
      <c r="E287" s="87"/>
      <c r="F287" s="87"/>
      <c r="G287" s="87">
        <v>36</v>
      </c>
      <c r="H287" s="87"/>
      <c r="I287" s="87"/>
      <c r="J287" s="87"/>
      <c r="K287" s="88"/>
      <c r="L287" s="72"/>
      <c r="M287" s="3"/>
      <c r="N287" s="73"/>
      <c r="O287" s="74">
        <f>IF(G287=0,"",G287/F286)</f>
        <v>0.94736842105263153</v>
      </c>
      <c r="P287" s="75">
        <v>42</v>
      </c>
      <c r="Q287" s="76">
        <f t="shared" si="24"/>
        <v>0.95454545454545459</v>
      </c>
      <c r="R287" s="76">
        <f t="shared" si="25"/>
        <v>4.5454545454545414E-2</v>
      </c>
    </row>
    <row r="288" spans="1:19" ht="15.75" customHeight="1">
      <c r="A288" s="64">
        <v>2201</v>
      </c>
      <c r="B288" s="87"/>
      <c r="C288" s="87"/>
      <c r="D288" s="87"/>
      <c r="E288" s="87"/>
      <c r="F288" s="87"/>
      <c r="G288" s="87"/>
      <c r="H288" s="87">
        <v>34</v>
      </c>
      <c r="I288" s="87"/>
      <c r="J288" s="87"/>
      <c r="K288" s="88"/>
      <c r="L288" s="72"/>
      <c r="M288" s="3"/>
      <c r="N288" s="73"/>
      <c r="O288" s="74">
        <f>IF(H288=0,"",H288/G287)</f>
        <v>0.94444444444444442</v>
      </c>
      <c r="P288" s="75">
        <v>42</v>
      </c>
      <c r="Q288" s="76">
        <f t="shared" si="24"/>
        <v>1</v>
      </c>
      <c r="R288" s="76">
        <f t="shared" si="25"/>
        <v>0</v>
      </c>
    </row>
    <row r="289" spans="1:18" ht="15.75" customHeight="1">
      <c r="A289" s="64">
        <v>2202</v>
      </c>
      <c r="B289" s="87"/>
      <c r="C289" s="87"/>
      <c r="D289" s="87"/>
      <c r="E289" s="87"/>
      <c r="F289" s="87"/>
      <c r="G289" s="87"/>
      <c r="H289" s="87"/>
      <c r="I289" s="87">
        <v>30</v>
      </c>
      <c r="J289" s="87"/>
      <c r="K289" s="126">
        <v>1</v>
      </c>
      <c r="L289" s="72"/>
      <c r="M289" s="3"/>
      <c r="N289" s="73"/>
      <c r="O289" s="74">
        <f>IF(I289=0,"",I289/H288)</f>
        <v>0.88235294117647056</v>
      </c>
      <c r="P289" s="75">
        <v>41</v>
      </c>
      <c r="Q289" s="76">
        <f t="shared" si="24"/>
        <v>0.97619047619047616</v>
      </c>
      <c r="R289" s="76">
        <f t="shared" si="25"/>
        <v>2.3809523809523836E-2</v>
      </c>
    </row>
    <row r="290" spans="1:18" ht="15.75" customHeight="1">
      <c r="A290" s="64">
        <v>2301</v>
      </c>
      <c r="B290" s="87"/>
      <c r="C290" s="87"/>
      <c r="D290" s="87"/>
      <c r="E290" s="87"/>
      <c r="F290" s="87"/>
      <c r="G290" s="87"/>
      <c r="H290" s="87"/>
      <c r="I290" s="87"/>
      <c r="J290" s="87">
        <v>30</v>
      </c>
      <c r="K290" s="88">
        <v>27</v>
      </c>
      <c r="L290" s="72"/>
      <c r="M290" s="3"/>
      <c r="N290" s="73"/>
      <c r="O290" s="78">
        <f>IF(J290=0,"",J290/I289)</f>
        <v>1</v>
      </c>
      <c r="P290" s="75">
        <v>41</v>
      </c>
      <c r="Q290" s="79">
        <f t="shared" si="24"/>
        <v>1</v>
      </c>
      <c r="R290" s="79">
        <f t="shared" si="25"/>
        <v>0</v>
      </c>
    </row>
    <row r="291" spans="1:18" ht="15.75" customHeight="1">
      <c r="A291" s="64">
        <v>2302</v>
      </c>
      <c r="B291" s="87"/>
      <c r="C291" s="87"/>
      <c r="D291" s="87"/>
      <c r="E291" s="87"/>
      <c r="F291" s="87"/>
      <c r="G291" s="87"/>
      <c r="H291" s="87"/>
      <c r="I291" s="87"/>
      <c r="J291" s="87">
        <v>9</v>
      </c>
      <c r="K291" s="88">
        <v>7</v>
      </c>
      <c r="L291" s="72"/>
      <c r="M291" s="3"/>
      <c r="N291" s="30"/>
      <c r="O291" s="124"/>
      <c r="P291" s="81">
        <v>13</v>
      </c>
      <c r="Q291" s="82"/>
      <c r="R291" s="83"/>
    </row>
    <row r="292" spans="1:18" ht="15.75" customHeight="1">
      <c r="A292" s="64">
        <v>2401</v>
      </c>
      <c r="B292" s="87"/>
      <c r="C292" s="87"/>
      <c r="D292" s="87"/>
      <c r="E292" s="87"/>
      <c r="F292" s="87"/>
      <c r="G292" s="87"/>
      <c r="H292" s="87"/>
      <c r="I292" s="87"/>
      <c r="J292" s="87">
        <v>2</v>
      </c>
      <c r="K292" s="88">
        <v>1</v>
      </c>
      <c r="L292" s="72"/>
      <c r="M292" s="3"/>
      <c r="N292" s="30"/>
      <c r="O292" s="84"/>
      <c r="P292" s="85">
        <v>4</v>
      </c>
      <c r="Q292" s="86"/>
      <c r="R292" s="84"/>
    </row>
    <row r="293" spans="1:18" ht="15.75" customHeight="1">
      <c r="A293" s="64">
        <v>2402</v>
      </c>
      <c r="B293" s="87"/>
      <c r="C293" s="87"/>
      <c r="D293" s="87"/>
      <c r="E293" s="87"/>
      <c r="F293" s="87"/>
      <c r="G293" s="87"/>
      <c r="H293" s="87"/>
      <c r="I293" s="87"/>
      <c r="J293" s="87">
        <v>3</v>
      </c>
      <c r="K293" s="88">
        <v>1</v>
      </c>
      <c r="L293" s="72"/>
      <c r="M293" s="3"/>
      <c r="N293" s="30"/>
      <c r="O293" s="84"/>
      <c r="P293" s="85">
        <v>4</v>
      </c>
      <c r="Q293" s="86"/>
      <c r="R293" s="84"/>
    </row>
    <row r="294" spans="1:18" ht="15.75" customHeight="1">
      <c r="A294" s="64">
        <v>2501</v>
      </c>
      <c r="B294" s="87"/>
      <c r="C294" s="87"/>
      <c r="D294" s="87"/>
      <c r="E294" s="87"/>
      <c r="F294" s="87"/>
      <c r="G294" s="87"/>
      <c r="H294" s="87"/>
      <c r="I294" s="87"/>
      <c r="J294" s="87"/>
      <c r="K294" s="88"/>
      <c r="L294" s="72"/>
      <c r="M294" s="3"/>
      <c r="N294" s="30"/>
      <c r="O294" s="3"/>
      <c r="P294" s="30"/>
      <c r="Q294" s="23"/>
      <c r="R294" s="84"/>
    </row>
    <row r="295" spans="1:18" ht="15.75" customHeight="1">
      <c r="A295" s="64">
        <v>2502</v>
      </c>
      <c r="B295" s="87"/>
      <c r="C295" s="87"/>
      <c r="D295" s="87"/>
      <c r="E295" s="87"/>
      <c r="F295" s="87"/>
      <c r="G295" s="87"/>
      <c r="H295" s="87"/>
      <c r="I295" s="87"/>
      <c r="J295" s="87"/>
      <c r="K295" s="88"/>
      <c r="L295" s="72"/>
      <c r="M295" s="3"/>
      <c r="N295" s="30"/>
      <c r="O295" s="89" t="s">
        <v>83</v>
      </c>
      <c r="P295" s="90">
        <v>12</v>
      </c>
      <c r="Q295" s="91">
        <f>K298</f>
        <v>37</v>
      </c>
      <c r="R295" s="92" t="s">
        <v>11</v>
      </c>
    </row>
    <row r="296" spans="1:18" ht="15.75" customHeight="1">
      <c r="A296" s="64">
        <v>2601</v>
      </c>
      <c r="B296" s="87"/>
      <c r="C296" s="87"/>
      <c r="D296" s="87"/>
      <c r="E296" s="87"/>
      <c r="F296" s="87"/>
      <c r="G296" s="87"/>
      <c r="H296" s="87"/>
      <c r="I296" s="87"/>
      <c r="J296" s="87"/>
      <c r="K296" s="88"/>
      <c r="L296" s="72"/>
      <c r="M296" s="3"/>
      <c r="N296" s="30"/>
      <c r="O296" s="93" t="s">
        <v>85</v>
      </c>
      <c r="P296" s="94">
        <f>IF(P295/B282=0,"",P295/B282)</f>
        <v>0.16666666666666666</v>
      </c>
      <c r="Q296" s="95">
        <f>IF(P295/Q295=0,"",P295/Q295)</f>
        <v>0.32432432432432434</v>
      </c>
      <c r="R296" s="96" t="s">
        <v>86</v>
      </c>
    </row>
    <row r="297" spans="1:18" ht="15.75" customHeight="1">
      <c r="A297" s="64">
        <v>2602</v>
      </c>
      <c r="B297" s="87"/>
      <c r="C297" s="87"/>
      <c r="D297" s="87"/>
      <c r="E297" s="87"/>
      <c r="F297" s="87"/>
      <c r="G297" s="87"/>
      <c r="H297" s="87"/>
      <c r="I297" s="87"/>
      <c r="J297" s="87"/>
      <c r="K297" s="88"/>
      <c r="L297" s="97"/>
      <c r="M297" s="98"/>
      <c r="N297" s="99"/>
      <c r="O297" s="98"/>
      <c r="P297" s="99"/>
      <c r="Q297" s="99"/>
      <c r="R297" s="122"/>
    </row>
    <row r="298" spans="1:18" ht="18" customHeight="1">
      <c r="A298" s="29"/>
      <c r="B298" s="30"/>
      <c r="C298" s="30"/>
      <c r="D298" s="30"/>
      <c r="E298" s="288" t="s">
        <v>111</v>
      </c>
      <c r="F298" s="289"/>
      <c r="G298" s="289"/>
      <c r="H298" s="289"/>
      <c r="I298" s="289"/>
      <c r="J298" s="289"/>
      <c r="K298" s="101">
        <f>SUM(K282:K294)</f>
        <v>37</v>
      </c>
      <c r="L298" s="102">
        <f>((SUM(K289:K290))/B282)</f>
        <v>0.3888888888888889</v>
      </c>
      <c r="M298" s="102">
        <f>IF(K298=0,"",K298/B282)</f>
        <v>0.51388888888888884</v>
      </c>
      <c r="N298" s="102">
        <f>M298-L298</f>
        <v>0.12499999999999994</v>
      </c>
      <c r="O298" s="3"/>
      <c r="P298" s="30"/>
      <c r="Q298" s="23"/>
      <c r="R298" s="3"/>
    </row>
    <row r="299" spans="1:18" ht="12.75" customHeight="1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"/>
      <c r="M299" s="3"/>
      <c r="N299" s="30"/>
      <c r="O299" s="3"/>
      <c r="P299" s="30"/>
      <c r="Q299" s="30"/>
      <c r="R299" s="30"/>
    </row>
    <row r="300" spans="1:18" ht="12.75" customHeight="1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"/>
      <c r="M300" s="3"/>
      <c r="N300" s="30"/>
      <c r="O300" s="3"/>
      <c r="P300" s="30"/>
      <c r="Q300" s="30"/>
      <c r="R300" s="30"/>
    </row>
    <row r="301" spans="1:18" ht="26.25" customHeight="1">
      <c r="A301" s="2"/>
      <c r="B301" s="291" t="s">
        <v>99</v>
      </c>
      <c r="C301" s="292"/>
      <c r="D301" s="292"/>
      <c r="E301" s="292"/>
      <c r="F301" s="292"/>
      <c r="G301" s="292"/>
      <c r="H301" s="292"/>
      <c r="I301" s="292"/>
      <c r="J301" s="292"/>
      <c r="K301" s="60" t="s">
        <v>118</v>
      </c>
      <c r="L301" s="60"/>
      <c r="M301" s="60"/>
      <c r="N301" s="30"/>
      <c r="O301" s="3"/>
      <c r="P301" s="30"/>
      <c r="Q301" s="30"/>
      <c r="R301" s="30"/>
    </row>
    <row r="302" spans="1:18" ht="20.25" customHeight="1">
      <c r="A302" s="293" t="s">
        <v>10</v>
      </c>
      <c r="B302" s="294" t="s">
        <v>100</v>
      </c>
      <c r="C302" s="289"/>
      <c r="D302" s="289"/>
      <c r="E302" s="289"/>
      <c r="F302" s="289"/>
      <c r="G302" s="289"/>
      <c r="H302" s="289"/>
      <c r="I302" s="289"/>
      <c r="J302" s="290"/>
      <c r="K302" s="295" t="s">
        <v>11</v>
      </c>
      <c r="L302" s="286" t="s">
        <v>3</v>
      </c>
      <c r="M302" s="286" t="s">
        <v>4</v>
      </c>
      <c r="N302" s="284" t="s">
        <v>5</v>
      </c>
      <c r="O302" s="286" t="s">
        <v>6</v>
      </c>
      <c r="P302" s="287" t="s">
        <v>7</v>
      </c>
      <c r="Q302" s="287" t="s">
        <v>8</v>
      </c>
      <c r="R302" s="286" t="s">
        <v>101</v>
      </c>
    </row>
    <row r="303" spans="1:18" ht="15.75" customHeight="1">
      <c r="A303" s="285"/>
      <c r="B303" s="64" t="s">
        <v>102</v>
      </c>
      <c r="C303" s="64" t="s">
        <v>103</v>
      </c>
      <c r="D303" s="64" t="s">
        <v>104</v>
      </c>
      <c r="E303" s="64" t="s">
        <v>105</v>
      </c>
      <c r="F303" s="64" t="s">
        <v>106</v>
      </c>
      <c r="G303" s="64" t="s">
        <v>107</v>
      </c>
      <c r="H303" s="64" t="s">
        <v>108</v>
      </c>
      <c r="I303" s="64" t="s">
        <v>109</v>
      </c>
      <c r="J303" s="64" t="s">
        <v>110</v>
      </c>
      <c r="K303" s="285"/>
      <c r="L303" s="285"/>
      <c r="M303" s="285"/>
      <c r="N303" s="285"/>
      <c r="O303" s="285"/>
      <c r="P303" s="285"/>
      <c r="Q303" s="285"/>
      <c r="R303" s="285"/>
    </row>
    <row r="304" spans="1:18" ht="15.75" customHeight="1">
      <c r="A304" s="64">
        <v>1902</v>
      </c>
      <c r="B304" s="65">
        <v>133</v>
      </c>
      <c r="C304" s="87"/>
      <c r="D304" s="87"/>
      <c r="E304" s="87"/>
      <c r="F304" s="87"/>
      <c r="G304" s="87"/>
      <c r="H304" s="87"/>
      <c r="I304" s="87"/>
      <c r="J304" s="87"/>
      <c r="K304" s="88"/>
      <c r="L304" s="67"/>
      <c r="M304" s="49"/>
      <c r="N304" s="68"/>
      <c r="O304" s="107"/>
      <c r="P304" s="70">
        <f>B304</f>
        <v>133</v>
      </c>
      <c r="Q304" s="108"/>
      <c r="R304" s="107"/>
    </row>
    <row r="305" spans="1:19" ht="15.75" customHeight="1">
      <c r="A305" s="64">
        <v>2001</v>
      </c>
      <c r="B305" s="87"/>
      <c r="C305" s="87">
        <v>109</v>
      </c>
      <c r="D305" s="87"/>
      <c r="E305" s="87"/>
      <c r="F305" s="87"/>
      <c r="G305" s="87"/>
      <c r="H305" s="87"/>
      <c r="I305" s="87"/>
      <c r="J305" s="87"/>
      <c r="K305" s="88"/>
      <c r="L305" s="72"/>
      <c r="M305" s="3"/>
      <c r="N305" s="73"/>
      <c r="O305" s="74">
        <f>IF(C305=0,"",C305/B304)</f>
        <v>0.81954887218045114</v>
      </c>
      <c r="P305" s="75">
        <v>109</v>
      </c>
      <c r="Q305" s="76">
        <f t="shared" ref="Q305:Q312" si="26">IF(P305=0,"",P305/P304)</f>
        <v>0.81954887218045114</v>
      </c>
      <c r="R305" s="76">
        <f t="shared" ref="R305:R312" si="27">IF(P305=0,"",100%-Q305)</f>
        <v>0.18045112781954886</v>
      </c>
    </row>
    <row r="306" spans="1:19" ht="15.75" customHeight="1">
      <c r="A306" s="64">
        <v>2002</v>
      </c>
      <c r="B306" s="87"/>
      <c r="C306" s="87"/>
      <c r="D306" s="87">
        <v>102</v>
      </c>
      <c r="E306" s="87"/>
      <c r="F306" s="87"/>
      <c r="G306" s="87"/>
      <c r="H306" s="87"/>
      <c r="I306" s="87"/>
      <c r="J306" s="87"/>
      <c r="K306" s="88"/>
      <c r="L306" s="72"/>
      <c r="M306" s="3"/>
      <c r="N306" s="73"/>
      <c r="O306" s="74">
        <f>IF(D306=0,"",D306/C305)</f>
        <v>0.93577981651376152</v>
      </c>
      <c r="P306" s="75">
        <v>102</v>
      </c>
      <c r="Q306" s="76">
        <f t="shared" si="26"/>
        <v>0.93577981651376152</v>
      </c>
      <c r="R306" s="76">
        <f t="shared" si="27"/>
        <v>6.422018348623848E-2</v>
      </c>
      <c r="S306" s="8">
        <f>P306/P304</f>
        <v>0.76691729323308266</v>
      </c>
    </row>
    <row r="307" spans="1:19" ht="15.75" customHeight="1">
      <c r="A307" s="64">
        <v>2101</v>
      </c>
      <c r="B307" s="87"/>
      <c r="C307" s="87"/>
      <c r="D307" s="87"/>
      <c r="E307" s="87">
        <v>95</v>
      </c>
      <c r="F307" s="87"/>
      <c r="G307" s="87"/>
      <c r="H307" s="87"/>
      <c r="I307" s="87"/>
      <c r="J307" s="87"/>
      <c r="K307" s="88"/>
      <c r="L307" s="72"/>
      <c r="M307" s="3"/>
      <c r="N307" s="73"/>
      <c r="O307" s="74">
        <f>IF(E307=0,"",E307/D306)</f>
        <v>0.93137254901960786</v>
      </c>
      <c r="P307" s="75">
        <v>101</v>
      </c>
      <c r="Q307" s="76">
        <f t="shared" si="26"/>
        <v>0.99019607843137258</v>
      </c>
      <c r="R307" s="76">
        <f t="shared" si="27"/>
        <v>9.8039215686274161E-3</v>
      </c>
    </row>
    <row r="308" spans="1:19" ht="15.75" customHeight="1">
      <c r="A308" s="64">
        <v>2102</v>
      </c>
      <c r="B308" s="87"/>
      <c r="C308" s="87"/>
      <c r="D308" s="87"/>
      <c r="E308" s="87"/>
      <c r="F308" s="87">
        <v>87</v>
      </c>
      <c r="G308" s="87"/>
      <c r="H308" s="87"/>
      <c r="I308" s="87"/>
      <c r="J308" s="87"/>
      <c r="K308" s="88"/>
      <c r="L308" s="72"/>
      <c r="M308" s="3"/>
      <c r="N308" s="73"/>
      <c r="O308" s="74">
        <f>IF(F308=0,"",F308/E307)</f>
        <v>0.91578947368421049</v>
      </c>
      <c r="P308" s="75">
        <v>94</v>
      </c>
      <c r="Q308" s="76">
        <f t="shared" si="26"/>
        <v>0.93069306930693074</v>
      </c>
      <c r="R308" s="76">
        <f t="shared" si="27"/>
        <v>6.9306930693069257E-2</v>
      </c>
    </row>
    <row r="309" spans="1:19" ht="15.75" customHeight="1">
      <c r="A309" s="64">
        <v>2201</v>
      </c>
      <c r="B309" s="87"/>
      <c r="C309" s="87"/>
      <c r="D309" s="87"/>
      <c r="E309" s="87"/>
      <c r="F309" s="87"/>
      <c r="G309" s="87">
        <v>74</v>
      </c>
      <c r="H309" s="87"/>
      <c r="I309" s="87"/>
      <c r="J309" s="87"/>
      <c r="K309" s="88"/>
      <c r="L309" s="72"/>
      <c r="M309" s="3"/>
      <c r="N309" s="73"/>
      <c r="O309" s="74">
        <f>IF(G309=0,"",G309/F308)</f>
        <v>0.85057471264367812</v>
      </c>
      <c r="P309" s="75">
        <v>90</v>
      </c>
      <c r="Q309" s="76">
        <f t="shared" si="26"/>
        <v>0.95744680851063835</v>
      </c>
      <c r="R309" s="76">
        <f t="shared" si="27"/>
        <v>4.2553191489361653E-2</v>
      </c>
    </row>
    <row r="310" spans="1:19" ht="15.75" customHeight="1">
      <c r="A310" s="64">
        <v>2202</v>
      </c>
      <c r="B310" s="87"/>
      <c r="C310" s="87"/>
      <c r="D310" s="87"/>
      <c r="E310" s="87"/>
      <c r="F310" s="87"/>
      <c r="G310" s="87"/>
      <c r="H310" s="87">
        <v>70</v>
      </c>
      <c r="I310" s="87"/>
      <c r="J310" s="87"/>
      <c r="K310" s="88"/>
      <c r="L310" s="72"/>
      <c r="M310" s="3"/>
      <c r="N310" s="73"/>
      <c r="O310" s="74">
        <f>IF(H310=0,"",H310/G309)</f>
        <v>0.94594594594594594</v>
      </c>
      <c r="P310" s="75">
        <v>90</v>
      </c>
      <c r="Q310" s="76">
        <f t="shared" si="26"/>
        <v>1</v>
      </c>
      <c r="R310" s="76">
        <f t="shared" si="27"/>
        <v>0</v>
      </c>
    </row>
    <row r="311" spans="1:19" ht="15.75" customHeight="1">
      <c r="A311" s="64">
        <v>2301</v>
      </c>
      <c r="B311" s="87"/>
      <c r="C311" s="87"/>
      <c r="D311" s="87"/>
      <c r="E311" s="87"/>
      <c r="F311" s="87"/>
      <c r="G311" s="87"/>
      <c r="H311" s="87"/>
      <c r="I311" s="87">
        <v>69</v>
      </c>
      <c r="J311" s="87"/>
      <c r="K311" s="88">
        <v>1</v>
      </c>
      <c r="L311" s="72"/>
      <c r="M311" s="3"/>
      <c r="N311" s="73"/>
      <c r="O311" s="74">
        <f>IF(I311=0,"",I311/H310)</f>
        <v>0.98571428571428577</v>
      </c>
      <c r="P311" s="75">
        <v>90</v>
      </c>
      <c r="Q311" s="76">
        <f t="shared" si="26"/>
        <v>1</v>
      </c>
      <c r="R311" s="76">
        <f t="shared" si="27"/>
        <v>0</v>
      </c>
    </row>
    <row r="312" spans="1:19" ht="15.75" customHeight="1">
      <c r="A312" s="64">
        <v>2302</v>
      </c>
      <c r="B312" s="87"/>
      <c r="C312" s="87"/>
      <c r="D312" s="87"/>
      <c r="E312" s="87"/>
      <c r="F312" s="87"/>
      <c r="G312" s="87"/>
      <c r="H312" s="87"/>
      <c r="I312" s="87"/>
      <c r="J312" s="87">
        <v>64</v>
      </c>
      <c r="K312" s="88">
        <v>46</v>
      </c>
      <c r="L312" s="72"/>
      <c r="M312" s="3"/>
      <c r="N312" s="73"/>
      <c r="O312" s="78">
        <f>IF(J312=0,"",J312/I311)</f>
        <v>0.92753623188405798</v>
      </c>
      <c r="P312" s="75">
        <v>88</v>
      </c>
      <c r="Q312" s="79">
        <f t="shared" si="26"/>
        <v>0.97777777777777775</v>
      </c>
      <c r="R312" s="79">
        <f t="shared" si="27"/>
        <v>2.2222222222222254E-2</v>
      </c>
    </row>
    <row r="313" spans="1:19" ht="15.75" customHeight="1">
      <c r="A313" s="64">
        <v>2401</v>
      </c>
      <c r="B313" s="87"/>
      <c r="C313" s="87"/>
      <c r="D313" s="87"/>
      <c r="E313" s="87"/>
      <c r="F313" s="87"/>
      <c r="G313" s="87"/>
      <c r="H313" s="87"/>
      <c r="I313" s="87"/>
      <c r="J313" s="87">
        <v>18</v>
      </c>
      <c r="K313" s="88">
        <v>18</v>
      </c>
      <c r="L313" s="72"/>
      <c r="M313" s="3"/>
      <c r="N313" s="30"/>
      <c r="O313" s="124"/>
      <c r="P313" s="81">
        <v>35</v>
      </c>
      <c r="Q313" s="82"/>
      <c r="R313" s="83"/>
    </row>
    <row r="314" spans="1:19" ht="15.75" customHeight="1">
      <c r="A314" s="64">
        <v>2402</v>
      </c>
      <c r="B314" s="87"/>
      <c r="C314" s="87"/>
      <c r="D314" s="87"/>
      <c r="E314" s="87"/>
      <c r="F314" s="87"/>
      <c r="G314" s="87"/>
      <c r="H314" s="87"/>
      <c r="I314" s="87"/>
      <c r="J314" s="87">
        <v>11</v>
      </c>
      <c r="K314" s="88">
        <v>6</v>
      </c>
      <c r="L314" s="72"/>
      <c r="M314" s="3"/>
      <c r="N314" s="30"/>
      <c r="O314" s="84"/>
      <c r="P314" s="85">
        <v>18</v>
      </c>
      <c r="Q314" s="86"/>
      <c r="R314" s="84"/>
    </row>
    <row r="315" spans="1:19" ht="15.75" customHeight="1">
      <c r="A315" s="64">
        <v>2501</v>
      </c>
      <c r="B315" s="87"/>
      <c r="C315" s="87"/>
      <c r="D315" s="87"/>
      <c r="E315" s="87"/>
      <c r="F315" s="87"/>
      <c r="G315" s="87"/>
      <c r="H315" s="87"/>
      <c r="I315" s="87"/>
      <c r="J315" s="87"/>
      <c r="K315" s="88"/>
      <c r="L315" s="72"/>
      <c r="M315" s="3"/>
      <c r="N315" s="30"/>
      <c r="O315" s="84"/>
      <c r="P315" s="85"/>
      <c r="Q315" s="86"/>
      <c r="R315" s="84"/>
    </row>
    <row r="316" spans="1:19" ht="15.75" customHeight="1">
      <c r="A316" s="64">
        <v>2502</v>
      </c>
      <c r="B316" s="87"/>
      <c r="C316" s="87"/>
      <c r="D316" s="87"/>
      <c r="E316" s="87"/>
      <c r="F316" s="87"/>
      <c r="G316" s="87"/>
      <c r="H316" s="87"/>
      <c r="I316" s="87"/>
      <c r="J316" s="87"/>
      <c r="K316" s="88"/>
      <c r="L316" s="72"/>
      <c r="M316" s="3"/>
      <c r="N316" s="30"/>
      <c r="O316" s="3"/>
      <c r="P316" s="30"/>
      <c r="Q316" s="23"/>
      <c r="R316" s="84"/>
    </row>
    <row r="317" spans="1:19" ht="15.75" customHeight="1">
      <c r="A317" s="64">
        <v>2601</v>
      </c>
      <c r="B317" s="87"/>
      <c r="C317" s="87"/>
      <c r="D317" s="87"/>
      <c r="E317" s="87"/>
      <c r="F317" s="87"/>
      <c r="G317" s="87"/>
      <c r="H317" s="87"/>
      <c r="I317" s="87"/>
      <c r="J317" s="87"/>
      <c r="K317" s="88"/>
      <c r="L317" s="72"/>
      <c r="M317" s="3"/>
      <c r="N317" s="30"/>
      <c r="O317" s="89" t="s">
        <v>83</v>
      </c>
      <c r="P317" s="90">
        <v>8</v>
      </c>
      <c r="Q317" s="91">
        <f>K320</f>
        <v>71</v>
      </c>
      <c r="R317" s="92" t="s">
        <v>11</v>
      </c>
    </row>
    <row r="318" spans="1:19" ht="15.75" customHeight="1">
      <c r="A318" s="64">
        <v>2602</v>
      </c>
      <c r="B318" s="87"/>
      <c r="C318" s="87"/>
      <c r="D318" s="87"/>
      <c r="E318" s="87"/>
      <c r="F318" s="87"/>
      <c r="G318" s="87"/>
      <c r="H318" s="87"/>
      <c r="I318" s="87"/>
      <c r="J318" s="87"/>
      <c r="K318" s="88"/>
      <c r="L318" s="72"/>
      <c r="M318" s="3"/>
      <c r="N318" s="30"/>
      <c r="O318" s="93" t="s">
        <v>85</v>
      </c>
      <c r="P318" s="94">
        <f>IF(P317/B304=0,"",P317/B304)</f>
        <v>6.0150375939849621E-2</v>
      </c>
      <c r="Q318" s="95">
        <f>IF(P317/Q317=0,"",P317/Q317)</f>
        <v>0.11267605633802817</v>
      </c>
      <c r="R318" s="96" t="s">
        <v>86</v>
      </c>
    </row>
    <row r="319" spans="1:19" ht="15.75" customHeight="1">
      <c r="A319" s="64">
        <v>2701</v>
      </c>
      <c r="B319" s="87"/>
      <c r="C319" s="87"/>
      <c r="D319" s="87"/>
      <c r="E319" s="87"/>
      <c r="F319" s="87"/>
      <c r="G319" s="87"/>
      <c r="H319" s="87"/>
      <c r="I319" s="87"/>
      <c r="J319" s="87"/>
      <c r="K319" s="88"/>
      <c r="L319" s="97"/>
      <c r="M319" s="98"/>
      <c r="N319" s="99"/>
      <c r="O319" s="98"/>
      <c r="P319" s="99"/>
      <c r="Q319" s="99"/>
      <c r="R319" s="122"/>
    </row>
    <row r="320" spans="1:19" ht="18" customHeight="1">
      <c r="A320" s="29"/>
      <c r="B320" s="30"/>
      <c r="C320" s="30"/>
      <c r="D320" s="30"/>
      <c r="E320" s="288" t="s">
        <v>111</v>
      </c>
      <c r="F320" s="289"/>
      <c r="G320" s="289"/>
      <c r="H320" s="289"/>
      <c r="I320" s="289"/>
      <c r="J320" s="289"/>
      <c r="K320" s="101">
        <f>SUM(K304:K316)</f>
        <v>71</v>
      </c>
      <c r="L320" s="102">
        <f>((SUM(K311:K312))/B304)</f>
        <v>0.35338345864661652</v>
      </c>
      <c r="M320" s="102">
        <f>IF(K320=0,"",K320/B304)</f>
        <v>0.53383458646616544</v>
      </c>
      <c r="N320" s="102">
        <f>IF(K312=0,"",M320-L320)</f>
        <v>0.18045112781954892</v>
      </c>
      <c r="O320" s="3"/>
      <c r="P320" s="30"/>
      <c r="Q320" s="23"/>
      <c r="R320" s="3"/>
    </row>
    <row r="321" spans="1:19" ht="12.75" customHeight="1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"/>
      <c r="M321" s="3"/>
      <c r="N321" s="30"/>
      <c r="O321" s="3"/>
      <c r="P321" s="30"/>
      <c r="Q321" s="30"/>
      <c r="R321" s="30"/>
    </row>
    <row r="322" spans="1:19" ht="12.75" customHeight="1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"/>
      <c r="M322" s="3"/>
      <c r="N322" s="30"/>
      <c r="O322" s="3"/>
      <c r="P322" s="30"/>
      <c r="Q322" s="30"/>
      <c r="R322" s="30"/>
    </row>
    <row r="323" spans="1:19" ht="26.25" customHeight="1">
      <c r="A323" s="2"/>
      <c r="B323" s="291" t="s">
        <v>99</v>
      </c>
      <c r="C323" s="292"/>
      <c r="D323" s="292"/>
      <c r="E323" s="292"/>
      <c r="F323" s="292"/>
      <c r="G323" s="292"/>
      <c r="H323" s="292"/>
      <c r="I323" s="292"/>
      <c r="J323" s="292"/>
      <c r="K323" s="60" t="s">
        <v>119</v>
      </c>
      <c r="L323" s="60"/>
      <c r="M323" s="60"/>
      <c r="N323" s="30"/>
      <c r="O323" s="3"/>
      <c r="P323" s="30"/>
      <c r="Q323" s="30"/>
      <c r="R323" s="30"/>
    </row>
    <row r="324" spans="1:19" ht="20.25" customHeight="1">
      <c r="A324" s="293" t="s">
        <v>10</v>
      </c>
      <c r="B324" s="294" t="s">
        <v>100</v>
      </c>
      <c r="C324" s="289"/>
      <c r="D324" s="289"/>
      <c r="E324" s="289"/>
      <c r="F324" s="289"/>
      <c r="G324" s="289"/>
      <c r="H324" s="289"/>
      <c r="I324" s="289"/>
      <c r="J324" s="290"/>
      <c r="K324" s="295" t="s">
        <v>11</v>
      </c>
      <c r="L324" s="286" t="s">
        <v>3</v>
      </c>
      <c r="M324" s="286" t="s">
        <v>4</v>
      </c>
      <c r="N324" s="284" t="s">
        <v>5</v>
      </c>
      <c r="O324" s="286" t="s">
        <v>6</v>
      </c>
      <c r="P324" s="287" t="s">
        <v>7</v>
      </c>
      <c r="Q324" s="287" t="s">
        <v>8</v>
      </c>
      <c r="R324" s="286" t="s">
        <v>101</v>
      </c>
    </row>
    <row r="325" spans="1:19" ht="15.75" customHeight="1">
      <c r="A325" s="285"/>
      <c r="B325" s="64" t="s">
        <v>102</v>
      </c>
      <c r="C325" s="64" t="s">
        <v>103</v>
      </c>
      <c r="D325" s="64" t="s">
        <v>104</v>
      </c>
      <c r="E325" s="64" t="s">
        <v>105</v>
      </c>
      <c r="F325" s="64" t="s">
        <v>106</v>
      </c>
      <c r="G325" s="64" t="s">
        <v>107</v>
      </c>
      <c r="H325" s="64" t="s">
        <v>108</v>
      </c>
      <c r="I325" s="64" t="s">
        <v>109</v>
      </c>
      <c r="J325" s="64" t="s">
        <v>110</v>
      </c>
      <c r="K325" s="285"/>
      <c r="L325" s="285"/>
      <c r="M325" s="285"/>
      <c r="N325" s="285"/>
      <c r="O325" s="285"/>
      <c r="P325" s="285"/>
      <c r="Q325" s="285"/>
      <c r="R325" s="285"/>
    </row>
    <row r="326" spans="1:19" ht="15.75" customHeight="1">
      <c r="A326" s="64">
        <v>2001</v>
      </c>
      <c r="B326" s="65">
        <v>66</v>
      </c>
      <c r="C326" s="87"/>
      <c r="D326" s="87"/>
      <c r="E326" s="87"/>
      <c r="F326" s="87"/>
      <c r="G326" s="87"/>
      <c r="H326" s="87"/>
      <c r="I326" s="87"/>
      <c r="J326" s="87"/>
      <c r="K326" s="88"/>
      <c r="L326" s="67"/>
      <c r="M326" s="49"/>
      <c r="N326" s="68"/>
      <c r="O326" s="107"/>
      <c r="P326" s="70">
        <f>B326</f>
        <v>66</v>
      </c>
      <c r="Q326" s="108"/>
      <c r="R326" s="107"/>
    </row>
    <row r="327" spans="1:19" ht="15.75" customHeight="1">
      <c r="A327" s="64">
        <v>2002</v>
      </c>
      <c r="B327" s="87"/>
      <c r="C327" s="87">
        <v>48</v>
      </c>
      <c r="D327" s="87"/>
      <c r="E327" s="87"/>
      <c r="F327" s="87"/>
      <c r="G327" s="87"/>
      <c r="H327" s="87"/>
      <c r="I327" s="87"/>
      <c r="J327" s="87"/>
      <c r="K327" s="88"/>
      <c r="L327" s="72"/>
      <c r="M327" s="3"/>
      <c r="N327" s="73"/>
      <c r="O327" s="74">
        <f>IF(C327=0,"",C327/B326)</f>
        <v>0.72727272727272729</v>
      </c>
      <c r="P327" s="75">
        <v>49</v>
      </c>
      <c r="Q327" s="76">
        <f t="shared" ref="Q327:Q334" si="28">IF(P327=0,"",P327/P326)</f>
        <v>0.74242424242424243</v>
      </c>
      <c r="R327" s="76">
        <f t="shared" ref="R327:R334" si="29">IF(P327=0,"",100%-Q327)</f>
        <v>0.25757575757575757</v>
      </c>
    </row>
    <row r="328" spans="1:19" ht="15.75" customHeight="1">
      <c r="A328" s="64">
        <v>2101</v>
      </c>
      <c r="B328" s="87"/>
      <c r="C328" s="87"/>
      <c r="D328" s="87">
        <v>40</v>
      </c>
      <c r="E328" s="87"/>
      <c r="F328" s="87"/>
      <c r="G328" s="87"/>
      <c r="H328" s="87"/>
      <c r="I328" s="87"/>
      <c r="J328" s="87"/>
      <c r="K328" s="88"/>
      <c r="L328" s="72"/>
      <c r="M328" s="3"/>
      <c r="N328" s="73"/>
      <c r="O328" s="74">
        <f>IF(D328=0,"",D328/C327)</f>
        <v>0.83333333333333337</v>
      </c>
      <c r="P328" s="75">
        <v>49</v>
      </c>
      <c r="Q328" s="76">
        <f t="shared" si="28"/>
        <v>1</v>
      </c>
      <c r="R328" s="76">
        <f t="shared" si="29"/>
        <v>0</v>
      </c>
      <c r="S328" s="8">
        <f>P328/P326</f>
        <v>0.74242424242424243</v>
      </c>
    </row>
    <row r="329" spans="1:19" ht="15.75" customHeight="1">
      <c r="A329" s="64">
        <v>2102</v>
      </c>
      <c r="B329" s="87"/>
      <c r="C329" s="87"/>
      <c r="D329" s="87"/>
      <c r="E329" s="87">
        <v>33</v>
      </c>
      <c r="F329" s="87"/>
      <c r="G329" s="87"/>
      <c r="H329" s="87"/>
      <c r="I329" s="87"/>
      <c r="J329" s="87"/>
      <c r="K329" s="88"/>
      <c r="L329" s="72"/>
      <c r="M329" s="3"/>
      <c r="N329" s="73"/>
      <c r="O329" s="74">
        <f>IF(E329=0,"",E329/D328)</f>
        <v>0.82499999999999996</v>
      </c>
      <c r="P329" s="75">
        <v>41</v>
      </c>
      <c r="Q329" s="76">
        <f t="shared" si="28"/>
        <v>0.83673469387755106</v>
      </c>
      <c r="R329" s="76">
        <f t="shared" si="29"/>
        <v>0.16326530612244894</v>
      </c>
    </row>
    <row r="330" spans="1:19" ht="15.75" customHeight="1">
      <c r="A330" s="64">
        <v>2201</v>
      </c>
      <c r="B330" s="87"/>
      <c r="C330" s="87"/>
      <c r="D330" s="87"/>
      <c r="E330" s="87"/>
      <c r="F330" s="87">
        <v>31</v>
      </c>
      <c r="G330" s="87"/>
      <c r="H330" s="87"/>
      <c r="I330" s="87"/>
      <c r="J330" s="87"/>
      <c r="K330" s="88"/>
      <c r="L330" s="72"/>
      <c r="M330" s="3"/>
      <c r="N330" s="73"/>
      <c r="O330" s="74">
        <f>IF(F330=0,"",F330/E329)</f>
        <v>0.93939393939393945</v>
      </c>
      <c r="P330" s="75">
        <v>38</v>
      </c>
      <c r="Q330" s="76">
        <f t="shared" si="28"/>
        <v>0.92682926829268297</v>
      </c>
      <c r="R330" s="76">
        <f t="shared" si="29"/>
        <v>7.3170731707317027E-2</v>
      </c>
    </row>
    <row r="331" spans="1:19" ht="15.75" customHeight="1">
      <c r="A331" s="64">
        <v>2202</v>
      </c>
      <c r="B331" s="87"/>
      <c r="C331" s="87"/>
      <c r="D331" s="87"/>
      <c r="E331" s="87"/>
      <c r="F331" s="87"/>
      <c r="G331" s="87">
        <v>31</v>
      </c>
      <c r="H331" s="87"/>
      <c r="I331" s="87"/>
      <c r="J331" s="87"/>
      <c r="K331" s="88"/>
      <c r="L331" s="72"/>
      <c r="M331" s="3"/>
      <c r="N331" s="73"/>
      <c r="O331" s="74">
        <f>IF(G331=0,"",G331/F330)</f>
        <v>1</v>
      </c>
      <c r="P331" s="75">
        <v>38</v>
      </c>
      <c r="Q331" s="76">
        <f t="shared" si="28"/>
        <v>1</v>
      </c>
      <c r="R331" s="76">
        <f t="shared" si="29"/>
        <v>0</v>
      </c>
    </row>
    <row r="332" spans="1:19" ht="15.75" customHeight="1">
      <c r="A332" s="64">
        <v>2301</v>
      </c>
      <c r="B332" s="87"/>
      <c r="C332" s="87"/>
      <c r="D332" s="87"/>
      <c r="E332" s="87"/>
      <c r="F332" s="87"/>
      <c r="G332" s="87"/>
      <c r="H332" s="87">
        <v>31</v>
      </c>
      <c r="I332" s="87"/>
      <c r="J332" s="87"/>
      <c r="K332" s="88">
        <v>1</v>
      </c>
      <c r="L332" s="72"/>
      <c r="M332" s="3"/>
      <c r="N332" s="73"/>
      <c r="O332" s="74">
        <f>IF(H332=0,"",H332/G331)</f>
        <v>1</v>
      </c>
      <c r="P332" s="75">
        <v>37</v>
      </c>
      <c r="Q332" s="76">
        <f t="shared" si="28"/>
        <v>0.97368421052631582</v>
      </c>
      <c r="R332" s="76">
        <f t="shared" si="29"/>
        <v>2.6315789473684181E-2</v>
      </c>
    </row>
    <row r="333" spans="1:19" ht="15.75" customHeight="1">
      <c r="A333" s="64">
        <v>2302</v>
      </c>
      <c r="B333" s="87"/>
      <c r="C333" s="87"/>
      <c r="D333" s="87"/>
      <c r="E333" s="87"/>
      <c r="F333" s="87"/>
      <c r="G333" s="87"/>
      <c r="H333" s="87"/>
      <c r="I333" s="87">
        <v>31</v>
      </c>
      <c r="J333" s="87"/>
      <c r="K333" s="88"/>
      <c r="L333" s="72"/>
      <c r="M333" s="3"/>
      <c r="N333" s="73"/>
      <c r="O333" s="74">
        <f>IF(I333=0,"",I333/H332)</f>
        <v>1</v>
      </c>
      <c r="P333" s="75">
        <v>35</v>
      </c>
      <c r="Q333" s="76">
        <f t="shared" si="28"/>
        <v>0.94594594594594594</v>
      </c>
      <c r="R333" s="76">
        <f t="shared" si="29"/>
        <v>5.4054054054054057E-2</v>
      </c>
    </row>
    <row r="334" spans="1:19" ht="15.75" customHeight="1">
      <c r="A334" s="64">
        <v>2401</v>
      </c>
      <c r="B334" s="87"/>
      <c r="C334" s="87"/>
      <c r="D334" s="87"/>
      <c r="E334" s="87"/>
      <c r="F334" s="87"/>
      <c r="G334" s="87"/>
      <c r="H334" s="87"/>
      <c r="I334" s="87"/>
      <c r="J334" s="87">
        <v>6</v>
      </c>
      <c r="K334" s="276">
        <v>25</v>
      </c>
      <c r="L334" s="72"/>
      <c r="M334" s="3"/>
      <c r="N334" s="73"/>
      <c r="O334" s="78">
        <f>IF(J334=0,"",J334/I333)</f>
        <v>0.19354838709677419</v>
      </c>
      <c r="P334" s="75">
        <v>20</v>
      </c>
      <c r="Q334" s="79">
        <f t="shared" si="28"/>
        <v>0.5714285714285714</v>
      </c>
      <c r="R334" s="79">
        <f t="shared" si="29"/>
        <v>0.4285714285714286</v>
      </c>
    </row>
    <row r="335" spans="1:19" ht="15.75" customHeight="1">
      <c r="A335" s="64">
        <v>2402</v>
      </c>
      <c r="B335" s="87"/>
      <c r="C335" s="87"/>
      <c r="D335" s="87"/>
      <c r="E335" s="87"/>
      <c r="F335" s="87"/>
      <c r="G335" s="87"/>
      <c r="H335" s="87"/>
      <c r="I335" s="87"/>
      <c r="J335" s="87">
        <v>4</v>
      </c>
      <c r="K335" s="88">
        <v>3</v>
      </c>
      <c r="L335" s="72"/>
      <c r="M335" s="3"/>
      <c r="N335" s="30"/>
      <c r="O335" s="124"/>
      <c r="P335" s="81">
        <v>9</v>
      </c>
      <c r="Q335" s="82"/>
      <c r="R335" s="83"/>
    </row>
    <row r="336" spans="1:19" ht="15.75" customHeight="1">
      <c r="A336" s="64">
        <v>2501</v>
      </c>
      <c r="B336" s="87"/>
      <c r="C336" s="87"/>
      <c r="D336" s="87"/>
      <c r="E336" s="87"/>
      <c r="F336" s="87"/>
      <c r="G336" s="87"/>
      <c r="H336" s="87"/>
      <c r="I336" s="87"/>
      <c r="J336" s="87"/>
      <c r="K336" s="88"/>
      <c r="L336" s="72"/>
      <c r="M336" s="3"/>
      <c r="N336" s="30"/>
      <c r="O336" s="84"/>
      <c r="P336" s="85"/>
      <c r="Q336" s="86"/>
      <c r="R336" s="84"/>
    </row>
    <row r="337" spans="1:19" ht="15.75" customHeight="1">
      <c r="A337" s="64">
        <v>2502</v>
      </c>
      <c r="B337" s="87"/>
      <c r="C337" s="87"/>
      <c r="D337" s="87"/>
      <c r="E337" s="87"/>
      <c r="F337" s="87"/>
      <c r="G337" s="87"/>
      <c r="H337" s="87"/>
      <c r="I337" s="87"/>
      <c r="J337" s="87"/>
      <c r="K337" s="88"/>
      <c r="L337" s="72"/>
      <c r="M337" s="3"/>
      <c r="N337" s="30"/>
      <c r="O337" s="84"/>
      <c r="P337" s="85"/>
      <c r="Q337" s="86"/>
      <c r="R337" s="84"/>
    </row>
    <row r="338" spans="1:19" ht="15.75" customHeight="1">
      <c r="A338" s="64">
        <v>2601</v>
      </c>
      <c r="B338" s="87"/>
      <c r="C338" s="87"/>
      <c r="D338" s="87"/>
      <c r="E338" s="87"/>
      <c r="F338" s="87"/>
      <c r="G338" s="87"/>
      <c r="H338" s="87"/>
      <c r="I338" s="87"/>
      <c r="J338" s="87"/>
      <c r="K338" s="88"/>
      <c r="L338" s="72"/>
      <c r="M338" s="3"/>
      <c r="N338" s="30"/>
      <c r="O338" s="3"/>
      <c r="P338" s="30"/>
      <c r="Q338" s="23"/>
      <c r="R338" s="84"/>
    </row>
    <row r="339" spans="1:19" ht="15.75" customHeight="1">
      <c r="A339" s="64">
        <v>2602</v>
      </c>
      <c r="B339" s="87"/>
      <c r="C339" s="87"/>
      <c r="D339" s="87"/>
      <c r="E339" s="87"/>
      <c r="F339" s="87"/>
      <c r="G339" s="87"/>
      <c r="H339" s="87"/>
      <c r="I339" s="87"/>
      <c r="J339" s="87"/>
      <c r="K339" s="88"/>
      <c r="L339" s="72"/>
      <c r="M339" s="3"/>
      <c r="N339" s="30"/>
      <c r="O339" s="89" t="s">
        <v>83</v>
      </c>
      <c r="P339" s="90">
        <v>2</v>
      </c>
      <c r="Q339" s="91">
        <f>IF(SUM(K332:K335)=0,"",SUM(K332:K335))</f>
        <v>29</v>
      </c>
      <c r="R339" s="92" t="s">
        <v>11</v>
      </c>
    </row>
    <row r="340" spans="1:19" ht="15.75" customHeight="1">
      <c r="A340" s="64">
        <v>2701</v>
      </c>
      <c r="B340" s="87"/>
      <c r="C340" s="87"/>
      <c r="D340" s="87"/>
      <c r="E340" s="87"/>
      <c r="F340" s="87"/>
      <c r="G340" s="87"/>
      <c r="H340" s="87"/>
      <c r="I340" s="87"/>
      <c r="J340" s="87"/>
      <c r="K340" s="88"/>
      <c r="L340" s="72"/>
      <c r="M340" s="3"/>
      <c r="N340" s="30"/>
      <c r="O340" s="93" t="s">
        <v>85</v>
      </c>
      <c r="P340" s="94">
        <f>IF(P339/B326=0,"",P339/B326)</f>
        <v>3.0303030303030304E-2</v>
      </c>
      <c r="Q340" s="95">
        <f>IF(P339/Q339=0,"",P339/Q339)</f>
        <v>6.8965517241379309E-2</v>
      </c>
      <c r="R340" s="96" t="s">
        <v>86</v>
      </c>
    </row>
    <row r="341" spans="1:19" ht="15.75" customHeight="1">
      <c r="A341" s="64">
        <v>2702</v>
      </c>
      <c r="B341" s="87"/>
      <c r="C341" s="87"/>
      <c r="D341" s="87"/>
      <c r="E341" s="87"/>
      <c r="F341" s="87"/>
      <c r="G341" s="87"/>
      <c r="H341" s="87"/>
      <c r="I341" s="87"/>
      <c r="J341" s="87"/>
      <c r="K341" s="88"/>
      <c r="L341" s="97"/>
      <c r="M341" s="98"/>
      <c r="N341" s="99"/>
      <c r="O341" s="98"/>
      <c r="P341" s="99"/>
      <c r="Q341" s="99"/>
      <c r="R341" s="122"/>
    </row>
    <row r="342" spans="1:19" ht="18" customHeight="1">
      <c r="A342" s="29"/>
      <c r="B342" s="30"/>
      <c r="C342" s="30"/>
      <c r="D342" s="30"/>
      <c r="E342" s="288" t="s">
        <v>111</v>
      </c>
      <c r="F342" s="289"/>
      <c r="G342" s="289"/>
      <c r="H342" s="289"/>
      <c r="I342" s="289"/>
      <c r="J342" s="289"/>
      <c r="K342" s="101">
        <f>SUM(K326:K338)</f>
        <v>29</v>
      </c>
      <c r="L342" s="102">
        <f>IF(K334=0,"",K334/B326)</f>
        <v>0.37878787878787878</v>
      </c>
      <c r="M342" s="102">
        <f>IF(K342=0,"",K342/B326)</f>
        <v>0.43939393939393939</v>
      </c>
      <c r="N342" s="102">
        <f>IF(K334=0,"",M342-L342)</f>
        <v>6.0606060606060608E-2</v>
      </c>
      <c r="O342" s="3"/>
      <c r="P342" s="30"/>
      <c r="Q342" s="23"/>
      <c r="R342" s="3"/>
    </row>
    <row r="343" spans="1:19" ht="12.75" customHeight="1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"/>
      <c r="M343" s="3"/>
      <c r="N343" s="30"/>
      <c r="O343" s="3"/>
      <c r="P343" s="30"/>
      <c r="Q343" s="30"/>
      <c r="R343" s="30"/>
    </row>
    <row r="344" spans="1:19" ht="12.75" customHeight="1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"/>
      <c r="M344" s="3"/>
      <c r="N344" s="30"/>
      <c r="O344" s="3"/>
      <c r="P344" s="30"/>
      <c r="Q344" s="30"/>
      <c r="R344" s="30"/>
    </row>
    <row r="345" spans="1:19" ht="26.25" customHeight="1">
      <c r="A345" s="2"/>
      <c r="B345" s="291" t="s">
        <v>99</v>
      </c>
      <c r="C345" s="292"/>
      <c r="D345" s="292"/>
      <c r="E345" s="292"/>
      <c r="F345" s="292"/>
      <c r="G345" s="292"/>
      <c r="H345" s="292"/>
      <c r="I345" s="292"/>
      <c r="J345" s="292"/>
      <c r="K345" s="60" t="s">
        <v>120</v>
      </c>
      <c r="L345" s="60"/>
      <c r="M345" s="60"/>
      <c r="N345" s="30"/>
      <c r="O345" s="3"/>
      <c r="P345" s="30"/>
      <c r="Q345" s="30"/>
      <c r="R345" s="30"/>
    </row>
    <row r="346" spans="1:19" ht="20.25" customHeight="1">
      <c r="A346" s="293" t="s">
        <v>10</v>
      </c>
      <c r="B346" s="294" t="s">
        <v>100</v>
      </c>
      <c r="C346" s="289"/>
      <c r="D346" s="289"/>
      <c r="E346" s="289"/>
      <c r="F346" s="289"/>
      <c r="G346" s="289"/>
      <c r="H346" s="289"/>
      <c r="I346" s="289"/>
      <c r="J346" s="290"/>
      <c r="K346" s="295" t="s">
        <v>11</v>
      </c>
      <c r="L346" s="286" t="s">
        <v>3</v>
      </c>
      <c r="M346" s="286" t="s">
        <v>4</v>
      </c>
      <c r="N346" s="284" t="s">
        <v>5</v>
      </c>
      <c r="O346" s="286" t="s">
        <v>6</v>
      </c>
      <c r="P346" s="287" t="s">
        <v>7</v>
      </c>
      <c r="Q346" s="287" t="s">
        <v>8</v>
      </c>
      <c r="R346" s="286" t="s">
        <v>101</v>
      </c>
    </row>
    <row r="347" spans="1:19" ht="15.75" customHeight="1">
      <c r="A347" s="285"/>
      <c r="B347" s="64" t="s">
        <v>102</v>
      </c>
      <c r="C347" s="64" t="s">
        <v>103</v>
      </c>
      <c r="D347" s="64" t="s">
        <v>104</v>
      </c>
      <c r="E347" s="64" t="s">
        <v>105</v>
      </c>
      <c r="F347" s="64" t="s">
        <v>106</v>
      </c>
      <c r="G347" s="64" t="s">
        <v>107</v>
      </c>
      <c r="H347" s="64" t="s">
        <v>108</v>
      </c>
      <c r="I347" s="64" t="s">
        <v>109</v>
      </c>
      <c r="J347" s="64" t="s">
        <v>110</v>
      </c>
      <c r="K347" s="285"/>
      <c r="L347" s="285"/>
      <c r="M347" s="285"/>
      <c r="N347" s="285"/>
      <c r="O347" s="285"/>
      <c r="P347" s="285"/>
      <c r="Q347" s="285"/>
      <c r="R347" s="285"/>
    </row>
    <row r="348" spans="1:19" ht="15.75" customHeight="1">
      <c r="A348" s="64">
        <v>2002</v>
      </c>
      <c r="B348" s="65">
        <v>117</v>
      </c>
      <c r="C348" s="87"/>
      <c r="D348" s="87"/>
      <c r="E348" s="87"/>
      <c r="F348" s="87"/>
      <c r="G348" s="87"/>
      <c r="H348" s="87"/>
      <c r="I348" s="87"/>
      <c r="J348" s="87"/>
      <c r="K348" s="88"/>
      <c r="L348" s="67"/>
      <c r="M348" s="49"/>
      <c r="N348" s="68"/>
      <c r="O348" s="107"/>
      <c r="P348" s="70">
        <f>B348</f>
        <v>117</v>
      </c>
      <c r="Q348" s="108"/>
      <c r="R348" s="107"/>
    </row>
    <row r="349" spans="1:19" ht="15.75" customHeight="1">
      <c r="A349" s="64">
        <v>2101</v>
      </c>
      <c r="B349" s="87"/>
      <c r="C349" s="87">
        <v>82</v>
      </c>
      <c r="D349" s="87"/>
      <c r="E349" s="87"/>
      <c r="F349" s="87"/>
      <c r="G349" s="87"/>
      <c r="H349" s="87"/>
      <c r="I349" s="87"/>
      <c r="J349" s="87"/>
      <c r="K349" s="88"/>
      <c r="L349" s="72"/>
      <c r="M349" s="3"/>
      <c r="N349" s="73"/>
      <c r="O349" s="74">
        <f>IF(C349=0,"",C349/B348)</f>
        <v>0.70085470085470081</v>
      </c>
      <c r="P349" s="75">
        <v>82</v>
      </c>
      <c r="Q349" s="76">
        <f t="shared" ref="Q349:Q356" si="30">IF(P349=0,"",P349/P348)</f>
        <v>0.70085470085470081</v>
      </c>
      <c r="R349" s="76">
        <f t="shared" ref="R349:R356" si="31">IF(P349=0,"",100%-Q349)</f>
        <v>0.29914529914529919</v>
      </c>
    </row>
    <row r="350" spans="1:19" ht="15.75" customHeight="1">
      <c r="A350" s="64">
        <v>2102</v>
      </c>
      <c r="B350" s="87"/>
      <c r="C350" s="87"/>
      <c r="D350" s="87">
        <v>70</v>
      </c>
      <c r="E350" s="87"/>
      <c r="F350" s="87"/>
      <c r="G350" s="87"/>
      <c r="H350" s="87"/>
      <c r="I350" s="87"/>
      <c r="J350" s="87"/>
      <c r="K350" s="88"/>
      <c r="L350" s="72"/>
      <c r="M350" s="3"/>
      <c r="N350" s="73"/>
      <c r="O350" s="74">
        <f>IF(D350=0,"",D350/C349)</f>
        <v>0.85365853658536583</v>
      </c>
      <c r="P350" s="75">
        <v>73</v>
      </c>
      <c r="Q350" s="76">
        <f t="shared" si="30"/>
        <v>0.8902439024390244</v>
      </c>
      <c r="R350" s="76">
        <f t="shared" si="31"/>
        <v>0.1097560975609756</v>
      </c>
      <c r="S350" s="8">
        <f>P350/P348</f>
        <v>0.62393162393162394</v>
      </c>
    </row>
    <row r="351" spans="1:19" ht="15.75" customHeight="1">
      <c r="A351" s="64">
        <v>2201</v>
      </c>
      <c r="B351" s="87"/>
      <c r="C351" s="87"/>
      <c r="D351" s="87"/>
      <c r="E351" s="87">
        <v>66</v>
      </c>
      <c r="F351" s="87"/>
      <c r="G351" s="87"/>
      <c r="H351" s="87"/>
      <c r="I351" s="87"/>
      <c r="J351" s="87"/>
      <c r="K351" s="88"/>
      <c r="L351" s="72"/>
      <c r="M351" s="3"/>
      <c r="N351" s="73"/>
      <c r="O351" s="74">
        <f>IF(E351=0,"",E351/D350)</f>
        <v>0.94285714285714284</v>
      </c>
      <c r="P351" s="75">
        <v>70</v>
      </c>
      <c r="Q351" s="76">
        <f t="shared" si="30"/>
        <v>0.95890410958904104</v>
      </c>
      <c r="R351" s="76">
        <f t="shared" si="31"/>
        <v>4.1095890410958957E-2</v>
      </c>
    </row>
    <row r="352" spans="1:19" ht="15.75" customHeight="1">
      <c r="A352" s="64">
        <v>2202</v>
      </c>
      <c r="B352" s="87"/>
      <c r="C352" s="87"/>
      <c r="D352" s="87"/>
      <c r="E352" s="87"/>
      <c r="F352" s="87">
        <v>64</v>
      </c>
      <c r="G352" s="87"/>
      <c r="H352" s="87"/>
      <c r="I352" s="87"/>
      <c r="J352" s="87"/>
      <c r="K352" s="88"/>
      <c r="L352" s="72"/>
      <c r="M352" s="3"/>
      <c r="N352" s="73"/>
      <c r="O352" s="74">
        <f>IF(F352=0,"",F352/E351)</f>
        <v>0.96969696969696972</v>
      </c>
      <c r="P352" s="75">
        <v>69</v>
      </c>
      <c r="Q352" s="76">
        <f t="shared" si="30"/>
        <v>0.98571428571428577</v>
      </c>
      <c r="R352" s="76">
        <f t="shared" si="31"/>
        <v>1.4285714285714235E-2</v>
      </c>
    </row>
    <row r="353" spans="1:18" ht="15.75" customHeight="1">
      <c r="A353" s="64">
        <v>2301</v>
      </c>
      <c r="B353" s="87"/>
      <c r="C353" s="87"/>
      <c r="D353" s="87"/>
      <c r="E353" s="87"/>
      <c r="F353" s="87"/>
      <c r="G353" s="87">
        <v>63</v>
      </c>
      <c r="H353" s="87"/>
      <c r="I353" s="87"/>
      <c r="J353" s="87"/>
      <c r="K353" s="88"/>
      <c r="L353" s="72"/>
      <c r="M353" s="3"/>
      <c r="N353" s="73"/>
      <c r="O353" s="74">
        <f>IF(G353=0,"",G353/F352)</f>
        <v>0.984375</v>
      </c>
      <c r="P353" s="75">
        <v>68</v>
      </c>
      <c r="Q353" s="76">
        <f t="shared" si="30"/>
        <v>0.98550724637681164</v>
      </c>
      <c r="R353" s="76">
        <f t="shared" si="31"/>
        <v>1.4492753623188359E-2</v>
      </c>
    </row>
    <row r="354" spans="1:18" ht="15.75" customHeight="1">
      <c r="A354" s="64">
        <v>2302</v>
      </c>
      <c r="B354" s="87"/>
      <c r="C354" s="87"/>
      <c r="D354" s="87"/>
      <c r="E354" s="87"/>
      <c r="F354" s="87"/>
      <c r="G354" s="87"/>
      <c r="H354" s="87">
        <v>62</v>
      </c>
      <c r="I354" s="87"/>
      <c r="J354" s="87"/>
      <c r="K354" s="88"/>
      <c r="L354" s="72"/>
      <c r="M354" s="3"/>
      <c r="N354" s="73"/>
      <c r="O354" s="74">
        <f>IF(H354=0,"",H354/G353)</f>
        <v>0.98412698412698407</v>
      </c>
      <c r="P354" s="75">
        <v>68</v>
      </c>
      <c r="Q354" s="76">
        <f t="shared" si="30"/>
        <v>1</v>
      </c>
      <c r="R354" s="76">
        <f t="shared" si="31"/>
        <v>0</v>
      </c>
    </row>
    <row r="355" spans="1:18" ht="15.75" customHeight="1">
      <c r="A355" s="64">
        <v>2401</v>
      </c>
      <c r="B355" s="87"/>
      <c r="C355" s="87"/>
      <c r="D355" s="87"/>
      <c r="E355" s="87"/>
      <c r="F355" s="87"/>
      <c r="G355" s="87"/>
      <c r="H355" s="87"/>
      <c r="I355" s="87">
        <v>62</v>
      </c>
      <c r="J355" s="87"/>
      <c r="K355" s="88"/>
      <c r="L355" s="72"/>
      <c r="M355" s="3"/>
      <c r="N355" s="73"/>
      <c r="O355" s="74">
        <f>IF(I355=0,"",I355/H354)</f>
        <v>1</v>
      </c>
      <c r="P355" s="75">
        <v>68</v>
      </c>
      <c r="Q355" s="76">
        <f t="shared" si="30"/>
        <v>1</v>
      </c>
      <c r="R355" s="76">
        <f t="shared" si="31"/>
        <v>0</v>
      </c>
    </row>
    <row r="356" spans="1:18" ht="15.75" customHeight="1">
      <c r="A356" s="64">
        <v>2402</v>
      </c>
      <c r="B356" s="87"/>
      <c r="C356" s="87"/>
      <c r="D356" s="87"/>
      <c r="E356" s="87"/>
      <c r="F356" s="87"/>
      <c r="G356" s="87"/>
      <c r="H356" s="87"/>
      <c r="I356" s="87"/>
      <c r="J356" s="87">
        <v>59</v>
      </c>
      <c r="K356" s="88">
        <v>50</v>
      </c>
      <c r="L356" s="72"/>
      <c r="M356" s="3"/>
      <c r="N356" s="73"/>
      <c r="O356" s="78">
        <f>IF(J356=0,"",J356/I355)</f>
        <v>0.95161290322580649</v>
      </c>
      <c r="P356" s="75">
        <v>67</v>
      </c>
      <c r="Q356" s="79">
        <f t="shared" si="30"/>
        <v>0.98529411764705888</v>
      </c>
      <c r="R356" s="79">
        <f t="shared" si="31"/>
        <v>1.4705882352941124E-2</v>
      </c>
    </row>
    <row r="357" spans="1:18" ht="15.75" customHeight="1">
      <c r="A357" s="64">
        <v>2501</v>
      </c>
      <c r="B357" s="87"/>
      <c r="C357" s="87"/>
      <c r="D357" s="87"/>
      <c r="E357" s="87"/>
      <c r="F357" s="87"/>
      <c r="G357" s="87"/>
      <c r="H357" s="87"/>
      <c r="I357" s="87"/>
      <c r="J357" s="87"/>
      <c r="K357" s="88"/>
      <c r="L357" s="72"/>
      <c r="M357" s="3"/>
      <c r="N357" s="30"/>
      <c r="O357" s="124"/>
      <c r="P357" s="81"/>
      <c r="Q357" s="82"/>
      <c r="R357" s="83"/>
    </row>
    <row r="358" spans="1:18" ht="15.75" customHeight="1">
      <c r="A358" s="64">
        <v>2502</v>
      </c>
      <c r="B358" s="87"/>
      <c r="C358" s="87"/>
      <c r="D358" s="87"/>
      <c r="E358" s="87"/>
      <c r="F358" s="87"/>
      <c r="G358" s="87"/>
      <c r="H358" s="87"/>
      <c r="I358" s="87"/>
      <c r="J358" s="87"/>
      <c r="K358" s="88"/>
      <c r="L358" s="72"/>
      <c r="M358" s="3"/>
      <c r="N358" s="30"/>
      <c r="O358" s="84"/>
      <c r="P358" s="85"/>
      <c r="Q358" s="86"/>
      <c r="R358" s="84"/>
    </row>
    <row r="359" spans="1:18" ht="15.75" customHeight="1">
      <c r="A359" s="64">
        <v>2601</v>
      </c>
      <c r="B359" s="87"/>
      <c r="C359" s="87"/>
      <c r="D359" s="87"/>
      <c r="E359" s="87"/>
      <c r="F359" s="87"/>
      <c r="G359" s="87"/>
      <c r="H359" s="87"/>
      <c r="I359" s="87"/>
      <c r="J359" s="87"/>
      <c r="K359" s="88"/>
      <c r="L359" s="72"/>
      <c r="M359" s="3"/>
      <c r="N359" s="30"/>
      <c r="O359" s="84"/>
      <c r="P359" s="85"/>
      <c r="Q359" s="86"/>
      <c r="R359" s="84"/>
    </row>
    <row r="360" spans="1:18" ht="15.75" customHeight="1">
      <c r="A360" s="64">
        <v>2602</v>
      </c>
      <c r="B360" s="87"/>
      <c r="C360" s="87"/>
      <c r="D360" s="87"/>
      <c r="E360" s="87"/>
      <c r="F360" s="87"/>
      <c r="G360" s="87"/>
      <c r="H360" s="87"/>
      <c r="I360" s="87"/>
      <c r="J360" s="87"/>
      <c r="K360" s="88"/>
      <c r="L360" s="72"/>
      <c r="M360" s="3"/>
      <c r="N360" s="30"/>
      <c r="O360" s="3"/>
      <c r="P360" s="30"/>
      <c r="Q360" s="23"/>
      <c r="R360" s="84"/>
    </row>
    <row r="361" spans="1:18" ht="15.75" customHeight="1">
      <c r="A361" s="64">
        <v>2701</v>
      </c>
      <c r="B361" s="87"/>
      <c r="C361" s="87"/>
      <c r="D361" s="87"/>
      <c r="E361" s="87"/>
      <c r="F361" s="87"/>
      <c r="G361" s="87"/>
      <c r="H361" s="87"/>
      <c r="I361" s="87"/>
      <c r="J361" s="87"/>
      <c r="K361" s="88"/>
      <c r="L361" s="72"/>
      <c r="M361" s="3"/>
      <c r="N361" s="30"/>
      <c r="O361" s="89" t="s">
        <v>83</v>
      </c>
      <c r="P361" s="90"/>
      <c r="Q361" s="91">
        <f>IF(SUM(K354:K357)=0,"",SUM(K354:K357))</f>
        <v>50</v>
      </c>
      <c r="R361" s="92" t="s">
        <v>11</v>
      </c>
    </row>
    <row r="362" spans="1:18" ht="15.75" customHeight="1">
      <c r="A362" s="64">
        <v>2702</v>
      </c>
      <c r="B362" s="87"/>
      <c r="C362" s="87"/>
      <c r="D362" s="87"/>
      <c r="E362" s="87"/>
      <c r="F362" s="87"/>
      <c r="G362" s="87"/>
      <c r="H362" s="87"/>
      <c r="I362" s="87"/>
      <c r="J362" s="87"/>
      <c r="K362" s="88"/>
      <c r="L362" s="72"/>
      <c r="M362" s="3"/>
      <c r="N362" s="30"/>
      <c r="O362" s="93" t="s">
        <v>85</v>
      </c>
      <c r="P362" s="94" t="str">
        <f>IF(P361/B348=0,"",P361/B348)</f>
        <v/>
      </c>
      <c r="Q362" s="95" t="str">
        <f>IF(P361/Q361=0,"",P361/Q361)</f>
        <v/>
      </c>
      <c r="R362" s="96" t="s">
        <v>86</v>
      </c>
    </row>
    <row r="363" spans="1:18" ht="15.75" customHeight="1">
      <c r="A363" s="64">
        <v>2801</v>
      </c>
      <c r="B363" s="87"/>
      <c r="C363" s="87"/>
      <c r="D363" s="87"/>
      <c r="E363" s="87"/>
      <c r="F363" s="87"/>
      <c r="G363" s="87"/>
      <c r="H363" s="87"/>
      <c r="I363" s="87"/>
      <c r="J363" s="87"/>
      <c r="K363" s="88"/>
      <c r="L363" s="97"/>
      <c r="M363" s="98"/>
      <c r="N363" s="99"/>
      <c r="O363" s="98"/>
      <c r="P363" s="99"/>
      <c r="Q363" s="99"/>
      <c r="R363" s="122"/>
    </row>
    <row r="364" spans="1:18" ht="18" customHeight="1">
      <c r="A364" s="29"/>
      <c r="B364" s="30"/>
      <c r="C364" s="30"/>
      <c r="D364" s="30"/>
      <c r="E364" s="288" t="s">
        <v>111</v>
      </c>
      <c r="F364" s="289"/>
      <c r="G364" s="289"/>
      <c r="H364" s="289"/>
      <c r="I364" s="289"/>
      <c r="J364" s="289"/>
      <c r="K364" s="101">
        <f>SUM(K348:K360)</f>
        <v>50</v>
      </c>
      <c r="L364" s="102">
        <f>IF(K356=0,"",K356/B348)</f>
        <v>0.42735042735042733</v>
      </c>
      <c r="M364" s="102">
        <f>IF(K364=0,"",K364/B348)</f>
        <v>0.42735042735042733</v>
      </c>
      <c r="N364" s="102">
        <f>IF(K356=0,"",M364-L364)</f>
        <v>0</v>
      </c>
      <c r="O364" s="3"/>
      <c r="P364" s="30"/>
      <c r="Q364" s="23"/>
      <c r="R364" s="3"/>
    </row>
    <row r="365" spans="1:18" ht="12.75" customHeight="1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"/>
      <c r="M365" s="3"/>
      <c r="N365" s="30"/>
      <c r="O365" s="3"/>
      <c r="P365" s="30"/>
      <c r="Q365" s="30"/>
      <c r="R365" s="30"/>
    </row>
    <row r="366" spans="1:18" ht="12.75" customHeight="1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"/>
      <c r="M366" s="3"/>
      <c r="N366" s="30"/>
      <c r="O366" s="3"/>
      <c r="P366" s="30"/>
      <c r="Q366" s="30"/>
      <c r="R366" s="30"/>
    </row>
    <row r="367" spans="1:18" ht="26.25">
      <c r="A367" s="2"/>
      <c r="B367" s="291" t="s">
        <v>99</v>
      </c>
      <c r="C367" s="292"/>
      <c r="D367" s="292"/>
      <c r="E367" s="292"/>
      <c r="F367" s="292"/>
      <c r="G367" s="292"/>
      <c r="H367" s="292"/>
      <c r="I367" s="292"/>
      <c r="J367" s="292"/>
      <c r="K367" s="60" t="s">
        <v>121</v>
      </c>
      <c r="L367" s="60"/>
      <c r="M367" s="60"/>
      <c r="N367" s="30"/>
      <c r="O367" s="3"/>
      <c r="P367" s="30"/>
      <c r="Q367" s="30"/>
      <c r="R367" s="30"/>
    </row>
    <row r="368" spans="1:18" ht="20.25">
      <c r="A368" s="293" t="s">
        <v>10</v>
      </c>
      <c r="B368" s="294" t="s">
        <v>100</v>
      </c>
      <c r="C368" s="289"/>
      <c r="D368" s="289"/>
      <c r="E368" s="289"/>
      <c r="F368" s="289"/>
      <c r="G368" s="289"/>
      <c r="H368" s="289"/>
      <c r="I368" s="289"/>
      <c r="J368" s="290"/>
      <c r="K368" s="295" t="s">
        <v>11</v>
      </c>
      <c r="L368" s="286" t="s">
        <v>3</v>
      </c>
      <c r="M368" s="286" t="s">
        <v>4</v>
      </c>
      <c r="N368" s="284" t="s">
        <v>5</v>
      </c>
      <c r="O368" s="286" t="s">
        <v>6</v>
      </c>
      <c r="P368" s="287" t="s">
        <v>7</v>
      </c>
      <c r="Q368" s="287" t="s">
        <v>8</v>
      </c>
      <c r="R368" s="286" t="s">
        <v>101</v>
      </c>
    </row>
    <row r="369" spans="1:22" ht="15.75">
      <c r="A369" s="285"/>
      <c r="B369" s="64" t="s">
        <v>102</v>
      </c>
      <c r="C369" s="64" t="s">
        <v>103</v>
      </c>
      <c r="D369" s="64" t="s">
        <v>104</v>
      </c>
      <c r="E369" s="64" t="s">
        <v>105</v>
      </c>
      <c r="F369" s="64" t="s">
        <v>106</v>
      </c>
      <c r="G369" s="64" t="s">
        <v>107</v>
      </c>
      <c r="H369" s="64" t="s">
        <v>108</v>
      </c>
      <c r="I369" s="64" t="s">
        <v>109</v>
      </c>
      <c r="J369" s="64" t="s">
        <v>110</v>
      </c>
      <c r="K369" s="285"/>
      <c r="L369" s="285"/>
      <c r="M369" s="285"/>
      <c r="N369" s="285"/>
      <c r="O369" s="285"/>
      <c r="P369" s="285"/>
      <c r="Q369" s="285"/>
      <c r="R369" s="285"/>
    </row>
    <row r="370" spans="1:22" ht="15.75">
      <c r="A370" s="64">
        <v>2101</v>
      </c>
      <c r="B370" s="65">
        <v>81</v>
      </c>
      <c r="C370" s="87"/>
      <c r="D370" s="87"/>
      <c r="E370" s="87"/>
      <c r="F370" s="87"/>
      <c r="G370" s="87"/>
      <c r="H370" s="87"/>
      <c r="I370" s="87"/>
      <c r="J370" s="87"/>
      <c r="K370" s="88"/>
      <c r="L370" s="67"/>
      <c r="M370" s="49"/>
      <c r="N370" s="68"/>
      <c r="O370" s="107"/>
      <c r="P370" s="70">
        <f>B370</f>
        <v>81</v>
      </c>
      <c r="Q370" s="108"/>
      <c r="R370" s="107"/>
    </row>
    <row r="371" spans="1:22" ht="15.75">
      <c r="A371" s="64">
        <v>2102</v>
      </c>
      <c r="B371" s="87"/>
      <c r="C371" s="87">
        <v>55</v>
      </c>
      <c r="D371" s="87"/>
      <c r="E371" s="87"/>
      <c r="F371" s="87"/>
      <c r="G371" s="87"/>
      <c r="H371" s="87"/>
      <c r="I371" s="87"/>
      <c r="J371" s="87"/>
      <c r="K371" s="88"/>
      <c r="L371" s="72"/>
      <c r="M371" s="3"/>
      <c r="N371" s="73"/>
      <c r="O371" s="74">
        <f>IF(C371=0,"",C371/B370)</f>
        <v>0.67901234567901236</v>
      </c>
      <c r="P371" s="75">
        <v>56</v>
      </c>
      <c r="Q371" s="76">
        <f t="shared" ref="Q371:Q378" si="32">IF(P371=0,"",P371/P370)</f>
        <v>0.69135802469135799</v>
      </c>
      <c r="R371" s="76">
        <f t="shared" ref="R371:R378" si="33">IF(P371=0,"",100%-Q371)</f>
        <v>0.30864197530864201</v>
      </c>
    </row>
    <row r="372" spans="1:22" ht="15.75">
      <c r="A372" s="64">
        <v>2201</v>
      </c>
      <c r="B372" s="87"/>
      <c r="C372" s="87"/>
      <c r="D372" s="87">
        <v>44</v>
      </c>
      <c r="E372" s="87"/>
      <c r="F372" s="87"/>
      <c r="G372" s="87"/>
      <c r="H372" s="87"/>
      <c r="I372" s="87"/>
      <c r="J372" s="87"/>
      <c r="K372" s="88"/>
      <c r="L372" s="72"/>
      <c r="M372" s="3"/>
      <c r="N372" s="73"/>
      <c r="O372" s="74">
        <f>IF(D372=0,"",D372/C371)</f>
        <v>0.8</v>
      </c>
      <c r="P372" s="75">
        <v>46</v>
      </c>
      <c r="Q372" s="76">
        <f t="shared" si="32"/>
        <v>0.8214285714285714</v>
      </c>
      <c r="R372" s="76">
        <f t="shared" si="33"/>
        <v>0.1785714285714286</v>
      </c>
      <c r="S372" s="8">
        <f>P372/P370</f>
        <v>0.5679012345679012</v>
      </c>
    </row>
    <row r="373" spans="1:22" ht="15.75">
      <c r="A373" s="64">
        <v>2202</v>
      </c>
      <c r="B373" s="87"/>
      <c r="C373" s="87"/>
      <c r="D373" s="87"/>
      <c r="E373" s="87">
        <v>38</v>
      </c>
      <c r="F373" s="87"/>
      <c r="G373" s="87"/>
      <c r="H373" s="87"/>
      <c r="I373" s="87"/>
      <c r="J373" s="87"/>
      <c r="K373" s="88"/>
      <c r="L373" s="72"/>
      <c r="M373" s="3"/>
      <c r="N373" s="73"/>
      <c r="O373" s="74">
        <f>IF(E373=0,"",E373/D372)</f>
        <v>0.86363636363636365</v>
      </c>
      <c r="P373" s="75">
        <v>43</v>
      </c>
      <c r="Q373" s="76">
        <f t="shared" si="32"/>
        <v>0.93478260869565222</v>
      </c>
      <c r="R373" s="76">
        <f t="shared" si="33"/>
        <v>6.5217391304347783E-2</v>
      </c>
    </row>
    <row r="374" spans="1:22" ht="15.75">
      <c r="A374" s="64">
        <v>2301</v>
      </c>
      <c r="B374" s="87"/>
      <c r="C374" s="87"/>
      <c r="D374" s="87"/>
      <c r="E374" s="87"/>
      <c r="F374" s="87">
        <v>37</v>
      </c>
      <c r="G374" s="87"/>
      <c r="H374" s="87"/>
      <c r="I374" s="87"/>
      <c r="J374" s="87"/>
      <c r="K374" s="88"/>
      <c r="L374" s="72"/>
      <c r="M374" s="3"/>
      <c r="N374" s="73"/>
      <c r="O374" s="74">
        <f>IF(F374=0,"",F374/E373)</f>
        <v>0.97368421052631582</v>
      </c>
      <c r="P374" s="75">
        <v>42</v>
      </c>
      <c r="Q374" s="76">
        <f t="shared" si="32"/>
        <v>0.97674418604651159</v>
      </c>
      <c r="R374" s="76">
        <f t="shared" si="33"/>
        <v>2.3255813953488413E-2</v>
      </c>
    </row>
    <row r="375" spans="1:22" ht="15.75">
      <c r="A375" s="64">
        <v>2302</v>
      </c>
      <c r="B375" s="87"/>
      <c r="C375" s="87"/>
      <c r="D375" s="87"/>
      <c r="E375" s="87"/>
      <c r="F375" s="87"/>
      <c r="G375" s="87">
        <v>36</v>
      </c>
      <c r="H375" s="87"/>
      <c r="I375" s="87"/>
      <c r="J375" s="87"/>
      <c r="K375" s="88"/>
      <c r="L375" s="72"/>
      <c r="M375" s="3"/>
      <c r="N375" s="73"/>
      <c r="O375" s="74">
        <f>IF(G375=0,"",G375/F374)</f>
        <v>0.97297297297297303</v>
      </c>
      <c r="P375" s="75">
        <v>38</v>
      </c>
      <c r="Q375" s="76">
        <f t="shared" si="32"/>
        <v>0.90476190476190477</v>
      </c>
      <c r="R375" s="76">
        <f t="shared" si="33"/>
        <v>9.5238095238095233E-2</v>
      </c>
    </row>
    <row r="376" spans="1:22" ht="15.75">
      <c r="A376" s="64">
        <v>2401</v>
      </c>
      <c r="B376" s="87"/>
      <c r="C376" s="87"/>
      <c r="D376" s="87"/>
      <c r="E376" s="87"/>
      <c r="F376" s="87"/>
      <c r="G376" s="87"/>
      <c r="H376" s="87">
        <v>36</v>
      </c>
      <c r="I376" s="87"/>
      <c r="J376" s="87"/>
      <c r="K376" s="88"/>
      <c r="L376" s="72"/>
      <c r="M376" s="3"/>
      <c r="N376" s="73"/>
      <c r="O376" s="74">
        <f>IF(H376=0,"",H376/G375)</f>
        <v>1</v>
      </c>
      <c r="P376" s="75">
        <v>38</v>
      </c>
      <c r="Q376" s="76">
        <f t="shared" si="32"/>
        <v>1</v>
      </c>
      <c r="R376" s="76">
        <f t="shared" si="33"/>
        <v>0</v>
      </c>
    </row>
    <row r="377" spans="1:22" ht="15.75">
      <c r="A377" s="64">
        <v>2402</v>
      </c>
      <c r="B377" s="87"/>
      <c r="C377" s="87"/>
      <c r="D377" s="87"/>
      <c r="E377" s="87"/>
      <c r="F377" s="87"/>
      <c r="G377" s="87"/>
      <c r="H377" s="87"/>
      <c r="I377" s="87">
        <v>35</v>
      </c>
      <c r="J377" s="87"/>
      <c r="K377" s="88"/>
      <c r="L377" s="72"/>
      <c r="M377" s="3"/>
      <c r="N377" s="73"/>
      <c r="O377" s="74">
        <f>IF(I377=0,"",I377/H376)</f>
        <v>0.97222222222222221</v>
      </c>
      <c r="P377" s="75">
        <v>38</v>
      </c>
      <c r="Q377" s="76">
        <f t="shared" si="32"/>
        <v>1</v>
      </c>
      <c r="R377" s="76">
        <f t="shared" si="33"/>
        <v>0</v>
      </c>
    </row>
    <row r="378" spans="1:22" ht="15.75">
      <c r="A378" s="64">
        <v>2501</v>
      </c>
      <c r="B378" s="87"/>
      <c r="C378" s="87"/>
      <c r="D378" s="87"/>
      <c r="E378" s="87"/>
      <c r="F378" s="87"/>
      <c r="G378" s="87"/>
      <c r="H378" s="87"/>
      <c r="I378" s="87"/>
      <c r="J378" s="87"/>
      <c r="K378" s="88"/>
      <c r="L378" s="72"/>
      <c r="M378" s="3"/>
      <c r="N378" s="73"/>
      <c r="O378" s="78" t="str">
        <f>IF(J378=0,"",J378/I377)</f>
        <v/>
      </c>
      <c r="P378" s="75"/>
      <c r="Q378" s="79" t="str">
        <f t="shared" si="32"/>
        <v/>
      </c>
      <c r="R378" s="79" t="str">
        <f t="shared" si="33"/>
        <v/>
      </c>
    </row>
    <row r="379" spans="1:22" ht="15.75">
      <c r="A379" s="64">
        <v>2502</v>
      </c>
      <c r="B379" s="87"/>
      <c r="C379" s="87"/>
      <c r="D379" s="87"/>
      <c r="E379" s="87"/>
      <c r="F379" s="87"/>
      <c r="G379" s="87"/>
      <c r="H379" s="87"/>
      <c r="I379" s="87"/>
      <c r="J379" s="87"/>
      <c r="K379" s="88"/>
      <c r="L379" s="72"/>
      <c r="M379" s="3"/>
      <c r="N379" s="30"/>
      <c r="O379" s="124"/>
      <c r="P379" s="81"/>
      <c r="Q379" s="82"/>
      <c r="R379" s="83"/>
    </row>
    <row r="380" spans="1:22" ht="15.75">
      <c r="A380" s="64">
        <v>2601</v>
      </c>
      <c r="B380" s="87"/>
      <c r="C380" s="87"/>
      <c r="D380" s="87"/>
      <c r="E380" s="87"/>
      <c r="F380" s="87"/>
      <c r="G380" s="87"/>
      <c r="H380" s="87"/>
      <c r="I380" s="87"/>
      <c r="J380" s="87"/>
      <c r="K380" s="88"/>
      <c r="L380" s="72"/>
      <c r="M380" s="3"/>
      <c r="N380" s="30"/>
      <c r="O380" s="84"/>
      <c r="P380" s="85"/>
      <c r="Q380" s="86"/>
      <c r="R380" s="84"/>
    </row>
    <row r="381" spans="1:22" ht="15.75">
      <c r="A381" s="64">
        <v>2602</v>
      </c>
      <c r="B381" s="87"/>
      <c r="C381" s="87"/>
      <c r="D381" s="87"/>
      <c r="E381" s="87"/>
      <c r="F381" s="87"/>
      <c r="G381" s="87"/>
      <c r="H381" s="87"/>
      <c r="I381" s="87"/>
      <c r="J381" s="87"/>
      <c r="K381" s="88"/>
      <c r="L381" s="72"/>
      <c r="M381" s="3"/>
      <c r="N381" s="30"/>
      <c r="O381" s="84"/>
      <c r="P381" s="85"/>
      <c r="Q381" s="86"/>
      <c r="R381" s="84"/>
    </row>
    <row r="382" spans="1:22" ht="15.75">
      <c r="A382" s="64">
        <v>2701</v>
      </c>
      <c r="B382" s="87"/>
      <c r="C382" s="87"/>
      <c r="D382" s="87"/>
      <c r="E382" s="87"/>
      <c r="F382" s="87"/>
      <c r="G382" s="87"/>
      <c r="H382" s="87"/>
      <c r="I382" s="87"/>
      <c r="J382" s="87"/>
      <c r="K382" s="88"/>
      <c r="L382" s="72"/>
      <c r="M382" s="3"/>
      <c r="N382" s="30"/>
      <c r="O382" s="3"/>
      <c r="P382" s="30"/>
      <c r="Q382" s="23"/>
      <c r="R382" s="84"/>
    </row>
    <row r="383" spans="1:22" ht="15.75">
      <c r="A383" s="64">
        <v>2702</v>
      </c>
      <c r="B383" s="87"/>
      <c r="C383" s="87"/>
      <c r="D383" s="87"/>
      <c r="E383" s="87"/>
      <c r="F383" s="87"/>
      <c r="G383" s="87"/>
      <c r="H383" s="87"/>
      <c r="I383" s="87"/>
      <c r="J383" s="87"/>
      <c r="K383" s="88"/>
      <c r="L383" s="72"/>
      <c r="M383" s="3"/>
      <c r="N383" s="30"/>
      <c r="O383" s="89" t="s">
        <v>83</v>
      </c>
      <c r="P383" s="90"/>
      <c r="Q383" s="91" t="str">
        <f>IF(SUM(K376:K379)=0,"",SUM(K376:K379))</f>
        <v/>
      </c>
      <c r="R383" s="92" t="s">
        <v>11</v>
      </c>
    </row>
    <row r="384" spans="1:22" ht="15.75">
      <c r="A384" s="64">
        <v>2801</v>
      </c>
      <c r="B384" s="87"/>
      <c r="C384" s="87"/>
      <c r="D384" s="87"/>
      <c r="E384" s="87"/>
      <c r="F384" s="87"/>
      <c r="G384" s="87"/>
      <c r="H384" s="87"/>
      <c r="I384" s="87"/>
      <c r="J384" s="87"/>
      <c r="K384" s="88"/>
      <c r="L384" s="72"/>
      <c r="M384" s="3"/>
      <c r="N384" s="30"/>
      <c r="O384" s="93" t="s">
        <v>85</v>
      </c>
      <c r="P384" s="94" t="str">
        <f>IF(P383/B370=0,"",P383/B370)</f>
        <v/>
      </c>
      <c r="Q384" s="95" t="e">
        <f>IF(P383/Q383=0,"",P383/Q383)</f>
        <v>#VALUE!</v>
      </c>
      <c r="R384" s="96" t="s">
        <v>86</v>
      </c>
      <c r="V384" s="256">
        <f>AVERAGE(S372,S394)</f>
        <v>0.62023380312465859</v>
      </c>
    </row>
    <row r="385" spans="1:19" ht="15.75">
      <c r="A385" s="64">
        <v>2802</v>
      </c>
      <c r="B385" s="87"/>
      <c r="C385" s="87"/>
      <c r="D385" s="87"/>
      <c r="E385" s="87"/>
      <c r="F385" s="87"/>
      <c r="G385" s="87"/>
      <c r="H385" s="87"/>
      <c r="I385" s="87"/>
      <c r="J385" s="87"/>
      <c r="K385" s="88"/>
      <c r="L385" s="97"/>
      <c r="M385" s="98"/>
      <c r="N385" s="99"/>
      <c r="O385" s="98"/>
      <c r="P385" s="99"/>
      <c r="Q385" s="99"/>
      <c r="R385" s="122"/>
    </row>
    <row r="386" spans="1:19" ht="18">
      <c r="A386" s="29"/>
      <c r="B386" s="30"/>
      <c r="C386" s="30"/>
      <c r="D386" s="30"/>
      <c r="E386" s="288" t="s">
        <v>111</v>
      </c>
      <c r="F386" s="289"/>
      <c r="G386" s="289"/>
      <c r="H386" s="289"/>
      <c r="I386" s="289"/>
      <c r="J386" s="289"/>
      <c r="K386" s="101">
        <f>SUM(K370:K382)</f>
        <v>0</v>
      </c>
      <c r="L386" s="102" t="str">
        <f>IF(K378=0,"",K378/B370)</f>
        <v/>
      </c>
      <c r="M386" s="102" t="str">
        <f>IF(K386=0,"",K386/B370)</f>
        <v/>
      </c>
      <c r="N386" s="102" t="str">
        <f>IF(K378=0,"",M386-L386)</f>
        <v/>
      </c>
      <c r="O386" s="3"/>
      <c r="P386" s="30"/>
      <c r="Q386" s="23"/>
      <c r="R386" s="3"/>
    </row>
    <row r="387" spans="1:19" ht="12.75" customHeight="1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"/>
      <c r="M387" s="3"/>
      <c r="N387" s="30"/>
      <c r="O387" s="3"/>
      <c r="P387" s="30"/>
      <c r="Q387" s="30"/>
      <c r="R387" s="30"/>
    </row>
    <row r="388" spans="1:19" ht="12.75" customHeight="1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"/>
      <c r="M388" s="3"/>
      <c r="N388" s="30"/>
      <c r="O388" s="3"/>
      <c r="P388" s="30"/>
      <c r="Q388" s="30"/>
      <c r="R388" s="30"/>
    </row>
    <row r="389" spans="1:19" ht="26.25">
      <c r="A389" s="2"/>
      <c r="B389" s="291" t="s">
        <v>99</v>
      </c>
      <c r="C389" s="292"/>
      <c r="D389" s="292"/>
      <c r="E389" s="292"/>
      <c r="F389" s="292"/>
      <c r="G389" s="292"/>
      <c r="H389" s="292"/>
      <c r="I389" s="292"/>
      <c r="J389" s="292"/>
      <c r="K389" s="60" t="s">
        <v>122</v>
      </c>
      <c r="L389" s="60"/>
      <c r="M389" s="60"/>
      <c r="N389" s="30"/>
      <c r="O389" s="3"/>
      <c r="P389" s="30"/>
      <c r="Q389" s="30"/>
      <c r="R389" s="30"/>
      <c r="S389" s="131"/>
    </row>
    <row r="390" spans="1:19" ht="20.25">
      <c r="A390" s="293" t="s">
        <v>10</v>
      </c>
      <c r="B390" s="294" t="s">
        <v>100</v>
      </c>
      <c r="C390" s="289"/>
      <c r="D390" s="289"/>
      <c r="E390" s="289"/>
      <c r="F390" s="289"/>
      <c r="G390" s="289"/>
      <c r="H390" s="289"/>
      <c r="I390" s="289"/>
      <c r="J390" s="290"/>
      <c r="K390" s="295" t="s">
        <v>11</v>
      </c>
      <c r="L390" s="286" t="s">
        <v>3</v>
      </c>
      <c r="M390" s="286" t="s">
        <v>4</v>
      </c>
      <c r="N390" s="284" t="s">
        <v>5</v>
      </c>
      <c r="O390" s="286" t="s">
        <v>6</v>
      </c>
      <c r="P390" s="287" t="s">
        <v>7</v>
      </c>
      <c r="Q390" s="287" t="s">
        <v>8</v>
      </c>
      <c r="R390" s="286" t="s">
        <v>101</v>
      </c>
      <c r="S390" s="131"/>
    </row>
    <row r="391" spans="1:19" ht="15.75">
      <c r="A391" s="285"/>
      <c r="B391" s="64" t="s">
        <v>102</v>
      </c>
      <c r="C391" s="64" t="s">
        <v>103</v>
      </c>
      <c r="D391" s="64" t="s">
        <v>104</v>
      </c>
      <c r="E391" s="64" t="s">
        <v>105</v>
      </c>
      <c r="F391" s="64" t="s">
        <v>106</v>
      </c>
      <c r="G391" s="64" t="s">
        <v>107</v>
      </c>
      <c r="H391" s="64" t="s">
        <v>108</v>
      </c>
      <c r="I391" s="64" t="s">
        <v>109</v>
      </c>
      <c r="J391" s="64" t="s">
        <v>110</v>
      </c>
      <c r="K391" s="285"/>
      <c r="L391" s="285"/>
      <c r="M391" s="285"/>
      <c r="N391" s="285"/>
      <c r="O391" s="285"/>
      <c r="P391" s="285"/>
      <c r="Q391" s="285"/>
      <c r="R391" s="285"/>
      <c r="S391" s="131"/>
    </row>
    <row r="392" spans="1:19" ht="12.75" customHeight="1">
      <c r="A392" s="64">
        <v>2102</v>
      </c>
      <c r="B392" s="65">
        <v>113</v>
      </c>
      <c r="C392" s="87"/>
      <c r="D392" s="87"/>
      <c r="E392" s="87"/>
      <c r="F392" s="87"/>
      <c r="G392" s="87"/>
      <c r="H392" s="87"/>
      <c r="I392" s="87"/>
      <c r="J392" s="87"/>
      <c r="K392" s="88"/>
      <c r="L392" s="67"/>
      <c r="M392" s="49"/>
      <c r="N392" s="68"/>
      <c r="O392" s="107"/>
      <c r="P392" s="70">
        <f>B392</f>
        <v>113</v>
      </c>
      <c r="Q392" s="108"/>
      <c r="R392" s="107"/>
      <c r="S392" s="131"/>
    </row>
    <row r="393" spans="1:19" ht="15.75">
      <c r="A393" s="64">
        <v>2201</v>
      </c>
      <c r="B393" s="87"/>
      <c r="C393" s="87">
        <v>82</v>
      </c>
      <c r="D393" s="87"/>
      <c r="E393" s="87"/>
      <c r="F393" s="87"/>
      <c r="G393" s="87"/>
      <c r="H393" s="87"/>
      <c r="I393" s="87"/>
      <c r="J393" s="87"/>
      <c r="K393" s="88"/>
      <c r="L393" s="72"/>
      <c r="M393" s="3"/>
      <c r="N393" s="73"/>
      <c r="O393" s="74">
        <f>IF(C393=0,"",C393/B392)</f>
        <v>0.72566371681415931</v>
      </c>
      <c r="P393" s="75">
        <v>84</v>
      </c>
      <c r="Q393" s="76">
        <f t="shared" ref="Q393:Q400" si="34">IF(P393=0,"",P393/P392)</f>
        <v>0.74336283185840712</v>
      </c>
      <c r="R393" s="76">
        <f t="shared" ref="R393:R400" si="35">IF(P393=0,"",100%-Q393)</f>
        <v>0.25663716814159288</v>
      </c>
      <c r="S393" s="131"/>
    </row>
    <row r="394" spans="1:19" ht="15.75">
      <c r="A394" s="64">
        <v>2202</v>
      </c>
      <c r="B394" s="87"/>
      <c r="C394" s="87"/>
      <c r="D394" s="87">
        <v>71</v>
      </c>
      <c r="E394" s="87"/>
      <c r="F394" s="87"/>
      <c r="G394" s="87"/>
      <c r="H394" s="87"/>
      <c r="I394" s="87"/>
      <c r="J394" s="87"/>
      <c r="K394" s="88"/>
      <c r="L394" s="72"/>
      <c r="M394" s="3"/>
      <c r="N394" s="73"/>
      <c r="O394" s="74">
        <f>IF(D394=0,"",D394/C393)</f>
        <v>0.86585365853658536</v>
      </c>
      <c r="P394" s="75">
        <v>76</v>
      </c>
      <c r="Q394" s="76">
        <f t="shared" si="34"/>
        <v>0.90476190476190477</v>
      </c>
      <c r="R394" s="76">
        <f t="shared" si="35"/>
        <v>9.5238095238095233E-2</v>
      </c>
      <c r="S394" s="8">
        <f>P394/P392</f>
        <v>0.67256637168141598</v>
      </c>
    </row>
    <row r="395" spans="1:19" ht="15.75">
      <c r="A395" s="64">
        <v>2301</v>
      </c>
      <c r="B395" s="87"/>
      <c r="C395" s="87"/>
      <c r="D395" s="87"/>
      <c r="E395" s="87">
        <v>62</v>
      </c>
      <c r="F395" s="87"/>
      <c r="G395" s="87"/>
      <c r="H395" s="87"/>
      <c r="I395" s="87"/>
      <c r="J395" s="87"/>
      <c r="K395" s="88"/>
      <c r="L395" s="72"/>
      <c r="M395" s="3"/>
      <c r="N395" s="73"/>
      <c r="O395" s="74">
        <f>IF(E395=0,"",E395/D394)</f>
        <v>0.87323943661971826</v>
      </c>
      <c r="P395" s="75">
        <v>70</v>
      </c>
      <c r="Q395" s="76">
        <f t="shared" si="34"/>
        <v>0.92105263157894735</v>
      </c>
      <c r="R395" s="76">
        <f t="shared" si="35"/>
        <v>7.8947368421052655E-2</v>
      </c>
      <c r="S395" s="131"/>
    </row>
    <row r="396" spans="1:19" ht="15.75">
      <c r="A396" s="64">
        <v>2302</v>
      </c>
      <c r="B396" s="87"/>
      <c r="C396" s="87"/>
      <c r="D396" s="87"/>
      <c r="E396" s="87"/>
      <c r="F396" s="87">
        <v>60</v>
      </c>
      <c r="G396" s="87"/>
      <c r="H396" s="87"/>
      <c r="I396" s="87"/>
      <c r="J396" s="87"/>
      <c r="K396" s="88"/>
      <c r="L396" s="72"/>
      <c r="M396" s="3"/>
      <c r="N396" s="73"/>
      <c r="O396" s="74">
        <f>IF(F396=0,"",F396/E395)</f>
        <v>0.967741935483871</v>
      </c>
      <c r="P396" s="75">
        <v>67</v>
      </c>
      <c r="Q396" s="76">
        <f t="shared" si="34"/>
        <v>0.95714285714285718</v>
      </c>
      <c r="R396" s="76">
        <f t="shared" si="35"/>
        <v>4.2857142857142816E-2</v>
      </c>
      <c r="S396" s="131"/>
    </row>
    <row r="397" spans="1:19" ht="15.75">
      <c r="A397" s="64">
        <v>2401</v>
      </c>
      <c r="B397" s="87"/>
      <c r="C397" s="87"/>
      <c r="D397" s="87"/>
      <c r="E397" s="87"/>
      <c r="F397" s="87"/>
      <c r="G397" s="87">
        <v>60</v>
      </c>
      <c r="H397" s="87"/>
      <c r="I397" s="87"/>
      <c r="J397" s="87"/>
      <c r="K397" s="88"/>
      <c r="L397" s="72"/>
      <c r="M397" s="3"/>
      <c r="N397" s="73"/>
      <c r="O397" s="74">
        <f>IF(G397=0,"",G397/F396)</f>
        <v>1</v>
      </c>
      <c r="P397" s="75">
        <v>66</v>
      </c>
      <c r="Q397" s="76">
        <f t="shared" si="34"/>
        <v>0.9850746268656716</v>
      </c>
      <c r="R397" s="76">
        <f t="shared" si="35"/>
        <v>1.4925373134328401E-2</v>
      </c>
      <c r="S397" s="131"/>
    </row>
    <row r="398" spans="1:19" ht="15.75">
      <c r="A398" s="64">
        <v>2402</v>
      </c>
      <c r="B398" s="87"/>
      <c r="C398" s="87"/>
      <c r="D398" s="87"/>
      <c r="E398" s="87"/>
      <c r="F398" s="87"/>
      <c r="G398" s="87"/>
      <c r="H398" s="87">
        <v>53</v>
      </c>
      <c r="I398" s="87"/>
      <c r="J398" s="87"/>
      <c r="K398" s="88"/>
      <c r="L398" s="72"/>
      <c r="M398" s="3"/>
      <c r="N398" s="73"/>
      <c r="O398" s="74">
        <f>IF(H398=0,"",H398/G397)</f>
        <v>0.8833333333333333</v>
      </c>
      <c r="P398" s="75">
        <v>63</v>
      </c>
      <c r="Q398" s="76">
        <f t="shared" si="34"/>
        <v>0.95454545454545459</v>
      </c>
      <c r="R398" s="76">
        <f t="shared" si="35"/>
        <v>4.5454545454545414E-2</v>
      </c>
      <c r="S398" s="131"/>
    </row>
    <row r="399" spans="1:19" ht="15.75">
      <c r="A399" s="64">
        <v>2501</v>
      </c>
      <c r="B399" s="87"/>
      <c r="C399" s="87"/>
      <c r="D399" s="87"/>
      <c r="E399" s="87"/>
      <c r="F399" s="87"/>
      <c r="G399" s="87"/>
      <c r="H399" s="87"/>
      <c r="I399" s="87"/>
      <c r="J399" s="87"/>
      <c r="K399" s="88"/>
      <c r="L399" s="72"/>
      <c r="M399" s="3"/>
      <c r="N399" s="73"/>
      <c r="O399" s="74" t="str">
        <f>IF(I399=0,"",I399/H398)</f>
        <v/>
      </c>
      <c r="P399" s="75"/>
      <c r="Q399" s="76" t="str">
        <f t="shared" si="34"/>
        <v/>
      </c>
      <c r="R399" s="76" t="str">
        <f t="shared" si="35"/>
        <v/>
      </c>
      <c r="S399" s="131"/>
    </row>
    <row r="400" spans="1:19" ht="15.75">
      <c r="A400" s="64">
        <v>2502</v>
      </c>
      <c r="B400" s="87"/>
      <c r="C400" s="87"/>
      <c r="D400" s="87"/>
      <c r="E400" s="87"/>
      <c r="F400" s="87"/>
      <c r="G400" s="87"/>
      <c r="H400" s="87"/>
      <c r="I400" s="87"/>
      <c r="J400" s="87"/>
      <c r="K400" s="88"/>
      <c r="L400" s="72"/>
      <c r="M400" s="3"/>
      <c r="N400" s="73"/>
      <c r="O400" s="78" t="str">
        <f>IF(J400=0,"",J400/I399)</f>
        <v/>
      </c>
      <c r="P400" s="75"/>
      <c r="Q400" s="79" t="str">
        <f t="shared" si="34"/>
        <v/>
      </c>
      <c r="R400" s="79" t="str">
        <f t="shared" si="35"/>
        <v/>
      </c>
      <c r="S400" s="131"/>
    </row>
    <row r="401" spans="1:19" ht="15.75">
      <c r="A401" s="64">
        <v>2601</v>
      </c>
      <c r="B401" s="87"/>
      <c r="C401" s="87"/>
      <c r="D401" s="87"/>
      <c r="E401" s="87"/>
      <c r="F401" s="87"/>
      <c r="G401" s="87"/>
      <c r="H401" s="87"/>
      <c r="I401" s="87"/>
      <c r="J401" s="87"/>
      <c r="K401" s="88"/>
      <c r="L401" s="72"/>
      <c r="M401" s="3"/>
      <c r="N401" s="30"/>
      <c r="O401" s="124"/>
      <c r="P401" s="81"/>
      <c r="Q401" s="82"/>
      <c r="R401" s="83"/>
      <c r="S401" s="131"/>
    </row>
    <row r="402" spans="1:19" ht="15.75">
      <c r="A402" s="64">
        <v>2602</v>
      </c>
      <c r="B402" s="87"/>
      <c r="C402" s="87"/>
      <c r="D402" s="87"/>
      <c r="E402" s="87"/>
      <c r="F402" s="87"/>
      <c r="G402" s="87"/>
      <c r="H402" s="87"/>
      <c r="I402" s="87"/>
      <c r="J402" s="87"/>
      <c r="K402" s="88"/>
      <c r="L402" s="72"/>
      <c r="M402" s="3"/>
      <c r="N402" s="30"/>
      <c r="O402" s="84"/>
      <c r="P402" s="85"/>
      <c r="Q402" s="86"/>
      <c r="R402" s="84"/>
      <c r="S402" s="131"/>
    </row>
    <row r="403" spans="1:19" ht="15.75">
      <c r="A403" s="64">
        <v>2701</v>
      </c>
      <c r="B403" s="87"/>
      <c r="C403" s="87"/>
      <c r="D403" s="87"/>
      <c r="E403" s="87"/>
      <c r="F403" s="87"/>
      <c r="G403" s="87"/>
      <c r="H403" s="87"/>
      <c r="I403" s="87"/>
      <c r="J403" s="87"/>
      <c r="K403" s="88"/>
      <c r="L403" s="72"/>
      <c r="M403" s="3"/>
      <c r="N403" s="30"/>
      <c r="O403" s="84"/>
      <c r="P403" s="85"/>
      <c r="Q403" s="86"/>
      <c r="R403" s="84"/>
      <c r="S403" s="131"/>
    </row>
    <row r="404" spans="1:19" ht="15.75">
      <c r="A404" s="64">
        <v>2702</v>
      </c>
      <c r="B404" s="87"/>
      <c r="C404" s="87"/>
      <c r="D404" s="87"/>
      <c r="E404" s="87"/>
      <c r="F404" s="87"/>
      <c r="G404" s="87"/>
      <c r="H404" s="87"/>
      <c r="I404" s="87"/>
      <c r="J404" s="87"/>
      <c r="K404" s="88"/>
      <c r="L404" s="72"/>
      <c r="M404" s="3"/>
      <c r="N404" s="30"/>
      <c r="O404" s="3"/>
      <c r="P404" s="30"/>
      <c r="Q404" s="23"/>
      <c r="R404" s="84"/>
      <c r="S404" s="131"/>
    </row>
    <row r="405" spans="1:19" ht="15.75">
      <c r="A405" s="64">
        <v>2801</v>
      </c>
      <c r="B405" s="87"/>
      <c r="C405" s="87"/>
      <c r="D405" s="87"/>
      <c r="E405" s="87"/>
      <c r="F405" s="87"/>
      <c r="G405" s="87"/>
      <c r="H405" s="87"/>
      <c r="I405" s="87"/>
      <c r="J405" s="87"/>
      <c r="K405" s="88"/>
      <c r="L405" s="72"/>
      <c r="M405" s="3"/>
      <c r="N405" s="30"/>
      <c r="O405" s="89" t="s">
        <v>83</v>
      </c>
      <c r="P405" s="90"/>
      <c r="Q405" s="91" t="str">
        <f>IF(SUM(K398:K401)=0,"",SUM(K398:K401))</f>
        <v/>
      </c>
      <c r="R405" s="92" t="s">
        <v>11</v>
      </c>
      <c r="S405" s="131"/>
    </row>
    <row r="406" spans="1:19" ht="15.75">
      <c r="A406" s="64">
        <v>2802</v>
      </c>
      <c r="B406" s="87"/>
      <c r="C406" s="87"/>
      <c r="D406" s="87"/>
      <c r="E406" s="87"/>
      <c r="F406" s="87"/>
      <c r="G406" s="87"/>
      <c r="H406" s="87"/>
      <c r="I406" s="87"/>
      <c r="J406" s="87"/>
      <c r="K406" s="88"/>
      <c r="L406" s="72"/>
      <c r="M406" s="3"/>
      <c r="N406" s="30"/>
      <c r="O406" s="93" t="s">
        <v>85</v>
      </c>
      <c r="P406" s="94" t="str">
        <f>IF(P405/B392=0,"",P405/B392)</f>
        <v/>
      </c>
      <c r="Q406" s="95" t="e">
        <f>IF(P405/Q405=0,"",P405/Q405)</f>
        <v>#VALUE!</v>
      </c>
      <c r="R406" s="96" t="s">
        <v>86</v>
      </c>
      <c r="S406" s="131"/>
    </row>
    <row r="407" spans="1:19" ht="15.75">
      <c r="A407" s="64">
        <v>2901</v>
      </c>
      <c r="B407" s="87"/>
      <c r="C407" s="87"/>
      <c r="D407" s="87"/>
      <c r="E407" s="87"/>
      <c r="F407" s="87"/>
      <c r="G407" s="87"/>
      <c r="H407" s="87"/>
      <c r="I407" s="87"/>
      <c r="J407" s="87"/>
      <c r="K407" s="88"/>
      <c r="L407" s="97"/>
      <c r="M407" s="98"/>
      <c r="N407" s="99"/>
      <c r="O407" s="98"/>
      <c r="P407" s="99"/>
      <c r="Q407" s="99"/>
      <c r="R407" s="122"/>
      <c r="S407" s="131"/>
    </row>
    <row r="408" spans="1:19" ht="18">
      <c r="A408" s="29"/>
      <c r="B408" s="30"/>
      <c r="C408" s="30"/>
      <c r="D408" s="30"/>
      <c r="E408" s="288" t="s">
        <v>111</v>
      </c>
      <c r="F408" s="289"/>
      <c r="G408" s="289"/>
      <c r="H408" s="289"/>
      <c r="I408" s="289"/>
      <c r="J408" s="289"/>
      <c r="K408" s="101">
        <f>SUM(K392:K404)</f>
        <v>0</v>
      </c>
      <c r="L408" s="102" t="str">
        <f>IF(K400=0,"",K400/B392)</f>
        <v/>
      </c>
      <c r="M408" s="102" t="str">
        <f>IF(K408=0,"",K408/B392)</f>
        <v/>
      </c>
      <c r="N408" s="102" t="str">
        <f>IF(K400=0,"",M408-L408)</f>
        <v/>
      </c>
      <c r="O408" s="3"/>
      <c r="P408" s="30"/>
      <c r="Q408" s="23"/>
      <c r="R408" s="3"/>
      <c r="S408" s="131"/>
    </row>
    <row r="409" spans="1:19" ht="12.75" customHeight="1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"/>
      <c r="M409" s="3"/>
      <c r="N409" s="30"/>
      <c r="O409" s="3"/>
      <c r="P409" s="30"/>
      <c r="Q409" s="30"/>
      <c r="R409" s="30"/>
    </row>
    <row r="410" spans="1:19" ht="12.75" customHeight="1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"/>
      <c r="M410" s="3"/>
      <c r="N410" s="30"/>
      <c r="O410" s="3"/>
      <c r="P410" s="30"/>
      <c r="Q410" s="30"/>
      <c r="R410" s="30"/>
    </row>
    <row r="411" spans="1:19" ht="26.25">
      <c r="A411" s="2"/>
      <c r="B411" s="291" t="s">
        <v>99</v>
      </c>
      <c r="C411" s="292"/>
      <c r="D411" s="292"/>
      <c r="E411" s="292"/>
      <c r="F411" s="292"/>
      <c r="G411" s="292"/>
      <c r="H411" s="292"/>
      <c r="I411" s="292"/>
      <c r="J411" s="292"/>
      <c r="K411" s="60" t="s">
        <v>123</v>
      </c>
      <c r="L411" s="60"/>
      <c r="M411" s="60"/>
      <c r="N411" s="30"/>
      <c r="O411" s="3"/>
      <c r="P411" s="30"/>
      <c r="Q411" s="30"/>
      <c r="R411" s="30"/>
      <c r="S411" s="131"/>
    </row>
    <row r="412" spans="1:19" ht="12.75" customHeight="1">
      <c r="A412" s="293" t="s">
        <v>10</v>
      </c>
      <c r="B412" s="294" t="s">
        <v>100</v>
      </c>
      <c r="C412" s="289"/>
      <c r="D412" s="289"/>
      <c r="E412" s="289"/>
      <c r="F412" s="289"/>
      <c r="G412" s="289"/>
      <c r="H412" s="289"/>
      <c r="I412" s="289"/>
      <c r="J412" s="290"/>
      <c r="K412" s="295" t="s">
        <v>11</v>
      </c>
      <c r="L412" s="286" t="s">
        <v>3</v>
      </c>
      <c r="M412" s="286" t="s">
        <v>4</v>
      </c>
      <c r="N412" s="284" t="s">
        <v>5</v>
      </c>
      <c r="O412" s="286" t="s">
        <v>6</v>
      </c>
      <c r="P412" s="287" t="s">
        <v>7</v>
      </c>
      <c r="Q412" s="287" t="s">
        <v>8</v>
      </c>
      <c r="R412" s="286" t="s">
        <v>101</v>
      </c>
      <c r="S412" s="131"/>
    </row>
    <row r="413" spans="1:19" ht="12.75" customHeight="1">
      <c r="A413" s="285"/>
      <c r="B413" s="64" t="s">
        <v>102</v>
      </c>
      <c r="C413" s="64" t="s">
        <v>103</v>
      </c>
      <c r="D413" s="64" t="s">
        <v>104</v>
      </c>
      <c r="E413" s="64" t="s">
        <v>105</v>
      </c>
      <c r="F413" s="64" t="s">
        <v>106</v>
      </c>
      <c r="G413" s="64" t="s">
        <v>107</v>
      </c>
      <c r="H413" s="64" t="s">
        <v>108</v>
      </c>
      <c r="I413" s="64" t="s">
        <v>109</v>
      </c>
      <c r="J413" s="64" t="s">
        <v>110</v>
      </c>
      <c r="K413" s="285"/>
      <c r="L413" s="285"/>
      <c r="M413" s="285"/>
      <c r="N413" s="285"/>
      <c r="O413" s="285"/>
      <c r="P413" s="285"/>
      <c r="Q413" s="285"/>
      <c r="R413" s="285"/>
      <c r="S413" s="131"/>
    </row>
    <row r="414" spans="1:19" ht="12.75" customHeight="1">
      <c r="A414" s="64">
        <v>2201</v>
      </c>
      <c r="B414" s="65">
        <v>94</v>
      </c>
      <c r="C414" s="87"/>
      <c r="D414" s="87"/>
      <c r="E414" s="87"/>
      <c r="F414" s="87"/>
      <c r="G414" s="87"/>
      <c r="H414" s="87"/>
      <c r="I414" s="87"/>
      <c r="J414" s="87"/>
      <c r="K414" s="88"/>
      <c r="L414" s="67"/>
      <c r="M414" s="49"/>
      <c r="N414" s="68"/>
      <c r="O414" s="107"/>
      <c r="P414" s="70">
        <f>B414</f>
        <v>94</v>
      </c>
      <c r="Q414" s="108"/>
      <c r="R414" s="107"/>
      <c r="S414" s="131"/>
    </row>
    <row r="415" spans="1:19" ht="12.75" customHeight="1">
      <c r="A415" s="64">
        <v>2202</v>
      </c>
      <c r="B415" s="87"/>
      <c r="C415" s="87">
        <v>71</v>
      </c>
      <c r="D415" s="87"/>
      <c r="E415" s="87"/>
      <c r="F415" s="87"/>
      <c r="G415" s="87"/>
      <c r="H415" s="87"/>
      <c r="I415" s="87"/>
      <c r="J415" s="87"/>
      <c r="K415" s="88"/>
      <c r="L415" s="72"/>
      <c r="M415" s="3"/>
      <c r="N415" s="73"/>
      <c r="O415" s="74">
        <f>IF(C415=0,"",C415/B414)</f>
        <v>0.75531914893617025</v>
      </c>
      <c r="P415" s="75">
        <v>71</v>
      </c>
      <c r="Q415" s="76">
        <f t="shared" ref="Q415:Q422" si="36">IF(P415=0,"",P415/P414)</f>
        <v>0.75531914893617025</v>
      </c>
      <c r="R415" s="76">
        <f t="shared" ref="R415:R422" si="37">IF(P415=0,"",100%-Q415)</f>
        <v>0.24468085106382975</v>
      </c>
      <c r="S415" s="131"/>
    </row>
    <row r="416" spans="1:19" ht="12.75" customHeight="1">
      <c r="A416" s="64">
        <v>2301</v>
      </c>
      <c r="B416" s="87"/>
      <c r="C416" s="87"/>
      <c r="D416" s="87">
        <v>66</v>
      </c>
      <c r="E416" s="87"/>
      <c r="F416" s="87"/>
      <c r="G416" s="87"/>
      <c r="H416" s="87"/>
      <c r="I416" s="87"/>
      <c r="J416" s="87"/>
      <c r="K416" s="88"/>
      <c r="L416" s="72"/>
      <c r="M416" s="3"/>
      <c r="N416" s="73"/>
      <c r="O416" s="74">
        <f>IF(D416=0,"",D416/C415)</f>
        <v>0.92957746478873238</v>
      </c>
      <c r="P416" s="75">
        <v>68</v>
      </c>
      <c r="Q416" s="76">
        <f t="shared" si="36"/>
        <v>0.95774647887323938</v>
      </c>
      <c r="R416" s="76">
        <f t="shared" si="37"/>
        <v>4.2253521126760618E-2</v>
      </c>
      <c r="S416" s="8">
        <f>P416/P414</f>
        <v>0.72340425531914898</v>
      </c>
    </row>
    <row r="417" spans="1:19" ht="12.75" customHeight="1">
      <c r="A417" s="64">
        <v>2302</v>
      </c>
      <c r="B417" s="87"/>
      <c r="C417" s="87"/>
      <c r="D417" s="87"/>
      <c r="E417" s="87">
        <v>55</v>
      </c>
      <c r="F417" s="87"/>
      <c r="G417" s="87"/>
      <c r="H417" s="87"/>
      <c r="I417" s="87"/>
      <c r="J417" s="87"/>
      <c r="K417" s="88"/>
      <c r="L417" s="72"/>
      <c r="M417" s="3"/>
      <c r="N417" s="73"/>
      <c r="O417" s="74">
        <f>IF(E417=0,"",E417/D416)</f>
        <v>0.83333333333333337</v>
      </c>
      <c r="P417" s="75">
        <v>65</v>
      </c>
      <c r="Q417" s="76">
        <f t="shared" si="36"/>
        <v>0.95588235294117652</v>
      </c>
      <c r="R417" s="76">
        <f t="shared" si="37"/>
        <v>4.4117647058823484E-2</v>
      </c>
      <c r="S417" s="131"/>
    </row>
    <row r="418" spans="1:19" ht="12.75" customHeight="1">
      <c r="A418" s="64">
        <v>2401</v>
      </c>
      <c r="B418" s="87"/>
      <c r="C418" s="87"/>
      <c r="D418" s="87"/>
      <c r="E418" s="87"/>
      <c r="F418" s="87">
        <v>53</v>
      </c>
      <c r="G418" s="87"/>
      <c r="H418" s="87"/>
      <c r="I418" s="87"/>
      <c r="J418" s="87"/>
      <c r="K418" s="88"/>
      <c r="L418" s="72"/>
      <c r="M418" s="3"/>
      <c r="N418" s="73"/>
      <c r="O418" s="74">
        <f>IF(F418=0,"",F418/E417)</f>
        <v>0.96363636363636362</v>
      </c>
      <c r="P418" s="75">
        <v>61</v>
      </c>
      <c r="Q418" s="76">
        <f t="shared" si="36"/>
        <v>0.93846153846153846</v>
      </c>
      <c r="R418" s="76">
        <f t="shared" si="37"/>
        <v>6.1538461538461542E-2</v>
      </c>
      <c r="S418" s="131"/>
    </row>
    <row r="419" spans="1:19" ht="12.75" customHeight="1">
      <c r="A419" s="64">
        <v>2402</v>
      </c>
      <c r="B419" s="87"/>
      <c r="C419" s="87"/>
      <c r="D419" s="87"/>
      <c r="E419" s="87"/>
      <c r="F419" s="87"/>
      <c r="G419" s="87">
        <v>48</v>
      </c>
      <c r="H419" s="87"/>
      <c r="I419" s="87"/>
      <c r="J419" s="87"/>
      <c r="K419" s="88"/>
      <c r="L419" s="72"/>
      <c r="M419" s="3"/>
      <c r="N419" s="73"/>
      <c r="O419" s="74">
        <f>IF(G419=0,"",G419/F418)</f>
        <v>0.90566037735849059</v>
      </c>
      <c r="P419" s="75">
        <v>59</v>
      </c>
      <c r="Q419" s="76">
        <f t="shared" si="36"/>
        <v>0.96721311475409832</v>
      </c>
      <c r="R419" s="76">
        <f t="shared" si="37"/>
        <v>3.2786885245901676E-2</v>
      </c>
      <c r="S419" s="131"/>
    </row>
    <row r="420" spans="1:19" ht="12.75" customHeight="1">
      <c r="A420" s="64">
        <v>2501</v>
      </c>
      <c r="B420" s="87"/>
      <c r="C420" s="87"/>
      <c r="D420" s="87"/>
      <c r="E420" s="87"/>
      <c r="F420" s="87"/>
      <c r="G420" s="87"/>
      <c r="H420" s="87"/>
      <c r="I420" s="87"/>
      <c r="J420" s="87"/>
      <c r="K420" s="88"/>
      <c r="L420" s="72"/>
      <c r="M420" s="3"/>
      <c r="N420" s="73"/>
      <c r="O420" s="74" t="str">
        <f>IF(H420=0,"",H420/G419)</f>
        <v/>
      </c>
      <c r="P420" s="75"/>
      <c r="Q420" s="76" t="str">
        <f t="shared" si="36"/>
        <v/>
      </c>
      <c r="R420" s="76" t="str">
        <f t="shared" si="37"/>
        <v/>
      </c>
      <c r="S420" s="131"/>
    </row>
    <row r="421" spans="1:19" ht="12.75" customHeight="1">
      <c r="A421" s="64">
        <v>2502</v>
      </c>
      <c r="B421" s="87"/>
      <c r="C421" s="87"/>
      <c r="D421" s="87"/>
      <c r="E421" s="87"/>
      <c r="F421" s="87"/>
      <c r="G421" s="87"/>
      <c r="H421" s="87"/>
      <c r="I421" s="87"/>
      <c r="J421" s="87"/>
      <c r="K421" s="88"/>
      <c r="L421" s="72"/>
      <c r="M421" s="3"/>
      <c r="N421" s="73"/>
      <c r="O421" s="74" t="str">
        <f>IF(I421=0,"",I421/H420)</f>
        <v/>
      </c>
      <c r="P421" s="75"/>
      <c r="Q421" s="76" t="str">
        <f t="shared" si="36"/>
        <v/>
      </c>
      <c r="R421" s="76" t="str">
        <f t="shared" si="37"/>
        <v/>
      </c>
      <c r="S421" s="131"/>
    </row>
    <row r="422" spans="1:19" ht="12.75" customHeight="1">
      <c r="A422" s="64">
        <v>2601</v>
      </c>
      <c r="B422" s="87"/>
      <c r="C422" s="87"/>
      <c r="D422" s="87"/>
      <c r="E422" s="87"/>
      <c r="F422" s="87"/>
      <c r="G422" s="87"/>
      <c r="H422" s="87"/>
      <c r="I422" s="87"/>
      <c r="J422" s="87"/>
      <c r="K422" s="88"/>
      <c r="L422" s="72"/>
      <c r="M422" s="3"/>
      <c r="N422" s="73"/>
      <c r="O422" s="78" t="str">
        <f>IF(J422=0,"",J422/I421)</f>
        <v/>
      </c>
      <c r="P422" s="75"/>
      <c r="Q422" s="79" t="str">
        <f t="shared" si="36"/>
        <v/>
      </c>
      <c r="R422" s="79" t="str">
        <f t="shared" si="37"/>
        <v/>
      </c>
      <c r="S422" s="131"/>
    </row>
    <row r="423" spans="1:19" ht="12.75" customHeight="1">
      <c r="A423" s="64">
        <v>2602</v>
      </c>
      <c r="B423" s="87"/>
      <c r="C423" s="87"/>
      <c r="D423" s="87"/>
      <c r="E423" s="87"/>
      <c r="F423" s="87"/>
      <c r="G423" s="87"/>
      <c r="H423" s="87"/>
      <c r="I423" s="87"/>
      <c r="J423" s="87"/>
      <c r="K423" s="88"/>
      <c r="L423" s="72"/>
      <c r="M423" s="3"/>
      <c r="N423" s="30"/>
      <c r="O423" s="124"/>
      <c r="P423" s="81"/>
      <c r="Q423" s="82"/>
      <c r="R423" s="83"/>
      <c r="S423" s="131"/>
    </row>
    <row r="424" spans="1:19" ht="12.75" customHeight="1">
      <c r="A424" s="64">
        <v>2701</v>
      </c>
      <c r="B424" s="87"/>
      <c r="C424" s="87"/>
      <c r="D424" s="87"/>
      <c r="E424" s="87"/>
      <c r="F424" s="87"/>
      <c r="G424" s="87"/>
      <c r="H424" s="87"/>
      <c r="I424" s="87"/>
      <c r="J424" s="87"/>
      <c r="K424" s="88"/>
      <c r="L424" s="72"/>
      <c r="M424" s="3"/>
      <c r="N424" s="30"/>
      <c r="O424" s="84"/>
      <c r="P424" s="85"/>
      <c r="Q424" s="86"/>
      <c r="R424" s="84"/>
      <c r="S424" s="131"/>
    </row>
    <row r="425" spans="1:19" ht="12.75" customHeight="1">
      <c r="A425" s="64">
        <v>2702</v>
      </c>
      <c r="B425" s="87"/>
      <c r="C425" s="87"/>
      <c r="D425" s="87"/>
      <c r="E425" s="87"/>
      <c r="F425" s="87"/>
      <c r="G425" s="87"/>
      <c r="H425" s="87"/>
      <c r="I425" s="87"/>
      <c r="J425" s="87"/>
      <c r="K425" s="88"/>
      <c r="L425" s="72"/>
      <c r="M425" s="3"/>
      <c r="N425" s="30"/>
      <c r="O425" s="84"/>
      <c r="P425" s="85"/>
      <c r="Q425" s="86"/>
      <c r="R425" s="84"/>
      <c r="S425" s="131"/>
    </row>
    <row r="426" spans="1:19" ht="12.75" customHeight="1">
      <c r="A426" s="64">
        <v>2801</v>
      </c>
      <c r="B426" s="87"/>
      <c r="C426" s="87"/>
      <c r="D426" s="87"/>
      <c r="E426" s="87"/>
      <c r="F426" s="87"/>
      <c r="G426" s="87"/>
      <c r="H426" s="87"/>
      <c r="I426" s="87"/>
      <c r="J426" s="87"/>
      <c r="K426" s="88"/>
      <c r="L426" s="72"/>
      <c r="M426" s="3"/>
      <c r="N426" s="30"/>
      <c r="O426" s="3"/>
      <c r="P426" s="30"/>
      <c r="Q426" s="23"/>
      <c r="R426" s="84"/>
      <c r="S426" s="131"/>
    </row>
    <row r="427" spans="1:19" ht="12.75" customHeight="1">
      <c r="A427" s="64">
        <v>2802</v>
      </c>
      <c r="B427" s="87"/>
      <c r="C427" s="87"/>
      <c r="D427" s="87"/>
      <c r="E427" s="87"/>
      <c r="F427" s="87"/>
      <c r="G427" s="87"/>
      <c r="H427" s="87"/>
      <c r="I427" s="87"/>
      <c r="J427" s="87"/>
      <c r="K427" s="88"/>
      <c r="L427" s="72"/>
      <c r="M427" s="3"/>
      <c r="N427" s="30"/>
      <c r="O427" s="89" t="s">
        <v>83</v>
      </c>
      <c r="P427" s="90"/>
      <c r="Q427" s="91" t="str">
        <f>IF(SUM(K420:K423)=0,"",SUM(K420:K423))</f>
        <v/>
      </c>
      <c r="R427" s="92" t="s">
        <v>11</v>
      </c>
      <c r="S427" s="131"/>
    </row>
    <row r="428" spans="1:19" ht="12.75" customHeight="1">
      <c r="A428" s="64">
        <v>2901</v>
      </c>
      <c r="B428" s="87"/>
      <c r="C428" s="87"/>
      <c r="D428" s="87"/>
      <c r="E428" s="87"/>
      <c r="F428" s="87"/>
      <c r="G428" s="87"/>
      <c r="H428" s="87"/>
      <c r="I428" s="87"/>
      <c r="J428" s="87"/>
      <c r="K428" s="88"/>
      <c r="L428" s="72"/>
      <c r="M428" s="3"/>
      <c r="N428" s="30"/>
      <c r="O428" s="93" t="s">
        <v>85</v>
      </c>
      <c r="P428" s="94" t="str">
        <f>IF(P427/B414=0,"",P427/B414)</f>
        <v/>
      </c>
      <c r="Q428" s="95" t="e">
        <f>IF(P427/Q427=0,"",P427/Q427)</f>
        <v>#VALUE!</v>
      </c>
      <c r="R428" s="96" t="s">
        <v>86</v>
      </c>
      <c r="S428" s="131"/>
    </row>
    <row r="429" spans="1:19" ht="12.75" customHeight="1">
      <c r="A429" s="64">
        <v>2902</v>
      </c>
      <c r="B429" s="87"/>
      <c r="C429" s="87"/>
      <c r="D429" s="87"/>
      <c r="E429" s="87"/>
      <c r="F429" s="87"/>
      <c r="G429" s="87"/>
      <c r="H429" s="87"/>
      <c r="I429" s="87"/>
      <c r="J429" s="87"/>
      <c r="K429" s="88"/>
      <c r="L429" s="97"/>
      <c r="M429" s="98"/>
      <c r="N429" s="99"/>
      <c r="O429" s="98"/>
      <c r="P429" s="99"/>
      <c r="Q429" s="99"/>
      <c r="R429" s="122"/>
      <c r="S429" s="131"/>
    </row>
    <row r="430" spans="1:19" ht="12.75" customHeight="1">
      <c r="A430" s="29"/>
      <c r="B430" s="30"/>
      <c r="C430" s="30"/>
      <c r="D430" s="30"/>
      <c r="E430" s="288" t="s">
        <v>111</v>
      </c>
      <c r="F430" s="289"/>
      <c r="G430" s="289"/>
      <c r="H430" s="289"/>
      <c r="I430" s="289"/>
      <c r="J430" s="289"/>
      <c r="K430" s="101">
        <f>SUM(K414:K426)</f>
        <v>0</v>
      </c>
      <c r="L430" s="102" t="str">
        <f>IF(K422=0,"",K422/B414)</f>
        <v/>
      </c>
      <c r="M430" s="102" t="str">
        <f>IF(K430=0,"",K430/B414)</f>
        <v/>
      </c>
      <c r="N430" s="102" t="str">
        <f>IF(K422=0,"",M430-L430)</f>
        <v/>
      </c>
      <c r="O430" s="3"/>
      <c r="P430" s="30"/>
      <c r="Q430" s="23"/>
      <c r="R430" s="3"/>
      <c r="S430" s="131"/>
    </row>
    <row r="431" spans="1:19" ht="12.75" customHeight="1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"/>
      <c r="M431" s="3"/>
      <c r="N431" s="30"/>
      <c r="O431" s="3"/>
      <c r="P431" s="30"/>
      <c r="Q431" s="30"/>
      <c r="R431" s="30"/>
    </row>
    <row r="432" spans="1:19" ht="12.75" customHeight="1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"/>
      <c r="M432" s="3"/>
      <c r="N432" s="30"/>
      <c r="O432" s="3"/>
      <c r="P432" s="30"/>
      <c r="Q432" s="30"/>
      <c r="R432" s="30"/>
    </row>
    <row r="433" spans="1:19" ht="12.75" customHeight="1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"/>
      <c r="M433" s="3"/>
      <c r="N433" s="30"/>
      <c r="O433" s="3"/>
      <c r="P433" s="30"/>
      <c r="Q433" s="30"/>
      <c r="R433" s="30"/>
    </row>
    <row r="434" spans="1:19" ht="25.5" customHeight="1">
      <c r="A434" s="2"/>
      <c r="B434" s="291" t="s">
        <v>99</v>
      </c>
      <c r="C434" s="292"/>
      <c r="D434" s="292"/>
      <c r="E434" s="292"/>
      <c r="F434" s="292"/>
      <c r="G434" s="292"/>
      <c r="H434" s="292"/>
      <c r="I434" s="292"/>
      <c r="J434" s="292"/>
      <c r="K434" s="60" t="s">
        <v>124</v>
      </c>
      <c r="L434" s="60"/>
      <c r="M434" s="60"/>
      <c r="N434" s="30"/>
      <c r="O434" s="3"/>
      <c r="P434" s="30"/>
      <c r="Q434" s="30"/>
      <c r="R434" s="30"/>
      <c r="S434" s="131"/>
    </row>
    <row r="435" spans="1:19" ht="20.25">
      <c r="A435" s="293" t="s">
        <v>10</v>
      </c>
      <c r="B435" s="294" t="s">
        <v>100</v>
      </c>
      <c r="C435" s="289"/>
      <c r="D435" s="289"/>
      <c r="E435" s="289"/>
      <c r="F435" s="289"/>
      <c r="G435" s="289"/>
      <c r="H435" s="289"/>
      <c r="I435" s="289"/>
      <c r="J435" s="290"/>
      <c r="K435" s="295" t="s">
        <v>11</v>
      </c>
      <c r="L435" s="286" t="s">
        <v>3</v>
      </c>
      <c r="M435" s="286" t="s">
        <v>4</v>
      </c>
      <c r="N435" s="284" t="s">
        <v>5</v>
      </c>
      <c r="O435" s="286" t="s">
        <v>6</v>
      </c>
      <c r="P435" s="287" t="s">
        <v>7</v>
      </c>
      <c r="Q435" s="287" t="s">
        <v>8</v>
      </c>
      <c r="R435" s="286" t="s">
        <v>101</v>
      </c>
      <c r="S435" s="131"/>
    </row>
    <row r="436" spans="1:19" ht="15.75">
      <c r="A436" s="285"/>
      <c r="B436" s="64" t="s">
        <v>102</v>
      </c>
      <c r="C436" s="64" t="s">
        <v>103</v>
      </c>
      <c r="D436" s="64" t="s">
        <v>104</v>
      </c>
      <c r="E436" s="64" t="s">
        <v>105</v>
      </c>
      <c r="F436" s="64" t="s">
        <v>106</v>
      </c>
      <c r="G436" s="64" t="s">
        <v>107</v>
      </c>
      <c r="H436" s="64" t="s">
        <v>108</v>
      </c>
      <c r="I436" s="64" t="s">
        <v>109</v>
      </c>
      <c r="J436" s="64" t="s">
        <v>110</v>
      </c>
      <c r="K436" s="285"/>
      <c r="L436" s="285"/>
      <c r="M436" s="285"/>
      <c r="N436" s="285"/>
      <c r="O436" s="285"/>
      <c r="P436" s="285"/>
      <c r="Q436" s="285"/>
      <c r="R436" s="285"/>
      <c r="S436" s="131"/>
    </row>
    <row r="437" spans="1:19" ht="12.75" customHeight="1">
      <c r="A437" s="64">
        <v>2202</v>
      </c>
      <c r="B437" s="65">
        <v>94</v>
      </c>
      <c r="C437" s="87"/>
      <c r="D437" s="87"/>
      <c r="E437" s="87"/>
      <c r="F437" s="87"/>
      <c r="G437" s="87"/>
      <c r="H437" s="87"/>
      <c r="I437" s="87"/>
      <c r="J437" s="87"/>
      <c r="K437" s="88"/>
      <c r="L437" s="67"/>
      <c r="M437" s="49"/>
      <c r="N437" s="68"/>
      <c r="O437" s="107"/>
      <c r="P437" s="70">
        <f>B437</f>
        <v>94</v>
      </c>
      <c r="Q437" s="108"/>
      <c r="R437" s="107"/>
      <c r="S437" s="131"/>
    </row>
    <row r="438" spans="1:19" ht="12.75" customHeight="1">
      <c r="A438" s="64">
        <v>2301</v>
      </c>
      <c r="B438" s="87"/>
      <c r="C438" s="87">
        <v>74</v>
      </c>
      <c r="D438" s="87"/>
      <c r="E438" s="87"/>
      <c r="F438" s="87"/>
      <c r="G438" s="87"/>
      <c r="H438" s="87"/>
      <c r="I438" s="87"/>
      <c r="J438" s="87"/>
      <c r="K438" s="88"/>
      <c r="L438" s="72"/>
      <c r="M438" s="3"/>
      <c r="N438" s="73"/>
      <c r="O438" s="74">
        <f>IF(C438=0,"",C438/B437)</f>
        <v>0.78723404255319152</v>
      </c>
      <c r="P438" s="75">
        <v>76</v>
      </c>
      <c r="Q438" s="76">
        <f t="shared" ref="Q438:Q445" si="38">IF(P438=0,"",P438/P437)</f>
        <v>0.80851063829787229</v>
      </c>
      <c r="R438" s="76">
        <f t="shared" ref="R438:R445" si="39">IF(P438=0,"",100%-Q438)</f>
        <v>0.19148936170212771</v>
      </c>
      <c r="S438" s="131"/>
    </row>
    <row r="439" spans="1:19" ht="12.75" customHeight="1">
      <c r="A439" s="64">
        <v>2302</v>
      </c>
      <c r="B439" s="87"/>
      <c r="C439" s="87"/>
      <c r="D439" s="87">
        <v>67</v>
      </c>
      <c r="E439" s="87"/>
      <c r="F439" s="87"/>
      <c r="G439" s="87"/>
      <c r="H439" s="87"/>
      <c r="I439" s="87"/>
      <c r="J439" s="87"/>
      <c r="K439" s="88"/>
      <c r="L439" s="72"/>
      <c r="M439" s="3"/>
      <c r="N439" s="73"/>
      <c r="O439" s="74">
        <f>IF(D439=0,"",D439/C438)</f>
        <v>0.90540540540540537</v>
      </c>
      <c r="P439" s="75">
        <v>71</v>
      </c>
      <c r="Q439" s="76">
        <f t="shared" si="38"/>
        <v>0.93421052631578949</v>
      </c>
      <c r="R439" s="76">
        <f t="shared" si="39"/>
        <v>6.5789473684210509E-2</v>
      </c>
      <c r="S439" s="8">
        <f>P439/P437</f>
        <v>0.75531914893617025</v>
      </c>
    </row>
    <row r="440" spans="1:19" ht="12.75" customHeight="1">
      <c r="A440" s="64">
        <v>2401</v>
      </c>
      <c r="B440" s="87"/>
      <c r="C440" s="87"/>
      <c r="D440" s="87"/>
      <c r="E440" s="87">
        <v>66</v>
      </c>
      <c r="F440" s="87"/>
      <c r="G440" s="87"/>
      <c r="H440" s="87"/>
      <c r="I440" s="87"/>
      <c r="J440" s="87"/>
      <c r="K440" s="88"/>
      <c r="L440" s="72"/>
      <c r="M440" s="3"/>
      <c r="N440" s="73"/>
      <c r="O440" s="74">
        <f>IF(E440=0,"",E440/D439)</f>
        <v>0.9850746268656716</v>
      </c>
      <c r="P440" s="75">
        <v>70</v>
      </c>
      <c r="Q440" s="76">
        <f t="shared" si="38"/>
        <v>0.9859154929577465</v>
      </c>
      <c r="R440" s="76">
        <f t="shared" si="39"/>
        <v>1.4084507042253502E-2</v>
      </c>
      <c r="S440" s="131"/>
    </row>
    <row r="441" spans="1:19" ht="12.75" customHeight="1">
      <c r="A441" s="64">
        <v>2402</v>
      </c>
      <c r="B441" s="87"/>
      <c r="C441" s="87"/>
      <c r="D441" s="87"/>
      <c r="E441" s="87"/>
      <c r="F441" s="87">
        <v>64</v>
      </c>
      <c r="G441" s="87"/>
      <c r="H441" s="87"/>
      <c r="I441" s="87"/>
      <c r="J441" s="87"/>
      <c r="K441" s="88"/>
      <c r="L441" s="72"/>
      <c r="M441" s="3"/>
      <c r="N441" s="73"/>
      <c r="O441" s="74">
        <f>IF(F441=0,"",F441/E440)</f>
        <v>0.96969696969696972</v>
      </c>
      <c r="P441" s="75">
        <v>69</v>
      </c>
      <c r="Q441" s="76">
        <f t="shared" si="38"/>
        <v>0.98571428571428577</v>
      </c>
      <c r="R441" s="76">
        <f t="shared" si="39"/>
        <v>1.4285714285714235E-2</v>
      </c>
      <c r="S441" s="131"/>
    </row>
    <row r="442" spans="1:19" ht="12.75" customHeight="1">
      <c r="A442" s="64">
        <v>2501</v>
      </c>
      <c r="B442" s="87"/>
      <c r="C442" s="87"/>
      <c r="D442" s="87"/>
      <c r="E442" s="87"/>
      <c r="F442" s="87"/>
      <c r="G442" s="87"/>
      <c r="H442" s="87"/>
      <c r="I442" s="87"/>
      <c r="J442" s="87"/>
      <c r="K442" s="88"/>
      <c r="L442" s="72"/>
      <c r="M442" s="3"/>
      <c r="N442" s="73"/>
      <c r="O442" s="74" t="str">
        <f>IF(G442=0,"",G442/F441)</f>
        <v/>
      </c>
      <c r="P442" s="75"/>
      <c r="Q442" s="76" t="str">
        <f t="shared" si="38"/>
        <v/>
      </c>
      <c r="R442" s="76" t="str">
        <f t="shared" si="39"/>
        <v/>
      </c>
      <c r="S442" s="131"/>
    </row>
    <row r="443" spans="1:19" ht="12.75" customHeight="1">
      <c r="A443" s="64">
        <v>2502</v>
      </c>
      <c r="B443" s="87"/>
      <c r="C443" s="87"/>
      <c r="D443" s="87"/>
      <c r="E443" s="87"/>
      <c r="F443" s="87"/>
      <c r="G443" s="87"/>
      <c r="H443" s="87"/>
      <c r="I443" s="87"/>
      <c r="J443" s="87"/>
      <c r="K443" s="88"/>
      <c r="L443" s="72"/>
      <c r="M443" s="3"/>
      <c r="N443" s="73"/>
      <c r="O443" s="74" t="str">
        <f>IF(H443=0,"",H443/G442)</f>
        <v/>
      </c>
      <c r="P443" s="75"/>
      <c r="Q443" s="76" t="str">
        <f t="shared" si="38"/>
        <v/>
      </c>
      <c r="R443" s="76" t="str">
        <f t="shared" si="39"/>
        <v/>
      </c>
      <c r="S443" s="131"/>
    </row>
    <row r="444" spans="1:19" ht="12.75" customHeight="1">
      <c r="A444" s="64">
        <v>2601</v>
      </c>
      <c r="B444" s="87"/>
      <c r="C444" s="87"/>
      <c r="D444" s="87"/>
      <c r="E444" s="87"/>
      <c r="F444" s="87"/>
      <c r="G444" s="87"/>
      <c r="H444" s="87"/>
      <c r="I444" s="87"/>
      <c r="J444" s="87"/>
      <c r="K444" s="88"/>
      <c r="L444" s="72"/>
      <c r="M444" s="3"/>
      <c r="N444" s="73"/>
      <c r="O444" s="74" t="str">
        <f>IF(I444=0,"",I444/H443)</f>
        <v/>
      </c>
      <c r="P444" s="75"/>
      <c r="Q444" s="76" t="str">
        <f t="shared" si="38"/>
        <v/>
      </c>
      <c r="R444" s="76" t="str">
        <f t="shared" si="39"/>
        <v/>
      </c>
      <c r="S444" s="131"/>
    </row>
    <row r="445" spans="1:19" ht="12.75" customHeight="1">
      <c r="A445" s="64">
        <v>2602</v>
      </c>
      <c r="B445" s="87"/>
      <c r="C445" s="87"/>
      <c r="D445" s="87"/>
      <c r="E445" s="87"/>
      <c r="F445" s="87"/>
      <c r="G445" s="87"/>
      <c r="H445" s="87"/>
      <c r="I445" s="87"/>
      <c r="J445" s="87"/>
      <c r="K445" s="88"/>
      <c r="L445" s="72"/>
      <c r="M445" s="3"/>
      <c r="N445" s="73"/>
      <c r="O445" s="78" t="str">
        <f>IF(J445=0,"",J445/I444)</f>
        <v/>
      </c>
      <c r="P445" s="75"/>
      <c r="Q445" s="79" t="str">
        <f t="shared" si="38"/>
        <v/>
      </c>
      <c r="R445" s="79" t="str">
        <f t="shared" si="39"/>
        <v/>
      </c>
      <c r="S445" s="131"/>
    </row>
    <row r="446" spans="1:19" ht="12.75" customHeight="1">
      <c r="A446" s="64">
        <v>2701</v>
      </c>
      <c r="B446" s="87"/>
      <c r="C446" s="87"/>
      <c r="D446" s="87"/>
      <c r="E446" s="87"/>
      <c r="F446" s="87"/>
      <c r="G446" s="87"/>
      <c r="H446" s="87"/>
      <c r="I446" s="87"/>
      <c r="J446" s="87"/>
      <c r="K446" s="88"/>
      <c r="L446" s="72"/>
      <c r="M446" s="3"/>
      <c r="N446" s="30"/>
      <c r="O446" s="124"/>
      <c r="P446" s="81"/>
      <c r="Q446" s="82"/>
      <c r="R446" s="83"/>
      <c r="S446" s="131"/>
    </row>
    <row r="447" spans="1:19" ht="12.75" customHeight="1">
      <c r="A447" s="64">
        <v>2702</v>
      </c>
      <c r="B447" s="87"/>
      <c r="C447" s="87"/>
      <c r="D447" s="87"/>
      <c r="E447" s="87"/>
      <c r="F447" s="87"/>
      <c r="G447" s="87"/>
      <c r="H447" s="87"/>
      <c r="I447" s="87"/>
      <c r="J447" s="87"/>
      <c r="K447" s="88"/>
      <c r="L447" s="72"/>
      <c r="M447" s="3"/>
      <c r="N447" s="30"/>
      <c r="O447" s="84"/>
      <c r="P447" s="85"/>
      <c r="Q447" s="86"/>
      <c r="R447" s="84"/>
      <c r="S447" s="131"/>
    </row>
    <row r="448" spans="1:19" ht="12.75" customHeight="1">
      <c r="A448" s="64">
        <v>2801</v>
      </c>
      <c r="B448" s="87"/>
      <c r="C448" s="87"/>
      <c r="D448" s="87"/>
      <c r="E448" s="87"/>
      <c r="F448" s="87"/>
      <c r="G448" s="87"/>
      <c r="H448" s="87"/>
      <c r="I448" s="87"/>
      <c r="J448" s="87"/>
      <c r="K448" s="88"/>
      <c r="L448" s="72"/>
      <c r="M448" s="3"/>
      <c r="N448" s="30"/>
      <c r="O448" s="84"/>
      <c r="P448" s="85"/>
      <c r="Q448" s="86"/>
      <c r="R448" s="84"/>
      <c r="S448" s="131"/>
    </row>
    <row r="449" spans="1:19" ht="12.75" customHeight="1">
      <c r="A449" s="64">
        <v>2802</v>
      </c>
      <c r="B449" s="87"/>
      <c r="C449" s="87"/>
      <c r="D449" s="87"/>
      <c r="E449" s="87"/>
      <c r="F449" s="87"/>
      <c r="G449" s="87"/>
      <c r="H449" s="87"/>
      <c r="I449" s="87"/>
      <c r="J449" s="87"/>
      <c r="K449" s="88"/>
      <c r="L449" s="72"/>
      <c r="M449" s="3"/>
      <c r="N449" s="30"/>
      <c r="O449" s="3"/>
      <c r="P449" s="30"/>
      <c r="Q449" s="23"/>
      <c r="R449" s="84"/>
      <c r="S449" s="131"/>
    </row>
    <row r="450" spans="1:19" ht="12.75" customHeight="1">
      <c r="A450" s="64">
        <v>2901</v>
      </c>
      <c r="B450" s="87"/>
      <c r="C450" s="87"/>
      <c r="D450" s="87"/>
      <c r="E450" s="87"/>
      <c r="F450" s="87"/>
      <c r="G450" s="87"/>
      <c r="H450" s="87"/>
      <c r="I450" s="87"/>
      <c r="J450" s="87"/>
      <c r="K450" s="88"/>
      <c r="L450" s="72"/>
      <c r="M450" s="3"/>
      <c r="N450" s="30"/>
      <c r="O450" s="89" t="s">
        <v>83</v>
      </c>
      <c r="P450" s="90"/>
      <c r="Q450" s="91" t="str">
        <f>IF(SUM(K443:K446)=0,"",SUM(K443:K446))</f>
        <v/>
      </c>
      <c r="R450" s="92" t="s">
        <v>11</v>
      </c>
      <c r="S450" s="131"/>
    </row>
    <row r="451" spans="1:19" ht="12.75" customHeight="1">
      <c r="A451" s="64">
        <v>2902</v>
      </c>
      <c r="B451" s="87"/>
      <c r="C451" s="87"/>
      <c r="D451" s="87"/>
      <c r="E451" s="87"/>
      <c r="F451" s="87"/>
      <c r="G451" s="87"/>
      <c r="H451" s="87"/>
      <c r="I451" s="87"/>
      <c r="J451" s="87"/>
      <c r="K451" s="88"/>
      <c r="L451" s="72"/>
      <c r="M451" s="3"/>
      <c r="N451" s="30"/>
      <c r="O451" s="93" t="s">
        <v>85</v>
      </c>
      <c r="P451" s="94" t="str">
        <f>IF(P450/B437=0,"",P450/B437)</f>
        <v/>
      </c>
      <c r="Q451" s="95" t="e">
        <f>IF(P450/Q450=0,"",P450/Q450)</f>
        <v>#VALUE!</v>
      </c>
      <c r="R451" s="96" t="s">
        <v>86</v>
      </c>
      <c r="S451" s="131"/>
    </row>
    <row r="452" spans="1:19" ht="12.75" customHeight="1">
      <c r="A452" s="64">
        <v>3001</v>
      </c>
      <c r="B452" s="87"/>
      <c r="C452" s="87"/>
      <c r="D452" s="87"/>
      <c r="E452" s="87"/>
      <c r="F452" s="87"/>
      <c r="G452" s="87"/>
      <c r="H452" s="87"/>
      <c r="I452" s="87"/>
      <c r="J452" s="87"/>
      <c r="K452" s="88"/>
      <c r="L452" s="97"/>
      <c r="M452" s="98"/>
      <c r="N452" s="99"/>
      <c r="O452" s="98"/>
      <c r="P452" s="99"/>
      <c r="Q452" s="99"/>
      <c r="R452" s="122"/>
      <c r="S452" s="131"/>
    </row>
    <row r="453" spans="1:19" ht="18">
      <c r="A453" s="29"/>
      <c r="B453" s="30"/>
      <c r="C453" s="30"/>
      <c r="D453" s="30"/>
      <c r="E453" s="288" t="s">
        <v>111</v>
      </c>
      <c r="F453" s="289"/>
      <c r="G453" s="289"/>
      <c r="H453" s="289"/>
      <c r="I453" s="289"/>
      <c r="J453" s="289"/>
      <c r="K453" s="101">
        <f>SUM(K437:K449)</f>
        <v>0</v>
      </c>
      <c r="L453" s="102" t="str">
        <f>IF(K445=0,"",K445/B437)</f>
        <v/>
      </c>
      <c r="M453" s="102" t="str">
        <f>IF(K453=0,"",K453/B437)</f>
        <v/>
      </c>
      <c r="N453" s="102" t="str">
        <f>IF(K445=0,"",M453-L453)</f>
        <v/>
      </c>
      <c r="O453" s="3"/>
      <c r="P453" s="30"/>
      <c r="Q453" s="23"/>
      <c r="R453" s="3"/>
      <c r="S453" s="131"/>
    </row>
    <row r="454" spans="1:19" ht="12.75" customHeight="1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"/>
      <c r="M454" s="3"/>
      <c r="N454" s="30"/>
      <c r="O454" s="3"/>
      <c r="P454" s="30"/>
      <c r="Q454" s="30"/>
      <c r="R454" s="30"/>
    </row>
    <row r="455" spans="1:19" ht="12.75" customHeight="1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"/>
      <c r="M455" s="3"/>
      <c r="N455" s="30"/>
      <c r="O455" s="3"/>
      <c r="P455" s="30"/>
      <c r="Q455" s="30"/>
      <c r="R455" s="30"/>
    </row>
    <row r="456" spans="1:19" ht="26.25">
      <c r="A456" s="2"/>
      <c r="B456" s="291" t="s">
        <v>99</v>
      </c>
      <c r="C456" s="292"/>
      <c r="D456" s="292"/>
      <c r="E456" s="292"/>
      <c r="F456" s="292"/>
      <c r="G456" s="292"/>
      <c r="H456" s="292"/>
      <c r="I456" s="292"/>
      <c r="J456" s="292"/>
      <c r="K456" s="60" t="s">
        <v>143</v>
      </c>
      <c r="L456" s="60"/>
      <c r="M456" s="60"/>
      <c r="N456" s="30"/>
      <c r="O456" s="3"/>
      <c r="P456" s="30"/>
      <c r="Q456" s="30"/>
      <c r="R456" s="30"/>
      <c r="S456" s="131"/>
    </row>
    <row r="457" spans="1:19" ht="20.25">
      <c r="A457" s="293" t="s">
        <v>10</v>
      </c>
      <c r="B457" s="294" t="s">
        <v>100</v>
      </c>
      <c r="C457" s="289"/>
      <c r="D457" s="289"/>
      <c r="E457" s="289"/>
      <c r="F457" s="289"/>
      <c r="G457" s="289"/>
      <c r="H457" s="289"/>
      <c r="I457" s="289"/>
      <c r="J457" s="290"/>
      <c r="K457" s="295" t="s">
        <v>11</v>
      </c>
      <c r="L457" s="286" t="s">
        <v>3</v>
      </c>
      <c r="M457" s="286" t="s">
        <v>4</v>
      </c>
      <c r="N457" s="284" t="s">
        <v>5</v>
      </c>
      <c r="O457" s="286" t="s">
        <v>6</v>
      </c>
      <c r="P457" s="287" t="s">
        <v>7</v>
      </c>
      <c r="Q457" s="287" t="s">
        <v>8</v>
      </c>
      <c r="R457" s="286" t="s">
        <v>101</v>
      </c>
      <c r="S457" s="131"/>
    </row>
    <row r="458" spans="1:19" ht="15.75">
      <c r="A458" s="285"/>
      <c r="B458" s="64" t="s">
        <v>102</v>
      </c>
      <c r="C458" s="64" t="s">
        <v>103</v>
      </c>
      <c r="D458" s="64" t="s">
        <v>104</v>
      </c>
      <c r="E458" s="64" t="s">
        <v>105</v>
      </c>
      <c r="F458" s="64" t="s">
        <v>106</v>
      </c>
      <c r="G458" s="64" t="s">
        <v>107</v>
      </c>
      <c r="H458" s="64" t="s">
        <v>108</v>
      </c>
      <c r="I458" s="64" t="s">
        <v>109</v>
      </c>
      <c r="J458" s="64" t="s">
        <v>110</v>
      </c>
      <c r="K458" s="285"/>
      <c r="L458" s="285"/>
      <c r="M458" s="285"/>
      <c r="N458" s="285"/>
      <c r="O458" s="285"/>
      <c r="P458" s="285"/>
      <c r="Q458" s="285"/>
      <c r="R458" s="285"/>
      <c r="S458" s="131"/>
    </row>
    <row r="459" spans="1:19" ht="15.75">
      <c r="A459" s="64">
        <v>2301</v>
      </c>
      <c r="B459" s="181">
        <v>102</v>
      </c>
      <c r="C459" s="87"/>
      <c r="D459" s="87"/>
      <c r="E459" s="87"/>
      <c r="F459" s="87"/>
      <c r="G459" s="87"/>
      <c r="H459" s="87"/>
      <c r="I459" s="87"/>
      <c r="J459" s="87"/>
      <c r="K459" s="126"/>
      <c r="L459" s="67"/>
      <c r="M459" s="49"/>
      <c r="N459" s="68"/>
      <c r="O459" s="107"/>
      <c r="P459" s="70">
        <f>B459</f>
        <v>102</v>
      </c>
      <c r="Q459" s="108"/>
      <c r="R459" s="107"/>
      <c r="S459" s="131"/>
    </row>
    <row r="460" spans="1:19" ht="15.75">
      <c r="A460" s="64">
        <v>2302</v>
      </c>
      <c r="B460" s="87"/>
      <c r="C460" s="87">
        <v>75</v>
      </c>
      <c r="D460" s="87"/>
      <c r="E460" s="87"/>
      <c r="F460" s="87"/>
      <c r="G460" s="87"/>
      <c r="H460" s="87"/>
      <c r="I460" s="87"/>
      <c r="J460" s="87"/>
      <c r="K460" s="126"/>
      <c r="L460" s="72"/>
      <c r="M460" s="3"/>
      <c r="N460" s="73"/>
      <c r="O460" s="74">
        <f>IF(C460=0,"",C460/B459)</f>
        <v>0.73529411764705888</v>
      </c>
      <c r="P460" s="75">
        <v>80</v>
      </c>
      <c r="Q460" s="76">
        <f t="shared" ref="Q460:Q467" si="40">IF(P460=0,"",P460/P459)</f>
        <v>0.78431372549019607</v>
      </c>
      <c r="R460" s="76">
        <f t="shared" ref="R460:R467" si="41">IF(P460=0,"",100%-Q460)</f>
        <v>0.21568627450980393</v>
      </c>
      <c r="S460" s="131"/>
    </row>
    <row r="461" spans="1:19" ht="15.75">
      <c r="A461" s="64">
        <v>2401</v>
      </c>
      <c r="B461" s="87"/>
      <c r="C461" s="87"/>
      <c r="D461" s="87">
        <v>61</v>
      </c>
      <c r="E461" s="87"/>
      <c r="F461" s="87"/>
      <c r="G461" s="87"/>
      <c r="H461" s="87"/>
      <c r="I461" s="87"/>
      <c r="J461" s="87"/>
      <c r="K461" s="126"/>
      <c r="L461" s="72"/>
      <c r="M461" s="3"/>
      <c r="N461" s="73"/>
      <c r="O461" s="74">
        <f>IF(D461=0,"",D461/C460)</f>
        <v>0.81333333333333335</v>
      </c>
      <c r="P461" s="75">
        <v>71</v>
      </c>
      <c r="Q461" s="76">
        <f t="shared" si="40"/>
        <v>0.88749999999999996</v>
      </c>
      <c r="R461" s="76">
        <f t="shared" si="41"/>
        <v>0.11250000000000004</v>
      </c>
      <c r="S461" s="8">
        <f>P461/P459</f>
        <v>0.69607843137254899</v>
      </c>
    </row>
    <row r="462" spans="1:19" ht="15.75">
      <c r="A462" s="64">
        <v>2402</v>
      </c>
      <c r="B462" s="87"/>
      <c r="C462" s="87"/>
      <c r="D462" s="87"/>
      <c r="E462" s="87">
        <v>47</v>
      </c>
      <c r="F462" s="87"/>
      <c r="G462" s="87"/>
      <c r="H462" s="87"/>
      <c r="I462" s="87"/>
      <c r="J462" s="87"/>
      <c r="K462" s="126"/>
      <c r="L462" s="72"/>
      <c r="M462" s="3"/>
      <c r="N462" s="73"/>
      <c r="O462" s="74">
        <f>IF(E462=0,"",E462/D461)</f>
        <v>0.77049180327868849</v>
      </c>
      <c r="P462" s="75">
        <v>65</v>
      </c>
      <c r="Q462" s="76">
        <f t="shared" si="40"/>
        <v>0.91549295774647887</v>
      </c>
      <c r="R462" s="76">
        <f t="shared" si="41"/>
        <v>8.4507042253521125E-2</v>
      </c>
      <c r="S462" s="131"/>
    </row>
    <row r="463" spans="1:19" ht="15.75">
      <c r="A463" s="64">
        <v>2501</v>
      </c>
      <c r="B463" s="87"/>
      <c r="C463" s="87"/>
      <c r="D463" s="87"/>
      <c r="E463" s="87"/>
      <c r="F463" s="87"/>
      <c r="G463" s="87"/>
      <c r="H463" s="87"/>
      <c r="I463" s="87"/>
      <c r="J463" s="87"/>
      <c r="K463" s="126"/>
      <c r="L463" s="72"/>
      <c r="M463" s="3"/>
      <c r="N463" s="73"/>
      <c r="O463" s="74" t="str">
        <f>IF(F463=0,"",F463/E462)</f>
        <v/>
      </c>
      <c r="P463" s="75"/>
      <c r="Q463" s="76" t="str">
        <f t="shared" si="40"/>
        <v/>
      </c>
      <c r="R463" s="76" t="str">
        <f t="shared" si="41"/>
        <v/>
      </c>
      <c r="S463" s="131"/>
    </row>
    <row r="464" spans="1:19" ht="15.75">
      <c r="A464" s="64">
        <v>2502</v>
      </c>
      <c r="B464" s="87"/>
      <c r="C464" s="87"/>
      <c r="D464" s="87"/>
      <c r="E464" s="87"/>
      <c r="F464" s="87"/>
      <c r="G464" s="87"/>
      <c r="H464" s="87"/>
      <c r="I464" s="87"/>
      <c r="J464" s="87"/>
      <c r="K464" s="126"/>
      <c r="L464" s="72"/>
      <c r="M464" s="3"/>
      <c r="N464" s="73"/>
      <c r="O464" s="74" t="str">
        <f>IF(G464=0,"",G464/F463)</f>
        <v/>
      </c>
      <c r="P464" s="75"/>
      <c r="Q464" s="76" t="str">
        <f t="shared" si="40"/>
        <v/>
      </c>
      <c r="R464" s="76" t="str">
        <f t="shared" si="41"/>
        <v/>
      </c>
      <c r="S464" s="131"/>
    </row>
    <row r="465" spans="1:19" ht="15.75">
      <c r="A465" s="64">
        <v>2601</v>
      </c>
      <c r="B465" s="87"/>
      <c r="C465" s="87"/>
      <c r="D465" s="87"/>
      <c r="E465" s="87"/>
      <c r="F465" s="87"/>
      <c r="G465" s="87"/>
      <c r="H465" s="87"/>
      <c r="I465" s="87"/>
      <c r="J465" s="87"/>
      <c r="K465" s="126"/>
      <c r="L465" s="72"/>
      <c r="M465" s="3"/>
      <c r="N465" s="73"/>
      <c r="O465" s="74" t="str">
        <f>IF(H465=0,"",H465/G464)</f>
        <v/>
      </c>
      <c r="P465" s="75"/>
      <c r="Q465" s="76" t="str">
        <f t="shared" si="40"/>
        <v/>
      </c>
      <c r="R465" s="76" t="str">
        <f t="shared" si="41"/>
        <v/>
      </c>
      <c r="S465" s="131"/>
    </row>
    <row r="466" spans="1:19" ht="15.75">
      <c r="A466" s="64">
        <v>2602</v>
      </c>
      <c r="B466" s="87"/>
      <c r="C466" s="87"/>
      <c r="D466" s="87"/>
      <c r="E466" s="87"/>
      <c r="F466" s="87"/>
      <c r="G466" s="87"/>
      <c r="H466" s="87"/>
      <c r="I466" s="87"/>
      <c r="J466" s="87"/>
      <c r="K466" s="126"/>
      <c r="L466" s="72"/>
      <c r="M466" s="3"/>
      <c r="N466" s="73"/>
      <c r="O466" s="74" t="str">
        <f>IF(I466=0,"",I466/H465)</f>
        <v/>
      </c>
      <c r="P466" s="75"/>
      <c r="Q466" s="76" t="str">
        <f t="shared" si="40"/>
        <v/>
      </c>
      <c r="R466" s="76" t="str">
        <f t="shared" si="41"/>
        <v/>
      </c>
      <c r="S466" s="131"/>
    </row>
    <row r="467" spans="1:19" ht="15.75">
      <c r="A467" s="64">
        <v>2701</v>
      </c>
      <c r="B467" s="87"/>
      <c r="C467" s="87"/>
      <c r="D467" s="87"/>
      <c r="E467" s="87"/>
      <c r="F467" s="87"/>
      <c r="G467" s="87"/>
      <c r="H467" s="87"/>
      <c r="I467" s="87"/>
      <c r="J467" s="87"/>
      <c r="K467" s="126"/>
      <c r="L467" s="72"/>
      <c r="M467" s="3"/>
      <c r="N467" s="73"/>
      <c r="O467" s="78" t="str">
        <f>IF(J467=0,"",J467/I466)</f>
        <v/>
      </c>
      <c r="P467" s="75"/>
      <c r="Q467" s="79" t="str">
        <f t="shared" si="40"/>
        <v/>
      </c>
      <c r="R467" s="79" t="str">
        <f t="shared" si="41"/>
        <v/>
      </c>
      <c r="S467" s="131"/>
    </row>
    <row r="468" spans="1:19" ht="15.75">
      <c r="A468" s="64">
        <v>2702</v>
      </c>
      <c r="B468" s="87"/>
      <c r="C468" s="87"/>
      <c r="D468" s="87"/>
      <c r="E468" s="87"/>
      <c r="F468" s="87"/>
      <c r="G468" s="87"/>
      <c r="H468" s="87"/>
      <c r="I468" s="87"/>
      <c r="J468" s="87"/>
      <c r="K468" s="126"/>
      <c r="L468" s="72"/>
      <c r="M468" s="3"/>
      <c r="N468" s="30"/>
      <c r="O468" s="124"/>
      <c r="P468" s="81"/>
      <c r="Q468" s="82"/>
      <c r="R468" s="83"/>
      <c r="S468" s="131"/>
    </row>
    <row r="469" spans="1:19" ht="15.75">
      <c r="A469" s="64">
        <v>2801</v>
      </c>
      <c r="B469" s="87"/>
      <c r="C469" s="87"/>
      <c r="D469" s="87"/>
      <c r="E469" s="87"/>
      <c r="F469" s="87"/>
      <c r="G469" s="87"/>
      <c r="H469" s="87"/>
      <c r="I469" s="87"/>
      <c r="J469" s="87"/>
      <c r="K469" s="126"/>
      <c r="L469" s="72"/>
      <c r="M469" s="3"/>
      <c r="N469" s="30"/>
      <c r="O469" s="84"/>
      <c r="P469" s="241"/>
      <c r="Q469" s="86"/>
      <c r="R469" s="84"/>
      <c r="S469" s="131"/>
    </row>
    <row r="470" spans="1:19" ht="15.75">
      <c r="A470" s="64">
        <v>2802</v>
      </c>
      <c r="B470" s="87"/>
      <c r="C470" s="87"/>
      <c r="D470" s="87"/>
      <c r="E470" s="87"/>
      <c r="F470" s="87"/>
      <c r="G470" s="87"/>
      <c r="H470" s="87"/>
      <c r="I470" s="87"/>
      <c r="J470" s="87"/>
      <c r="K470" s="126"/>
      <c r="L470" s="72"/>
      <c r="M470" s="3"/>
      <c r="N470" s="30"/>
      <c r="O470" s="84"/>
      <c r="P470" s="241"/>
      <c r="Q470" s="86"/>
      <c r="R470" s="84"/>
      <c r="S470" s="131"/>
    </row>
    <row r="471" spans="1:19" ht="15.75">
      <c r="A471" s="64">
        <v>2901</v>
      </c>
      <c r="B471" s="87"/>
      <c r="C471" s="87"/>
      <c r="D471" s="87"/>
      <c r="E471" s="87"/>
      <c r="F471" s="87"/>
      <c r="G471" s="87"/>
      <c r="H471" s="87"/>
      <c r="I471" s="87"/>
      <c r="J471" s="87"/>
      <c r="K471" s="126"/>
      <c r="L471" s="72"/>
      <c r="M471" s="3"/>
      <c r="N471" s="30"/>
      <c r="O471" s="3"/>
      <c r="P471" s="30"/>
      <c r="Q471" s="23"/>
      <c r="R471" s="84"/>
      <c r="S471" s="131"/>
    </row>
    <row r="472" spans="1:19" ht="15.75">
      <c r="A472" s="64">
        <v>2902</v>
      </c>
      <c r="B472" s="87"/>
      <c r="C472" s="87"/>
      <c r="D472" s="87"/>
      <c r="E472" s="87"/>
      <c r="F472" s="87"/>
      <c r="G472" s="87"/>
      <c r="H472" s="87"/>
      <c r="I472" s="87"/>
      <c r="J472" s="87"/>
      <c r="K472" s="126"/>
      <c r="L472" s="72"/>
      <c r="M472" s="3"/>
      <c r="N472" s="30"/>
      <c r="O472" s="89" t="s">
        <v>83</v>
      </c>
      <c r="P472" s="90"/>
      <c r="Q472" s="91" t="str">
        <f>IF(SUM(K465:K468)=0,"",SUM(K465:K468))</f>
        <v/>
      </c>
      <c r="R472" s="92" t="s">
        <v>11</v>
      </c>
      <c r="S472" s="131"/>
    </row>
    <row r="473" spans="1:19" ht="15.75">
      <c r="A473" s="64">
        <v>3001</v>
      </c>
      <c r="B473" s="87"/>
      <c r="C473" s="87"/>
      <c r="D473" s="87"/>
      <c r="E473" s="87"/>
      <c r="F473" s="87"/>
      <c r="G473" s="87"/>
      <c r="H473" s="87"/>
      <c r="I473" s="87"/>
      <c r="J473" s="87"/>
      <c r="K473" s="126"/>
      <c r="L473" s="72"/>
      <c r="M473" s="3"/>
      <c r="N473" s="30"/>
      <c r="O473" s="93" t="s">
        <v>85</v>
      </c>
      <c r="P473" s="94" t="str">
        <f>IF(P472/B459=0,"",P472/B459)</f>
        <v/>
      </c>
      <c r="Q473" s="95" t="e">
        <f>IF(P472/Q472=0,"",P472/Q472)</f>
        <v>#VALUE!</v>
      </c>
      <c r="R473" s="96" t="s">
        <v>86</v>
      </c>
      <c r="S473" s="131"/>
    </row>
    <row r="474" spans="1:19" ht="15.75">
      <c r="A474" s="64">
        <v>3002</v>
      </c>
      <c r="B474" s="87"/>
      <c r="C474" s="87"/>
      <c r="D474" s="87"/>
      <c r="E474" s="87"/>
      <c r="F474" s="87"/>
      <c r="G474" s="87"/>
      <c r="H474" s="87"/>
      <c r="I474" s="87"/>
      <c r="J474" s="87"/>
      <c r="K474" s="126"/>
      <c r="L474" s="97"/>
      <c r="M474" s="98"/>
      <c r="N474" s="99"/>
      <c r="O474" s="98"/>
      <c r="P474" s="99"/>
      <c r="Q474" s="99"/>
      <c r="R474" s="122"/>
      <c r="S474" s="131"/>
    </row>
    <row r="475" spans="1:19" ht="18">
      <c r="A475" s="29"/>
      <c r="B475" s="30"/>
      <c r="C475" s="30"/>
      <c r="D475" s="30"/>
      <c r="E475" s="288" t="s">
        <v>111</v>
      </c>
      <c r="F475" s="289"/>
      <c r="G475" s="289"/>
      <c r="H475" s="289"/>
      <c r="I475" s="289"/>
      <c r="J475" s="289"/>
      <c r="K475" s="101">
        <f>SUM(K459:K471)</f>
        <v>0</v>
      </c>
      <c r="L475" s="102" t="str">
        <f>IF(K467=0,"",K467/B459)</f>
        <v/>
      </c>
      <c r="M475" s="102" t="str">
        <f>IF(K475=0,"",K475/B459)</f>
        <v/>
      </c>
      <c r="N475" s="102" t="str">
        <f>IF(K467=0,"",M475-L475)</f>
        <v/>
      </c>
      <c r="O475" s="3"/>
      <c r="P475" s="30"/>
      <c r="Q475" s="23"/>
      <c r="R475" s="3"/>
      <c r="S475" s="131"/>
    </row>
    <row r="476" spans="1:19" ht="12.75" customHeight="1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"/>
      <c r="M476" s="3"/>
      <c r="N476" s="30"/>
      <c r="O476" s="3"/>
      <c r="P476" s="30"/>
      <c r="Q476" s="30"/>
      <c r="R476" s="30"/>
    </row>
    <row r="477" spans="1:19" ht="12.75" customHeight="1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"/>
      <c r="M477" s="3"/>
      <c r="N477" s="30"/>
      <c r="O477" s="3"/>
      <c r="P477" s="30"/>
      <c r="Q477" s="30"/>
      <c r="R477" s="30"/>
    </row>
    <row r="478" spans="1:19" ht="26.25">
      <c r="A478" s="2"/>
      <c r="B478" s="291" t="s">
        <v>99</v>
      </c>
      <c r="C478" s="292"/>
      <c r="D478" s="292"/>
      <c r="E478" s="292"/>
      <c r="F478" s="292"/>
      <c r="G478" s="292"/>
      <c r="H478" s="292"/>
      <c r="I478" s="292"/>
      <c r="J478" s="292"/>
      <c r="K478" s="60" t="s">
        <v>144</v>
      </c>
      <c r="L478" s="60"/>
      <c r="M478" s="60"/>
      <c r="N478" s="30"/>
      <c r="O478" s="3"/>
      <c r="P478" s="30"/>
      <c r="Q478" s="30"/>
      <c r="R478" s="30"/>
      <c r="S478" s="131"/>
    </row>
    <row r="479" spans="1:19" ht="20.25">
      <c r="A479" s="293" t="s">
        <v>10</v>
      </c>
      <c r="B479" s="294" t="s">
        <v>100</v>
      </c>
      <c r="C479" s="289"/>
      <c r="D479" s="289"/>
      <c r="E479" s="289"/>
      <c r="F479" s="289"/>
      <c r="G479" s="289"/>
      <c r="H479" s="289"/>
      <c r="I479" s="289"/>
      <c r="J479" s="290"/>
      <c r="K479" s="295" t="s">
        <v>11</v>
      </c>
      <c r="L479" s="286" t="s">
        <v>3</v>
      </c>
      <c r="M479" s="286" t="s">
        <v>4</v>
      </c>
      <c r="N479" s="284" t="s">
        <v>5</v>
      </c>
      <c r="O479" s="286" t="s">
        <v>6</v>
      </c>
      <c r="P479" s="287" t="s">
        <v>7</v>
      </c>
      <c r="Q479" s="287" t="s">
        <v>8</v>
      </c>
      <c r="R479" s="286" t="s">
        <v>101</v>
      </c>
      <c r="S479" s="131"/>
    </row>
    <row r="480" spans="1:19" ht="15.75">
      <c r="A480" s="285"/>
      <c r="B480" s="64" t="s">
        <v>102</v>
      </c>
      <c r="C480" s="64" t="s">
        <v>103</v>
      </c>
      <c r="D480" s="64" t="s">
        <v>104</v>
      </c>
      <c r="E480" s="64" t="s">
        <v>105</v>
      </c>
      <c r="F480" s="64" t="s">
        <v>106</v>
      </c>
      <c r="G480" s="64" t="s">
        <v>107</v>
      </c>
      <c r="H480" s="64" t="s">
        <v>108</v>
      </c>
      <c r="I480" s="64" t="s">
        <v>109</v>
      </c>
      <c r="J480" s="64" t="s">
        <v>110</v>
      </c>
      <c r="K480" s="285"/>
      <c r="L480" s="285"/>
      <c r="M480" s="285"/>
      <c r="N480" s="285"/>
      <c r="O480" s="285"/>
      <c r="P480" s="285"/>
      <c r="Q480" s="285"/>
      <c r="R480" s="285"/>
      <c r="S480" s="131"/>
    </row>
    <row r="481" spans="1:19" ht="15.75">
      <c r="A481" s="64">
        <v>2302</v>
      </c>
      <c r="B481" s="181">
        <v>126</v>
      </c>
      <c r="C481" s="87"/>
      <c r="D481" s="87"/>
      <c r="E481" s="87"/>
      <c r="F481" s="87"/>
      <c r="G481" s="87"/>
      <c r="H481" s="87"/>
      <c r="I481" s="87"/>
      <c r="J481" s="87"/>
      <c r="K481" s="126"/>
      <c r="L481" s="67"/>
      <c r="M481" s="49"/>
      <c r="N481" s="68"/>
      <c r="O481" s="107"/>
      <c r="P481" s="70">
        <f>B481</f>
        <v>126</v>
      </c>
      <c r="Q481" s="108"/>
      <c r="R481" s="107"/>
      <c r="S481" s="131"/>
    </row>
    <row r="482" spans="1:19" ht="15.75">
      <c r="A482" s="64">
        <v>2401</v>
      </c>
      <c r="B482" s="87"/>
      <c r="C482" s="87">
        <v>96</v>
      </c>
      <c r="D482" s="87"/>
      <c r="E482" s="87"/>
      <c r="F482" s="87"/>
      <c r="G482" s="87"/>
      <c r="H482" s="87"/>
      <c r="I482" s="87"/>
      <c r="J482" s="87"/>
      <c r="K482" s="126"/>
      <c r="L482" s="72"/>
      <c r="M482" s="3"/>
      <c r="N482" s="73"/>
      <c r="O482" s="74">
        <f>IF(C482=0,"",C482/B481)</f>
        <v>0.76190476190476186</v>
      </c>
      <c r="P482" s="75">
        <v>99</v>
      </c>
      <c r="Q482" s="76">
        <f t="shared" ref="Q482:Q489" si="42">IF(P482=0,"",P482/P481)</f>
        <v>0.7857142857142857</v>
      </c>
      <c r="R482" s="76">
        <f t="shared" ref="R482:R489" si="43">IF(P482=0,"",100%-Q482)</f>
        <v>0.2142857142857143</v>
      </c>
      <c r="S482" s="131"/>
    </row>
    <row r="483" spans="1:19" ht="15.75">
      <c r="A483" s="64">
        <v>2402</v>
      </c>
      <c r="B483" s="87"/>
      <c r="C483" s="87"/>
      <c r="D483" s="87">
        <v>90</v>
      </c>
      <c r="E483" s="87"/>
      <c r="F483" s="87"/>
      <c r="G483" s="87"/>
      <c r="H483" s="87"/>
      <c r="I483" s="87"/>
      <c r="J483" s="87"/>
      <c r="K483" s="126"/>
      <c r="L483" s="72"/>
      <c r="M483" s="3"/>
      <c r="N483" s="73"/>
      <c r="O483" s="74">
        <f>IF(D483=0,"",D483/C482)</f>
        <v>0.9375</v>
      </c>
      <c r="P483" s="75">
        <v>92</v>
      </c>
      <c r="Q483" s="76">
        <f t="shared" si="42"/>
        <v>0.92929292929292928</v>
      </c>
      <c r="R483" s="76">
        <f t="shared" si="43"/>
        <v>7.0707070707070718E-2</v>
      </c>
      <c r="S483" s="8">
        <f>P483/P481</f>
        <v>0.73015873015873012</v>
      </c>
    </row>
    <row r="484" spans="1:19" ht="15.75">
      <c r="A484" s="64">
        <v>2501</v>
      </c>
      <c r="B484" s="87"/>
      <c r="C484" s="87"/>
      <c r="D484" s="87"/>
      <c r="E484" s="87"/>
      <c r="F484" s="87"/>
      <c r="G484" s="87"/>
      <c r="H484" s="87"/>
      <c r="I484" s="87"/>
      <c r="J484" s="87"/>
      <c r="K484" s="126"/>
      <c r="L484" s="72"/>
      <c r="M484" s="3"/>
      <c r="N484" s="73"/>
      <c r="O484" s="74" t="str">
        <f>IF(E484=0,"",E484/D483)</f>
        <v/>
      </c>
      <c r="P484" s="75"/>
      <c r="Q484" s="76" t="str">
        <f t="shared" si="42"/>
        <v/>
      </c>
      <c r="R484" s="76" t="str">
        <f t="shared" si="43"/>
        <v/>
      </c>
      <c r="S484" s="131"/>
    </row>
    <row r="485" spans="1:19" ht="15.75">
      <c r="A485" s="64">
        <v>2502</v>
      </c>
      <c r="B485" s="87"/>
      <c r="C485" s="87"/>
      <c r="D485" s="87"/>
      <c r="E485" s="87"/>
      <c r="F485" s="87"/>
      <c r="G485" s="87"/>
      <c r="H485" s="87"/>
      <c r="I485" s="87"/>
      <c r="J485" s="87"/>
      <c r="K485" s="126"/>
      <c r="L485" s="72"/>
      <c r="M485" s="3"/>
      <c r="N485" s="73"/>
      <c r="O485" s="74" t="str">
        <f>IF(F485=0,"",F485/E484)</f>
        <v/>
      </c>
      <c r="P485" s="75"/>
      <c r="Q485" s="76" t="str">
        <f t="shared" si="42"/>
        <v/>
      </c>
      <c r="R485" s="76" t="str">
        <f t="shared" si="43"/>
        <v/>
      </c>
      <c r="S485" s="131"/>
    </row>
    <row r="486" spans="1:19" ht="15.75">
      <c r="A486" s="64">
        <v>2601</v>
      </c>
      <c r="B486" s="87"/>
      <c r="C486" s="87"/>
      <c r="D486" s="87"/>
      <c r="E486" s="87"/>
      <c r="F486" s="87"/>
      <c r="G486" s="87"/>
      <c r="H486" s="87"/>
      <c r="I486" s="87"/>
      <c r="J486" s="87"/>
      <c r="K486" s="126"/>
      <c r="L486" s="72"/>
      <c r="M486" s="3"/>
      <c r="N486" s="73"/>
      <c r="O486" s="74" t="str">
        <f>IF(G486=0,"",G486/F485)</f>
        <v/>
      </c>
      <c r="P486" s="75"/>
      <c r="Q486" s="76" t="str">
        <f t="shared" si="42"/>
        <v/>
      </c>
      <c r="R486" s="76" t="str">
        <f t="shared" si="43"/>
        <v/>
      </c>
      <c r="S486" s="131"/>
    </row>
    <row r="487" spans="1:19" ht="15.75">
      <c r="A487" s="64">
        <v>2602</v>
      </c>
      <c r="B487" s="87"/>
      <c r="C487" s="87"/>
      <c r="D487" s="87"/>
      <c r="E487" s="87"/>
      <c r="F487" s="87"/>
      <c r="G487" s="87"/>
      <c r="H487" s="87"/>
      <c r="I487" s="87"/>
      <c r="J487" s="87"/>
      <c r="K487" s="126"/>
      <c r="L487" s="72"/>
      <c r="M487" s="3"/>
      <c r="N487" s="73"/>
      <c r="O487" s="74" t="str">
        <f>IF(H487=0,"",H487/G486)</f>
        <v/>
      </c>
      <c r="P487" s="75"/>
      <c r="Q487" s="76" t="str">
        <f t="shared" si="42"/>
        <v/>
      </c>
      <c r="R487" s="76" t="str">
        <f t="shared" si="43"/>
        <v/>
      </c>
      <c r="S487" s="131"/>
    </row>
    <row r="488" spans="1:19" ht="15.75">
      <c r="A488" s="64">
        <v>2701</v>
      </c>
      <c r="B488" s="87"/>
      <c r="C488" s="87"/>
      <c r="D488" s="87"/>
      <c r="E488" s="87"/>
      <c r="F488" s="87"/>
      <c r="G488" s="87"/>
      <c r="H488" s="87"/>
      <c r="I488" s="87"/>
      <c r="J488" s="87"/>
      <c r="K488" s="126"/>
      <c r="L488" s="72"/>
      <c r="M488" s="3"/>
      <c r="N488" s="73"/>
      <c r="O488" s="74" t="str">
        <f>IF(I488=0,"",I488/H487)</f>
        <v/>
      </c>
      <c r="P488" s="75"/>
      <c r="Q488" s="76" t="str">
        <f t="shared" si="42"/>
        <v/>
      </c>
      <c r="R488" s="76" t="str">
        <f t="shared" si="43"/>
        <v/>
      </c>
      <c r="S488" s="131"/>
    </row>
    <row r="489" spans="1:19" ht="15.75">
      <c r="A489" s="64">
        <v>2702</v>
      </c>
      <c r="B489" s="87"/>
      <c r="C489" s="87"/>
      <c r="D489" s="87"/>
      <c r="E489" s="87"/>
      <c r="F489" s="87"/>
      <c r="G489" s="87"/>
      <c r="H489" s="87"/>
      <c r="I489" s="87"/>
      <c r="J489" s="87"/>
      <c r="K489" s="126"/>
      <c r="L489" s="72"/>
      <c r="M489" s="3"/>
      <c r="N489" s="73"/>
      <c r="O489" s="78" t="str">
        <f>IF(J489=0,"",J489/I488)</f>
        <v/>
      </c>
      <c r="P489" s="75"/>
      <c r="Q489" s="79" t="str">
        <f t="shared" si="42"/>
        <v/>
      </c>
      <c r="R489" s="79" t="str">
        <f t="shared" si="43"/>
        <v/>
      </c>
      <c r="S489" s="131"/>
    </row>
    <row r="490" spans="1:19" ht="15.75">
      <c r="A490" s="64">
        <v>2801</v>
      </c>
      <c r="B490" s="87"/>
      <c r="C490" s="87"/>
      <c r="D490" s="87"/>
      <c r="E490" s="87"/>
      <c r="F490" s="87"/>
      <c r="G490" s="87"/>
      <c r="H490" s="87"/>
      <c r="I490" s="87"/>
      <c r="J490" s="87"/>
      <c r="K490" s="126"/>
      <c r="L490" s="72"/>
      <c r="M490" s="3"/>
      <c r="N490" s="30"/>
      <c r="O490" s="124"/>
      <c r="P490" s="81"/>
      <c r="Q490" s="82"/>
      <c r="R490" s="83"/>
      <c r="S490" s="131"/>
    </row>
    <row r="491" spans="1:19" ht="15.75">
      <c r="A491" s="64">
        <v>2802</v>
      </c>
      <c r="B491" s="87"/>
      <c r="C491" s="87"/>
      <c r="D491" s="87"/>
      <c r="E491" s="87"/>
      <c r="F491" s="87"/>
      <c r="G491" s="87"/>
      <c r="H491" s="87"/>
      <c r="I491" s="87"/>
      <c r="J491" s="87"/>
      <c r="K491" s="126"/>
      <c r="L491" s="72"/>
      <c r="M491" s="3"/>
      <c r="N491" s="30"/>
      <c r="O491" s="84"/>
      <c r="P491" s="241"/>
      <c r="Q491" s="86"/>
      <c r="R491" s="84"/>
      <c r="S491" s="131"/>
    </row>
    <row r="492" spans="1:19" ht="15.75">
      <c r="A492" s="64">
        <v>2901</v>
      </c>
      <c r="B492" s="87"/>
      <c r="C492" s="87"/>
      <c r="D492" s="87"/>
      <c r="E492" s="87"/>
      <c r="F492" s="87"/>
      <c r="G492" s="87"/>
      <c r="H492" s="87"/>
      <c r="I492" s="87"/>
      <c r="J492" s="87"/>
      <c r="K492" s="126"/>
      <c r="L492" s="72"/>
      <c r="M492" s="3"/>
      <c r="N492" s="30"/>
      <c r="O492" s="84"/>
      <c r="P492" s="241"/>
      <c r="Q492" s="86"/>
      <c r="R492" s="84"/>
      <c r="S492" s="131"/>
    </row>
    <row r="493" spans="1:19" ht="15.75">
      <c r="A493" s="64">
        <v>2902</v>
      </c>
      <c r="B493" s="87"/>
      <c r="C493" s="87"/>
      <c r="D493" s="87"/>
      <c r="E493" s="87"/>
      <c r="F493" s="87"/>
      <c r="G493" s="87"/>
      <c r="H493" s="87"/>
      <c r="I493" s="87"/>
      <c r="J493" s="87"/>
      <c r="K493" s="126"/>
      <c r="L493" s="72"/>
      <c r="M493" s="3"/>
      <c r="N493" s="30"/>
      <c r="O493" s="3"/>
      <c r="P493" s="30"/>
      <c r="Q493" s="23"/>
      <c r="R493" s="84"/>
      <c r="S493" s="131"/>
    </row>
    <row r="494" spans="1:19" ht="15.75">
      <c r="A494" s="64">
        <v>3001</v>
      </c>
      <c r="B494" s="87"/>
      <c r="C494" s="87"/>
      <c r="D494" s="87"/>
      <c r="E494" s="87"/>
      <c r="F494" s="87"/>
      <c r="G494" s="87"/>
      <c r="H494" s="87"/>
      <c r="I494" s="87"/>
      <c r="J494" s="87"/>
      <c r="K494" s="126"/>
      <c r="L494" s="72"/>
      <c r="M494" s="3"/>
      <c r="N494" s="30"/>
      <c r="O494" s="89" t="s">
        <v>83</v>
      </c>
      <c r="P494" s="90"/>
      <c r="Q494" s="91" t="str">
        <f>IF(SUM(K487:K490)=0,"",SUM(K487:K490))</f>
        <v/>
      </c>
      <c r="R494" s="92" t="s">
        <v>11</v>
      </c>
      <c r="S494" s="131"/>
    </row>
    <row r="495" spans="1:19" ht="15.75">
      <c r="A495" s="64">
        <v>3002</v>
      </c>
      <c r="B495" s="87"/>
      <c r="C495" s="87"/>
      <c r="D495" s="87"/>
      <c r="E495" s="87"/>
      <c r="F495" s="87"/>
      <c r="G495" s="87"/>
      <c r="H495" s="87"/>
      <c r="I495" s="87"/>
      <c r="J495" s="87"/>
      <c r="K495" s="126"/>
      <c r="L495" s="72"/>
      <c r="M495" s="3"/>
      <c r="N495" s="30"/>
      <c r="O495" s="93" t="s">
        <v>85</v>
      </c>
      <c r="P495" s="94" t="str">
        <f>IF(P494/B481=0,"",P494/B481)</f>
        <v/>
      </c>
      <c r="Q495" s="95" t="e">
        <f>IF(P494/Q494=0,"",P494/Q494)</f>
        <v>#VALUE!</v>
      </c>
      <c r="R495" s="96" t="s">
        <v>86</v>
      </c>
      <c r="S495" s="131"/>
    </row>
    <row r="496" spans="1:19" ht="15.75">
      <c r="A496" s="64">
        <v>3101</v>
      </c>
      <c r="B496" s="87"/>
      <c r="C496" s="87"/>
      <c r="D496" s="87"/>
      <c r="E496" s="87"/>
      <c r="F496" s="87"/>
      <c r="G496" s="87"/>
      <c r="H496" s="87"/>
      <c r="I496" s="87"/>
      <c r="J496" s="87"/>
      <c r="K496" s="126"/>
      <c r="L496" s="97"/>
      <c r="M496" s="98"/>
      <c r="N496" s="99"/>
      <c r="O496" s="98"/>
      <c r="P496" s="99"/>
      <c r="Q496" s="99"/>
      <c r="R496" s="122"/>
      <c r="S496" s="131"/>
    </row>
    <row r="497" spans="1:19" ht="18">
      <c r="A497" s="29"/>
      <c r="B497" s="30"/>
      <c r="C497" s="30"/>
      <c r="D497" s="30"/>
      <c r="E497" s="288" t="s">
        <v>111</v>
      </c>
      <c r="F497" s="289"/>
      <c r="G497" s="289"/>
      <c r="H497" s="289"/>
      <c r="I497" s="289"/>
      <c r="J497" s="289"/>
      <c r="K497" s="101">
        <f>SUM(K481:K493)</f>
        <v>0</v>
      </c>
      <c r="L497" s="102" t="str">
        <f>IF(K489=0,"",K489/B481)</f>
        <v/>
      </c>
      <c r="M497" s="102" t="str">
        <f>IF(K497=0,"",K497/B481)</f>
        <v/>
      </c>
      <c r="N497" s="102" t="str">
        <f>IF(K489=0,"",M497-L497)</f>
        <v/>
      </c>
      <c r="O497" s="3"/>
      <c r="P497" s="30"/>
      <c r="Q497" s="23"/>
      <c r="R497" s="3"/>
      <c r="S497" s="131"/>
    </row>
    <row r="498" spans="1:19" ht="12.75" customHeight="1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"/>
      <c r="M498" s="3"/>
      <c r="N498" s="30"/>
      <c r="O498" s="3"/>
      <c r="P498" s="30"/>
      <c r="Q498" s="30"/>
      <c r="R498" s="30"/>
    </row>
    <row r="499" spans="1:19" ht="12.75" customHeight="1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"/>
      <c r="M499" s="3"/>
      <c r="N499" s="30"/>
      <c r="O499" s="3"/>
      <c r="P499" s="30"/>
      <c r="Q499" s="30"/>
      <c r="R499" s="30"/>
    </row>
    <row r="500" spans="1:19" ht="26.25">
      <c r="A500" s="2"/>
      <c r="B500" s="291" t="s">
        <v>99</v>
      </c>
      <c r="C500" s="292"/>
      <c r="D500" s="292"/>
      <c r="E500" s="292"/>
      <c r="F500" s="292"/>
      <c r="G500" s="292"/>
      <c r="H500" s="292"/>
      <c r="I500" s="292"/>
      <c r="J500" s="292"/>
      <c r="K500" s="60" t="s">
        <v>145</v>
      </c>
      <c r="L500" s="60"/>
      <c r="M500" s="60"/>
      <c r="N500" s="30"/>
      <c r="O500" s="3"/>
      <c r="P500" s="30"/>
      <c r="Q500" s="30"/>
      <c r="R500" s="30"/>
      <c r="S500" s="131"/>
    </row>
    <row r="501" spans="1:19" ht="20.25">
      <c r="A501" s="293" t="s">
        <v>10</v>
      </c>
      <c r="B501" s="294" t="s">
        <v>100</v>
      </c>
      <c r="C501" s="289"/>
      <c r="D501" s="289"/>
      <c r="E501" s="289"/>
      <c r="F501" s="289"/>
      <c r="G501" s="289"/>
      <c r="H501" s="289"/>
      <c r="I501" s="289"/>
      <c r="J501" s="290"/>
      <c r="K501" s="295" t="s">
        <v>11</v>
      </c>
      <c r="L501" s="286" t="s">
        <v>3</v>
      </c>
      <c r="M501" s="286" t="s">
        <v>4</v>
      </c>
      <c r="N501" s="284" t="s">
        <v>5</v>
      </c>
      <c r="O501" s="286" t="s">
        <v>6</v>
      </c>
      <c r="P501" s="287" t="s">
        <v>7</v>
      </c>
      <c r="Q501" s="287" t="s">
        <v>8</v>
      </c>
      <c r="R501" s="286" t="s">
        <v>101</v>
      </c>
      <c r="S501" s="131"/>
    </row>
    <row r="502" spans="1:19" ht="15.75">
      <c r="A502" s="285"/>
      <c r="B502" s="64" t="s">
        <v>102</v>
      </c>
      <c r="C502" s="64" t="s">
        <v>103</v>
      </c>
      <c r="D502" s="64" t="s">
        <v>104</v>
      </c>
      <c r="E502" s="64" t="s">
        <v>105</v>
      </c>
      <c r="F502" s="64" t="s">
        <v>106</v>
      </c>
      <c r="G502" s="64" t="s">
        <v>107</v>
      </c>
      <c r="H502" s="64" t="s">
        <v>108</v>
      </c>
      <c r="I502" s="64" t="s">
        <v>109</v>
      </c>
      <c r="J502" s="64" t="s">
        <v>110</v>
      </c>
      <c r="K502" s="285"/>
      <c r="L502" s="285"/>
      <c r="M502" s="285"/>
      <c r="N502" s="285"/>
      <c r="O502" s="285"/>
      <c r="P502" s="285"/>
      <c r="Q502" s="285"/>
      <c r="R502" s="285"/>
      <c r="S502" s="131"/>
    </row>
    <row r="503" spans="1:19" ht="15.75">
      <c r="A503" s="64">
        <v>2401</v>
      </c>
      <c r="B503" s="181">
        <v>111</v>
      </c>
      <c r="C503" s="87"/>
      <c r="D503" s="87"/>
      <c r="E503" s="87"/>
      <c r="F503" s="87"/>
      <c r="G503" s="87"/>
      <c r="H503" s="87"/>
      <c r="I503" s="87"/>
      <c r="J503" s="87"/>
      <c r="K503" s="126"/>
      <c r="L503" s="67"/>
      <c r="M503" s="49"/>
      <c r="N503" s="68"/>
      <c r="O503" s="107"/>
      <c r="P503" s="70">
        <f>B503</f>
        <v>111</v>
      </c>
      <c r="Q503" s="108"/>
      <c r="R503" s="107"/>
      <c r="S503" s="131"/>
    </row>
    <row r="504" spans="1:19" ht="15.75">
      <c r="A504" s="64">
        <v>2402</v>
      </c>
      <c r="B504" s="87"/>
      <c r="C504" s="87">
        <v>79</v>
      </c>
      <c r="D504" s="87"/>
      <c r="E504" s="87"/>
      <c r="F504" s="87"/>
      <c r="G504" s="87"/>
      <c r="H504" s="87"/>
      <c r="I504" s="87"/>
      <c r="J504" s="87"/>
      <c r="K504" s="126"/>
      <c r="L504" s="72"/>
      <c r="M504" s="3"/>
      <c r="N504" s="73"/>
      <c r="O504" s="74">
        <f>IF(C504=0,"",C504/B503)</f>
        <v>0.71171171171171166</v>
      </c>
      <c r="P504" s="75">
        <v>81</v>
      </c>
      <c r="Q504" s="76">
        <f t="shared" ref="Q504:Q511" si="44">IF(P504=0,"",P504/P503)</f>
        <v>0.72972972972972971</v>
      </c>
      <c r="R504" s="76">
        <f t="shared" ref="R504:R511" si="45">IF(P504=0,"",100%-Q504)</f>
        <v>0.27027027027027029</v>
      </c>
      <c r="S504" s="131"/>
    </row>
    <row r="505" spans="1:19" ht="15.75">
      <c r="A505" s="64">
        <v>2501</v>
      </c>
      <c r="B505" s="87"/>
      <c r="C505" s="87"/>
      <c r="D505" s="87"/>
      <c r="E505" s="87"/>
      <c r="F505" s="87"/>
      <c r="G505" s="87"/>
      <c r="H505" s="87"/>
      <c r="I505" s="87"/>
      <c r="J505" s="87"/>
      <c r="K505" s="126"/>
      <c r="L505" s="72"/>
      <c r="M505" s="3"/>
      <c r="N505" s="73"/>
      <c r="O505" s="74" t="str">
        <f>IF(D505=0,"",D505/C504)</f>
        <v/>
      </c>
      <c r="P505" s="75"/>
      <c r="Q505" s="76" t="str">
        <f t="shared" si="44"/>
        <v/>
      </c>
      <c r="R505" s="76" t="str">
        <f t="shared" si="45"/>
        <v/>
      </c>
      <c r="S505" s="8">
        <f>P505/P503</f>
        <v>0</v>
      </c>
    </row>
    <row r="506" spans="1:19" ht="15.75">
      <c r="A506" s="64">
        <v>2502</v>
      </c>
      <c r="B506" s="87"/>
      <c r="C506" s="87"/>
      <c r="D506" s="87"/>
      <c r="E506" s="87"/>
      <c r="F506" s="87"/>
      <c r="G506" s="87"/>
      <c r="H506" s="87"/>
      <c r="I506" s="87"/>
      <c r="J506" s="87"/>
      <c r="K506" s="126"/>
      <c r="L506" s="72"/>
      <c r="M506" s="3"/>
      <c r="N506" s="73"/>
      <c r="O506" s="74" t="str">
        <f>IF(E506=0,"",E506/D505)</f>
        <v/>
      </c>
      <c r="P506" s="75"/>
      <c r="Q506" s="76" t="str">
        <f t="shared" si="44"/>
        <v/>
      </c>
      <c r="R506" s="76" t="str">
        <f t="shared" si="45"/>
        <v/>
      </c>
      <c r="S506" s="131"/>
    </row>
    <row r="507" spans="1:19" ht="15.75">
      <c r="A507" s="64">
        <v>2601</v>
      </c>
      <c r="B507" s="87"/>
      <c r="C507" s="87"/>
      <c r="D507" s="87"/>
      <c r="E507" s="87"/>
      <c r="F507" s="87"/>
      <c r="G507" s="87"/>
      <c r="H507" s="87"/>
      <c r="I507" s="87"/>
      <c r="J507" s="87"/>
      <c r="K507" s="126"/>
      <c r="L507" s="72"/>
      <c r="M507" s="3"/>
      <c r="N507" s="73"/>
      <c r="O507" s="74" t="str">
        <f>IF(F507=0,"",F507/E506)</f>
        <v/>
      </c>
      <c r="P507" s="75"/>
      <c r="Q507" s="76" t="str">
        <f t="shared" si="44"/>
        <v/>
      </c>
      <c r="R507" s="76" t="str">
        <f t="shared" si="45"/>
        <v/>
      </c>
      <c r="S507" s="131"/>
    </row>
    <row r="508" spans="1:19" ht="15.75">
      <c r="A508" s="64">
        <v>2602</v>
      </c>
      <c r="B508" s="87"/>
      <c r="C508" s="87"/>
      <c r="D508" s="87"/>
      <c r="E508" s="87"/>
      <c r="F508" s="87"/>
      <c r="G508" s="87"/>
      <c r="H508" s="87"/>
      <c r="I508" s="87"/>
      <c r="J508" s="87"/>
      <c r="K508" s="126"/>
      <c r="L508" s="72"/>
      <c r="M508" s="3"/>
      <c r="N508" s="73"/>
      <c r="O508" s="74" t="str">
        <f>IF(G508=0,"",G508/F507)</f>
        <v/>
      </c>
      <c r="P508" s="75"/>
      <c r="Q508" s="76" t="str">
        <f t="shared" si="44"/>
        <v/>
      </c>
      <c r="R508" s="76" t="str">
        <f t="shared" si="45"/>
        <v/>
      </c>
      <c r="S508" s="131"/>
    </row>
    <row r="509" spans="1:19" ht="15.75">
      <c r="A509" s="64">
        <v>2701</v>
      </c>
      <c r="B509" s="87"/>
      <c r="C509" s="87"/>
      <c r="D509" s="87"/>
      <c r="E509" s="87"/>
      <c r="F509" s="87"/>
      <c r="G509" s="87"/>
      <c r="H509" s="87"/>
      <c r="I509" s="87"/>
      <c r="J509" s="87"/>
      <c r="K509" s="126"/>
      <c r="L509" s="72"/>
      <c r="M509" s="3"/>
      <c r="N509" s="73"/>
      <c r="O509" s="74" t="str">
        <f>IF(H509=0,"",H509/G508)</f>
        <v/>
      </c>
      <c r="P509" s="75"/>
      <c r="Q509" s="76" t="str">
        <f t="shared" si="44"/>
        <v/>
      </c>
      <c r="R509" s="76" t="str">
        <f t="shared" si="45"/>
        <v/>
      </c>
      <c r="S509" s="131"/>
    </row>
    <row r="510" spans="1:19" ht="15.75">
      <c r="A510" s="64">
        <v>2702</v>
      </c>
      <c r="B510" s="87"/>
      <c r="C510" s="87"/>
      <c r="D510" s="87"/>
      <c r="E510" s="87"/>
      <c r="F510" s="87"/>
      <c r="G510" s="87"/>
      <c r="H510" s="87"/>
      <c r="I510" s="87"/>
      <c r="J510" s="87"/>
      <c r="K510" s="126"/>
      <c r="L510" s="72"/>
      <c r="M510" s="3"/>
      <c r="N510" s="73"/>
      <c r="O510" s="74" t="str">
        <f>IF(I510=0,"",I510/H509)</f>
        <v/>
      </c>
      <c r="P510" s="75"/>
      <c r="Q510" s="76" t="str">
        <f t="shared" si="44"/>
        <v/>
      </c>
      <c r="R510" s="76" t="str">
        <f t="shared" si="45"/>
        <v/>
      </c>
      <c r="S510" s="131"/>
    </row>
    <row r="511" spans="1:19" ht="15.75">
      <c r="A511" s="64">
        <v>2801</v>
      </c>
      <c r="B511" s="87"/>
      <c r="C511" s="87"/>
      <c r="D511" s="87"/>
      <c r="E511" s="87"/>
      <c r="F511" s="87"/>
      <c r="G511" s="87"/>
      <c r="H511" s="87"/>
      <c r="I511" s="87"/>
      <c r="J511" s="87"/>
      <c r="K511" s="126"/>
      <c r="L511" s="72"/>
      <c r="M511" s="3"/>
      <c r="N511" s="73"/>
      <c r="O511" s="78" t="str">
        <f>IF(J511=0,"",J511/I510)</f>
        <v/>
      </c>
      <c r="P511" s="75"/>
      <c r="Q511" s="79" t="str">
        <f t="shared" si="44"/>
        <v/>
      </c>
      <c r="R511" s="79" t="str">
        <f t="shared" si="45"/>
        <v/>
      </c>
      <c r="S511" s="131"/>
    </row>
    <row r="512" spans="1:19" ht="15.75">
      <c r="A512" s="64">
        <v>2802</v>
      </c>
      <c r="B512" s="87"/>
      <c r="C512" s="87"/>
      <c r="D512" s="87"/>
      <c r="E512" s="87"/>
      <c r="F512" s="87"/>
      <c r="G512" s="87"/>
      <c r="H512" s="87"/>
      <c r="I512" s="87"/>
      <c r="J512" s="87"/>
      <c r="K512" s="126"/>
      <c r="L512" s="72"/>
      <c r="M512" s="3"/>
      <c r="N512" s="30"/>
      <c r="O512" s="124"/>
      <c r="P512" s="81"/>
      <c r="Q512" s="82"/>
      <c r="R512" s="83"/>
      <c r="S512" s="131"/>
    </row>
    <row r="513" spans="1:19" ht="15.75">
      <c r="A513" s="64">
        <v>2901</v>
      </c>
      <c r="B513" s="87"/>
      <c r="C513" s="87"/>
      <c r="D513" s="87"/>
      <c r="E513" s="87"/>
      <c r="F513" s="87"/>
      <c r="G513" s="87"/>
      <c r="H513" s="87"/>
      <c r="I513" s="87"/>
      <c r="J513" s="87"/>
      <c r="K513" s="126"/>
      <c r="L513" s="72"/>
      <c r="M513" s="3"/>
      <c r="N513" s="30"/>
      <c r="O513" s="84"/>
      <c r="P513" s="241"/>
      <c r="Q513" s="86"/>
      <c r="R513" s="84"/>
      <c r="S513" s="131"/>
    </row>
    <row r="514" spans="1:19" ht="15.75">
      <c r="A514" s="64">
        <v>2902</v>
      </c>
      <c r="B514" s="87"/>
      <c r="C514" s="87"/>
      <c r="D514" s="87"/>
      <c r="E514" s="87"/>
      <c r="F514" s="87"/>
      <c r="G514" s="87"/>
      <c r="H514" s="87"/>
      <c r="I514" s="87"/>
      <c r="J514" s="87"/>
      <c r="K514" s="126"/>
      <c r="L514" s="72"/>
      <c r="M514" s="3"/>
      <c r="N514" s="30"/>
      <c r="O514" s="84"/>
      <c r="P514" s="241"/>
      <c r="Q514" s="86"/>
      <c r="R514" s="84"/>
      <c r="S514" s="131"/>
    </row>
    <row r="515" spans="1:19" ht="15.75">
      <c r="A515" s="64">
        <v>3001</v>
      </c>
      <c r="B515" s="87"/>
      <c r="C515" s="87"/>
      <c r="D515" s="87"/>
      <c r="E515" s="87"/>
      <c r="F515" s="87"/>
      <c r="G515" s="87"/>
      <c r="H515" s="87"/>
      <c r="I515" s="87"/>
      <c r="J515" s="87"/>
      <c r="K515" s="126"/>
      <c r="L515" s="72"/>
      <c r="M515" s="3"/>
      <c r="N515" s="30"/>
      <c r="O515" s="3"/>
      <c r="P515" s="30"/>
      <c r="Q515" s="23"/>
      <c r="R515" s="84"/>
      <c r="S515" s="131"/>
    </row>
    <row r="516" spans="1:19" ht="15.75">
      <c r="A516" s="64">
        <v>3002</v>
      </c>
      <c r="B516" s="87"/>
      <c r="C516" s="87"/>
      <c r="D516" s="87"/>
      <c r="E516" s="87"/>
      <c r="F516" s="87"/>
      <c r="G516" s="87"/>
      <c r="H516" s="87"/>
      <c r="I516" s="87"/>
      <c r="J516" s="87"/>
      <c r="K516" s="126"/>
      <c r="L516" s="72"/>
      <c r="M516" s="3"/>
      <c r="N516" s="30"/>
      <c r="O516" s="89" t="s">
        <v>83</v>
      </c>
      <c r="P516" s="90"/>
      <c r="Q516" s="91" t="str">
        <f>IF(SUM(K509:K512)=0,"",SUM(K509:K512))</f>
        <v/>
      </c>
      <c r="R516" s="92" t="s">
        <v>11</v>
      </c>
      <c r="S516" s="131"/>
    </row>
    <row r="517" spans="1:19" ht="15.75">
      <c r="A517" s="64">
        <v>3101</v>
      </c>
      <c r="B517" s="87"/>
      <c r="C517" s="87"/>
      <c r="D517" s="87"/>
      <c r="E517" s="87"/>
      <c r="F517" s="87"/>
      <c r="G517" s="87"/>
      <c r="H517" s="87"/>
      <c r="I517" s="87"/>
      <c r="J517" s="87"/>
      <c r="K517" s="126"/>
      <c r="L517" s="72"/>
      <c r="M517" s="3"/>
      <c r="N517" s="30"/>
      <c r="O517" s="93" t="s">
        <v>85</v>
      </c>
      <c r="P517" s="94" t="str">
        <f>IF(P516/B503=0,"",P516/B503)</f>
        <v/>
      </c>
      <c r="Q517" s="95" t="e">
        <f>IF(P516/Q516=0,"",P516/Q516)</f>
        <v>#VALUE!</v>
      </c>
      <c r="R517" s="96" t="s">
        <v>86</v>
      </c>
      <c r="S517" s="131"/>
    </row>
    <row r="518" spans="1:19" ht="15.75">
      <c r="A518" s="64">
        <v>3102</v>
      </c>
      <c r="B518" s="87"/>
      <c r="C518" s="87"/>
      <c r="D518" s="87"/>
      <c r="E518" s="87"/>
      <c r="F518" s="87"/>
      <c r="G518" s="87"/>
      <c r="H518" s="87"/>
      <c r="I518" s="87"/>
      <c r="J518" s="87"/>
      <c r="K518" s="126"/>
      <c r="L518" s="97"/>
      <c r="M518" s="98"/>
      <c r="N518" s="99"/>
      <c r="O518" s="98"/>
      <c r="P518" s="99"/>
      <c r="Q518" s="99"/>
      <c r="R518" s="122"/>
      <c r="S518" s="131"/>
    </row>
    <row r="519" spans="1:19" ht="18">
      <c r="A519" s="29"/>
      <c r="B519" s="30"/>
      <c r="C519" s="30"/>
      <c r="D519" s="30"/>
      <c r="E519" s="288" t="s">
        <v>111</v>
      </c>
      <c r="F519" s="289"/>
      <c r="G519" s="289"/>
      <c r="H519" s="289"/>
      <c r="I519" s="289"/>
      <c r="J519" s="289"/>
      <c r="K519" s="101">
        <f>SUM(K503:K515)</f>
        <v>0</v>
      </c>
      <c r="L519" s="102" t="str">
        <f>IF(K511=0,"",K511/B503)</f>
        <v/>
      </c>
      <c r="M519" s="102" t="str">
        <f>IF(K519=0,"",K519/B503)</f>
        <v/>
      </c>
      <c r="N519" s="102" t="str">
        <f>IF(K511=0,"",M519-L519)</f>
        <v/>
      </c>
      <c r="O519" s="3"/>
      <c r="P519" s="30"/>
      <c r="Q519" s="23"/>
      <c r="R519" s="3"/>
      <c r="S519" s="131"/>
    </row>
    <row r="520" spans="1:19" ht="12.75" customHeight="1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"/>
      <c r="M520" s="3"/>
      <c r="N520" s="30"/>
      <c r="O520" s="3"/>
      <c r="P520" s="30"/>
      <c r="Q520" s="30"/>
      <c r="R520" s="30"/>
    </row>
    <row r="521" spans="1:19" ht="12.75" customHeight="1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"/>
      <c r="M521" s="3"/>
      <c r="N521" s="30"/>
      <c r="O521" s="3"/>
      <c r="P521" s="30"/>
      <c r="Q521" s="30"/>
      <c r="R521" s="30"/>
    </row>
    <row r="522" spans="1:19" ht="12.75" customHeight="1">
      <c r="A522" s="2"/>
      <c r="B522" s="291" t="s">
        <v>99</v>
      </c>
      <c r="C522" s="292"/>
      <c r="D522" s="292"/>
      <c r="E522" s="292"/>
      <c r="F522" s="292"/>
      <c r="G522" s="292"/>
      <c r="H522" s="292"/>
      <c r="I522" s="292"/>
      <c r="J522" s="292"/>
      <c r="K522" s="60" t="s">
        <v>146</v>
      </c>
      <c r="L522" s="60"/>
      <c r="M522" s="60"/>
      <c r="N522" s="30"/>
      <c r="O522" s="3"/>
      <c r="P522" s="30"/>
      <c r="Q522" s="30"/>
      <c r="R522" s="30"/>
      <c r="S522" s="131"/>
    </row>
    <row r="523" spans="1:19" ht="12.75" customHeight="1">
      <c r="A523" s="293" t="s">
        <v>10</v>
      </c>
      <c r="B523" s="294" t="s">
        <v>100</v>
      </c>
      <c r="C523" s="289"/>
      <c r="D523" s="289"/>
      <c r="E523" s="289"/>
      <c r="F523" s="289"/>
      <c r="G523" s="289"/>
      <c r="H523" s="289"/>
      <c r="I523" s="289"/>
      <c r="J523" s="290"/>
      <c r="K523" s="295" t="s">
        <v>11</v>
      </c>
      <c r="L523" s="286" t="s">
        <v>3</v>
      </c>
      <c r="M523" s="286" t="s">
        <v>4</v>
      </c>
      <c r="N523" s="284" t="s">
        <v>5</v>
      </c>
      <c r="O523" s="286" t="s">
        <v>6</v>
      </c>
      <c r="P523" s="287" t="s">
        <v>7</v>
      </c>
      <c r="Q523" s="287" t="s">
        <v>8</v>
      </c>
      <c r="R523" s="286" t="s">
        <v>101</v>
      </c>
      <c r="S523" s="131"/>
    </row>
    <row r="524" spans="1:19" ht="12.75" customHeight="1">
      <c r="A524" s="285"/>
      <c r="B524" s="64" t="s">
        <v>102</v>
      </c>
      <c r="C524" s="64" t="s">
        <v>103</v>
      </c>
      <c r="D524" s="64" t="s">
        <v>104</v>
      </c>
      <c r="E524" s="64" t="s">
        <v>105</v>
      </c>
      <c r="F524" s="64" t="s">
        <v>106</v>
      </c>
      <c r="G524" s="64" t="s">
        <v>107</v>
      </c>
      <c r="H524" s="64" t="s">
        <v>108</v>
      </c>
      <c r="I524" s="64" t="s">
        <v>109</v>
      </c>
      <c r="J524" s="64" t="s">
        <v>110</v>
      </c>
      <c r="K524" s="285"/>
      <c r="L524" s="285"/>
      <c r="M524" s="285"/>
      <c r="N524" s="285"/>
      <c r="O524" s="285"/>
      <c r="P524" s="285"/>
      <c r="Q524" s="285"/>
      <c r="R524" s="285"/>
      <c r="S524" s="131"/>
    </row>
    <row r="525" spans="1:19" ht="12.75" customHeight="1">
      <c r="A525" s="64">
        <v>2402</v>
      </c>
      <c r="B525" s="181">
        <v>140</v>
      </c>
      <c r="C525" s="87"/>
      <c r="D525" s="87"/>
      <c r="E525" s="87"/>
      <c r="F525" s="87"/>
      <c r="G525" s="87"/>
      <c r="H525" s="87"/>
      <c r="I525" s="87"/>
      <c r="J525" s="87"/>
      <c r="K525" s="126"/>
      <c r="L525" s="67"/>
      <c r="M525" s="49"/>
      <c r="N525" s="68"/>
      <c r="O525" s="107"/>
      <c r="P525" s="70">
        <f>B525</f>
        <v>140</v>
      </c>
      <c r="Q525" s="108"/>
      <c r="R525" s="107"/>
      <c r="S525" s="131"/>
    </row>
    <row r="526" spans="1:19" ht="12.75" customHeight="1">
      <c r="A526" s="64">
        <v>2501</v>
      </c>
      <c r="B526" s="87"/>
      <c r="C526" s="87"/>
      <c r="D526" s="87"/>
      <c r="E526" s="87"/>
      <c r="F526" s="87"/>
      <c r="G526" s="87"/>
      <c r="H526" s="87"/>
      <c r="I526" s="87"/>
      <c r="J526" s="87"/>
      <c r="K526" s="126"/>
      <c r="L526" s="72"/>
      <c r="M526" s="3"/>
      <c r="N526" s="73"/>
      <c r="O526" s="74" t="str">
        <f>IF(C526=0,"",C526/B525)</f>
        <v/>
      </c>
      <c r="P526" s="75"/>
      <c r="Q526" s="76" t="str">
        <f t="shared" ref="Q526:Q533" si="46">IF(P526=0,"",P526/P525)</f>
        <v/>
      </c>
      <c r="R526" s="76" t="str">
        <f t="shared" ref="R526:R533" si="47">IF(P526=0,"",100%-Q526)</f>
        <v/>
      </c>
      <c r="S526" s="131"/>
    </row>
    <row r="527" spans="1:19" ht="12.75" customHeight="1">
      <c r="A527" s="64">
        <v>2502</v>
      </c>
      <c r="B527" s="87"/>
      <c r="C527" s="87"/>
      <c r="D527" s="87"/>
      <c r="E527" s="87"/>
      <c r="F527" s="87"/>
      <c r="G527" s="87"/>
      <c r="H527" s="87"/>
      <c r="I527" s="87"/>
      <c r="J527" s="87"/>
      <c r="K527" s="126"/>
      <c r="L527" s="72"/>
      <c r="M527" s="3"/>
      <c r="N527" s="73"/>
      <c r="O527" s="74" t="str">
        <f>IF(D527=0,"",D527/C526)</f>
        <v/>
      </c>
      <c r="P527" s="75"/>
      <c r="Q527" s="76" t="str">
        <f t="shared" si="46"/>
        <v/>
      </c>
      <c r="R527" s="76" t="str">
        <f t="shared" si="47"/>
        <v/>
      </c>
      <c r="S527" s="8">
        <f>P527/P525</f>
        <v>0</v>
      </c>
    </row>
    <row r="528" spans="1:19" ht="12.75" customHeight="1">
      <c r="A528" s="64">
        <v>2601</v>
      </c>
      <c r="B528" s="87"/>
      <c r="C528" s="87"/>
      <c r="D528" s="87"/>
      <c r="E528" s="87"/>
      <c r="F528" s="87"/>
      <c r="G528" s="87"/>
      <c r="H528" s="87"/>
      <c r="I528" s="87"/>
      <c r="J528" s="87"/>
      <c r="K528" s="126"/>
      <c r="L528" s="72"/>
      <c r="M528" s="3"/>
      <c r="N528" s="73"/>
      <c r="O528" s="74" t="str">
        <f>IF(E528=0,"",E528/D527)</f>
        <v/>
      </c>
      <c r="P528" s="75"/>
      <c r="Q528" s="76" t="str">
        <f t="shared" si="46"/>
        <v/>
      </c>
      <c r="R528" s="76" t="str">
        <f t="shared" si="47"/>
        <v/>
      </c>
      <c r="S528" s="131"/>
    </row>
    <row r="529" spans="1:19" ht="12.75" customHeight="1">
      <c r="A529" s="64">
        <v>2602</v>
      </c>
      <c r="B529" s="87"/>
      <c r="C529" s="87"/>
      <c r="D529" s="87"/>
      <c r="E529" s="87"/>
      <c r="F529" s="87"/>
      <c r="G529" s="87"/>
      <c r="H529" s="87"/>
      <c r="I529" s="87"/>
      <c r="J529" s="87"/>
      <c r="K529" s="126"/>
      <c r="L529" s="72"/>
      <c r="M529" s="3"/>
      <c r="N529" s="73"/>
      <c r="O529" s="74" t="str">
        <f>IF(F529=0,"",F529/E528)</f>
        <v/>
      </c>
      <c r="P529" s="75"/>
      <c r="Q529" s="76" t="str">
        <f t="shared" si="46"/>
        <v/>
      </c>
      <c r="R529" s="76" t="str">
        <f t="shared" si="47"/>
        <v/>
      </c>
      <c r="S529" s="131"/>
    </row>
    <row r="530" spans="1:19" ht="12.75" customHeight="1">
      <c r="A530" s="64">
        <v>2701</v>
      </c>
      <c r="B530" s="87"/>
      <c r="C530" s="87"/>
      <c r="D530" s="87"/>
      <c r="E530" s="87"/>
      <c r="F530" s="87"/>
      <c r="G530" s="87"/>
      <c r="H530" s="87"/>
      <c r="I530" s="87"/>
      <c r="J530" s="87"/>
      <c r="K530" s="126"/>
      <c r="L530" s="72"/>
      <c r="M530" s="3"/>
      <c r="N530" s="73"/>
      <c r="O530" s="74" t="str">
        <f>IF(G530=0,"",G530/F529)</f>
        <v/>
      </c>
      <c r="P530" s="75"/>
      <c r="Q530" s="76" t="str">
        <f t="shared" si="46"/>
        <v/>
      </c>
      <c r="R530" s="76" t="str">
        <f t="shared" si="47"/>
        <v/>
      </c>
      <c r="S530" s="131"/>
    </row>
    <row r="531" spans="1:19" ht="12.75" customHeight="1">
      <c r="A531" s="64">
        <v>2702</v>
      </c>
      <c r="B531" s="87"/>
      <c r="C531" s="87"/>
      <c r="D531" s="87"/>
      <c r="E531" s="87"/>
      <c r="F531" s="87"/>
      <c r="G531" s="87"/>
      <c r="H531" s="87"/>
      <c r="I531" s="87"/>
      <c r="J531" s="87"/>
      <c r="K531" s="126"/>
      <c r="L531" s="72"/>
      <c r="M531" s="3"/>
      <c r="N531" s="73"/>
      <c r="O531" s="74" t="str">
        <f>IF(H531=0,"",H531/G530)</f>
        <v/>
      </c>
      <c r="P531" s="75"/>
      <c r="Q531" s="76" t="str">
        <f t="shared" si="46"/>
        <v/>
      </c>
      <c r="R531" s="76" t="str">
        <f t="shared" si="47"/>
        <v/>
      </c>
      <c r="S531" s="131"/>
    </row>
    <row r="532" spans="1:19" ht="12.75" customHeight="1">
      <c r="A532" s="64">
        <v>2801</v>
      </c>
      <c r="B532" s="87"/>
      <c r="C532" s="87"/>
      <c r="D532" s="87"/>
      <c r="E532" s="87"/>
      <c r="F532" s="87"/>
      <c r="G532" s="87"/>
      <c r="H532" s="87"/>
      <c r="I532" s="87"/>
      <c r="J532" s="87"/>
      <c r="K532" s="126"/>
      <c r="L532" s="72"/>
      <c r="M532" s="3"/>
      <c r="N532" s="73"/>
      <c r="O532" s="74" t="str">
        <f>IF(I532=0,"",I532/H531)</f>
        <v/>
      </c>
      <c r="P532" s="75"/>
      <c r="Q532" s="76" t="str">
        <f t="shared" si="46"/>
        <v/>
      </c>
      <c r="R532" s="76" t="str">
        <f t="shared" si="47"/>
        <v/>
      </c>
      <c r="S532" s="131"/>
    </row>
    <row r="533" spans="1:19" ht="12.75" customHeight="1">
      <c r="A533" s="64">
        <v>2802</v>
      </c>
      <c r="B533" s="87"/>
      <c r="C533" s="87"/>
      <c r="D533" s="87"/>
      <c r="E533" s="87"/>
      <c r="F533" s="87"/>
      <c r="G533" s="87"/>
      <c r="H533" s="87"/>
      <c r="I533" s="87"/>
      <c r="J533" s="87"/>
      <c r="K533" s="126"/>
      <c r="L533" s="72"/>
      <c r="M533" s="3"/>
      <c r="N533" s="73"/>
      <c r="O533" s="78" t="str">
        <f>IF(J533=0,"",J533/I532)</f>
        <v/>
      </c>
      <c r="P533" s="75"/>
      <c r="Q533" s="79" t="str">
        <f t="shared" si="46"/>
        <v/>
      </c>
      <c r="R533" s="79" t="str">
        <f t="shared" si="47"/>
        <v/>
      </c>
      <c r="S533" s="131"/>
    </row>
    <row r="534" spans="1:19" ht="12.75" customHeight="1">
      <c r="A534" s="64">
        <v>2901</v>
      </c>
      <c r="B534" s="87"/>
      <c r="C534" s="87"/>
      <c r="D534" s="87"/>
      <c r="E534" s="87"/>
      <c r="F534" s="87"/>
      <c r="G534" s="87"/>
      <c r="H534" s="87"/>
      <c r="I534" s="87"/>
      <c r="J534" s="87"/>
      <c r="K534" s="126"/>
      <c r="L534" s="72"/>
      <c r="M534" s="3"/>
      <c r="N534" s="30"/>
      <c r="O534" s="124"/>
      <c r="P534" s="81"/>
      <c r="Q534" s="82"/>
      <c r="R534" s="83"/>
      <c r="S534" s="131"/>
    </row>
    <row r="535" spans="1:19" ht="12.75" customHeight="1">
      <c r="A535" s="64">
        <v>2902</v>
      </c>
      <c r="B535" s="87"/>
      <c r="C535" s="87"/>
      <c r="D535" s="87"/>
      <c r="E535" s="87"/>
      <c r="F535" s="87"/>
      <c r="G535" s="87"/>
      <c r="H535" s="87"/>
      <c r="I535" s="87"/>
      <c r="J535" s="87"/>
      <c r="K535" s="126"/>
      <c r="L535" s="72"/>
      <c r="M535" s="3"/>
      <c r="N535" s="30"/>
      <c r="O535" s="84"/>
      <c r="P535" s="241"/>
      <c r="Q535" s="86"/>
      <c r="R535" s="84"/>
      <c r="S535" s="131"/>
    </row>
    <row r="536" spans="1:19" ht="12.75" customHeight="1">
      <c r="A536" s="64">
        <v>3001</v>
      </c>
      <c r="B536" s="87"/>
      <c r="C536" s="87"/>
      <c r="D536" s="87"/>
      <c r="E536" s="87"/>
      <c r="F536" s="87"/>
      <c r="G536" s="87"/>
      <c r="H536" s="87"/>
      <c r="I536" s="87"/>
      <c r="J536" s="87"/>
      <c r="K536" s="126"/>
      <c r="L536" s="72"/>
      <c r="M536" s="3"/>
      <c r="N536" s="30"/>
      <c r="O536" s="84"/>
      <c r="P536" s="241"/>
      <c r="Q536" s="86"/>
      <c r="R536" s="84"/>
      <c r="S536" s="131"/>
    </row>
    <row r="537" spans="1:19" ht="12.75" customHeight="1">
      <c r="A537" s="64">
        <v>3002</v>
      </c>
      <c r="B537" s="87"/>
      <c r="C537" s="87"/>
      <c r="D537" s="87"/>
      <c r="E537" s="87"/>
      <c r="F537" s="87"/>
      <c r="G537" s="87"/>
      <c r="H537" s="87"/>
      <c r="I537" s="87"/>
      <c r="J537" s="87"/>
      <c r="K537" s="126"/>
      <c r="L537" s="72"/>
      <c r="M537" s="3"/>
      <c r="N537" s="30"/>
      <c r="O537" s="3"/>
      <c r="P537" s="30"/>
      <c r="Q537" s="23"/>
      <c r="R537" s="84"/>
      <c r="S537" s="131"/>
    </row>
    <row r="538" spans="1:19" ht="12.75" customHeight="1">
      <c r="A538" s="64">
        <v>3101</v>
      </c>
      <c r="B538" s="87"/>
      <c r="C538" s="87"/>
      <c r="D538" s="87"/>
      <c r="E538" s="87"/>
      <c r="F538" s="87"/>
      <c r="G538" s="87"/>
      <c r="H538" s="87"/>
      <c r="I538" s="87"/>
      <c r="J538" s="87"/>
      <c r="K538" s="126"/>
      <c r="L538" s="72"/>
      <c r="M538" s="3"/>
      <c r="N538" s="30"/>
      <c r="O538" s="89" t="s">
        <v>83</v>
      </c>
      <c r="P538" s="90"/>
      <c r="Q538" s="91" t="str">
        <f>IF(SUM(K531:K534)=0,"",SUM(K531:K534))</f>
        <v/>
      </c>
      <c r="R538" s="92" t="s">
        <v>11</v>
      </c>
      <c r="S538" s="131"/>
    </row>
    <row r="539" spans="1:19" ht="12.75" customHeight="1">
      <c r="A539" s="64">
        <v>3102</v>
      </c>
      <c r="B539" s="87"/>
      <c r="C539" s="87"/>
      <c r="D539" s="87"/>
      <c r="E539" s="87"/>
      <c r="F539" s="87"/>
      <c r="G539" s="87"/>
      <c r="H539" s="87"/>
      <c r="I539" s="87"/>
      <c r="J539" s="87"/>
      <c r="K539" s="126"/>
      <c r="L539" s="72"/>
      <c r="M539" s="3"/>
      <c r="N539" s="30"/>
      <c r="O539" s="93" t="s">
        <v>85</v>
      </c>
      <c r="P539" s="94" t="str">
        <f>IF(P538/B525=0,"",P538/B525)</f>
        <v/>
      </c>
      <c r="Q539" s="95" t="e">
        <f>IF(P538/Q538=0,"",P538/Q538)</f>
        <v>#VALUE!</v>
      </c>
      <c r="R539" s="96" t="s">
        <v>86</v>
      </c>
      <c r="S539" s="131"/>
    </row>
    <row r="540" spans="1:19" ht="12.75" customHeight="1">
      <c r="A540" s="64">
        <v>3201</v>
      </c>
      <c r="B540" s="87"/>
      <c r="C540" s="87"/>
      <c r="D540" s="87"/>
      <c r="E540" s="87"/>
      <c r="F540" s="87"/>
      <c r="G540" s="87"/>
      <c r="H540" s="87"/>
      <c r="I540" s="87"/>
      <c r="J540" s="87"/>
      <c r="K540" s="126"/>
      <c r="L540" s="97"/>
      <c r="M540" s="98"/>
      <c r="N540" s="99"/>
      <c r="O540" s="98"/>
      <c r="P540" s="99"/>
      <c r="Q540" s="99"/>
      <c r="R540" s="122"/>
      <c r="S540" s="131"/>
    </row>
    <row r="541" spans="1:19" ht="12.75" customHeight="1">
      <c r="A541" s="29"/>
      <c r="B541" s="30"/>
      <c r="C541" s="30"/>
      <c r="D541" s="30"/>
      <c r="E541" s="288" t="s">
        <v>111</v>
      </c>
      <c r="F541" s="289"/>
      <c r="G541" s="289"/>
      <c r="H541" s="289"/>
      <c r="I541" s="289"/>
      <c r="J541" s="289"/>
      <c r="K541" s="101">
        <f>SUM(K525:K537)</f>
        <v>0</v>
      </c>
      <c r="L541" s="102" t="str">
        <f>IF(K533=0,"",K533/B525)</f>
        <v/>
      </c>
      <c r="M541" s="102" t="str">
        <f>IF(K541=0,"",K541/B525)</f>
        <v/>
      </c>
      <c r="N541" s="102" t="str">
        <f>IF(K533=0,"",M541-L541)</f>
        <v/>
      </c>
      <c r="O541" s="3"/>
      <c r="P541" s="30"/>
      <c r="Q541" s="23"/>
      <c r="R541" s="3"/>
      <c r="S541" s="131"/>
    </row>
    <row r="542" spans="1:19" ht="12.75" customHeight="1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"/>
      <c r="M542" s="3"/>
      <c r="N542" s="30"/>
      <c r="O542" s="3"/>
      <c r="P542" s="30"/>
      <c r="Q542" s="30"/>
      <c r="R542" s="30"/>
    </row>
    <row r="543" spans="1:19" ht="12.75" customHeight="1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"/>
      <c r="M543" s="3"/>
      <c r="N543" s="30"/>
      <c r="O543" s="3"/>
      <c r="P543" s="30"/>
      <c r="Q543" s="30"/>
      <c r="R543" s="30"/>
    </row>
    <row r="544" spans="1:19" ht="12.75" customHeight="1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"/>
      <c r="M544" s="3"/>
      <c r="N544" s="30"/>
      <c r="O544" s="3"/>
      <c r="P544" s="30"/>
      <c r="Q544" s="30"/>
      <c r="R544" s="30"/>
    </row>
    <row r="545" spans="1:18" ht="12.75" customHeight="1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"/>
      <c r="M545" s="3"/>
      <c r="N545" s="30"/>
      <c r="O545" s="3"/>
      <c r="P545" s="30"/>
      <c r="Q545" s="30"/>
      <c r="R545" s="30"/>
    </row>
    <row r="546" spans="1:18" ht="12.75" customHeight="1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"/>
      <c r="M546" s="3"/>
      <c r="N546" s="30"/>
      <c r="O546" s="3"/>
      <c r="P546" s="30"/>
      <c r="Q546" s="30"/>
      <c r="R546" s="30"/>
    </row>
    <row r="547" spans="1:18" ht="12.75" customHeight="1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"/>
      <c r="M547" s="3"/>
      <c r="N547" s="30"/>
      <c r="O547" s="3"/>
      <c r="P547" s="30"/>
      <c r="Q547" s="30"/>
      <c r="R547" s="30"/>
    </row>
    <row r="548" spans="1:18" ht="12.75" customHeight="1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"/>
      <c r="M548" s="3"/>
      <c r="N548" s="30"/>
      <c r="O548" s="3"/>
      <c r="P548" s="30"/>
      <c r="Q548" s="30"/>
      <c r="R548" s="30"/>
    </row>
    <row r="549" spans="1:18" ht="12.75" customHeight="1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"/>
      <c r="M549" s="3"/>
      <c r="N549" s="30"/>
      <c r="O549" s="3"/>
      <c r="P549" s="30"/>
      <c r="Q549" s="30"/>
      <c r="R549" s="30"/>
    </row>
    <row r="550" spans="1:18" ht="12.75" customHeight="1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"/>
      <c r="M550" s="3"/>
      <c r="N550" s="30"/>
      <c r="O550" s="3"/>
      <c r="P550" s="30"/>
      <c r="Q550" s="30"/>
      <c r="R550" s="30"/>
    </row>
    <row r="551" spans="1:18" ht="12.75" customHeight="1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"/>
      <c r="M551" s="3"/>
      <c r="N551" s="30"/>
      <c r="O551" s="3"/>
      <c r="P551" s="30"/>
      <c r="Q551" s="30"/>
      <c r="R551" s="30"/>
    </row>
    <row r="552" spans="1:18" ht="12.75" customHeight="1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"/>
      <c r="M552" s="3"/>
      <c r="N552" s="30"/>
      <c r="O552" s="3"/>
      <c r="P552" s="30"/>
      <c r="Q552" s="30"/>
      <c r="R552" s="30"/>
    </row>
    <row r="553" spans="1:18" ht="12.75" customHeight="1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"/>
      <c r="M553" s="3"/>
      <c r="N553" s="30"/>
      <c r="O553" s="3"/>
      <c r="P553" s="30"/>
      <c r="Q553" s="30"/>
      <c r="R553" s="30"/>
    </row>
    <row r="554" spans="1:18" ht="12.75" customHeight="1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"/>
      <c r="M554" s="3"/>
      <c r="N554" s="30"/>
      <c r="O554" s="3"/>
      <c r="P554" s="30"/>
      <c r="Q554" s="30"/>
      <c r="R554" s="30"/>
    </row>
    <row r="555" spans="1:18" ht="12.75" customHeight="1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"/>
      <c r="M555" s="3"/>
      <c r="N555" s="30"/>
      <c r="O555" s="3"/>
      <c r="P555" s="30"/>
      <c r="Q555" s="30"/>
      <c r="R555" s="30"/>
    </row>
    <row r="556" spans="1:18" ht="12.75" customHeight="1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"/>
      <c r="M556" s="3"/>
      <c r="N556" s="30"/>
      <c r="O556" s="3"/>
      <c r="P556" s="30"/>
      <c r="Q556" s="30"/>
      <c r="R556" s="30"/>
    </row>
    <row r="557" spans="1:18" ht="12.75" customHeight="1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"/>
      <c r="M557" s="3"/>
      <c r="N557" s="30"/>
      <c r="O557" s="3"/>
      <c r="P557" s="30"/>
      <c r="Q557" s="30"/>
      <c r="R557" s="30"/>
    </row>
    <row r="558" spans="1:18" ht="12.75" customHeight="1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"/>
      <c r="M558" s="3"/>
      <c r="N558" s="30"/>
      <c r="O558" s="3"/>
      <c r="P558" s="30"/>
      <c r="Q558" s="30"/>
      <c r="R558" s="30"/>
    </row>
    <row r="559" spans="1:18" ht="12.75" customHeight="1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"/>
      <c r="M559" s="3"/>
      <c r="N559" s="30"/>
      <c r="O559" s="3"/>
      <c r="P559" s="30"/>
      <c r="Q559" s="30"/>
      <c r="R559" s="30"/>
    </row>
    <row r="560" spans="1:18" ht="12.75" customHeight="1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"/>
      <c r="M560" s="3"/>
      <c r="N560" s="30"/>
      <c r="O560" s="3"/>
      <c r="P560" s="30"/>
      <c r="Q560" s="30"/>
      <c r="R560" s="30"/>
    </row>
    <row r="561" spans="1:18" ht="12.75" customHeight="1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"/>
      <c r="M561" s="3"/>
      <c r="N561" s="30"/>
      <c r="O561" s="3"/>
      <c r="P561" s="30"/>
      <c r="Q561" s="30"/>
      <c r="R561" s="30"/>
    </row>
    <row r="562" spans="1:18" ht="12.75" customHeight="1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"/>
      <c r="M562" s="3"/>
      <c r="N562" s="30"/>
      <c r="O562" s="3"/>
      <c r="P562" s="30"/>
      <c r="Q562" s="30"/>
      <c r="R562" s="30"/>
    </row>
    <row r="563" spans="1:18" ht="12.75" customHeight="1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"/>
      <c r="M563" s="3"/>
      <c r="N563" s="30"/>
      <c r="O563" s="3"/>
      <c r="P563" s="30"/>
      <c r="Q563" s="30"/>
      <c r="R563" s="30"/>
    </row>
    <row r="564" spans="1:18" ht="12.75" customHeight="1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"/>
      <c r="M564" s="3"/>
      <c r="N564" s="30"/>
      <c r="O564" s="3"/>
      <c r="P564" s="30"/>
      <c r="Q564" s="30"/>
      <c r="R564" s="30"/>
    </row>
    <row r="565" spans="1:18" ht="12.75" customHeight="1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"/>
      <c r="M565" s="3"/>
      <c r="N565" s="30"/>
      <c r="O565" s="3"/>
      <c r="P565" s="30"/>
      <c r="Q565" s="30"/>
      <c r="R565" s="30"/>
    </row>
    <row r="566" spans="1:18" ht="12.75" customHeight="1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"/>
      <c r="M566" s="3"/>
      <c r="N566" s="30"/>
      <c r="O566" s="3"/>
      <c r="P566" s="30"/>
      <c r="Q566" s="30"/>
      <c r="R566" s="30"/>
    </row>
    <row r="567" spans="1:18" ht="12.75" customHeight="1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"/>
      <c r="M567" s="3"/>
      <c r="N567" s="30"/>
      <c r="O567" s="3"/>
      <c r="P567" s="30"/>
      <c r="Q567" s="30"/>
      <c r="R567" s="30"/>
    </row>
    <row r="568" spans="1:18" ht="12.75" customHeight="1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"/>
      <c r="M568" s="3"/>
      <c r="N568" s="30"/>
      <c r="O568" s="3"/>
      <c r="P568" s="30"/>
      <c r="Q568" s="30"/>
      <c r="R568" s="30"/>
    </row>
    <row r="569" spans="1:18" ht="12.75" customHeight="1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"/>
      <c r="M569" s="3"/>
      <c r="N569" s="30"/>
      <c r="O569" s="3"/>
      <c r="P569" s="30"/>
      <c r="Q569" s="30"/>
      <c r="R569" s="30"/>
    </row>
    <row r="570" spans="1:18" ht="12.75" customHeight="1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"/>
      <c r="M570" s="3"/>
      <c r="N570" s="30"/>
      <c r="O570" s="3"/>
      <c r="P570" s="30"/>
      <c r="Q570" s="30"/>
      <c r="R570" s="30"/>
    </row>
    <row r="571" spans="1:18" ht="12.75" customHeight="1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"/>
      <c r="M571" s="3"/>
      <c r="N571" s="30"/>
      <c r="O571" s="3"/>
      <c r="P571" s="30"/>
      <c r="Q571" s="30"/>
      <c r="R571" s="30"/>
    </row>
    <row r="572" spans="1:18" ht="12.75" customHeight="1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"/>
      <c r="M572" s="3"/>
      <c r="N572" s="30"/>
      <c r="O572" s="3"/>
      <c r="P572" s="30"/>
      <c r="Q572" s="30"/>
      <c r="R572" s="30"/>
    </row>
    <row r="573" spans="1:18" ht="12.75" customHeight="1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"/>
      <c r="M573" s="3"/>
      <c r="N573" s="30"/>
      <c r="O573" s="3"/>
      <c r="P573" s="30"/>
      <c r="Q573" s="30"/>
      <c r="R573" s="30"/>
    </row>
    <row r="574" spans="1:18" ht="12.75" customHeight="1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"/>
      <c r="M574" s="3"/>
      <c r="N574" s="30"/>
      <c r="O574" s="3"/>
      <c r="P574" s="30"/>
      <c r="Q574" s="30"/>
      <c r="R574" s="30"/>
    </row>
    <row r="575" spans="1:18" ht="12.75" customHeight="1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"/>
      <c r="M575" s="3"/>
      <c r="N575" s="30"/>
      <c r="O575" s="3"/>
      <c r="P575" s="30"/>
      <c r="Q575" s="30"/>
      <c r="R575" s="30"/>
    </row>
    <row r="576" spans="1:18" ht="12.75" customHeight="1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"/>
      <c r="M576" s="3"/>
      <c r="N576" s="30"/>
      <c r="O576" s="3"/>
      <c r="P576" s="30"/>
      <c r="Q576" s="30"/>
      <c r="R576" s="30"/>
    </row>
    <row r="577" spans="1:18" ht="12.75" customHeight="1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"/>
      <c r="M577" s="3"/>
      <c r="N577" s="30"/>
      <c r="O577" s="3"/>
      <c r="P577" s="30"/>
      <c r="Q577" s="30"/>
      <c r="R577" s="30"/>
    </row>
    <row r="578" spans="1:18" ht="12.75" customHeight="1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"/>
      <c r="M578" s="3"/>
      <c r="N578" s="30"/>
      <c r="O578" s="3"/>
      <c r="P578" s="30"/>
      <c r="Q578" s="30"/>
      <c r="R578" s="30"/>
    </row>
    <row r="579" spans="1:18" ht="12.75" customHeight="1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"/>
      <c r="M579" s="3"/>
      <c r="N579" s="30"/>
      <c r="O579" s="3"/>
      <c r="P579" s="30"/>
      <c r="Q579" s="30"/>
      <c r="R579" s="30"/>
    </row>
    <row r="580" spans="1:18" ht="12.75" customHeight="1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"/>
      <c r="M580" s="3"/>
      <c r="N580" s="30"/>
      <c r="O580" s="3"/>
      <c r="P580" s="30"/>
      <c r="Q580" s="30"/>
      <c r="R580" s="30"/>
    </row>
    <row r="581" spans="1:18" ht="12.75" customHeight="1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"/>
      <c r="M581" s="3"/>
      <c r="N581" s="30"/>
      <c r="O581" s="3"/>
      <c r="P581" s="30"/>
      <c r="Q581" s="30"/>
      <c r="R581" s="30"/>
    </row>
    <row r="582" spans="1:18" ht="12.75" customHeight="1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"/>
      <c r="M582" s="3"/>
      <c r="N582" s="30"/>
      <c r="O582" s="3"/>
      <c r="P582" s="30"/>
      <c r="Q582" s="30"/>
      <c r="R582" s="30"/>
    </row>
    <row r="583" spans="1:18" ht="12.75" customHeight="1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"/>
      <c r="M583" s="3"/>
      <c r="N583" s="30"/>
      <c r="O583" s="3"/>
      <c r="P583" s="30"/>
      <c r="Q583" s="30"/>
      <c r="R583" s="30"/>
    </row>
    <row r="584" spans="1:18" ht="12.75" customHeight="1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"/>
      <c r="M584" s="3"/>
      <c r="N584" s="30"/>
      <c r="O584" s="3"/>
      <c r="P584" s="30"/>
      <c r="Q584" s="30"/>
      <c r="R584" s="30"/>
    </row>
    <row r="585" spans="1:18" ht="12.75" customHeight="1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"/>
      <c r="M585" s="3"/>
      <c r="N585" s="30"/>
      <c r="O585" s="3"/>
      <c r="P585" s="30"/>
      <c r="Q585" s="30"/>
      <c r="R585" s="30"/>
    </row>
    <row r="586" spans="1:18" ht="12.75" customHeight="1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"/>
      <c r="M586" s="3"/>
      <c r="N586" s="30"/>
      <c r="O586" s="3"/>
      <c r="P586" s="30"/>
      <c r="Q586" s="30"/>
      <c r="R586" s="30"/>
    </row>
    <row r="587" spans="1:18" ht="12.75" customHeight="1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"/>
      <c r="M587" s="3"/>
      <c r="N587" s="30"/>
      <c r="O587" s="3"/>
      <c r="P587" s="30"/>
      <c r="Q587" s="30"/>
      <c r="R587" s="30"/>
    </row>
    <row r="588" spans="1:18" ht="12.75" customHeight="1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"/>
      <c r="M588" s="3"/>
      <c r="N588" s="30"/>
      <c r="O588" s="3"/>
      <c r="P588" s="30"/>
      <c r="Q588" s="30"/>
      <c r="R588" s="30"/>
    </row>
    <row r="589" spans="1:18" ht="12.75" customHeight="1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"/>
      <c r="M589" s="3"/>
      <c r="N589" s="30"/>
      <c r="O589" s="3"/>
      <c r="P589" s="30"/>
      <c r="Q589" s="30"/>
      <c r="R589" s="30"/>
    </row>
    <row r="590" spans="1:18" ht="12.75" customHeight="1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"/>
      <c r="M590" s="3"/>
      <c r="N590" s="30"/>
      <c r="O590" s="3"/>
      <c r="P590" s="30"/>
      <c r="Q590" s="30"/>
      <c r="R590" s="30"/>
    </row>
    <row r="591" spans="1:18" ht="12.75" customHeight="1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"/>
      <c r="M591" s="3"/>
      <c r="N591" s="30"/>
      <c r="O591" s="3"/>
      <c r="P591" s="30"/>
      <c r="Q591" s="30"/>
      <c r="R591" s="30"/>
    </row>
    <row r="592" spans="1:18" ht="12.75" customHeight="1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"/>
      <c r="M592" s="3"/>
      <c r="N592" s="30"/>
      <c r="O592" s="3"/>
      <c r="P592" s="30"/>
      <c r="Q592" s="30"/>
      <c r="R592" s="30"/>
    </row>
    <row r="593" spans="1:18" ht="12.75" customHeight="1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"/>
      <c r="M593" s="3"/>
      <c r="N593" s="30"/>
      <c r="O593" s="3"/>
      <c r="P593" s="30"/>
      <c r="Q593" s="30"/>
      <c r="R593" s="30"/>
    </row>
    <row r="594" spans="1:18" ht="12.75" customHeight="1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"/>
      <c r="M594" s="3"/>
      <c r="N594" s="30"/>
      <c r="O594" s="3"/>
      <c r="P594" s="30"/>
      <c r="Q594" s="30"/>
      <c r="R594" s="30"/>
    </row>
    <row r="595" spans="1:18" ht="12.75" customHeight="1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"/>
      <c r="M595" s="3"/>
      <c r="N595" s="30"/>
      <c r="O595" s="3"/>
      <c r="P595" s="30"/>
      <c r="Q595" s="30"/>
      <c r="R595" s="30"/>
    </row>
    <row r="596" spans="1:18" ht="12.75" customHeight="1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"/>
      <c r="M596" s="3"/>
      <c r="N596" s="30"/>
      <c r="O596" s="3"/>
      <c r="P596" s="30"/>
      <c r="Q596" s="30"/>
      <c r="R596" s="30"/>
    </row>
    <row r="597" spans="1:18" ht="12.75" customHeight="1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"/>
      <c r="M597" s="3"/>
      <c r="N597" s="30"/>
      <c r="O597" s="3"/>
      <c r="P597" s="30"/>
      <c r="Q597" s="30"/>
      <c r="R597" s="30"/>
    </row>
    <row r="598" spans="1:18" ht="12.75" customHeight="1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"/>
      <c r="M598" s="3"/>
      <c r="N598" s="30"/>
      <c r="O598" s="3"/>
      <c r="P598" s="30"/>
      <c r="Q598" s="30"/>
      <c r="R598" s="30"/>
    </row>
    <row r="599" spans="1:18" ht="12.75" customHeight="1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"/>
      <c r="M599" s="3"/>
      <c r="N599" s="30"/>
      <c r="O599" s="3"/>
      <c r="P599" s="30"/>
      <c r="Q599" s="30"/>
      <c r="R599" s="30"/>
    </row>
    <row r="600" spans="1:18" ht="12.75" customHeight="1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"/>
      <c r="M600" s="3"/>
      <c r="N600" s="30"/>
      <c r="O600" s="3"/>
      <c r="P600" s="30"/>
      <c r="Q600" s="30"/>
      <c r="R600" s="30"/>
    </row>
    <row r="601" spans="1:18" ht="12.75" customHeight="1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"/>
      <c r="M601" s="3"/>
      <c r="N601" s="30"/>
      <c r="O601" s="3"/>
      <c r="P601" s="30"/>
      <c r="Q601" s="30"/>
      <c r="R601" s="30"/>
    </row>
    <row r="602" spans="1:18" ht="12.75" customHeight="1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"/>
      <c r="M602" s="3"/>
      <c r="N602" s="30"/>
      <c r="O602" s="3"/>
      <c r="P602" s="30"/>
      <c r="Q602" s="30"/>
      <c r="R602" s="30"/>
    </row>
    <row r="603" spans="1:18" ht="12.75" customHeight="1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"/>
      <c r="M603" s="3"/>
      <c r="N603" s="30"/>
      <c r="O603" s="3"/>
      <c r="P603" s="30"/>
      <c r="Q603" s="30"/>
      <c r="R603" s="30"/>
    </row>
    <row r="604" spans="1:18" ht="12.75" customHeight="1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"/>
      <c r="M604" s="3"/>
      <c r="N604" s="30"/>
      <c r="O604" s="3"/>
      <c r="P604" s="30"/>
      <c r="Q604" s="30"/>
      <c r="R604" s="30"/>
    </row>
    <row r="605" spans="1:18" ht="12.75" customHeight="1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"/>
      <c r="M605" s="3"/>
      <c r="N605" s="30"/>
      <c r="O605" s="3"/>
      <c r="P605" s="30"/>
      <c r="Q605" s="30"/>
      <c r="R605" s="30"/>
    </row>
    <row r="606" spans="1:18" ht="12.75" customHeight="1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"/>
      <c r="M606" s="3"/>
      <c r="N606" s="30"/>
      <c r="O606" s="3"/>
      <c r="P606" s="30"/>
      <c r="Q606" s="30"/>
      <c r="R606" s="30"/>
    </row>
    <row r="607" spans="1:18" ht="12.75" customHeight="1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"/>
      <c r="M607" s="3"/>
      <c r="N607" s="30"/>
      <c r="O607" s="3"/>
      <c r="P607" s="30"/>
      <c r="Q607" s="30"/>
      <c r="R607" s="30"/>
    </row>
    <row r="608" spans="1:18" ht="12.75" customHeight="1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"/>
      <c r="M608" s="3"/>
      <c r="N608" s="30"/>
      <c r="O608" s="3"/>
      <c r="P608" s="30"/>
      <c r="Q608" s="30"/>
      <c r="R608" s="30"/>
    </row>
    <row r="609" spans="1:18" ht="12.75" customHeight="1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"/>
      <c r="M609" s="3"/>
      <c r="N609" s="30"/>
      <c r="O609" s="3"/>
      <c r="P609" s="30"/>
      <c r="Q609" s="30"/>
      <c r="R609" s="30"/>
    </row>
    <row r="610" spans="1:18" ht="12.75" customHeight="1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"/>
      <c r="M610" s="3"/>
      <c r="N610" s="30"/>
      <c r="O610" s="3"/>
      <c r="P610" s="30"/>
      <c r="Q610" s="30"/>
      <c r="R610" s="30"/>
    </row>
    <row r="611" spans="1:18" ht="12.75" customHeight="1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"/>
      <c r="M611" s="3"/>
      <c r="N611" s="30"/>
      <c r="O611" s="3"/>
      <c r="P611" s="30"/>
      <c r="Q611" s="30"/>
      <c r="R611" s="30"/>
    </row>
    <row r="612" spans="1:18" ht="12.75" customHeight="1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"/>
      <c r="M612" s="3"/>
      <c r="N612" s="30"/>
      <c r="O612" s="3"/>
      <c r="P612" s="30"/>
      <c r="Q612" s="30"/>
      <c r="R612" s="30"/>
    </row>
    <row r="613" spans="1:18" ht="12.75" customHeight="1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"/>
      <c r="M613" s="3"/>
      <c r="N613" s="30"/>
      <c r="O613" s="3"/>
      <c r="P613" s="30"/>
      <c r="Q613" s="30"/>
      <c r="R613" s="30"/>
    </row>
    <row r="614" spans="1:18" ht="12.75" customHeight="1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"/>
      <c r="M614" s="3"/>
      <c r="N614" s="30"/>
      <c r="O614" s="3"/>
      <c r="P614" s="30"/>
      <c r="Q614" s="30"/>
      <c r="R614" s="30"/>
    </row>
    <row r="615" spans="1:18" ht="12.75" customHeight="1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"/>
      <c r="M615" s="3"/>
      <c r="N615" s="30"/>
      <c r="O615" s="3"/>
      <c r="P615" s="30"/>
      <c r="Q615" s="30"/>
      <c r="R615" s="30"/>
    </row>
    <row r="616" spans="1:18" ht="12.75" customHeight="1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"/>
      <c r="M616" s="3"/>
      <c r="N616" s="30"/>
      <c r="O616" s="3"/>
      <c r="P616" s="30"/>
      <c r="Q616" s="30"/>
      <c r="R616" s="30"/>
    </row>
    <row r="617" spans="1:18" ht="12.75" customHeight="1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"/>
      <c r="M617" s="3"/>
      <c r="N617" s="30"/>
      <c r="O617" s="3"/>
      <c r="P617" s="30"/>
      <c r="Q617" s="30"/>
      <c r="R617" s="30"/>
    </row>
    <row r="618" spans="1:18" ht="12.75" customHeight="1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"/>
      <c r="M618" s="3"/>
      <c r="N618" s="30"/>
      <c r="O618" s="3"/>
      <c r="P618" s="30"/>
      <c r="Q618" s="30"/>
      <c r="R618" s="30"/>
    </row>
    <row r="619" spans="1:18" ht="12.75" customHeight="1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"/>
      <c r="M619" s="3"/>
      <c r="N619" s="30"/>
      <c r="O619" s="3"/>
      <c r="P619" s="30"/>
      <c r="Q619" s="30"/>
      <c r="R619" s="30"/>
    </row>
    <row r="620" spans="1:18" ht="12.75" customHeight="1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"/>
      <c r="M620" s="3"/>
      <c r="N620" s="30"/>
      <c r="O620" s="3"/>
      <c r="P620" s="30"/>
      <c r="Q620" s="30"/>
      <c r="R620" s="30"/>
    </row>
    <row r="621" spans="1:18" ht="12.75" customHeight="1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"/>
      <c r="M621" s="3"/>
      <c r="N621" s="30"/>
      <c r="O621" s="3"/>
      <c r="P621" s="30"/>
      <c r="Q621" s="30"/>
      <c r="R621" s="30"/>
    </row>
    <row r="622" spans="1:18" ht="12.75" customHeight="1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"/>
      <c r="M622" s="3"/>
      <c r="N622" s="30"/>
      <c r="O622" s="3"/>
      <c r="P622" s="30"/>
      <c r="Q622" s="30"/>
      <c r="R622" s="30"/>
    </row>
    <row r="623" spans="1:18" ht="12.75" customHeight="1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"/>
      <c r="M623" s="3"/>
      <c r="N623" s="30"/>
      <c r="O623" s="3"/>
      <c r="P623" s="30"/>
      <c r="Q623" s="30"/>
      <c r="R623" s="30"/>
    </row>
    <row r="624" spans="1:18" ht="12.75" customHeight="1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"/>
      <c r="M624" s="3"/>
      <c r="N624" s="30"/>
      <c r="O624" s="3"/>
      <c r="P624" s="30"/>
      <c r="Q624" s="30"/>
      <c r="R624" s="30"/>
    </row>
    <row r="625" spans="1:18" ht="12.75" customHeight="1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"/>
      <c r="M625" s="3"/>
      <c r="N625" s="30"/>
      <c r="O625" s="3"/>
      <c r="P625" s="30"/>
      <c r="Q625" s="30"/>
      <c r="R625" s="30"/>
    </row>
    <row r="626" spans="1:18" ht="12.75" customHeight="1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"/>
      <c r="M626" s="3"/>
      <c r="N626" s="30"/>
      <c r="O626" s="3"/>
      <c r="P626" s="30"/>
      <c r="Q626" s="30"/>
      <c r="R626" s="30"/>
    </row>
    <row r="627" spans="1:18" ht="12.75" customHeight="1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"/>
      <c r="M627" s="3"/>
      <c r="N627" s="30"/>
      <c r="O627" s="3"/>
      <c r="P627" s="30"/>
      <c r="Q627" s="30"/>
      <c r="R627" s="30"/>
    </row>
    <row r="628" spans="1:18" ht="12.75" customHeight="1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"/>
      <c r="M628" s="3"/>
      <c r="N628" s="30"/>
      <c r="O628" s="3"/>
      <c r="P628" s="30"/>
      <c r="Q628" s="30"/>
      <c r="R628" s="30"/>
    </row>
    <row r="629" spans="1:18" ht="12.75" customHeight="1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"/>
      <c r="M629" s="3"/>
      <c r="N629" s="30"/>
      <c r="O629" s="3"/>
      <c r="P629" s="30"/>
      <c r="Q629" s="30"/>
      <c r="R629" s="30"/>
    </row>
    <row r="630" spans="1:18" ht="12.75" customHeight="1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"/>
      <c r="M630" s="3"/>
      <c r="N630" s="30"/>
      <c r="O630" s="3"/>
      <c r="P630" s="30"/>
      <c r="Q630" s="30"/>
      <c r="R630" s="30"/>
    </row>
    <row r="631" spans="1:18" ht="12.75" customHeight="1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"/>
      <c r="M631" s="3"/>
      <c r="N631" s="30"/>
      <c r="O631" s="3"/>
      <c r="P631" s="30"/>
      <c r="Q631" s="30"/>
      <c r="R631" s="30"/>
    </row>
    <row r="632" spans="1:18" ht="12.75" customHeight="1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"/>
      <c r="M632" s="3"/>
      <c r="N632" s="30"/>
      <c r="O632" s="3"/>
      <c r="P632" s="30"/>
      <c r="Q632" s="30"/>
      <c r="R632" s="30"/>
    </row>
    <row r="633" spans="1:18" ht="12.75" customHeight="1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"/>
      <c r="M633" s="3"/>
      <c r="N633" s="30"/>
      <c r="O633" s="3"/>
      <c r="P633" s="30"/>
      <c r="Q633" s="30"/>
      <c r="R633" s="30"/>
    </row>
    <row r="634" spans="1:18" ht="12.75" customHeight="1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"/>
      <c r="M634" s="3"/>
      <c r="N634" s="30"/>
      <c r="O634" s="3"/>
      <c r="P634" s="30"/>
      <c r="Q634" s="30"/>
      <c r="R634" s="30"/>
    </row>
    <row r="635" spans="1:18" ht="12.75" customHeight="1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"/>
      <c r="M635" s="3"/>
      <c r="N635" s="30"/>
      <c r="O635" s="3"/>
      <c r="P635" s="30"/>
      <c r="Q635" s="30"/>
      <c r="R635" s="30"/>
    </row>
    <row r="636" spans="1:18" ht="12.75" customHeight="1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"/>
      <c r="M636" s="3"/>
      <c r="N636" s="30"/>
      <c r="O636" s="3"/>
      <c r="P636" s="30"/>
      <c r="Q636" s="30"/>
      <c r="R636" s="30"/>
    </row>
    <row r="637" spans="1:18" ht="12.75" customHeight="1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"/>
      <c r="M637" s="3"/>
      <c r="N637" s="30"/>
      <c r="O637" s="3"/>
      <c r="P637" s="30"/>
      <c r="Q637" s="30"/>
      <c r="R637" s="30"/>
    </row>
    <row r="638" spans="1:18" ht="12.75" customHeight="1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"/>
      <c r="M638" s="3"/>
      <c r="N638" s="30"/>
      <c r="O638" s="3"/>
      <c r="P638" s="30"/>
      <c r="Q638" s="30"/>
      <c r="R638" s="30"/>
    </row>
    <row r="639" spans="1:18" ht="12.75" customHeight="1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"/>
      <c r="M639" s="3"/>
      <c r="N639" s="30"/>
      <c r="O639" s="3"/>
      <c r="P639" s="30"/>
      <c r="Q639" s="30"/>
      <c r="R639" s="30"/>
    </row>
    <row r="640" spans="1:18" ht="12.75" customHeight="1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"/>
      <c r="M640" s="3"/>
      <c r="N640" s="30"/>
      <c r="O640" s="3"/>
      <c r="P640" s="30"/>
      <c r="Q640" s="30"/>
      <c r="R640" s="30"/>
    </row>
    <row r="641" spans="1:18" ht="12.75" customHeight="1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"/>
      <c r="M641" s="3"/>
      <c r="N641" s="30"/>
      <c r="O641" s="3"/>
      <c r="P641" s="30"/>
      <c r="Q641" s="30"/>
      <c r="R641" s="30"/>
    </row>
    <row r="642" spans="1:18" ht="12.75" customHeight="1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"/>
      <c r="M642" s="3"/>
      <c r="N642" s="30"/>
      <c r="O642" s="3"/>
      <c r="P642" s="30"/>
      <c r="Q642" s="30"/>
      <c r="R642" s="30"/>
    </row>
    <row r="643" spans="1:18" ht="12.75" customHeight="1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"/>
      <c r="M643" s="3"/>
      <c r="N643" s="30"/>
      <c r="O643" s="3"/>
      <c r="P643" s="30"/>
      <c r="Q643" s="30"/>
      <c r="R643" s="30"/>
    </row>
    <row r="644" spans="1:18" ht="12.75" customHeight="1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"/>
      <c r="M644" s="3"/>
      <c r="N644" s="30"/>
      <c r="O644" s="3"/>
      <c r="P644" s="30"/>
      <c r="Q644" s="30"/>
      <c r="R644" s="30"/>
    </row>
    <row r="645" spans="1:18" ht="12.75" customHeight="1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"/>
      <c r="M645" s="3"/>
      <c r="N645" s="30"/>
      <c r="O645" s="3"/>
      <c r="P645" s="30"/>
      <c r="Q645" s="30"/>
      <c r="R645" s="30"/>
    </row>
    <row r="646" spans="1:18" ht="12.75" customHeight="1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"/>
      <c r="M646" s="3"/>
      <c r="N646" s="30"/>
      <c r="O646" s="3"/>
      <c r="P646" s="30"/>
      <c r="Q646" s="30"/>
      <c r="R646" s="30"/>
    </row>
    <row r="647" spans="1:18" ht="12.75" customHeight="1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"/>
      <c r="M647" s="3"/>
      <c r="N647" s="30"/>
      <c r="O647" s="3"/>
      <c r="P647" s="30"/>
      <c r="Q647" s="30"/>
      <c r="R647" s="30"/>
    </row>
    <row r="648" spans="1:18" ht="12.75" customHeight="1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"/>
      <c r="M648" s="3"/>
      <c r="N648" s="30"/>
      <c r="O648" s="3"/>
      <c r="P648" s="30"/>
      <c r="Q648" s="30"/>
      <c r="R648" s="30"/>
    </row>
    <row r="649" spans="1:18" ht="12.75" customHeight="1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"/>
      <c r="M649" s="3"/>
      <c r="N649" s="30"/>
      <c r="O649" s="3"/>
      <c r="P649" s="30"/>
      <c r="Q649" s="30"/>
      <c r="R649" s="30"/>
    </row>
    <row r="650" spans="1:18" ht="12.75" customHeight="1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"/>
      <c r="M650" s="3"/>
      <c r="N650" s="30"/>
      <c r="O650" s="3"/>
      <c r="P650" s="30"/>
      <c r="Q650" s="30"/>
      <c r="R650" s="30"/>
    </row>
    <row r="651" spans="1:18" ht="12.75" customHeight="1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"/>
      <c r="M651" s="3"/>
      <c r="N651" s="30"/>
      <c r="O651" s="3"/>
      <c r="P651" s="30"/>
      <c r="Q651" s="30"/>
      <c r="R651" s="30"/>
    </row>
    <row r="652" spans="1:18" ht="12.75" customHeight="1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"/>
      <c r="M652" s="3"/>
      <c r="N652" s="30"/>
      <c r="O652" s="3"/>
      <c r="P652" s="30"/>
      <c r="Q652" s="30"/>
      <c r="R652" s="30"/>
    </row>
    <row r="653" spans="1:18" ht="12.75" customHeight="1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"/>
      <c r="M653" s="3"/>
      <c r="N653" s="30"/>
      <c r="O653" s="3"/>
      <c r="P653" s="30"/>
      <c r="Q653" s="30"/>
      <c r="R653" s="30"/>
    </row>
    <row r="654" spans="1:18" ht="12.75" customHeight="1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"/>
      <c r="M654" s="3"/>
      <c r="N654" s="30"/>
      <c r="O654" s="3"/>
      <c r="P654" s="30"/>
      <c r="Q654" s="30"/>
      <c r="R654" s="30"/>
    </row>
    <row r="655" spans="1:18" ht="12.75" customHeight="1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"/>
      <c r="M655" s="3"/>
      <c r="N655" s="30"/>
      <c r="O655" s="3"/>
      <c r="P655" s="30"/>
      <c r="Q655" s="30"/>
      <c r="R655" s="30"/>
    </row>
    <row r="656" spans="1:18" ht="12.75" customHeight="1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"/>
      <c r="M656" s="3"/>
      <c r="N656" s="30"/>
      <c r="O656" s="3"/>
      <c r="P656" s="30"/>
      <c r="Q656" s="30"/>
      <c r="R656" s="30"/>
    </row>
    <row r="657" spans="1:18" ht="12.75" customHeight="1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"/>
      <c r="M657" s="3"/>
      <c r="N657" s="30"/>
      <c r="O657" s="3"/>
      <c r="P657" s="30"/>
      <c r="Q657" s="30"/>
      <c r="R657" s="30"/>
    </row>
    <row r="658" spans="1:18" ht="12.75" customHeight="1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"/>
      <c r="M658" s="3"/>
      <c r="N658" s="30"/>
      <c r="O658" s="3"/>
      <c r="P658" s="30"/>
      <c r="Q658" s="30"/>
      <c r="R658" s="30"/>
    </row>
    <row r="659" spans="1:18" ht="12.75" customHeight="1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"/>
      <c r="M659" s="3"/>
      <c r="N659" s="30"/>
      <c r="O659" s="3"/>
      <c r="P659" s="30"/>
      <c r="Q659" s="30"/>
      <c r="R659" s="30"/>
    </row>
    <row r="660" spans="1:18" ht="12.75" customHeight="1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"/>
      <c r="M660" s="3"/>
      <c r="N660" s="30"/>
      <c r="O660" s="3"/>
      <c r="P660" s="30"/>
      <c r="Q660" s="30"/>
      <c r="R660" s="30"/>
    </row>
    <row r="661" spans="1:18" ht="12.75" customHeight="1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"/>
      <c r="M661" s="3"/>
      <c r="N661" s="30"/>
      <c r="O661" s="3"/>
      <c r="P661" s="30"/>
      <c r="Q661" s="30"/>
      <c r="R661" s="30"/>
    </row>
    <row r="662" spans="1:18" ht="12.75" customHeight="1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"/>
      <c r="M662" s="3"/>
      <c r="N662" s="30"/>
      <c r="O662" s="3"/>
      <c r="P662" s="30"/>
      <c r="Q662" s="30"/>
      <c r="R662" s="30"/>
    </row>
    <row r="663" spans="1:18" ht="12.75" customHeight="1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"/>
      <c r="M663" s="3"/>
      <c r="N663" s="30"/>
      <c r="O663" s="3"/>
      <c r="P663" s="30"/>
      <c r="Q663" s="30"/>
      <c r="R663" s="30"/>
    </row>
    <row r="664" spans="1:18" ht="12.75" customHeight="1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"/>
      <c r="M664" s="3"/>
      <c r="N664" s="30"/>
      <c r="O664" s="3"/>
      <c r="P664" s="30"/>
      <c r="Q664" s="30"/>
      <c r="R664" s="30"/>
    </row>
    <row r="665" spans="1:18" ht="12.75" customHeight="1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"/>
      <c r="M665" s="3"/>
      <c r="N665" s="30"/>
      <c r="O665" s="3"/>
      <c r="P665" s="30"/>
      <c r="Q665" s="30"/>
      <c r="R665" s="30"/>
    </row>
    <row r="666" spans="1:18" ht="12.75" customHeight="1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"/>
      <c r="M666" s="3"/>
      <c r="N666" s="30"/>
      <c r="O666" s="3"/>
      <c r="P666" s="30"/>
      <c r="Q666" s="30"/>
      <c r="R666" s="30"/>
    </row>
    <row r="667" spans="1:18" ht="12.75" customHeight="1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"/>
      <c r="M667" s="3"/>
      <c r="N667" s="30"/>
      <c r="O667" s="3"/>
      <c r="P667" s="30"/>
      <c r="Q667" s="30"/>
      <c r="R667" s="30"/>
    </row>
    <row r="668" spans="1:18" ht="12.75" customHeight="1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"/>
      <c r="M668" s="3"/>
      <c r="N668" s="30"/>
      <c r="O668" s="3"/>
      <c r="P668" s="30"/>
      <c r="Q668" s="30"/>
      <c r="R668" s="30"/>
    </row>
    <row r="669" spans="1:18" ht="12.75" customHeight="1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"/>
      <c r="M669" s="3"/>
      <c r="N669" s="30"/>
      <c r="O669" s="3"/>
      <c r="P669" s="30"/>
      <c r="Q669" s="30"/>
      <c r="R669" s="30"/>
    </row>
    <row r="670" spans="1:18" ht="12.75" customHeight="1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"/>
      <c r="M670" s="3"/>
      <c r="N670" s="30"/>
      <c r="O670" s="3"/>
      <c r="P670" s="30"/>
      <c r="Q670" s="30"/>
      <c r="R670" s="30"/>
    </row>
    <row r="671" spans="1:18" ht="12.75" customHeight="1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"/>
      <c r="M671" s="3"/>
      <c r="N671" s="30"/>
      <c r="O671" s="3"/>
      <c r="P671" s="30"/>
      <c r="Q671" s="30"/>
      <c r="R671" s="30"/>
    </row>
    <row r="672" spans="1:18" ht="12.75" customHeight="1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"/>
      <c r="M672" s="3"/>
      <c r="N672" s="30"/>
      <c r="O672" s="3"/>
      <c r="P672" s="30"/>
      <c r="Q672" s="30"/>
      <c r="R672" s="30"/>
    </row>
    <row r="673" spans="1:18" ht="12.75" customHeight="1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"/>
      <c r="M673" s="3"/>
      <c r="N673" s="30"/>
      <c r="O673" s="3"/>
      <c r="P673" s="30"/>
      <c r="Q673" s="30"/>
      <c r="R673" s="30"/>
    </row>
    <row r="674" spans="1:18" ht="12.75" customHeight="1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"/>
      <c r="M674" s="3"/>
      <c r="N674" s="30"/>
      <c r="O674" s="3"/>
      <c r="P674" s="30"/>
      <c r="Q674" s="30"/>
      <c r="R674" s="30"/>
    </row>
    <row r="675" spans="1:18" ht="12.75" customHeight="1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"/>
      <c r="M675" s="3"/>
      <c r="N675" s="30"/>
      <c r="O675" s="3"/>
      <c r="P675" s="30"/>
      <c r="Q675" s="30"/>
      <c r="R675" s="30"/>
    </row>
    <row r="676" spans="1:18" ht="12.75" customHeight="1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"/>
      <c r="M676" s="3"/>
      <c r="N676" s="30"/>
      <c r="O676" s="3"/>
      <c r="P676" s="30"/>
      <c r="Q676" s="30"/>
      <c r="R676" s="30"/>
    </row>
    <row r="677" spans="1:18" ht="12.75" customHeight="1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"/>
      <c r="M677" s="3"/>
      <c r="N677" s="30"/>
      <c r="O677" s="3"/>
      <c r="P677" s="30"/>
      <c r="Q677" s="30"/>
      <c r="R677" s="30"/>
    </row>
    <row r="678" spans="1:18" ht="12.75" customHeight="1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"/>
      <c r="M678" s="3"/>
      <c r="N678" s="30"/>
      <c r="O678" s="3"/>
      <c r="P678" s="30"/>
      <c r="Q678" s="30"/>
      <c r="R678" s="30"/>
    </row>
    <row r="679" spans="1:18" ht="12.75" customHeight="1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"/>
      <c r="M679" s="3"/>
      <c r="N679" s="30"/>
      <c r="O679" s="3"/>
      <c r="P679" s="30"/>
      <c r="Q679" s="30"/>
      <c r="R679" s="30"/>
    </row>
    <row r="680" spans="1:18" ht="12.75" customHeight="1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"/>
      <c r="M680" s="3"/>
      <c r="N680" s="30"/>
      <c r="O680" s="3"/>
      <c r="P680" s="30"/>
      <c r="Q680" s="30"/>
      <c r="R680" s="30"/>
    </row>
    <row r="681" spans="1:18" ht="12.75" customHeight="1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"/>
      <c r="M681" s="3"/>
      <c r="N681" s="30"/>
      <c r="O681" s="3"/>
      <c r="P681" s="30"/>
      <c r="Q681" s="30"/>
      <c r="R681" s="30"/>
    </row>
    <row r="682" spans="1:18" ht="12.75" customHeight="1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"/>
      <c r="M682" s="3"/>
      <c r="N682" s="30"/>
      <c r="O682" s="3"/>
      <c r="P682" s="30"/>
      <c r="Q682" s="30"/>
      <c r="R682" s="30"/>
    </row>
    <row r="683" spans="1:18" ht="12.75" customHeight="1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"/>
      <c r="M683" s="3"/>
      <c r="N683" s="30"/>
      <c r="O683" s="3"/>
      <c r="P683" s="30"/>
      <c r="Q683" s="30"/>
      <c r="R683" s="30"/>
    </row>
    <row r="684" spans="1:18" ht="12.75" customHeight="1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"/>
      <c r="M684" s="3"/>
      <c r="N684" s="30"/>
      <c r="O684" s="3"/>
      <c r="P684" s="30"/>
      <c r="Q684" s="30"/>
      <c r="R684" s="30"/>
    </row>
    <row r="685" spans="1:18" ht="12.75" customHeight="1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"/>
      <c r="M685" s="3"/>
      <c r="N685" s="30"/>
      <c r="O685" s="3"/>
      <c r="P685" s="30"/>
      <c r="Q685" s="30"/>
      <c r="R685" s="30"/>
    </row>
    <row r="686" spans="1:18" ht="12.75" customHeight="1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"/>
      <c r="M686" s="3"/>
      <c r="N686" s="30"/>
      <c r="O686" s="3"/>
      <c r="P686" s="30"/>
      <c r="Q686" s="30"/>
      <c r="R686" s="30"/>
    </row>
    <row r="687" spans="1:18" ht="12.75" customHeight="1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"/>
      <c r="M687" s="3"/>
      <c r="N687" s="30"/>
      <c r="O687" s="3"/>
      <c r="P687" s="30"/>
      <c r="Q687" s="30"/>
      <c r="R687" s="30"/>
    </row>
    <row r="688" spans="1:18" ht="12.75" customHeight="1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"/>
      <c r="M688" s="3"/>
      <c r="N688" s="30"/>
      <c r="O688" s="3"/>
      <c r="P688" s="30"/>
      <c r="Q688" s="30"/>
      <c r="R688" s="30"/>
    </row>
    <row r="689" spans="1:18" ht="12.75" customHeight="1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"/>
      <c r="M689" s="3"/>
      <c r="N689" s="30"/>
      <c r="O689" s="3"/>
      <c r="P689" s="30"/>
      <c r="Q689" s="30"/>
      <c r="R689" s="30"/>
    </row>
    <row r="690" spans="1:18" ht="12.75" customHeight="1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"/>
      <c r="M690" s="3"/>
      <c r="N690" s="30"/>
      <c r="O690" s="3"/>
      <c r="P690" s="30"/>
      <c r="Q690" s="30"/>
      <c r="R690" s="30"/>
    </row>
    <row r="691" spans="1:18" ht="12.75" customHeight="1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"/>
      <c r="M691" s="3"/>
      <c r="N691" s="30"/>
      <c r="O691" s="3"/>
      <c r="P691" s="30"/>
      <c r="Q691" s="30"/>
      <c r="R691" s="30"/>
    </row>
    <row r="692" spans="1:18" ht="12.75" customHeight="1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"/>
      <c r="M692" s="3"/>
      <c r="N692" s="30"/>
      <c r="O692" s="3"/>
      <c r="P692" s="30"/>
      <c r="Q692" s="30"/>
      <c r="R692" s="30"/>
    </row>
    <row r="693" spans="1:18" ht="12.75" customHeight="1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"/>
      <c r="M693" s="3"/>
      <c r="N693" s="30"/>
      <c r="O693" s="3"/>
      <c r="P693" s="30"/>
      <c r="Q693" s="30"/>
      <c r="R693" s="30"/>
    </row>
    <row r="694" spans="1:18" ht="12.75" customHeight="1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"/>
      <c r="M694" s="3"/>
      <c r="N694" s="30"/>
      <c r="O694" s="3"/>
      <c r="P694" s="30"/>
      <c r="Q694" s="30"/>
      <c r="R694" s="30"/>
    </row>
    <row r="695" spans="1:18" ht="12.75" customHeight="1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"/>
      <c r="M695" s="3"/>
      <c r="N695" s="30"/>
      <c r="O695" s="3"/>
      <c r="P695" s="30"/>
      <c r="Q695" s="30"/>
      <c r="R695" s="30"/>
    </row>
    <row r="696" spans="1:18" ht="12.75" customHeight="1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"/>
      <c r="M696" s="3"/>
      <c r="N696" s="30"/>
      <c r="O696" s="3"/>
      <c r="P696" s="30"/>
      <c r="Q696" s="30"/>
      <c r="R696" s="30"/>
    </row>
    <row r="697" spans="1:18" ht="12.75" customHeight="1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"/>
      <c r="M697" s="3"/>
      <c r="N697" s="30"/>
      <c r="O697" s="3"/>
      <c r="P697" s="30"/>
      <c r="Q697" s="30"/>
      <c r="R697" s="30"/>
    </row>
    <row r="698" spans="1:18" ht="12.75" customHeight="1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"/>
      <c r="M698" s="3"/>
      <c r="N698" s="30"/>
      <c r="O698" s="3"/>
      <c r="P698" s="30"/>
      <c r="Q698" s="30"/>
      <c r="R698" s="30"/>
    </row>
    <row r="699" spans="1:18" ht="12.75" customHeight="1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"/>
      <c r="M699" s="3"/>
      <c r="N699" s="30"/>
      <c r="O699" s="3"/>
      <c r="P699" s="30"/>
      <c r="Q699" s="30"/>
      <c r="R699" s="30"/>
    </row>
    <row r="700" spans="1:18" ht="12.75" customHeight="1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"/>
      <c r="M700" s="3"/>
      <c r="N700" s="30"/>
      <c r="O700" s="3"/>
      <c r="P700" s="30"/>
      <c r="Q700" s="30"/>
      <c r="R700" s="30"/>
    </row>
    <row r="701" spans="1:18" ht="12.75" customHeight="1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"/>
      <c r="M701" s="3"/>
      <c r="N701" s="30"/>
      <c r="O701" s="3"/>
      <c r="P701" s="30"/>
      <c r="Q701" s="30"/>
      <c r="R701" s="30"/>
    </row>
    <row r="702" spans="1:18" ht="12.75" customHeight="1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"/>
      <c r="M702" s="3"/>
      <c r="N702" s="30"/>
      <c r="O702" s="3"/>
      <c r="P702" s="30"/>
      <c r="Q702" s="30"/>
      <c r="R702" s="30"/>
    </row>
    <row r="703" spans="1:18" ht="12.75" customHeight="1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"/>
      <c r="M703" s="3"/>
      <c r="N703" s="30"/>
      <c r="O703" s="3"/>
      <c r="P703" s="30"/>
      <c r="Q703" s="30"/>
      <c r="R703" s="30"/>
    </row>
    <row r="704" spans="1:18" ht="12.75" customHeight="1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"/>
      <c r="M704" s="3"/>
      <c r="N704" s="30"/>
      <c r="O704" s="3"/>
      <c r="P704" s="30"/>
      <c r="Q704" s="30"/>
      <c r="R704" s="30"/>
    </row>
    <row r="705" spans="1:18" ht="12.75" customHeight="1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"/>
      <c r="M705" s="3"/>
      <c r="N705" s="30"/>
      <c r="O705" s="3"/>
      <c r="P705" s="30"/>
      <c r="Q705" s="30"/>
      <c r="R705" s="30"/>
    </row>
    <row r="706" spans="1:18" ht="12.75" customHeight="1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"/>
      <c r="M706" s="3"/>
      <c r="N706" s="30"/>
      <c r="O706" s="3"/>
      <c r="P706" s="30"/>
      <c r="Q706" s="30"/>
      <c r="R706" s="30"/>
    </row>
    <row r="707" spans="1:18" ht="12.75" customHeight="1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"/>
      <c r="M707" s="3"/>
      <c r="N707" s="30"/>
      <c r="O707" s="3"/>
      <c r="P707" s="30"/>
      <c r="Q707" s="30"/>
      <c r="R707" s="30"/>
    </row>
    <row r="708" spans="1:18" ht="12.75" customHeight="1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"/>
      <c r="M708" s="3"/>
      <c r="N708" s="30"/>
      <c r="O708" s="3"/>
      <c r="P708" s="30"/>
      <c r="Q708" s="30"/>
      <c r="R708" s="30"/>
    </row>
    <row r="709" spans="1:18" ht="12.75" customHeight="1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"/>
      <c r="M709" s="3"/>
      <c r="N709" s="30"/>
      <c r="O709" s="3"/>
      <c r="P709" s="30"/>
      <c r="Q709" s="30"/>
      <c r="R709" s="30"/>
    </row>
    <row r="710" spans="1:18" ht="12.75" customHeight="1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"/>
      <c r="M710" s="3"/>
      <c r="N710" s="30"/>
      <c r="O710" s="3"/>
      <c r="P710" s="30"/>
      <c r="Q710" s="30"/>
      <c r="R710" s="30"/>
    </row>
    <row r="711" spans="1:18" ht="12.75" customHeight="1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"/>
      <c r="M711" s="3"/>
      <c r="N711" s="30"/>
      <c r="O711" s="3"/>
      <c r="P711" s="30"/>
      <c r="Q711" s="30"/>
      <c r="R711" s="30"/>
    </row>
    <row r="712" spans="1:18" ht="12.75" customHeight="1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"/>
      <c r="M712" s="3"/>
      <c r="N712" s="30"/>
      <c r="O712" s="3"/>
      <c r="P712" s="30"/>
      <c r="Q712" s="30"/>
      <c r="R712" s="30"/>
    </row>
    <row r="713" spans="1:18" ht="12.75" customHeight="1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"/>
      <c r="M713" s="3"/>
      <c r="N713" s="30"/>
      <c r="O713" s="3"/>
      <c r="P713" s="30"/>
      <c r="Q713" s="30"/>
      <c r="R713" s="30"/>
    </row>
    <row r="714" spans="1:18" ht="12.75" customHeight="1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"/>
      <c r="M714" s="3"/>
      <c r="N714" s="30"/>
      <c r="O714" s="3"/>
      <c r="P714" s="30"/>
      <c r="Q714" s="30"/>
      <c r="R714" s="30"/>
    </row>
    <row r="715" spans="1:18" ht="12.75" customHeight="1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"/>
      <c r="M715" s="3"/>
      <c r="N715" s="30"/>
      <c r="O715" s="3"/>
      <c r="P715" s="30"/>
      <c r="Q715" s="30"/>
      <c r="R715" s="30"/>
    </row>
    <row r="716" spans="1:18" ht="12.75" customHeight="1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"/>
      <c r="M716" s="3"/>
      <c r="N716" s="30"/>
      <c r="O716" s="3"/>
      <c r="P716" s="30"/>
      <c r="Q716" s="30"/>
      <c r="R716" s="30"/>
    </row>
    <row r="717" spans="1:18" ht="12.75" customHeight="1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"/>
      <c r="M717" s="3"/>
      <c r="N717" s="30"/>
      <c r="O717" s="3"/>
      <c r="P717" s="30"/>
      <c r="Q717" s="30"/>
      <c r="R717" s="30"/>
    </row>
    <row r="718" spans="1:18" ht="12.75" customHeight="1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"/>
      <c r="M718" s="3"/>
      <c r="N718" s="30"/>
      <c r="O718" s="3"/>
      <c r="P718" s="30"/>
      <c r="Q718" s="30"/>
      <c r="R718" s="30"/>
    </row>
    <row r="719" spans="1:18" ht="12.75" customHeight="1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"/>
      <c r="M719" s="3"/>
      <c r="N719" s="30"/>
      <c r="O719" s="3"/>
      <c r="P719" s="30"/>
      <c r="Q719" s="30"/>
      <c r="R719" s="30"/>
    </row>
    <row r="720" spans="1:18" ht="12.75" customHeight="1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"/>
      <c r="M720" s="3"/>
      <c r="N720" s="30"/>
      <c r="O720" s="3"/>
      <c r="P720" s="30"/>
      <c r="Q720" s="30"/>
      <c r="R720" s="30"/>
    </row>
    <row r="721" spans="1:18" ht="12.75" customHeight="1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"/>
      <c r="M721" s="3"/>
      <c r="N721" s="30"/>
      <c r="O721" s="3"/>
      <c r="P721" s="30"/>
      <c r="Q721" s="30"/>
      <c r="R721" s="30"/>
    </row>
    <row r="722" spans="1:18" ht="12.75" customHeight="1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"/>
      <c r="M722" s="3"/>
      <c r="N722" s="30"/>
      <c r="O722" s="3"/>
      <c r="P722" s="30"/>
      <c r="Q722" s="30"/>
      <c r="R722" s="30"/>
    </row>
    <row r="723" spans="1:18" ht="12.75" customHeight="1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"/>
      <c r="M723" s="3"/>
      <c r="N723" s="30"/>
      <c r="O723" s="3"/>
      <c r="P723" s="30"/>
      <c r="Q723" s="30"/>
      <c r="R723" s="30"/>
    </row>
    <row r="724" spans="1:18" ht="12.75" customHeight="1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"/>
      <c r="M724" s="3"/>
      <c r="N724" s="30"/>
      <c r="O724" s="3"/>
      <c r="P724" s="30"/>
      <c r="Q724" s="30"/>
      <c r="R724" s="30"/>
    </row>
    <row r="725" spans="1:18" ht="12.75" customHeight="1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"/>
      <c r="M725" s="3"/>
      <c r="N725" s="30"/>
      <c r="O725" s="3"/>
      <c r="P725" s="30"/>
      <c r="Q725" s="30"/>
      <c r="R725" s="30"/>
    </row>
    <row r="726" spans="1:18" ht="12.75" customHeight="1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"/>
      <c r="M726" s="3"/>
      <c r="N726" s="30"/>
      <c r="O726" s="3"/>
      <c r="P726" s="30"/>
      <c r="Q726" s="30"/>
      <c r="R726" s="30"/>
    </row>
    <row r="727" spans="1:18" ht="12.75" customHeight="1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"/>
      <c r="M727" s="3"/>
      <c r="N727" s="30"/>
      <c r="O727" s="3"/>
      <c r="P727" s="30"/>
      <c r="Q727" s="30"/>
      <c r="R727" s="30"/>
    </row>
    <row r="728" spans="1:18" ht="12.75" customHeight="1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"/>
      <c r="M728" s="3"/>
      <c r="N728" s="30"/>
      <c r="O728" s="3"/>
      <c r="P728" s="30"/>
      <c r="Q728" s="30"/>
      <c r="R728" s="30"/>
    </row>
    <row r="729" spans="1:18" ht="12.75" customHeight="1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"/>
      <c r="M729" s="3"/>
      <c r="N729" s="30"/>
      <c r="O729" s="3"/>
      <c r="P729" s="30"/>
      <c r="Q729" s="30"/>
      <c r="R729" s="30"/>
    </row>
    <row r="730" spans="1:18" ht="12.75" customHeight="1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"/>
      <c r="M730" s="3"/>
      <c r="N730" s="30"/>
      <c r="O730" s="3"/>
      <c r="P730" s="30"/>
      <c r="Q730" s="30"/>
      <c r="R730" s="30"/>
    </row>
    <row r="731" spans="1:18" ht="12.75" customHeight="1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"/>
      <c r="M731" s="3"/>
      <c r="N731" s="30"/>
      <c r="O731" s="3"/>
      <c r="P731" s="30"/>
      <c r="Q731" s="30"/>
      <c r="R731" s="30"/>
    </row>
    <row r="732" spans="1:18" ht="12.75" customHeight="1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"/>
      <c r="M732" s="3"/>
      <c r="N732" s="30"/>
      <c r="O732" s="3"/>
      <c r="P732" s="30"/>
      <c r="Q732" s="30"/>
      <c r="R732" s="30"/>
    </row>
    <row r="733" spans="1:18" ht="12.75" customHeight="1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"/>
      <c r="M733" s="3"/>
      <c r="N733" s="30"/>
      <c r="O733" s="3"/>
      <c r="P733" s="30"/>
      <c r="Q733" s="30"/>
      <c r="R733" s="30"/>
    </row>
    <row r="734" spans="1:18" ht="12.75" customHeight="1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"/>
      <c r="M734" s="3"/>
      <c r="N734" s="30"/>
      <c r="O734" s="3"/>
      <c r="P734" s="30"/>
      <c r="Q734" s="30"/>
      <c r="R734" s="30"/>
    </row>
    <row r="735" spans="1:18" ht="12.75" customHeight="1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"/>
      <c r="M735" s="3"/>
      <c r="N735" s="30"/>
      <c r="O735" s="3"/>
      <c r="P735" s="30"/>
      <c r="Q735" s="30"/>
      <c r="R735" s="30"/>
    </row>
    <row r="736" spans="1:18" ht="12.75" customHeight="1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"/>
      <c r="M736" s="3"/>
      <c r="N736" s="30"/>
      <c r="O736" s="3"/>
      <c r="P736" s="30"/>
      <c r="Q736" s="30"/>
      <c r="R736" s="30"/>
    </row>
    <row r="737" spans="1:18" ht="12.75" customHeight="1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"/>
      <c r="M737" s="3"/>
      <c r="N737" s="30"/>
      <c r="O737" s="3"/>
      <c r="P737" s="30"/>
      <c r="Q737" s="30"/>
      <c r="R737" s="30"/>
    </row>
    <row r="738" spans="1:18" ht="12.75" customHeight="1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"/>
      <c r="M738" s="3"/>
      <c r="N738" s="30"/>
      <c r="O738" s="3"/>
      <c r="P738" s="30"/>
      <c r="Q738" s="30"/>
      <c r="R738" s="30"/>
    </row>
    <row r="739" spans="1:18" ht="12.75" customHeight="1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"/>
      <c r="M739" s="3"/>
      <c r="N739" s="30"/>
      <c r="O739" s="3"/>
      <c r="P739" s="30"/>
      <c r="Q739" s="30"/>
      <c r="R739" s="30"/>
    </row>
    <row r="740" spans="1:18" ht="12.75" customHeight="1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"/>
      <c r="M740" s="3"/>
      <c r="N740" s="30"/>
      <c r="O740" s="3"/>
      <c r="P740" s="30"/>
      <c r="Q740" s="30"/>
      <c r="R740" s="30"/>
    </row>
    <row r="741" spans="1:18" ht="12.75" customHeight="1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"/>
      <c r="M741" s="3"/>
      <c r="N741" s="30"/>
      <c r="O741" s="3"/>
      <c r="P741" s="30"/>
      <c r="Q741" s="30"/>
      <c r="R741" s="30"/>
    </row>
    <row r="742" spans="1:18" ht="12.75" customHeight="1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"/>
      <c r="M742" s="3"/>
      <c r="N742" s="30"/>
      <c r="O742" s="3"/>
      <c r="P742" s="30"/>
      <c r="Q742" s="30"/>
      <c r="R742" s="30"/>
    </row>
    <row r="743" spans="1:18" ht="12.75" customHeight="1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"/>
      <c r="M743" s="3"/>
      <c r="N743" s="30"/>
      <c r="O743" s="3"/>
      <c r="P743" s="30"/>
      <c r="Q743" s="30"/>
      <c r="R743" s="30"/>
    </row>
    <row r="744" spans="1:18" ht="12.75" customHeight="1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"/>
      <c r="M744" s="3"/>
      <c r="N744" s="30"/>
      <c r="O744" s="3"/>
      <c r="P744" s="30"/>
      <c r="Q744" s="30"/>
      <c r="R744" s="30"/>
    </row>
    <row r="745" spans="1:18" ht="12.75" customHeight="1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"/>
      <c r="M745" s="3"/>
      <c r="N745" s="30"/>
      <c r="O745" s="3"/>
      <c r="P745" s="30"/>
      <c r="Q745" s="30"/>
      <c r="R745" s="30"/>
    </row>
    <row r="746" spans="1:18" ht="12.75" customHeight="1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"/>
      <c r="M746" s="3"/>
      <c r="N746" s="30"/>
      <c r="O746" s="3"/>
      <c r="P746" s="30"/>
      <c r="Q746" s="30"/>
      <c r="R746" s="30"/>
    </row>
    <row r="747" spans="1:18" ht="12.75" customHeight="1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"/>
      <c r="M747" s="3"/>
      <c r="N747" s="30"/>
      <c r="O747" s="3"/>
      <c r="P747" s="30"/>
      <c r="Q747" s="30"/>
      <c r="R747" s="30"/>
    </row>
    <row r="748" spans="1:18" ht="12.75" customHeight="1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"/>
      <c r="M748" s="3"/>
      <c r="N748" s="30"/>
      <c r="O748" s="3"/>
      <c r="P748" s="30"/>
      <c r="Q748" s="30"/>
      <c r="R748" s="30"/>
    </row>
    <row r="749" spans="1:18" ht="12.75" customHeight="1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"/>
      <c r="M749" s="3"/>
      <c r="N749" s="30"/>
      <c r="O749" s="3"/>
      <c r="P749" s="30"/>
      <c r="Q749" s="30"/>
      <c r="R749" s="30"/>
    </row>
    <row r="750" spans="1:18" ht="12.75" customHeight="1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"/>
      <c r="M750" s="3"/>
      <c r="N750" s="30"/>
      <c r="O750" s="3"/>
      <c r="P750" s="30"/>
      <c r="Q750" s="30"/>
      <c r="R750" s="30"/>
    </row>
    <row r="751" spans="1:18" ht="12.75" customHeight="1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"/>
      <c r="M751" s="3"/>
      <c r="N751" s="30"/>
      <c r="O751" s="3"/>
      <c r="P751" s="30"/>
      <c r="Q751" s="30"/>
      <c r="R751" s="30"/>
    </row>
    <row r="752" spans="1:18" ht="12.75" customHeight="1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"/>
      <c r="M752" s="3"/>
      <c r="N752" s="30"/>
      <c r="O752" s="3"/>
      <c r="P752" s="30"/>
      <c r="Q752" s="30"/>
      <c r="R752" s="30"/>
    </row>
    <row r="753" spans="1:18" ht="12.75" customHeight="1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"/>
      <c r="M753" s="3"/>
      <c r="N753" s="30"/>
      <c r="O753" s="3"/>
      <c r="P753" s="30"/>
      <c r="Q753" s="30"/>
      <c r="R753" s="30"/>
    </row>
    <row r="754" spans="1:18" ht="12.75" customHeight="1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"/>
      <c r="M754" s="3"/>
      <c r="N754" s="30"/>
      <c r="O754" s="3"/>
      <c r="P754" s="30"/>
      <c r="Q754" s="30"/>
      <c r="R754" s="30"/>
    </row>
    <row r="755" spans="1:18" ht="12.75" customHeight="1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"/>
      <c r="M755" s="3"/>
      <c r="N755" s="30"/>
      <c r="O755" s="3"/>
      <c r="P755" s="30"/>
      <c r="Q755" s="30"/>
      <c r="R755" s="30"/>
    </row>
    <row r="756" spans="1:18" ht="12.75" customHeight="1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"/>
      <c r="M756" s="3"/>
      <c r="N756" s="30"/>
      <c r="O756" s="3"/>
      <c r="P756" s="30"/>
      <c r="Q756" s="30"/>
      <c r="R756" s="30"/>
    </row>
    <row r="757" spans="1:18" ht="12.75" customHeight="1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"/>
      <c r="M757" s="3"/>
      <c r="N757" s="30"/>
      <c r="O757" s="3"/>
      <c r="P757" s="30"/>
      <c r="Q757" s="30"/>
      <c r="R757" s="30"/>
    </row>
    <row r="758" spans="1:18" ht="12.75" customHeight="1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"/>
      <c r="M758" s="3"/>
      <c r="N758" s="30"/>
      <c r="O758" s="3"/>
      <c r="P758" s="30"/>
      <c r="Q758" s="30"/>
      <c r="R758" s="30"/>
    </row>
    <row r="759" spans="1:18" ht="12.75" customHeight="1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"/>
      <c r="M759" s="3"/>
      <c r="N759" s="30"/>
      <c r="O759" s="3"/>
      <c r="P759" s="30"/>
      <c r="Q759" s="30"/>
      <c r="R759" s="30"/>
    </row>
    <row r="760" spans="1:18" ht="12.75" customHeight="1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"/>
      <c r="M760" s="3"/>
      <c r="N760" s="30"/>
      <c r="O760" s="3"/>
      <c r="P760" s="30"/>
      <c r="Q760" s="30"/>
      <c r="R760" s="30"/>
    </row>
    <row r="761" spans="1:18" ht="12.75" customHeight="1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"/>
      <c r="M761" s="3"/>
      <c r="N761" s="30"/>
      <c r="O761" s="3"/>
      <c r="P761" s="30"/>
      <c r="Q761" s="30"/>
      <c r="R761" s="30"/>
    </row>
    <row r="762" spans="1:18" ht="12.75" customHeight="1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"/>
      <c r="M762" s="3"/>
      <c r="N762" s="30"/>
      <c r="O762" s="3"/>
      <c r="P762" s="30"/>
      <c r="Q762" s="30"/>
      <c r="R762" s="30"/>
    </row>
    <row r="763" spans="1:18" ht="12.75" customHeight="1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"/>
      <c r="M763" s="3"/>
      <c r="N763" s="30"/>
      <c r="O763" s="3"/>
      <c r="P763" s="30"/>
      <c r="Q763" s="30"/>
      <c r="R763" s="30"/>
    </row>
    <row r="764" spans="1:18" ht="12.75" customHeight="1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"/>
      <c r="M764" s="3"/>
      <c r="N764" s="30"/>
      <c r="O764" s="3"/>
      <c r="P764" s="30"/>
      <c r="Q764" s="30"/>
      <c r="R764" s="30"/>
    </row>
    <row r="765" spans="1:18" ht="12.75" customHeight="1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"/>
      <c r="M765" s="3"/>
      <c r="N765" s="30"/>
      <c r="O765" s="3"/>
      <c r="P765" s="30"/>
      <c r="Q765" s="30"/>
      <c r="R765" s="30"/>
    </row>
    <row r="766" spans="1:18" ht="12.75" customHeight="1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"/>
      <c r="M766" s="3"/>
      <c r="N766" s="30"/>
      <c r="O766" s="3"/>
      <c r="P766" s="30"/>
      <c r="Q766" s="30"/>
      <c r="R766" s="30"/>
    </row>
    <row r="767" spans="1:18" ht="12.75" customHeight="1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"/>
      <c r="M767" s="3"/>
      <c r="N767" s="30"/>
      <c r="O767" s="3"/>
      <c r="P767" s="30"/>
      <c r="Q767" s="30"/>
      <c r="R767" s="30"/>
    </row>
    <row r="768" spans="1:18" ht="12.75" customHeight="1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"/>
      <c r="M768" s="3"/>
      <c r="N768" s="30"/>
      <c r="O768" s="3"/>
      <c r="P768" s="30"/>
      <c r="Q768" s="30"/>
      <c r="R768" s="30"/>
    </row>
    <row r="769" spans="1:18" ht="12.75" customHeight="1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"/>
      <c r="M769" s="3"/>
      <c r="N769" s="30"/>
      <c r="O769" s="3"/>
      <c r="P769" s="30"/>
      <c r="Q769" s="30"/>
      <c r="R769" s="30"/>
    </row>
    <row r="770" spans="1:18" ht="12.75" customHeight="1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"/>
      <c r="M770" s="3"/>
      <c r="N770" s="30"/>
      <c r="O770" s="3"/>
      <c r="P770" s="30"/>
      <c r="Q770" s="30"/>
      <c r="R770" s="30"/>
    </row>
    <row r="771" spans="1:18" ht="12.75" customHeight="1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"/>
      <c r="M771" s="3"/>
      <c r="N771" s="30"/>
      <c r="O771" s="3"/>
      <c r="P771" s="30"/>
      <c r="Q771" s="30"/>
      <c r="R771" s="30"/>
    </row>
    <row r="772" spans="1:18" ht="12.75" customHeight="1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"/>
      <c r="M772" s="3"/>
      <c r="N772" s="30"/>
      <c r="O772" s="3"/>
      <c r="P772" s="30"/>
      <c r="Q772" s="30"/>
      <c r="R772" s="30"/>
    </row>
    <row r="773" spans="1:18" ht="12.75" customHeight="1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"/>
      <c r="M773" s="3"/>
      <c r="N773" s="30"/>
      <c r="O773" s="3"/>
      <c r="P773" s="30"/>
      <c r="Q773" s="30"/>
      <c r="R773" s="30"/>
    </row>
    <row r="774" spans="1:18" ht="12.75" customHeight="1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"/>
      <c r="M774" s="3"/>
      <c r="N774" s="30"/>
      <c r="O774" s="3"/>
      <c r="P774" s="30"/>
      <c r="Q774" s="30"/>
      <c r="R774" s="30"/>
    </row>
    <row r="775" spans="1:18" ht="12.75" customHeight="1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"/>
      <c r="M775" s="3"/>
      <c r="N775" s="30"/>
      <c r="O775" s="3"/>
      <c r="P775" s="30"/>
      <c r="Q775" s="30"/>
      <c r="R775" s="30"/>
    </row>
    <row r="776" spans="1:18" ht="12.75" customHeight="1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"/>
      <c r="M776" s="3"/>
      <c r="N776" s="30"/>
      <c r="O776" s="3"/>
      <c r="P776" s="30"/>
      <c r="Q776" s="30"/>
      <c r="R776" s="30"/>
    </row>
    <row r="777" spans="1:18" ht="12.75" customHeight="1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"/>
      <c r="M777" s="3"/>
      <c r="N777" s="30"/>
      <c r="O777" s="3"/>
      <c r="P777" s="30"/>
      <c r="Q777" s="30"/>
      <c r="R777" s="30"/>
    </row>
    <row r="778" spans="1:18" ht="12.75" customHeight="1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"/>
      <c r="M778" s="3"/>
      <c r="N778" s="30"/>
      <c r="O778" s="3"/>
      <c r="P778" s="30"/>
      <c r="Q778" s="30"/>
      <c r="R778" s="30"/>
    </row>
    <row r="779" spans="1:18" ht="12.75" customHeight="1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"/>
      <c r="M779" s="3"/>
      <c r="N779" s="30"/>
      <c r="O779" s="3"/>
      <c r="P779" s="30"/>
      <c r="Q779" s="30"/>
      <c r="R779" s="30"/>
    </row>
    <row r="780" spans="1:18" ht="12.75" customHeight="1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"/>
      <c r="M780" s="3"/>
      <c r="N780" s="30"/>
      <c r="O780" s="3"/>
      <c r="P780" s="30"/>
      <c r="Q780" s="30"/>
      <c r="R780" s="30"/>
    </row>
    <row r="781" spans="1:18" ht="12.75" customHeight="1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"/>
      <c r="M781" s="3"/>
      <c r="N781" s="30"/>
      <c r="O781" s="3"/>
      <c r="P781" s="30"/>
      <c r="Q781" s="30"/>
      <c r="R781" s="30"/>
    </row>
    <row r="782" spans="1:18" ht="12.75" customHeight="1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"/>
      <c r="M782" s="3"/>
      <c r="N782" s="30"/>
      <c r="O782" s="3"/>
      <c r="P782" s="30"/>
      <c r="Q782" s="30"/>
      <c r="R782" s="30"/>
    </row>
    <row r="783" spans="1:18" ht="12.75" customHeight="1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"/>
      <c r="M783" s="3"/>
      <c r="N783" s="30"/>
      <c r="O783" s="3"/>
      <c r="P783" s="30"/>
      <c r="Q783" s="30"/>
      <c r="R783" s="30"/>
    </row>
    <row r="784" spans="1:18" ht="12.75" customHeight="1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"/>
      <c r="M784" s="3"/>
      <c r="N784" s="30"/>
      <c r="O784" s="3"/>
      <c r="P784" s="30"/>
      <c r="Q784" s="30"/>
      <c r="R784" s="30"/>
    </row>
    <row r="785" spans="1:18" ht="12.75" customHeight="1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"/>
      <c r="M785" s="3"/>
      <c r="N785" s="30"/>
      <c r="O785" s="3"/>
      <c r="P785" s="30"/>
      <c r="Q785" s="30"/>
      <c r="R785" s="30"/>
    </row>
    <row r="786" spans="1:18" ht="12.75" customHeight="1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"/>
      <c r="M786" s="3"/>
      <c r="N786" s="30"/>
      <c r="O786" s="3"/>
      <c r="P786" s="30"/>
      <c r="Q786" s="30"/>
      <c r="R786" s="30"/>
    </row>
    <row r="787" spans="1:18" ht="12.75" customHeight="1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"/>
      <c r="M787" s="3"/>
      <c r="N787" s="30"/>
      <c r="O787" s="3"/>
      <c r="P787" s="30"/>
      <c r="Q787" s="30"/>
      <c r="R787" s="30"/>
    </row>
    <row r="788" spans="1:18" ht="12.75" customHeight="1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"/>
      <c r="M788" s="3"/>
      <c r="N788" s="30"/>
      <c r="O788" s="3"/>
      <c r="P788" s="30"/>
      <c r="Q788" s="30"/>
      <c r="R788" s="30"/>
    </row>
    <row r="789" spans="1:18" ht="12.75" customHeight="1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"/>
      <c r="M789" s="3"/>
      <c r="N789" s="30"/>
      <c r="O789" s="3"/>
      <c r="P789" s="30"/>
      <c r="Q789" s="30"/>
      <c r="R789" s="30"/>
    </row>
    <row r="790" spans="1:18" ht="12.75" customHeight="1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"/>
      <c r="M790" s="3"/>
      <c r="N790" s="30"/>
      <c r="O790" s="3"/>
      <c r="P790" s="30"/>
      <c r="Q790" s="30"/>
      <c r="R790" s="30"/>
    </row>
    <row r="791" spans="1:18" ht="12.75" customHeight="1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"/>
      <c r="M791" s="3"/>
      <c r="N791" s="30"/>
      <c r="O791" s="3"/>
      <c r="P791" s="30"/>
      <c r="Q791" s="30"/>
      <c r="R791" s="30"/>
    </row>
    <row r="792" spans="1:18" ht="12.75" customHeight="1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"/>
      <c r="M792" s="3"/>
      <c r="N792" s="30"/>
      <c r="O792" s="3"/>
      <c r="P792" s="30"/>
      <c r="Q792" s="30"/>
      <c r="R792" s="30"/>
    </row>
    <row r="793" spans="1:18" ht="12.75" customHeight="1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"/>
      <c r="M793" s="3"/>
      <c r="N793" s="30"/>
      <c r="O793" s="3"/>
      <c r="P793" s="30"/>
      <c r="Q793" s="30"/>
      <c r="R793" s="30"/>
    </row>
    <row r="794" spans="1:18" ht="12.75" customHeight="1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"/>
      <c r="M794" s="3"/>
      <c r="N794" s="30"/>
      <c r="O794" s="3"/>
      <c r="P794" s="30"/>
      <c r="Q794" s="30"/>
      <c r="R794" s="30"/>
    </row>
    <row r="795" spans="1:18" ht="12.75" customHeight="1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"/>
      <c r="M795" s="3"/>
      <c r="N795" s="30"/>
      <c r="O795" s="3"/>
      <c r="P795" s="30"/>
      <c r="Q795" s="30"/>
      <c r="R795" s="30"/>
    </row>
    <row r="796" spans="1:18" ht="12.75" customHeight="1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"/>
      <c r="M796" s="3"/>
      <c r="N796" s="30"/>
      <c r="O796" s="3"/>
      <c r="P796" s="30"/>
      <c r="Q796" s="30"/>
      <c r="R796" s="30"/>
    </row>
    <row r="797" spans="1:18" ht="12.75" customHeight="1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"/>
      <c r="M797" s="3"/>
      <c r="N797" s="30"/>
      <c r="O797" s="3"/>
      <c r="P797" s="30"/>
      <c r="Q797" s="30"/>
      <c r="R797" s="30"/>
    </row>
    <row r="798" spans="1:18" ht="12.75" customHeight="1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"/>
      <c r="M798" s="3"/>
      <c r="N798" s="30"/>
      <c r="O798" s="3"/>
      <c r="P798" s="30"/>
      <c r="Q798" s="30"/>
      <c r="R798" s="30"/>
    </row>
    <row r="799" spans="1:18" ht="12.75" customHeight="1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"/>
      <c r="M799" s="3"/>
      <c r="N799" s="30"/>
      <c r="O799" s="3"/>
      <c r="P799" s="30"/>
      <c r="Q799" s="30"/>
      <c r="R799" s="30"/>
    </row>
    <row r="800" spans="1:18" ht="12.75" customHeight="1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"/>
      <c r="M800" s="3"/>
      <c r="N800" s="30"/>
      <c r="O800" s="3"/>
      <c r="P800" s="30"/>
      <c r="Q800" s="30"/>
      <c r="R800" s="30"/>
    </row>
    <row r="801" spans="1:18" ht="12.75" customHeight="1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"/>
      <c r="M801" s="3"/>
      <c r="N801" s="30"/>
      <c r="O801" s="3"/>
      <c r="P801" s="30"/>
      <c r="Q801" s="30"/>
      <c r="R801" s="30"/>
    </row>
    <row r="802" spans="1:18" ht="12.75" customHeight="1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"/>
      <c r="M802" s="3"/>
      <c r="N802" s="30"/>
      <c r="O802" s="3"/>
      <c r="P802" s="30"/>
      <c r="Q802" s="30"/>
      <c r="R802" s="30"/>
    </row>
    <row r="803" spans="1:18" ht="12.75" customHeight="1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"/>
      <c r="M803" s="3"/>
      <c r="N803" s="30"/>
      <c r="O803" s="3"/>
      <c r="P803" s="30"/>
      <c r="Q803" s="30"/>
      <c r="R803" s="30"/>
    </row>
    <row r="804" spans="1:18" ht="12.75" customHeight="1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"/>
      <c r="M804" s="3"/>
      <c r="N804" s="30"/>
      <c r="O804" s="3"/>
      <c r="P804" s="30"/>
      <c r="Q804" s="30"/>
      <c r="R804" s="30"/>
    </row>
    <row r="805" spans="1:18" ht="12.75" customHeight="1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"/>
      <c r="M805" s="3"/>
      <c r="N805" s="30"/>
      <c r="O805" s="3"/>
      <c r="P805" s="30"/>
      <c r="Q805" s="30"/>
      <c r="R805" s="30"/>
    </row>
    <row r="806" spans="1:18" ht="12.75" customHeight="1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"/>
      <c r="M806" s="3"/>
      <c r="N806" s="30"/>
      <c r="O806" s="3"/>
      <c r="P806" s="30"/>
      <c r="Q806" s="30"/>
      <c r="R806" s="30"/>
    </row>
    <row r="807" spans="1:18" ht="12.75" customHeight="1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"/>
      <c r="M807" s="3"/>
      <c r="N807" s="30"/>
      <c r="O807" s="3"/>
      <c r="P807" s="30"/>
      <c r="Q807" s="30"/>
      <c r="R807" s="30"/>
    </row>
    <row r="808" spans="1:18" ht="12.75" customHeight="1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"/>
      <c r="M808" s="3"/>
      <c r="N808" s="30"/>
      <c r="O808" s="3"/>
      <c r="P808" s="30"/>
      <c r="Q808" s="30"/>
      <c r="R808" s="30"/>
    </row>
    <row r="809" spans="1:18" ht="12.75" customHeight="1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"/>
      <c r="M809" s="3"/>
      <c r="N809" s="30"/>
      <c r="O809" s="3"/>
      <c r="P809" s="30"/>
      <c r="Q809" s="30"/>
      <c r="R809" s="30"/>
    </row>
    <row r="810" spans="1:18" ht="12.75" customHeight="1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"/>
      <c r="M810" s="3"/>
      <c r="N810" s="30"/>
      <c r="O810" s="3"/>
      <c r="P810" s="30"/>
      <c r="Q810" s="30"/>
      <c r="R810" s="30"/>
    </row>
    <row r="811" spans="1:18" ht="12.75" customHeight="1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"/>
      <c r="M811" s="3"/>
      <c r="N811" s="30"/>
      <c r="O811" s="3"/>
      <c r="P811" s="30"/>
      <c r="Q811" s="30"/>
      <c r="R811" s="30"/>
    </row>
    <row r="812" spans="1:18" ht="12.75" customHeight="1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"/>
      <c r="M812" s="3"/>
      <c r="N812" s="30"/>
      <c r="O812" s="3"/>
      <c r="P812" s="30"/>
      <c r="Q812" s="30"/>
      <c r="R812" s="30"/>
    </row>
    <row r="813" spans="1:18" ht="12.75" customHeight="1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"/>
      <c r="M813" s="3"/>
      <c r="N813" s="30"/>
      <c r="O813" s="3"/>
      <c r="P813" s="30"/>
      <c r="Q813" s="30"/>
      <c r="R813" s="30"/>
    </row>
    <row r="814" spans="1:18" ht="12.75" customHeight="1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"/>
      <c r="M814" s="3"/>
      <c r="N814" s="30"/>
      <c r="O814" s="3"/>
      <c r="P814" s="30"/>
      <c r="Q814" s="30"/>
      <c r="R814" s="30"/>
    </row>
    <row r="815" spans="1:18" ht="12.75" customHeight="1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"/>
      <c r="M815" s="3"/>
      <c r="N815" s="30"/>
      <c r="O815" s="3"/>
      <c r="P815" s="30"/>
      <c r="Q815" s="30"/>
      <c r="R815" s="30"/>
    </row>
    <row r="816" spans="1:18" ht="12.75" customHeight="1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"/>
      <c r="M816" s="3"/>
      <c r="N816" s="30"/>
      <c r="O816" s="3"/>
      <c r="P816" s="30"/>
      <c r="Q816" s="30"/>
      <c r="R816" s="30"/>
    </row>
    <row r="817" spans="1:18" ht="12.75" customHeight="1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"/>
      <c r="M817" s="3"/>
      <c r="N817" s="30"/>
      <c r="O817" s="3"/>
      <c r="P817" s="30"/>
      <c r="Q817" s="30"/>
      <c r="R817" s="30"/>
    </row>
    <row r="818" spans="1:18" ht="12.75" customHeight="1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"/>
      <c r="M818" s="3"/>
      <c r="N818" s="30"/>
      <c r="O818" s="3"/>
      <c r="P818" s="30"/>
      <c r="Q818" s="30"/>
      <c r="R818" s="30"/>
    </row>
    <row r="819" spans="1:18" ht="12.75" customHeight="1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"/>
      <c r="M819" s="3"/>
      <c r="N819" s="30"/>
      <c r="O819" s="3"/>
      <c r="P819" s="30"/>
      <c r="Q819" s="30"/>
      <c r="R819" s="30"/>
    </row>
    <row r="820" spans="1:18" ht="12.75" customHeight="1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"/>
      <c r="M820" s="3"/>
      <c r="N820" s="30"/>
      <c r="O820" s="3"/>
      <c r="P820" s="30"/>
      <c r="Q820" s="30"/>
      <c r="R820" s="30"/>
    </row>
    <row r="821" spans="1:18" ht="12.75" customHeight="1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"/>
      <c r="M821" s="3"/>
      <c r="N821" s="30"/>
      <c r="O821" s="3"/>
      <c r="P821" s="30"/>
      <c r="Q821" s="30"/>
      <c r="R821" s="30"/>
    </row>
    <row r="822" spans="1:18" ht="12.75" customHeight="1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"/>
      <c r="M822" s="3"/>
      <c r="N822" s="30"/>
      <c r="O822" s="3"/>
      <c r="P822" s="30"/>
      <c r="Q822" s="30"/>
      <c r="R822" s="30"/>
    </row>
    <row r="823" spans="1:18" ht="12.75" customHeight="1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"/>
      <c r="M823" s="3"/>
      <c r="N823" s="30"/>
      <c r="O823" s="3"/>
      <c r="P823" s="30"/>
      <c r="Q823" s="30"/>
      <c r="R823" s="30"/>
    </row>
    <row r="824" spans="1:18" ht="12.75" customHeight="1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"/>
      <c r="M824" s="3"/>
      <c r="N824" s="30"/>
      <c r="O824" s="3"/>
      <c r="P824" s="30"/>
      <c r="Q824" s="30"/>
      <c r="R824" s="30"/>
    </row>
    <row r="825" spans="1:18" ht="12.75" customHeight="1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"/>
      <c r="M825" s="3"/>
      <c r="N825" s="30"/>
      <c r="O825" s="3"/>
      <c r="P825" s="30"/>
      <c r="Q825" s="30"/>
      <c r="R825" s="30"/>
    </row>
    <row r="826" spans="1:18" ht="12.75" customHeight="1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"/>
      <c r="M826" s="3"/>
      <c r="N826" s="30"/>
      <c r="O826" s="3"/>
      <c r="P826" s="30"/>
      <c r="Q826" s="30"/>
      <c r="R826" s="30"/>
    </row>
    <row r="827" spans="1:18" ht="12.75" customHeight="1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"/>
      <c r="M827" s="3"/>
      <c r="N827" s="30"/>
      <c r="O827" s="3"/>
      <c r="P827" s="30"/>
      <c r="Q827" s="30"/>
      <c r="R827" s="30"/>
    </row>
    <row r="828" spans="1:18" ht="12.75" customHeight="1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"/>
      <c r="M828" s="3"/>
      <c r="N828" s="30"/>
      <c r="O828" s="3"/>
      <c r="P828" s="30"/>
      <c r="Q828" s="30"/>
      <c r="R828" s="30"/>
    </row>
    <row r="829" spans="1:18" ht="12.75" customHeight="1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"/>
      <c r="M829" s="3"/>
      <c r="N829" s="30"/>
      <c r="O829" s="3"/>
      <c r="P829" s="30"/>
      <c r="Q829" s="30"/>
      <c r="R829" s="30"/>
    </row>
    <row r="830" spans="1:18" ht="12.75" customHeight="1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"/>
      <c r="M830" s="3"/>
      <c r="N830" s="30"/>
      <c r="O830" s="3"/>
      <c r="P830" s="30"/>
      <c r="Q830" s="30"/>
      <c r="R830" s="30"/>
    </row>
    <row r="831" spans="1:18" ht="12.75" customHeight="1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"/>
      <c r="M831" s="3"/>
      <c r="N831" s="30"/>
      <c r="O831" s="3"/>
      <c r="P831" s="30"/>
      <c r="Q831" s="30"/>
      <c r="R831" s="30"/>
    </row>
    <row r="832" spans="1:18" ht="12.75" customHeight="1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"/>
      <c r="M832" s="3"/>
      <c r="N832" s="30"/>
      <c r="O832" s="3"/>
      <c r="P832" s="30"/>
      <c r="Q832" s="30"/>
      <c r="R832" s="30"/>
    </row>
    <row r="833" spans="1:18" ht="12.75" customHeight="1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"/>
      <c r="M833" s="3"/>
      <c r="N833" s="30"/>
      <c r="O833" s="3"/>
      <c r="P833" s="30"/>
      <c r="Q833" s="30"/>
      <c r="R833" s="30"/>
    </row>
    <row r="834" spans="1:18" ht="12.75" customHeight="1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"/>
      <c r="M834" s="3"/>
      <c r="N834" s="30"/>
      <c r="O834" s="3"/>
      <c r="P834" s="30"/>
      <c r="Q834" s="30"/>
      <c r="R834" s="30"/>
    </row>
    <row r="835" spans="1:18" ht="12.75" customHeight="1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"/>
      <c r="M835" s="3"/>
      <c r="N835" s="30"/>
      <c r="O835" s="3"/>
      <c r="P835" s="30"/>
      <c r="Q835" s="30"/>
      <c r="R835" s="30"/>
    </row>
    <row r="836" spans="1:18" ht="12.75" customHeight="1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"/>
      <c r="M836" s="3"/>
      <c r="N836" s="30"/>
      <c r="O836" s="3"/>
      <c r="P836" s="30"/>
      <c r="Q836" s="30"/>
      <c r="R836" s="30"/>
    </row>
    <row r="837" spans="1:18" ht="12.75" customHeight="1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"/>
      <c r="M837" s="3"/>
      <c r="N837" s="30"/>
      <c r="O837" s="3"/>
      <c r="P837" s="30"/>
      <c r="Q837" s="30"/>
      <c r="R837" s="30"/>
    </row>
    <row r="838" spans="1:18" ht="12.75" customHeight="1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"/>
      <c r="M838" s="3"/>
      <c r="N838" s="30"/>
      <c r="O838" s="3"/>
      <c r="P838" s="30"/>
      <c r="Q838" s="30"/>
      <c r="R838" s="30"/>
    </row>
    <row r="839" spans="1:18" ht="12.75" customHeight="1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"/>
      <c r="M839" s="3"/>
      <c r="N839" s="30"/>
      <c r="O839" s="3"/>
      <c r="P839" s="30"/>
      <c r="Q839" s="30"/>
      <c r="R839" s="30"/>
    </row>
    <row r="840" spans="1:18" ht="12.75" customHeight="1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"/>
      <c r="M840" s="3"/>
      <c r="N840" s="30"/>
      <c r="O840" s="3"/>
      <c r="P840" s="30"/>
      <c r="Q840" s="30"/>
      <c r="R840" s="30"/>
    </row>
    <row r="841" spans="1:18" ht="12.75" customHeight="1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"/>
      <c r="M841" s="3"/>
      <c r="N841" s="30"/>
      <c r="O841" s="3"/>
      <c r="P841" s="30"/>
      <c r="Q841" s="30"/>
      <c r="R841" s="30"/>
    </row>
    <row r="842" spans="1:18" ht="12.75" customHeight="1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"/>
      <c r="M842" s="3"/>
      <c r="N842" s="30"/>
      <c r="O842" s="3"/>
      <c r="P842" s="30"/>
      <c r="Q842" s="30"/>
      <c r="R842" s="30"/>
    </row>
    <row r="843" spans="1:18" ht="12.75" customHeight="1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"/>
      <c r="M843" s="3"/>
      <c r="N843" s="30"/>
      <c r="O843" s="3"/>
      <c r="P843" s="30"/>
      <c r="Q843" s="30"/>
      <c r="R843" s="30"/>
    </row>
    <row r="844" spans="1:18" ht="12.75" customHeight="1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"/>
      <c r="M844" s="3"/>
      <c r="N844" s="30"/>
      <c r="O844" s="3"/>
      <c r="P844" s="30"/>
      <c r="Q844" s="30"/>
      <c r="R844" s="30"/>
    </row>
    <row r="845" spans="1:18" ht="12.75" customHeight="1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"/>
      <c r="M845" s="3"/>
      <c r="N845" s="30"/>
      <c r="O845" s="3"/>
      <c r="P845" s="30"/>
      <c r="Q845" s="30"/>
      <c r="R845" s="30"/>
    </row>
    <row r="846" spans="1:18" ht="12.75" customHeight="1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"/>
      <c r="M846" s="3"/>
      <c r="N846" s="30"/>
      <c r="O846" s="3"/>
      <c r="P846" s="30"/>
      <c r="Q846" s="30"/>
      <c r="R846" s="30"/>
    </row>
    <row r="847" spans="1:18" ht="12.75" customHeight="1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"/>
      <c r="M847" s="3"/>
      <c r="N847" s="30"/>
      <c r="O847" s="3"/>
      <c r="P847" s="30"/>
      <c r="Q847" s="30"/>
      <c r="R847" s="30"/>
    </row>
    <row r="848" spans="1:18" ht="12.75" customHeight="1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"/>
      <c r="M848" s="3"/>
      <c r="N848" s="30"/>
      <c r="O848" s="3"/>
      <c r="P848" s="30"/>
      <c r="Q848" s="30"/>
      <c r="R848" s="30"/>
    </row>
    <row r="849" spans="1:18" ht="12.75" customHeight="1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"/>
      <c r="M849" s="3"/>
      <c r="N849" s="30"/>
      <c r="O849" s="3"/>
      <c r="P849" s="30"/>
      <c r="Q849" s="30"/>
      <c r="R849" s="30"/>
    </row>
    <row r="850" spans="1:18" ht="12.75" customHeight="1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"/>
      <c r="M850" s="3"/>
      <c r="N850" s="30"/>
      <c r="O850" s="3"/>
      <c r="P850" s="30"/>
      <c r="Q850" s="30"/>
      <c r="R850" s="30"/>
    </row>
    <row r="851" spans="1:18" ht="12.75" customHeight="1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"/>
      <c r="M851" s="3"/>
      <c r="N851" s="30"/>
      <c r="O851" s="3"/>
      <c r="P851" s="30"/>
      <c r="Q851" s="30"/>
      <c r="R851" s="30"/>
    </row>
    <row r="852" spans="1:18" ht="12.75" customHeight="1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"/>
      <c r="M852" s="3"/>
      <c r="N852" s="30"/>
      <c r="O852" s="3"/>
      <c r="P852" s="30"/>
      <c r="Q852" s="30"/>
      <c r="R852" s="30"/>
    </row>
    <row r="853" spans="1:18" ht="12.75" customHeight="1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"/>
      <c r="M853" s="3"/>
      <c r="N853" s="30"/>
      <c r="O853" s="3"/>
      <c r="P853" s="30"/>
      <c r="Q853" s="30"/>
      <c r="R853" s="30"/>
    </row>
    <row r="854" spans="1:18" ht="12.75" customHeight="1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"/>
      <c r="M854" s="3"/>
      <c r="N854" s="30"/>
      <c r="O854" s="3"/>
      <c r="P854" s="30"/>
      <c r="Q854" s="30"/>
      <c r="R854" s="30"/>
    </row>
    <row r="855" spans="1:18" ht="12.75" customHeight="1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"/>
      <c r="M855" s="3"/>
      <c r="N855" s="30"/>
      <c r="O855" s="3"/>
      <c r="P855" s="30"/>
      <c r="Q855" s="30"/>
      <c r="R855" s="30"/>
    </row>
    <row r="856" spans="1:18" ht="12.75" customHeight="1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"/>
      <c r="M856" s="3"/>
      <c r="N856" s="30"/>
      <c r="O856" s="3"/>
      <c r="P856" s="30"/>
      <c r="Q856" s="30"/>
      <c r="R856" s="30"/>
    </row>
    <row r="857" spans="1:18" ht="12.75" customHeight="1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"/>
      <c r="M857" s="3"/>
      <c r="N857" s="30"/>
      <c r="O857" s="3"/>
      <c r="P857" s="30"/>
      <c r="Q857" s="30"/>
      <c r="R857" s="30"/>
    </row>
    <row r="858" spans="1:18" ht="12.75" customHeight="1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"/>
      <c r="M858" s="3"/>
      <c r="N858" s="30"/>
      <c r="O858" s="3"/>
      <c r="P858" s="30"/>
      <c r="Q858" s="30"/>
      <c r="R858" s="30"/>
    </row>
    <row r="859" spans="1:18" ht="12.75" customHeight="1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"/>
      <c r="M859" s="3"/>
      <c r="N859" s="30"/>
      <c r="O859" s="3"/>
      <c r="P859" s="30"/>
      <c r="Q859" s="30"/>
      <c r="R859" s="30"/>
    </row>
    <row r="860" spans="1:18" ht="12.75" customHeight="1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"/>
      <c r="M860" s="3"/>
      <c r="N860" s="30"/>
      <c r="O860" s="3"/>
      <c r="P860" s="30"/>
      <c r="Q860" s="30"/>
      <c r="R860" s="30"/>
    </row>
    <row r="861" spans="1:18" ht="12.75" customHeight="1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"/>
      <c r="M861" s="3"/>
      <c r="N861" s="30"/>
      <c r="O861" s="3"/>
      <c r="P861" s="30"/>
      <c r="Q861" s="30"/>
      <c r="R861" s="30"/>
    </row>
    <row r="862" spans="1:18" ht="12.75" customHeight="1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"/>
      <c r="M862" s="3"/>
      <c r="N862" s="30"/>
      <c r="O862" s="3"/>
      <c r="P862" s="30"/>
      <c r="Q862" s="30"/>
      <c r="R862" s="30"/>
    </row>
    <row r="863" spans="1:18" ht="12.75" customHeight="1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"/>
      <c r="M863" s="3"/>
      <c r="N863" s="30"/>
      <c r="O863" s="3"/>
      <c r="P863" s="30"/>
      <c r="Q863" s="30"/>
      <c r="R863" s="30"/>
    </row>
    <row r="864" spans="1:18" ht="12.75" customHeight="1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"/>
      <c r="M864" s="3"/>
      <c r="N864" s="30"/>
      <c r="O864" s="3"/>
      <c r="P864" s="30"/>
      <c r="Q864" s="30"/>
      <c r="R864" s="30"/>
    </row>
    <row r="865" spans="1:18" ht="12.75" customHeight="1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"/>
      <c r="M865" s="3"/>
      <c r="N865" s="30"/>
      <c r="O865" s="3"/>
      <c r="P865" s="30"/>
      <c r="Q865" s="30"/>
      <c r="R865" s="30"/>
    </row>
    <row r="866" spans="1:18" ht="12.75" customHeight="1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"/>
      <c r="M866" s="3"/>
      <c r="N866" s="30"/>
      <c r="O866" s="3"/>
      <c r="P866" s="30"/>
      <c r="Q866" s="30"/>
      <c r="R866" s="30"/>
    </row>
    <row r="867" spans="1:18" ht="12.75" customHeight="1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"/>
      <c r="M867" s="3"/>
      <c r="N867" s="30"/>
      <c r="O867" s="3"/>
      <c r="P867" s="30"/>
      <c r="Q867" s="30"/>
      <c r="R867" s="30"/>
    </row>
    <row r="868" spans="1:18" ht="12.75" customHeight="1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"/>
      <c r="M868" s="3"/>
      <c r="N868" s="30"/>
      <c r="O868" s="3"/>
      <c r="P868" s="30"/>
      <c r="Q868" s="30"/>
      <c r="R868" s="30"/>
    </row>
    <row r="869" spans="1:18" ht="12.75" customHeight="1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"/>
      <c r="M869" s="3"/>
      <c r="N869" s="30"/>
      <c r="O869" s="3"/>
      <c r="P869" s="30"/>
      <c r="Q869" s="30"/>
      <c r="R869" s="30"/>
    </row>
    <row r="870" spans="1:18" ht="12.75" customHeight="1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"/>
      <c r="M870" s="3"/>
      <c r="N870" s="30"/>
      <c r="O870" s="3"/>
      <c r="P870" s="30"/>
      <c r="Q870" s="30"/>
      <c r="R870" s="30"/>
    </row>
    <row r="871" spans="1:18" ht="12.75" customHeight="1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"/>
      <c r="M871" s="3"/>
      <c r="N871" s="30"/>
      <c r="O871" s="3"/>
      <c r="P871" s="30"/>
      <c r="Q871" s="30"/>
      <c r="R871" s="30"/>
    </row>
    <row r="872" spans="1:18" ht="12.75" customHeight="1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"/>
      <c r="M872" s="3"/>
      <c r="N872" s="30"/>
      <c r="O872" s="3"/>
      <c r="P872" s="30"/>
      <c r="Q872" s="30"/>
      <c r="R872" s="30"/>
    </row>
    <row r="873" spans="1:18" ht="12.75" customHeight="1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"/>
      <c r="M873" s="3"/>
      <c r="N873" s="30"/>
      <c r="O873" s="3"/>
      <c r="P873" s="30"/>
      <c r="Q873" s="30"/>
      <c r="R873" s="30"/>
    </row>
    <row r="874" spans="1:18" ht="12.75" customHeight="1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"/>
      <c r="M874" s="3"/>
      <c r="N874" s="30"/>
      <c r="O874" s="3"/>
      <c r="P874" s="30"/>
      <c r="Q874" s="30"/>
      <c r="R874" s="30"/>
    </row>
    <row r="875" spans="1:18" ht="12.75" customHeight="1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"/>
      <c r="M875" s="3"/>
      <c r="N875" s="30"/>
      <c r="O875" s="3"/>
      <c r="P875" s="30"/>
      <c r="Q875" s="30"/>
      <c r="R875" s="30"/>
    </row>
    <row r="876" spans="1:18" ht="12.75" customHeight="1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"/>
      <c r="M876" s="3"/>
      <c r="N876" s="30"/>
      <c r="O876" s="3"/>
      <c r="P876" s="30"/>
      <c r="Q876" s="30"/>
      <c r="R876" s="30"/>
    </row>
    <row r="877" spans="1:18" ht="12.75" customHeight="1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"/>
      <c r="M877" s="3"/>
      <c r="N877" s="30"/>
      <c r="O877" s="3"/>
      <c r="P877" s="30"/>
      <c r="Q877" s="30"/>
      <c r="R877" s="30"/>
    </row>
    <row r="878" spans="1:18" ht="12.75" customHeight="1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"/>
      <c r="M878" s="3"/>
      <c r="N878" s="30"/>
      <c r="O878" s="3"/>
      <c r="P878" s="30"/>
      <c r="Q878" s="30"/>
      <c r="R878" s="30"/>
    </row>
    <row r="879" spans="1:18" ht="12.75" customHeight="1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"/>
      <c r="M879" s="3"/>
      <c r="N879" s="30"/>
      <c r="O879" s="3"/>
      <c r="P879" s="30"/>
      <c r="Q879" s="30"/>
      <c r="R879" s="30"/>
    </row>
    <row r="880" spans="1:18" ht="12.75" customHeight="1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"/>
      <c r="M880" s="3"/>
      <c r="N880" s="30"/>
      <c r="O880" s="3"/>
      <c r="P880" s="30"/>
      <c r="Q880" s="30"/>
      <c r="R880" s="30"/>
    </row>
    <row r="881" spans="1:18" ht="12.75" customHeight="1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"/>
      <c r="M881" s="3"/>
      <c r="N881" s="30"/>
      <c r="O881" s="3"/>
      <c r="P881" s="30"/>
      <c r="Q881" s="30"/>
      <c r="R881" s="30"/>
    </row>
    <row r="882" spans="1:18" ht="12.75" customHeight="1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"/>
      <c r="M882" s="3"/>
      <c r="N882" s="30"/>
      <c r="O882" s="3"/>
      <c r="P882" s="30"/>
      <c r="Q882" s="30"/>
      <c r="R882" s="30"/>
    </row>
    <row r="883" spans="1:18" ht="12.75" customHeight="1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"/>
      <c r="M883" s="3"/>
      <c r="N883" s="30"/>
      <c r="O883" s="3"/>
      <c r="P883" s="30"/>
      <c r="Q883" s="30"/>
      <c r="R883" s="30"/>
    </row>
    <row r="884" spans="1:18" ht="12.75" customHeight="1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"/>
      <c r="M884" s="3"/>
      <c r="N884" s="30"/>
      <c r="O884" s="3"/>
      <c r="P884" s="30"/>
      <c r="Q884" s="30"/>
      <c r="R884" s="30"/>
    </row>
    <row r="885" spans="1:18" ht="12.75" customHeight="1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"/>
      <c r="M885" s="3"/>
      <c r="N885" s="30"/>
      <c r="O885" s="3"/>
      <c r="P885" s="30"/>
      <c r="Q885" s="30"/>
      <c r="R885" s="30"/>
    </row>
    <row r="886" spans="1:18" ht="12.75" customHeight="1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"/>
      <c r="M886" s="3"/>
      <c r="N886" s="30"/>
      <c r="O886" s="3"/>
      <c r="P886" s="30"/>
      <c r="Q886" s="30"/>
      <c r="R886" s="30"/>
    </row>
    <row r="887" spans="1:18" ht="12.75" customHeight="1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"/>
      <c r="M887" s="3"/>
      <c r="N887" s="30"/>
      <c r="O887" s="3"/>
      <c r="P887" s="30"/>
      <c r="Q887" s="30"/>
      <c r="R887" s="30"/>
    </row>
    <row r="888" spans="1:18" ht="12.75" customHeight="1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"/>
      <c r="M888" s="3"/>
      <c r="N888" s="30"/>
      <c r="O888" s="3"/>
      <c r="P888" s="30"/>
      <c r="Q888" s="30"/>
      <c r="R888" s="30"/>
    </row>
    <row r="889" spans="1:18" ht="12.75" customHeight="1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"/>
      <c r="M889" s="3"/>
      <c r="N889" s="30"/>
      <c r="O889" s="3"/>
      <c r="P889" s="30"/>
      <c r="Q889" s="30"/>
      <c r="R889" s="30"/>
    </row>
    <row r="890" spans="1:18" ht="12.75" customHeight="1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"/>
      <c r="M890" s="3"/>
      <c r="N890" s="30"/>
      <c r="O890" s="3"/>
      <c r="P890" s="30"/>
      <c r="Q890" s="30"/>
      <c r="R890" s="30"/>
    </row>
    <row r="891" spans="1:18" ht="12.75" customHeight="1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"/>
      <c r="M891" s="3"/>
      <c r="N891" s="30"/>
      <c r="O891" s="3"/>
      <c r="P891" s="30"/>
      <c r="Q891" s="30"/>
      <c r="R891" s="30"/>
    </row>
    <row r="892" spans="1:18" ht="12.75" customHeight="1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"/>
      <c r="M892" s="3"/>
      <c r="N892" s="30"/>
      <c r="O892" s="3"/>
      <c r="P892" s="30"/>
      <c r="Q892" s="30"/>
      <c r="R892" s="30"/>
    </row>
    <row r="893" spans="1:18" ht="12.75" customHeight="1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"/>
      <c r="M893" s="3"/>
      <c r="N893" s="30"/>
      <c r="O893" s="3"/>
      <c r="P893" s="30"/>
      <c r="Q893" s="30"/>
      <c r="R893" s="30"/>
    </row>
    <row r="894" spans="1:18" ht="12.75" customHeight="1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"/>
      <c r="M894" s="3"/>
      <c r="N894" s="30"/>
      <c r="O894" s="3"/>
      <c r="P894" s="30"/>
      <c r="Q894" s="30"/>
      <c r="R894" s="30"/>
    </row>
    <row r="895" spans="1:18" ht="12.75" customHeight="1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"/>
      <c r="M895" s="3"/>
      <c r="N895" s="30"/>
      <c r="O895" s="3"/>
      <c r="P895" s="30"/>
      <c r="Q895" s="30"/>
      <c r="R895" s="30"/>
    </row>
    <row r="896" spans="1:18" ht="12.75" customHeight="1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"/>
      <c r="M896" s="3"/>
      <c r="N896" s="30"/>
      <c r="O896" s="3"/>
      <c r="P896" s="30"/>
      <c r="Q896" s="30"/>
      <c r="R896" s="30"/>
    </row>
    <row r="897" spans="1:18" ht="12.75" customHeight="1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"/>
      <c r="M897" s="3"/>
      <c r="N897" s="30"/>
      <c r="O897" s="3"/>
      <c r="P897" s="30"/>
      <c r="Q897" s="30"/>
      <c r="R897" s="30"/>
    </row>
    <row r="898" spans="1:18" ht="12.75" customHeight="1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"/>
      <c r="M898" s="3"/>
      <c r="N898" s="30"/>
      <c r="O898" s="3"/>
      <c r="P898" s="30"/>
      <c r="Q898" s="30"/>
      <c r="R898" s="30"/>
    </row>
    <row r="899" spans="1:18" ht="12.75" customHeight="1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"/>
      <c r="M899" s="3"/>
      <c r="N899" s="30"/>
      <c r="O899" s="3"/>
      <c r="P899" s="30"/>
      <c r="Q899" s="30"/>
      <c r="R899" s="30"/>
    </row>
    <row r="900" spans="1:18" ht="12.75" customHeight="1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"/>
      <c r="M900" s="3"/>
      <c r="N900" s="30"/>
      <c r="O900" s="3"/>
      <c r="P900" s="30"/>
      <c r="Q900" s="30"/>
      <c r="R900" s="30"/>
    </row>
    <row r="901" spans="1:18" ht="12.75" customHeight="1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"/>
      <c r="M901" s="3"/>
      <c r="N901" s="30"/>
      <c r="O901" s="3"/>
      <c r="P901" s="30"/>
      <c r="Q901" s="30"/>
      <c r="R901" s="30"/>
    </row>
    <row r="902" spans="1:18" ht="12.75" customHeight="1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"/>
      <c r="M902" s="3"/>
      <c r="N902" s="30"/>
      <c r="O902" s="3"/>
      <c r="P902" s="30"/>
      <c r="Q902" s="30"/>
      <c r="R902" s="30"/>
    </row>
    <row r="903" spans="1:18" ht="12.75" customHeight="1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"/>
      <c r="M903" s="3"/>
      <c r="N903" s="30"/>
      <c r="O903" s="3"/>
      <c r="P903" s="30"/>
      <c r="Q903" s="30"/>
      <c r="R903" s="30"/>
    </row>
    <row r="904" spans="1:18" ht="12.75" customHeight="1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"/>
      <c r="M904" s="3"/>
      <c r="N904" s="30"/>
      <c r="O904" s="3"/>
      <c r="P904" s="30"/>
      <c r="Q904" s="30"/>
      <c r="R904" s="30"/>
    </row>
    <row r="905" spans="1:18" ht="12.75" customHeight="1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"/>
      <c r="M905" s="3"/>
      <c r="N905" s="30"/>
      <c r="O905" s="3"/>
      <c r="P905" s="30"/>
      <c r="Q905" s="30"/>
      <c r="R905" s="30"/>
    </row>
    <row r="906" spans="1:18" ht="12.75" customHeight="1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"/>
      <c r="M906" s="3"/>
      <c r="N906" s="30"/>
      <c r="O906" s="3"/>
      <c r="P906" s="30"/>
      <c r="Q906" s="30"/>
      <c r="R906" s="30"/>
    </row>
    <row r="907" spans="1:18" ht="12.75" customHeight="1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"/>
      <c r="M907" s="3"/>
      <c r="N907" s="30"/>
      <c r="O907" s="3"/>
      <c r="P907" s="30"/>
      <c r="Q907" s="30"/>
      <c r="R907" s="30"/>
    </row>
    <row r="908" spans="1:18" ht="12.75" customHeight="1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"/>
      <c r="M908" s="3"/>
      <c r="N908" s="30"/>
      <c r="O908" s="3"/>
      <c r="P908" s="30"/>
      <c r="Q908" s="30"/>
      <c r="R908" s="30"/>
    </row>
    <row r="909" spans="1:18" ht="12.75" customHeight="1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"/>
      <c r="M909" s="3"/>
      <c r="N909" s="30"/>
      <c r="O909" s="3"/>
      <c r="P909" s="30"/>
      <c r="Q909" s="30"/>
      <c r="R909" s="30"/>
    </row>
    <row r="910" spans="1:18" ht="12.75" customHeight="1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"/>
      <c r="M910" s="3"/>
      <c r="N910" s="30"/>
      <c r="O910" s="3"/>
      <c r="P910" s="30"/>
      <c r="Q910" s="30"/>
      <c r="R910" s="30"/>
    </row>
    <row r="911" spans="1:18" ht="12.75" customHeight="1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"/>
      <c r="M911" s="3"/>
      <c r="N911" s="30"/>
      <c r="O911" s="3"/>
      <c r="P911" s="30"/>
      <c r="Q911" s="30"/>
      <c r="R911" s="30"/>
    </row>
    <row r="912" spans="1:18" ht="12.75" customHeight="1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"/>
      <c r="M912" s="3"/>
      <c r="N912" s="30"/>
      <c r="O912" s="3"/>
      <c r="P912" s="30"/>
      <c r="Q912" s="30"/>
      <c r="R912" s="30"/>
    </row>
    <row r="913" spans="1:18" ht="12.75" customHeight="1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"/>
      <c r="M913" s="3"/>
      <c r="N913" s="30"/>
      <c r="O913" s="3"/>
      <c r="P913" s="30"/>
      <c r="Q913" s="30"/>
      <c r="R913" s="30"/>
    </row>
    <row r="914" spans="1:18" ht="12.75" customHeight="1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"/>
      <c r="M914" s="3"/>
      <c r="N914" s="30"/>
      <c r="O914" s="3"/>
      <c r="P914" s="30"/>
      <c r="Q914" s="30"/>
      <c r="R914" s="30"/>
    </row>
    <row r="915" spans="1:18" ht="12.75" customHeight="1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"/>
      <c r="M915" s="3"/>
      <c r="N915" s="30"/>
      <c r="O915" s="3"/>
      <c r="P915" s="30"/>
      <c r="Q915" s="30"/>
      <c r="R915" s="30"/>
    </row>
    <row r="916" spans="1:18" ht="12.75" customHeight="1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"/>
      <c r="M916" s="3"/>
      <c r="N916" s="30"/>
      <c r="O916" s="3"/>
      <c r="P916" s="30"/>
      <c r="Q916" s="30"/>
      <c r="R916" s="30"/>
    </row>
    <row r="917" spans="1:18" ht="12.75" customHeight="1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"/>
      <c r="M917" s="3"/>
      <c r="N917" s="30"/>
      <c r="O917" s="3"/>
      <c r="P917" s="30"/>
      <c r="Q917" s="30"/>
      <c r="R917" s="30"/>
    </row>
    <row r="918" spans="1:18" ht="12.75" customHeight="1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"/>
      <c r="M918" s="3"/>
      <c r="N918" s="30"/>
      <c r="O918" s="3"/>
      <c r="P918" s="30"/>
      <c r="Q918" s="30"/>
      <c r="R918" s="30"/>
    </row>
    <row r="919" spans="1:18" ht="12.75" customHeight="1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"/>
      <c r="M919" s="3"/>
      <c r="N919" s="30"/>
      <c r="O919" s="3"/>
      <c r="P919" s="30"/>
      <c r="Q919" s="30"/>
      <c r="R919" s="30"/>
    </row>
    <row r="920" spans="1:18" ht="12.75" customHeight="1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"/>
      <c r="M920" s="3"/>
      <c r="N920" s="30"/>
      <c r="O920" s="3"/>
      <c r="P920" s="30"/>
      <c r="Q920" s="30"/>
      <c r="R920" s="30"/>
    </row>
    <row r="921" spans="1:18" ht="12.75" customHeight="1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"/>
      <c r="M921" s="3"/>
      <c r="N921" s="30"/>
      <c r="O921" s="3"/>
      <c r="P921" s="30"/>
      <c r="Q921" s="30"/>
      <c r="R921" s="30"/>
    </row>
    <row r="922" spans="1:18" ht="12.75" customHeight="1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"/>
      <c r="M922" s="3"/>
      <c r="N922" s="30"/>
      <c r="O922" s="3"/>
      <c r="P922" s="30"/>
      <c r="Q922" s="30"/>
      <c r="R922" s="30"/>
    </row>
    <row r="923" spans="1:18" ht="12.75" customHeight="1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"/>
      <c r="M923" s="3"/>
      <c r="N923" s="30"/>
      <c r="O923" s="3"/>
      <c r="P923" s="30"/>
      <c r="Q923" s="30"/>
      <c r="R923" s="30"/>
    </row>
    <row r="924" spans="1:18" ht="12.75" customHeight="1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"/>
      <c r="M924" s="3"/>
      <c r="N924" s="30"/>
      <c r="O924" s="3"/>
      <c r="P924" s="30"/>
      <c r="Q924" s="30"/>
      <c r="R924" s="30"/>
    </row>
    <row r="925" spans="1:18" ht="12.75" customHeight="1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"/>
      <c r="M925" s="3"/>
      <c r="N925" s="30"/>
      <c r="O925" s="3"/>
      <c r="P925" s="30"/>
      <c r="Q925" s="30"/>
      <c r="R925" s="30"/>
    </row>
    <row r="926" spans="1:18" ht="12.75" customHeight="1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"/>
      <c r="M926" s="3"/>
      <c r="N926" s="30"/>
      <c r="O926" s="3"/>
      <c r="P926" s="30"/>
      <c r="Q926" s="30"/>
      <c r="R926" s="30"/>
    </row>
    <row r="927" spans="1:18" ht="12.75" customHeight="1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"/>
      <c r="M927" s="3"/>
      <c r="N927" s="30"/>
      <c r="O927" s="3"/>
      <c r="P927" s="30"/>
      <c r="Q927" s="30"/>
      <c r="R927" s="30"/>
    </row>
    <row r="928" spans="1:18" ht="12.75" customHeight="1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"/>
      <c r="M928" s="3"/>
      <c r="N928" s="30"/>
      <c r="O928" s="3"/>
      <c r="P928" s="30"/>
      <c r="Q928" s="30"/>
      <c r="R928" s="30"/>
    </row>
    <row r="929" spans="1:18" ht="12.75" customHeight="1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"/>
      <c r="M929" s="3"/>
      <c r="N929" s="30"/>
      <c r="O929" s="3"/>
      <c r="P929" s="30"/>
      <c r="Q929" s="30"/>
      <c r="R929" s="30"/>
    </row>
    <row r="930" spans="1:18" ht="12.75" customHeight="1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"/>
      <c r="M930" s="3"/>
      <c r="N930" s="30"/>
      <c r="O930" s="3"/>
      <c r="P930" s="30"/>
      <c r="Q930" s="30"/>
      <c r="R930" s="30"/>
    </row>
    <row r="931" spans="1:18" ht="12.75" customHeight="1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"/>
      <c r="M931" s="3"/>
      <c r="N931" s="30"/>
      <c r="O931" s="3"/>
      <c r="P931" s="30"/>
      <c r="Q931" s="30"/>
      <c r="R931" s="30"/>
    </row>
    <row r="932" spans="1:18" ht="12.75" customHeight="1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"/>
      <c r="M932" s="3"/>
      <c r="N932" s="30"/>
      <c r="O932" s="3"/>
      <c r="P932" s="30"/>
      <c r="Q932" s="30"/>
      <c r="R932" s="30"/>
    </row>
    <row r="933" spans="1:18" ht="12.75" customHeight="1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"/>
      <c r="M933" s="3"/>
      <c r="N933" s="30"/>
      <c r="O933" s="3"/>
      <c r="P933" s="30"/>
      <c r="Q933" s="30"/>
      <c r="R933" s="30"/>
    </row>
    <row r="934" spans="1:18" ht="12.75" customHeight="1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"/>
      <c r="M934" s="3"/>
      <c r="N934" s="30"/>
      <c r="O934" s="3"/>
      <c r="P934" s="30"/>
      <c r="Q934" s="30"/>
      <c r="R934" s="30"/>
    </row>
    <row r="935" spans="1:18" ht="12.75" customHeight="1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"/>
      <c r="M935" s="3"/>
      <c r="N935" s="30"/>
      <c r="O935" s="3"/>
      <c r="P935" s="30"/>
      <c r="Q935" s="30"/>
      <c r="R935" s="30"/>
    </row>
    <row r="936" spans="1:18" ht="12.75" customHeight="1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"/>
      <c r="M936" s="3"/>
      <c r="N936" s="30"/>
      <c r="O936" s="3"/>
      <c r="P936" s="30"/>
      <c r="Q936" s="30"/>
      <c r="R936" s="30"/>
    </row>
    <row r="937" spans="1:18" ht="12.75" customHeight="1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"/>
      <c r="M937" s="3"/>
      <c r="N937" s="30"/>
      <c r="O937" s="3"/>
      <c r="P937" s="30"/>
      <c r="Q937" s="30"/>
      <c r="R937" s="30"/>
    </row>
    <row r="938" spans="1:18" ht="12.75" customHeight="1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"/>
      <c r="M938" s="3"/>
      <c r="N938" s="30"/>
      <c r="O938" s="3"/>
      <c r="P938" s="30"/>
      <c r="Q938" s="30"/>
      <c r="R938" s="30"/>
    </row>
    <row r="939" spans="1:18" ht="12.75" customHeight="1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"/>
      <c r="M939" s="3"/>
      <c r="N939" s="30"/>
      <c r="O939" s="3"/>
      <c r="P939" s="30"/>
      <c r="Q939" s="30"/>
      <c r="R939" s="30"/>
    </row>
    <row r="940" spans="1:18" ht="12.75" customHeight="1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"/>
      <c r="M940" s="3"/>
      <c r="N940" s="30"/>
      <c r="O940" s="3"/>
      <c r="P940" s="30"/>
      <c r="Q940" s="30"/>
      <c r="R940" s="30"/>
    </row>
    <row r="941" spans="1:18" ht="12.75" customHeight="1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"/>
      <c r="M941" s="3"/>
      <c r="N941" s="30"/>
      <c r="O941" s="3"/>
      <c r="P941" s="30"/>
      <c r="Q941" s="30"/>
      <c r="R941" s="30"/>
    </row>
    <row r="942" spans="1:18" ht="12.75" customHeight="1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"/>
      <c r="M942" s="3"/>
      <c r="N942" s="30"/>
      <c r="O942" s="3"/>
      <c r="P942" s="30"/>
      <c r="Q942" s="30"/>
      <c r="R942" s="30"/>
    </row>
    <row r="943" spans="1:18" ht="12.75" customHeight="1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"/>
      <c r="M943" s="3"/>
      <c r="N943" s="30"/>
      <c r="O943" s="3"/>
      <c r="P943" s="30"/>
      <c r="Q943" s="30"/>
      <c r="R943" s="30"/>
    </row>
    <row r="944" spans="1:18" ht="12.75" customHeight="1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"/>
      <c r="M944" s="3"/>
      <c r="N944" s="30"/>
      <c r="O944" s="3"/>
      <c r="P944" s="30"/>
      <c r="Q944" s="30"/>
      <c r="R944" s="30"/>
    </row>
    <row r="945" spans="1:18" ht="12.75" customHeight="1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"/>
      <c r="M945" s="3"/>
      <c r="N945" s="30"/>
      <c r="O945" s="3"/>
      <c r="P945" s="30"/>
      <c r="Q945" s="30"/>
      <c r="R945" s="30"/>
    </row>
    <row r="946" spans="1:18" ht="12.75" customHeight="1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"/>
      <c r="M946" s="3"/>
      <c r="N946" s="30"/>
      <c r="O946" s="3"/>
      <c r="P946" s="30"/>
      <c r="Q946" s="30"/>
      <c r="R946" s="30"/>
    </row>
    <row r="947" spans="1:18" ht="12.75" customHeight="1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"/>
      <c r="M947" s="3"/>
      <c r="N947" s="30"/>
      <c r="O947" s="3"/>
      <c r="P947" s="30"/>
      <c r="Q947" s="30"/>
      <c r="R947" s="30"/>
    </row>
    <row r="948" spans="1:18" ht="12.75" customHeight="1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"/>
      <c r="M948" s="3"/>
      <c r="N948" s="30"/>
      <c r="O948" s="3"/>
      <c r="P948" s="30"/>
      <c r="Q948" s="30"/>
      <c r="R948" s="30"/>
    </row>
    <row r="949" spans="1:18" ht="12.75" customHeight="1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"/>
      <c r="M949" s="3"/>
      <c r="N949" s="30"/>
      <c r="O949" s="3"/>
      <c r="P949" s="30"/>
      <c r="Q949" s="30"/>
      <c r="R949" s="30"/>
    </row>
    <row r="950" spans="1:18" ht="12.75" customHeight="1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"/>
      <c r="M950" s="3"/>
      <c r="N950" s="30"/>
      <c r="O950" s="3"/>
      <c r="P950" s="30"/>
      <c r="Q950" s="30"/>
      <c r="R950" s="30"/>
    </row>
    <row r="951" spans="1:18" ht="12.75" customHeight="1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"/>
      <c r="M951" s="3"/>
      <c r="N951" s="30"/>
      <c r="O951" s="3"/>
      <c r="P951" s="30"/>
      <c r="Q951" s="30"/>
      <c r="R951" s="30"/>
    </row>
    <row r="952" spans="1:18" ht="12.75" customHeight="1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"/>
      <c r="M952" s="3"/>
      <c r="N952" s="30"/>
      <c r="O952" s="3"/>
      <c r="P952" s="30"/>
      <c r="Q952" s="30"/>
      <c r="R952" s="30"/>
    </row>
    <row r="953" spans="1:18" ht="12.75" customHeight="1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"/>
      <c r="M953" s="3"/>
      <c r="N953" s="30"/>
      <c r="O953" s="3"/>
      <c r="P953" s="30"/>
      <c r="Q953" s="30"/>
      <c r="R953" s="30"/>
    </row>
    <row r="954" spans="1:18" ht="12.75" customHeight="1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"/>
      <c r="M954" s="3"/>
      <c r="N954" s="30"/>
      <c r="O954" s="3"/>
      <c r="P954" s="30"/>
      <c r="Q954" s="30"/>
      <c r="R954" s="30"/>
    </row>
    <row r="955" spans="1:18" ht="12.75" customHeight="1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"/>
      <c r="M955" s="3"/>
      <c r="N955" s="30"/>
      <c r="O955" s="3"/>
      <c r="P955" s="30"/>
      <c r="Q955" s="30"/>
      <c r="R955" s="30"/>
    </row>
    <row r="956" spans="1:18" ht="12.75" customHeight="1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"/>
      <c r="M956" s="3"/>
      <c r="N956" s="30"/>
      <c r="O956" s="3"/>
      <c r="P956" s="30"/>
      <c r="Q956" s="30"/>
      <c r="R956" s="30"/>
    </row>
    <row r="957" spans="1:18" ht="12.75" customHeight="1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"/>
      <c r="M957" s="3"/>
      <c r="N957" s="30"/>
      <c r="O957" s="3"/>
      <c r="P957" s="30"/>
      <c r="Q957" s="30"/>
      <c r="R957" s="30"/>
    </row>
    <row r="958" spans="1:18" ht="12.75" customHeight="1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"/>
      <c r="M958" s="3"/>
      <c r="N958" s="30"/>
      <c r="O958" s="3"/>
      <c r="P958" s="30"/>
      <c r="Q958" s="30"/>
      <c r="R958" s="30"/>
    </row>
    <row r="959" spans="1:18" ht="12.75" customHeight="1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"/>
      <c r="M959" s="3"/>
      <c r="N959" s="30"/>
      <c r="O959" s="3"/>
      <c r="P959" s="30"/>
      <c r="Q959" s="30"/>
      <c r="R959" s="30"/>
    </row>
    <row r="960" spans="1:18" ht="12.75" customHeight="1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"/>
      <c r="M960" s="3"/>
      <c r="N960" s="30"/>
      <c r="O960" s="3"/>
      <c r="P960" s="30"/>
      <c r="Q960" s="30"/>
      <c r="R960" s="30"/>
    </row>
    <row r="961" spans="1:18" ht="12.75" customHeight="1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"/>
      <c r="M961" s="3"/>
      <c r="N961" s="30"/>
      <c r="O961" s="3"/>
      <c r="P961" s="30"/>
      <c r="Q961" s="30"/>
      <c r="R961" s="30"/>
    </row>
    <row r="962" spans="1:18" ht="12.75" customHeight="1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"/>
      <c r="M962" s="3"/>
      <c r="N962" s="30"/>
      <c r="O962" s="3"/>
      <c r="P962" s="30"/>
      <c r="Q962" s="30"/>
      <c r="R962" s="30"/>
    </row>
    <row r="963" spans="1:18" ht="12.75" customHeight="1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"/>
      <c r="M963" s="3"/>
      <c r="N963" s="30"/>
      <c r="O963" s="3"/>
      <c r="P963" s="30"/>
      <c r="Q963" s="30"/>
      <c r="R963" s="30"/>
    </row>
    <row r="964" spans="1:18" ht="12.75" customHeight="1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"/>
      <c r="M964" s="3"/>
      <c r="N964" s="30"/>
      <c r="O964" s="3"/>
      <c r="P964" s="30"/>
      <c r="Q964" s="30"/>
      <c r="R964" s="30"/>
    </row>
    <row r="965" spans="1:18" ht="12.75" customHeight="1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"/>
      <c r="M965" s="3"/>
      <c r="N965" s="30"/>
      <c r="O965" s="3"/>
      <c r="P965" s="30"/>
      <c r="Q965" s="30"/>
      <c r="R965" s="30"/>
    </row>
    <row r="966" spans="1:18" ht="12.75" customHeight="1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"/>
      <c r="M966" s="3"/>
      <c r="N966" s="30"/>
      <c r="O966" s="3"/>
      <c r="P966" s="30"/>
      <c r="Q966" s="30"/>
      <c r="R966" s="30"/>
    </row>
    <row r="967" spans="1:18" ht="12.75" customHeight="1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"/>
      <c r="M967" s="3"/>
      <c r="N967" s="30"/>
      <c r="O967" s="3"/>
      <c r="P967" s="30"/>
      <c r="Q967" s="30"/>
      <c r="R967" s="30"/>
    </row>
    <row r="968" spans="1:18" ht="12.75" customHeight="1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"/>
      <c r="M968" s="3"/>
      <c r="N968" s="30"/>
      <c r="O968" s="3"/>
      <c r="P968" s="30"/>
      <c r="Q968" s="30"/>
      <c r="R968" s="30"/>
    </row>
    <row r="969" spans="1:18" ht="12.75" customHeight="1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"/>
      <c r="M969" s="3"/>
      <c r="N969" s="30"/>
      <c r="O969" s="3"/>
      <c r="P969" s="30"/>
      <c r="Q969" s="30"/>
      <c r="R969" s="30"/>
    </row>
    <row r="970" spans="1:18" ht="12.75" customHeight="1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"/>
      <c r="M970" s="3"/>
      <c r="N970" s="30"/>
      <c r="O970" s="3"/>
      <c r="P970" s="30"/>
      <c r="Q970" s="30"/>
      <c r="R970" s="30"/>
    </row>
    <row r="971" spans="1:18" ht="12.75" customHeight="1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"/>
      <c r="M971" s="3"/>
      <c r="N971" s="30"/>
      <c r="O971" s="3"/>
      <c r="P971" s="30"/>
      <c r="Q971" s="30"/>
      <c r="R971" s="30"/>
    </row>
    <row r="972" spans="1:18" ht="12.75" customHeight="1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"/>
      <c r="M972" s="3"/>
      <c r="N972" s="30"/>
      <c r="O972" s="3"/>
      <c r="P972" s="30"/>
      <c r="Q972" s="30"/>
      <c r="R972" s="30"/>
    </row>
    <row r="973" spans="1:18" ht="12.75" customHeight="1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"/>
      <c r="M973" s="3"/>
      <c r="N973" s="30"/>
      <c r="O973" s="3"/>
      <c r="P973" s="30"/>
      <c r="Q973" s="30"/>
      <c r="R973" s="30"/>
    </row>
    <row r="974" spans="1:18" ht="12.75" customHeight="1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"/>
      <c r="M974" s="3"/>
      <c r="N974" s="30"/>
      <c r="O974" s="3"/>
      <c r="P974" s="30"/>
      <c r="Q974" s="30"/>
      <c r="R974" s="30"/>
    </row>
    <row r="975" spans="1:18" ht="12.75" customHeight="1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"/>
      <c r="M975" s="3"/>
      <c r="N975" s="30"/>
      <c r="O975" s="3"/>
      <c r="P975" s="30"/>
      <c r="Q975" s="30"/>
      <c r="R975" s="30"/>
    </row>
    <row r="976" spans="1:18" ht="12.75" customHeight="1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"/>
      <c r="M976" s="3"/>
      <c r="N976" s="30"/>
      <c r="O976" s="3"/>
      <c r="P976" s="30"/>
      <c r="Q976" s="30"/>
      <c r="R976" s="30"/>
    </row>
    <row r="977" spans="1:18" ht="12.75" customHeight="1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"/>
      <c r="M977" s="3"/>
      <c r="N977" s="30"/>
      <c r="O977" s="3"/>
      <c r="P977" s="30"/>
      <c r="Q977" s="30"/>
      <c r="R977" s="30"/>
    </row>
    <row r="978" spans="1:18" ht="12.75" customHeight="1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"/>
      <c r="M978" s="3"/>
      <c r="N978" s="30"/>
      <c r="O978" s="3"/>
      <c r="P978" s="30"/>
      <c r="Q978" s="30"/>
      <c r="R978" s="30"/>
    </row>
    <row r="979" spans="1:18" ht="12.75" customHeight="1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"/>
      <c r="M979" s="3"/>
      <c r="N979" s="30"/>
      <c r="O979" s="3"/>
      <c r="P979" s="30"/>
      <c r="Q979" s="30"/>
      <c r="R979" s="30"/>
    </row>
    <row r="980" spans="1:18" ht="12.75" customHeight="1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"/>
      <c r="M980" s="3"/>
      <c r="N980" s="30"/>
      <c r="O980" s="3"/>
      <c r="P980" s="30"/>
      <c r="Q980" s="30"/>
      <c r="R980" s="30"/>
    </row>
    <row r="981" spans="1:18" ht="12.75" customHeight="1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"/>
      <c r="M981" s="3"/>
      <c r="N981" s="30"/>
      <c r="O981" s="3"/>
      <c r="P981" s="30"/>
      <c r="Q981" s="30"/>
      <c r="R981" s="30"/>
    </row>
    <row r="982" spans="1:18" ht="12.75" customHeight="1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"/>
      <c r="M982" s="3"/>
      <c r="N982" s="30"/>
      <c r="O982" s="3"/>
      <c r="P982" s="30"/>
      <c r="Q982" s="30"/>
      <c r="R982" s="30"/>
    </row>
    <row r="983" spans="1:18" ht="12.75" customHeight="1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"/>
      <c r="M983" s="3"/>
      <c r="N983" s="30"/>
      <c r="O983" s="3"/>
      <c r="P983" s="30"/>
      <c r="Q983" s="30"/>
      <c r="R983" s="30"/>
    </row>
    <row r="984" spans="1:18" ht="12.75" customHeight="1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"/>
      <c r="M984" s="3"/>
      <c r="N984" s="30"/>
      <c r="O984" s="3"/>
      <c r="P984" s="30"/>
      <c r="Q984" s="30"/>
      <c r="R984" s="30"/>
    </row>
    <row r="985" spans="1:18" ht="12.75" customHeight="1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"/>
      <c r="M985" s="3"/>
      <c r="N985" s="30"/>
      <c r="O985" s="3"/>
      <c r="P985" s="30"/>
      <c r="Q985" s="30"/>
      <c r="R985" s="30"/>
    </row>
    <row r="986" spans="1:18" ht="12.75" customHeight="1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"/>
      <c r="M986" s="3"/>
      <c r="N986" s="30"/>
      <c r="O986" s="3"/>
      <c r="P986" s="30"/>
      <c r="Q986" s="30"/>
      <c r="R986" s="30"/>
    </row>
    <row r="987" spans="1:18" ht="12.75" customHeight="1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"/>
      <c r="M987" s="3"/>
      <c r="N987" s="30"/>
      <c r="O987" s="3"/>
      <c r="P987" s="30"/>
      <c r="Q987" s="30"/>
      <c r="R987" s="30"/>
    </row>
    <row r="988" spans="1:18" ht="12.75" customHeight="1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"/>
      <c r="M988" s="3"/>
      <c r="N988" s="30"/>
      <c r="O988" s="3"/>
      <c r="P988" s="30"/>
      <c r="Q988" s="30"/>
      <c r="R988" s="30"/>
    </row>
    <row r="989" spans="1:18" ht="12.75" customHeight="1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"/>
      <c r="M989" s="3"/>
      <c r="N989" s="30"/>
      <c r="O989" s="3"/>
      <c r="P989" s="30"/>
      <c r="Q989" s="30"/>
      <c r="R989" s="30"/>
    </row>
    <row r="990" spans="1:18" ht="12.75" customHeight="1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"/>
      <c r="M990" s="3"/>
      <c r="N990" s="30"/>
      <c r="O990" s="3"/>
      <c r="P990" s="30"/>
      <c r="Q990" s="30"/>
      <c r="R990" s="30"/>
    </row>
    <row r="991" spans="1:18" ht="12.75" customHeight="1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"/>
      <c r="M991" s="3"/>
      <c r="N991" s="30"/>
      <c r="O991" s="3"/>
      <c r="P991" s="30"/>
      <c r="Q991" s="30"/>
      <c r="R991" s="30"/>
    </row>
    <row r="992" spans="1:18" ht="12.75" customHeight="1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"/>
      <c r="M992" s="3"/>
      <c r="N992" s="30"/>
      <c r="O992" s="3"/>
      <c r="P992" s="30"/>
      <c r="Q992" s="30"/>
      <c r="R992" s="30"/>
    </row>
    <row r="993" spans="1:18" ht="12.75" customHeight="1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"/>
      <c r="M993" s="3"/>
      <c r="N993" s="30"/>
      <c r="O993" s="3"/>
      <c r="P993" s="30"/>
      <c r="Q993" s="30"/>
      <c r="R993" s="30"/>
    </row>
    <row r="994" spans="1:18" ht="12.75" customHeight="1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"/>
      <c r="M994" s="3"/>
      <c r="N994" s="30"/>
      <c r="O994" s="3"/>
      <c r="P994" s="30"/>
      <c r="Q994" s="30"/>
      <c r="R994" s="30"/>
    </row>
    <row r="995" spans="1:18" ht="12.75" customHeight="1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"/>
      <c r="M995" s="3"/>
      <c r="N995" s="30"/>
      <c r="O995" s="3"/>
      <c r="P995" s="30"/>
      <c r="Q995" s="30"/>
      <c r="R995" s="30"/>
    </row>
    <row r="996" spans="1:18" ht="12.75" customHeight="1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"/>
      <c r="M996" s="3"/>
      <c r="N996" s="30"/>
      <c r="O996" s="3"/>
      <c r="P996" s="30"/>
      <c r="Q996" s="30"/>
      <c r="R996" s="30"/>
    </row>
    <row r="997" spans="1:18" ht="12.75" customHeight="1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"/>
      <c r="M997" s="3"/>
      <c r="N997" s="30"/>
      <c r="O997" s="3"/>
      <c r="P997" s="30"/>
      <c r="Q997" s="30"/>
      <c r="R997" s="30"/>
    </row>
    <row r="998" spans="1:18" ht="12.75" customHeight="1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"/>
      <c r="M998" s="3"/>
      <c r="N998" s="30"/>
      <c r="O998" s="3"/>
      <c r="P998" s="30"/>
      <c r="Q998" s="30"/>
      <c r="R998" s="30"/>
    </row>
    <row r="999" spans="1:18" ht="12.75" customHeight="1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"/>
      <c r="M999" s="3"/>
      <c r="N999" s="30"/>
      <c r="O999" s="3"/>
      <c r="P999" s="30"/>
      <c r="Q999" s="30"/>
      <c r="R999" s="30"/>
    </row>
    <row r="1000" spans="1:18" ht="12.75" customHeight="1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"/>
      <c r="M1000" s="3"/>
      <c r="N1000" s="30"/>
      <c r="O1000" s="3"/>
      <c r="P1000" s="30"/>
      <c r="Q1000" s="30"/>
      <c r="R1000" s="30"/>
    </row>
  </sheetData>
  <mergeCells count="288">
    <mergeCell ref="Q523:Q524"/>
    <mergeCell ref="R523:R524"/>
    <mergeCell ref="E541:J541"/>
    <mergeCell ref="B522:J522"/>
    <mergeCell ref="A523:A524"/>
    <mergeCell ref="B523:J523"/>
    <mergeCell ref="K523:K524"/>
    <mergeCell ref="L523:L524"/>
    <mergeCell ref="M523:M524"/>
    <mergeCell ref="N523:N524"/>
    <mergeCell ref="O523:O524"/>
    <mergeCell ref="P523:P524"/>
    <mergeCell ref="Q501:Q502"/>
    <mergeCell ref="R501:R502"/>
    <mergeCell ref="E519:J519"/>
    <mergeCell ref="B500:J500"/>
    <mergeCell ref="A501:A502"/>
    <mergeCell ref="B501:J501"/>
    <mergeCell ref="K501:K502"/>
    <mergeCell ref="L501:L502"/>
    <mergeCell ref="M501:M502"/>
    <mergeCell ref="N501:N502"/>
    <mergeCell ref="O501:O502"/>
    <mergeCell ref="P501:P502"/>
    <mergeCell ref="Q479:Q480"/>
    <mergeCell ref="R479:R480"/>
    <mergeCell ref="E497:J497"/>
    <mergeCell ref="B478:J478"/>
    <mergeCell ref="A479:A480"/>
    <mergeCell ref="B479:J479"/>
    <mergeCell ref="K479:K480"/>
    <mergeCell ref="L479:L480"/>
    <mergeCell ref="M479:M480"/>
    <mergeCell ref="N479:N480"/>
    <mergeCell ref="O479:O480"/>
    <mergeCell ref="P479:P480"/>
    <mergeCell ref="Q457:Q458"/>
    <mergeCell ref="R457:R458"/>
    <mergeCell ref="E475:J475"/>
    <mergeCell ref="B456:J456"/>
    <mergeCell ref="A457:A458"/>
    <mergeCell ref="B457:J457"/>
    <mergeCell ref="K457:K458"/>
    <mergeCell ref="L457:L458"/>
    <mergeCell ref="M457:M458"/>
    <mergeCell ref="N457:N458"/>
    <mergeCell ref="O457:O458"/>
    <mergeCell ref="P457:P458"/>
    <mergeCell ref="N390:N391"/>
    <mergeCell ref="O390:O391"/>
    <mergeCell ref="P390:P391"/>
    <mergeCell ref="Q390:Q391"/>
    <mergeCell ref="R390:R391"/>
    <mergeCell ref="E386:J386"/>
    <mergeCell ref="B389:J389"/>
    <mergeCell ref="A390:A391"/>
    <mergeCell ref="B390:J390"/>
    <mergeCell ref="K390:K391"/>
    <mergeCell ref="L390:L391"/>
    <mergeCell ref="M390:M391"/>
    <mergeCell ref="N368:N369"/>
    <mergeCell ref="O368:O369"/>
    <mergeCell ref="P368:P369"/>
    <mergeCell ref="Q368:Q369"/>
    <mergeCell ref="R368:R369"/>
    <mergeCell ref="E364:J364"/>
    <mergeCell ref="B367:J367"/>
    <mergeCell ref="A368:A369"/>
    <mergeCell ref="B368:J368"/>
    <mergeCell ref="K368:K369"/>
    <mergeCell ref="L368:L369"/>
    <mergeCell ref="M368:M369"/>
    <mergeCell ref="N346:N347"/>
    <mergeCell ref="O346:O347"/>
    <mergeCell ref="P346:P347"/>
    <mergeCell ref="Q346:Q347"/>
    <mergeCell ref="R346:R347"/>
    <mergeCell ref="E342:J342"/>
    <mergeCell ref="B345:J345"/>
    <mergeCell ref="A346:A347"/>
    <mergeCell ref="B346:J346"/>
    <mergeCell ref="K346:K347"/>
    <mergeCell ref="L346:L347"/>
    <mergeCell ref="M346:M347"/>
    <mergeCell ref="L280:L281"/>
    <mergeCell ref="N324:N325"/>
    <mergeCell ref="O324:O325"/>
    <mergeCell ref="P324:P325"/>
    <mergeCell ref="Q324:Q325"/>
    <mergeCell ref="R324:R325"/>
    <mergeCell ref="E320:J320"/>
    <mergeCell ref="B323:J323"/>
    <mergeCell ref="A324:A325"/>
    <mergeCell ref="B324:J324"/>
    <mergeCell ref="K324:K325"/>
    <mergeCell ref="L324:L325"/>
    <mergeCell ref="M324:M325"/>
    <mergeCell ref="N302:N303"/>
    <mergeCell ref="O302:O303"/>
    <mergeCell ref="P302:P303"/>
    <mergeCell ref="Q302:Q303"/>
    <mergeCell ref="R302:R303"/>
    <mergeCell ref="E298:J298"/>
    <mergeCell ref="B301:J301"/>
    <mergeCell ref="A302:A303"/>
    <mergeCell ref="B302:J302"/>
    <mergeCell ref="K302:K303"/>
    <mergeCell ref="L302:L303"/>
    <mergeCell ref="M302:M303"/>
    <mergeCell ref="E453:J453"/>
    <mergeCell ref="N234:N235"/>
    <mergeCell ref="O234:O235"/>
    <mergeCell ref="P234:P235"/>
    <mergeCell ref="Q234:Q235"/>
    <mergeCell ref="R234:R235"/>
    <mergeCell ref="E230:J230"/>
    <mergeCell ref="B233:J233"/>
    <mergeCell ref="R257:R258"/>
    <mergeCell ref="N435:N436"/>
    <mergeCell ref="O435:O436"/>
    <mergeCell ref="P435:P436"/>
    <mergeCell ref="Q435:Q436"/>
    <mergeCell ref="R435:R436"/>
    <mergeCell ref="E430:J430"/>
    <mergeCell ref="B434:J434"/>
    <mergeCell ref="R412:R413"/>
    <mergeCell ref="N280:N281"/>
    <mergeCell ref="O280:O281"/>
    <mergeCell ref="P280:P281"/>
    <mergeCell ref="Q280:Q281"/>
    <mergeCell ref="R280:R281"/>
    <mergeCell ref="E275:J275"/>
    <mergeCell ref="O257:O258"/>
    <mergeCell ref="P257:P258"/>
    <mergeCell ref="Q257:Q258"/>
    <mergeCell ref="E253:J253"/>
    <mergeCell ref="B256:J256"/>
    <mergeCell ref="A257:A258"/>
    <mergeCell ref="B257:J257"/>
    <mergeCell ref="K257:K258"/>
    <mergeCell ref="L257:L258"/>
    <mergeCell ref="M257:M258"/>
    <mergeCell ref="A435:A436"/>
    <mergeCell ref="B435:J435"/>
    <mergeCell ref="K435:K436"/>
    <mergeCell ref="L435:L436"/>
    <mergeCell ref="M435:M436"/>
    <mergeCell ref="N50:N51"/>
    <mergeCell ref="O50:O51"/>
    <mergeCell ref="P50:P51"/>
    <mergeCell ref="Q50:Q51"/>
    <mergeCell ref="N412:N413"/>
    <mergeCell ref="O412:O413"/>
    <mergeCell ref="P412:P413"/>
    <mergeCell ref="Q412:Q413"/>
    <mergeCell ref="E408:J408"/>
    <mergeCell ref="B411:J411"/>
    <mergeCell ref="A412:A413"/>
    <mergeCell ref="B412:J412"/>
    <mergeCell ref="K412:K413"/>
    <mergeCell ref="L412:L413"/>
    <mergeCell ref="M412:M413"/>
    <mergeCell ref="M280:M281"/>
    <mergeCell ref="N211:N212"/>
    <mergeCell ref="O211:O212"/>
    <mergeCell ref="P211:P212"/>
    <mergeCell ref="R50:R51"/>
    <mergeCell ref="D46:J46"/>
    <mergeCell ref="B49:J49"/>
    <mergeCell ref="A50:A51"/>
    <mergeCell ref="B50:J50"/>
    <mergeCell ref="K50:K51"/>
    <mergeCell ref="L50:L51"/>
    <mergeCell ref="M50:M51"/>
    <mergeCell ref="N27:N28"/>
    <mergeCell ref="O27:O28"/>
    <mergeCell ref="P27:P28"/>
    <mergeCell ref="Q27:Q28"/>
    <mergeCell ref="R27:R28"/>
    <mergeCell ref="D23:J23"/>
    <mergeCell ref="B26:J26"/>
    <mergeCell ref="A27:A28"/>
    <mergeCell ref="B27:J27"/>
    <mergeCell ref="K27:K28"/>
    <mergeCell ref="L27:L28"/>
    <mergeCell ref="M27:M28"/>
    <mergeCell ref="O4:O5"/>
    <mergeCell ref="P4:P5"/>
    <mergeCell ref="Q4:Q5"/>
    <mergeCell ref="R4:R5"/>
    <mergeCell ref="B3:J3"/>
    <mergeCell ref="A4:A5"/>
    <mergeCell ref="B4:J4"/>
    <mergeCell ref="K4:K5"/>
    <mergeCell ref="L4:L5"/>
    <mergeCell ref="M4:M5"/>
    <mergeCell ref="N4:N5"/>
    <mergeCell ref="B279:J279"/>
    <mergeCell ref="A280:A281"/>
    <mergeCell ref="B280:J280"/>
    <mergeCell ref="K280:K281"/>
    <mergeCell ref="N188:N189"/>
    <mergeCell ref="O188:O189"/>
    <mergeCell ref="P188:P189"/>
    <mergeCell ref="Q188:Q189"/>
    <mergeCell ref="R188:R189"/>
    <mergeCell ref="Q211:Q212"/>
    <mergeCell ref="R211:R212"/>
    <mergeCell ref="D207:J207"/>
    <mergeCell ref="B210:J210"/>
    <mergeCell ref="A211:A212"/>
    <mergeCell ref="B211:J211"/>
    <mergeCell ref="K211:K212"/>
    <mergeCell ref="L211:L212"/>
    <mergeCell ref="M211:M212"/>
    <mergeCell ref="A234:A235"/>
    <mergeCell ref="B234:J234"/>
    <mergeCell ref="K234:K235"/>
    <mergeCell ref="L234:L235"/>
    <mergeCell ref="M234:M235"/>
    <mergeCell ref="N257:N258"/>
    <mergeCell ref="D184:J184"/>
    <mergeCell ref="B187:J187"/>
    <mergeCell ref="A188:A189"/>
    <mergeCell ref="B188:J188"/>
    <mergeCell ref="K188:K189"/>
    <mergeCell ref="L188:L189"/>
    <mergeCell ref="M188:M189"/>
    <mergeCell ref="N165:N166"/>
    <mergeCell ref="O165:O166"/>
    <mergeCell ref="P165:P166"/>
    <mergeCell ref="Q165:Q166"/>
    <mergeCell ref="R165:R166"/>
    <mergeCell ref="D161:J161"/>
    <mergeCell ref="B164:J164"/>
    <mergeCell ref="A165:A166"/>
    <mergeCell ref="B165:J165"/>
    <mergeCell ref="K165:K166"/>
    <mergeCell ref="L165:L166"/>
    <mergeCell ref="M165:M166"/>
    <mergeCell ref="N142:N143"/>
    <mergeCell ref="O142:O143"/>
    <mergeCell ref="P142:P143"/>
    <mergeCell ref="Q142:Q143"/>
    <mergeCell ref="R142:R143"/>
    <mergeCell ref="D138:J138"/>
    <mergeCell ref="B141:J141"/>
    <mergeCell ref="A142:A143"/>
    <mergeCell ref="B142:J142"/>
    <mergeCell ref="K142:K143"/>
    <mergeCell ref="L142:L143"/>
    <mergeCell ref="M142:M143"/>
    <mergeCell ref="N119:N120"/>
    <mergeCell ref="O119:O120"/>
    <mergeCell ref="P119:P120"/>
    <mergeCell ref="Q119:Q120"/>
    <mergeCell ref="R119:R120"/>
    <mergeCell ref="D115:J115"/>
    <mergeCell ref="B118:J118"/>
    <mergeCell ref="A119:A120"/>
    <mergeCell ref="B119:J119"/>
    <mergeCell ref="K119:K120"/>
    <mergeCell ref="L119:L120"/>
    <mergeCell ref="M119:M120"/>
    <mergeCell ref="N96:N97"/>
    <mergeCell ref="O96:O97"/>
    <mergeCell ref="P96:P97"/>
    <mergeCell ref="Q96:Q97"/>
    <mergeCell ref="R96:R97"/>
    <mergeCell ref="D92:J92"/>
    <mergeCell ref="B95:J95"/>
    <mergeCell ref="A96:A97"/>
    <mergeCell ref="B96:J96"/>
    <mergeCell ref="K96:K97"/>
    <mergeCell ref="L96:L97"/>
    <mergeCell ref="M96:M97"/>
    <mergeCell ref="N73:N74"/>
    <mergeCell ref="O73:O74"/>
    <mergeCell ref="P73:P74"/>
    <mergeCell ref="Q73:Q74"/>
    <mergeCell ref="R73:R74"/>
    <mergeCell ref="D69:J69"/>
    <mergeCell ref="B72:J72"/>
    <mergeCell ref="A73:A74"/>
    <mergeCell ref="B73:J73"/>
    <mergeCell ref="K73:K74"/>
    <mergeCell ref="L73:L74"/>
    <mergeCell ref="M73:M74"/>
  </mergeCells>
  <pageMargins left="0.7" right="0.7" top="0.75" bottom="0.75" header="0" footer="0"/>
  <pageSetup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L1000"/>
  <sheetViews>
    <sheetView workbookViewId="0"/>
  </sheetViews>
  <sheetFormatPr baseColWidth="10" defaultColWidth="12.5703125" defaultRowHeight="15" customHeight="1"/>
  <cols>
    <col min="1" max="1" width="10" customWidth="1"/>
    <col min="2" max="2" width="4.5703125" customWidth="1"/>
    <col min="3" max="3" width="5" customWidth="1"/>
    <col min="4" max="4" width="3" customWidth="1"/>
    <col min="5" max="5" width="5.85546875" customWidth="1"/>
    <col min="6" max="6" width="4" customWidth="1"/>
    <col min="7" max="9" width="4.5703125" customWidth="1"/>
    <col min="10" max="26" width="10" customWidth="1"/>
  </cols>
  <sheetData>
    <row r="1" spans="1:12" ht="12.75" customHeight="1"/>
    <row r="2" spans="1:12" ht="12.75" customHeight="1"/>
    <row r="3" spans="1:12" ht="12.75" customHeight="1"/>
    <row r="4" spans="1:12" ht="12.75" customHeight="1"/>
    <row r="5" spans="1:12" ht="12.75" customHeight="1">
      <c r="A5" s="40" t="s">
        <v>81</v>
      </c>
    </row>
    <row r="6" spans="1:12" ht="12.75" customHeight="1">
      <c r="B6" s="299" t="s">
        <v>2</v>
      </c>
      <c r="C6" s="297"/>
      <c r="D6" s="297"/>
      <c r="E6" s="328"/>
      <c r="F6" s="243"/>
      <c r="G6" s="243"/>
      <c r="H6" s="243"/>
      <c r="I6" s="243"/>
      <c r="J6" s="154" t="s">
        <v>11</v>
      </c>
      <c r="L6" s="30" t="s">
        <v>83</v>
      </c>
    </row>
    <row r="7" spans="1:12" ht="25.5" customHeight="1">
      <c r="A7" s="152" t="s">
        <v>10</v>
      </c>
      <c r="B7" s="153">
        <v>1</v>
      </c>
      <c r="C7" s="153">
        <v>2</v>
      </c>
      <c r="D7" s="30">
        <v>3</v>
      </c>
      <c r="E7" s="30">
        <v>4</v>
      </c>
      <c r="F7" s="30">
        <v>5</v>
      </c>
      <c r="G7" s="30">
        <v>6</v>
      </c>
      <c r="H7" s="30">
        <v>7</v>
      </c>
      <c r="I7" s="30">
        <v>8</v>
      </c>
      <c r="J7" s="17"/>
      <c r="K7" s="4" t="s">
        <v>3</v>
      </c>
    </row>
    <row r="8" spans="1:12" ht="12.75" customHeight="1">
      <c r="A8" s="29" t="s">
        <v>51</v>
      </c>
      <c r="B8" s="26">
        <v>2</v>
      </c>
      <c r="C8" s="10"/>
      <c r="D8" s="10"/>
      <c r="E8" s="10"/>
      <c r="F8" s="10"/>
      <c r="G8" s="10"/>
      <c r="H8" s="10"/>
      <c r="I8" s="10"/>
      <c r="J8" s="17"/>
    </row>
    <row r="9" spans="1:12" ht="12.75" customHeight="1">
      <c r="A9" s="29" t="s">
        <v>52</v>
      </c>
      <c r="C9" s="26">
        <v>2</v>
      </c>
      <c r="J9" s="17"/>
    </row>
    <row r="10" spans="1:12" ht="12.75" customHeight="1">
      <c r="A10" s="29" t="s">
        <v>53</v>
      </c>
      <c r="D10" s="26">
        <v>2</v>
      </c>
      <c r="J10" s="17"/>
    </row>
    <row r="11" spans="1:12" ht="12.75" customHeight="1">
      <c r="A11" s="29" t="s">
        <v>54</v>
      </c>
      <c r="E11" s="26">
        <v>2</v>
      </c>
      <c r="J11" s="17"/>
    </row>
    <row r="12" spans="1:12" ht="12.75" customHeight="1">
      <c r="A12" s="29" t="s">
        <v>55</v>
      </c>
      <c r="F12" s="26">
        <v>2</v>
      </c>
      <c r="J12" s="17"/>
    </row>
    <row r="13" spans="1:12" ht="12.75" customHeight="1">
      <c r="A13" s="29" t="s">
        <v>56</v>
      </c>
      <c r="G13" s="26">
        <v>2</v>
      </c>
      <c r="J13" s="17"/>
    </row>
    <row r="14" spans="1:12" ht="12.75" customHeight="1">
      <c r="A14" s="29" t="s">
        <v>57</v>
      </c>
      <c r="H14" s="26">
        <v>2</v>
      </c>
      <c r="J14" s="17"/>
    </row>
    <row r="15" spans="1:12" ht="12.75" customHeight="1">
      <c r="A15" s="29"/>
      <c r="J15" s="17"/>
    </row>
    <row r="16" spans="1:12" ht="12.75" customHeight="1"/>
    <row r="17" ht="12.75" customHeight="1"/>
    <row r="18" ht="12.75" customHeight="1"/>
    <row r="19" ht="12.75" customHeight="1"/>
    <row r="20" ht="12.75" customHeight="1"/>
    <row r="21" ht="12.75" customHeight="1"/>
    <row r="22" ht="12.75" customHeight="1"/>
    <row r="23" ht="12.75" customHeight="1"/>
    <row r="24" ht="12.75" customHeight="1"/>
    <row r="25" ht="12.75" customHeight="1"/>
    <row r="26" ht="12.75" customHeight="1"/>
    <row r="27" ht="12.75" customHeight="1"/>
    <row r="28" ht="12.75" customHeight="1"/>
    <row r="29" ht="12.75" customHeight="1"/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1">
    <mergeCell ref="B6:E6"/>
  </mergeCells>
  <pageMargins left="0.7" right="0.7" top="0.75" bottom="0.75" header="0" footer="0"/>
  <pageSetup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J1000"/>
  <sheetViews>
    <sheetView workbookViewId="0"/>
  </sheetViews>
  <sheetFormatPr baseColWidth="10" defaultColWidth="12.5703125" defaultRowHeight="15" customHeight="1"/>
  <cols>
    <col min="1" max="1" width="10" customWidth="1"/>
    <col min="2" max="2" width="4.28515625" customWidth="1"/>
    <col min="3" max="3" width="5.42578125" customWidth="1"/>
    <col min="4" max="4" width="6.42578125" customWidth="1"/>
    <col min="5" max="5" width="6" customWidth="1"/>
    <col min="6" max="6" width="6.42578125" customWidth="1"/>
    <col min="7" max="7" width="7.28515625" customWidth="1"/>
    <col min="8" max="8" width="8.5703125" customWidth="1"/>
    <col min="9" max="26" width="10" customWidth="1"/>
  </cols>
  <sheetData>
    <row r="1" spans="1:10" ht="12.75" customHeight="1"/>
    <row r="2" spans="1:10" ht="12.75" customHeight="1"/>
    <row r="3" spans="1:10" ht="12.75" customHeight="1"/>
    <row r="4" spans="1:10" ht="12.75" customHeight="1"/>
    <row r="5" spans="1:10" ht="12.75" customHeight="1">
      <c r="A5" s="40" t="s">
        <v>81</v>
      </c>
    </row>
    <row r="6" spans="1:10" ht="12.75" customHeight="1">
      <c r="B6" s="299" t="s">
        <v>2</v>
      </c>
      <c r="C6" s="297"/>
      <c r="D6" s="297"/>
      <c r="E6" s="328"/>
      <c r="F6" s="243"/>
      <c r="G6" s="243"/>
      <c r="H6" s="154" t="s">
        <v>11</v>
      </c>
      <c r="J6" s="30" t="s">
        <v>83</v>
      </c>
    </row>
    <row r="7" spans="1:10" ht="25.5" customHeight="1">
      <c r="A7" s="152" t="s">
        <v>10</v>
      </c>
      <c r="B7" s="153">
        <v>1</v>
      </c>
      <c r="C7" s="153">
        <v>2</v>
      </c>
      <c r="D7" s="30">
        <v>3</v>
      </c>
      <c r="E7" s="30">
        <v>4</v>
      </c>
      <c r="F7" s="30">
        <v>5</v>
      </c>
      <c r="G7" s="30">
        <v>6</v>
      </c>
      <c r="H7" s="17"/>
      <c r="I7" s="4" t="s">
        <v>3</v>
      </c>
    </row>
    <row r="8" spans="1:10" ht="12.75" customHeight="1">
      <c r="A8" s="29" t="s">
        <v>51</v>
      </c>
      <c r="B8" s="26">
        <v>3</v>
      </c>
      <c r="C8" s="10"/>
      <c r="D8" s="10"/>
      <c r="E8" s="10"/>
      <c r="F8" s="10"/>
      <c r="G8" s="10"/>
      <c r="H8" s="17"/>
    </row>
    <row r="9" spans="1:10" ht="12.75" customHeight="1">
      <c r="A9" s="29" t="s">
        <v>52</v>
      </c>
      <c r="C9" s="26">
        <v>3</v>
      </c>
      <c r="H9" s="17"/>
    </row>
    <row r="10" spans="1:10" ht="12.75" customHeight="1">
      <c r="A10" s="29" t="s">
        <v>53</v>
      </c>
      <c r="D10" s="26">
        <v>3</v>
      </c>
      <c r="H10" s="17"/>
    </row>
    <row r="11" spans="1:10" ht="12.75" customHeight="1">
      <c r="A11" s="29" t="s">
        <v>54</v>
      </c>
      <c r="E11" s="26">
        <v>3</v>
      </c>
      <c r="H11" s="17"/>
    </row>
    <row r="12" spans="1:10" ht="12.75" customHeight="1">
      <c r="A12" s="29" t="s">
        <v>55</v>
      </c>
      <c r="F12" s="26">
        <v>3</v>
      </c>
      <c r="H12" s="17"/>
    </row>
    <row r="13" spans="1:10" ht="12.75" customHeight="1">
      <c r="A13" s="29" t="s">
        <v>56</v>
      </c>
      <c r="G13" s="26">
        <v>3</v>
      </c>
      <c r="H13" s="17">
        <v>3</v>
      </c>
      <c r="J13" s="26">
        <v>1</v>
      </c>
    </row>
    <row r="14" spans="1:10" ht="12.75" customHeight="1">
      <c r="A14" s="29" t="s">
        <v>57</v>
      </c>
      <c r="H14" s="17"/>
    </row>
    <row r="15" spans="1:10" ht="12.75" customHeight="1">
      <c r="I15" s="39">
        <f>H13/B8</f>
        <v>1</v>
      </c>
      <c r="J15" s="39">
        <f>J13/B8</f>
        <v>0.33333333333333331</v>
      </c>
    </row>
    <row r="16" spans="1:10" ht="12.75" customHeight="1"/>
    <row r="17" ht="12.75" customHeight="1"/>
    <row r="18" ht="12.75" customHeight="1"/>
    <row r="19" ht="12.75" customHeight="1"/>
    <row r="20" ht="12.75" customHeight="1"/>
    <row r="21" ht="12.75" customHeight="1"/>
    <row r="22" ht="12.75" customHeight="1"/>
    <row r="23" ht="12.75" customHeight="1"/>
    <row r="24" ht="12.75" customHeight="1"/>
    <row r="25" ht="12.75" customHeight="1"/>
    <row r="26" ht="12.75" customHeight="1"/>
    <row r="27" ht="12.75" customHeight="1"/>
    <row r="28" ht="12.75" customHeight="1"/>
    <row r="29" ht="12.75" customHeight="1"/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1">
    <mergeCell ref="B6:E6"/>
  </mergeCells>
  <pageMargins left="0.7" right="0.7" top="0.75" bottom="0.75" header="0" footer="0"/>
  <pageSetup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J1000"/>
  <sheetViews>
    <sheetView workbookViewId="0"/>
  </sheetViews>
  <sheetFormatPr baseColWidth="10" defaultColWidth="12.5703125" defaultRowHeight="15" customHeight="1"/>
  <cols>
    <col min="1" max="1" width="10" customWidth="1"/>
    <col min="2" max="2" width="6" customWidth="1"/>
    <col min="3" max="3" width="5.85546875" customWidth="1"/>
    <col min="4" max="5" width="5.5703125" customWidth="1"/>
    <col min="6" max="6" width="5.7109375" customWidth="1"/>
    <col min="7" max="7" width="5.85546875" customWidth="1"/>
    <col min="8" max="26" width="10" customWidth="1"/>
  </cols>
  <sheetData>
    <row r="1" spans="1:10" ht="12.75" customHeight="1"/>
    <row r="2" spans="1:10" ht="12.75" customHeight="1"/>
    <row r="3" spans="1:10" ht="12.75" customHeight="1"/>
    <row r="4" spans="1:10" ht="12.75" customHeight="1">
      <c r="A4" s="40" t="s">
        <v>81</v>
      </c>
    </row>
    <row r="5" spans="1:10" ht="12.75" customHeight="1">
      <c r="B5" s="299" t="s">
        <v>2</v>
      </c>
      <c r="C5" s="297"/>
      <c r="D5" s="297"/>
      <c r="E5" s="328"/>
      <c r="F5" s="243"/>
      <c r="G5" s="243"/>
      <c r="H5" s="154" t="s">
        <v>11</v>
      </c>
      <c r="J5" s="30" t="s">
        <v>83</v>
      </c>
    </row>
    <row r="6" spans="1:10" ht="25.5" customHeight="1">
      <c r="A6" s="152" t="s">
        <v>10</v>
      </c>
      <c r="B6" s="153">
        <v>1</v>
      </c>
      <c r="C6" s="153">
        <v>2</v>
      </c>
      <c r="D6" s="30">
        <v>3</v>
      </c>
      <c r="E6" s="30">
        <v>4</v>
      </c>
      <c r="F6" s="30">
        <v>5</v>
      </c>
      <c r="G6" s="30">
        <v>6</v>
      </c>
      <c r="H6" s="17"/>
      <c r="I6" s="4" t="s">
        <v>3</v>
      </c>
    </row>
    <row r="7" spans="1:10" ht="12.75" customHeight="1">
      <c r="A7" s="29" t="s">
        <v>51</v>
      </c>
      <c r="B7" s="26">
        <v>2</v>
      </c>
      <c r="C7" s="10"/>
      <c r="D7" s="10"/>
      <c r="E7" s="10"/>
      <c r="F7" s="10"/>
      <c r="G7" s="10"/>
      <c r="H7" s="17"/>
    </row>
    <row r="8" spans="1:10" ht="12.75" customHeight="1">
      <c r="A8" s="29" t="s">
        <v>52</v>
      </c>
      <c r="C8" s="26">
        <v>2</v>
      </c>
      <c r="H8" s="17"/>
    </row>
    <row r="9" spans="1:10" ht="12.75" customHeight="1">
      <c r="A9" s="29" t="s">
        <v>53</v>
      </c>
      <c r="D9" s="26">
        <v>2</v>
      </c>
      <c r="H9" s="17"/>
    </row>
    <row r="10" spans="1:10" ht="12.75" customHeight="1">
      <c r="A10" s="29" t="s">
        <v>54</v>
      </c>
      <c r="E10" s="26">
        <v>2</v>
      </c>
      <c r="H10" s="17"/>
    </row>
    <row r="11" spans="1:10" ht="12.75" customHeight="1">
      <c r="A11" s="29" t="s">
        <v>55</v>
      </c>
      <c r="F11" s="26">
        <v>2</v>
      </c>
      <c r="H11" s="17"/>
    </row>
    <row r="12" spans="1:10" ht="12.75" customHeight="1">
      <c r="A12" s="29" t="s">
        <v>56</v>
      </c>
      <c r="G12" s="26">
        <v>2</v>
      </c>
      <c r="H12" s="17">
        <v>2</v>
      </c>
      <c r="J12" s="26">
        <v>2</v>
      </c>
    </row>
    <row r="13" spans="1:10" ht="12.75" customHeight="1">
      <c r="A13" s="29" t="s">
        <v>57</v>
      </c>
      <c r="H13" s="17"/>
    </row>
    <row r="14" spans="1:10" ht="12.75" customHeight="1">
      <c r="I14" s="39">
        <f>H12/B7</f>
        <v>1</v>
      </c>
      <c r="J14" s="39">
        <f>J12/B7</f>
        <v>1</v>
      </c>
    </row>
    <row r="15" spans="1:10" ht="12.75" customHeight="1"/>
    <row r="16" spans="1:10" ht="12.75" customHeight="1">
      <c r="A16" s="329" t="s">
        <v>142</v>
      </c>
      <c r="B16" s="297"/>
      <c r="C16" s="297"/>
      <c r="D16" s="297"/>
      <c r="E16" s="297"/>
      <c r="F16" s="297"/>
      <c r="G16" s="297"/>
      <c r="H16" s="297"/>
    </row>
    <row r="17" spans="1:10" ht="12.75" customHeight="1"/>
    <row r="18" spans="1:10" ht="12.75" customHeight="1">
      <c r="A18" s="40" t="s">
        <v>81</v>
      </c>
    </row>
    <row r="19" spans="1:10" ht="12.75" customHeight="1">
      <c r="B19" s="299" t="s">
        <v>2</v>
      </c>
      <c r="C19" s="297"/>
      <c r="D19" s="297"/>
      <c r="E19" s="328"/>
      <c r="F19" s="243"/>
      <c r="G19" s="243"/>
      <c r="H19" s="154" t="s">
        <v>11</v>
      </c>
      <c r="J19" s="30" t="s">
        <v>83</v>
      </c>
    </row>
    <row r="20" spans="1:10" ht="25.5" customHeight="1">
      <c r="A20" s="152" t="s">
        <v>10</v>
      </c>
      <c r="B20" s="153">
        <v>1</v>
      </c>
      <c r="C20" s="153">
        <v>2</v>
      </c>
      <c r="D20" s="30">
        <v>3</v>
      </c>
      <c r="E20" s="30">
        <v>4</v>
      </c>
      <c r="F20" s="30">
        <v>5</v>
      </c>
      <c r="G20" s="30">
        <v>6</v>
      </c>
      <c r="H20" s="17"/>
      <c r="I20" s="4" t="s">
        <v>3</v>
      </c>
    </row>
    <row r="21" spans="1:10" ht="12.75" customHeight="1">
      <c r="A21" s="29" t="s">
        <v>51</v>
      </c>
      <c r="B21" s="26">
        <v>2</v>
      </c>
      <c r="C21" s="10"/>
      <c r="D21" s="10"/>
      <c r="E21" s="10"/>
      <c r="F21" s="10"/>
      <c r="G21" s="10"/>
      <c r="H21" s="17"/>
    </row>
    <row r="22" spans="1:10" ht="12.75" customHeight="1">
      <c r="A22" s="29" t="s">
        <v>52</v>
      </c>
      <c r="C22" s="26">
        <v>2</v>
      </c>
      <c r="H22" s="17"/>
    </row>
    <row r="23" spans="1:10" ht="12.75" customHeight="1">
      <c r="A23" s="29" t="s">
        <v>53</v>
      </c>
      <c r="D23" s="26">
        <v>2</v>
      </c>
      <c r="H23" s="17"/>
    </row>
    <row r="24" spans="1:10" ht="12.75" customHeight="1">
      <c r="A24" s="29" t="s">
        <v>54</v>
      </c>
      <c r="E24" s="26">
        <v>2</v>
      </c>
      <c r="H24" s="17"/>
    </row>
    <row r="25" spans="1:10" ht="12.75" customHeight="1">
      <c r="A25" s="29" t="s">
        <v>55</v>
      </c>
      <c r="F25" s="26">
        <v>2</v>
      </c>
      <c r="H25" s="17"/>
    </row>
    <row r="26" spans="1:10" ht="12.75" customHeight="1">
      <c r="A26" s="29" t="s">
        <v>56</v>
      </c>
      <c r="G26" s="26">
        <v>2</v>
      </c>
      <c r="H26" s="17">
        <v>2</v>
      </c>
      <c r="J26" s="26">
        <v>2</v>
      </c>
    </row>
    <row r="27" spans="1:10" ht="12.75" customHeight="1">
      <c r="A27" s="29" t="s">
        <v>57</v>
      </c>
      <c r="H27" s="17"/>
    </row>
    <row r="28" spans="1:10" ht="12.75" customHeight="1">
      <c r="I28" s="39">
        <f>H26/B21</f>
        <v>1</v>
      </c>
      <c r="J28" s="39">
        <f>J26/B21</f>
        <v>1</v>
      </c>
    </row>
    <row r="29" spans="1:10" ht="12.75" customHeight="1"/>
    <row r="30" spans="1:10" ht="12.75" customHeight="1"/>
    <row r="31" spans="1:10" ht="12.75" customHeight="1"/>
    <row r="32" spans="1:10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3">
    <mergeCell ref="B5:E5"/>
    <mergeCell ref="A16:H16"/>
    <mergeCell ref="B19:E19"/>
  </mergeCells>
  <pageMargins left="0.7" right="0.7" top="0.75" bottom="0.75" header="0" footer="0"/>
  <pageSetup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J1000"/>
  <sheetViews>
    <sheetView workbookViewId="0"/>
  </sheetViews>
  <sheetFormatPr baseColWidth="10" defaultColWidth="12.5703125" defaultRowHeight="15" customHeight="1"/>
  <cols>
    <col min="1" max="1" width="10" customWidth="1"/>
    <col min="2" max="2" width="4.7109375" customWidth="1"/>
    <col min="3" max="3" width="3.42578125" customWidth="1"/>
    <col min="4" max="4" width="3.28515625" customWidth="1"/>
    <col min="5" max="5" width="4.7109375" customWidth="1"/>
    <col min="6" max="6" width="4" customWidth="1"/>
    <col min="7" max="7" width="2.5703125" customWidth="1"/>
    <col min="8" max="8" width="7.85546875" customWidth="1"/>
    <col min="9" max="26" width="10" customWidth="1"/>
  </cols>
  <sheetData>
    <row r="1" spans="1:10" ht="12.75" customHeight="1"/>
    <row r="2" spans="1:10" ht="12.75" customHeight="1"/>
    <row r="3" spans="1:10" ht="12.75" customHeight="1">
      <c r="A3" s="40" t="s">
        <v>81</v>
      </c>
    </row>
    <row r="4" spans="1:10" ht="12.75" customHeight="1">
      <c r="B4" s="299" t="s">
        <v>2</v>
      </c>
      <c r="C4" s="297"/>
      <c r="D4" s="297"/>
      <c r="E4" s="328"/>
      <c r="F4" s="243"/>
      <c r="G4" s="243"/>
      <c r="H4" s="154" t="s">
        <v>11</v>
      </c>
      <c r="J4" s="30" t="s">
        <v>83</v>
      </c>
    </row>
    <row r="5" spans="1:10" ht="25.5" customHeight="1">
      <c r="A5" s="152" t="s">
        <v>10</v>
      </c>
      <c r="B5" s="153">
        <v>1</v>
      </c>
      <c r="C5" s="153">
        <v>2</v>
      </c>
      <c r="D5" s="30">
        <v>3</v>
      </c>
      <c r="E5" s="30">
        <v>4</v>
      </c>
      <c r="F5" s="30">
        <v>5</v>
      </c>
      <c r="G5" s="30">
        <v>6</v>
      </c>
      <c r="H5" s="17"/>
      <c r="I5" s="4" t="s">
        <v>3</v>
      </c>
    </row>
    <row r="6" spans="1:10" ht="12.75" customHeight="1">
      <c r="A6" s="29" t="s">
        <v>51</v>
      </c>
      <c r="B6" s="26">
        <v>2</v>
      </c>
      <c r="C6" s="10"/>
      <c r="D6" s="10"/>
      <c r="E6" s="10"/>
      <c r="F6" s="10"/>
      <c r="G6" s="10"/>
      <c r="H6" s="17"/>
    </row>
    <row r="7" spans="1:10" ht="12.75" customHeight="1">
      <c r="A7" s="29" t="s">
        <v>52</v>
      </c>
      <c r="C7" s="26">
        <v>2</v>
      </c>
      <c r="H7" s="17"/>
    </row>
    <row r="8" spans="1:10" ht="12.75" customHeight="1">
      <c r="A8" s="29" t="s">
        <v>53</v>
      </c>
      <c r="D8" s="26">
        <v>2</v>
      </c>
      <c r="H8" s="17"/>
    </row>
    <row r="9" spans="1:10" ht="12.75" customHeight="1">
      <c r="A9" s="29" t="s">
        <v>54</v>
      </c>
      <c r="E9" s="26">
        <v>2</v>
      </c>
      <c r="H9" s="17"/>
    </row>
    <row r="10" spans="1:10" ht="12.75" customHeight="1">
      <c r="A10" s="29" t="s">
        <v>55</v>
      </c>
      <c r="F10" s="26">
        <v>2</v>
      </c>
      <c r="H10" s="17"/>
    </row>
    <row r="11" spans="1:10" ht="12.75" customHeight="1">
      <c r="A11" s="29" t="s">
        <v>56</v>
      </c>
      <c r="G11" s="26">
        <v>2</v>
      </c>
      <c r="H11" s="17">
        <v>2</v>
      </c>
    </row>
    <row r="12" spans="1:10" ht="12.75" customHeight="1">
      <c r="A12" s="29" t="s">
        <v>57</v>
      </c>
      <c r="H12" s="17"/>
    </row>
    <row r="13" spans="1:10" ht="12.75" customHeight="1">
      <c r="I13" s="39">
        <f>H11/B6</f>
        <v>1</v>
      </c>
    </row>
    <row r="14" spans="1:10" ht="12.75" customHeight="1"/>
    <row r="15" spans="1:10" ht="12.75" customHeight="1"/>
    <row r="16" spans="1:10" ht="12.75" customHeight="1"/>
    <row r="17" ht="12.75" customHeight="1"/>
    <row r="18" ht="12.75" customHeight="1"/>
    <row r="19" ht="12.75" customHeight="1"/>
    <row r="20" ht="12.75" customHeight="1"/>
    <row r="21" ht="12.75" customHeight="1"/>
    <row r="22" ht="12.75" customHeight="1"/>
    <row r="23" ht="12.75" customHeight="1"/>
    <row r="24" ht="12.75" customHeight="1"/>
    <row r="25" ht="12.75" customHeight="1"/>
    <row r="26" ht="12.75" customHeight="1"/>
    <row r="27" ht="12.75" customHeight="1"/>
    <row r="28" ht="12.75" customHeight="1"/>
    <row r="29" ht="12.75" customHeight="1"/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1">
    <mergeCell ref="B4:E4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8080"/>
  </sheetPr>
  <dimension ref="A1:AZ2051"/>
  <sheetViews>
    <sheetView topLeftCell="A948" workbookViewId="0">
      <selection activeCell="L985" sqref="L985"/>
    </sheetView>
  </sheetViews>
  <sheetFormatPr baseColWidth="10" defaultColWidth="12.5703125" defaultRowHeight="15" customHeight="1"/>
  <cols>
    <col min="1" max="1" width="11.5703125" customWidth="1"/>
    <col min="2" max="5" width="4.140625" customWidth="1"/>
    <col min="6" max="6" width="5" customWidth="1"/>
    <col min="7" max="9" width="4.140625" customWidth="1"/>
    <col min="10" max="10" width="6.85546875" customWidth="1"/>
    <col min="11" max="13" width="11.5703125" customWidth="1"/>
    <col min="14" max="14" width="12.28515625" customWidth="1"/>
    <col min="15" max="15" width="11.5703125" customWidth="1"/>
    <col min="16" max="17" width="11.7109375" customWidth="1"/>
    <col min="18" max="18" width="11.5703125" customWidth="1"/>
    <col min="19" max="20" width="11.7109375" customWidth="1"/>
    <col min="21" max="52" width="10" customWidth="1"/>
  </cols>
  <sheetData>
    <row r="1" spans="1:42" ht="12.75" customHeight="1">
      <c r="L1" s="3"/>
      <c r="M1" s="3"/>
      <c r="O1" s="3"/>
    </row>
    <row r="2" spans="1:42" ht="12.75" customHeight="1">
      <c r="A2" s="2" t="s">
        <v>1</v>
      </c>
      <c r="L2" s="3"/>
      <c r="M2" s="3"/>
      <c r="O2" s="3"/>
    </row>
    <row r="3" spans="1:42" ht="25.5" customHeight="1">
      <c r="B3" s="302" t="s">
        <v>2</v>
      </c>
      <c r="C3" s="303"/>
      <c r="D3" s="303"/>
      <c r="E3" s="303"/>
      <c r="F3" s="303"/>
      <c r="G3" s="303"/>
      <c r="H3" s="303"/>
      <c r="I3" s="303"/>
      <c r="J3" s="303"/>
      <c r="L3" s="7" t="s">
        <v>3</v>
      </c>
      <c r="M3" s="7" t="s">
        <v>4</v>
      </c>
      <c r="N3" s="52" t="s">
        <v>5</v>
      </c>
      <c r="O3" s="7" t="s">
        <v>6</v>
      </c>
      <c r="P3" s="6" t="s">
        <v>7</v>
      </c>
      <c r="Q3" s="6" t="s">
        <v>8</v>
      </c>
      <c r="R3" s="7" t="s">
        <v>9</v>
      </c>
      <c r="AA3" s="8" t="s">
        <v>6</v>
      </c>
      <c r="AB3" s="8"/>
      <c r="AC3" s="8"/>
      <c r="AD3" s="8"/>
      <c r="AE3" s="8"/>
      <c r="AF3" s="8"/>
      <c r="AG3" s="8"/>
      <c r="AH3" s="8"/>
      <c r="AI3" s="8"/>
      <c r="AJ3" s="8"/>
    </row>
    <row r="4" spans="1:42" ht="12.75" customHeight="1">
      <c r="A4" s="53" t="s">
        <v>10</v>
      </c>
      <c r="B4" s="54">
        <v>1</v>
      </c>
      <c r="C4" s="54">
        <v>2</v>
      </c>
      <c r="D4" s="54">
        <v>3</v>
      </c>
      <c r="E4" s="54">
        <v>4</v>
      </c>
      <c r="F4" s="54">
        <v>5</v>
      </c>
      <c r="G4" s="54">
        <v>6</v>
      </c>
      <c r="H4" s="54">
        <v>7</v>
      </c>
      <c r="I4" s="54">
        <v>8</v>
      </c>
      <c r="J4" s="54">
        <v>9</v>
      </c>
      <c r="K4" s="55" t="s">
        <v>11</v>
      </c>
      <c r="L4" s="3"/>
      <c r="M4" s="3"/>
      <c r="O4" s="3"/>
      <c r="P4" s="15"/>
      <c r="Q4" s="15"/>
      <c r="R4" s="3"/>
      <c r="AA4" s="300" t="s">
        <v>12</v>
      </c>
      <c r="AB4" s="297"/>
      <c r="AC4" s="297"/>
      <c r="AD4" s="297"/>
      <c r="AE4" s="297"/>
      <c r="AF4" s="297"/>
      <c r="AG4" s="297"/>
      <c r="AH4" s="297"/>
      <c r="AI4" s="297"/>
      <c r="AJ4" s="297"/>
    </row>
    <row r="5" spans="1:42" ht="12.75" customHeight="1">
      <c r="A5" s="26">
        <v>9701</v>
      </c>
      <c r="B5" s="26">
        <v>10</v>
      </c>
      <c r="K5" s="31"/>
      <c r="L5" s="3"/>
      <c r="M5" s="3"/>
      <c r="O5" s="3"/>
      <c r="P5" s="18">
        <f>B5</f>
        <v>10</v>
      </c>
      <c r="Q5" s="15"/>
      <c r="R5" s="3"/>
      <c r="Z5" s="19" t="s">
        <v>13</v>
      </c>
      <c r="AA5" s="1">
        <v>9701</v>
      </c>
      <c r="AB5" s="20">
        <v>9702</v>
      </c>
      <c r="AC5" s="20">
        <v>9801</v>
      </c>
      <c r="AD5" s="20">
        <v>9802</v>
      </c>
      <c r="AE5" s="20">
        <v>9901</v>
      </c>
      <c r="AF5" s="20">
        <v>9902</v>
      </c>
      <c r="AG5" s="21" t="s">
        <v>14</v>
      </c>
      <c r="AH5" s="21" t="s">
        <v>15</v>
      </c>
      <c r="AI5" s="21" t="s">
        <v>16</v>
      </c>
      <c r="AJ5" s="21" t="s">
        <v>17</v>
      </c>
      <c r="AK5" s="21" t="s">
        <v>18</v>
      </c>
      <c r="AL5" s="21" t="s">
        <v>19</v>
      </c>
      <c r="AM5" s="21" t="s">
        <v>20</v>
      </c>
      <c r="AN5" s="1" t="s">
        <v>21</v>
      </c>
      <c r="AO5" s="21" t="s">
        <v>22</v>
      </c>
      <c r="AP5" s="21" t="s">
        <v>23</v>
      </c>
    </row>
    <row r="6" spans="1:42" ht="12.75" customHeight="1">
      <c r="A6" s="26">
        <v>9702</v>
      </c>
      <c r="C6" s="26">
        <v>10</v>
      </c>
      <c r="K6" s="31"/>
      <c r="L6" s="3"/>
      <c r="M6" s="3"/>
      <c r="O6" s="3">
        <f>C6/B5</f>
        <v>1</v>
      </c>
      <c r="P6" s="22">
        <v>10</v>
      </c>
      <c r="Q6" s="23">
        <f t="shared" ref="Q6:Q16" si="0">P6/P5</f>
        <v>1</v>
      </c>
      <c r="R6" s="3">
        <f t="shared" ref="R6:R16" si="1">100%-Q6</f>
        <v>0</v>
      </c>
      <c r="S6" s="2" t="s">
        <v>3</v>
      </c>
      <c r="Z6" s="24" t="s">
        <v>37</v>
      </c>
      <c r="AA6" s="23">
        <f>C6/B5</f>
        <v>1</v>
      </c>
      <c r="AB6" s="23">
        <f t="shared" ref="AB6:AB13" si="2">O27</f>
        <v>0.88888888888888884</v>
      </c>
      <c r="AC6" s="23">
        <f t="shared" ref="AC6:AC13" si="3">O48</f>
        <v>0.8</v>
      </c>
      <c r="AD6" s="23">
        <f t="shared" ref="AD6:AD13" si="4">O67</f>
        <v>0.81632653061224492</v>
      </c>
      <c r="AE6" s="23">
        <f t="shared" ref="AE6:AE13" si="5">O84</f>
        <v>0.78378378378378377</v>
      </c>
      <c r="AF6" s="25">
        <f t="shared" ref="AF6:AF13" si="6">O103</f>
        <v>0.70769230769230773</v>
      </c>
      <c r="AG6" s="25">
        <f t="shared" ref="AG6:AG13" si="7">O123</f>
        <v>0.375</v>
      </c>
      <c r="AH6" s="25">
        <f t="shared" ref="AH6:AH13" si="8">O140</f>
        <v>0.65714285714285714</v>
      </c>
      <c r="AI6" s="25">
        <f t="shared" ref="AI6:AI13" si="9">O159</f>
        <v>0.56000000000000005</v>
      </c>
      <c r="AJ6" s="25">
        <f t="shared" ref="AJ6:AJ12" si="10">O176</f>
        <v>0.75</v>
      </c>
      <c r="AK6" s="3">
        <f t="shared" ref="AK6:AK11" si="11">O193</f>
        <v>0.30303030303030304</v>
      </c>
      <c r="AL6" s="3">
        <f t="shared" ref="AL6:AL10" si="12">O213</f>
        <v>0.56818181818181823</v>
      </c>
      <c r="AM6" s="3">
        <f t="shared" ref="AM6:AM9" si="13">O232</f>
        <v>0.55000000000000004</v>
      </c>
      <c r="AN6" s="3">
        <f t="shared" ref="AN6:AN8" si="14">O252</f>
        <v>0.52380952380952384</v>
      </c>
      <c r="AO6" s="3">
        <f t="shared" ref="AO6:AO7" si="15">O269</f>
        <v>0.69696969696969702</v>
      </c>
      <c r="AP6" s="3">
        <f>O286</f>
        <v>0.7</v>
      </c>
    </row>
    <row r="7" spans="1:42" ht="12.75" customHeight="1">
      <c r="A7" s="26">
        <v>9801</v>
      </c>
      <c r="D7" s="26">
        <v>10</v>
      </c>
      <c r="K7" s="31"/>
      <c r="L7" s="3"/>
      <c r="M7" s="3"/>
      <c r="O7" s="3">
        <f>D7/C6</f>
        <v>1</v>
      </c>
      <c r="P7" s="22">
        <v>10</v>
      </c>
      <c r="Q7" s="23">
        <f t="shared" si="0"/>
        <v>1</v>
      </c>
      <c r="R7" s="3">
        <f t="shared" si="1"/>
        <v>0</v>
      </c>
      <c r="S7" s="28">
        <v>9701</v>
      </c>
      <c r="T7" s="3">
        <f>L19</f>
        <v>0.7</v>
      </c>
      <c r="Z7" s="24" t="s">
        <v>38</v>
      </c>
      <c r="AA7" s="23">
        <f>D7/C6</f>
        <v>1</v>
      </c>
      <c r="AB7" s="23">
        <f t="shared" si="2"/>
        <v>0.82499999999999996</v>
      </c>
      <c r="AC7" s="23">
        <f t="shared" si="3"/>
        <v>0.875</v>
      </c>
      <c r="AD7" s="23">
        <f t="shared" si="4"/>
        <v>0.82499999999999996</v>
      </c>
      <c r="AE7" s="23">
        <f t="shared" si="5"/>
        <v>0.72413793103448276</v>
      </c>
      <c r="AF7" s="25">
        <f t="shared" si="6"/>
        <v>0.69565217391304346</v>
      </c>
      <c r="AG7" s="25">
        <f t="shared" si="7"/>
        <v>1</v>
      </c>
      <c r="AH7" s="25">
        <f t="shared" si="8"/>
        <v>0.65217391304347827</v>
      </c>
      <c r="AI7" s="25">
        <f t="shared" si="9"/>
        <v>0.8571428571428571</v>
      </c>
      <c r="AJ7" s="25">
        <f t="shared" si="10"/>
        <v>0.8</v>
      </c>
      <c r="AK7" s="3">
        <f t="shared" si="11"/>
        <v>1</v>
      </c>
      <c r="AL7" s="3">
        <f t="shared" si="12"/>
        <v>0.92</v>
      </c>
      <c r="AM7" s="3">
        <f t="shared" si="13"/>
        <v>0.95454545454545459</v>
      </c>
      <c r="AN7" s="3">
        <f t="shared" si="14"/>
        <v>1</v>
      </c>
      <c r="AO7" s="3">
        <f t="shared" si="15"/>
        <v>0.82608695652173914</v>
      </c>
    </row>
    <row r="8" spans="1:42" ht="12.75" customHeight="1">
      <c r="A8" s="26">
        <v>9802</v>
      </c>
      <c r="E8" s="26">
        <v>8</v>
      </c>
      <c r="K8" s="31"/>
      <c r="L8" s="3"/>
      <c r="M8" s="3"/>
      <c r="O8" s="3">
        <f>E8/D7</f>
        <v>0.8</v>
      </c>
      <c r="P8" s="22">
        <v>8</v>
      </c>
      <c r="Q8" s="23">
        <f t="shared" si="0"/>
        <v>0.8</v>
      </c>
      <c r="R8" s="3">
        <f t="shared" si="1"/>
        <v>0.19999999999999996</v>
      </c>
      <c r="S8" s="28">
        <v>9702</v>
      </c>
      <c r="T8" s="3">
        <f>L40</f>
        <v>0</v>
      </c>
      <c r="Z8" s="24" t="s">
        <v>39</v>
      </c>
      <c r="AA8" s="23">
        <f>E8/D7</f>
        <v>0.8</v>
      </c>
      <c r="AB8" s="23">
        <f t="shared" si="2"/>
        <v>0.51515151515151514</v>
      </c>
      <c r="AC8" s="23">
        <f t="shared" si="3"/>
        <v>0.6428571428571429</v>
      </c>
      <c r="AD8" s="23">
        <f t="shared" si="4"/>
        <v>0.75757575757575757</v>
      </c>
      <c r="AE8" s="23">
        <f t="shared" si="5"/>
        <v>0.33333333333333331</v>
      </c>
      <c r="AF8" s="25">
        <f t="shared" si="6"/>
        <v>0.5625</v>
      </c>
      <c r="AG8" s="25">
        <f t="shared" si="7"/>
        <v>0.91666666666666663</v>
      </c>
      <c r="AH8" s="25">
        <f t="shared" si="8"/>
        <v>0.6</v>
      </c>
      <c r="AI8" s="25">
        <f t="shared" si="9"/>
        <v>0.83333333333333337</v>
      </c>
      <c r="AJ8" s="25">
        <f t="shared" si="10"/>
        <v>0.91666666666666663</v>
      </c>
      <c r="AK8" s="3">
        <f t="shared" si="11"/>
        <v>1</v>
      </c>
      <c r="AL8" s="3">
        <f t="shared" si="12"/>
        <v>0.86956521739130432</v>
      </c>
      <c r="AM8" s="3">
        <f t="shared" si="13"/>
        <v>0.95238095238095233</v>
      </c>
      <c r="AN8" s="3">
        <f t="shared" si="14"/>
        <v>0.90909090909090906</v>
      </c>
    </row>
    <row r="9" spans="1:42" ht="12.75" customHeight="1">
      <c r="A9" s="26">
        <v>9901</v>
      </c>
      <c r="F9" s="26">
        <v>8</v>
      </c>
      <c r="K9" s="31"/>
      <c r="L9" s="3"/>
      <c r="M9" s="3"/>
      <c r="O9" s="3">
        <f>F9/E8</f>
        <v>1</v>
      </c>
      <c r="P9" s="22">
        <v>8</v>
      </c>
      <c r="Q9" s="23">
        <f t="shared" si="0"/>
        <v>1</v>
      </c>
      <c r="R9" s="3">
        <f t="shared" si="1"/>
        <v>0</v>
      </c>
      <c r="S9" s="28">
        <v>9801</v>
      </c>
      <c r="T9" s="3">
        <f>L60</f>
        <v>0.15</v>
      </c>
      <c r="Z9" s="24" t="s">
        <v>40</v>
      </c>
      <c r="AA9" s="23">
        <f>F9/E8</f>
        <v>1</v>
      </c>
      <c r="AB9" s="23">
        <f t="shared" si="2"/>
        <v>0.29411764705882354</v>
      </c>
      <c r="AC9" s="23">
        <f t="shared" si="3"/>
        <v>0.55555555555555558</v>
      </c>
      <c r="AD9" s="23">
        <f t="shared" si="4"/>
        <v>0.56000000000000005</v>
      </c>
      <c r="AE9" s="23">
        <f t="shared" si="5"/>
        <v>0.8571428571428571</v>
      </c>
      <c r="AF9" s="25">
        <f t="shared" si="6"/>
        <v>0.83333333333333337</v>
      </c>
      <c r="AG9" s="25">
        <f t="shared" si="7"/>
        <v>0.90909090909090906</v>
      </c>
      <c r="AH9" s="25">
        <f t="shared" si="8"/>
        <v>0.88888888888888884</v>
      </c>
      <c r="AI9" s="25">
        <f t="shared" si="9"/>
        <v>0.6</v>
      </c>
      <c r="AJ9" s="25">
        <f t="shared" si="10"/>
        <v>1</v>
      </c>
      <c r="AK9" s="3">
        <f t="shared" si="11"/>
        <v>0.7</v>
      </c>
      <c r="AL9" s="3">
        <f t="shared" si="12"/>
        <v>1</v>
      </c>
      <c r="AM9" s="3">
        <f t="shared" si="13"/>
        <v>0.65</v>
      </c>
      <c r="AN9" s="3" t="s">
        <v>27</v>
      </c>
    </row>
    <row r="10" spans="1:42" ht="12.75" customHeight="1">
      <c r="A10" s="26">
        <v>9902</v>
      </c>
      <c r="G10" s="26">
        <v>8</v>
      </c>
      <c r="K10" s="31"/>
      <c r="L10" s="3"/>
      <c r="M10" s="3"/>
      <c r="O10" s="3">
        <f>G10/F9</f>
        <v>1</v>
      </c>
      <c r="P10" s="22">
        <v>8</v>
      </c>
      <c r="Q10" s="23">
        <f t="shared" si="0"/>
        <v>1</v>
      </c>
      <c r="R10" s="3">
        <f t="shared" si="1"/>
        <v>0</v>
      </c>
      <c r="S10" s="28">
        <v>9802</v>
      </c>
      <c r="T10" s="3">
        <f>L77</f>
        <v>0.30612244897959184</v>
      </c>
      <c r="Z10" s="24" t="s">
        <v>41</v>
      </c>
      <c r="AA10" s="23">
        <f>G10/F9</f>
        <v>1</v>
      </c>
      <c r="AB10" s="23">
        <f t="shared" si="2"/>
        <v>1</v>
      </c>
      <c r="AC10" s="23">
        <f t="shared" si="3"/>
        <v>0.4</v>
      </c>
      <c r="AD10" s="23">
        <f t="shared" si="4"/>
        <v>1</v>
      </c>
      <c r="AE10" s="23">
        <f t="shared" si="5"/>
        <v>1</v>
      </c>
      <c r="AF10" s="25">
        <f t="shared" si="6"/>
        <v>0.8666666666666667</v>
      </c>
      <c r="AG10" s="25">
        <f t="shared" si="7"/>
        <v>0.9</v>
      </c>
      <c r="AH10" s="25">
        <f t="shared" si="8"/>
        <v>0.75</v>
      </c>
      <c r="AI10" s="25">
        <f t="shared" si="9"/>
        <v>1.1666666666666667</v>
      </c>
      <c r="AJ10" s="25">
        <f t="shared" si="10"/>
        <v>0.95454545454545459</v>
      </c>
      <c r="AK10" s="3">
        <f t="shared" si="11"/>
        <v>0.8571428571428571</v>
      </c>
      <c r="AL10" s="3">
        <f t="shared" si="12"/>
        <v>0.95</v>
      </c>
      <c r="AM10" s="3" t="s">
        <v>27</v>
      </c>
      <c r="AN10" s="3" t="s">
        <v>27</v>
      </c>
    </row>
    <row r="11" spans="1:42" ht="12.75" customHeight="1">
      <c r="A11" s="29" t="s">
        <v>14</v>
      </c>
      <c r="H11" s="26">
        <v>7</v>
      </c>
      <c r="K11" s="31"/>
      <c r="L11" s="3"/>
      <c r="M11" s="3"/>
      <c r="O11" s="3">
        <f>H11/G10</f>
        <v>0.875</v>
      </c>
      <c r="P11" s="22">
        <v>7</v>
      </c>
      <c r="Q11" s="23">
        <f t="shared" si="0"/>
        <v>0.875</v>
      </c>
      <c r="R11" s="3">
        <f t="shared" si="1"/>
        <v>0.125</v>
      </c>
      <c r="S11" s="28">
        <v>9901</v>
      </c>
      <c r="T11" s="3">
        <f>L96</f>
        <v>5.4054054054054057E-2</v>
      </c>
      <c r="Z11" s="27" t="s">
        <v>42</v>
      </c>
      <c r="AA11" s="25">
        <f>H11/G10</f>
        <v>0.875</v>
      </c>
      <c r="AB11" s="23">
        <f t="shared" si="2"/>
        <v>0.8</v>
      </c>
      <c r="AC11" s="23">
        <f t="shared" si="3"/>
        <v>1</v>
      </c>
      <c r="AD11" s="23">
        <f t="shared" si="4"/>
        <v>1</v>
      </c>
      <c r="AE11" s="23">
        <f t="shared" si="5"/>
        <v>1</v>
      </c>
      <c r="AF11" s="25">
        <f t="shared" si="6"/>
        <v>0.84615384615384615</v>
      </c>
      <c r="AG11" s="25">
        <f t="shared" si="7"/>
        <v>1</v>
      </c>
      <c r="AH11" s="25">
        <f t="shared" si="8"/>
        <v>1</v>
      </c>
      <c r="AI11" s="25">
        <f t="shared" si="9"/>
        <v>0.8571428571428571</v>
      </c>
      <c r="AJ11" s="25">
        <f t="shared" si="10"/>
        <v>0.95238095238095233</v>
      </c>
      <c r="AK11" s="3">
        <f t="shared" si="11"/>
        <v>0.83333333333333337</v>
      </c>
      <c r="AL11" s="3" t="s">
        <v>27</v>
      </c>
    </row>
    <row r="12" spans="1:42" ht="12.75" customHeight="1">
      <c r="A12" s="29" t="s">
        <v>15</v>
      </c>
      <c r="I12" s="26">
        <v>7</v>
      </c>
      <c r="K12" s="31"/>
      <c r="L12" s="3"/>
      <c r="M12" s="3"/>
      <c r="O12" s="3">
        <f>I12/H11</f>
        <v>1</v>
      </c>
      <c r="P12" s="22">
        <v>7</v>
      </c>
      <c r="Q12" s="23">
        <f t="shared" si="0"/>
        <v>1</v>
      </c>
      <c r="R12" s="3">
        <f t="shared" si="1"/>
        <v>0</v>
      </c>
      <c r="S12" s="28">
        <v>9902</v>
      </c>
      <c r="T12" s="3">
        <f>L116</f>
        <v>0.16923076923076924</v>
      </c>
      <c r="Z12" s="27" t="s">
        <v>43</v>
      </c>
      <c r="AA12" s="25">
        <f>I12/H11</f>
        <v>1</v>
      </c>
      <c r="AB12" s="23">
        <f t="shared" si="2"/>
        <v>0.75</v>
      </c>
      <c r="AC12" s="23">
        <f t="shared" si="3"/>
        <v>1</v>
      </c>
      <c r="AD12" s="23">
        <f t="shared" si="4"/>
        <v>1</v>
      </c>
      <c r="AE12" s="23">
        <f t="shared" si="5"/>
        <v>1</v>
      </c>
      <c r="AF12" s="25">
        <f t="shared" si="6"/>
        <v>1</v>
      </c>
      <c r="AG12" s="25">
        <f t="shared" si="7"/>
        <v>1</v>
      </c>
      <c r="AH12" s="25">
        <f t="shared" si="8"/>
        <v>1</v>
      </c>
      <c r="AI12" s="25">
        <f t="shared" si="9"/>
        <v>1</v>
      </c>
      <c r="AJ12" s="25">
        <f t="shared" si="10"/>
        <v>0.95</v>
      </c>
      <c r="AK12" s="3" t="s">
        <v>27</v>
      </c>
    </row>
    <row r="13" spans="1:42" ht="12.75" customHeight="1">
      <c r="A13" s="29" t="s">
        <v>16</v>
      </c>
      <c r="J13" s="26">
        <v>7</v>
      </c>
      <c r="K13" s="31">
        <v>7</v>
      </c>
      <c r="L13" s="3"/>
      <c r="M13" s="3"/>
      <c r="O13" s="3">
        <f>J13/I12</f>
        <v>1</v>
      </c>
      <c r="P13" s="22">
        <v>7</v>
      </c>
      <c r="Q13" s="23">
        <f t="shared" si="0"/>
        <v>1</v>
      </c>
      <c r="R13" s="3">
        <f t="shared" si="1"/>
        <v>0</v>
      </c>
      <c r="S13" s="28" t="s">
        <v>14</v>
      </c>
      <c r="T13" s="3">
        <f>L133</f>
        <v>0.28125</v>
      </c>
      <c r="Z13" s="27" t="s">
        <v>44</v>
      </c>
      <c r="AA13" s="25">
        <f>J13/I12</f>
        <v>1</v>
      </c>
      <c r="AB13" s="23">
        <f t="shared" si="2"/>
        <v>1</v>
      </c>
      <c r="AC13" s="23">
        <f t="shared" si="3"/>
        <v>1</v>
      </c>
      <c r="AD13" s="23">
        <f t="shared" si="4"/>
        <v>1.1428571428571428</v>
      </c>
      <c r="AE13" s="23">
        <f t="shared" si="5"/>
        <v>0.83333333333333337</v>
      </c>
      <c r="AF13" s="25">
        <f t="shared" si="6"/>
        <v>1</v>
      </c>
      <c r="AG13" s="25">
        <f t="shared" si="7"/>
        <v>1</v>
      </c>
      <c r="AH13" s="25">
        <f t="shared" si="8"/>
        <v>1</v>
      </c>
      <c r="AI13" s="25">
        <f t="shared" si="9"/>
        <v>0.83333333333333337</v>
      </c>
      <c r="AJ13" s="25" t="s">
        <v>27</v>
      </c>
    </row>
    <row r="14" spans="1:42" ht="12.75" customHeight="1">
      <c r="A14" s="29" t="s">
        <v>17</v>
      </c>
      <c r="K14" s="31"/>
      <c r="L14" s="3"/>
      <c r="M14" s="3"/>
      <c r="O14" s="3"/>
      <c r="P14" s="22"/>
      <c r="Q14" s="23">
        <f t="shared" si="0"/>
        <v>0</v>
      </c>
      <c r="R14" s="3">
        <f t="shared" si="1"/>
        <v>1</v>
      </c>
      <c r="S14" s="28" t="s">
        <v>15</v>
      </c>
      <c r="T14" s="3">
        <f>L151</f>
        <v>0.17142857142857143</v>
      </c>
    </row>
    <row r="15" spans="1:42" ht="12.75" customHeight="1">
      <c r="A15" s="29" t="s">
        <v>18</v>
      </c>
      <c r="K15" s="31"/>
      <c r="L15" s="3"/>
      <c r="M15" s="3"/>
      <c r="O15" s="3"/>
      <c r="P15" s="22"/>
      <c r="Q15" s="23" t="e">
        <f t="shared" si="0"/>
        <v>#DIV/0!</v>
      </c>
      <c r="R15" s="3" t="e">
        <f t="shared" si="1"/>
        <v>#DIV/0!</v>
      </c>
      <c r="S15" s="28" t="s">
        <v>16</v>
      </c>
      <c r="T15" s="3">
        <f>L170</f>
        <v>0.16</v>
      </c>
    </row>
    <row r="16" spans="1:42" ht="12.75" customHeight="1">
      <c r="A16" s="29" t="s">
        <v>19</v>
      </c>
      <c r="K16" s="31"/>
      <c r="L16" s="3"/>
      <c r="M16" s="3"/>
      <c r="O16" s="3"/>
      <c r="P16" s="22"/>
      <c r="Q16" s="23" t="e">
        <f t="shared" si="0"/>
        <v>#DIV/0!</v>
      </c>
      <c r="R16" s="3" t="e">
        <f t="shared" si="1"/>
        <v>#DIV/0!</v>
      </c>
      <c r="S16" s="28" t="s">
        <v>17</v>
      </c>
      <c r="T16" s="3">
        <f>L188</f>
        <v>0.42499999999999999</v>
      </c>
    </row>
    <row r="17" spans="1:42" ht="12.75" customHeight="1">
      <c r="A17" s="29" t="s">
        <v>20</v>
      </c>
      <c r="K17" s="31"/>
      <c r="L17" s="3"/>
      <c r="M17" s="3"/>
      <c r="O17" s="3"/>
      <c r="S17" s="28" t="s">
        <v>18</v>
      </c>
      <c r="T17" s="3">
        <f>L208</f>
        <v>0.12121212121212122</v>
      </c>
    </row>
    <row r="18" spans="1:42" ht="12.75" customHeight="1">
      <c r="A18" s="29" t="s">
        <v>21</v>
      </c>
      <c r="K18" s="31"/>
      <c r="L18" s="3"/>
      <c r="M18" s="3"/>
      <c r="O18" s="3"/>
      <c r="S18" s="28" t="s">
        <v>19</v>
      </c>
      <c r="T18" s="3">
        <f>L227</f>
        <v>0.36363636363636365</v>
      </c>
    </row>
    <row r="19" spans="1:42" ht="12.75" customHeight="1">
      <c r="A19" s="29"/>
      <c r="J19" s="53" t="s">
        <v>33</v>
      </c>
      <c r="K19" s="132">
        <f>SUM(K13:K16)</f>
        <v>7</v>
      </c>
      <c r="L19" s="3">
        <f>K19/B5</f>
        <v>0.7</v>
      </c>
      <c r="M19" s="39">
        <f>K19/B5</f>
        <v>0.7</v>
      </c>
      <c r="N19" s="3">
        <f>M19-L19</f>
        <v>0</v>
      </c>
      <c r="O19" s="3"/>
      <c r="S19" s="28" t="s">
        <v>20</v>
      </c>
    </row>
    <row r="20" spans="1:42" ht="12.75" customHeight="1">
      <c r="L20" s="3"/>
      <c r="M20" s="3"/>
      <c r="O20" s="3"/>
      <c r="S20" s="28" t="s">
        <v>21</v>
      </c>
    </row>
    <row r="21" spans="1:42" ht="12.75" customHeight="1">
      <c r="A21" s="34" t="s">
        <v>34</v>
      </c>
      <c r="B21" s="34"/>
      <c r="C21" s="34"/>
      <c r="D21" s="35"/>
      <c r="E21" s="35"/>
      <c r="F21" s="143">
        <f>K13*9/K19</f>
        <v>9</v>
      </c>
      <c r="H21" s="133"/>
      <c r="L21" s="3"/>
      <c r="M21" s="3"/>
      <c r="O21" s="3"/>
      <c r="P21" s="37"/>
      <c r="S21" s="28" t="s">
        <v>22</v>
      </c>
      <c r="Z21" s="2"/>
      <c r="AA21" s="8" t="s">
        <v>35</v>
      </c>
      <c r="AB21" s="8"/>
      <c r="AC21" s="8"/>
      <c r="AD21" s="8"/>
      <c r="AE21" s="8"/>
      <c r="AF21" s="8"/>
      <c r="AG21" s="8"/>
      <c r="AH21" s="8"/>
      <c r="AI21" s="8"/>
      <c r="AJ21" s="8"/>
    </row>
    <row r="22" spans="1:42" ht="12.75" customHeight="1">
      <c r="L22" s="3"/>
      <c r="M22" s="3"/>
      <c r="O22" s="3"/>
      <c r="S22" s="28"/>
      <c r="AA22" s="300" t="s">
        <v>12</v>
      </c>
      <c r="AB22" s="297"/>
      <c r="AC22" s="297"/>
      <c r="AD22" s="297"/>
      <c r="AE22" s="297"/>
      <c r="AF22" s="297"/>
      <c r="AG22" s="297"/>
      <c r="AH22" s="297"/>
      <c r="AI22" s="297"/>
      <c r="AJ22" s="297"/>
    </row>
    <row r="23" spans="1:42" ht="12.75" customHeight="1">
      <c r="A23" s="2" t="s">
        <v>36</v>
      </c>
      <c r="L23" s="3"/>
      <c r="M23" s="3"/>
      <c r="O23" s="3"/>
      <c r="Z23" s="19" t="s">
        <v>13</v>
      </c>
      <c r="AA23" s="1">
        <v>9701</v>
      </c>
      <c r="AB23" s="20">
        <v>9702</v>
      </c>
      <c r="AC23" s="20">
        <v>9801</v>
      </c>
      <c r="AD23" s="20">
        <v>9802</v>
      </c>
      <c r="AE23" s="20">
        <v>9901</v>
      </c>
      <c r="AF23" s="20">
        <v>9902</v>
      </c>
      <c r="AG23" s="21" t="s">
        <v>14</v>
      </c>
      <c r="AH23" s="21" t="s">
        <v>15</v>
      </c>
      <c r="AI23" s="21" t="s">
        <v>16</v>
      </c>
      <c r="AJ23" s="21" t="s">
        <v>17</v>
      </c>
      <c r="AK23" s="21" t="s">
        <v>18</v>
      </c>
      <c r="AL23" s="21" t="s">
        <v>19</v>
      </c>
      <c r="AM23" s="21" t="s">
        <v>20</v>
      </c>
      <c r="AN23" s="21" t="s">
        <v>21</v>
      </c>
      <c r="AO23" s="21" t="s">
        <v>22</v>
      </c>
      <c r="AP23" s="21" t="s">
        <v>23</v>
      </c>
    </row>
    <row r="24" spans="1:42" ht="25.5" customHeight="1">
      <c r="B24" s="302" t="s">
        <v>2</v>
      </c>
      <c r="C24" s="303"/>
      <c r="D24" s="303"/>
      <c r="E24" s="303"/>
      <c r="F24" s="303"/>
      <c r="G24" s="303"/>
      <c r="H24" s="303"/>
      <c r="I24" s="303"/>
      <c r="J24" s="303"/>
      <c r="L24" s="7" t="s">
        <v>3</v>
      </c>
      <c r="M24" s="7" t="s">
        <v>4</v>
      </c>
      <c r="N24" s="52" t="s">
        <v>5</v>
      </c>
      <c r="O24" s="7" t="s">
        <v>6</v>
      </c>
      <c r="P24" s="6" t="s">
        <v>7</v>
      </c>
      <c r="Q24" s="6" t="s">
        <v>8</v>
      </c>
      <c r="R24" s="7" t="s">
        <v>9</v>
      </c>
      <c r="Z24" s="24" t="s">
        <v>37</v>
      </c>
      <c r="AA24" s="23">
        <f t="shared" ref="AA24:AA30" si="16">Q6</f>
        <v>1</v>
      </c>
      <c r="AB24" s="23">
        <f t="shared" ref="AB24:AB30" si="17">Q27</f>
        <v>0.88888888888888884</v>
      </c>
      <c r="AC24" s="23">
        <f t="shared" ref="AC24:AC30" si="18">Q48</f>
        <v>0.8</v>
      </c>
      <c r="AD24" s="23">
        <f t="shared" ref="AD24:AD30" si="19">Q67</f>
        <v>0.83673469387755106</v>
      </c>
      <c r="AE24" s="23">
        <f t="shared" ref="AE24:AE30" si="20">Q84</f>
        <v>0.81081081081081086</v>
      </c>
      <c r="AF24" s="23">
        <f t="shared" ref="AF24:AF30" si="21">Q103</f>
        <v>0.70769230769230773</v>
      </c>
      <c r="AG24" s="23">
        <f t="shared" ref="AG24:AG30" si="22">Q123</f>
        <v>0.375</v>
      </c>
      <c r="AH24" s="23">
        <f t="shared" ref="AH24:AH30" si="23">Q140</f>
        <v>0.65714285714285714</v>
      </c>
      <c r="AI24" s="23">
        <f t="shared" ref="AI24:AI30" si="24">Q159</f>
        <v>0.56000000000000005</v>
      </c>
      <c r="AJ24" s="23">
        <f t="shared" ref="AJ24:AJ30" si="25">Q176</f>
        <v>0.75</v>
      </c>
      <c r="AK24" s="23">
        <f t="shared" ref="AK24:AK29" si="26">Q193</f>
        <v>0.30303030303030304</v>
      </c>
      <c r="AL24" s="23">
        <f t="shared" ref="AL24:AL28" si="27">Q213</f>
        <v>0.59090909090909094</v>
      </c>
      <c r="AM24" s="23">
        <f t="shared" ref="AM24:AM27" si="28">Q232</f>
        <v>0.57499999999999996</v>
      </c>
      <c r="AN24" s="23">
        <f t="shared" ref="AN24:AN26" si="29">Q252</f>
        <v>0.52380952380952384</v>
      </c>
      <c r="AO24" s="23">
        <f t="shared" ref="AO24:AO25" si="30">Q269</f>
        <v>0.69696969696969702</v>
      </c>
      <c r="AP24" s="23">
        <f>Q286</f>
        <v>0.7</v>
      </c>
    </row>
    <row r="25" spans="1:42" ht="12.75" customHeight="1">
      <c r="A25" s="53" t="s">
        <v>10</v>
      </c>
      <c r="B25" s="54">
        <v>1</v>
      </c>
      <c r="C25" s="54">
        <v>2</v>
      </c>
      <c r="D25" s="54">
        <v>3</v>
      </c>
      <c r="E25" s="54">
        <v>4</v>
      </c>
      <c r="F25" s="54">
        <v>5</v>
      </c>
      <c r="G25" s="54">
        <v>6</v>
      </c>
      <c r="H25" s="54">
        <v>7</v>
      </c>
      <c r="I25" s="54">
        <v>8</v>
      </c>
      <c r="J25" s="54">
        <v>9</v>
      </c>
      <c r="K25" s="55" t="s">
        <v>11</v>
      </c>
      <c r="L25" s="3"/>
      <c r="M25" s="3"/>
      <c r="O25" s="3"/>
      <c r="P25" s="15"/>
      <c r="Q25" s="15"/>
      <c r="R25" s="3"/>
      <c r="Z25" s="24" t="s">
        <v>38</v>
      </c>
      <c r="AA25" s="23">
        <f t="shared" si="16"/>
        <v>1</v>
      </c>
      <c r="AB25" s="23">
        <f t="shared" si="17"/>
        <v>0.95</v>
      </c>
      <c r="AC25" s="23">
        <f t="shared" si="18"/>
        <v>0.875</v>
      </c>
      <c r="AD25" s="23">
        <f t="shared" si="19"/>
        <v>0.92682926829268297</v>
      </c>
      <c r="AE25" s="23">
        <f t="shared" si="20"/>
        <v>0.93333333333333335</v>
      </c>
      <c r="AF25" s="23">
        <f t="shared" si="21"/>
        <v>0.86956521739130432</v>
      </c>
      <c r="AG25" s="23">
        <f t="shared" si="22"/>
        <v>1</v>
      </c>
      <c r="AH25" s="23">
        <f t="shared" si="23"/>
        <v>0.91304347826086951</v>
      </c>
      <c r="AI25" s="23">
        <f t="shared" si="24"/>
        <v>0.9285714285714286</v>
      </c>
      <c r="AJ25" s="23">
        <f t="shared" si="25"/>
        <v>0.9</v>
      </c>
      <c r="AK25" s="23">
        <f t="shared" si="26"/>
        <v>1</v>
      </c>
      <c r="AL25" s="23">
        <f t="shared" si="27"/>
        <v>0.88461538461538458</v>
      </c>
      <c r="AM25" s="23">
        <f t="shared" si="28"/>
        <v>1</v>
      </c>
      <c r="AN25" s="23">
        <f t="shared" si="29"/>
        <v>1</v>
      </c>
      <c r="AO25" s="23">
        <f t="shared" si="30"/>
        <v>0.91304347826086951</v>
      </c>
    </row>
    <row r="26" spans="1:42" ht="12.75" customHeight="1">
      <c r="A26" s="26">
        <v>9702</v>
      </c>
      <c r="B26" s="26">
        <v>45</v>
      </c>
      <c r="K26" s="31"/>
      <c r="L26" s="3"/>
      <c r="M26" s="3"/>
      <c r="O26" s="3"/>
      <c r="P26" s="18">
        <f>B26</f>
        <v>45</v>
      </c>
      <c r="Q26" s="15"/>
      <c r="R26" s="3"/>
      <c r="Z26" s="24" t="s">
        <v>39</v>
      </c>
      <c r="AA26" s="23">
        <f t="shared" si="16"/>
        <v>0.8</v>
      </c>
      <c r="AB26" s="23">
        <f t="shared" si="17"/>
        <v>0.97368421052631582</v>
      </c>
      <c r="AC26" s="23">
        <f t="shared" si="18"/>
        <v>0.8571428571428571</v>
      </c>
      <c r="AD26" s="23">
        <f t="shared" si="19"/>
        <v>0.86842105263157898</v>
      </c>
      <c r="AE26" s="23">
        <f t="shared" si="20"/>
        <v>0.7142857142857143</v>
      </c>
      <c r="AF26" s="23">
        <f t="shared" si="21"/>
        <v>0.7</v>
      </c>
      <c r="AG26" s="23">
        <f t="shared" si="22"/>
        <v>1</v>
      </c>
      <c r="AH26" s="23">
        <f t="shared" si="23"/>
        <v>0.90476190476190477</v>
      </c>
      <c r="AI26" s="23">
        <f t="shared" si="24"/>
        <v>1</v>
      </c>
      <c r="AJ26" s="23">
        <f t="shared" si="25"/>
        <v>1</v>
      </c>
      <c r="AK26" s="23">
        <f t="shared" si="26"/>
        <v>1</v>
      </c>
      <c r="AL26" s="23">
        <f t="shared" si="27"/>
        <v>0.95652173913043481</v>
      </c>
      <c r="AM26" s="23">
        <f t="shared" si="28"/>
        <v>0.95652173913043481</v>
      </c>
      <c r="AN26" s="23">
        <f t="shared" si="29"/>
        <v>1</v>
      </c>
      <c r="AO26" s="23" t="s">
        <v>27</v>
      </c>
    </row>
    <row r="27" spans="1:42" ht="12.75" customHeight="1">
      <c r="A27" s="26">
        <v>9801</v>
      </c>
      <c r="C27" s="26">
        <v>40</v>
      </c>
      <c r="K27" s="31"/>
      <c r="L27" s="3"/>
      <c r="M27" s="3"/>
      <c r="O27" s="3">
        <f>C27/B26</f>
        <v>0.88888888888888884</v>
      </c>
      <c r="P27" s="22">
        <v>40</v>
      </c>
      <c r="Q27" s="23">
        <f t="shared" ref="Q27:Q37" si="31">P27/P26</f>
        <v>0.88888888888888884</v>
      </c>
      <c r="R27" s="3">
        <f t="shared" ref="R27:R37" si="32">100%-Q27</f>
        <v>0.11111111111111116</v>
      </c>
      <c r="Z27" s="24" t="s">
        <v>40</v>
      </c>
      <c r="AA27" s="23">
        <f t="shared" si="16"/>
        <v>1</v>
      </c>
      <c r="AB27" s="23">
        <f t="shared" si="17"/>
        <v>0.91891891891891897</v>
      </c>
      <c r="AC27" s="23">
        <f t="shared" si="18"/>
        <v>1</v>
      </c>
      <c r="AD27" s="23">
        <f t="shared" si="19"/>
        <v>0.63636363636363635</v>
      </c>
      <c r="AE27" s="23">
        <f t="shared" si="20"/>
        <v>0.8</v>
      </c>
      <c r="AF27" s="23">
        <f t="shared" si="21"/>
        <v>0.9285714285714286</v>
      </c>
      <c r="AG27" s="23">
        <f t="shared" si="22"/>
        <v>0.91666666666666663</v>
      </c>
      <c r="AH27" s="23">
        <f t="shared" si="23"/>
        <v>0.89473684210526316</v>
      </c>
      <c r="AI27" s="23">
        <f t="shared" si="24"/>
        <v>0.84615384615384615</v>
      </c>
      <c r="AJ27" s="23">
        <f t="shared" si="25"/>
        <v>0.96296296296296291</v>
      </c>
      <c r="AK27" s="23">
        <f t="shared" si="26"/>
        <v>1</v>
      </c>
      <c r="AL27" s="23">
        <f t="shared" si="27"/>
        <v>1</v>
      </c>
      <c r="AM27" s="23">
        <f t="shared" si="28"/>
        <v>1</v>
      </c>
      <c r="AN27" s="23" t="s">
        <v>27</v>
      </c>
      <c r="AO27" s="23" t="s">
        <v>27</v>
      </c>
    </row>
    <row r="28" spans="1:42" ht="12.75" customHeight="1">
      <c r="A28" s="26">
        <v>9802</v>
      </c>
      <c r="D28" s="26">
        <v>33</v>
      </c>
      <c r="K28" s="31"/>
      <c r="L28" s="3"/>
      <c r="M28" s="3"/>
      <c r="O28" s="3">
        <f>D28/C27</f>
        <v>0.82499999999999996</v>
      </c>
      <c r="P28" s="22">
        <v>38</v>
      </c>
      <c r="Q28" s="23">
        <f t="shared" si="31"/>
        <v>0.95</v>
      </c>
      <c r="R28" s="3">
        <f t="shared" si="32"/>
        <v>5.0000000000000044E-2</v>
      </c>
      <c r="Z28" s="24" t="s">
        <v>41</v>
      </c>
      <c r="AA28" s="23">
        <f t="shared" si="16"/>
        <v>1</v>
      </c>
      <c r="AB28" s="23">
        <f t="shared" si="17"/>
        <v>0.94117647058823528</v>
      </c>
      <c r="AC28" s="23">
        <f t="shared" si="18"/>
        <v>0.75</v>
      </c>
      <c r="AD28" s="23">
        <f t="shared" si="19"/>
        <v>0.95238095238095233</v>
      </c>
      <c r="AE28" s="23">
        <f t="shared" si="20"/>
        <v>0.9375</v>
      </c>
      <c r="AF28" s="23">
        <f t="shared" si="21"/>
        <v>0.92307692307692313</v>
      </c>
      <c r="AG28" s="23">
        <f t="shared" si="22"/>
        <v>1</v>
      </c>
      <c r="AH28" s="23">
        <f t="shared" si="23"/>
        <v>1</v>
      </c>
      <c r="AI28" s="23">
        <f t="shared" si="24"/>
        <v>1</v>
      </c>
      <c r="AJ28" s="23">
        <f t="shared" si="25"/>
        <v>0.96153846153846156</v>
      </c>
      <c r="AK28" s="23">
        <f t="shared" si="26"/>
        <v>1</v>
      </c>
      <c r="AL28" s="23">
        <f t="shared" si="27"/>
        <v>1</v>
      </c>
      <c r="AM28" s="23" t="s">
        <v>27</v>
      </c>
      <c r="AN28" s="23" t="s">
        <v>27</v>
      </c>
      <c r="AO28" s="23" t="s">
        <v>27</v>
      </c>
    </row>
    <row r="29" spans="1:42" ht="12.75" customHeight="1">
      <c r="A29" s="26">
        <v>9901</v>
      </c>
      <c r="E29" s="26">
        <v>17</v>
      </c>
      <c r="K29" s="31"/>
      <c r="L29" s="3"/>
      <c r="M29" s="3"/>
      <c r="O29" s="3">
        <f>E29/D28</f>
        <v>0.51515151515151514</v>
      </c>
      <c r="P29" s="22">
        <v>37</v>
      </c>
      <c r="Q29" s="23">
        <f t="shared" si="31"/>
        <v>0.97368421052631582</v>
      </c>
      <c r="R29" s="3">
        <f t="shared" si="32"/>
        <v>2.6315789473684181E-2</v>
      </c>
      <c r="Z29" s="27" t="s">
        <v>42</v>
      </c>
      <c r="AA29" s="23">
        <f t="shared" si="16"/>
        <v>0.875</v>
      </c>
      <c r="AB29" s="23">
        <f t="shared" si="17"/>
        <v>0.84375</v>
      </c>
      <c r="AC29" s="23">
        <f t="shared" si="18"/>
        <v>0.88888888888888884</v>
      </c>
      <c r="AD29" s="23">
        <f t="shared" si="19"/>
        <v>0.95</v>
      </c>
      <c r="AE29" s="23">
        <f t="shared" si="20"/>
        <v>1</v>
      </c>
      <c r="AF29" s="23">
        <f t="shared" si="21"/>
        <v>0.875</v>
      </c>
      <c r="AG29" s="23">
        <f t="shared" si="22"/>
        <v>1</v>
      </c>
      <c r="AH29" s="23">
        <f t="shared" si="23"/>
        <v>0.94117647058823528</v>
      </c>
      <c r="AI29" s="23">
        <f t="shared" si="24"/>
        <v>1</v>
      </c>
      <c r="AJ29" s="23">
        <f t="shared" si="25"/>
        <v>0.92</v>
      </c>
      <c r="AK29" s="23">
        <f t="shared" si="26"/>
        <v>0.8</v>
      </c>
      <c r="AL29" s="23" t="s">
        <v>27</v>
      </c>
      <c r="AM29" s="23" t="s">
        <v>27</v>
      </c>
      <c r="AN29" s="23" t="s">
        <v>27</v>
      </c>
      <c r="AO29" s="23" t="s">
        <v>27</v>
      </c>
    </row>
    <row r="30" spans="1:42" ht="12.75" customHeight="1">
      <c r="A30" s="26">
        <v>9902</v>
      </c>
      <c r="F30" s="26">
        <v>5</v>
      </c>
      <c r="K30" s="31"/>
      <c r="L30" s="3"/>
      <c r="M30" s="3"/>
      <c r="O30" s="3">
        <f>F30/E29</f>
        <v>0.29411764705882354</v>
      </c>
      <c r="P30" s="22">
        <v>34</v>
      </c>
      <c r="Q30" s="23">
        <f t="shared" si="31"/>
        <v>0.91891891891891897</v>
      </c>
      <c r="R30" s="3">
        <f t="shared" si="32"/>
        <v>8.108108108108103E-2</v>
      </c>
      <c r="Z30" s="27" t="s">
        <v>43</v>
      </c>
      <c r="AA30" s="23">
        <f t="shared" si="16"/>
        <v>1</v>
      </c>
      <c r="AB30" s="23">
        <f t="shared" si="17"/>
        <v>0.96296296296296291</v>
      </c>
      <c r="AC30" s="23">
        <f t="shared" si="18"/>
        <v>1</v>
      </c>
      <c r="AD30" s="23">
        <f t="shared" si="19"/>
        <v>0.94736842105263153</v>
      </c>
      <c r="AE30" s="23">
        <f t="shared" si="20"/>
        <v>0.93333333333333335</v>
      </c>
      <c r="AF30" s="23">
        <f t="shared" si="21"/>
        <v>0.95238095238095233</v>
      </c>
      <c r="AG30" s="23">
        <f t="shared" si="22"/>
        <v>0.90909090909090906</v>
      </c>
      <c r="AH30" s="23">
        <f t="shared" si="23"/>
        <v>1</v>
      </c>
      <c r="AI30" s="23">
        <f t="shared" si="24"/>
        <v>1</v>
      </c>
      <c r="AJ30" s="23">
        <f t="shared" si="25"/>
        <v>1.0869565217391304</v>
      </c>
      <c r="AK30" s="23" t="s">
        <v>27</v>
      </c>
      <c r="AL30" s="23" t="s">
        <v>27</v>
      </c>
      <c r="AM30" s="23" t="s">
        <v>27</v>
      </c>
      <c r="AN30" s="23" t="s">
        <v>27</v>
      </c>
      <c r="AO30" s="23" t="s">
        <v>27</v>
      </c>
    </row>
    <row r="31" spans="1:42" ht="12.75" customHeight="1">
      <c r="A31" s="29" t="s">
        <v>14</v>
      </c>
      <c r="G31" s="26">
        <v>5</v>
      </c>
      <c r="K31" s="31"/>
      <c r="L31" s="3"/>
      <c r="M31" s="3"/>
      <c r="O31" s="3">
        <f>G31/F30</f>
        <v>1</v>
      </c>
      <c r="P31" s="22">
        <v>32</v>
      </c>
      <c r="Q31" s="23">
        <f t="shared" si="31"/>
        <v>0.94117647058823528</v>
      </c>
      <c r="R31" s="3">
        <f t="shared" si="32"/>
        <v>5.8823529411764719E-2</v>
      </c>
      <c r="Z31" s="27" t="s">
        <v>44</v>
      </c>
    </row>
    <row r="32" spans="1:42" ht="12.75" customHeight="1">
      <c r="A32" s="29" t="s">
        <v>15</v>
      </c>
      <c r="H32" s="26">
        <v>4</v>
      </c>
      <c r="K32" s="31"/>
      <c r="L32" s="3"/>
      <c r="M32" s="3"/>
      <c r="O32" s="3">
        <f>H32/G31</f>
        <v>0.8</v>
      </c>
      <c r="P32" s="22">
        <v>27</v>
      </c>
      <c r="Q32" s="23">
        <f t="shared" si="31"/>
        <v>0.84375</v>
      </c>
      <c r="R32" s="3">
        <f t="shared" si="32"/>
        <v>0.15625</v>
      </c>
      <c r="S32" s="2" t="s">
        <v>4</v>
      </c>
    </row>
    <row r="33" spans="1:42" ht="12.75" customHeight="1">
      <c r="A33" s="29" t="s">
        <v>16</v>
      </c>
      <c r="I33" s="26">
        <v>3</v>
      </c>
      <c r="K33" s="31"/>
      <c r="L33" s="3"/>
      <c r="M33" s="3"/>
      <c r="O33" s="3">
        <f>I33/H32</f>
        <v>0.75</v>
      </c>
      <c r="P33" s="22">
        <v>26</v>
      </c>
      <c r="Q33" s="23">
        <f t="shared" si="31"/>
        <v>0.96296296296296291</v>
      </c>
      <c r="R33" s="3">
        <f t="shared" si="32"/>
        <v>3.703703703703709E-2</v>
      </c>
      <c r="S33" s="26">
        <v>9701</v>
      </c>
      <c r="T33" s="39">
        <f>M19</f>
        <v>0.7</v>
      </c>
    </row>
    <row r="34" spans="1:42" ht="12.75" customHeight="1">
      <c r="A34" s="29" t="s">
        <v>17</v>
      </c>
      <c r="J34" s="26">
        <v>3</v>
      </c>
      <c r="K34" s="31"/>
      <c r="L34" s="3"/>
      <c r="M34" s="3"/>
      <c r="O34" s="3">
        <f>J34/I33</f>
        <v>1</v>
      </c>
      <c r="P34" s="22">
        <v>24</v>
      </c>
      <c r="Q34" s="23">
        <f t="shared" si="31"/>
        <v>0.92307692307692313</v>
      </c>
      <c r="R34" s="3">
        <f t="shared" si="32"/>
        <v>7.6923076923076872E-2</v>
      </c>
      <c r="S34" s="26">
        <v>9702</v>
      </c>
      <c r="T34" s="39">
        <f>M40</f>
        <v>0.51111111111111107</v>
      </c>
    </row>
    <row r="35" spans="1:42" ht="12.75" customHeight="1">
      <c r="A35" s="29" t="s">
        <v>18</v>
      </c>
      <c r="J35" s="26">
        <v>16</v>
      </c>
      <c r="K35" s="31">
        <v>18</v>
      </c>
      <c r="L35" s="3"/>
      <c r="M35" s="3"/>
      <c r="O35" s="3"/>
      <c r="P35" s="22">
        <v>19</v>
      </c>
      <c r="Q35" s="23">
        <f t="shared" si="31"/>
        <v>0.79166666666666663</v>
      </c>
      <c r="R35" s="3">
        <f t="shared" si="32"/>
        <v>0.20833333333333337</v>
      </c>
      <c r="S35" s="26">
        <v>9801</v>
      </c>
      <c r="T35" s="39">
        <f>M60</f>
        <v>0.4</v>
      </c>
    </row>
    <row r="36" spans="1:42" ht="12.75" customHeight="1">
      <c r="A36" s="29" t="s">
        <v>19</v>
      </c>
      <c r="J36" s="26">
        <v>4</v>
      </c>
      <c r="K36" s="31">
        <v>5</v>
      </c>
      <c r="L36" s="3"/>
      <c r="M36" s="3"/>
      <c r="O36" s="3"/>
      <c r="P36" s="22">
        <v>4</v>
      </c>
      <c r="Q36" s="23">
        <f t="shared" si="31"/>
        <v>0.21052631578947367</v>
      </c>
      <c r="R36" s="3">
        <f t="shared" si="32"/>
        <v>0.78947368421052633</v>
      </c>
      <c r="S36" s="26">
        <v>9802</v>
      </c>
      <c r="T36" s="39">
        <f>M77</f>
        <v>0.36734693877551022</v>
      </c>
    </row>
    <row r="37" spans="1:42" ht="12.75" customHeight="1">
      <c r="A37" s="29" t="s">
        <v>20</v>
      </c>
      <c r="K37" s="31"/>
      <c r="L37" s="3"/>
      <c r="M37" s="3"/>
      <c r="O37" s="3"/>
      <c r="P37" s="22"/>
      <c r="Q37" s="23">
        <f t="shared" si="31"/>
        <v>0</v>
      </c>
      <c r="R37" s="3">
        <f t="shared" si="32"/>
        <v>1</v>
      </c>
      <c r="S37" s="26">
        <v>9901</v>
      </c>
      <c r="T37" s="3">
        <f>M96</f>
        <v>0.29729729729729731</v>
      </c>
    </row>
    <row r="38" spans="1:42" ht="12.75" customHeight="1">
      <c r="A38" s="29" t="s">
        <v>21</v>
      </c>
      <c r="K38" s="31"/>
      <c r="L38" s="3"/>
      <c r="M38" s="3"/>
      <c r="O38" s="3"/>
      <c r="S38" s="26">
        <v>9902</v>
      </c>
      <c r="T38" s="3">
        <f>M116</f>
        <v>0.24615384615384617</v>
      </c>
    </row>
    <row r="39" spans="1:42" ht="12.75" customHeight="1">
      <c r="A39" s="29"/>
      <c r="K39" s="31"/>
      <c r="L39" s="3"/>
      <c r="M39" s="3"/>
      <c r="O39" s="3"/>
      <c r="S39" s="30" t="s">
        <v>14</v>
      </c>
      <c r="T39" s="3">
        <f>M133</f>
        <v>0.3125</v>
      </c>
    </row>
    <row r="40" spans="1:42" ht="12.75" customHeight="1">
      <c r="K40" s="31">
        <f>K35+K36</f>
        <v>23</v>
      </c>
      <c r="L40" s="3">
        <f>K34/B26</f>
        <v>0</v>
      </c>
      <c r="M40" s="3">
        <f>K40/B26</f>
        <v>0.51111111111111107</v>
      </c>
      <c r="N40" s="3">
        <f>M40-L40</f>
        <v>0.51111111111111107</v>
      </c>
      <c r="O40" s="3"/>
      <c r="S40" s="30" t="s">
        <v>15</v>
      </c>
      <c r="T40" s="3">
        <f>M151</f>
        <v>0.45714285714285713</v>
      </c>
      <c r="Z40" s="2"/>
      <c r="AA40" s="8" t="s">
        <v>45</v>
      </c>
      <c r="AB40" s="8"/>
      <c r="AC40" s="8"/>
      <c r="AD40" s="8"/>
      <c r="AE40" s="8"/>
      <c r="AF40" s="8"/>
      <c r="AG40" s="8"/>
      <c r="AH40" s="8"/>
      <c r="AI40" s="8"/>
      <c r="AJ40" s="8"/>
    </row>
    <row r="41" spans="1:42" ht="12.75" customHeight="1">
      <c r="A41" s="34" t="s">
        <v>34</v>
      </c>
      <c r="B41" s="34"/>
      <c r="C41" s="34"/>
      <c r="D41" s="35"/>
      <c r="E41" s="35"/>
      <c r="F41" s="144">
        <f>((K34*9)+(K35*10)+(K36*11))/K40</f>
        <v>10.217391304347826</v>
      </c>
      <c r="L41" s="3"/>
      <c r="M41" s="3"/>
      <c r="O41" s="3"/>
      <c r="S41" s="30" t="s">
        <v>16</v>
      </c>
      <c r="T41" s="3">
        <f>M170</f>
        <v>0.4</v>
      </c>
      <c r="AA41" s="300" t="s">
        <v>12</v>
      </c>
      <c r="AB41" s="297"/>
      <c r="AC41" s="297"/>
      <c r="AD41" s="297"/>
      <c r="AE41" s="297"/>
      <c r="AF41" s="297"/>
      <c r="AG41" s="297"/>
      <c r="AH41" s="297"/>
      <c r="AI41" s="297"/>
      <c r="AJ41" s="297"/>
    </row>
    <row r="42" spans="1:42" ht="12.75" customHeight="1">
      <c r="L42" s="3"/>
      <c r="M42" s="3"/>
      <c r="O42" s="3"/>
      <c r="S42" s="30" t="s">
        <v>17</v>
      </c>
      <c r="T42" s="3">
        <f>M188</f>
        <v>0.55000000000000004</v>
      </c>
      <c r="Z42" s="19" t="s">
        <v>13</v>
      </c>
      <c r="AA42" s="1">
        <v>9701</v>
      </c>
      <c r="AB42" s="20">
        <v>9702</v>
      </c>
      <c r="AC42" s="20">
        <v>9801</v>
      </c>
      <c r="AD42" s="20">
        <v>9802</v>
      </c>
      <c r="AE42" s="20">
        <v>9901</v>
      </c>
      <c r="AF42" s="20">
        <v>9902</v>
      </c>
      <c r="AG42" s="21" t="s">
        <v>14</v>
      </c>
      <c r="AH42" s="21" t="s">
        <v>15</v>
      </c>
      <c r="AI42" s="21" t="s">
        <v>16</v>
      </c>
      <c r="AJ42" s="21" t="s">
        <v>17</v>
      </c>
      <c r="AK42" s="21" t="s">
        <v>18</v>
      </c>
      <c r="AL42" s="21" t="s">
        <v>19</v>
      </c>
      <c r="AM42" s="21" t="s">
        <v>20</v>
      </c>
      <c r="AN42" s="21" t="s">
        <v>21</v>
      </c>
      <c r="AO42" s="21" t="s">
        <v>22</v>
      </c>
      <c r="AP42" s="21" t="s">
        <v>23</v>
      </c>
    </row>
    <row r="43" spans="1:42" ht="12.75" customHeight="1">
      <c r="L43" s="3"/>
      <c r="M43" s="3"/>
      <c r="O43" s="3"/>
      <c r="S43" s="28" t="s">
        <v>18</v>
      </c>
      <c r="T43" s="3">
        <f>M208</f>
        <v>0.24242424242424243</v>
      </c>
      <c r="Z43" s="24" t="s">
        <v>37</v>
      </c>
      <c r="AA43" s="23">
        <f t="shared" ref="AA43:AA49" si="33">R6</f>
        <v>0</v>
      </c>
      <c r="AB43" s="23">
        <f t="shared" ref="AB43:AB49" si="34">R27</f>
        <v>0.11111111111111116</v>
      </c>
      <c r="AC43" s="23">
        <f t="shared" ref="AC43:AC49" si="35">R48</f>
        <v>0.19999999999999996</v>
      </c>
      <c r="AD43" s="23">
        <f t="shared" ref="AD43:AD49" si="36">R67</f>
        <v>0.16326530612244894</v>
      </c>
      <c r="AE43" s="23">
        <f t="shared" ref="AE43:AE49" si="37">R84</f>
        <v>0.18918918918918914</v>
      </c>
      <c r="AF43" s="23">
        <f t="shared" ref="AF43:AF49" si="38">R103</f>
        <v>0.29230769230769227</v>
      </c>
      <c r="AG43" s="23">
        <f t="shared" ref="AG43:AG49" si="39">R123</f>
        <v>0.625</v>
      </c>
      <c r="AH43" s="23">
        <f t="shared" ref="AH43:AH49" si="40">R140</f>
        <v>0.34285714285714286</v>
      </c>
      <c r="AI43" s="23">
        <f t="shared" ref="AI43:AI49" si="41">R159</f>
        <v>0.43999999999999995</v>
      </c>
      <c r="AJ43" s="23">
        <f t="shared" ref="AJ43:AJ49" si="42">R176</f>
        <v>0.25</v>
      </c>
      <c r="AK43" s="3">
        <f t="shared" ref="AK43:AK48" si="43">R193</f>
        <v>0.69696969696969702</v>
      </c>
      <c r="AL43" s="3">
        <f t="shared" ref="AL43:AL47" si="44">R213</f>
        <v>0.40909090909090906</v>
      </c>
      <c r="AM43" s="3">
        <f t="shared" ref="AM43:AM46" si="45">R232</f>
        <v>0.42500000000000004</v>
      </c>
      <c r="AN43" s="3">
        <f t="shared" ref="AN43:AN45" si="46">R252</f>
        <v>0.47619047619047616</v>
      </c>
      <c r="AO43" s="3">
        <f t="shared" ref="AO43:AO44" si="47">R269</f>
        <v>0.30303030303030298</v>
      </c>
      <c r="AP43" s="3">
        <f>R286</f>
        <v>0.30000000000000004</v>
      </c>
    </row>
    <row r="44" spans="1:42" ht="12.75" customHeight="1">
      <c r="A44" s="40" t="s">
        <v>46</v>
      </c>
      <c r="L44" s="3"/>
      <c r="M44" s="3"/>
      <c r="O44" s="3"/>
      <c r="S44" s="28" t="s">
        <v>19</v>
      </c>
      <c r="T44" s="3">
        <f>M227</f>
        <v>0.47727272727272729</v>
      </c>
      <c r="Z44" s="24" t="s">
        <v>38</v>
      </c>
      <c r="AA44" s="23">
        <f t="shared" si="33"/>
        <v>0</v>
      </c>
      <c r="AB44" s="23">
        <f t="shared" si="34"/>
        <v>5.0000000000000044E-2</v>
      </c>
      <c r="AC44" s="23">
        <f t="shared" si="35"/>
        <v>0.125</v>
      </c>
      <c r="AD44" s="23">
        <f t="shared" si="36"/>
        <v>7.3170731707317027E-2</v>
      </c>
      <c r="AE44" s="23">
        <f t="shared" si="37"/>
        <v>6.6666666666666652E-2</v>
      </c>
      <c r="AF44" s="23">
        <f t="shared" si="38"/>
        <v>0.13043478260869568</v>
      </c>
      <c r="AG44" s="23">
        <f t="shared" si="39"/>
        <v>0</v>
      </c>
      <c r="AH44" s="23">
        <f t="shared" si="40"/>
        <v>8.6956521739130488E-2</v>
      </c>
      <c r="AI44" s="23">
        <f t="shared" si="41"/>
        <v>7.1428571428571397E-2</v>
      </c>
      <c r="AJ44" s="23">
        <f t="shared" si="42"/>
        <v>9.9999999999999978E-2</v>
      </c>
      <c r="AK44" s="3">
        <f t="shared" si="43"/>
        <v>0</v>
      </c>
      <c r="AL44" s="3">
        <f t="shared" si="44"/>
        <v>0.11538461538461542</v>
      </c>
      <c r="AM44" s="3">
        <f t="shared" si="45"/>
        <v>0</v>
      </c>
      <c r="AN44" s="3">
        <f t="shared" si="46"/>
        <v>0</v>
      </c>
      <c r="AO44" s="3">
        <f t="shared" si="47"/>
        <v>8.6956521739130488E-2</v>
      </c>
    </row>
    <row r="45" spans="1:42" ht="25.5" customHeight="1">
      <c r="B45" s="302" t="s">
        <v>2</v>
      </c>
      <c r="C45" s="303"/>
      <c r="D45" s="303"/>
      <c r="E45" s="303"/>
      <c r="F45" s="303"/>
      <c r="G45" s="303"/>
      <c r="H45" s="303"/>
      <c r="I45" s="303"/>
      <c r="J45" s="303"/>
      <c r="L45" s="7" t="s">
        <v>3</v>
      </c>
      <c r="M45" s="7" t="s">
        <v>4</v>
      </c>
      <c r="N45" s="52" t="s">
        <v>5</v>
      </c>
      <c r="O45" s="7" t="s">
        <v>6</v>
      </c>
      <c r="P45" s="6" t="s">
        <v>7</v>
      </c>
      <c r="Q45" s="6" t="s">
        <v>8</v>
      </c>
      <c r="R45" s="7" t="s">
        <v>9</v>
      </c>
      <c r="S45" s="28" t="s">
        <v>20</v>
      </c>
      <c r="Z45" s="24" t="s">
        <v>39</v>
      </c>
      <c r="AA45" s="23">
        <f t="shared" si="33"/>
        <v>0.19999999999999996</v>
      </c>
      <c r="AB45" s="23">
        <f t="shared" si="34"/>
        <v>2.6315789473684181E-2</v>
      </c>
      <c r="AC45" s="23">
        <f t="shared" si="35"/>
        <v>0.1428571428571429</v>
      </c>
      <c r="AD45" s="23">
        <f t="shared" si="36"/>
        <v>0.13157894736842102</v>
      </c>
      <c r="AE45" s="23">
        <f t="shared" si="37"/>
        <v>0.2857142857142857</v>
      </c>
      <c r="AF45" s="23">
        <f t="shared" si="38"/>
        <v>0.30000000000000004</v>
      </c>
      <c r="AG45" s="23">
        <f t="shared" si="39"/>
        <v>0</v>
      </c>
      <c r="AH45" s="23">
        <f t="shared" si="40"/>
        <v>9.5238095238095233E-2</v>
      </c>
      <c r="AI45" s="23">
        <f t="shared" si="41"/>
        <v>0</v>
      </c>
      <c r="AJ45" s="23">
        <f t="shared" si="42"/>
        <v>0</v>
      </c>
      <c r="AK45" s="3">
        <f t="shared" si="43"/>
        <v>0</v>
      </c>
      <c r="AL45" s="3">
        <f t="shared" si="44"/>
        <v>4.3478260869565188E-2</v>
      </c>
      <c r="AM45" s="3">
        <f t="shared" si="45"/>
        <v>4.3478260869565188E-2</v>
      </c>
      <c r="AN45" s="3">
        <f t="shared" si="46"/>
        <v>0</v>
      </c>
      <c r="AO45" s="3" t="s">
        <v>27</v>
      </c>
    </row>
    <row r="46" spans="1:42" ht="12.75" customHeight="1">
      <c r="A46" s="53" t="s">
        <v>10</v>
      </c>
      <c r="B46" s="54">
        <v>1</v>
      </c>
      <c r="C46" s="54">
        <v>2</v>
      </c>
      <c r="D46" s="54">
        <v>3</v>
      </c>
      <c r="E46" s="54">
        <v>4</v>
      </c>
      <c r="F46" s="54">
        <v>5</v>
      </c>
      <c r="G46" s="54">
        <v>6</v>
      </c>
      <c r="H46" s="54">
        <v>7</v>
      </c>
      <c r="I46" s="54">
        <v>8</v>
      </c>
      <c r="J46" s="54">
        <v>9</v>
      </c>
      <c r="K46" s="55" t="s">
        <v>11</v>
      </c>
      <c r="L46" s="3"/>
      <c r="M46" s="3"/>
      <c r="O46" s="3"/>
      <c r="P46" s="15"/>
      <c r="Q46" s="15"/>
      <c r="R46" s="3"/>
      <c r="S46" s="28" t="s">
        <v>21</v>
      </c>
      <c r="Z46" s="24" t="s">
        <v>40</v>
      </c>
      <c r="AA46" s="23">
        <f t="shared" si="33"/>
        <v>0</v>
      </c>
      <c r="AB46" s="23">
        <f t="shared" si="34"/>
        <v>8.108108108108103E-2</v>
      </c>
      <c r="AC46" s="23">
        <f t="shared" si="35"/>
        <v>0</v>
      </c>
      <c r="AD46" s="23">
        <f t="shared" si="36"/>
        <v>0.36363636363636365</v>
      </c>
      <c r="AE46" s="23">
        <f t="shared" si="37"/>
        <v>0.19999999999999996</v>
      </c>
      <c r="AF46" s="23">
        <f t="shared" si="38"/>
        <v>7.1428571428571397E-2</v>
      </c>
      <c r="AG46" s="23">
        <f t="shared" si="39"/>
        <v>8.333333333333337E-2</v>
      </c>
      <c r="AH46" s="23">
        <f t="shared" si="40"/>
        <v>0.10526315789473684</v>
      </c>
      <c r="AI46" s="23">
        <f t="shared" si="41"/>
        <v>0.15384615384615385</v>
      </c>
      <c r="AJ46" s="23">
        <f t="shared" si="42"/>
        <v>3.703703703703709E-2</v>
      </c>
      <c r="AK46" s="3">
        <f t="shared" si="43"/>
        <v>0</v>
      </c>
      <c r="AL46" s="3">
        <f t="shared" si="44"/>
        <v>0</v>
      </c>
      <c r="AM46" s="3">
        <f t="shared" si="45"/>
        <v>0</v>
      </c>
      <c r="AN46" s="3" t="s">
        <v>27</v>
      </c>
      <c r="AO46" s="3" t="s">
        <v>27</v>
      </c>
    </row>
    <row r="47" spans="1:42" ht="12.75" customHeight="1">
      <c r="A47" s="26">
        <v>9801</v>
      </c>
      <c r="B47" s="26">
        <v>20</v>
      </c>
      <c r="K47" s="132"/>
      <c r="L47" s="3"/>
      <c r="M47" s="3"/>
      <c r="O47" s="3"/>
      <c r="P47" s="18">
        <f>B47</f>
        <v>20</v>
      </c>
      <c r="Q47" s="15"/>
      <c r="R47" s="3"/>
      <c r="S47" s="28" t="s">
        <v>22</v>
      </c>
      <c r="Z47" s="24" t="s">
        <v>41</v>
      </c>
      <c r="AA47" s="23">
        <f t="shared" si="33"/>
        <v>0</v>
      </c>
      <c r="AB47" s="23">
        <f t="shared" si="34"/>
        <v>5.8823529411764719E-2</v>
      </c>
      <c r="AC47" s="23">
        <f t="shared" si="35"/>
        <v>0.25</v>
      </c>
      <c r="AD47" s="23">
        <f t="shared" si="36"/>
        <v>4.7619047619047672E-2</v>
      </c>
      <c r="AE47" s="23">
        <f t="shared" si="37"/>
        <v>6.25E-2</v>
      </c>
      <c r="AF47" s="23">
        <f t="shared" si="38"/>
        <v>7.6923076923076872E-2</v>
      </c>
      <c r="AG47" s="23">
        <f t="shared" si="39"/>
        <v>0</v>
      </c>
      <c r="AH47" s="23">
        <f t="shared" si="40"/>
        <v>0</v>
      </c>
      <c r="AI47" s="23">
        <f t="shared" si="41"/>
        <v>0</v>
      </c>
      <c r="AJ47" s="23">
        <f t="shared" si="42"/>
        <v>3.8461538461538436E-2</v>
      </c>
      <c r="AK47" s="3">
        <f t="shared" si="43"/>
        <v>0</v>
      </c>
      <c r="AL47" s="3">
        <f t="shared" si="44"/>
        <v>0</v>
      </c>
      <c r="AM47" s="3" t="s">
        <v>27</v>
      </c>
      <c r="AN47" s="3" t="s">
        <v>27</v>
      </c>
      <c r="AO47" s="3" t="s">
        <v>27</v>
      </c>
    </row>
    <row r="48" spans="1:42" ht="12.75" customHeight="1">
      <c r="A48" s="26">
        <v>9802</v>
      </c>
      <c r="C48" s="26">
        <v>16</v>
      </c>
      <c r="K48" s="132"/>
      <c r="L48" s="3"/>
      <c r="M48" s="3"/>
      <c r="O48" s="3">
        <f>C48/B47</f>
        <v>0.8</v>
      </c>
      <c r="P48" s="22">
        <v>16</v>
      </c>
      <c r="Q48" s="23">
        <f t="shared" ref="Q48:Q58" si="48">P48/P47</f>
        <v>0.8</v>
      </c>
      <c r="R48" s="3">
        <f t="shared" ref="R48:R58" si="49">100%-Q48</f>
        <v>0.19999999999999996</v>
      </c>
      <c r="Z48" s="27" t="s">
        <v>42</v>
      </c>
      <c r="AA48" s="23">
        <f t="shared" si="33"/>
        <v>0.125</v>
      </c>
      <c r="AB48" s="23">
        <f t="shared" si="34"/>
        <v>0.15625</v>
      </c>
      <c r="AC48" s="23">
        <f t="shared" si="35"/>
        <v>0.11111111111111116</v>
      </c>
      <c r="AD48" s="23">
        <f t="shared" si="36"/>
        <v>5.0000000000000044E-2</v>
      </c>
      <c r="AE48" s="23">
        <f t="shared" si="37"/>
        <v>0</v>
      </c>
      <c r="AF48" s="23">
        <f t="shared" si="38"/>
        <v>0.125</v>
      </c>
      <c r="AG48" s="23">
        <f t="shared" si="39"/>
        <v>0</v>
      </c>
      <c r="AH48" s="23">
        <f t="shared" si="40"/>
        <v>5.8823529411764719E-2</v>
      </c>
      <c r="AI48" s="23">
        <f t="shared" si="41"/>
        <v>0</v>
      </c>
      <c r="AJ48" s="23">
        <f t="shared" si="42"/>
        <v>7.999999999999996E-2</v>
      </c>
      <c r="AK48" s="3">
        <f t="shared" si="43"/>
        <v>0.19999999999999996</v>
      </c>
      <c r="AL48" s="3" t="s">
        <v>27</v>
      </c>
      <c r="AM48" s="3" t="s">
        <v>27</v>
      </c>
      <c r="AN48" s="3" t="s">
        <v>27</v>
      </c>
      <c r="AO48" s="3" t="s">
        <v>27</v>
      </c>
    </row>
    <row r="49" spans="1:52" ht="12.75" customHeight="1">
      <c r="A49" s="26">
        <v>9901</v>
      </c>
      <c r="D49" s="26">
        <v>14</v>
      </c>
      <c r="K49" s="132"/>
      <c r="L49" s="3"/>
      <c r="M49" s="3"/>
      <c r="O49" s="3">
        <f>D49/C48</f>
        <v>0.875</v>
      </c>
      <c r="P49" s="22">
        <v>14</v>
      </c>
      <c r="Q49" s="23">
        <f t="shared" si="48"/>
        <v>0.875</v>
      </c>
      <c r="R49" s="3">
        <f t="shared" si="49"/>
        <v>0.125</v>
      </c>
      <c r="Z49" s="27" t="s">
        <v>43</v>
      </c>
      <c r="AA49" s="23">
        <f t="shared" si="33"/>
        <v>0</v>
      </c>
      <c r="AB49" s="23">
        <f t="shared" si="34"/>
        <v>3.703703703703709E-2</v>
      </c>
      <c r="AC49" s="23">
        <f t="shared" si="35"/>
        <v>0</v>
      </c>
      <c r="AD49" s="23">
        <f t="shared" si="36"/>
        <v>5.2631578947368474E-2</v>
      </c>
      <c r="AE49" s="23">
        <f t="shared" si="37"/>
        <v>6.6666666666666652E-2</v>
      </c>
      <c r="AF49" s="23">
        <f t="shared" si="38"/>
        <v>4.7619047619047672E-2</v>
      </c>
      <c r="AG49" s="23">
        <f t="shared" si="39"/>
        <v>9.0909090909090939E-2</v>
      </c>
      <c r="AH49" s="23">
        <f t="shared" si="40"/>
        <v>0</v>
      </c>
      <c r="AI49" s="23">
        <f t="shared" si="41"/>
        <v>0</v>
      </c>
      <c r="AJ49" s="23">
        <f t="shared" si="42"/>
        <v>-8.6956521739130377E-2</v>
      </c>
      <c r="AK49" s="3" t="s">
        <v>27</v>
      </c>
      <c r="AL49" s="3" t="s">
        <v>27</v>
      </c>
      <c r="AM49" s="3" t="s">
        <v>27</v>
      </c>
      <c r="AN49" s="3" t="s">
        <v>27</v>
      </c>
      <c r="AO49" s="3" t="s">
        <v>27</v>
      </c>
    </row>
    <row r="50" spans="1:52" ht="12.75" customHeight="1">
      <c r="A50" s="26">
        <v>9902</v>
      </c>
      <c r="D50" s="26">
        <v>3</v>
      </c>
      <c r="E50" s="26">
        <v>9</v>
      </c>
      <c r="K50" s="132"/>
      <c r="L50" s="3"/>
      <c r="M50" s="3"/>
      <c r="O50" s="3">
        <f>E50/D49</f>
        <v>0.6428571428571429</v>
      </c>
      <c r="P50" s="22">
        <v>12</v>
      </c>
      <c r="Q50" s="23">
        <f t="shared" si="48"/>
        <v>0.8571428571428571</v>
      </c>
      <c r="R50" s="3">
        <f t="shared" si="49"/>
        <v>0.1428571428571429</v>
      </c>
      <c r="Z50" s="27" t="s">
        <v>44</v>
      </c>
      <c r="AA50" s="23"/>
      <c r="AB50" s="23"/>
      <c r="AC50" s="23"/>
      <c r="AD50" s="23"/>
      <c r="AE50" s="25"/>
      <c r="AF50" s="25"/>
      <c r="AG50" s="25"/>
      <c r="AH50" s="25"/>
      <c r="AI50" s="25"/>
      <c r="AJ50" s="25"/>
    </row>
    <row r="51" spans="1:52" ht="12.75" customHeight="1">
      <c r="A51" s="29" t="s">
        <v>14</v>
      </c>
      <c r="E51" s="26">
        <v>7</v>
      </c>
      <c r="F51" s="26">
        <v>5</v>
      </c>
      <c r="K51" s="132"/>
      <c r="L51" s="3"/>
      <c r="M51" s="3"/>
      <c r="O51" s="3">
        <f>F51/E50</f>
        <v>0.55555555555555558</v>
      </c>
      <c r="P51" s="22">
        <v>12</v>
      </c>
      <c r="Q51" s="23">
        <f t="shared" si="48"/>
        <v>1</v>
      </c>
      <c r="R51" s="3">
        <f t="shared" si="49"/>
        <v>0</v>
      </c>
      <c r="Z51" s="41"/>
      <c r="AA51" s="39"/>
      <c r="AB51" s="39"/>
      <c r="AC51" s="39"/>
      <c r="AD51" s="42"/>
      <c r="AE51" s="42"/>
      <c r="AF51" s="42"/>
      <c r="AG51" s="42"/>
      <c r="AH51" s="42"/>
      <c r="AI51" s="42"/>
      <c r="AJ51" s="42"/>
    </row>
    <row r="52" spans="1:52" ht="12.75" customHeight="1">
      <c r="A52" s="29" t="s">
        <v>15</v>
      </c>
      <c r="F52" s="26">
        <v>7</v>
      </c>
      <c r="G52" s="26">
        <v>2</v>
      </c>
      <c r="K52" s="132"/>
      <c r="L52" s="3"/>
      <c r="M52" s="3"/>
      <c r="O52" s="3">
        <f>G52/F51</f>
        <v>0.4</v>
      </c>
      <c r="P52" s="22">
        <v>9</v>
      </c>
      <c r="Q52" s="23">
        <f t="shared" si="48"/>
        <v>0.75</v>
      </c>
      <c r="R52" s="3">
        <f t="shared" si="49"/>
        <v>0.25</v>
      </c>
      <c r="Z52" s="29"/>
      <c r="AA52" s="39"/>
      <c r="AB52" s="39"/>
      <c r="AC52" s="42"/>
      <c r="AD52" s="42"/>
      <c r="AE52" s="42"/>
      <c r="AF52" s="42"/>
      <c r="AG52" s="42"/>
      <c r="AH52" s="42"/>
      <c r="AI52" s="42"/>
      <c r="AJ52" s="42"/>
    </row>
    <row r="53" spans="1:52" ht="12.75" customHeight="1">
      <c r="A53" s="29" t="s">
        <v>16</v>
      </c>
      <c r="G53" s="26">
        <v>6</v>
      </c>
      <c r="H53" s="26">
        <v>2</v>
      </c>
      <c r="K53" s="132"/>
      <c r="L53" s="3"/>
      <c r="M53" s="3"/>
      <c r="O53" s="3">
        <f>H53/G52</f>
        <v>1</v>
      </c>
      <c r="P53" s="22">
        <v>8</v>
      </c>
      <c r="Q53" s="23">
        <f t="shared" si="48"/>
        <v>0.88888888888888884</v>
      </c>
      <c r="R53" s="3">
        <f t="shared" si="49"/>
        <v>0.11111111111111116</v>
      </c>
      <c r="Z53" s="29"/>
      <c r="AA53" s="39"/>
      <c r="AB53" s="42"/>
      <c r="AC53" s="42"/>
      <c r="AD53" s="42"/>
      <c r="AE53" s="42"/>
      <c r="AF53" s="42"/>
      <c r="AG53" s="42"/>
      <c r="AH53" s="42"/>
      <c r="AI53" s="42"/>
      <c r="AJ53" s="42"/>
    </row>
    <row r="54" spans="1:52" ht="12.75" customHeight="1">
      <c r="A54" s="29" t="s">
        <v>17</v>
      </c>
      <c r="H54" s="26">
        <v>6</v>
      </c>
      <c r="I54" s="26">
        <v>2</v>
      </c>
      <c r="K54" s="132"/>
      <c r="L54" s="3"/>
      <c r="M54" s="3"/>
      <c r="O54" s="3">
        <f>I54/H53</f>
        <v>1</v>
      </c>
      <c r="P54" s="22">
        <v>8</v>
      </c>
      <c r="Q54" s="23">
        <f t="shared" si="48"/>
        <v>1</v>
      </c>
      <c r="R54" s="3">
        <f t="shared" si="49"/>
        <v>0</v>
      </c>
      <c r="Z54" s="30"/>
      <c r="AA54" s="8" t="s">
        <v>47</v>
      </c>
      <c r="AB54" s="39"/>
      <c r="AC54" s="39"/>
      <c r="AD54" s="39"/>
      <c r="AE54" s="39"/>
      <c r="AF54" s="39"/>
      <c r="AG54" s="39"/>
      <c r="AH54" s="39"/>
      <c r="AI54" s="39"/>
      <c r="AJ54" s="39"/>
    </row>
    <row r="55" spans="1:52" ht="12.75" customHeight="1">
      <c r="A55" s="29" t="s">
        <v>18</v>
      </c>
      <c r="I55" s="26">
        <v>6</v>
      </c>
      <c r="J55" s="26">
        <v>2</v>
      </c>
      <c r="K55" s="132">
        <v>3</v>
      </c>
      <c r="L55" s="3"/>
      <c r="M55" s="3"/>
      <c r="O55" s="3">
        <f>J55/I54</f>
        <v>1</v>
      </c>
      <c r="P55" s="22">
        <v>8</v>
      </c>
      <c r="Q55" s="23">
        <f t="shared" si="48"/>
        <v>1</v>
      </c>
      <c r="R55" s="3">
        <f t="shared" si="49"/>
        <v>0</v>
      </c>
      <c r="Z55" s="43" t="s">
        <v>13</v>
      </c>
      <c r="AA55" s="44">
        <v>9701</v>
      </c>
      <c r="AB55" s="45">
        <v>9702</v>
      </c>
      <c r="AC55" s="45">
        <v>9801</v>
      </c>
      <c r="AD55" s="45">
        <v>9802</v>
      </c>
      <c r="AE55" s="45">
        <v>9901</v>
      </c>
      <c r="AF55" s="45">
        <v>9902</v>
      </c>
      <c r="AG55" s="46" t="s">
        <v>14</v>
      </c>
      <c r="AH55" s="46" t="s">
        <v>15</v>
      </c>
      <c r="AI55" s="46" t="s">
        <v>16</v>
      </c>
      <c r="AJ55" s="46" t="s">
        <v>17</v>
      </c>
      <c r="AK55" s="46" t="s">
        <v>18</v>
      </c>
      <c r="AL55" s="46" t="s">
        <v>19</v>
      </c>
      <c r="AM55" s="46" t="s">
        <v>20</v>
      </c>
      <c r="AN55" s="46" t="s">
        <v>21</v>
      </c>
      <c r="AO55" s="46" t="s">
        <v>22</v>
      </c>
      <c r="AP55" s="46" t="s">
        <v>23</v>
      </c>
      <c r="AQ55" s="46" t="s">
        <v>48</v>
      </c>
      <c r="AR55" s="46" t="s">
        <v>49</v>
      </c>
      <c r="AS55" s="46" t="s">
        <v>50</v>
      </c>
      <c r="AT55" s="46" t="s">
        <v>51</v>
      </c>
      <c r="AU55" s="46" t="s">
        <v>52</v>
      </c>
      <c r="AV55" s="46" t="s">
        <v>53</v>
      </c>
      <c r="AW55" s="46" t="s">
        <v>54</v>
      </c>
      <c r="AX55" s="46" t="s">
        <v>55</v>
      </c>
      <c r="AY55" s="46" t="s">
        <v>56</v>
      </c>
      <c r="AZ55" s="46" t="s">
        <v>57</v>
      </c>
    </row>
    <row r="56" spans="1:52" ht="12.75" customHeight="1">
      <c r="A56" s="29" t="s">
        <v>19</v>
      </c>
      <c r="J56" s="26">
        <v>5</v>
      </c>
      <c r="K56" s="31">
        <v>5</v>
      </c>
      <c r="L56" s="3"/>
      <c r="M56" s="3"/>
      <c r="O56" s="3"/>
      <c r="P56" s="22">
        <v>3</v>
      </c>
      <c r="Q56" s="23">
        <f t="shared" si="48"/>
        <v>0.375</v>
      </c>
      <c r="R56" s="3">
        <f t="shared" si="49"/>
        <v>0.625</v>
      </c>
      <c r="Z56" s="47" t="s">
        <v>37</v>
      </c>
      <c r="AA56" s="48">
        <f>P7/P5</f>
        <v>1</v>
      </c>
      <c r="AB56" s="48">
        <f>P28/P26</f>
        <v>0.84444444444444444</v>
      </c>
      <c r="AC56" s="48">
        <f>P49/P47</f>
        <v>0.7</v>
      </c>
      <c r="AD56" s="48">
        <f>P68/P66</f>
        <v>0.77551020408163263</v>
      </c>
      <c r="AE56" s="48">
        <f>P85/P83</f>
        <v>0.7567567567567568</v>
      </c>
      <c r="AF56" s="48">
        <f>P104/P102</f>
        <v>0.61538461538461542</v>
      </c>
      <c r="AG56" s="48">
        <f>P124/P122</f>
        <v>0.375</v>
      </c>
      <c r="AH56" s="48">
        <f>P141/P139</f>
        <v>0.6</v>
      </c>
      <c r="AI56" s="48">
        <f>P160/P158</f>
        <v>0.52</v>
      </c>
      <c r="AJ56" s="48">
        <f>P177/P175</f>
        <v>0.67500000000000004</v>
      </c>
      <c r="AK56" s="48">
        <f>P194/P192</f>
        <v>0.30303030303030304</v>
      </c>
      <c r="AL56" s="48">
        <f>P214/P212</f>
        <v>0.52272727272727271</v>
      </c>
      <c r="AM56" s="48">
        <f>P233/P231</f>
        <v>0.57499999999999996</v>
      </c>
      <c r="AN56" s="48">
        <f>P253/P251</f>
        <v>0.52380952380952384</v>
      </c>
      <c r="AO56" s="48">
        <f>P270/P268</f>
        <v>0.63636363636363635</v>
      </c>
      <c r="AP56" s="48">
        <f>P287/P285</f>
        <v>0.73333333333333328</v>
      </c>
      <c r="AQ56" s="48">
        <f>P307/P305</f>
        <v>0.6216216216216216</v>
      </c>
      <c r="AR56" s="48">
        <f>P325/P323</f>
        <v>0.87096774193548387</v>
      </c>
      <c r="AS56" s="48">
        <f>P343/P341</f>
        <v>0.70588235294117652</v>
      </c>
      <c r="AT56" s="48">
        <f>P361/P359</f>
        <v>0.78787878787878785</v>
      </c>
      <c r="AU56" s="48">
        <f>P377/P375</f>
        <v>0.53125</v>
      </c>
      <c r="AV56" s="48">
        <f>P395/P393</f>
        <v>0.65714285714285714</v>
      </c>
      <c r="AW56" s="48">
        <f>P414/P412</f>
        <v>0.58333333333333337</v>
      </c>
      <c r="AX56" s="48">
        <f>P432/P430</f>
        <v>0.81481481481481477</v>
      </c>
      <c r="AY56" s="48">
        <f>P450/P448</f>
        <v>0.4</v>
      </c>
      <c r="AZ56" s="48">
        <f>P468/P466</f>
        <v>0.75862068965517238</v>
      </c>
    </row>
    <row r="57" spans="1:52" ht="12.75" customHeight="1">
      <c r="A57" s="29" t="s">
        <v>20</v>
      </c>
      <c r="K57" s="31"/>
      <c r="L57" s="3"/>
      <c r="M57" s="3"/>
      <c r="O57" s="3"/>
      <c r="P57" s="22"/>
      <c r="Q57" s="23">
        <f t="shared" si="48"/>
        <v>0</v>
      </c>
      <c r="R57" s="3">
        <f t="shared" si="49"/>
        <v>1</v>
      </c>
      <c r="S57" s="301" t="s">
        <v>5</v>
      </c>
      <c r="T57" s="297"/>
      <c r="Z57" s="2"/>
      <c r="AA57" s="8"/>
      <c r="AB57" s="39"/>
      <c r="AC57" s="39"/>
      <c r="AD57" s="39"/>
      <c r="AE57" s="39"/>
      <c r="AF57" s="39"/>
      <c r="AG57" s="39"/>
      <c r="AH57" s="39"/>
      <c r="AI57" s="39"/>
      <c r="AJ57" s="39"/>
    </row>
    <row r="58" spans="1:52" ht="12.75" customHeight="1">
      <c r="A58" s="29" t="s">
        <v>21</v>
      </c>
      <c r="K58" s="31"/>
      <c r="L58" s="3"/>
      <c r="M58" s="3"/>
      <c r="O58" s="3"/>
      <c r="P58" s="22"/>
      <c r="Q58" s="23" t="e">
        <f t="shared" si="48"/>
        <v>#DIV/0!</v>
      </c>
      <c r="R58" s="3" t="e">
        <f t="shared" si="49"/>
        <v>#DIV/0!</v>
      </c>
    </row>
    <row r="59" spans="1:52" ht="12.75" customHeight="1">
      <c r="A59" s="29"/>
      <c r="K59" s="31"/>
      <c r="L59" s="3"/>
      <c r="M59" s="3"/>
      <c r="O59" s="3"/>
      <c r="P59" s="22"/>
      <c r="Q59" s="23"/>
      <c r="R59" s="3"/>
    </row>
    <row r="60" spans="1:52" ht="12.75" customHeight="1">
      <c r="J60" s="2" t="s">
        <v>58</v>
      </c>
      <c r="K60" s="50">
        <f>K56+K55</f>
        <v>8</v>
      </c>
      <c r="L60" s="3">
        <f>K55/B47</f>
        <v>0.15</v>
      </c>
      <c r="M60" s="3">
        <f>K60/B47</f>
        <v>0.4</v>
      </c>
      <c r="N60" s="3">
        <f>M60-L60</f>
        <v>0.25</v>
      </c>
      <c r="O60" s="3"/>
      <c r="S60" s="26">
        <v>9701</v>
      </c>
      <c r="T60" s="3">
        <f>N19</f>
        <v>0</v>
      </c>
    </row>
    <row r="61" spans="1:52" ht="12.75" customHeight="1">
      <c r="A61" s="34" t="s">
        <v>34</v>
      </c>
      <c r="B61" s="34"/>
      <c r="C61" s="34"/>
      <c r="D61" s="35"/>
      <c r="E61" s="35"/>
      <c r="F61" s="144">
        <f>((K55*9)+(K56*10))/K60</f>
        <v>9.625</v>
      </c>
      <c r="L61" s="3"/>
      <c r="M61" s="3"/>
      <c r="O61" s="3"/>
      <c r="S61" s="26">
        <v>9702</v>
      </c>
      <c r="T61" s="3">
        <f>N60</f>
        <v>0.25</v>
      </c>
    </row>
    <row r="62" spans="1:52" ht="12.75" customHeight="1">
      <c r="L62" s="3"/>
      <c r="M62" s="3"/>
      <c r="O62" s="3"/>
      <c r="S62" s="26">
        <v>9801</v>
      </c>
      <c r="T62" s="3">
        <f>N60</f>
        <v>0.25</v>
      </c>
    </row>
    <row r="63" spans="1:52" ht="12.75" customHeight="1">
      <c r="A63" s="40" t="s">
        <v>59</v>
      </c>
      <c r="L63" s="3"/>
      <c r="M63" s="3"/>
      <c r="O63" s="3"/>
      <c r="S63" s="26">
        <v>9802</v>
      </c>
      <c r="T63" s="3">
        <f>N77</f>
        <v>6.122448979591838E-2</v>
      </c>
    </row>
    <row r="64" spans="1:52" ht="25.5" customHeight="1">
      <c r="B64" s="302" t="s">
        <v>2</v>
      </c>
      <c r="C64" s="303"/>
      <c r="D64" s="303"/>
      <c r="E64" s="303"/>
      <c r="F64" s="303"/>
      <c r="G64" s="303"/>
      <c r="H64" s="303"/>
      <c r="I64" s="303"/>
      <c r="J64" s="303"/>
      <c r="L64" s="7" t="s">
        <v>3</v>
      </c>
      <c r="M64" s="7" t="s">
        <v>4</v>
      </c>
      <c r="N64" s="52" t="s">
        <v>5</v>
      </c>
      <c r="O64" s="7" t="s">
        <v>6</v>
      </c>
      <c r="P64" s="6" t="s">
        <v>7</v>
      </c>
      <c r="Q64" s="6" t="s">
        <v>8</v>
      </c>
      <c r="R64" s="7" t="s">
        <v>9</v>
      </c>
      <c r="S64" s="26">
        <v>9901</v>
      </c>
      <c r="T64" s="3">
        <f>N96</f>
        <v>0.24324324324324326</v>
      </c>
    </row>
    <row r="65" spans="1:20" ht="12.75" customHeight="1">
      <c r="A65" s="53" t="s">
        <v>10</v>
      </c>
      <c r="B65" s="54">
        <v>1</v>
      </c>
      <c r="C65" s="54">
        <v>2</v>
      </c>
      <c r="D65" s="54">
        <v>3</v>
      </c>
      <c r="E65" s="54">
        <v>4</v>
      </c>
      <c r="F65" s="54">
        <v>5</v>
      </c>
      <c r="G65" s="54">
        <v>6</v>
      </c>
      <c r="H65" s="54">
        <v>7</v>
      </c>
      <c r="I65" s="54">
        <v>8</v>
      </c>
      <c r="J65" s="54">
        <v>9</v>
      </c>
      <c r="K65" s="55" t="s">
        <v>11</v>
      </c>
      <c r="L65" s="3"/>
      <c r="M65" s="3"/>
      <c r="O65" s="3"/>
      <c r="P65" s="15"/>
      <c r="Q65" s="15"/>
      <c r="R65" s="3"/>
      <c r="S65" s="26">
        <v>9902</v>
      </c>
      <c r="T65" s="3">
        <f>N116</f>
        <v>7.6923076923076927E-2</v>
      </c>
    </row>
    <row r="66" spans="1:20" ht="12.75" customHeight="1">
      <c r="A66" s="26">
        <v>9802</v>
      </c>
      <c r="B66" s="26">
        <v>49</v>
      </c>
      <c r="K66" s="31"/>
      <c r="L66" s="3"/>
      <c r="M66" s="3"/>
      <c r="O66" s="3"/>
      <c r="P66" s="18">
        <f>B66</f>
        <v>49</v>
      </c>
      <c r="Q66" s="15"/>
      <c r="R66" s="3"/>
      <c r="S66" s="30" t="s">
        <v>14</v>
      </c>
      <c r="T66" s="3">
        <f>N133</f>
        <v>3.125E-2</v>
      </c>
    </row>
    <row r="67" spans="1:20" ht="12.75" customHeight="1">
      <c r="A67" s="26">
        <v>9901</v>
      </c>
      <c r="B67" s="26">
        <v>1</v>
      </c>
      <c r="C67" s="26">
        <v>40</v>
      </c>
      <c r="K67" s="31"/>
      <c r="L67" s="3"/>
      <c r="M67" s="3"/>
      <c r="O67" s="3">
        <f>C67/B66</f>
        <v>0.81632653061224492</v>
      </c>
      <c r="P67" s="22">
        <v>41</v>
      </c>
      <c r="Q67" s="23">
        <f t="shared" ref="Q67:Q77" si="50">P67/P66</f>
        <v>0.83673469387755106</v>
      </c>
      <c r="R67" s="3">
        <f t="shared" ref="R67:R77" si="51">100%-Q67</f>
        <v>0.16326530612244894</v>
      </c>
      <c r="S67" s="30" t="s">
        <v>15</v>
      </c>
      <c r="T67" s="3">
        <f>N151</f>
        <v>0.2857142857142857</v>
      </c>
    </row>
    <row r="68" spans="1:20" ht="12.75" customHeight="1">
      <c r="A68" s="26">
        <v>9902</v>
      </c>
      <c r="C68" s="26">
        <v>5</v>
      </c>
      <c r="D68" s="26">
        <v>33</v>
      </c>
      <c r="K68" s="31"/>
      <c r="L68" s="3"/>
      <c r="M68" s="3"/>
      <c r="O68" s="3">
        <f>D68/C67</f>
        <v>0.82499999999999996</v>
      </c>
      <c r="P68" s="22">
        <v>38</v>
      </c>
      <c r="Q68" s="23">
        <f t="shared" si="50"/>
        <v>0.92682926829268297</v>
      </c>
      <c r="R68" s="3">
        <f t="shared" si="51"/>
        <v>7.3170731707317027E-2</v>
      </c>
      <c r="S68" s="30" t="s">
        <v>16</v>
      </c>
      <c r="T68" s="3">
        <f>N170</f>
        <v>0.24000000000000002</v>
      </c>
    </row>
    <row r="69" spans="1:20" ht="12.75" customHeight="1">
      <c r="A69" s="29" t="s">
        <v>14</v>
      </c>
      <c r="D69" s="26">
        <v>8</v>
      </c>
      <c r="E69" s="26">
        <v>25</v>
      </c>
      <c r="K69" s="31"/>
      <c r="L69" s="3"/>
      <c r="M69" s="3"/>
      <c r="O69" s="3">
        <f>E69/D68</f>
        <v>0.75757575757575757</v>
      </c>
      <c r="P69" s="22">
        <v>33</v>
      </c>
      <c r="Q69" s="23">
        <f t="shared" si="50"/>
        <v>0.86842105263157898</v>
      </c>
      <c r="R69" s="3">
        <f t="shared" si="51"/>
        <v>0.13157894736842102</v>
      </c>
      <c r="S69" s="30" t="s">
        <v>17</v>
      </c>
      <c r="T69" s="3">
        <f>N188</f>
        <v>0.12500000000000006</v>
      </c>
    </row>
    <row r="70" spans="1:20" ht="12.75" customHeight="1">
      <c r="A70" s="29" t="s">
        <v>15</v>
      </c>
      <c r="D70" s="26">
        <v>1</v>
      </c>
      <c r="E70" s="26">
        <v>6</v>
      </c>
      <c r="F70" s="26">
        <v>14</v>
      </c>
      <c r="K70" s="31"/>
      <c r="L70" s="3"/>
      <c r="M70" s="3"/>
      <c r="O70" s="3">
        <f>F70/E69</f>
        <v>0.56000000000000005</v>
      </c>
      <c r="P70" s="22">
        <v>21</v>
      </c>
      <c r="Q70" s="23">
        <f t="shared" si="50"/>
        <v>0.63636363636363635</v>
      </c>
      <c r="R70" s="3">
        <f t="shared" si="51"/>
        <v>0.36363636363636365</v>
      </c>
      <c r="S70" s="28" t="s">
        <v>18</v>
      </c>
      <c r="T70" s="3">
        <f>N208</f>
        <v>0.12121212121212122</v>
      </c>
    </row>
    <row r="71" spans="1:20" ht="12.75" customHeight="1">
      <c r="A71" s="29" t="s">
        <v>16</v>
      </c>
      <c r="F71" s="26">
        <v>6</v>
      </c>
      <c r="G71" s="26">
        <v>14</v>
      </c>
      <c r="K71" s="31"/>
      <c r="L71" s="3"/>
      <c r="M71" s="3"/>
      <c r="O71" s="3">
        <f>G71/F70</f>
        <v>1</v>
      </c>
      <c r="P71" s="22">
        <v>20</v>
      </c>
      <c r="Q71" s="23">
        <f t="shared" si="50"/>
        <v>0.95238095238095233</v>
      </c>
      <c r="R71" s="3">
        <f t="shared" si="51"/>
        <v>4.7619047619047672E-2</v>
      </c>
      <c r="S71" s="28" t="s">
        <v>19</v>
      </c>
      <c r="T71" s="3">
        <f>N227</f>
        <v>0.11363636363636365</v>
      </c>
    </row>
    <row r="72" spans="1:20" ht="12.75" customHeight="1">
      <c r="A72" s="29" t="s">
        <v>17</v>
      </c>
      <c r="F72" s="26">
        <v>1</v>
      </c>
      <c r="G72" s="26">
        <v>3</v>
      </c>
      <c r="H72" s="26">
        <v>14</v>
      </c>
      <c r="K72" s="31"/>
      <c r="L72" s="3"/>
      <c r="M72" s="3"/>
      <c r="O72" s="3">
        <f>H72/G71</f>
        <v>1</v>
      </c>
      <c r="P72" s="22">
        <v>19</v>
      </c>
      <c r="Q72" s="23">
        <f t="shared" si="50"/>
        <v>0.95</v>
      </c>
      <c r="R72" s="3">
        <f t="shared" si="51"/>
        <v>5.0000000000000044E-2</v>
      </c>
      <c r="S72" s="28" t="s">
        <v>20</v>
      </c>
    </row>
    <row r="73" spans="1:20" ht="12.75" customHeight="1">
      <c r="A73" s="29" t="s">
        <v>18</v>
      </c>
      <c r="H73" s="26">
        <v>4</v>
      </c>
      <c r="I73" s="26">
        <v>14</v>
      </c>
      <c r="K73" s="31"/>
      <c r="L73" s="3"/>
      <c r="M73" s="3"/>
      <c r="O73" s="3">
        <f>I73/H72</f>
        <v>1</v>
      </c>
      <c r="P73" s="22">
        <v>18</v>
      </c>
      <c r="Q73" s="23">
        <f t="shared" si="50"/>
        <v>0.94736842105263153</v>
      </c>
      <c r="R73" s="3">
        <f t="shared" si="51"/>
        <v>5.2631578947368474E-2</v>
      </c>
      <c r="S73" s="28" t="s">
        <v>21</v>
      </c>
    </row>
    <row r="74" spans="1:20" ht="12.75" customHeight="1">
      <c r="A74" s="29" t="s">
        <v>19</v>
      </c>
      <c r="I74" s="26">
        <v>2</v>
      </c>
      <c r="J74" s="26">
        <v>16</v>
      </c>
      <c r="K74" s="31">
        <v>15</v>
      </c>
      <c r="L74" s="3"/>
      <c r="M74" s="3"/>
      <c r="O74" s="3">
        <f>J74/I73</f>
        <v>1.1428571428571428</v>
      </c>
      <c r="P74" s="22">
        <v>18</v>
      </c>
      <c r="Q74" s="23">
        <f t="shared" si="50"/>
        <v>1</v>
      </c>
      <c r="R74" s="3">
        <f t="shared" si="51"/>
        <v>0</v>
      </c>
      <c r="S74" s="28" t="s">
        <v>22</v>
      </c>
    </row>
    <row r="75" spans="1:20" ht="12.75" customHeight="1">
      <c r="A75" s="29" t="s">
        <v>20</v>
      </c>
      <c r="J75" s="26">
        <v>2</v>
      </c>
      <c r="K75" s="31">
        <v>2</v>
      </c>
      <c r="L75" s="3"/>
      <c r="M75" s="3"/>
      <c r="O75" s="3"/>
      <c r="P75" s="22">
        <v>2</v>
      </c>
      <c r="Q75" s="23">
        <f t="shared" si="50"/>
        <v>0.1111111111111111</v>
      </c>
      <c r="R75" s="3">
        <f t="shared" si="51"/>
        <v>0.88888888888888884</v>
      </c>
    </row>
    <row r="76" spans="1:20" ht="12.75" customHeight="1">
      <c r="A76" s="29" t="s">
        <v>21</v>
      </c>
      <c r="K76" s="31">
        <v>1</v>
      </c>
      <c r="L76" s="3"/>
      <c r="M76" s="3"/>
      <c r="O76" s="3"/>
      <c r="P76" s="22"/>
      <c r="Q76" s="23">
        <f t="shared" si="50"/>
        <v>0</v>
      </c>
      <c r="R76" s="3">
        <f t="shared" si="51"/>
        <v>1</v>
      </c>
    </row>
    <row r="77" spans="1:20" ht="12.75" customHeight="1">
      <c r="K77" s="31">
        <f>SUM(K74:K76)</f>
        <v>18</v>
      </c>
      <c r="L77" s="3">
        <f>K74/B66</f>
        <v>0.30612244897959184</v>
      </c>
      <c r="M77" s="3">
        <f>K77/B66</f>
        <v>0.36734693877551022</v>
      </c>
      <c r="N77" s="3">
        <f>M77-L77</f>
        <v>6.122448979591838E-2</v>
      </c>
      <c r="O77" s="3"/>
      <c r="P77" s="22"/>
      <c r="Q77" s="23" t="e">
        <f t="shared" si="50"/>
        <v>#DIV/0!</v>
      </c>
      <c r="R77" s="3" t="e">
        <f t="shared" si="51"/>
        <v>#DIV/0!</v>
      </c>
    </row>
    <row r="78" spans="1:20" ht="12.75" customHeight="1">
      <c r="A78" s="34" t="s">
        <v>34</v>
      </c>
      <c r="B78" s="34"/>
      <c r="C78" s="34"/>
      <c r="D78" s="35"/>
      <c r="E78" s="35"/>
      <c r="F78" s="144">
        <f>((K74*9)+(K75*10)+(K76*11))/K77</f>
        <v>9.2222222222222214</v>
      </c>
      <c r="L78" s="3"/>
      <c r="M78" s="3"/>
      <c r="O78" s="3"/>
    </row>
    <row r="79" spans="1:20" ht="12.75" customHeight="1">
      <c r="L79" s="3"/>
      <c r="M79" s="3"/>
      <c r="O79" s="3"/>
    </row>
    <row r="80" spans="1:20" ht="12.75" customHeight="1">
      <c r="A80" s="40" t="s">
        <v>60</v>
      </c>
      <c r="L80" s="3"/>
      <c r="M80" s="3"/>
      <c r="O80" s="3"/>
    </row>
    <row r="81" spans="1:18" ht="25.5" customHeight="1">
      <c r="B81" s="302" t="s">
        <v>2</v>
      </c>
      <c r="C81" s="303"/>
      <c r="D81" s="303"/>
      <c r="E81" s="303"/>
      <c r="F81" s="303"/>
      <c r="G81" s="303"/>
      <c r="H81" s="303"/>
      <c r="I81" s="303"/>
      <c r="J81" s="303"/>
      <c r="L81" s="7" t="s">
        <v>3</v>
      </c>
      <c r="M81" s="7" t="s">
        <v>4</v>
      </c>
      <c r="N81" s="52" t="s">
        <v>5</v>
      </c>
      <c r="O81" s="7" t="s">
        <v>6</v>
      </c>
      <c r="P81" s="6" t="s">
        <v>7</v>
      </c>
      <c r="Q81" s="6" t="s">
        <v>8</v>
      </c>
      <c r="R81" s="7" t="s">
        <v>9</v>
      </c>
    </row>
    <row r="82" spans="1:18" ht="12.75" customHeight="1">
      <c r="A82" s="53" t="s">
        <v>10</v>
      </c>
      <c r="B82" s="54">
        <v>1</v>
      </c>
      <c r="C82" s="54">
        <v>2</v>
      </c>
      <c r="D82" s="54">
        <v>3</v>
      </c>
      <c r="E82" s="54">
        <v>4</v>
      </c>
      <c r="F82" s="54">
        <v>5</v>
      </c>
      <c r="G82" s="54">
        <v>6</v>
      </c>
      <c r="H82" s="54">
        <v>7</v>
      </c>
      <c r="I82" s="54">
        <v>8</v>
      </c>
      <c r="J82" s="54">
        <v>9</v>
      </c>
      <c r="K82" s="55" t="s">
        <v>11</v>
      </c>
      <c r="L82" s="3"/>
      <c r="M82" s="3"/>
      <c r="O82" s="3"/>
      <c r="P82" s="15"/>
      <c r="Q82" s="15"/>
      <c r="R82" s="3"/>
    </row>
    <row r="83" spans="1:18" ht="12.75" customHeight="1">
      <c r="A83" s="26">
        <v>9901</v>
      </c>
      <c r="B83" s="26">
        <v>37</v>
      </c>
      <c r="K83" s="31"/>
      <c r="L83" s="3"/>
      <c r="M83" s="3"/>
      <c r="O83" s="3"/>
      <c r="P83" s="18">
        <f>B83</f>
        <v>37</v>
      </c>
      <c r="Q83" s="15"/>
      <c r="R83" s="3"/>
    </row>
    <row r="84" spans="1:18" ht="12.75" customHeight="1">
      <c r="A84" s="26">
        <v>9902</v>
      </c>
      <c r="B84" s="26">
        <v>1</v>
      </c>
      <c r="C84" s="26">
        <v>29</v>
      </c>
      <c r="K84" s="31"/>
      <c r="L84" s="3"/>
      <c r="M84" s="3"/>
      <c r="O84" s="3">
        <f>C84/B83</f>
        <v>0.78378378378378377</v>
      </c>
      <c r="P84" s="22">
        <v>30</v>
      </c>
      <c r="Q84" s="23">
        <f t="shared" ref="Q84:Q92" si="52">P84/P83</f>
        <v>0.81081081081081086</v>
      </c>
      <c r="R84" s="3">
        <f t="shared" ref="R84:R92" si="53">100%-Q84</f>
        <v>0.18918918918918914</v>
      </c>
    </row>
    <row r="85" spans="1:18" ht="12.75" customHeight="1">
      <c r="A85" s="29" t="s">
        <v>14</v>
      </c>
      <c r="B85" s="26">
        <v>2</v>
      </c>
      <c r="C85" s="26">
        <v>5</v>
      </c>
      <c r="D85" s="26">
        <v>21</v>
      </c>
      <c r="K85" s="31"/>
      <c r="L85" s="3"/>
      <c r="M85" s="3"/>
      <c r="O85" s="3">
        <f>D85/C84</f>
        <v>0.72413793103448276</v>
      </c>
      <c r="P85" s="22">
        <v>28</v>
      </c>
      <c r="Q85" s="23">
        <f t="shared" si="52"/>
        <v>0.93333333333333335</v>
      </c>
      <c r="R85" s="3">
        <f t="shared" si="53"/>
        <v>6.6666666666666652E-2</v>
      </c>
    </row>
    <row r="86" spans="1:18" ht="12.75" customHeight="1">
      <c r="A86" s="29" t="s">
        <v>15</v>
      </c>
      <c r="C86" s="26">
        <v>1</v>
      </c>
      <c r="D86" s="26">
        <v>12</v>
      </c>
      <c r="E86" s="26">
        <v>7</v>
      </c>
      <c r="K86" s="31"/>
      <c r="L86" s="3"/>
      <c r="M86" s="3"/>
      <c r="O86" s="3">
        <f>E86/D85</f>
        <v>0.33333333333333331</v>
      </c>
      <c r="P86" s="22">
        <v>20</v>
      </c>
      <c r="Q86" s="23">
        <f t="shared" si="52"/>
        <v>0.7142857142857143</v>
      </c>
      <c r="R86" s="3">
        <f t="shared" si="53"/>
        <v>0.2857142857142857</v>
      </c>
    </row>
    <row r="87" spans="1:18" ht="12.75" customHeight="1">
      <c r="A87" s="29" t="s">
        <v>16</v>
      </c>
      <c r="D87" s="26">
        <v>10</v>
      </c>
      <c r="F87" s="26">
        <v>6</v>
      </c>
      <c r="K87" s="31"/>
      <c r="L87" s="3"/>
      <c r="M87" s="3"/>
      <c r="O87" s="3">
        <f>F87/E86</f>
        <v>0.8571428571428571</v>
      </c>
      <c r="P87" s="22">
        <v>16</v>
      </c>
      <c r="Q87" s="23">
        <f t="shared" si="52"/>
        <v>0.8</v>
      </c>
      <c r="R87" s="3">
        <f t="shared" si="53"/>
        <v>0.19999999999999996</v>
      </c>
    </row>
    <row r="88" spans="1:18" ht="12.75" customHeight="1">
      <c r="A88" s="29" t="s">
        <v>17</v>
      </c>
      <c r="F88" s="26">
        <v>9</v>
      </c>
      <c r="G88" s="26">
        <v>6</v>
      </c>
      <c r="K88" s="31"/>
      <c r="L88" s="3"/>
      <c r="M88" s="3"/>
      <c r="O88" s="3">
        <f>G88/F87</f>
        <v>1</v>
      </c>
      <c r="P88" s="22">
        <v>15</v>
      </c>
      <c r="Q88" s="23">
        <f t="shared" si="52"/>
        <v>0.9375</v>
      </c>
      <c r="R88" s="3">
        <f t="shared" si="53"/>
        <v>6.25E-2</v>
      </c>
    </row>
    <row r="89" spans="1:18" ht="12.75" customHeight="1">
      <c r="A89" s="29" t="s">
        <v>18</v>
      </c>
      <c r="F89" s="26">
        <v>3</v>
      </c>
      <c r="G89" s="26">
        <v>6</v>
      </c>
      <c r="H89" s="26">
        <v>6</v>
      </c>
      <c r="K89" s="31"/>
      <c r="L89" s="3"/>
      <c r="M89" s="3"/>
      <c r="O89" s="3">
        <f>H89/G88</f>
        <v>1</v>
      </c>
      <c r="P89" s="22">
        <v>15</v>
      </c>
      <c r="Q89" s="23">
        <f t="shared" si="52"/>
        <v>1</v>
      </c>
      <c r="R89" s="3">
        <f t="shared" si="53"/>
        <v>0</v>
      </c>
    </row>
    <row r="90" spans="1:18" ht="12.75" customHeight="1">
      <c r="A90" s="29" t="s">
        <v>19</v>
      </c>
      <c r="F90" s="26">
        <v>2</v>
      </c>
      <c r="G90" s="26">
        <v>2</v>
      </c>
      <c r="H90" s="26">
        <v>4</v>
      </c>
      <c r="I90" s="26">
        <v>6</v>
      </c>
      <c r="K90" s="31"/>
      <c r="L90" s="3"/>
      <c r="M90" s="3"/>
      <c r="O90" s="3">
        <f>I90/H89</f>
        <v>1</v>
      </c>
      <c r="P90" s="22">
        <v>14</v>
      </c>
      <c r="Q90" s="23">
        <f t="shared" si="52"/>
        <v>0.93333333333333335</v>
      </c>
      <c r="R90" s="3">
        <f t="shared" si="53"/>
        <v>6.6666666666666652E-2</v>
      </c>
    </row>
    <row r="91" spans="1:18" ht="12.75" customHeight="1">
      <c r="A91" s="29" t="s">
        <v>20</v>
      </c>
      <c r="J91" s="26">
        <v>5</v>
      </c>
      <c r="K91" s="31">
        <v>2</v>
      </c>
      <c r="L91" s="3"/>
      <c r="M91" s="3"/>
      <c r="O91" s="3">
        <f>J91/I90</f>
        <v>0.83333333333333337</v>
      </c>
      <c r="P91" s="22">
        <v>12</v>
      </c>
      <c r="Q91" s="23">
        <f t="shared" si="52"/>
        <v>0.8571428571428571</v>
      </c>
      <c r="R91" s="3">
        <f t="shared" si="53"/>
        <v>0.1428571428571429</v>
      </c>
    </row>
    <row r="92" spans="1:18" ht="12.75" customHeight="1">
      <c r="A92" s="29" t="s">
        <v>21</v>
      </c>
      <c r="J92" s="26">
        <v>4</v>
      </c>
      <c r="K92" s="31">
        <v>3</v>
      </c>
      <c r="L92" s="3"/>
      <c r="M92" s="3"/>
      <c r="O92" s="3"/>
      <c r="P92" s="22">
        <v>9</v>
      </c>
      <c r="Q92" s="23">
        <f t="shared" si="52"/>
        <v>0.75</v>
      </c>
      <c r="R92" s="3">
        <f t="shared" si="53"/>
        <v>0.25</v>
      </c>
    </row>
    <row r="93" spans="1:18" ht="12.75" customHeight="1">
      <c r="A93" s="56" t="s">
        <v>22</v>
      </c>
      <c r="J93" s="26">
        <v>5</v>
      </c>
      <c r="K93" s="31">
        <v>4</v>
      </c>
      <c r="L93" s="3"/>
      <c r="M93" s="3"/>
      <c r="O93" s="3"/>
      <c r="P93" s="22">
        <v>6</v>
      </c>
      <c r="Q93" s="23"/>
      <c r="R93" s="3"/>
    </row>
    <row r="94" spans="1:18" ht="12.75" customHeight="1">
      <c r="A94" s="29" t="s">
        <v>23</v>
      </c>
      <c r="J94" s="26">
        <v>2</v>
      </c>
      <c r="K94" s="31">
        <v>1</v>
      </c>
      <c r="L94" s="3"/>
      <c r="M94" s="3"/>
      <c r="O94" s="3"/>
      <c r="P94" s="22">
        <v>2</v>
      </c>
      <c r="Q94" s="23"/>
      <c r="R94" s="3"/>
    </row>
    <row r="95" spans="1:18" ht="12.75" customHeight="1">
      <c r="A95" s="29" t="s">
        <v>48</v>
      </c>
      <c r="J95" s="26">
        <v>1</v>
      </c>
      <c r="K95" s="31">
        <v>1</v>
      </c>
      <c r="L95" s="3"/>
      <c r="M95" s="3"/>
      <c r="O95" s="3"/>
      <c r="P95" s="22">
        <v>1</v>
      </c>
      <c r="Q95" s="23"/>
      <c r="R95" s="3"/>
    </row>
    <row r="96" spans="1:18" ht="12.75" customHeight="1">
      <c r="K96" s="30">
        <f>SUM(K91:K95)</f>
        <v>11</v>
      </c>
      <c r="L96" s="3">
        <f>K91/B83</f>
        <v>5.4054054054054057E-2</v>
      </c>
      <c r="M96" s="3">
        <f>K96/B83</f>
        <v>0.29729729729729731</v>
      </c>
      <c r="N96" s="3">
        <f>M96-L96</f>
        <v>0.24324324324324326</v>
      </c>
      <c r="O96" s="3"/>
      <c r="P96" s="22"/>
      <c r="Q96" s="23"/>
      <c r="R96" s="3"/>
    </row>
    <row r="97" spans="1:18" ht="12.75" customHeight="1">
      <c r="A97" s="34" t="s">
        <v>34</v>
      </c>
      <c r="B97" s="34"/>
      <c r="C97" s="34"/>
      <c r="D97" s="35"/>
      <c r="E97" s="35"/>
      <c r="F97" s="144">
        <f>((K91*8)+(K92*9)+(K93*10)+(K94*11)+(K95*12))/K96</f>
        <v>9.6363636363636367</v>
      </c>
      <c r="K97" s="30"/>
      <c r="L97" s="3"/>
      <c r="M97" s="3"/>
      <c r="N97" s="3"/>
      <c r="O97" s="3"/>
      <c r="P97" s="22"/>
      <c r="Q97" s="23"/>
      <c r="R97" s="3"/>
    </row>
    <row r="98" spans="1:18" ht="12.75" customHeight="1">
      <c r="L98" s="3"/>
      <c r="M98" s="3"/>
      <c r="O98" s="3"/>
    </row>
    <row r="99" spans="1:18" ht="12.75" customHeight="1">
      <c r="A99" s="40" t="s">
        <v>62</v>
      </c>
      <c r="L99" s="3"/>
      <c r="M99" s="3"/>
      <c r="O99" s="3"/>
    </row>
    <row r="100" spans="1:18" ht="25.5" customHeight="1">
      <c r="B100" s="302" t="s">
        <v>2</v>
      </c>
      <c r="C100" s="303"/>
      <c r="D100" s="303"/>
      <c r="E100" s="303"/>
      <c r="F100" s="303"/>
      <c r="G100" s="303"/>
      <c r="H100" s="303"/>
      <c r="I100" s="303"/>
      <c r="J100" s="303"/>
      <c r="L100" s="7" t="s">
        <v>3</v>
      </c>
      <c r="M100" s="7" t="s">
        <v>4</v>
      </c>
      <c r="N100" s="52" t="s">
        <v>5</v>
      </c>
      <c r="O100" s="7" t="s">
        <v>6</v>
      </c>
      <c r="P100" s="6" t="s">
        <v>7</v>
      </c>
      <c r="Q100" s="6" t="s">
        <v>8</v>
      </c>
      <c r="R100" s="7" t="s">
        <v>9</v>
      </c>
    </row>
    <row r="101" spans="1:18" ht="12.75" customHeight="1">
      <c r="A101" s="53" t="s">
        <v>10</v>
      </c>
      <c r="B101" s="54">
        <v>1</v>
      </c>
      <c r="C101" s="54">
        <v>2</v>
      </c>
      <c r="D101" s="54">
        <v>3</v>
      </c>
      <c r="E101" s="54">
        <v>4</v>
      </c>
      <c r="F101" s="54">
        <v>5</v>
      </c>
      <c r="G101" s="54">
        <v>6</v>
      </c>
      <c r="H101" s="54">
        <v>7</v>
      </c>
      <c r="I101" s="54">
        <v>8</v>
      </c>
      <c r="J101" s="54">
        <v>9</v>
      </c>
      <c r="K101" s="55" t="s">
        <v>11</v>
      </c>
      <c r="L101" s="3"/>
      <c r="M101" s="3"/>
      <c r="O101" s="3"/>
      <c r="P101" s="15"/>
      <c r="Q101" s="15"/>
      <c r="R101" s="3"/>
    </row>
    <row r="102" spans="1:18" ht="12.75" customHeight="1">
      <c r="A102" s="26">
        <v>9902</v>
      </c>
      <c r="B102" s="26">
        <v>65</v>
      </c>
      <c r="K102" s="31"/>
      <c r="L102" s="3"/>
      <c r="M102" s="3"/>
      <c r="O102" s="3"/>
      <c r="P102" s="18">
        <f>B102</f>
        <v>65</v>
      </c>
      <c r="Q102" s="15"/>
      <c r="R102" s="3"/>
    </row>
    <row r="103" spans="1:18" ht="12.75" customHeight="1">
      <c r="A103" s="29" t="s">
        <v>14</v>
      </c>
      <c r="C103" s="26">
        <v>46</v>
      </c>
      <c r="K103" s="31"/>
      <c r="L103" s="3"/>
      <c r="M103" s="3"/>
      <c r="O103" s="3">
        <f>C103/B102</f>
        <v>0.70769230769230773</v>
      </c>
      <c r="P103" s="22">
        <v>46</v>
      </c>
      <c r="Q103" s="23">
        <f t="shared" ref="Q103:Q110" si="54">P103/P102</f>
        <v>0.70769230769230773</v>
      </c>
      <c r="R103" s="3">
        <f t="shared" ref="R103:R110" si="55">100%-Q103</f>
        <v>0.29230769230769227</v>
      </c>
    </row>
    <row r="104" spans="1:18" ht="12.75" customHeight="1">
      <c r="A104" s="29" t="s">
        <v>15</v>
      </c>
      <c r="C104" s="26">
        <v>8</v>
      </c>
      <c r="D104" s="26">
        <v>32</v>
      </c>
      <c r="K104" s="31"/>
      <c r="L104" s="3"/>
      <c r="M104" s="3"/>
      <c r="O104" s="3">
        <f>D104/C103</f>
        <v>0.69565217391304346</v>
      </c>
      <c r="P104" s="22">
        <v>40</v>
      </c>
      <c r="Q104" s="23">
        <f t="shared" si="54"/>
        <v>0.86956521739130432</v>
      </c>
      <c r="R104" s="3">
        <f t="shared" si="55"/>
        <v>0.13043478260869568</v>
      </c>
    </row>
    <row r="105" spans="1:18" ht="12.75" customHeight="1">
      <c r="A105" s="29" t="s">
        <v>16</v>
      </c>
      <c r="D105" s="26">
        <v>10</v>
      </c>
      <c r="E105" s="26">
        <v>18</v>
      </c>
      <c r="K105" s="31"/>
      <c r="L105" s="3"/>
      <c r="M105" s="3"/>
      <c r="O105" s="3">
        <f>E105/D104</f>
        <v>0.5625</v>
      </c>
      <c r="P105" s="22">
        <v>28</v>
      </c>
      <c r="Q105" s="23">
        <f t="shared" si="54"/>
        <v>0.7</v>
      </c>
      <c r="R105" s="3">
        <f t="shared" si="55"/>
        <v>0.30000000000000004</v>
      </c>
    </row>
    <row r="106" spans="1:18" ht="12.75" customHeight="1">
      <c r="A106" s="29" t="s">
        <v>17</v>
      </c>
      <c r="D106" s="26">
        <v>4</v>
      </c>
      <c r="E106" s="26">
        <v>7</v>
      </c>
      <c r="F106" s="26">
        <v>15</v>
      </c>
      <c r="K106" s="31"/>
      <c r="L106" s="3"/>
      <c r="M106" s="3"/>
      <c r="O106" s="3">
        <f>F106/E105</f>
        <v>0.83333333333333337</v>
      </c>
      <c r="P106" s="22">
        <v>26</v>
      </c>
      <c r="Q106" s="23">
        <f t="shared" si="54"/>
        <v>0.9285714285714286</v>
      </c>
      <c r="R106" s="3">
        <f t="shared" si="55"/>
        <v>7.1428571428571397E-2</v>
      </c>
    </row>
    <row r="107" spans="1:18" ht="12.75" customHeight="1">
      <c r="A107" s="29" t="s">
        <v>18</v>
      </c>
      <c r="D107" s="26">
        <v>3</v>
      </c>
      <c r="E107" s="26">
        <v>5</v>
      </c>
      <c r="F107" s="26">
        <v>3</v>
      </c>
      <c r="G107" s="26">
        <v>13</v>
      </c>
      <c r="K107" s="31"/>
      <c r="L107" s="3"/>
      <c r="M107" s="3"/>
      <c r="O107" s="3">
        <f>G107/F106</f>
        <v>0.8666666666666667</v>
      </c>
      <c r="P107" s="22">
        <v>24</v>
      </c>
      <c r="Q107" s="23">
        <f t="shared" si="54"/>
        <v>0.92307692307692313</v>
      </c>
      <c r="R107" s="3">
        <f t="shared" si="55"/>
        <v>7.6923076923076872E-2</v>
      </c>
    </row>
    <row r="108" spans="1:18" ht="12.75" customHeight="1">
      <c r="A108" s="29" t="s">
        <v>19</v>
      </c>
      <c r="E108" s="26">
        <v>5</v>
      </c>
      <c r="F108" s="26">
        <v>1</v>
      </c>
      <c r="G108" s="26">
        <v>4</v>
      </c>
      <c r="H108" s="26">
        <v>11</v>
      </c>
      <c r="K108" s="31"/>
      <c r="L108" s="3"/>
      <c r="M108" s="3"/>
      <c r="O108" s="3">
        <f>H108/G107</f>
        <v>0.84615384615384615</v>
      </c>
      <c r="P108" s="22">
        <v>21</v>
      </c>
      <c r="Q108" s="23">
        <f t="shared" si="54"/>
        <v>0.875</v>
      </c>
      <c r="R108" s="3">
        <f t="shared" si="55"/>
        <v>0.125</v>
      </c>
    </row>
    <row r="109" spans="1:18" ht="12.75" customHeight="1">
      <c r="A109" s="29" t="s">
        <v>20</v>
      </c>
      <c r="I109" s="26">
        <v>11</v>
      </c>
      <c r="K109" s="31"/>
      <c r="L109" s="3"/>
      <c r="M109" s="3"/>
      <c r="O109" s="3">
        <f>H108/I109</f>
        <v>1</v>
      </c>
      <c r="P109" s="22">
        <v>20</v>
      </c>
      <c r="Q109" s="23">
        <f t="shared" si="54"/>
        <v>0.95238095238095233</v>
      </c>
      <c r="R109" s="3">
        <f t="shared" si="55"/>
        <v>4.7619047619047672E-2</v>
      </c>
    </row>
    <row r="110" spans="1:18" ht="12.75" customHeight="1">
      <c r="A110" s="29" t="s">
        <v>21</v>
      </c>
      <c r="J110" s="26">
        <v>11</v>
      </c>
      <c r="K110" s="31">
        <v>11</v>
      </c>
      <c r="L110" s="3"/>
      <c r="M110" s="3"/>
      <c r="O110" s="3">
        <f>J110/I109</f>
        <v>1</v>
      </c>
      <c r="P110" s="22">
        <v>20</v>
      </c>
      <c r="Q110" s="23">
        <f t="shared" si="54"/>
        <v>1</v>
      </c>
      <c r="R110" s="3">
        <f t="shared" si="55"/>
        <v>0</v>
      </c>
    </row>
    <row r="111" spans="1:18" ht="12.75" customHeight="1">
      <c r="A111" s="56" t="s">
        <v>22</v>
      </c>
      <c r="J111" s="26">
        <v>2</v>
      </c>
      <c r="K111" s="31">
        <v>1</v>
      </c>
      <c r="L111" s="3"/>
      <c r="M111" s="3"/>
      <c r="O111" s="3"/>
      <c r="P111" s="22">
        <v>7</v>
      </c>
      <c r="Q111" s="23"/>
      <c r="R111" s="3"/>
    </row>
    <row r="112" spans="1:18" ht="12.75" customHeight="1">
      <c r="A112" s="29" t="s">
        <v>23</v>
      </c>
      <c r="J112" s="26">
        <v>2</v>
      </c>
      <c r="K112" s="31">
        <v>2</v>
      </c>
      <c r="L112" s="3"/>
      <c r="M112" s="3"/>
      <c r="O112" s="3"/>
      <c r="P112" s="22">
        <v>6</v>
      </c>
      <c r="Q112" s="23"/>
      <c r="R112" s="3"/>
    </row>
    <row r="113" spans="1:19" ht="12.75" customHeight="1">
      <c r="A113" s="29" t="s">
        <v>48</v>
      </c>
      <c r="J113" s="26">
        <v>2</v>
      </c>
      <c r="K113" s="31"/>
      <c r="L113" s="3"/>
      <c r="M113" s="3"/>
      <c r="O113" s="3"/>
      <c r="P113" s="22">
        <v>3</v>
      </c>
      <c r="Q113" s="23"/>
      <c r="R113" s="3"/>
    </row>
    <row r="114" spans="1:19" ht="12.75" customHeight="1">
      <c r="A114" s="29" t="s">
        <v>49</v>
      </c>
      <c r="J114" s="26">
        <v>1</v>
      </c>
      <c r="K114" s="31">
        <v>1</v>
      </c>
      <c r="L114" s="3"/>
      <c r="M114" s="3"/>
      <c r="O114" s="3"/>
      <c r="P114" s="22">
        <v>3</v>
      </c>
      <c r="Q114" s="23"/>
      <c r="R114" s="3"/>
    </row>
    <row r="115" spans="1:19" ht="12.75" customHeight="1">
      <c r="A115" s="29" t="s">
        <v>50</v>
      </c>
      <c r="J115" s="26">
        <v>1</v>
      </c>
      <c r="K115" s="31">
        <v>1</v>
      </c>
      <c r="L115" s="3"/>
      <c r="M115" s="3"/>
      <c r="O115" s="3"/>
      <c r="P115" s="22">
        <v>2</v>
      </c>
      <c r="Q115" s="23"/>
      <c r="R115" s="3"/>
    </row>
    <row r="116" spans="1:19" ht="12.75" customHeight="1">
      <c r="A116" s="29"/>
      <c r="K116" s="30">
        <f>SUM(K110:K115)</f>
        <v>16</v>
      </c>
      <c r="L116" s="3">
        <f>K110/B102</f>
        <v>0.16923076923076924</v>
      </c>
      <c r="M116" s="3">
        <f>K116/B102</f>
        <v>0.24615384615384617</v>
      </c>
      <c r="N116" s="3">
        <f>M116-L116</f>
        <v>7.6923076923076927E-2</v>
      </c>
      <c r="O116" s="3"/>
      <c r="P116" s="22"/>
      <c r="Q116" s="23"/>
      <c r="R116" s="3"/>
    </row>
    <row r="117" spans="1:19" ht="12.75" customHeight="1">
      <c r="A117" s="34" t="s">
        <v>34</v>
      </c>
      <c r="B117" s="34"/>
      <c r="C117" s="34"/>
      <c r="D117" s="35"/>
      <c r="E117" s="35"/>
      <c r="F117" s="144">
        <f>((K110*9)+(K111*10)+(K112*11))/K116</f>
        <v>8.1875</v>
      </c>
      <c r="L117" s="3"/>
      <c r="M117" s="3"/>
      <c r="O117" s="3"/>
      <c r="P117" s="22"/>
      <c r="Q117" s="23"/>
      <c r="R117" s="3"/>
    </row>
    <row r="118" spans="1:19" ht="12.75" customHeight="1">
      <c r="L118" s="3"/>
      <c r="M118" s="3"/>
      <c r="O118" s="3"/>
      <c r="Q118" s="26">
        <f>B102+B122</f>
        <v>97</v>
      </c>
      <c r="R118" s="26">
        <f>K110+K130</f>
        <v>20</v>
      </c>
      <c r="S118" s="39">
        <f>R118/Q118</f>
        <v>0.20618556701030927</v>
      </c>
    </row>
    <row r="119" spans="1:19" ht="12.75" customHeight="1">
      <c r="A119" s="40" t="s">
        <v>63</v>
      </c>
      <c r="L119" s="3"/>
      <c r="M119" s="3"/>
      <c r="O119" s="3"/>
    </row>
    <row r="120" spans="1:19" ht="25.5" customHeight="1">
      <c r="B120" s="302" t="s">
        <v>2</v>
      </c>
      <c r="C120" s="303"/>
      <c r="D120" s="303"/>
      <c r="E120" s="303"/>
      <c r="F120" s="303"/>
      <c r="G120" s="303"/>
      <c r="H120" s="303"/>
      <c r="I120" s="303"/>
      <c r="J120" s="303"/>
      <c r="L120" s="7" t="s">
        <v>3</v>
      </c>
      <c r="M120" s="7" t="s">
        <v>4</v>
      </c>
      <c r="N120" s="52" t="s">
        <v>5</v>
      </c>
      <c r="O120" s="7" t="s">
        <v>6</v>
      </c>
      <c r="P120" s="6" t="s">
        <v>7</v>
      </c>
      <c r="Q120" s="6" t="s">
        <v>8</v>
      </c>
      <c r="R120" s="7" t="s">
        <v>9</v>
      </c>
    </row>
    <row r="121" spans="1:19" ht="12.75" customHeight="1">
      <c r="A121" s="53" t="s">
        <v>10</v>
      </c>
      <c r="B121" s="54">
        <v>1</v>
      </c>
      <c r="C121" s="54">
        <v>2</v>
      </c>
      <c r="D121" s="54">
        <v>3</v>
      </c>
      <c r="E121" s="54">
        <v>4</v>
      </c>
      <c r="F121" s="54">
        <v>5</v>
      </c>
      <c r="G121" s="54">
        <v>6</v>
      </c>
      <c r="H121" s="54">
        <v>7</v>
      </c>
      <c r="I121" s="54">
        <v>8</v>
      </c>
      <c r="J121" s="54">
        <v>9</v>
      </c>
      <c r="K121" s="55" t="s">
        <v>11</v>
      </c>
      <c r="L121" s="3"/>
      <c r="M121" s="3"/>
      <c r="O121" s="3"/>
      <c r="P121" s="15"/>
      <c r="Q121" s="15"/>
      <c r="R121" s="3"/>
    </row>
    <row r="122" spans="1:19" ht="12.75" customHeight="1">
      <c r="A122" s="29" t="s">
        <v>14</v>
      </c>
      <c r="B122" s="26">
        <v>32</v>
      </c>
      <c r="K122" s="31"/>
      <c r="L122" s="3"/>
      <c r="M122" s="3"/>
      <c r="O122" s="3"/>
      <c r="P122" s="18">
        <f>B122</f>
        <v>32</v>
      </c>
      <c r="Q122" s="15"/>
      <c r="R122" s="3"/>
    </row>
    <row r="123" spans="1:19" ht="12.75" customHeight="1">
      <c r="A123" s="29" t="s">
        <v>15</v>
      </c>
      <c r="C123" s="26">
        <v>12</v>
      </c>
      <c r="K123" s="31"/>
      <c r="L123" s="3"/>
      <c r="M123" s="3"/>
      <c r="O123" s="3">
        <f>C123/B122</f>
        <v>0.375</v>
      </c>
      <c r="P123" s="22">
        <v>12</v>
      </c>
      <c r="Q123" s="23">
        <f t="shared" ref="Q123:Q130" si="56">P123/P122</f>
        <v>0.375</v>
      </c>
      <c r="R123" s="3">
        <f t="shared" ref="R123:R130" si="57">100%-Q123</f>
        <v>0.625</v>
      </c>
    </row>
    <row r="124" spans="1:19" ht="12.75" customHeight="1">
      <c r="A124" s="29" t="s">
        <v>16</v>
      </c>
      <c r="D124" s="26">
        <v>12</v>
      </c>
      <c r="K124" s="31"/>
      <c r="L124" s="3"/>
      <c r="M124" s="3"/>
      <c r="O124" s="3">
        <f>D124/C123</f>
        <v>1</v>
      </c>
      <c r="P124" s="22">
        <v>12</v>
      </c>
      <c r="Q124" s="23">
        <f t="shared" si="56"/>
        <v>1</v>
      </c>
      <c r="R124" s="3">
        <f t="shared" si="57"/>
        <v>0</v>
      </c>
    </row>
    <row r="125" spans="1:19" ht="12.75" customHeight="1">
      <c r="A125" s="29" t="s">
        <v>17</v>
      </c>
      <c r="D125" s="26">
        <v>1</v>
      </c>
      <c r="E125" s="26">
        <v>11</v>
      </c>
      <c r="K125" s="31"/>
      <c r="L125" s="3"/>
      <c r="M125" s="3"/>
      <c r="O125" s="3">
        <f>E125/D124</f>
        <v>0.91666666666666663</v>
      </c>
      <c r="P125" s="22">
        <v>12</v>
      </c>
      <c r="Q125" s="23">
        <f t="shared" si="56"/>
        <v>1</v>
      </c>
      <c r="R125" s="3">
        <f t="shared" si="57"/>
        <v>0</v>
      </c>
    </row>
    <row r="126" spans="1:19" ht="12.75" customHeight="1">
      <c r="A126" s="29" t="s">
        <v>18</v>
      </c>
      <c r="E126" s="26">
        <v>1</v>
      </c>
      <c r="F126" s="26">
        <v>10</v>
      </c>
      <c r="K126" s="31"/>
      <c r="L126" s="3"/>
      <c r="M126" s="3"/>
      <c r="O126" s="3">
        <f>F126/E125</f>
        <v>0.90909090909090906</v>
      </c>
      <c r="P126" s="22">
        <v>11</v>
      </c>
      <c r="Q126" s="23">
        <f t="shared" si="56"/>
        <v>0.91666666666666663</v>
      </c>
      <c r="R126" s="3">
        <f t="shared" si="57"/>
        <v>8.333333333333337E-2</v>
      </c>
    </row>
    <row r="127" spans="1:19" ht="12.75" customHeight="1">
      <c r="A127" s="29" t="s">
        <v>19</v>
      </c>
      <c r="F127" s="26">
        <v>2</v>
      </c>
      <c r="G127" s="26">
        <v>9</v>
      </c>
      <c r="K127" s="31"/>
      <c r="L127" s="3"/>
      <c r="M127" s="3"/>
      <c r="O127" s="3">
        <f>G127/F126</f>
        <v>0.9</v>
      </c>
      <c r="P127" s="22">
        <v>11</v>
      </c>
      <c r="Q127" s="23">
        <f t="shared" si="56"/>
        <v>1</v>
      </c>
      <c r="R127" s="3">
        <f t="shared" si="57"/>
        <v>0</v>
      </c>
    </row>
    <row r="128" spans="1:19" ht="12.75" customHeight="1">
      <c r="A128" s="29" t="s">
        <v>20</v>
      </c>
      <c r="H128" s="26">
        <v>9</v>
      </c>
      <c r="K128" s="31"/>
      <c r="L128" s="3"/>
      <c r="M128" s="3"/>
      <c r="O128" s="3">
        <f>H128/G127</f>
        <v>1</v>
      </c>
      <c r="P128" s="22">
        <v>11</v>
      </c>
      <c r="Q128" s="23">
        <f t="shared" si="56"/>
        <v>1</v>
      </c>
      <c r="R128" s="3">
        <f t="shared" si="57"/>
        <v>0</v>
      </c>
    </row>
    <row r="129" spans="1:18" ht="12.75" customHeight="1">
      <c r="A129" s="29" t="s">
        <v>21</v>
      </c>
      <c r="I129" s="26">
        <v>9</v>
      </c>
      <c r="K129" s="31"/>
      <c r="L129" s="3"/>
      <c r="M129" s="3"/>
      <c r="O129" s="3">
        <f>I129/H128</f>
        <v>1</v>
      </c>
      <c r="P129" s="22">
        <v>10</v>
      </c>
      <c r="Q129" s="23">
        <f t="shared" si="56"/>
        <v>0.90909090909090906</v>
      </c>
      <c r="R129" s="3">
        <f t="shared" si="57"/>
        <v>9.0909090909090939E-2</v>
      </c>
    </row>
    <row r="130" spans="1:18" ht="12.75" customHeight="1">
      <c r="A130" s="56" t="s">
        <v>22</v>
      </c>
      <c r="J130" s="26">
        <v>9</v>
      </c>
      <c r="K130" s="31">
        <v>9</v>
      </c>
      <c r="L130" s="3"/>
      <c r="M130" s="3"/>
      <c r="O130" s="3">
        <f>J130/I129</f>
        <v>1</v>
      </c>
      <c r="P130" s="22">
        <v>10</v>
      </c>
      <c r="Q130" s="23">
        <f t="shared" si="56"/>
        <v>1</v>
      </c>
      <c r="R130" s="3">
        <f t="shared" si="57"/>
        <v>0</v>
      </c>
    </row>
    <row r="131" spans="1:18" ht="12.75" customHeight="1">
      <c r="A131" s="29" t="s">
        <v>23</v>
      </c>
      <c r="J131" s="26">
        <v>1</v>
      </c>
      <c r="K131" s="31">
        <v>1</v>
      </c>
      <c r="L131" s="3"/>
      <c r="M131" s="3"/>
      <c r="O131" s="3"/>
      <c r="P131" s="22"/>
      <c r="Q131" s="23"/>
      <c r="R131" s="3"/>
    </row>
    <row r="132" spans="1:18" ht="12.75" customHeight="1">
      <c r="A132" s="56"/>
      <c r="K132" s="31"/>
      <c r="L132" s="3"/>
      <c r="M132" s="3"/>
      <c r="O132" s="3"/>
      <c r="P132" s="22"/>
      <c r="Q132" s="23"/>
      <c r="R132" s="3"/>
    </row>
    <row r="133" spans="1:18" ht="12.75" customHeight="1">
      <c r="A133" s="56"/>
      <c r="K133" s="30">
        <f>SUM(K130:K132)</f>
        <v>10</v>
      </c>
      <c r="L133" s="3">
        <f>K130/B122</f>
        <v>0.28125</v>
      </c>
      <c r="M133" s="3">
        <f>K133/B122</f>
        <v>0.3125</v>
      </c>
      <c r="N133" s="3">
        <f>M133-L133</f>
        <v>3.125E-2</v>
      </c>
      <c r="O133" s="3"/>
    </row>
    <row r="134" spans="1:18" ht="12.75" customHeight="1">
      <c r="A134" s="34" t="s">
        <v>34</v>
      </c>
      <c r="B134" s="34"/>
      <c r="C134" s="34"/>
      <c r="D134" s="35"/>
      <c r="E134" s="35"/>
      <c r="F134" s="144">
        <f>((K130*9)+(K131*10))/K133</f>
        <v>9.1</v>
      </c>
      <c r="K134" s="30"/>
      <c r="L134" s="3"/>
      <c r="M134" s="3"/>
      <c r="N134" s="3"/>
      <c r="O134" s="3"/>
    </row>
    <row r="135" spans="1:18" ht="12.75" customHeight="1">
      <c r="A135" s="56"/>
      <c r="K135" s="30"/>
      <c r="L135" s="3"/>
      <c r="M135" s="3"/>
      <c r="N135" s="3"/>
      <c r="O135" s="3"/>
    </row>
    <row r="136" spans="1:18" ht="12.75" customHeight="1">
      <c r="A136" s="40" t="s">
        <v>64</v>
      </c>
      <c r="L136" s="3"/>
      <c r="M136" s="3"/>
      <c r="O136" s="3"/>
    </row>
    <row r="137" spans="1:18" ht="25.5" customHeight="1">
      <c r="B137" s="302" t="s">
        <v>2</v>
      </c>
      <c r="C137" s="303"/>
      <c r="D137" s="303"/>
      <c r="E137" s="303"/>
      <c r="F137" s="303"/>
      <c r="G137" s="303"/>
      <c r="H137" s="303"/>
      <c r="I137" s="303"/>
      <c r="J137" s="303"/>
      <c r="L137" s="7" t="s">
        <v>3</v>
      </c>
      <c r="M137" s="7" t="s">
        <v>4</v>
      </c>
      <c r="N137" s="52" t="s">
        <v>5</v>
      </c>
      <c r="O137" s="7" t="s">
        <v>6</v>
      </c>
      <c r="P137" s="6" t="s">
        <v>7</v>
      </c>
      <c r="Q137" s="6" t="s">
        <v>8</v>
      </c>
      <c r="R137" s="7" t="s">
        <v>9</v>
      </c>
    </row>
    <row r="138" spans="1:18" ht="12.75" customHeight="1">
      <c r="A138" s="53" t="s">
        <v>10</v>
      </c>
      <c r="B138" s="54">
        <v>1</v>
      </c>
      <c r="C138" s="54">
        <v>2</v>
      </c>
      <c r="D138" s="54">
        <v>3</v>
      </c>
      <c r="E138" s="54">
        <v>4</v>
      </c>
      <c r="F138" s="54">
        <v>5</v>
      </c>
      <c r="G138" s="54">
        <v>6</v>
      </c>
      <c r="H138" s="54">
        <v>7</v>
      </c>
      <c r="I138" s="54">
        <v>8</v>
      </c>
      <c r="J138" s="54">
        <v>9</v>
      </c>
      <c r="K138" s="55" t="s">
        <v>11</v>
      </c>
      <c r="L138" s="3"/>
      <c r="M138" s="3"/>
      <c r="O138" s="3"/>
      <c r="P138" s="15"/>
      <c r="Q138" s="15"/>
      <c r="R138" s="3"/>
    </row>
    <row r="139" spans="1:18" ht="12.75" customHeight="1">
      <c r="A139" s="29" t="s">
        <v>15</v>
      </c>
      <c r="B139" s="26">
        <v>35</v>
      </c>
      <c r="K139" s="31"/>
      <c r="L139" s="3"/>
      <c r="M139" s="3"/>
      <c r="O139" s="3"/>
      <c r="P139" s="18">
        <f>B139</f>
        <v>35</v>
      </c>
      <c r="Q139" s="15"/>
      <c r="R139" s="3"/>
    </row>
    <row r="140" spans="1:18" ht="12.75" customHeight="1">
      <c r="A140" s="29" t="s">
        <v>16</v>
      </c>
      <c r="C140" s="26">
        <v>23</v>
      </c>
      <c r="K140" s="31"/>
      <c r="L140" s="3"/>
      <c r="M140" s="3"/>
      <c r="O140" s="3">
        <f>C140/B139</f>
        <v>0.65714285714285714</v>
      </c>
      <c r="P140" s="22">
        <v>23</v>
      </c>
      <c r="Q140" s="23">
        <f t="shared" ref="Q140:Q147" si="58">P140/P139</f>
        <v>0.65714285714285714</v>
      </c>
      <c r="R140" s="3">
        <f t="shared" ref="R140:R147" si="59">100%-Q140</f>
        <v>0.34285714285714286</v>
      </c>
    </row>
    <row r="141" spans="1:18" ht="12.75" customHeight="1">
      <c r="A141" s="29" t="s">
        <v>17</v>
      </c>
      <c r="C141" s="26">
        <v>6</v>
      </c>
      <c r="D141" s="26">
        <v>15</v>
      </c>
      <c r="K141" s="31"/>
      <c r="L141" s="3"/>
      <c r="M141" s="3"/>
      <c r="O141" s="3">
        <f>D141/C140</f>
        <v>0.65217391304347827</v>
      </c>
      <c r="P141" s="22">
        <v>21</v>
      </c>
      <c r="Q141" s="23">
        <f t="shared" si="58"/>
        <v>0.91304347826086951</v>
      </c>
      <c r="R141" s="3">
        <f t="shared" si="59"/>
        <v>8.6956521739130488E-2</v>
      </c>
    </row>
    <row r="142" spans="1:18" ht="12.75" customHeight="1">
      <c r="A142" s="29" t="s">
        <v>18</v>
      </c>
      <c r="C142" s="26">
        <v>1</v>
      </c>
      <c r="D142" s="26">
        <v>9</v>
      </c>
      <c r="E142" s="26">
        <v>9</v>
      </c>
      <c r="K142" s="31"/>
      <c r="L142" s="3"/>
      <c r="M142" s="3"/>
      <c r="O142" s="3">
        <f>E142/D141</f>
        <v>0.6</v>
      </c>
      <c r="P142" s="22">
        <v>19</v>
      </c>
      <c r="Q142" s="23">
        <f t="shared" si="58"/>
        <v>0.90476190476190477</v>
      </c>
      <c r="R142" s="3">
        <f t="shared" si="59"/>
        <v>9.5238095238095233E-2</v>
      </c>
    </row>
    <row r="143" spans="1:18" ht="12.75" customHeight="1">
      <c r="A143" s="29" t="s">
        <v>19</v>
      </c>
      <c r="C143" s="26">
        <v>1</v>
      </c>
      <c r="D143" s="26">
        <v>1</v>
      </c>
      <c r="E143" s="26">
        <v>7</v>
      </c>
      <c r="F143" s="26">
        <v>8</v>
      </c>
      <c r="K143" s="31"/>
      <c r="L143" s="3"/>
      <c r="M143" s="3"/>
      <c r="O143" s="3">
        <f>F143/E142</f>
        <v>0.88888888888888884</v>
      </c>
      <c r="P143" s="22">
        <v>17</v>
      </c>
      <c r="Q143" s="23">
        <f t="shared" si="58"/>
        <v>0.89473684210526316</v>
      </c>
      <c r="R143" s="3">
        <f t="shared" si="59"/>
        <v>0.10526315789473684</v>
      </c>
    </row>
    <row r="144" spans="1:18" ht="12.75" customHeight="1">
      <c r="A144" s="29" t="s">
        <v>20</v>
      </c>
      <c r="G144" s="26">
        <v>6</v>
      </c>
      <c r="K144" s="31"/>
      <c r="L144" s="3"/>
      <c r="M144" s="3"/>
      <c r="O144" s="3">
        <f>G144/F143</f>
        <v>0.75</v>
      </c>
      <c r="P144" s="22">
        <v>17</v>
      </c>
      <c r="Q144" s="23">
        <f t="shared" si="58"/>
        <v>1</v>
      </c>
      <c r="R144" s="3">
        <f t="shared" si="59"/>
        <v>0</v>
      </c>
    </row>
    <row r="145" spans="1:18" ht="12.75" customHeight="1">
      <c r="A145" s="29" t="s">
        <v>21</v>
      </c>
      <c r="H145" s="26">
        <v>6</v>
      </c>
      <c r="K145" s="31"/>
      <c r="L145" s="3"/>
      <c r="M145" s="3"/>
      <c r="O145" s="3">
        <f>H145/G144</f>
        <v>1</v>
      </c>
      <c r="P145" s="22">
        <v>16</v>
      </c>
      <c r="Q145" s="23">
        <f t="shared" si="58"/>
        <v>0.94117647058823528</v>
      </c>
      <c r="R145" s="3">
        <f t="shared" si="59"/>
        <v>5.8823529411764719E-2</v>
      </c>
    </row>
    <row r="146" spans="1:18" ht="12.75" customHeight="1">
      <c r="A146" s="29" t="s">
        <v>22</v>
      </c>
      <c r="I146" s="26">
        <v>6</v>
      </c>
      <c r="K146" s="31"/>
      <c r="L146" s="3"/>
      <c r="M146" s="3"/>
      <c r="O146" s="3">
        <f>I146/H145</f>
        <v>1</v>
      </c>
      <c r="P146" s="22">
        <v>16</v>
      </c>
      <c r="Q146" s="23">
        <f t="shared" si="58"/>
        <v>1</v>
      </c>
      <c r="R146" s="3">
        <f t="shared" si="59"/>
        <v>0</v>
      </c>
    </row>
    <row r="147" spans="1:18" ht="12.75" customHeight="1">
      <c r="A147" s="29" t="s">
        <v>23</v>
      </c>
      <c r="J147" s="26">
        <v>6</v>
      </c>
      <c r="K147" s="31">
        <v>6</v>
      </c>
      <c r="L147" s="3"/>
      <c r="M147" s="3"/>
      <c r="O147" s="3">
        <f>J147/I146</f>
        <v>1</v>
      </c>
      <c r="P147" s="22">
        <v>16</v>
      </c>
      <c r="Q147" s="23">
        <f t="shared" si="58"/>
        <v>1</v>
      </c>
      <c r="R147" s="3">
        <f t="shared" si="59"/>
        <v>0</v>
      </c>
    </row>
    <row r="148" spans="1:18" ht="12.75" customHeight="1">
      <c r="A148" s="29" t="s">
        <v>48</v>
      </c>
      <c r="J148" s="26">
        <v>8</v>
      </c>
      <c r="K148" s="31">
        <v>6</v>
      </c>
      <c r="L148" s="3"/>
      <c r="M148" s="3"/>
      <c r="O148" s="3"/>
      <c r="P148" s="22">
        <v>10</v>
      </c>
      <c r="Q148" s="23"/>
      <c r="R148" s="3"/>
    </row>
    <row r="149" spans="1:18" ht="12.75" customHeight="1">
      <c r="A149" s="29" t="s">
        <v>49</v>
      </c>
      <c r="J149" s="26">
        <v>4</v>
      </c>
      <c r="K149" s="31">
        <v>2</v>
      </c>
      <c r="L149" s="3"/>
      <c r="M149" s="3"/>
      <c r="O149" s="3"/>
      <c r="P149" s="22">
        <v>4</v>
      </c>
      <c r="Q149" s="23"/>
      <c r="R149" s="3"/>
    </row>
    <row r="150" spans="1:18" ht="12.75" customHeight="1">
      <c r="A150" s="29" t="s">
        <v>50</v>
      </c>
      <c r="J150" s="26">
        <v>2</v>
      </c>
      <c r="K150" s="31">
        <v>2</v>
      </c>
      <c r="L150" s="3"/>
      <c r="M150" s="3"/>
      <c r="O150" s="3"/>
      <c r="P150" s="22">
        <v>2</v>
      </c>
      <c r="Q150" s="23"/>
      <c r="R150" s="3"/>
    </row>
    <row r="151" spans="1:18" ht="12.75" customHeight="1">
      <c r="A151" s="29"/>
      <c r="K151" s="26">
        <f>SUM(K147:K150)</f>
        <v>16</v>
      </c>
      <c r="L151" s="3">
        <f>K147/B139</f>
        <v>0.17142857142857143</v>
      </c>
      <c r="M151" s="3">
        <f>K151/B139</f>
        <v>0.45714285714285713</v>
      </c>
      <c r="N151" s="3">
        <f>M151-L151</f>
        <v>0.2857142857142857</v>
      </c>
      <c r="O151" s="3"/>
      <c r="P151" s="22"/>
      <c r="Q151" s="23"/>
      <c r="R151" s="3"/>
    </row>
    <row r="152" spans="1:18" ht="12.75" customHeight="1">
      <c r="A152" s="34" t="s">
        <v>34</v>
      </c>
      <c r="B152" s="34"/>
      <c r="C152" s="34"/>
      <c r="D152" s="35"/>
      <c r="E152" s="35"/>
      <c r="F152" s="144">
        <f>((K147*9)+(K148*10))/K151</f>
        <v>7.125</v>
      </c>
      <c r="K152" s="30"/>
      <c r="L152" s="3"/>
      <c r="M152" s="3"/>
      <c r="O152" s="3"/>
    </row>
    <row r="153" spans="1:18" ht="12.75" customHeight="1">
      <c r="K153" s="30"/>
      <c r="L153" s="3"/>
      <c r="M153" s="3"/>
      <c r="O153" s="3"/>
    </row>
    <row r="154" spans="1:18" ht="12.75" customHeight="1">
      <c r="K154" s="30"/>
      <c r="L154" s="3"/>
      <c r="M154" s="3"/>
      <c r="O154" s="3"/>
    </row>
    <row r="155" spans="1:18" ht="12.75" customHeight="1">
      <c r="A155" s="40" t="s">
        <v>65</v>
      </c>
      <c r="L155" s="3"/>
      <c r="M155" s="3"/>
      <c r="O155" s="3"/>
    </row>
    <row r="156" spans="1:18" ht="25.5" customHeight="1">
      <c r="B156" s="302" t="s">
        <v>2</v>
      </c>
      <c r="C156" s="303"/>
      <c r="D156" s="303"/>
      <c r="E156" s="303"/>
      <c r="F156" s="303"/>
      <c r="G156" s="303"/>
      <c r="H156" s="303"/>
      <c r="I156" s="303"/>
      <c r="J156" s="303"/>
      <c r="L156" s="7" t="s">
        <v>3</v>
      </c>
      <c r="M156" s="7" t="s">
        <v>4</v>
      </c>
      <c r="N156" s="52" t="s">
        <v>5</v>
      </c>
      <c r="O156" s="7" t="s">
        <v>6</v>
      </c>
      <c r="P156" s="6" t="s">
        <v>7</v>
      </c>
      <c r="Q156" s="6" t="s">
        <v>8</v>
      </c>
      <c r="R156" s="7" t="s">
        <v>9</v>
      </c>
    </row>
    <row r="157" spans="1:18" ht="12.75" customHeight="1">
      <c r="A157" s="53" t="s">
        <v>10</v>
      </c>
      <c r="B157" s="54">
        <v>1</v>
      </c>
      <c r="C157" s="54">
        <v>2</v>
      </c>
      <c r="D157" s="54">
        <v>3</v>
      </c>
      <c r="E157" s="54">
        <v>4</v>
      </c>
      <c r="F157" s="54">
        <v>5</v>
      </c>
      <c r="G157" s="54">
        <v>6</v>
      </c>
      <c r="H157" s="54">
        <v>7</v>
      </c>
      <c r="I157" s="54">
        <v>8</v>
      </c>
      <c r="J157" s="54">
        <v>9</v>
      </c>
      <c r="K157" s="55" t="s">
        <v>11</v>
      </c>
      <c r="L157" s="3"/>
      <c r="M157" s="3"/>
      <c r="O157" s="3"/>
      <c r="P157" s="15"/>
      <c r="Q157" s="15"/>
      <c r="R157" s="3"/>
    </row>
    <row r="158" spans="1:18" ht="12.75" customHeight="1">
      <c r="A158" s="29" t="s">
        <v>16</v>
      </c>
      <c r="B158" s="26">
        <v>25</v>
      </c>
      <c r="K158" s="31"/>
      <c r="L158" s="3"/>
      <c r="M158" s="3"/>
      <c r="O158" s="3"/>
      <c r="P158" s="18">
        <f>B158</f>
        <v>25</v>
      </c>
      <c r="Q158" s="15"/>
      <c r="R158" s="3"/>
    </row>
    <row r="159" spans="1:18" ht="12.75" customHeight="1">
      <c r="A159" s="29" t="s">
        <v>17</v>
      </c>
      <c r="C159" s="26">
        <v>14</v>
      </c>
      <c r="K159" s="31"/>
      <c r="L159" s="3"/>
      <c r="M159" s="3"/>
      <c r="O159" s="3">
        <f>C159/B158</f>
        <v>0.56000000000000005</v>
      </c>
      <c r="P159" s="22">
        <v>14</v>
      </c>
      <c r="Q159" s="23">
        <f t="shared" ref="Q159:Q166" si="60">P159/P158</f>
        <v>0.56000000000000005</v>
      </c>
      <c r="R159" s="3">
        <f t="shared" ref="R159:R166" si="61">100%-Q159</f>
        <v>0.43999999999999995</v>
      </c>
    </row>
    <row r="160" spans="1:18" ht="12.75" customHeight="1">
      <c r="A160" s="29" t="s">
        <v>18</v>
      </c>
      <c r="C160" s="26">
        <v>1</v>
      </c>
      <c r="D160" s="26">
        <v>12</v>
      </c>
      <c r="K160" s="31"/>
      <c r="L160" s="3"/>
      <c r="M160" s="3"/>
      <c r="O160" s="3">
        <f>D160/C159</f>
        <v>0.8571428571428571</v>
      </c>
      <c r="P160" s="22">
        <v>13</v>
      </c>
      <c r="Q160" s="23">
        <f t="shared" si="60"/>
        <v>0.9285714285714286</v>
      </c>
      <c r="R160" s="3">
        <f t="shared" si="61"/>
        <v>7.1428571428571397E-2</v>
      </c>
    </row>
    <row r="161" spans="1:18" ht="12.75" customHeight="1">
      <c r="A161" s="29" t="s">
        <v>19</v>
      </c>
      <c r="C161" s="26">
        <v>1</v>
      </c>
      <c r="D161" s="26">
        <v>2</v>
      </c>
      <c r="E161" s="26">
        <v>10</v>
      </c>
      <c r="K161" s="31"/>
      <c r="L161" s="3"/>
      <c r="M161" s="3"/>
      <c r="O161" s="3">
        <f>E161/D160</f>
        <v>0.83333333333333337</v>
      </c>
      <c r="P161" s="22">
        <v>13</v>
      </c>
      <c r="Q161" s="23">
        <f t="shared" si="60"/>
        <v>1</v>
      </c>
      <c r="R161" s="3">
        <f t="shared" si="61"/>
        <v>0</v>
      </c>
    </row>
    <row r="162" spans="1:18" ht="12.75" customHeight="1">
      <c r="A162" s="29" t="s">
        <v>20</v>
      </c>
      <c r="F162" s="26">
        <v>6</v>
      </c>
      <c r="K162" s="31"/>
      <c r="L162" s="3"/>
      <c r="M162" s="3"/>
      <c r="O162" s="3">
        <f>F162/E161</f>
        <v>0.6</v>
      </c>
      <c r="P162" s="22">
        <v>11</v>
      </c>
      <c r="Q162" s="23">
        <f t="shared" si="60"/>
        <v>0.84615384615384615</v>
      </c>
      <c r="R162" s="3">
        <f t="shared" si="61"/>
        <v>0.15384615384615385</v>
      </c>
    </row>
    <row r="163" spans="1:18" ht="12.75" customHeight="1">
      <c r="A163" s="29" t="s">
        <v>21</v>
      </c>
      <c r="G163" s="26">
        <v>7</v>
      </c>
      <c r="K163" s="31"/>
      <c r="L163" s="3"/>
      <c r="M163" s="3"/>
      <c r="O163" s="3">
        <f>G163/F162</f>
        <v>1.1666666666666667</v>
      </c>
      <c r="P163" s="22">
        <v>11</v>
      </c>
      <c r="Q163" s="23">
        <f t="shared" si="60"/>
        <v>1</v>
      </c>
      <c r="R163" s="3">
        <f t="shared" si="61"/>
        <v>0</v>
      </c>
    </row>
    <row r="164" spans="1:18" ht="12.75" customHeight="1">
      <c r="A164" s="29" t="s">
        <v>22</v>
      </c>
      <c r="H164" s="26">
        <v>6</v>
      </c>
      <c r="K164" s="31"/>
      <c r="L164" s="3"/>
      <c r="M164" s="3"/>
      <c r="O164" s="3">
        <f>H164/G163</f>
        <v>0.8571428571428571</v>
      </c>
      <c r="P164" s="22">
        <v>11</v>
      </c>
      <c r="Q164" s="23">
        <f t="shared" si="60"/>
        <v>1</v>
      </c>
      <c r="R164" s="3">
        <f t="shared" si="61"/>
        <v>0</v>
      </c>
    </row>
    <row r="165" spans="1:18" ht="12.75" customHeight="1">
      <c r="A165" s="29" t="s">
        <v>23</v>
      </c>
      <c r="I165" s="26">
        <v>6</v>
      </c>
      <c r="K165" s="31"/>
      <c r="L165" s="3"/>
      <c r="M165" s="3"/>
      <c r="O165" s="3">
        <f>I165/H164</f>
        <v>1</v>
      </c>
      <c r="P165" s="22">
        <v>11</v>
      </c>
      <c r="Q165" s="23">
        <f t="shared" si="60"/>
        <v>1</v>
      </c>
      <c r="R165" s="3">
        <f t="shared" si="61"/>
        <v>0</v>
      </c>
    </row>
    <row r="166" spans="1:18" ht="12.75" customHeight="1">
      <c r="A166" s="29" t="s">
        <v>48</v>
      </c>
      <c r="J166" s="26">
        <v>5</v>
      </c>
      <c r="K166" s="31">
        <v>4</v>
      </c>
      <c r="L166" s="3"/>
      <c r="M166" s="3"/>
      <c r="O166" s="3">
        <f>J166/I165</f>
        <v>0.83333333333333337</v>
      </c>
      <c r="P166" s="22">
        <v>11</v>
      </c>
      <c r="Q166" s="23">
        <f t="shared" si="60"/>
        <v>1</v>
      </c>
      <c r="R166" s="3">
        <f t="shared" si="61"/>
        <v>0</v>
      </c>
    </row>
    <row r="167" spans="1:18" ht="12.75" customHeight="1">
      <c r="A167" s="29" t="s">
        <v>49</v>
      </c>
      <c r="J167" s="26">
        <v>5</v>
      </c>
      <c r="K167" s="31">
        <v>3</v>
      </c>
      <c r="L167" s="3"/>
      <c r="M167" s="3"/>
      <c r="O167" s="3"/>
      <c r="P167" s="22">
        <v>7</v>
      </c>
      <c r="Q167" s="23"/>
      <c r="R167" s="3"/>
    </row>
    <row r="168" spans="1:18" ht="12.75" customHeight="1">
      <c r="A168" s="29" t="s">
        <v>50</v>
      </c>
      <c r="J168" s="26">
        <v>2</v>
      </c>
      <c r="K168" s="31">
        <v>2</v>
      </c>
      <c r="L168" s="3"/>
      <c r="M168" s="3"/>
      <c r="O168" s="3"/>
      <c r="P168" s="22">
        <v>3</v>
      </c>
      <c r="Q168" s="23"/>
      <c r="R168" s="3"/>
    </row>
    <row r="169" spans="1:18" ht="12.75" customHeight="1">
      <c r="A169" s="29" t="s">
        <v>51</v>
      </c>
      <c r="J169" s="26">
        <v>1</v>
      </c>
      <c r="K169" s="31">
        <v>1</v>
      </c>
      <c r="L169" s="3"/>
      <c r="M169" s="3"/>
      <c r="O169" s="3"/>
      <c r="P169" s="22">
        <v>2</v>
      </c>
      <c r="Q169" s="23"/>
      <c r="R169" s="3"/>
    </row>
    <row r="170" spans="1:18" ht="12.75" customHeight="1">
      <c r="K170" s="30">
        <f>SUM(K166:K169)</f>
        <v>10</v>
      </c>
      <c r="L170" s="3">
        <f>K166/B158</f>
        <v>0.16</v>
      </c>
      <c r="M170" s="3">
        <f>K170/B158</f>
        <v>0.4</v>
      </c>
      <c r="N170" s="3">
        <f>M170-L170</f>
        <v>0.24000000000000002</v>
      </c>
      <c r="O170" s="3"/>
    </row>
    <row r="171" spans="1:18" ht="12.75" customHeight="1">
      <c r="K171" s="30"/>
      <c r="L171" s="3"/>
      <c r="M171" s="3"/>
      <c r="N171" s="3"/>
      <c r="O171" s="3"/>
    </row>
    <row r="172" spans="1:18" ht="12.75" customHeight="1">
      <c r="A172" s="40" t="s">
        <v>66</v>
      </c>
      <c r="L172" s="3"/>
      <c r="M172" s="3"/>
      <c r="O172" s="3"/>
    </row>
    <row r="173" spans="1:18" ht="25.5" customHeight="1">
      <c r="B173" s="302" t="s">
        <v>2</v>
      </c>
      <c r="C173" s="303"/>
      <c r="D173" s="303"/>
      <c r="E173" s="303"/>
      <c r="F173" s="303"/>
      <c r="G173" s="303"/>
      <c r="H173" s="303"/>
      <c r="I173" s="303"/>
      <c r="J173" s="303"/>
      <c r="L173" s="7" t="s">
        <v>3</v>
      </c>
      <c r="M173" s="7" t="s">
        <v>4</v>
      </c>
      <c r="N173" s="52" t="s">
        <v>5</v>
      </c>
      <c r="O173" s="7" t="s">
        <v>6</v>
      </c>
      <c r="P173" s="6" t="s">
        <v>7</v>
      </c>
      <c r="Q173" s="6" t="s">
        <v>8</v>
      </c>
      <c r="R173" s="7" t="s">
        <v>9</v>
      </c>
    </row>
    <row r="174" spans="1:18" ht="12.75" customHeight="1">
      <c r="A174" s="53" t="s">
        <v>10</v>
      </c>
      <c r="B174" s="54">
        <v>1</v>
      </c>
      <c r="C174" s="54">
        <v>2</v>
      </c>
      <c r="D174" s="54">
        <v>3</v>
      </c>
      <c r="E174" s="54">
        <v>4</v>
      </c>
      <c r="F174" s="54">
        <v>5</v>
      </c>
      <c r="G174" s="54">
        <v>6</v>
      </c>
      <c r="H174" s="54">
        <v>7</v>
      </c>
      <c r="I174" s="54">
        <v>8</v>
      </c>
      <c r="J174" s="54">
        <v>9</v>
      </c>
      <c r="K174" s="55" t="s">
        <v>11</v>
      </c>
      <c r="L174" s="3"/>
      <c r="M174" s="3"/>
      <c r="O174" s="3"/>
      <c r="P174" s="15"/>
      <c r="Q174" s="15"/>
      <c r="R174" s="3"/>
    </row>
    <row r="175" spans="1:18" ht="12.75" customHeight="1">
      <c r="A175" s="29" t="s">
        <v>17</v>
      </c>
      <c r="B175" s="26">
        <v>40</v>
      </c>
      <c r="K175" s="31"/>
      <c r="L175" s="3"/>
      <c r="M175" s="3"/>
      <c r="O175" s="3"/>
      <c r="P175" s="18">
        <f>B175</f>
        <v>40</v>
      </c>
      <c r="Q175" s="15"/>
      <c r="R175" s="3"/>
    </row>
    <row r="176" spans="1:18" ht="12.75" customHeight="1">
      <c r="A176" s="29" t="s">
        <v>18</v>
      </c>
      <c r="C176" s="26">
        <v>30</v>
      </c>
      <c r="K176" s="31"/>
      <c r="L176" s="3"/>
      <c r="M176" s="3"/>
      <c r="O176" s="3">
        <f>C176/B175</f>
        <v>0.75</v>
      </c>
      <c r="P176" s="22">
        <v>30</v>
      </c>
      <c r="Q176" s="23">
        <f t="shared" ref="Q176:Q183" si="62">P176/P175</f>
        <v>0.75</v>
      </c>
      <c r="R176" s="3">
        <f t="shared" ref="R176:R183" si="63">100%-Q176</f>
        <v>0.25</v>
      </c>
    </row>
    <row r="177" spans="1:18" ht="12.75" customHeight="1">
      <c r="A177" s="29" t="s">
        <v>19</v>
      </c>
      <c r="C177" s="26">
        <v>3</v>
      </c>
      <c r="D177" s="26">
        <v>24</v>
      </c>
      <c r="K177" s="31"/>
      <c r="L177" s="3"/>
      <c r="M177" s="3"/>
      <c r="O177" s="3">
        <f>D177/C176</f>
        <v>0.8</v>
      </c>
      <c r="P177" s="22">
        <v>27</v>
      </c>
      <c r="Q177" s="23">
        <f t="shared" si="62"/>
        <v>0.9</v>
      </c>
      <c r="R177" s="3">
        <f t="shared" si="63"/>
        <v>9.9999999999999978E-2</v>
      </c>
    </row>
    <row r="178" spans="1:18" ht="12.75" customHeight="1">
      <c r="A178" s="29" t="s">
        <v>20</v>
      </c>
      <c r="E178" s="26">
        <v>22</v>
      </c>
      <c r="K178" s="31"/>
      <c r="L178" s="3"/>
      <c r="M178" s="3"/>
      <c r="O178" s="3">
        <f>E178/D177</f>
        <v>0.91666666666666663</v>
      </c>
      <c r="P178" s="22">
        <v>27</v>
      </c>
      <c r="Q178" s="23">
        <f t="shared" si="62"/>
        <v>1</v>
      </c>
      <c r="R178" s="3">
        <f t="shared" si="63"/>
        <v>0</v>
      </c>
    </row>
    <row r="179" spans="1:18" ht="12.75" customHeight="1">
      <c r="A179" s="29" t="s">
        <v>21</v>
      </c>
      <c r="F179" s="26">
        <v>22</v>
      </c>
      <c r="K179" s="31"/>
      <c r="L179" s="3"/>
      <c r="M179" s="3"/>
      <c r="O179" s="3">
        <f>F179/E178</f>
        <v>1</v>
      </c>
      <c r="P179" s="22">
        <v>26</v>
      </c>
      <c r="Q179" s="23">
        <f t="shared" si="62"/>
        <v>0.96296296296296291</v>
      </c>
      <c r="R179" s="3">
        <f t="shared" si="63"/>
        <v>3.703703703703709E-2</v>
      </c>
    </row>
    <row r="180" spans="1:18" ht="12.75" customHeight="1">
      <c r="A180" s="29" t="s">
        <v>22</v>
      </c>
      <c r="G180" s="26">
        <v>21</v>
      </c>
      <c r="K180" s="31"/>
      <c r="L180" s="3"/>
      <c r="M180" s="3"/>
      <c r="O180" s="3">
        <f>G180/F179</f>
        <v>0.95454545454545459</v>
      </c>
      <c r="P180" s="22">
        <v>25</v>
      </c>
      <c r="Q180" s="23">
        <f t="shared" si="62"/>
        <v>0.96153846153846156</v>
      </c>
      <c r="R180" s="3">
        <f t="shared" si="63"/>
        <v>3.8461538461538436E-2</v>
      </c>
    </row>
    <row r="181" spans="1:18" ht="12.75" customHeight="1">
      <c r="A181" s="29" t="s">
        <v>23</v>
      </c>
      <c r="H181" s="26">
        <v>20</v>
      </c>
      <c r="K181" s="31"/>
      <c r="L181" s="3"/>
      <c r="M181" s="3"/>
      <c r="O181" s="3">
        <f>H181/G180</f>
        <v>0.95238095238095233</v>
      </c>
      <c r="P181" s="22">
        <v>23</v>
      </c>
      <c r="Q181" s="23">
        <f t="shared" si="62"/>
        <v>0.92</v>
      </c>
      <c r="R181" s="3">
        <f t="shared" si="63"/>
        <v>7.999999999999996E-2</v>
      </c>
    </row>
    <row r="182" spans="1:18" ht="12.75" customHeight="1">
      <c r="A182" s="29" t="s">
        <v>48</v>
      </c>
      <c r="I182" s="26">
        <v>19</v>
      </c>
      <c r="K182" s="31"/>
      <c r="L182" s="3"/>
      <c r="M182" s="3"/>
      <c r="O182" s="3">
        <f>I182/H181</f>
        <v>0.95</v>
      </c>
      <c r="P182" s="22">
        <v>25</v>
      </c>
      <c r="Q182" s="23">
        <f t="shared" si="62"/>
        <v>1.0869565217391304</v>
      </c>
      <c r="R182" s="3">
        <f t="shared" si="63"/>
        <v>-8.6956521739130377E-2</v>
      </c>
    </row>
    <row r="183" spans="1:18" ht="12.75" customHeight="1">
      <c r="A183" s="29" t="s">
        <v>49</v>
      </c>
      <c r="J183" s="26">
        <v>19</v>
      </c>
      <c r="K183" s="31">
        <v>17</v>
      </c>
      <c r="L183" s="3"/>
      <c r="M183" s="3"/>
      <c r="O183" s="3">
        <f>J183/I182</f>
        <v>1</v>
      </c>
      <c r="P183" s="22">
        <v>23</v>
      </c>
      <c r="Q183" s="23">
        <f t="shared" si="62"/>
        <v>0.92</v>
      </c>
      <c r="R183" s="3">
        <f t="shared" si="63"/>
        <v>7.999999999999996E-2</v>
      </c>
    </row>
    <row r="184" spans="1:18" ht="12.75" customHeight="1">
      <c r="A184" s="29" t="s">
        <v>50</v>
      </c>
      <c r="J184" s="26">
        <v>5</v>
      </c>
      <c r="K184" s="31">
        <v>3</v>
      </c>
      <c r="L184" s="3"/>
      <c r="M184" s="3"/>
      <c r="O184" s="3"/>
      <c r="P184" s="22">
        <v>6</v>
      </c>
      <c r="Q184" s="23"/>
      <c r="R184" s="3"/>
    </row>
    <row r="185" spans="1:18" ht="12.75" customHeight="1">
      <c r="A185" s="29" t="s">
        <v>51</v>
      </c>
      <c r="J185" s="26">
        <v>3</v>
      </c>
      <c r="K185" s="31">
        <v>1</v>
      </c>
      <c r="L185" s="3"/>
      <c r="M185" s="3"/>
      <c r="O185" s="3"/>
      <c r="P185" s="22">
        <v>3</v>
      </c>
      <c r="Q185" s="23"/>
      <c r="R185" s="3"/>
    </row>
    <row r="186" spans="1:18" ht="12.75" customHeight="1">
      <c r="A186" s="29" t="s">
        <v>52</v>
      </c>
      <c r="J186" s="26">
        <v>1</v>
      </c>
      <c r="K186" s="31">
        <v>1</v>
      </c>
      <c r="L186" s="3"/>
      <c r="M186" s="3"/>
      <c r="O186" s="3"/>
      <c r="P186" s="22">
        <v>1</v>
      </c>
      <c r="Q186" s="23"/>
      <c r="R186" s="3"/>
    </row>
    <row r="187" spans="1:18" ht="12.75" customHeight="1">
      <c r="A187" s="29" t="s">
        <v>54</v>
      </c>
      <c r="K187" s="31"/>
      <c r="L187" s="3"/>
      <c r="M187" s="3"/>
      <c r="O187" s="3"/>
      <c r="P187" s="22"/>
      <c r="Q187" s="23"/>
      <c r="R187" s="3"/>
    </row>
    <row r="188" spans="1:18" ht="12.75" customHeight="1">
      <c r="K188" s="30">
        <f>SUM(K183:K186)</f>
        <v>22</v>
      </c>
      <c r="L188" s="3">
        <f>K183/B175</f>
        <v>0.42499999999999999</v>
      </c>
      <c r="M188" s="3">
        <f>K188/B175</f>
        <v>0.55000000000000004</v>
      </c>
      <c r="N188" s="3">
        <f>M188-L188</f>
        <v>0.12500000000000006</v>
      </c>
      <c r="O188" s="3"/>
    </row>
    <row r="189" spans="1:18" ht="12.75" customHeight="1">
      <c r="A189" s="40" t="s">
        <v>67</v>
      </c>
      <c r="L189" s="3"/>
      <c r="M189" s="3"/>
      <c r="O189" s="3"/>
    </row>
    <row r="190" spans="1:18" ht="25.5" customHeight="1">
      <c r="B190" s="302" t="s">
        <v>2</v>
      </c>
      <c r="C190" s="303"/>
      <c r="D190" s="303"/>
      <c r="E190" s="303"/>
      <c r="F190" s="303"/>
      <c r="G190" s="303"/>
      <c r="H190" s="303"/>
      <c r="I190" s="303"/>
      <c r="J190" s="303"/>
      <c r="L190" s="7" t="s">
        <v>3</v>
      </c>
      <c r="M190" s="7" t="s">
        <v>4</v>
      </c>
      <c r="N190" s="52" t="s">
        <v>5</v>
      </c>
      <c r="O190" s="7" t="s">
        <v>6</v>
      </c>
      <c r="P190" s="6" t="s">
        <v>7</v>
      </c>
      <c r="Q190" s="6" t="s">
        <v>8</v>
      </c>
      <c r="R190" s="7" t="s">
        <v>9</v>
      </c>
    </row>
    <row r="191" spans="1:18" ht="12.75" customHeight="1">
      <c r="A191" s="53" t="s">
        <v>10</v>
      </c>
      <c r="B191" s="54">
        <v>1</v>
      </c>
      <c r="C191" s="54">
        <v>2</v>
      </c>
      <c r="D191" s="54">
        <v>3</v>
      </c>
      <c r="E191" s="54">
        <v>4</v>
      </c>
      <c r="F191" s="54">
        <v>5</v>
      </c>
      <c r="G191" s="54">
        <v>6</v>
      </c>
      <c r="H191" s="54">
        <v>7</v>
      </c>
      <c r="I191" s="54">
        <v>8</v>
      </c>
      <c r="J191" s="54">
        <v>9</v>
      </c>
      <c r="K191" s="55" t="s">
        <v>11</v>
      </c>
      <c r="L191" s="3"/>
      <c r="M191" s="3"/>
      <c r="O191" s="3"/>
      <c r="P191" s="15"/>
      <c r="Q191" s="15"/>
      <c r="R191" s="3"/>
    </row>
    <row r="192" spans="1:18" ht="12.75" customHeight="1">
      <c r="A192" s="29" t="s">
        <v>18</v>
      </c>
      <c r="B192" s="26">
        <v>33</v>
      </c>
      <c r="K192" s="31"/>
      <c r="L192" s="3"/>
      <c r="M192" s="3"/>
      <c r="O192" s="3"/>
      <c r="P192" s="18">
        <f>B192</f>
        <v>33</v>
      </c>
      <c r="Q192" s="15"/>
      <c r="R192" s="3"/>
    </row>
    <row r="193" spans="1:18" ht="12.75" customHeight="1">
      <c r="A193" s="29" t="s">
        <v>19</v>
      </c>
      <c r="C193" s="26">
        <v>10</v>
      </c>
      <c r="K193" s="31"/>
      <c r="L193" s="3"/>
      <c r="M193" s="3"/>
      <c r="O193" s="3">
        <f>C193/B192</f>
        <v>0.30303030303030304</v>
      </c>
      <c r="P193" s="22">
        <v>10</v>
      </c>
      <c r="Q193" s="23">
        <f t="shared" ref="Q193:Q199" si="64">P193/P192</f>
        <v>0.30303030303030304</v>
      </c>
      <c r="R193" s="3">
        <f t="shared" ref="R193:R199" si="65">100%-Q193</f>
        <v>0.69696969696969702</v>
      </c>
    </row>
    <row r="194" spans="1:18" ht="12.75" customHeight="1">
      <c r="A194" s="29" t="s">
        <v>20</v>
      </c>
      <c r="D194" s="26">
        <v>10</v>
      </c>
      <c r="K194" s="31"/>
      <c r="L194" s="3"/>
      <c r="M194" s="3"/>
      <c r="O194" s="3">
        <f>D194/C193</f>
        <v>1</v>
      </c>
      <c r="P194" s="22">
        <v>10</v>
      </c>
      <c r="Q194" s="23">
        <f t="shared" si="64"/>
        <v>1</v>
      </c>
      <c r="R194" s="3">
        <f t="shared" si="65"/>
        <v>0</v>
      </c>
    </row>
    <row r="195" spans="1:18" ht="12.75" customHeight="1">
      <c r="A195" s="29" t="s">
        <v>21</v>
      </c>
      <c r="E195" s="26">
        <v>10</v>
      </c>
      <c r="K195" s="31"/>
      <c r="L195" s="3"/>
      <c r="M195" s="3"/>
      <c r="O195" s="3">
        <f>E195/D194</f>
        <v>1</v>
      </c>
      <c r="P195" s="22">
        <v>10</v>
      </c>
      <c r="Q195" s="23">
        <f t="shared" si="64"/>
        <v>1</v>
      </c>
      <c r="R195" s="3">
        <f t="shared" si="65"/>
        <v>0</v>
      </c>
    </row>
    <row r="196" spans="1:18" ht="12.75" customHeight="1">
      <c r="A196" s="29" t="s">
        <v>22</v>
      </c>
      <c r="F196" s="26">
        <v>7</v>
      </c>
      <c r="K196" s="31"/>
      <c r="L196" s="3"/>
      <c r="M196" s="3"/>
      <c r="O196" s="3">
        <f>F196/E195</f>
        <v>0.7</v>
      </c>
      <c r="P196" s="22">
        <v>10</v>
      </c>
      <c r="Q196" s="23">
        <f t="shared" si="64"/>
        <v>1</v>
      </c>
      <c r="R196" s="3">
        <f t="shared" si="65"/>
        <v>0</v>
      </c>
    </row>
    <row r="197" spans="1:18" ht="12.75" customHeight="1">
      <c r="A197" s="29" t="s">
        <v>23</v>
      </c>
      <c r="G197" s="26">
        <v>6</v>
      </c>
      <c r="K197" s="31"/>
      <c r="L197" s="3"/>
      <c r="M197" s="3"/>
      <c r="O197" s="3">
        <f>G197/F196</f>
        <v>0.8571428571428571</v>
      </c>
      <c r="P197" s="22">
        <v>10</v>
      </c>
      <c r="Q197" s="23">
        <f t="shared" si="64"/>
        <v>1</v>
      </c>
      <c r="R197" s="3">
        <f t="shared" si="65"/>
        <v>0</v>
      </c>
    </row>
    <row r="198" spans="1:18" ht="12.75" customHeight="1">
      <c r="A198" s="29" t="s">
        <v>48</v>
      </c>
      <c r="H198" s="26">
        <v>5</v>
      </c>
      <c r="K198" s="31"/>
      <c r="L198" s="3"/>
      <c r="M198" s="3"/>
      <c r="O198" s="3">
        <f>H198/G197</f>
        <v>0.83333333333333337</v>
      </c>
      <c r="P198" s="22">
        <v>8</v>
      </c>
      <c r="Q198" s="23">
        <f t="shared" si="64"/>
        <v>0.8</v>
      </c>
      <c r="R198" s="3">
        <f t="shared" si="65"/>
        <v>0.19999999999999996</v>
      </c>
    </row>
    <row r="199" spans="1:18" ht="12.75" customHeight="1">
      <c r="A199" s="29" t="s">
        <v>49</v>
      </c>
      <c r="I199" s="26">
        <v>5</v>
      </c>
      <c r="K199" s="31"/>
      <c r="L199" s="3"/>
      <c r="M199" s="3"/>
      <c r="O199" s="3">
        <f>I199/H198</f>
        <v>1</v>
      </c>
      <c r="P199" s="22">
        <v>9</v>
      </c>
      <c r="Q199" s="23">
        <f t="shared" si="64"/>
        <v>1.125</v>
      </c>
      <c r="R199" s="3">
        <f t="shared" si="65"/>
        <v>-0.125</v>
      </c>
    </row>
    <row r="200" spans="1:18" ht="12.75" customHeight="1">
      <c r="A200" s="29" t="s">
        <v>50</v>
      </c>
      <c r="J200" s="26">
        <v>5</v>
      </c>
      <c r="K200" s="31">
        <v>4</v>
      </c>
      <c r="L200" s="3"/>
      <c r="M200" s="3"/>
      <c r="O200" s="3">
        <f>J200/I199</f>
        <v>1</v>
      </c>
      <c r="P200" s="22">
        <v>8</v>
      </c>
      <c r="Q200" s="23"/>
      <c r="R200" s="3"/>
    </row>
    <row r="201" spans="1:18" ht="12.75" customHeight="1">
      <c r="A201" s="29" t="s">
        <v>51</v>
      </c>
      <c r="J201" s="26">
        <v>2</v>
      </c>
      <c r="K201" s="31">
        <v>2</v>
      </c>
      <c r="L201" s="3"/>
      <c r="M201" s="3"/>
      <c r="O201" s="3"/>
      <c r="P201" s="22">
        <v>4</v>
      </c>
      <c r="Q201" s="23"/>
      <c r="R201" s="3"/>
    </row>
    <row r="202" spans="1:18" ht="12.75" customHeight="1">
      <c r="A202" s="29" t="s">
        <v>52</v>
      </c>
      <c r="J202" s="26">
        <v>1</v>
      </c>
      <c r="K202" s="31"/>
      <c r="L202" s="3"/>
      <c r="M202" s="3"/>
      <c r="O202" s="3"/>
      <c r="P202" s="22">
        <v>1</v>
      </c>
      <c r="Q202" s="23"/>
      <c r="R202" s="3"/>
    </row>
    <row r="203" spans="1:18" ht="12.75" customHeight="1">
      <c r="A203" s="29" t="s">
        <v>53</v>
      </c>
      <c r="J203" s="26">
        <v>1</v>
      </c>
      <c r="K203" s="31"/>
      <c r="L203" s="3"/>
      <c r="M203" s="3"/>
      <c r="O203" s="3"/>
      <c r="P203" s="22">
        <v>1</v>
      </c>
      <c r="Q203" s="23"/>
      <c r="R203" s="3"/>
    </row>
    <row r="204" spans="1:18" ht="12.75" customHeight="1">
      <c r="A204" s="29" t="s">
        <v>54</v>
      </c>
      <c r="J204" s="26">
        <v>1</v>
      </c>
      <c r="K204" s="31"/>
      <c r="L204" s="3"/>
      <c r="M204" s="3"/>
      <c r="O204" s="3"/>
      <c r="P204" s="22">
        <v>2</v>
      </c>
      <c r="Q204" s="23"/>
      <c r="R204" s="3"/>
    </row>
    <row r="205" spans="1:18" ht="12.75" customHeight="1">
      <c r="A205" s="29" t="s">
        <v>55</v>
      </c>
      <c r="J205" s="26">
        <v>1</v>
      </c>
      <c r="K205" s="31">
        <v>1</v>
      </c>
      <c r="L205" s="3"/>
      <c r="M205" s="3"/>
      <c r="O205" s="3"/>
      <c r="P205" s="22">
        <v>2</v>
      </c>
      <c r="Q205" s="23"/>
      <c r="R205" s="3"/>
    </row>
    <row r="206" spans="1:18" ht="12.75" customHeight="1">
      <c r="A206" s="29" t="s">
        <v>56</v>
      </c>
      <c r="J206" s="26">
        <v>1</v>
      </c>
      <c r="K206" s="31"/>
      <c r="L206" s="3"/>
      <c r="M206" s="3"/>
      <c r="O206" s="3"/>
      <c r="P206" s="22">
        <v>1</v>
      </c>
      <c r="Q206" s="23"/>
      <c r="R206" s="3"/>
    </row>
    <row r="207" spans="1:18" ht="12.75" customHeight="1">
      <c r="A207" s="29" t="s">
        <v>57</v>
      </c>
      <c r="J207" s="26">
        <v>1</v>
      </c>
      <c r="K207" s="31">
        <v>1</v>
      </c>
      <c r="L207" s="3"/>
      <c r="M207" s="3"/>
      <c r="O207" s="3"/>
      <c r="P207" s="22">
        <v>1</v>
      </c>
      <c r="Q207" s="23"/>
      <c r="R207" s="3"/>
    </row>
    <row r="208" spans="1:18" ht="12.75" customHeight="1">
      <c r="K208" s="30">
        <f>SUM(K200:K207)</f>
        <v>8</v>
      </c>
      <c r="L208" s="3">
        <f>K200/B192</f>
        <v>0.12121212121212122</v>
      </c>
      <c r="M208" s="3">
        <f>K208/B192</f>
        <v>0.24242424242424243</v>
      </c>
      <c r="N208" s="3">
        <f>M208-L208</f>
        <v>0.12121212121212122</v>
      </c>
      <c r="O208" s="3"/>
    </row>
    <row r="209" spans="1:18" ht="12.75" customHeight="1">
      <c r="A209" s="40" t="s">
        <v>68</v>
      </c>
      <c r="L209" s="3"/>
      <c r="M209" s="3"/>
      <c r="O209" s="3"/>
    </row>
    <row r="210" spans="1:18" ht="25.5" customHeight="1">
      <c r="B210" s="302" t="s">
        <v>2</v>
      </c>
      <c r="C210" s="303"/>
      <c r="D210" s="303"/>
      <c r="E210" s="303"/>
      <c r="F210" s="303"/>
      <c r="G210" s="303"/>
      <c r="H210" s="303"/>
      <c r="I210" s="303"/>
      <c r="J210" s="303"/>
      <c r="L210" s="7" t="s">
        <v>3</v>
      </c>
      <c r="M210" s="7" t="s">
        <v>4</v>
      </c>
      <c r="N210" s="52" t="s">
        <v>5</v>
      </c>
      <c r="O210" s="7" t="s">
        <v>6</v>
      </c>
      <c r="P210" s="6" t="s">
        <v>7</v>
      </c>
      <c r="Q210" s="6" t="s">
        <v>8</v>
      </c>
      <c r="R210" s="7" t="s">
        <v>9</v>
      </c>
    </row>
    <row r="211" spans="1:18" ht="12.75" customHeight="1">
      <c r="A211" s="53" t="s">
        <v>10</v>
      </c>
      <c r="B211" s="54">
        <v>1</v>
      </c>
      <c r="C211" s="54">
        <v>2</v>
      </c>
      <c r="D211" s="54">
        <v>3</v>
      </c>
      <c r="E211" s="54">
        <v>4</v>
      </c>
      <c r="F211" s="54">
        <v>5</v>
      </c>
      <c r="G211" s="54">
        <v>6</v>
      </c>
      <c r="H211" s="54">
        <v>7</v>
      </c>
      <c r="I211" s="54">
        <v>8</v>
      </c>
      <c r="J211" s="54">
        <v>9</v>
      </c>
      <c r="K211" s="55" t="s">
        <v>11</v>
      </c>
      <c r="L211" s="3"/>
      <c r="M211" s="3"/>
      <c r="O211" s="3"/>
      <c r="P211" s="15"/>
      <c r="Q211" s="15"/>
      <c r="R211" s="3"/>
    </row>
    <row r="212" spans="1:18" ht="12.75" customHeight="1">
      <c r="A212" s="29" t="s">
        <v>18</v>
      </c>
      <c r="B212" s="26">
        <v>44</v>
      </c>
      <c r="K212" s="31"/>
      <c r="L212" s="3"/>
      <c r="M212" s="3"/>
      <c r="O212" s="3"/>
      <c r="P212" s="18">
        <f>B212</f>
        <v>44</v>
      </c>
      <c r="Q212" s="15"/>
      <c r="R212" s="3"/>
    </row>
    <row r="213" spans="1:18" ht="12.75" customHeight="1">
      <c r="A213" s="29" t="s">
        <v>20</v>
      </c>
      <c r="C213" s="26">
        <v>25</v>
      </c>
      <c r="K213" s="31"/>
      <c r="L213" s="3"/>
      <c r="M213" s="3"/>
      <c r="O213" s="3">
        <f>C213/B212</f>
        <v>0.56818181818181823</v>
      </c>
      <c r="P213" s="22">
        <v>26</v>
      </c>
      <c r="Q213" s="23">
        <f t="shared" ref="Q213:Q220" si="66">P213/P212</f>
        <v>0.59090909090909094</v>
      </c>
      <c r="R213" s="3">
        <f t="shared" ref="R213:R220" si="67">100%-Q213</f>
        <v>0.40909090909090906</v>
      </c>
    </row>
    <row r="214" spans="1:18" ht="12.75" customHeight="1">
      <c r="A214" s="29" t="s">
        <v>21</v>
      </c>
      <c r="D214" s="26">
        <v>23</v>
      </c>
      <c r="K214" s="31"/>
      <c r="L214" s="3"/>
      <c r="M214" s="3"/>
      <c r="O214" s="3">
        <f>D214/C213</f>
        <v>0.92</v>
      </c>
      <c r="P214" s="22">
        <v>23</v>
      </c>
      <c r="Q214" s="23">
        <f t="shared" si="66"/>
        <v>0.88461538461538458</v>
      </c>
      <c r="R214" s="3">
        <f t="shared" si="67"/>
        <v>0.11538461538461542</v>
      </c>
    </row>
    <row r="215" spans="1:18" ht="12.75" customHeight="1">
      <c r="A215" s="29" t="s">
        <v>22</v>
      </c>
      <c r="E215" s="26">
        <v>20</v>
      </c>
      <c r="K215" s="31"/>
      <c r="L215" s="3"/>
      <c r="M215" s="3"/>
      <c r="O215" s="3">
        <f>E215/D214</f>
        <v>0.86956521739130432</v>
      </c>
      <c r="P215" s="22">
        <v>22</v>
      </c>
      <c r="Q215" s="23">
        <f t="shared" si="66"/>
        <v>0.95652173913043481</v>
      </c>
      <c r="R215" s="3">
        <f t="shared" si="67"/>
        <v>4.3478260869565188E-2</v>
      </c>
    </row>
    <row r="216" spans="1:18" ht="12.75" customHeight="1">
      <c r="A216" s="29" t="s">
        <v>23</v>
      </c>
      <c r="F216" s="26">
        <v>20</v>
      </c>
      <c r="K216" s="31"/>
      <c r="L216" s="3"/>
      <c r="M216" s="3"/>
      <c r="O216" s="3">
        <f>F216/E215</f>
        <v>1</v>
      </c>
      <c r="P216" s="22">
        <v>22</v>
      </c>
      <c r="Q216" s="23">
        <f t="shared" si="66"/>
        <v>1</v>
      </c>
      <c r="R216" s="3">
        <f t="shared" si="67"/>
        <v>0</v>
      </c>
    </row>
    <row r="217" spans="1:18" ht="12.75" customHeight="1">
      <c r="A217" s="29" t="s">
        <v>48</v>
      </c>
      <c r="G217" s="26">
        <v>19</v>
      </c>
      <c r="K217" s="31"/>
      <c r="L217" s="3"/>
      <c r="M217" s="3"/>
      <c r="O217" s="3">
        <f>G217/F216</f>
        <v>0.95</v>
      </c>
      <c r="P217" s="22">
        <v>22</v>
      </c>
      <c r="Q217" s="23">
        <f t="shared" si="66"/>
        <v>1</v>
      </c>
      <c r="R217" s="3">
        <f t="shared" si="67"/>
        <v>0</v>
      </c>
    </row>
    <row r="218" spans="1:18" ht="12.75" customHeight="1">
      <c r="A218" s="29" t="s">
        <v>49</v>
      </c>
      <c r="H218" s="26">
        <v>18</v>
      </c>
      <c r="K218" s="31"/>
      <c r="L218" s="3"/>
      <c r="M218" s="3"/>
      <c r="O218" s="3">
        <f>H218/G217</f>
        <v>0.94736842105263153</v>
      </c>
      <c r="P218" s="22">
        <v>19</v>
      </c>
      <c r="Q218" s="23">
        <f t="shared" si="66"/>
        <v>0.86363636363636365</v>
      </c>
      <c r="R218" s="3">
        <f t="shared" si="67"/>
        <v>0.13636363636363635</v>
      </c>
    </row>
    <row r="219" spans="1:18" ht="12.75" customHeight="1">
      <c r="A219" s="29" t="s">
        <v>50</v>
      </c>
      <c r="I219" s="26">
        <v>18</v>
      </c>
      <c r="K219" s="31"/>
      <c r="L219" s="3"/>
      <c r="M219" s="3"/>
      <c r="O219" s="3">
        <f>I219/H218</f>
        <v>1</v>
      </c>
      <c r="P219" s="22">
        <v>21</v>
      </c>
      <c r="Q219" s="23">
        <f t="shared" si="66"/>
        <v>1.1052631578947369</v>
      </c>
      <c r="R219" s="3">
        <f t="shared" si="67"/>
        <v>-0.10526315789473695</v>
      </c>
    </row>
    <row r="220" spans="1:18" ht="12.75" customHeight="1">
      <c r="A220" s="29" t="s">
        <v>51</v>
      </c>
      <c r="J220" s="26">
        <v>16</v>
      </c>
      <c r="K220" s="31">
        <v>16</v>
      </c>
      <c r="L220" s="3"/>
      <c r="M220" s="3"/>
      <c r="O220" s="3">
        <f>J220/I219</f>
        <v>0.88888888888888884</v>
      </c>
      <c r="P220" s="22">
        <v>21</v>
      </c>
      <c r="Q220" s="23">
        <f t="shared" si="66"/>
        <v>1</v>
      </c>
      <c r="R220" s="3">
        <f t="shared" si="67"/>
        <v>0</v>
      </c>
    </row>
    <row r="221" spans="1:18" ht="12.75" customHeight="1">
      <c r="A221" s="29" t="s">
        <v>52</v>
      </c>
      <c r="J221" s="26">
        <v>3</v>
      </c>
      <c r="K221" s="31">
        <v>1</v>
      </c>
      <c r="L221" s="3"/>
      <c r="M221" s="3"/>
      <c r="O221" s="3"/>
      <c r="P221" s="22">
        <v>5</v>
      </c>
      <c r="Q221" s="23"/>
      <c r="R221" s="3"/>
    </row>
    <row r="222" spans="1:18" ht="12.75" customHeight="1">
      <c r="A222" s="29" t="s">
        <v>53</v>
      </c>
      <c r="J222" s="26">
        <v>2</v>
      </c>
      <c r="K222" s="31">
        <v>1</v>
      </c>
      <c r="L222" s="3"/>
      <c r="M222" s="3"/>
      <c r="O222" s="3"/>
      <c r="P222" s="22">
        <v>4</v>
      </c>
      <c r="Q222" s="23"/>
      <c r="R222" s="3"/>
    </row>
    <row r="223" spans="1:18" ht="12.75" customHeight="1">
      <c r="A223" s="29" t="s">
        <v>54</v>
      </c>
      <c r="J223" s="26">
        <v>3</v>
      </c>
      <c r="K223" s="31">
        <v>2</v>
      </c>
      <c r="L223" s="3"/>
      <c r="M223" s="3"/>
      <c r="O223" s="3"/>
      <c r="P223" s="22">
        <v>3</v>
      </c>
      <c r="Q223" s="23"/>
      <c r="R223" s="3"/>
    </row>
    <row r="224" spans="1:18" ht="12.75" customHeight="1">
      <c r="A224" s="29" t="s">
        <v>55</v>
      </c>
      <c r="J224" s="26">
        <v>1</v>
      </c>
      <c r="K224" s="31">
        <v>1</v>
      </c>
      <c r="L224" s="3"/>
      <c r="M224" s="3"/>
      <c r="O224" s="3"/>
      <c r="P224" s="22">
        <v>1</v>
      </c>
      <c r="Q224" s="23"/>
      <c r="R224" s="3"/>
    </row>
    <row r="225" spans="1:18" ht="12.75" customHeight="1">
      <c r="A225" s="29" t="s">
        <v>56</v>
      </c>
      <c r="K225" s="31"/>
      <c r="L225" s="3"/>
      <c r="M225" s="3"/>
      <c r="O225" s="3"/>
      <c r="P225" s="22"/>
      <c r="Q225" s="23"/>
      <c r="R225" s="3"/>
    </row>
    <row r="226" spans="1:18" ht="12.75" customHeight="1">
      <c r="A226" s="29" t="s">
        <v>57</v>
      </c>
      <c r="K226" s="31"/>
      <c r="L226" s="3"/>
      <c r="M226" s="3"/>
      <c r="O226" s="3"/>
      <c r="P226" s="22"/>
      <c r="Q226" s="23"/>
      <c r="R226" s="3"/>
    </row>
    <row r="227" spans="1:18" ht="12.75" customHeight="1">
      <c r="K227" s="26">
        <f>SUM(K220:K224)</f>
        <v>21</v>
      </c>
      <c r="L227" s="3">
        <f>K220/B212</f>
        <v>0.36363636363636365</v>
      </c>
      <c r="M227" s="3">
        <f>K227/B212</f>
        <v>0.47727272727272729</v>
      </c>
      <c r="N227" s="3">
        <f>M227-L227</f>
        <v>0.11363636363636365</v>
      </c>
      <c r="O227" s="3"/>
    </row>
    <row r="228" spans="1:18" ht="12.75" customHeight="1">
      <c r="A228" s="40" t="s">
        <v>71</v>
      </c>
      <c r="L228" s="3"/>
      <c r="M228" s="3"/>
      <c r="O228" s="3"/>
    </row>
    <row r="229" spans="1:18" ht="25.5" customHeight="1">
      <c r="B229" s="302" t="s">
        <v>2</v>
      </c>
      <c r="C229" s="303"/>
      <c r="D229" s="303"/>
      <c r="E229" s="303"/>
      <c r="F229" s="303"/>
      <c r="G229" s="303"/>
      <c r="H229" s="303"/>
      <c r="I229" s="303"/>
      <c r="J229" s="303"/>
      <c r="L229" s="7" t="s">
        <v>3</v>
      </c>
      <c r="M229" s="7" t="s">
        <v>4</v>
      </c>
      <c r="N229" s="52" t="s">
        <v>5</v>
      </c>
      <c r="O229" s="7" t="s">
        <v>6</v>
      </c>
      <c r="P229" s="6" t="s">
        <v>7</v>
      </c>
      <c r="Q229" s="6" t="s">
        <v>8</v>
      </c>
      <c r="R229" s="7" t="s">
        <v>9</v>
      </c>
    </row>
    <row r="230" spans="1:18" ht="12.75" customHeight="1">
      <c r="A230" s="53" t="s">
        <v>10</v>
      </c>
      <c r="B230" s="54">
        <v>1</v>
      </c>
      <c r="C230" s="54">
        <v>2</v>
      </c>
      <c r="D230" s="54">
        <v>3</v>
      </c>
      <c r="E230" s="54">
        <v>4</v>
      </c>
      <c r="F230" s="54">
        <v>5</v>
      </c>
      <c r="G230" s="54">
        <v>6</v>
      </c>
      <c r="H230" s="54">
        <v>7</v>
      </c>
      <c r="I230" s="54">
        <v>8</v>
      </c>
      <c r="J230" s="54">
        <v>9</v>
      </c>
      <c r="K230" s="55" t="s">
        <v>11</v>
      </c>
      <c r="L230" s="3"/>
      <c r="M230" s="3"/>
      <c r="O230" s="3"/>
      <c r="P230" s="15"/>
      <c r="Q230" s="15"/>
      <c r="R230" s="3"/>
    </row>
    <row r="231" spans="1:18" ht="12.75" customHeight="1">
      <c r="A231" s="29" t="s">
        <v>20</v>
      </c>
      <c r="B231" s="26">
        <v>40</v>
      </c>
      <c r="K231" s="31"/>
      <c r="L231" s="3"/>
      <c r="M231" s="3"/>
      <c r="O231" s="3"/>
      <c r="P231" s="18">
        <f>B231</f>
        <v>40</v>
      </c>
      <c r="Q231" s="15"/>
      <c r="R231" s="3"/>
    </row>
    <row r="232" spans="1:18" ht="12.75" customHeight="1">
      <c r="A232" s="29" t="s">
        <v>21</v>
      </c>
      <c r="C232" s="26">
        <v>22</v>
      </c>
      <c r="K232" s="31"/>
      <c r="L232" s="3"/>
      <c r="M232" s="3"/>
      <c r="O232" s="3">
        <f>C232/B231</f>
        <v>0.55000000000000004</v>
      </c>
      <c r="P232" s="22">
        <v>23</v>
      </c>
      <c r="Q232" s="23">
        <f t="shared" ref="Q232:Q239" si="68">P232/P231</f>
        <v>0.57499999999999996</v>
      </c>
      <c r="R232" s="3">
        <f t="shared" ref="R232:R239" si="69">100%-Q232</f>
        <v>0.42500000000000004</v>
      </c>
    </row>
    <row r="233" spans="1:18" ht="12.75" customHeight="1">
      <c r="A233" s="29" t="s">
        <v>22</v>
      </c>
      <c r="D233" s="26">
        <v>21</v>
      </c>
      <c r="K233" s="31"/>
      <c r="L233" s="3"/>
      <c r="M233" s="3"/>
      <c r="O233" s="3">
        <f>D233/C232</f>
        <v>0.95454545454545459</v>
      </c>
      <c r="P233" s="22">
        <v>23</v>
      </c>
      <c r="Q233" s="23">
        <f t="shared" si="68"/>
        <v>1</v>
      </c>
      <c r="R233" s="3">
        <f t="shared" si="69"/>
        <v>0</v>
      </c>
    </row>
    <row r="234" spans="1:18" ht="12.75" customHeight="1">
      <c r="A234" s="29" t="s">
        <v>23</v>
      </c>
      <c r="E234" s="26">
        <v>20</v>
      </c>
      <c r="K234" s="31"/>
      <c r="L234" s="3"/>
      <c r="M234" s="3"/>
      <c r="O234" s="3">
        <f>E234/D233</f>
        <v>0.95238095238095233</v>
      </c>
      <c r="P234" s="22">
        <v>22</v>
      </c>
      <c r="Q234" s="23">
        <f t="shared" si="68"/>
        <v>0.95652173913043481</v>
      </c>
      <c r="R234" s="3">
        <f t="shared" si="69"/>
        <v>4.3478260869565188E-2</v>
      </c>
    </row>
    <row r="235" spans="1:18" ht="12.75" customHeight="1">
      <c r="A235" s="29" t="s">
        <v>48</v>
      </c>
      <c r="F235" s="26">
        <v>13</v>
      </c>
      <c r="K235" s="31"/>
      <c r="L235" s="3"/>
      <c r="M235" s="3"/>
      <c r="O235" s="3">
        <f>F235/E234</f>
        <v>0.65</v>
      </c>
      <c r="P235" s="22">
        <v>22</v>
      </c>
      <c r="Q235" s="23">
        <f t="shared" si="68"/>
        <v>1</v>
      </c>
      <c r="R235" s="3">
        <f t="shared" si="69"/>
        <v>0</v>
      </c>
    </row>
    <row r="236" spans="1:18" ht="12.75" customHeight="1">
      <c r="A236" s="29" t="s">
        <v>49</v>
      </c>
      <c r="G236" s="26">
        <v>11</v>
      </c>
      <c r="K236" s="31"/>
      <c r="L236" s="3"/>
      <c r="M236" s="3"/>
      <c r="O236" s="3">
        <f>G236/F235</f>
        <v>0.84615384615384615</v>
      </c>
      <c r="P236" s="22">
        <v>21</v>
      </c>
      <c r="Q236" s="23">
        <f t="shared" si="68"/>
        <v>0.95454545454545459</v>
      </c>
      <c r="R236" s="3">
        <f t="shared" si="69"/>
        <v>4.5454545454545414E-2</v>
      </c>
    </row>
    <row r="237" spans="1:18" ht="12.75" customHeight="1">
      <c r="A237" s="29" t="s">
        <v>50</v>
      </c>
      <c r="H237" s="26">
        <v>11</v>
      </c>
      <c r="K237" s="31"/>
      <c r="L237" s="3"/>
      <c r="M237" s="3"/>
      <c r="O237" s="3">
        <f>H237/G236</f>
        <v>1</v>
      </c>
      <c r="P237" s="22">
        <v>21</v>
      </c>
      <c r="Q237" s="23">
        <f t="shared" si="68"/>
        <v>1</v>
      </c>
      <c r="R237" s="3">
        <f t="shared" si="69"/>
        <v>0</v>
      </c>
    </row>
    <row r="238" spans="1:18" ht="12.75" customHeight="1">
      <c r="A238" s="29" t="s">
        <v>51</v>
      </c>
      <c r="I238" s="26">
        <v>9</v>
      </c>
      <c r="K238" s="31"/>
      <c r="L238" s="3"/>
      <c r="M238" s="3"/>
      <c r="O238" s="3">
        <f>I238/H237</f>
        <v>0.81818181818181823</v>
      </c>
      <c r="P238" s="22">
        <v>21</v>
      </c>
      <c r="Q238" s="23">
        <f t="shared" si="68"/>
        <v>1</v>
      </c>
      <c r="R238" s="3">
        <f t="shared" si="69"/>
        <v>0</v>
      </c>
    </row>
    <row r="239" spans="1:18" ht="12.75" customHeight="1">
      <c r="A239" s="29" t="s">
        <v>52</v>
      </c>
      <c r="J239" s="26">
        <v>9</v>
      </c>
      <c r="K239" s="31">
        <v>7</v>
      </c>
      <c r="L239" s="3"/>
      <c r="M239" s="3"/>
      <c r="O239" s="3">
        <f>J239/I238</f>
        <v>1</v>
      </c>
      <c r="P239" s="22">
        <v>21</v>
      </c>
      <c r="Q239" s="23">
        <f t="shared" si="68"/>
        <v>1</v>
      </c>
      <c r="R239" s="3">
        <f t="shared" si="69"/>
        <v>0</v>
      </c>
    </row>
    <row r="240" spans="1:18" ht="12.75" customHeight="1">
      <c r="A240" s="29" t="s">
        <v>53</v>
      </c>
      <c r="J240" s="26">
        <v>5</v>
      </c>
      <c r="K240" s="31">
        <v>3</v>
      </c>
      <c r="L240" s="3"/>
      <c r="M240" s="3"/>
      <c r="O240" s="3"/>
      <c r="P240" s="22">
        <v>14</v>
      </c>
      <c r="Q240" s="23"/>
      <c r="R240" s="3"/>
    </row>
    <row r="241" spans="1:18" ht="12.75" customHeight="1">
      <c r="A241" s="29" t="s">
        <v>54</v>
      </c>
      <c r="J241" s="26">
        <v>8</v>
      </c>
      <c r="K241" s="31">
        <v>4</v>
      </c>
      <c r="L241" s="3"/>
      <c r="M241" s="3"/>
      <c r="O241" s="3"/>
      <c r="P241" s="22">
        <v>11</v>
      </c>
      <c r="Q241" s="23"/>
      <c r="R241" s="3"/>
    </row>
    <row r="242" spans="1:18" ht="12.75" customHeight="1">
      <c r="A242" s="29" t="s">
        <v>55</v>
      </c>
      <c r="J242" s="26">
        <v>5</v>
      </c>
      <c r="K242" s="31">
        <v>4</v>
      </c>
      <c r="L242" s="3"/>
      <c r="M242" s="3"/>
      <c r="O242" s="3"/>
      <c r="P242" s="22">
        <v>5</v>
      </c>
      <c r="Q242" s="23"/>
      <c r="R242" s="3"/>
    </row>
    <row r="243" spans="1:18" ht="12.75" customHeight="1">
      <c r="A243" s="29" t="s">
        <v>56</v>
      </c>
      <c r="J243" s="26">
        <v>1</v>
      </c>
      <c r="K243" s="31"/>
      <c r="L243" s="3"/>
      <c r="M243" s="3"/>
      <c r="O243" s="3"/>
      <c r="P243" s="22"/>
      <c r="Q243" s="23"/>
      <c r="R243" s="3"/>
    </row>
    <row r="244" spans="1:18" ht="12.75" customHeight="1">
      <c r="A244" s="29" t="s">
        <v>57</v>
      </c>
      <c r="K244" s="31"/>
      <c r="L244" s="3"/>
      <c r="M244" s="3"/>
      <c r="O244" s="3"/>
      <c r="P244" s="22"/>
      <c r="Q244" s="23"/>
      <c r="R244" s="3"/>
    </row>
    <row r="245" spans="1:18" ht="12.75" customHeight="1">
      <c r="A245" s="29" t="s">
        <v>69</v>
      </c>
      <c r="K245" s="31"/>
      <c r="L245" s="3"/>
      <c r="M245" s="3"/>
      <c r="O245" s="3"/>
      <c r="P245" s="22"/>
      <c r="Q245" s="23"/>
      <c r="R245" s="3"/>
    </row>
    <row r="246" spans="1:18" ht="12.75" customHeight="1">
      <c r="A246" s="29" t="s">
        <v>70</v>
      </c>
      <c r="J246" s="26">
        <v>1</v>
      </c>
      <c r="K246" s="31">
        <v>1</v>
      </c>
      <c r="L246" s="3"/>
      <c r="M246" s="3"/>
      <c r="O246" s="3"/>
      <c r="P246" s="22">
        <v>1</v>
      </c>
      <c r="Q246" s="23"/>
      <c r="R246" s="3"/>
    </row>
    <row r="247" spans="1:18" ht="12.75" customHeight="1">
      <c r="K247" s="26">
        <f>SUM(K239:K246)</f>
        <v>19</v>
      </c>
      <c r="L247" s="3">
        <f>K239/B231</f>
        <v>0.17499999999999999</v>
      </c>
      <c r="M247" s="3">
        <f>K247/B231</f>
        <v>0.47499999999999998</v>
      </c>
      <c r="N247" s="3">
        <f>M247-L247</f>
        <v>0.3</v>
      </c>
      <c r="O247" s="3"/>
    </row>
    <row r="248" spans="1:18" ht="12.75" customHeight="1">
      <c r="A248" s="40" t="s">
        <v>72</v>
      </c>
      <c r="L248" s="3"/>
      <c r="M248" s="3"/>
      <c r="O248" s="3"/>
    </row>
    <row r="249" spans="1:18" ht="25.5" customHeight="1">
      <c r="B249" s="302" t="s">
        <v>2</v>
      </c>
      <c r="C249" s="303"/>
      <c r="D249" s="303"/>
      <c r="E249" s="303"/>
      <c r="F249" s="303"/>
      <c r="G249" s="303"/>
      <c r="H249" s="303"/>
      <c r="I249" s="303"/>
      <c r="J249" s="303"/>
      <c r="L249" s="7" t="s">
        <v>3</v>
      </c>
      <c r="M249" s="7" t="s">
        <v>4</v>
      </c>
      <c r="N249" s="52" t="s">
        <v>5</v>
      </c>
      <c r="O249" s="7" t="s">
        <v>6</v>
      </c>
      <c r="P249" s="6" t="s">
        <v>7</v>
      </c>
      <c r="Q249" s="6" t="s">
        <v>8</v>
      </c>
      <c r="R249" s="7" t="s">
        <v>9</v>
      </c>
    </row>
    <row r="250" spans="1:18" ht="12.75" customHeight="1">
      <c r="A250" s="53" t="s">
        <v>10</v>
      </c>
      <c r="B250" s="54">
        <v>1</v>
      </c>
      <c r="C250" s="54">
        <v>2</v>
      </c>
      <c r="D250" s="54">
        <v>3</v>
      </c>
      <c r="E250" s="54">
        <v>4</v>
      </c>
      <c r="F250" s="54">
        <v>5</v>
      </c>
      <c r="G250" s="54">
        <v>6</v>
      </c>
      <c r="H250" s="54">
        <v>7</v>
      </c>
      <c r="I250" s="54">
        <v>8</v>
      </c>
      <c r="J250" s="54">
        <v>9</v>
      </c>
      <c r="K250" s="55" t="s">
        <v>11</v>
      </c>
      <c r="L250" s="3"/>
      <c r="M250" s="3"/>
      <c r="O250" s="3"/>
      <c r="P250" s="15"/>
      <c r="Q250" s="15"/>
      <c r="R250" s="3"/>
    </row>
    <row r="251" spans="1:18" ht="12.75" customHeight="1">
      <c r="A251" s="29" t="s">
        <v>21</v>
      </c>
      <c r="B251" s="26">
        <v>42</v>
      </c>
      <c r="K251" s="31"/>
      <c r="L251" s="3"/>
      <c r="M251" s="3"/>
      <c r="O251" s="3"/>
      <c r="P251" s="18">
        <f>B251</f>
        <v>42</v>
      </c>
      <c r="Q251" s="15"/>
      <c r="R251" s="3"/>
    </row>
    <row r="252" spans="1:18" ht="12.75" customHeight="1">
      <c r="A252" s="56" t="s">
        <v>22</v>
      </c>
      <c r="C252" s="26">
        <v>22</v>
      </c>
      <c r="K252" s="31"/>
      <c r="L252" s="3"/>
      <c r="M252" s="3"/>
      <c r="N252" s="3"/>
      <c r="O252" s="3">
        <f>C252/B251</f>
        <v>0.52380952380952384</v>
      </c>
      <c r="P252" s="22">
        <v>22</v>
      </c>
      <c r="Q252" s="23">
        <f t="shared" ref="Q252:Q259" si="70">P252/P251</f>
        <v>0.52380952380952384</v>
      </c>
      <c r="R252" s="3">
        <f t="shared" ref="R252:R259" si="71">100%-Q252</f>
        <v>0.47619047619047616</v>
      </c>
    </row>
    <row r="253" spans="1:18" ht="12.75" customHeight="1">
      <c r="A253" s="29" t="s">
        <v>23</v>
      </c>
      <c r="D253" s="26">
        <v>22</v>
      </c>
      <c r="K253" s="31"/>
      <c r="L253" s="3"/>
      <c r="M253" s="3"/>
      <c r="N253" s="3"/>
      <c r="O253" s="3">
        <f>D253/C252</f>
        <v>1</v>
      </c>
      <c r="P253" s="22">
        <v>22</v>
      </c>
      <c r="Q253" s="23">
        <f t="shared" si="70"/>
        <v>1</v>
      </c>
      <c r="R253" s="3">
        <f t="shared" si="71"/>
        <v>0</v>
      </c>
    </row>
    <row r="254" spans="1:18" ht="12.75" customHeight="1">
      <c r="A254" s="29" t="s">
        <v>48</v>
      </c>
      <c r="E254" s="26">
        <v>20</v>
      </c>
      <c r="K254" s="31"/>
      <c r="L254" s="3"/>
      <c r="M254" s="3"/>
      <c r="N254" s="3"/>
      <c r="O254" s="3">
        <f>E254/D253</f>
        <v>0.90909090909090906</v>
      </c>
      <c r="P254" s="22">
        <v>22</v>
      </c>
      <c r="Q254" s="23">
        <f t="shared" si="70"/>
        <v>1</v>
      </c>
      <c r="R254" s="3">
        <f t="shared" si="71"/>
        <v>0</v>
      </c>
    </row>
    <row r="255" spans="1:18" ht="12.75" customHeight="1">
      <c r="A255" s="29" t="s">
        <v>49</v>
      </c>
      <c r="F255" s="26">
        <v>14</v>
      </c>
      <c r="K255" s="31"/>
      <c r="L255" s="3"/>
      <c r="M255" s="3"/>
      <c r="O255" s="3">
        <f>F255/E254</f>
        <v>0.7</v>
      </c>
      <c r="P255" s="22">
        <v>22</v>
      </c>
      <c r="Q255" s="23">
        <f t="shared" si="70"/>
        <v>1</v>
      </c>
      <c r="R255" s="3">
        <f t="shared" si="71"/>
        <v>0</v>
      </c>
    </row>
    <row r="256" spans="1:18" ht="12.75" customHeight="1">
      <c r="A256" s="29" t="s">
        <v>50</v>
      </c>
      <c r="G256" s="26">
        <v>14</v>
      </c>
      <c r="K256" s="31"/>
      <c r="L256" s="3"/>
      <c r="M256" s="3"/>
      <c r="O256" s="3">
        <f>G256/F255</f>
        <v>1</v>
      </c>
      <c r="P256" s="22">
        <v>22</v>
      </c>
      <c r="Q256" s="23">
        <f t="shared" si="70"/>
        <v>1</v>
      </c>
      <c r="R256" s="3">
        <f t="shared" si="71"/>
        <v>0</v>
      </c>
    </row>
    <row r="257" spans="1:18" ht="12.75" customHeight="1">
      <c r="A257" s="29" t="s">
        <v>51</v>
      </c>
      <c r="H257" s="26">
        <v>14</v>
      </c>
      <c r="K257" s="31"/>
      <c r="L257" s="3"/>
      <c r="M257" s="3"/>
      <c r="O257" s="3">
        <f>H257/G256</f>
        <v>1</v>
      </c>
      <c r="P257" s="22">
        <v>20</v>
      </c>
      <c r="Q257" s="23">
        <f t="shared" si="70"/>
        <v>0.90909090909090906</v>
      </c>
      <c r="R257" s="3">
        <f t="shared" si="71"/>
        <v>9.0909090909090939E-2</v>
      </c>
    </row>
    <row r="258" spans="1:18" ht="12.75" customHeight="1">
      <c r="A258" s="29" t="s">
        <v>52</v>
      </c>
      <c r="I258" s="26">
        <v>13</v>
      </c>
      <c r="K258" s="31"/>
      <c r="L258" s="3"/>
      <c r="M258" s="3"/>
      <c r="O258" s="3">
        <f>I258/H257</f>
        <v>0.9285714285714286</v>
      </c>
      <c r="P258" s="22">
        <v>22</v>
      </c>
      <c r="Q258" s="23">
        <f t="shared" si="70"/>
        <v>1.1000000000000001</v>
      </c>
      <c r="R258" s="3">
        <f t="shared" si="71"/>
        <v>-0.10000000000000009</v>
      </c>
    </row>
    <row r="259" spans="1:18" ht="12.75" customHeight="1">
      <c r="A259" s="29" t="s">
        <v>53</v>
      </c>
      <c r="J259" s="26">
        <v>13</v>
      </c>
      <c r="K259" s="31">
        <v>12</v>
      </c>
      <c r="L259" s="3"/>
      <c r="M259" s="3"/>
      <c r="O259" s="3">
        <f>J259/I258</f>
        <v>1</v>
      </c>
      <c r="P259" s="22">
        <v>22</v>
      </c>
      <c r="Q259" s="23">
        <f t="shared" si="70"/>
        <v>1</v>
      </c>
      <c r="R259" s="3">
        <f t="shared" si="71"/>
        <v>0</v>
      </c>
    </row>
    <row r="260" spans="1:18" ht="12.75" customHeight="1">
      <c r="A260" s="29" t="s">
        <v>54</v>
      </c>
      <c r="J260" s="26">
        <v>4</v>
      </c>
      <c r="K260" s="31">
        <v>1</v>
      </c>
      <c r="L260" s="3"/>
      <c r="M260" s="3"/>
      <c r="O260" s="3"/>
      <c r="P260" s="22">
        <v>9</v>
      </c>
      <c r="Q260" s="23"/>
      <c r="R260" s="3"/>
    </row>
    <row r="261" spans="1:18" ht="12.75" customHeight="1">
      <c r="A261" s="29" t="s">
        <v>55</v>
      </c>
      <c r="J261" s="26">
        <v>7</v>
      </c>
      <c r="K261" s="31">
        <v>3</v>
      </c>
      <c r="L261" s="3"/>
      <c r="M261" s="3"/>
      <c r="O261" s="3"/>
      <c r="P261" s="22">
        <v>8</v>
      </c>
      <c r="Q261" s="23"/>
      <c r="R261" s="3"/>
    </row>
    <row r="262" spans="1:18" ht="12.75" customHeight="1">
      <c r="A262" s="29" t="s">
        <v>56</v>
      </c>
      <c r="J262" s="26">
        <v>3</v>
      </c>
      <c r="K262" s="31">
        <v>4</v>
      </c>
      <c r="L262" s="3"/>
      <c r="M262" s="3"/>
      <c r="O262" s="3"/>
      <c r="P262" s="22">
        <v>5</v>
      </c>
      <c r="Q262" s="23"/>
      <c r="R262" s="3"/>
    </row>
    <row r="263" spans="1:18" ht="12.75" customHeight="1">
      <c r="A263" s="29" t="s">
        <v>57</v>
      </c>
      <c r="K263" s="31"/>
      <c r="L263" s="3"/>
      <c r="M263" s="3"/>
      <c r="O263" s="3"/>
      <c r="P263" s="22"/>
      <c r="Q263" s="23"/>
      <c r="R263" s="3"/>
    </row>
    <row r="264" spans="1:18" ht="12.75" customHeight="1">
      <c r="K264" s="26">
        <f>SUM(K259:K262)</f>
        <v>20</v>
      </c>
      <c r="L264" s="3">
        <f>K259/B251</f>
        <v>0.2857142857142857</v>
      </c>
      <c r="M264" s="3">
        <f>K264/B251</f>
        <v>0.47619047619047616</v>
      </c>
      <c r="N264" s="3">
        <f>M264-L264</f>
        <v>0.19047619047619047</v>
      </c>
      <c r="O264" s="3"/>
    </row>
    <row r="265" spans="1:18" ht="12.75" customHeight="1">
      <c r="A265" s="40" t="s">
        <v>74</v>
      </c>
      <c r="L265" s="3"/>
      <c r="M265" s="3"/>
      <c r="O265" s="3"/>
    </row>
    <row r="266" spans="1:18" ht="25.5" customHeight="1">
      <c r="B266" s="302" t="s">
        <v>2</v>
      </c>
      <c r="C266" s="303"/>
      <c r="D266" s="303"/>
      <c r="E266" s="303"/>
      <c r="F266" s="303"/>
      <c r="G266" s="303"/>
      <c r="H266" s="303"/>
      <c r="I266" s="303"/>
      <c r="J266" s="303"/>
      <c r="L266" s="7" t="s">
        <v>3</v>
      </c>
      <c r="M266" s="7" t="s">
        <v>4</v>
      </c>
      <c r="N266" s="52" t="s">
        <v>5</v>
      </c>
      <c r="O266" s="7" t="s">
        <v>6</v>
      </c>
      <c r="P266" s="6" t="s">
        <v>7</v>
      </c>
      <c r="Q266" s="6" t="s">
        <v>8</v>
      </c>
      <c r="R266" s="7" t="s">
        <v>9</v>
      </c>
    </row>
    <row r="267" spans="1:18" ht="12.75" customHeight="1">
      <c r="A267" s="53" t="s">
        <v>10</v>
      </c>
      <c r="B267" s="54">
        <v>1</v>
      </c>
      <c r="C267" s="54">
        <v>2</v>
      </c>
      <c r="D267" s="54">
        <v>3</v>
      </c>
      <c r="E267" s="54">
        <v>4</v>
      </c>
      <c r="F267" s="54">
        <v>5</v>
      </c>
      <c r="G267" s="54">
        <v>6</v>
      </c>
      <c r="H267" s="54">
        <v>7</v>
      </c>
      <c r="I267" s="54">
        <v>8</v>
      </c>
      <c r="J267" s="54">
        <v>9</v>
      </c>
      <c r="K267" s="55" t="s">
        <v>11</v>
      </c>
      <c r="L267" s="3"/>
      <c r="M267" s="3"/>
      <c r="O267" s="3"/>
      <c r="P267" s="15"/>
      <c r="Q267" s="15"/>
      <c r="R267" s="3"/>
    </row>
    <row r="268" spans="1:18" ht="12.75" customHeight="1">
      <c r="A268" s="29" t="s">
        <v>22</v>
      </c>
      <c r="B268" s="26">
        <v>33</v>
      </c>
      <c r="K268" s="31"/>
      <c r="L268" s="3"/>
      <c r="M268" s="3"/>
      <c r="O268" s="3"/>
      <c r="P268" s="18">
        <f>B268</f>
        <v>33</v>
      </c>
      <c r="Q268" s="15"/>
      <c r="R268" s="3"/>
    </row>
    <row r="269" spans="1:18" ht="12.75" customHeight="1">
      <c r="A269" s="29" t="s">
        <v>23</v>
      </c>
      <c r="C269" s="26">
        <v>23</v>
      </c>
      <c r="K269" s="31"/>
      <c r="L269" s="3"/>
      <c r="M269" s="3"/>
      <c r="N269" s="3"/>
      <c r="O269" s="3">
        <f>C269/B268</f>
        <v>0.69696969696969702</v>
      </c>
      <c r="P269" s="22">
        <v>23</v>
      </c>
      <c r="Q269" s="23">
        <f t="shared" ref="Q269:Q276" si="72">P269/P268</f>
        <v>0.69696969696969702</v>
      </c>
      <c r="R269" s="3">
        <f t="shared" ref="R269:R276" si="73">100%-Q269</f>
        <v>0.30303030303030298</v>
      </c>
    </row>
    <row r="270" spans="1:18" ht="12.75" customHeight="1">
      <c r="A270" s="29" t="s">
        <v>48</v>
      </c>
      <c r="D270" s="26">
        <v>19</v>
      </c>
      <c r="K270" s="31"/>
      <c r="L270" s="3"/>
      <c r="M270" s="3"/>
      <c r="N270" s="3"/>
      <c r="O270" s="3">
        <f>D270/C269</f>
        <v>0.82608695652173914</v>
      </c>
      <c r="P270" s="22">
        <v>21</v>
      </c>
      <c r="Q270" s="23">
        <f t="shared" si="72"/>
        <v>0.91304347826086951</v>
      </c>
      <c r="R270" s="3">
        <f t="shared" si="73"/>
        <v>8.6956521739130488E-2</v>
      </c>
    </row>
    <row r="271" spans="1:18" ht="12.75" customHeight="1">
      <c r="A271" s="29" t="s">
        <v>49</v>
      </c>
      <c r="E271" s="26">
        <v>16</v>
      </c>
      <c r="K271" s="31"/>
      <c r="L271" s="3"/>
      <c r="M271" s="3"/>
      <c r="O271" s="3">
        <f>E271/D270</f>
        <v>0.84210526315789469</v>
      </c>
      <c r="P271" s="22">
        <v>19</v>
      </c>
      <c r="Q271" s="23">
        <f t="shared" si="72"/>
        <v>0.90476190476190477</v>
      </c>
      <c r="R271" s="3">
        <f t="shared" si="73"/>
        <v>9.5238095238095233E-2</v>
      </c>
    </row>
    <row r="272" spans="1:18" ht="12.75" customHeight="1">
      <c r="A272" s="29" t="s">
        <v>50</v>
      </c>
      <c r="F272" s="26">
        <v>9</v>
      </c>
      <c r="K272" s="31"/>
      <c r="L272" s="3"/>
      <c r="M272" s="3"/>
      <c r="O272" s="3">
        <f>F272/E271</f>
        <v>0.5625</v>
      </c>
      <c r="P272" s="22">
        <v>18</v>
      </c>
      <c r="Q272" s="23">
        <f t="shared" si="72"/>
        <v>0.94736842105263153</v>
      </c>
      <c r="R272" s="3">
        <f t="shared" si="73"/>
        <v>5.2631578947368474E-2</v>
      </c>
    </row>
    <row r="273" spans="1:18" ht="12.75" customHeight="1">
      <c r="A273" s="29" t="s">
        <v>51</v>
      </c>
      <c r="G273" s="26">
        <v>9</v>
      </c>
      <c r="K273" s="31"/>
      <c r="L273" s="3"/>
      <c r="M273" s="3"/>
      <c r="O273" s="3">
        <f>G273/F272</f>
        <v>1</v>
      </c>
      <c r="P273" s="22">
        <v>17</v>
      </c>
      <c r="Q273" s="23">
        <f t="shared" si="72"/>
        <v>0.94444444444444442</v>
      </c>
      <c r="R273" s="3">
        <f t="shared" si="73"/>
        <v>5.555555555555558E-2</v>
      </c>
    </row>
    <row r="274" spans="1:18" ht="12.75" customHeight="1">
      <c r="A274" s="29" t="s">
        <v>52</v>
      </c>
      <c r="H274" s="26">
        <v>8</v>
      </c>
      <c r="K274" s="31"/>
      <c r="L274" s="3"/>
      <c r="M274" s="3"/>
      <c r="O274" s="3">
        <f>H274/G273</f>
        <v>0.88888888888888884</v>
      </c>
      <c r="P274" s="22">
        <v>17</v>
      </c>
      <c r="Q274" s="23">
        <f t="shared" si="72"/>
        <v>1</v>
      </c>
      <c r="R274" s="3">
        <f t="shared" si="73"/>
        <v>0</v>
      </c>
    </row>
    <row r="275" spans="1:18" ht="12.75" customHeight="1">
      <c r="A275" s="29" t="s">
        <v>53</v>
      </c>
      <c r="I275" s="26">
        <v>8</v>
      </c>
      <c r="K275" s="31"/>
      <c r="L275" s="3"/>
      <c r="M275" s="3"/>
      <c r="O275" s="3">
        <f>I275/H274</f>
        <v>1</v>
      </c>
      <c r="P275" s="22">
        <v>17</v>
      </c>
      <c r="Q275" s="23">
        <f t="shared" si="72"/>
        <v>1</v>
      </c>
      <c r="R275" s="3">
        <f t="shared" si="73"/>
        <v>0</v>
      </c>
    </row>
    <row r="276" spans="1:18" ht="12.75" customHeight="1">
      <c r="A276" s="29" t="s">
        <v>54</v>
      </c>
      <c r="J276" s="26">
        <v>8</v>
      </c>
      <c r="K276" s="31">
        <v>5</v>
      </c>
      <c r="L276" s="3"/>
      <c r="M276" s="3"/>
      <c r="O276" s="3">
        <f>J276/I275</f>
        <v>1</v>
      </c>
      <c r="P276" s="22">
        <v>17</v>
      </c>
      <c r="Q276" s="23">
        <f t="shared" si="72"/>
        <v>1</v>
      </c>
      <c r="R276" s="3">
        <f t="shared" si="73"/>
        <v>0</v>
      </c>
    </row>
    <row r="277" spans="1:18" ht="12.75" customHeight="1">
      <c r="A277" s="29" t="s">
        <v>55</v>
      </c>
      <c r="J277" s="26">
        <v>7</v>
      </c>
      <c r="K277" s="31">
        <v>5</v>
      </c>
      <c r="L277" s="3"/>
      <c r="M277" s="3"/>
      <c r="O277" s="3"/>
      <c r="P277" s="22">
        <v>11</v>
      </c>
      <c r="Q277" s="23"/>
      <c r="R277" s="3"/>
    </row>
    <row r="278" spans="1:18" ht="12.75" customHeight="1">
      <c r="A278" s="29" t="s">
        <v>56</v>
      </c>
      <c r="J278" s="26">
        <v>4</v>
      </c>
      <c r="K278" s="31">
        <v>3</v>
      </c>
      <c r="L278" s="3"/>
      <c r="M278" s="3"/>
      <c r="O278" s="3"/>
      <c r="P278" s="22">
        <v>5</v>
      </c>
      <c r="Q278" s="23"/>
      <c r="R278" s="3"/>
    </row>
    <row r="279" spans="1:18" ht="12.75" customHeight="1">
      <c r="A279" s="29" t="s">
        <v>57</v>
      </c>
      <c r="J279" s="26">
        <v>1</v>
      </c>
      <c r="K279" s="31"/>
      <c r="L279" s="3"/>
      <c r="M279" s="3"/>
      <c r="O279" s="3"/>
      <c r="P279" s="22">
        <v>1</v>
      </c>
      <c r="Q279" s="23"/>
      <c r="R279" s="3"/>
    </row>
    <row r="280" spans="1:18" ht="12.75" customHeight="1">
      <c r="A280" s="29" t="s">
        <v>69</v>
      </c>
      <c r="K280" s="31"/>
      <c r="L280" s="3"/>
      <c r="M280" s="3"/>
      <c r="O280" s="3"/>
      <c r="P280" s="22"/>
      <c r="Q280" s="23"/>
      <c r="R280" s="3"/>
    </row>
    <row r="281" spans="1:18" ht="12.75" customHeight="1">
      <c r="K281" s="26">
        <f>SUM(K276:K278)</f>
        <v>13</v>
      </c>
      <c r="L281" s="3">
        <f>K276/B268</f>
        <v>0.15151515151515152</v>
      </c>
      <c r="M281" s="3">
        <f>K281/B268</f>
        <v>0.39393939393939392</v>
      </c>
      <c r="N281" s="3">
        <f>M281-L281</f>
        <v>0.2424242424242424</v>
      </c>
      <c r="O281" s="3"/>
    </row>
    <row r="282" spans="1:18" ht="12.75" customHeight="1">
      <c r="A282" s="40" t="s">
        <v>75</v>
      </c>
      <c r="L282" s="3"/>
      <c r="M282" s="3"/>
      <c r="O282" s="3"/>
    </row>
    <row r="283" spans="1:18" ht="25.5" customHeight="1">
      <c r="B283" s="302" t="s">
        <v>2</v>
      </c>
      <c r="C283" s="303"/>
      <c r="D283" s="303"/>
      <c r="E283" s="303"/>
      <c r="F283" s="303"/>
      <c r="G283" s="303"/>
      <c r="H283" s="303"/>
      <c r="I283" s="303"/>
      <c r="J283" s="303"/>
      <c r="L283" s="7" t="s">
        <v>3</v>
      </c>
      <c r="M283" s="7" t="s">
        <v>4</v>
      </c>
      <c r="N283" s="52" t="s">
        <v>5</v>
      </c>
      <c r="O283" s="7" t="s">
        <v>6</v>
      </c>
      <c r="P283" s="6" t="s">
        <v>7</v>
      </c>
      <c r="Q283" s="6" t="s">
        <v>8</v>
      </c>
      <c r="R283" s="7" t="s">
        <v>9</v>
      </c>
    </row>
    <row r="284" spans="1:18" ht="12.75" customHeight="1">
      <c r="A284" s="53" t="s">
        <v>10</v>
      </c>
      <c r="B284" s="54">
        <v>1</v>
      </c>
      <c r="C284" s="54">
        <v>2</v>
      </c>
      <c r="D284" s="54">
        <v>3</v>
      </c>
      <c r="E284" s="54">
        <v>4</v>
      </c>
      <c r="F284" s="54">
        <v>5</v>
      </c>
      <c r="G284" s="54">
        <v>6</v>
      </c>
      <c r="H284" s="54">
        <v>7</v>
      </c>
      <c r="I284" s="54">
        <v>8</v>
      </c>
      <c r="J284" s="54">
        <v>9</v>
      </c>
      <c r="K284" s="55" t="s">
        <v>11</v>
      </c>
      <c r="L284" s="3"/>
      <c r="M284" s="3"/>
      <c r="O284" s="3"/>
      <c r="P284" s="15"/>
      <c r="Q284" s="15"/>
      <c r="R284" s="3"/>
    </row>
    <row r="285" spans="1:18" ht="12.75" customHeight="1">
      <c r="A285" s="29" t="s">
        <v>23</v>
      </c>
      <c r="B285" s="26">
        <v>30</v>
      </c>
      <c r="K285" s="31"/>
      <c r="L285" s="3"/>
      <c r="M285" s="3"/>
      <c r="O285" s="3"/>
      <c r="P285" s="18">
        <f>B285</f>
        <v>30</v>
      </c>
      <c r="Q285" s="15"/>
      <c r="R285" s="3"/>
    </row>
    <row r="286" spans="1:18" ht="12.75" customHeight="1">
      <c r="A286" s="29" t="s">
        <v>48</v>
      </c>
      <c r="C286" s="26">
        <v>21</v>
      </c>
      <c r="K286" s="31"/>
      <c r="L286" s="3"/>
      <c r="M286" s="3"/>
      <c r="N286" s="3"/>
      <c r="O286" s="3">
        <f>C286/B285</f>
        <v>0.7</v>
      </c>
      <c r="P286" s="22">
        <v>21</v>
      </c>
      <c r="Q286" s="23">
        <f t="shared" ref="Q286:Q293" si="74">P286/P285</f>
        <v>0.7</v>
      </c>
      <c r="R286" s="3">
        <f t="shared" ref="R286:R293" si="75">100%-Q286</f>
        <v>0.30000000000000004</v>
      </c>
    </row>
    <row r="287" spans="1:18" ht="12.75" customHeight="1">
      <c r="A287" s="29" t="s">
        <v>49</v>
      </c>
      <c r="D287" s="26">
        <v>16</v>
      </c>
      <c r="K287" s="31"/>
      <c r="L287" s="3"/>
      <c r="M287" s="3"/>
      <c r="O287" s="3">
        <f>D287/C286</f>
        <v>0.76190476190476186</v>
      </c>
      <c r="P287" s="22">
        <v>22</v>
      </c>
      <c r="Q287" s="23">
        <f t="shared" si="74"/>
        <v>1.0476190476190477</v>
      </c>
      <c r="R287" s="3">
        <f t="shared" si="75"/>
        <v>-4.7619047619047672E-2</v>
      </c>
    </row>
    <row r="288" spans="1:18" ht="12.75" customHeight="1">
      <c r="A288" s="29" t="s">
        <v>50</v>
      </c>
      <c r="F288" s="26">
        <v>16</v>
      </c>
      <c r="K288" s="31"/>
      <c r="L288" s="3"/>
      <c r="M288" s="3"/>
      <c r="O288" s="3">
        <f>F288/D287</f>
        <v>1</v>
      </c>
      <c r="P288" s="22">
        <v>21</v>
      </c>
      <c r="Q288" s="23">
        <f t="shared" si="74"/>
        <v>0.95454545454545459</v>
      </c>
      <c r="R288" s="3">
        <f t="shared" si="75"/>
        <v>4.5454545454545414E-2</v>
      </c>
    </row>
    <row r="289" spans="1:18" ht="12.75" customHeight="1">
      <c r="A289" s="29" t="s">
        <v>51</v>
      </c>
      <c r="G289" s="26">
        <v>12</v>
      </c>
      <c r="K289" s="31"/>
      <c r="L289" s="3"/>
      <c r="M289" s="3"/>
      <c r="O289" s="3">
        <f>G289/F288</f>
        <v>0.75</v>
      </c>
      <c r="P289" s="22">
        <v>18</v>
      </c>
      <c r="Q289" s="23">
        <f t="shared" si="74"/>
        <v>0.8571428571428571</v>
      </c>
      <c r="R289" s="3">
        <f t="shared" si="75"/>
        <v>0.1428571428571429</v>
      </c>
    </row>
    <row r="290" spans="1:18" ht="12.75" customHeight="1">
      <c r="A290" s="29" t="s">
        <v>52</v>
      </c>
      <c r="G290" s="26">
        <v>10</v>
      </c>
      <c r="K290" s="31"/>
      <c r="L290" s="3"/>
      <c r="M290" s="3"/>
      <c r="O290" s="3">
        <f>H290/G289</f>
        <v>0</v>
      </c>
      <c r="P290" s="22">
        <v>17</v>
      </c>
      <c r="Q290" s="23">
        <f t="shared" si="74"/>
        <v>0.94444444444444442</v>
      </c>
      <c r="R290" s="3">
        <f t="shared" si="75"/>
        <v>5.555555555555558E-2</v>
      </c>
    </row>
    <row r="291" spans="1:18" ht="12.75" customHeight="1">
      <c r="A291" s="29" t="s">
        <v>53</v>
      </c>
      <c r="H291" s="26">
        <v>8</v>
      </c>
      <c r="K291" s="31"/>
      <c r="L291" s="3"/>
      <c r="M291" s="3"/>
      <c r="O291" s="3">
        <v>0</v>
      </c>
      <c r="P291" s="22">
        <v>15</v>
      </c>
      <c r="Q291" s="23">
        <f t="shared" si="74"/>
        <v>0.88235294117647056</v>
      </c>
      <c r="R291" s="3">
        <f t="shared" si="75"/>
        <v>0.11764705882352944</v>
      </c>
    </row>
    <row r="292" spans="1:18" ht="12.75" customHeight="1">
      <c r="A292" s="29" t="s">
        <v>54</v>
      </c>
      <c r="I292" s="26">
        <v>7</v>
      </c>
      <c r="K292" s="31"/>
      <c r="L292" s="3"/>
      <c r="M292" s="3"/>
      <c r="O292" s="3">
        <f>I292/H291</f>
        <v>0.875</v>
      </c>
      <c r="P292" s="22">
        <v>16</v>
      </c>
      <c r="Q292" s="23">
        <f t="shared" si="74"/>
        <v>1.0666666666666667</v>
      </c>
      <c r="R292" s="3">
        <f t="shared" si="75"/>
        <v>-6.6666666666666652E-2</v>
      </c>
    </row>
    <row r="293" spans="1:18" ht="12.75" customHeight="1">
      <c r="A293" s="29" t="s">
        <v>55</v>
      </c>
      <c r="J293" s="26">
        <v>7</v>
      </c>
      <c r="K293" s="31">
        <v>8</v>
      </c>
      <c r="L293" s="3"/>
      <c r="M293" s="3"/>
      <c r="O293" s="3">
        <f>J293/I292</f>
        <v>1</v>
      </c>
      <c r="P293" s="22">
        <v>16</v>
      </c>
      <c r="Q293" s="23">
        <f t="shared" si="74"/>
        <v>1</v>
      </c>
      <c r="R293" s="3">
        <f t="shared" si="75"/>
        <v>0</v>
      </c>
    </row>
    <row r="294" spans="1:18" ht="12.75" customHeight="1">
      <c r="A294" s="29" t="s">
        <v>56</v>
      </c>
      <c r="J294" s="26">
        <v>5</v>
      </c>
      <c r="K294" s="31">
        <v>5</v>
      </c>
      <c r="L294" s="3"/>
      <c r="M294" s="3"/>
      <c r="O294" s="3"/>
      <c r="P294" s="22">
        <v>8</v>
      </c>
      <c r="Q294" s="23"/>
      <c r="R294" s="3"/>
    </row>
    <row r="295" spans="1:18" ht="12.75" customHeight="1">
      <c r="A295" s="29" t="s">
        <v>57</v>
      </c>
      <c r="J295" s="26">
        <v>2</v>
      </c>
      <c r="K295" s="31"/>
      <c r="L295" s="3"/>
      <c r="M295" s="3"/>
      <c r="O295" s="3"/>
      <c r="P295" s="22">
        <v>3</v>
      </c>
      <c r="Q295" s="23"/>
      <c r="R295" s="3"/>
    </row>
    <row r="296" spans="1:18" ht="12.75" customHeight="1">
      <c r="A296" s="29" t="s">
        <v>69</v>
      </c>
      <c r="J296" s="26">
        <v>1</v>
      </c>
      <c r="K296" s="31"/>
      <c r="L296" s="3"/>
      <c r="M296" s="3"/>
      <c r="O296" s="3"/>
      <c r="P296" s="22">
        <v>1</v>
      </c>
      <c r="Q296" s="23"/>
      <c r="R296" s="3"/>
    </row>
    <row r="297" spans="1:18" ht="12.75" customHeight="1">
      <c r="A297" s="29" t="s">
        <v>70</v>
      </c>
      <c r="K297" s="31"/>
      <c r="L297" s="3"/>
      <c r="M297" s="3"/>
      <c r="O297" s="3"/>
      <c r="P297" s="22"/>
      <c r="Q297" s="23"/>
      <c r="R297" s="3"/>
    </row>
    <row r="298" spans="1:18" ht="12.75" customHeight="1">
      <c r="A298" s="29" t="s">
        <v>73</v>
      </c>
      <c r="K298" s="31"/>
      <c r="L298" s="3"/>
      <c r="M298" s="3"/>
      <c r="O298" s="3"/>
      <c r="P298" s="22"/>
      <c r="Q298" s="23"/>
      <c r="R298" s="3"/>
    </row>
    <row r="299" spans="1:18" ht="12.75" customHeight="1">
      <c r="A299" s="29" t="s">
        <v>76</v>
      </c>
      <c r="K299" s="31"/>
      <c r="L299" s="3"/>
      <c r="M299" s="3"/>
      <c r="O299" s="3"/>
      <c r="P299" s="22"/>
      <c r="Q299" s="23"/>
      <c r="R299" s="3"/>
    </row>
    <row r="300" spans="1:18" ht="12.75" customHeight="1">
      <c r="A300" s="29" t="s">
        <v>80</v>
      </c>
      <c r="J300" s="26">
        <v>1</v>
      </c>
      <c r="K300" s="31">
        <v>1</v>
      </c>
      <c r="L300" s="3"/>
      <c r="M300" s="3"/>
      <c r="O300" s="3"/>
      <c r="P300" s="22">
        <v>1</v>
      </c>
      <c r="Q300" s="23"/>
      <c r="R300" s="3"/>
    </row>
    <row r="301" spans="1:18" ht="12.75" customHeight="1">
      <c r="K301" s="26">
        <f>SUM(K293:K300)</f>
        <v>14</v>
      </c>
      <c r="L301" s="3">
        <f>K293/B285</f>
        <v>0.26666666666666666</v>
      </c>
      <c r="M301" s="3">
        <f>K301/B285</f>
        <v>0.46666666666666667</v>
      </c>
      <c r="N301" s="3">
        <f>M301-L301</f>
        <v>0.2</v>
      </c>
      <c r="O301" s="3"/>
    </row>
    <row r="302" spans="1:18" ht="12.75" customHeight="1">
      <c r="A302" s="40" t="s">
        <v>77</v>
      </c>
      <c r="L302" s="3"/>
      <c r="M302" s="3"/>
      <c r="O302" s="3"/>
    </row>
    <row r="303" spans="1:18" ht="25.5" customHeight="1">
      <c r="B303" s="302" t="s">
        <v>2</v>
      </c>
      <c r="C303" s="303"/>
      <c r="D303" s="303"/>
      <c r="E303" s="303"/>
      <c r="F303" s="303"/>
      <c r="G303" s="303"/>
      <c r="H303" s="303"/>
      <c r="I303" s="303"/>
      <c r="J303" s="303"/>
      <c r="L303" s="7" t="s">
        <v>3</v>
      </c>
      <c r="M303" s="7" t="s">
        <v>4</v>
      </c>
      <c r="N303" s="52" t="s">
        <v>5</v>
      </c>
      <c r="O303" s="7" t="s">
        <v>6</v>
      </c>
      <c r="P303" s="6" t="s">
        <v>7</v>
      </c>
      <c r="Q303" s="6" t="s">
        <v>8</v>
      </c>
      <c r="R303" s="7" t="s">
        <v>9</v>
      </c>
    </row>
    <row r="304" spans="1:18" ht="12.75" customHeight="1">
      <c r="A304" s="53" t="s">
        <v>10</v>
      </c>
      <c r="B304" s="54">
        <v>1</v>
      </c>
      <c r="C304" s="54">
        <v>2</v>
      </c>
      <c r="D304" s="54">
        <v>3</v>
      </c>
      <c r="E304" s="54">
        <v>4</v>
      </c>
      <c r="F304" s="54">
        <v>5</v>
      </c>
      <c r="G304" s="54">
        <v>6</v>
      </c>
      <c r="H304" s="54">
        <v>7</v>
      </c>
      <c r="I304" s="54">
        <v>8</v>
      </c>
      <c r="J304" s="54">
        <v>9</v>
      </c>
      <c r="K304" s="55" t="s">
        <v>11</v>
      </c>
      <c r="L304" s="3"/>
      <c r="M304" s="3"/>
      <c r="O304" s="3"/>
      <c r="P304" s="15"/>
      <c r="Q304" s="15"/>
      <c r="R304" s="3"/>
    </row>
    <row r="305" spans="1:18" ht="12.75" customHeight="1">
      <c r="A305" s="29" t="s">
        <v>48</v>
      </c>
      <c r="B305" s="26">
        <v>37</v>
      </c>
      <c r="K305" s="31"/>
      <c r="L305" s="3"/>
      <c r="M305" s="3"/>
      <c r="O305" s="3"/>
      <c r="P305" s="18">
        <f>B305</f>
        <v>37</v>
      </c>
      <c r="Q305" s="15"/>
      <c r="R305" s="3"/>
    </row>
    <row r="306" spans="1:18" ht="12.75" customHeight="1">
      <c r="A306" s="29" t="s">
        <v>49</v>
      </c>
      <c r="C306" s="26">
        <v>22</v>
      </c>
      <c r="K306" s="31"/>
      <c r="L306" s="3"/>
      <c r="M306" s="3"/>
      <c r="N306" s="3"/>
      <c r="O306" s="3">
        <f>C306/B305</f>
        <v>0.59459459459459463</v>
      </c>
      <c r="P306" s="22">
        <v>23</v>
      </c>
      <c r="Q306" s="23">
        <f t="shared" ref="Q306:Q313" si="76">P306/P305</f>
        <v>0.6216216216216216</v>
      </c>
      <c r="R306" s="3">
        <f t="shared" ref="R306:R313" si="77">100%-Q306</f>
        <v>0.3783783783783784</v>
      </c>
    </row>
    <row r="307" spans="1:18" ht="12.75" customHeight="1">
      <c r="A307" s="29" t="s">
        <v>50</v>
      </c>
      <c r="D307" s="26">
        <v>17</v>
      </c>
      <c r="K307" s="31"/>
      <c r="L307" s="3"/>
      <c r="M307" s="3"/>
      <c r="O307" s="3">
        <f>D307/C306</f>
        <v>0.77272727272727271</v>
      </c>
      <c r="P307" s="22">
        <v>23</v>
      </c>
      <c r="Q307" s="23">
        <f t="shared" si="76"/>
        <v>1</v>
      </c>
      <c r="R307" s="3">
        <f t="shared" si="77"/>
        <v>0</v>
      </c>
    </row>
    <row r="308" spans="1:18" ht="12.75" customHeight="1">
      <c r="A308" s="29" t="s">
        <v>51</v>
      </c>
      <c r="E308" s="26">
        <v>11</v>
      </c>
      <c r="K308" s="31"/>
      <c r="L308" s="3"/>
      <c r="M308" s="3"/>
      <c r="O308" s="3">
        <f>E308/D307</f>
        <v>0.6470588235294118</v>
      </c>
      <c r="P308" s="22">
        <v>22</v>
      </c>
      <c r="Q308" s="23">
        <f t="shared" si="76"/>
        <v>0.95652173913043481</v>
      </c>
      <c r="R308" s="3">
        <f t="shared" si="77"/>
        <v>4.3478260869565188E-2</v>
      </c>
    </row>
    <row r="309" spans="1:18" ht="12.75" customHeight="1">
      <c r="A309" s="29" t="s">
        <v>52</v>
      </c>
      <c r="F309" s="26">
        <v>6</v>
      </c>
      <c r="K309" s="31"/>
      <c r="L309" s="3"/>
      <c r="M309" s="3"/>
      <c r="O309" s="3">
        <f>F309/E308</f>
        <v>0.54545454545454541</v>
      </c>
      <c r="P309" s="22">
        <v>17</v>
      </c>
      <c r="Q309" s="23">
        <f t="shared" si="76"/>
        <v>0.77272727272727271</v>
      </c>
      <c r="R309" s="3">
        <f t="shared" si="77"/>
        <v>0.22727272727272729</v>
      </c>
    </row>
    <row r="310" spans="1:18" ht="12.75" customHeight="1">
      <c r="A310" s="29" t="s">
        <v>53</v>
      </c>
      <c r="G310" s="26">
        <v>6</v>
      </c>
      <c r="K310" s="31"/>
      <c r="L310" s="3"/>
      <c r="M310" s="3"/>
      <c r="O310" s="3">
        <f>G310/F309</f>
        <v>1</v>
      </c>
      <c r="P310" s="22">
        <v>15</v>
      </c>
      <c r="Q310" s="23">
        <f t="shared" si="76"/>
        <v>0.88235294117647056</v>
      </c>
      <c r="R310" s="3">
        <f t="shared" si="77"/>
        <v>0.11764705882352944</v>
      </c>
    </row>
    <row r="311" spans="1:18" ht="12.75" customHeight="1">
      <c r="A311" s="29" t="s">
        <v>54</v>
      </c>
      <c r="H311" s="26">
        <v>6</v>
      </c>
      <c r="K311" s="31"/>
      <c r="L311" s="3"/>
      <c r="M311" s="3"/>
      <c r="O311" s="3">
        <f>H311/G310</f>
        <v>1</v>
      </c>
      <c r="P311" s="22">
        <v>14</v>
      </c>
      <c r="Q311" s="23">
        <f t="shared" si="76"/>
        <v>0.93333333333333335</v>
      </c>
      <c r="R311" s="3">
        <f t="shared" si="77"/>
        <v>6.6666666666666652E-2</v>
      </c>
    </row>
    <row r="312" spans="1:18" ht="12.75" customHeight="1">
      <c r="A312" s="29" t="s">
        <v>55</v>
      </c>
      <c r="I312" s="26">
        <v>6</v>
      </c>
      <c r="K312" s="31">
        <v>1</v>
      </c>
      <c r="L312" s="3"/>
      <c r="M312" s="3"/>
      <c r="O312" s="3">
        <f>I312/H311</f>
        <v>1</v>
      </c>
      <c r="P312" s="22">
        <v>13</v>
      </c>
      <c r="Q312" s="23">
        <f t="shared" si="76"/>
        <v>0.9285714285714286</v>
      </c>
      <c r="R312" s="3">
        <f t="shared" si="77"/>
        <v>7.1428571428571397E-2</v>
      </c>
    </row>
    <row r="313" spans="1:18" ht="12.75" customHeight="1">
      <c r="A313" s="29" t="s">
        <v>56</v>
      </c>
      <c r="J313" s="26">
        <v>6</v>
      </c>
      <c r="K313" s="31">
        <v>6</v>
      </c>
      <c r="L313" s="3"/>
      <c r="M313" s="3"/>
      <c r="O313" s="3">
        <f>J313/I312</f>
        <v>1</v>
      </c>
      <c r="P313" s="22">
        <v>13</v>
      </c>
      <c r="Q313" s="23">
        <f t="shared" si="76"/>
        <v>1</v>
      </c>
      <c r="R313" s="3">
        <f t="shared" si="77"/>
        <v>0</v>
      </c>
    </row>
    <row r="314" spans="1:18" ht="12.75" customHeight="1">
      <c r="A314" s="29" t="s">
        <v>57</v>
      </c>
      <c r="J314" s="26">
        <v>3</v>
      </c>
      <c r="K314" s="31">
        <v>1</v>
      </c>
      <c r="L314" s="3"/>
      <c r="M314" s="3"/>
      <c r="O314" s="3"/>
      <c r="P314" s="22">
        <v>7</v>
      </c>
      <c r="Q314" s="23"/>
      <c r="R314" s="3"/>
    </row>
    <row r="315" spans="1:18" ht="12.75" customHeight="1">
      <c r="A315" s="29" t="s">
        <v>69</v>
      </c>
      <c r="J315" s="26">
        <v>2</v>
      </c>
      <c r="K315" s="31">
        <v>2</v>
      </c>
      <c r="L315" s="3"/>
      <c r="M315" s="3"/>
      <c r="O315" s="3"/>
      <c r="P315" s="22">
        <v>5</v>
      </c>
      <c r="Q315" s="23"/>
      <c r="R315" s="3"/>
    </row>
    <row r="316" spans="1:18" ht="12.75" customHeight="1">
      <c r="A316" s="29" t="s">
        <v>70</v>
      </c>
      <c r="J316" s="26">
        <v>2</v>
      </c>
      <c r="K316" s="31"/>
      <c r="L316" s="3"/>
      <c r="M316" s="3"/>
      <c r="O316" s="3"/>
      <c r="P316" s="22">
        <v>3</v>
      </c>
      <c r="Q316" s="23"/>
      <c r="R316" s="3"/>
    </row>
    <row r="317" spans="1:18" ht="12.75" customHeight="1">
      <c r="A317" s="29" t="s">
        <v>73</v>
      </c>
      <c r="J317" s="26">
        <v>2</v>
      </c>
      <c r="K317" s="31">
        <v>1</v>
      </c>
      <c r="L317" s="3"/>
      <c r="M317" s="3"/>
      <c r="O317" s="3"/>
      <c r="P317" s="22">
        <v>2</v>
      </c>
      <c r="Q317" s="23"/>
      <c r="R317" s="3"/>
    </row>
    <row r="318" spans="1:18" ht="12.75" customHeight="1">
      <c r="A318" s="29" t="s">
        <v>76</v>
      </c>
      <c r="J318" s="26">
        <v>1</v>
      </c>
      <c r="K318" s="31">
        <v>1</v>
      </c>
      <c r="L318" s="3"/>
      <c r="M318" s="3"/>
      <c r="O318" s="3"/>
      <c r="P318" s="22">
        <v>1</v>
      </c>
      <c r="Q318" s="23"/>
      <c r="R318" s="3"/>
    </row>
    <row r="319" spans="1:18" ht="12.75" customHeight="1">
      <c r="K319" s="26">
        <f>SUM(K312:K318)</f>
        <v>12</v>
      </c>
      <c r="L319" s="3">
        <f>SUM(K312:K313)/B305</f>
        <v>0.1891891891891892</v>
      </c>
      <c r="M319" s="3">
        <f>K319/B305</f>
        <v>0.32432432432432434</v>
      </c>
      <c r="N319" s="3">
        <f>M319-L319</f>
        <v>0.13513513513513514</v>
      </c>
      <c r="O319" s="3"/>
    </row>
    <row r="320" spans="1:18" ht="12.75" customHeight="1">
      <c r="A320" s="40" t="s">
        <v>78</v>
      </c>
      <c r="L320" s="3"/>
      <c r="M320" s="3"/>
      <c r="O320" s="3"/>
    </row>
    <row r="321" spans="1:18" ht="25.5" customHeight="1">
      <c r="B321" s="302" t="s">
        <v>2</v>
      </c>
      <c r="C321" s="303"/>
      <c r="D321" s="303"/>
      <c r="E321" s="303"/>
      <c r="F321" s="303"/>
      <c r="G321" s="303"/>
      <c r="H321" s="303"/>
      <c r="I321" s="303"/>
      <c r="J321" s="303"/>
      <c r="L321" s="7" t="s">
        <v>3</v>
      </c>
      <c r="M321" s="7" t="s">
        <v>4</v>
      </c>
      <c r="N321" s="52" t="s">
        <v>5</v>
      </c>
      <c r="O321" s="7" t="s">
        <v>6</v>
      </c>
      <c r="P321" s="6" t="s">
        <v>7</v>
      </c>
      <c r="Q321" s="6" t="s">
        <v>8</v>
      </c>
      <c r="R321" s="7" t="s">
        <v>9</v>
      </c>
    </row>
    <row r="322" spans="1:18" ht="12.75" customHeight="1">
      <c r="A322" s="53" t="s">
        <v>10</v>
      </c>
      <c r="B322" s="54">
        <v>1</v>
      </c>
      <c r="C322" s="54">
        <v>2</v>
      </c>
      <c r="D322" s="54">
        <v>3</v>
      </c>
      <c r="E322" s="54">
        <v>4</v>
      </c>
      <c r="F322" s="54">
        <v>5</v>
      </c>
      <c r="G322" s="54">
        <v>6</v>
      </c>
      <c r="H322" s="54">
        <v>7</v>
      </c>
      <c r="I322" s="54">
        <v>8</v>
      </c>
      <c r="J322" s="54">
        <v>9</v>
      </c>
      <c r="K322" s="55" t="s">
        <v>11</v>
      </c>
      <c r="L322" s="3"/>
      <c r="M322" s="3"/>
      <c r="O322" s="3"/>
      <c r="P322" s="15"/>
      <c r="Q322" s="15"/>
      <c r="R322" s="3"/>
    </row>
    <row r="323" spans="1:18" ht="12.75" customHeight="1">
      <c r="A323" s="29" t="s">
        <v>49</v>
      </c>
      <c r="B323" s="26">
        <v>31</v>
      </c>
      <c r="K323" s="31"/>
      <c r="L323" s="3"/>
      <c r="M323" s="3"/>
      <c r="O323" s="3"/>
      <c r="P323" s="18">
        <f>B323</f>
        <v>31</v>
      </c>
      <c r="Q323" s="15"/>
      <c r="R323" s="3"/>
    </row>
    <row r="324" spans="1:18" ht="12.75" customHeight="1">
      <c r="A324" s="29" t="s">
        <v>50</v>
      </c>
      <c r="C324" s="26">
        <v>27</v>
      </c>
      <c r="K324" s="31"/>
      <c r="L324" s="3"/>
      <c r="M324" s="3"/>
      <c r="N324" s="3"/>
      <c r="O324" s="3">
        <f>C324/B323</f>
        <v>0.87096774193548387</v>
      </c>
      <c r="P324" s="22">
        <v>29</v>
      </c>
      <c r="Q324" s="23">
        <f t="shared" ref="Q324:Q331" si="78">P324/P323</f>
        <v>0.93548387096774188</v>
      </c>
      <c r="R324" s="3">
        <f t="shared" ref="R324:R331" si="79">100%-Q324</f>
        <v>6.4516129032258118E-2</v>
      </c>
    </row>
    <row r="325" spans="1:18" ht="12.75" customHeight="1">
      <c r="A325" s="29" t="s">
        <v>51</v>
      </c>
      <c r="D325" s="26">
        <v>25</v>
      </c>
      <c r="K325" s="31"/>
      <c r="L325" s="3"/>
      <c r="M325" s="3"/>
      <c r="O325" s="3">
        <f>D325/C324</f>
        <v>0.92592592592592593</v>
      </c>
      <c r="P325" s="22">
        <v>27</v>
      </c>
      <c r="Q325" s="23">
        <f t="shared" si="78"/>
        <v>0.93103448275862066</v>
      </c>
      <c r="R325" s="3">
        <f t="shared" si="79"/>
        <v>6.8965517241379337E-2</v>
      </c>
    </row>
    <row r="326" spans="1:18" ht="12.75" customHeight="1">
      <c r="A326" s="29" t="s">
        <v>52</v>
      </c>
      <c r="E326" s="26">
        <v>19</v>
      </c>
      <c r="K326" s="31"/>
      <c r="L326" s="3"/>
      <c r="M326" s="3"/>
      <c r="O326" s="3">
        <f>E326/D325</f>
        <v>0.76</v>
      </c>
      <c r="P326" s="22">
        <v>27</v>
      </c>
      <c r="Q326" s="23">
        <f t="shared" si="78"/>
        <v>1</v>
      </c>
      <c r="R326" s="3">
        <f t="shared" si="79"/>
        <v>0</v>
      </c>
    </row>
    <row r="327" spans="1:18" ht="12.75" customHeight="1">
      <c r="A327" s="29" t="s">
        <v>53</v>
      </c>
      <c r="F327" s="26">
        <v>15</v>
      </c>
      <c r="K327" s="31"/>
      <c r="L327" s="3"/>
      <c r="M327" s="3"/>
      <c r="O327" s="3">
        <f>F327/E326</f>
        <v>0.78947368421052633</v>
      </c>
      <c r="P327" s="22">
        <v>26</v>
      </c>
      <c r="Q327" s="23">
        <f t="shared" si="78"/>
        <v>0.96296296296296291</v>
      </c>
      <c r="R327" s="3">
        <f t="shared" si="79"/>
        <v>3.703703703703709E-2</v>
      </c>
    </row>
    <row r="328" spans="1:18" ht="12.75" customHeight="1">
      <c r="A328" s="29" t="s">
        <v>54</v>
      </c>
      <c r="G328" s="26">
        <v>15</v>
      </c>
      <c r="K328" s="31"/>
      <c r="L328" s="3"/>
      <c r="M328" s="3"/>
      <c r="O328" s="3">
        <f>G328/F327</f>
        <v>1</v>
      </c>
      <c r="P328" s="22">
        <v>25</v>
      </c>
      <c r="Q328" s="23">
        <f t="shared" si="78"/>
        <v>0.96153846153846156</v>
      </c>
      <c r="R328" s="3">
        <f t="shared" si="79"/>
        <v>3.8461538461538436E-2</v>
      </c>
    </row>
    <row r="329" spans="1:18" ht="12.75" customHeight="1">
      <c r="A329" s="29" t="s">
        <v>55</v>
      </c>
      <c r="H329" s="26">
        <v>15</v>
      </c>
      <c r="K329" s="31"/>
      <c r="L329" s="3"/>
      <c r="M329" s="3"/>
      <c r="O329" s="3">
        <f>H329/G328</f>
        <v>1</v>
      </c>
      <c r="P329" s="22">
        <v>26</v>
      </c>
      <c r="Q329" s="23">
        <f t="shared" si="78"/>
        <v>1.04</v>
      </c>
      <c r="R329" s="3">
        <f t="shared" si="79"/>
        <v>-4.0000000000000036E-2</v>
      </c>
    </row>
    <row r="330" spans="1:18" ht="12.75" customHeight="1">
      <c r="A330" s="29" t="s">
        <v>56</v>
      </c>
      <c r="I330" s="26">
        <v>15</v>
      </c>
      <c r="K330" s="31"/>
      <c r="L330" s="3"/>
      <c r="M330" s="3"/>
      <c r="O330" s="3">
        <f>I330/H329</f>
        <v>1</v>
      </c>
      <c r="P330" s="22">
        <v>26</v>
      </c>
      <c r="Q330" s="23">
        <f t="shared" si="78"/>
        <v>1</v>
      </c>
      <c r="R330" s="3">
        <f t="shared" si="79"/>
        <v>0</v>
      </c>
    </row>
    <row r="331" spans="1:18" ht="12.75" customHeight="1">
      <c r="A331" s="29" t="s">
        <v>57</v>
      </c>
      <c r="J331" s="26">
        <v>15</v>
      </c>
      <c r="K331" s="31">
        <v>13</v>
      </c>
      <c r="L331" s="3"/>
      <c r="M331" s="3"/>
      <c r="O331" s="3">
        <f>J331/I330</f>
        <v>1</v>
      </c>
      <c r="P331" s="22">
        <v>25</v>
      </c>
      <c r="Q331" s="23">
        <f t="shared" si="78"/>
        <v>0.96153846153846156</v>
      </c>
      <c r="R331" s="3">
        <f t="shared" si="79"/>
        <v>3.8461538461538436E-2</v>
      </c>
    </row>
    <row r="332" spans="1:18" ht="12.75" customHeight="1">
      <c r="A332" s="29" t="s">
        <v>69</v>
      </c>
      <c r="J332" s="26">
        <v>6</v>
      </c>
      <c r="K332" s="31">
        <v>2</v>
      </c>
      <c r="L332" s="3"/>
      <c r="M332" s="3"/>
      <c r="O332" s="3"/>
      <c r="P332" s="22">
        <v>11</v>
      </c>
      <c r="Q332" s="23"/>
      <c r="R332" s="3"/>
    </row>
    <row r="333" spans="1:18" ht="12.75" customHeight="1">
      <c r="A333" s="29" t="s">
        <v>70</v>
      </c>
      <c r="J333" s="26">
        <v>4</v>
      </c>
      <c r="K333" s="31">
        <v>3</v>
      </c>
      <c r="L333" s="3"/>
      <c r="M333" s="3"/>
      <c r="O333" s="3"/>
      <c r="P333" s="22">
        <v>7</v>
      </c>
      <c r="Q333" s="23"/>
      <c r="R333" s="3"/>
    </row>
    <row r="334" spans="1:18" ht="12.75" customHeight="1">
      <c r="A334" s="29" t="s">
        <v>73</v>
      </c>
      <c r="J334" s="26">
        <v>4</v>
      </c>
      <c r="K334" s="31"/>
      <c r="L334" s="3"/>
      <c r="M334" s="3"/>
      <c r="O334" s="3"/>
      <c r="P334" s="22">
        <v>4</v>
      </c>
      <c r="Q334" s="23"/>
      <c r="R334" s="3"/>
    </row>
    <row r="335" spans="1:18" ht="12.75" customHeight="1">
      <c r="A335" s="29" t="s">
        <v>76</v>
      </c>
      <c r="J335" s="26">
        <v>1</v>
      </c>
      <c r="K335" s="31"/>
      <c r="L335" s="3"/>
      <c r="M335" s="3"/>
      <c r="O335" s="3"/>
      <c r="P335" s="22">
        <v>3</v>
      </c>
      <c r="Q335" s="23"/>
      <c r="R335" s="3"/>
    </row>
    <row r="336" spans="1:18" ht="12.75" customHeight="1">
      <c r="A336" s="29" t="s">
        <v>80</v>
      </c>
      <c r="J336" s="26">
        <v>1</v>
      </c>
      <c r="K336" s="31">
        <v>1</v>
      </c>
      <c r="L336" s="3"/>
      <c r="M336" s="3"/>
      <c r="O336" s="3"/>
      <c r="P336" s="22">
        <v>2</v>
      </c>
      <c r="Q336" s="23"/>
      <c r="R336" s="3"/>
    </row>
    <row r="337" spans="1:18" ht="12.75" customHeight="1">
      <c r="A337" s="29"/>
      <c r="K337" s="26">
        <f>SUM(K331:K336)</f>
        <v>19</v>
      </c>
      <c r="L337" s="3">
        <f>K331/B323</f>
        <v>0.41935483870967744</v>
      </c>
      <c r="M337" s="3">
        <f>K337/B323</f>
        <v>0.61290322580645162</v>
      </c>
      <c r="N337" s="3">
        <f>M337-L337</f>
        <v>0.19354838709677419</v>
      </c>
      <c r="O337" s="3"/>
    </row>
    <row r="338" spans="1:18" ht="12.75" customHeight="1">
      <c r="A338" s="40" t="s">
        <v>79</v>
      </c>
      <c r="L338" s="3"/>
      <c r="M338" s="3"/>
      <c r="O338" s="3"/>
    </row>
    <row r="339" spans="1:18" ht="25.5" customHeight="1">
      <c r="B339" s="302" t="s">
        <v>2</v>
      </c>
      <c r="C339" s="303"/>
      <c r="D339" s="303"/>
      <c r="E339" s="303"/>
      <c r="F339" s="303"/>
      <c r="G339" s="303"/>
      <c r="H339" s="303"/>
      <c r="I339" s="303"/>
      <c r="J339" s="303"/>
      <c r="L339" s="7" t="s">
        <v>3</v>
      </c>
      <c r="M339" s="7" t="s">
        <v>4</v>
      </c>
      <c r="N339" s="52" t="s">
        <v>5</v>
      </c>
      <c r="O339" s="7" t="s">
        <v>6</v>
      </c>
      <c r="P339" s="6" t="s">
        <v>7</v>
      </c>
      <c r="Q339" s="6" t="s">
        <v>8</v>
      </c>
      <c r="R339" s="7" t="s">
        <v>9</v>
      </c>
    </row>
    <row r="340" spans="1:18" ht="12.75" customHeight="1">
      <c r="A340" s="53" t="s">
        <v>10</v>
      </c>
      <c r="B340" s="54">
        <v>1</v>
      </c>
      <c r="C340" s="54">
        <v>2</v>
      </c>
      <c r="D340" s="54">
        <v>3</v>
      </c>
      <c r="E340" s="54">
        <v>4</v>
      </c>
      <c r="F340" s="54">
        <v>5</v>
      </c>
      <c r="G340" s="54">
        <v>6</v>
      </c>
      <c r="H340" s="54">
        <v>7</v>
      </c>
      <c r="I340" s="54">
        <v>8</v>
      </c>
      <c r="J340" s="54">
        <v>9</v>
      </c>
      <c r="K340" s="55" t="s">
        <v>11</v>
      </c>
      <c r="L340" s="3"/>
      <c r="M340" s="3"/>
      <c r="O340" s="3"/>
      <c r="P340" s="15"/>
      <c r="Q340" s="15"/>
      <c r="R340" s="3"/>
    </row>
    <row r="341" spans="1:18" ht="12.75" customHeight="1">
      <c r="A341" s="29" t="s">
        <v>50</v>
      </c>
      <c r="B341" s="26">
        <v>34</v>
      </c>
      <c r="K341" s="31"/>
      <c r="L341" s="3"/>
      <c r="M341" s="3"/>
      <c r="O341" s="3"/>
      <c r="P341" s="18">
        <f>B341</f>
        <v>34</v>
      </c>
      <c r="Q341" s="15"/>
      <c r="R341" s="3"/>
    </row>
    <row r="342" spans="1:18" ht="12.75" customHeight="1">
      <c r="A342" s="29" t="s">
        <v>51</v>
      </c>
      <c r="C342" s="26">
        <v>26</v>
      </c>
      <c r="K342" s="31"/>
      <c r="L342" s="3"/>
      <c r="M342" s="3"/>
      <c r="N342" s="3"/>
      <c r="O342" s="3">
        <f>C342/B341</f>
        <v>0.76470588235294112</v>
      </c>
      <c r="P342" s="22">
        <v>26</v>
      </c>
      <c r="Q342" s="23">
        <f t="shared" ref="Q342:Q349" si="80">P342/P341</f>
        <v>0.76470588235294112</v>
      </c>
      <c r="R342" s="3">
        <f t="shared" ref="R342:R349" si="81">100%-Q342</f>
        <v>0.23529411764705888</v>
      </c>
    </row>
    <row r="343" spans="1:18" ht="12.75" customHeight="1">
      <c r="A343" s="29" t="s">
        <v>52</v>
      </c>
      <c r="D343" s="26">
        <v>13</v>
      </c>
      <c r="K343" s="31"/>
      <c r="L343" s="3"/>
      <c r="M343" s="3"/>
      <c r="O343" s="3">
        <f>D343/C342</f>
        <v>0.5</v>
      </c>
      <c r="P343" s="22">
        <v>24</v>
      </c>
      <c r="Q343" s="23">
        <f t="shared" si="80"/>
        <v>0.92307692307692313</v>
      </c>
      <c r="R343" s="3">
        <f t="shared" si="81"/>
        <v>7.6923076923076872E-2</v>
      </c>
    </row>
    <row r="344" spans="1:18" ht="12.75" customHeight="1">
      <c r="A344" s="29" t="s">
        <v>53</v>
      </c>
      <c r="E344" s="26">
        <v>5</v>
      </c>
      <c r="K344" s="31"/>
      <c r="L344" s="3"/>
      <c r="M344" s="3"/>
      <c r="O344" s="3">
        <f>E344/D343</f>
        <v>0.38461538461538464</v>
      </c>
      <c r="P344" s="22">
        <v>22</v>
      </c>
      <c r="Q344" s="23">
        <f t="shared" si="80"/>
        <v>0.91666666666666663</v>
      </c>
      <c r="R344" s="3">
        <f t="shared" si="81"/>
        <v>8.333333333333337E-2</v>
      </c>
    </row>
    <row r="345" spans="1:18" ht="12.75" customHeight="1">
      <c r="A345" s="29" t="s">
        <v>54</v>
      </c>
      <c r="F345" s="26">
        <v>3</v>
      </c>
      <c r="K345" s="31"/>
      <c r="L345" s="3"/>
      <c r="M345" s="3"/>
      <c r="O345" s="3">
        <f>F345/E344</f>
        <v>0.6</v>
      </c>
      <c r="P345" s="22">
        <v>17</v>
      </c>
      <c r="Q345" s="23">
        <f t="shared" si="80"/>
        <v>0.77272727272727271</v>
      </c>
      <c r="R345" s="3">
        <f t="shared" si="81"/>
        <v>0.22727272727272729</v>
      </c>
    </row>
    <row r="346" spans="1:18" ht="12.75" customHeight="1">
      <c r="A346" s="29" t="s">
        <v>55</v>
      </c>
      <c r="G346" s="26">
        <v>3</v>
      </c>
      <c r="K346" s="31"/>
      <c r="L346" s="3"/>
      <c r="M346" s="3"/>
      <c r="O346" s="3">
        <f>G346/F345</f>
        <v>1</v>
      </c>
      <c r="P346" s="22">
        <v>16</v>
      </c>
      <c r="Q346" s="23">
        <f t="shared" si="80"/>
        <v>0.94117647058823528</v>
      </c>
      <c r="R346" s="3">
        <f t="shared" si="81"/>
        <v>5.8823529411764719E-2</v>
      </c>
    </row>
    <row r="347" spans="1:18" ht="12.75" customHeight="1">
      <c r="A347" s="29" t="s">
        <v>56</v>
      </c>
      <c r="H347" s="26">
        <v>3</v>
      </c>
      <c r="K347" s="31"/>
      <c r="L347" s="3"/>
      <c r="M347" s="3"/>
      <c r="O347" s="3">
        <f>H347/G346</f>
        <v>1</v>
      </c>
      <c r="P347" s="22">
        <v>14</v>
      </c>
      <c r="Q347" s="23">
        <f t="shared" si="80"/>
        <v>0.875</v>
      </c>
      <c r="R347" s="3">
        <f t="shared" si="81"/>
        <v>0.125</v>
      </c>
    </row>
    <row r="348" spans="1:18" ht="12.75" customHeight="1">
      <c r="A348" s="29" t="s">
        <v>57</v>
      </c>
      <c r="I348" s="26">
        <v>3</v>
      </c>
      <c r="K348" s="31"/>
      <c r="L348" s="3"/>
      <c r="M348" s="3"/>
      <c r="O348" s="3">
        <f>I348/H347</f>
        <v>1</v>
      </c>
      <c r="P348" s="22">
        <v>13</v>
      </c>
      <c r="Q348" s="23">
        <f t="shared" si="80"/>
        <v>0.9285714285714286</v>
      </c>
      <c r="R348" s="3">
        <f t="shared" si="81"/>
        <v>7.1428571428571397E-2</v>
      </c>
    </row>
    <row r="349" spans="1:18" ht="12.75" customHeight="1">
      <c r="A349" s="29" t="s">
        <v>69</v>
      </c>
      <c r="J349" s="26">
        <v>3</v>
      </c>
      <c r="K349" s="31">
        <v>3</v>
      </c>
      <c r="L349" s="3"/>
      <c r="M349" s="3"/>
      <c r="O349" s="3">
        <f>J349/I348</f>
        <v>1</v>
      </c>
      <c r="P349" s="22">
        <v>13</v>
      </c>
      <c r="Q349" s="23">
        <f t="shared" si="80"/>
        <v>1</v>
      </c>
      <c r="R349" s="3">
        <f t="shared" si="81"/>
        <v>0</v>
      </c>
    </row>
    <row r="350" spans="1:18" ht="12.75" customHeight="1">
      <c r="A350" s="29" t="s">
        <v>70</v>
      </c>
      <c r="J350" s="26">
        <v>3</v>
      </c>
      <c r="K350" s="31">
        <v>2</v>
      </c>
      <c r="L350" s="3"/>
      <c r="M350" s="3"/>
      <c r="O350" s="3"/>
      <c r="P350" s="22">
        <v>9</v>
      </c>
      <c r="Q350" s="23"/>
      <c r="R350" s="3"/>
    </row>
    <row r="351" spans="1:18" ht="12.75" customHeight="1">
      <c r="A351" s="29" t="s">
        <v>73</v>
      </c>
      <c r="J351" s="26">
        <v>6</v>
      </c>
      <c r="K351" s="31">
        <v>1</v>
      </c>
      <c r="L351" s="3"/>
      <c r="M351" s="3"/>
      <c r="O351" s="3"/>
      <c r="P351" s="22">
        <v>6</v>
      </c>
      <c r="Q351" s="23"/>
      <c r="R351" s="3"/>
    </row>
    <row r="352" spans="1:18" ht="12.75" customHeight="1">
      <c r="A352" s="29" t="s">
        <v>76</v>
      </c>
      <c r="J352" s="26">
        <v>4</v>
      </c>
      <c r="K352" s="31"/>
      <c r="L352" s="3"/>
      <c r="M352" s="3"/>
      <c r="O352" s="3"/>
      <c r="P352" s="22">
        <v>5</v>
      </c>
      <c r="Q352" s="23"/>
      <c r="R352" s="3"/>
    </row>
    <row r="353" spans="1:18" ht="12.75" customHeight="1">
      <c r="A353" s="29" t="s">
        <v>80</v>
      </c>
      <c r="J353" s="26">
        <v>4</v>
      </c>
      <c r="K353" s="31">
        <v>3</v>
      </c>
      <c r="L353" s="3"/>
      <c r="M353" s="3"/>
      <c r="O353" s="3"/>
      <c r="P353" s="22">
        <v>4</v>
      </c>
      <c r="Q353" s="23"/>
      <c r="R353" s="3"/>
    </row>
    <row r="354" spans="1:18" ht="12.75" customHeight="1">
      <c r="A354" s="29" t="s">
        <v>84</v>
      </c>
      <c r="J354" s="26">
        <v>1</v>
      </c>
      <c r="K354" s="31"/>
      <c r="L354" s="3"/>
      <c r="M354" s="3"/>
      <c r="O354" s="3"/>
      <c r="P354" s="22">
        <v>1</v>
      </c>
      <c r="Q354" s="23"/>
      <c r="R354" s="3"/>
    </row>
    <row r="355" spans="1:18" ht="12.75" customHeight="1">
      <c r="K355" s="26">
        <f>SUM(K349:K353)</f>
        <v>9</v>
      </c>
      <c r="L355" s="3">
        <f>K349/B341</f>
        <v>8.8235294117647065E-2</v>
      </c>
      <c r="M355" s="3">
        <f>K355/B341</f>
        <v>0.26470588235294118</v>
      </c>
      <c r="N355" s="3">
        <f>M355-L355</f>
        <v>0.1764705882352941</v>
      </c>
      <c r="O355" s="3"/>
    </row>
    <row r="356" spans="1:18" ht="12.75" customHeight="1">
      <c r="A356" s="40" t="s">
        <v>81</v>
      </c>
      <c r="L356" s="3"/>
      <c r="M356" s="3"/>
      <c r="O356" s="3"/>
    </row>
    <row r="357" spans="1:18" ht="25.5" customHeight="1">
      <c r="B357" s="302" t="s">
        <v>2</v>
      </c>
      <c r="C357" s="303"/>
      <c r="D357" s="303"/>
      <c r="E357" s="303"/>
      <c r="F357" s="303"/>
      <c r="G357" s="303"/>
      <c r="H357" s="303"/>
      <c r="I357" s="303"/>
      <c r="J357" s="303"/>
      <c r="L357" s="7" t="s">
        <v>3</v>
      </c>
      <c r="M357" s="7" t="s">
        <v>4</v>
      </c>
      <c r="N357" s="52" t="s">
        <v>5</v>
      </c>
      <c r="O357" s="7" t="s">
        <v>6</v>
      </c>
      <c r="P357" s="6" t="s">
        <v>7</v>
      </c>
      <c r="Q357" s="6" t="s">
        <v>8</v>
      </c>
      <c r="R357" s="7" t="s">
        <v>9</v>
      </c>
    </row>
    <row r="358" spans="1:18" ht="12.75" customHeight="1">
      <c r="A358" s="53" t="s">
        <v>10</v>
      </c>
      <c r="B358" s="54">
        <v>1</v>
      </c>
      <c r="C358" s="54">
        <v>2</v>
      </c>
      <c r="D358" s="54">
        <v>3</v>
      </c>
      <c r="E358" s="54">
        <v>4</v>
      </c>
      <c r="F358" s="54">
        <v>5</v>
      </c>
      <c r="G358" s="54">
        <v>6</v>
      </c>
      <c r="H358" s="54">
        <v>7</v>
      </c>
      <c r="I358" s="54">
        <v>8</v>
      </c>
      <c r="J358" s="54">
        <v>9</v>
      </c>
      <c r="K358" s="55" t="s">
        <v>11</v>
      </c>
      <c r="L358" s="3"/>
      <c r="M358" s="3"/>
      <c r="O358" s="3"/>
      <c r="P358" s="15"/>
      <c r="Q358" s="15"/>
      <c r="R358" s="3"/>
    </row>
    <row r="359" spans="1:18" ht="12.75" customHeight="1">
      <c r="A359" s="29" t="s">
        <v>51</v>
      </c>
      <c r="B359" s="26">
        <v>33</v>
      </c>
      <c r="K359" s="31"/>
      <c r="L359" s="3"/>
      <c r="M359" s="3"/>
      <c r="O359" s="3"/>
      <c r="P359" s="18">
        <f>B359</f>
        <v>33</v>
      </c>
      <c r="Q359" s="15"/>
      <c r="R359" s="3"/>
    </row>
    <row r="360" spans="1:18" ht="12.75" customHeight="1">
      <c r="A360" s="29" t="s">
        <v>52</v>
      </c>
      <c r="C360" s="26">
        <v>27</v>
      </c>
      <c r="K360" s="31"/>
      <c r="L360" s="3"/>
      <c r="M360" s="3"/>
      <c r="N360" s="3"/>
      <c r="O360" s="3">
        <f>C360/B359</f>
        <v>0.81818181818181823</v>
      </c>
      <c r="P360" s="22">
        <v>27</v>
      </c>
      <c r="Q360" s="23">
        <f t="shared" ref="Q360:Q367" si="82">P360/P359</f>
        <v>0.81818181818181823</v>
      </c>
      <c r="R360" s="3">
        <f t="shared" ref="R360:R367" si="83">100%-Q360</f>
        <v>0.18181818181818177</v>
      </c>
    </row>
    <row r="361" spans="1:18" ht="12.75" customHeight="1">
      <c r="A361" s="29" t="s">
        <v>53</v>
      </c>
      <c r="D361" s="26">
        <v>25</v>
      </c>
      <c r="K361" s="31"/>
      <c r="L361" s="3"/>
      <c r="M361" s="3"/>
      <c r="O361" s="3">
        <f>D361/C360</f>
        <v>0.92592592592592593</v>
      </c>
      <c r="P361" s="22">
        <v>26</v>
      </c>
      <c r="Q361" s="23">
        <f t="shared" si="82"/>
        <v>0.96296296296296291</v>
      </c>
      <c r="R361" s="3">
        <f t="shared" si="83"/>
        <v>3.703703703703709E-2</v>
      </c>
    </row>
    <row r="362" spans="1:18" ht="12.75" customHeight="1">
      <c r="A362" s="29" t="s">
        <v>54</v>
      </c>
      <c r="E362" s="26">
        <v>16</v>
      </c>
      <c r="K362" s="31"/>
      <c r="L362" s="3"/>
      <c r="M362" s="3"/>
      <c r="O362" s="3">
        <f>E362/D361</f>
        <v>0.64</v>
      </c>
      <c r="P362" s="22">
        <v>24</v>
      </c>
      <c r="Q362" s="23">
        <f t="shared" si="82"/>
        <v>0.92307692307692313</v>
      </c>
      <c r="R362" s="3">
        <f t="shared" si="83"/>
        <v>7.6923076923076872E-2</v>
      </c>
    </row>
    <row r="363" spans="1:18" ht="12.75" customHeight="1">
      <c r="A363" s="29" t="s">
        <v>55</v>
      </c>
      <c r="F363" s="26">
        <v>10</v>
      </c>
      <c r="K363" s="31"/>
      <c r="L363" s="3"/>
      <c r="M363" s="3"/>
      <c r="O363" s="3">
        <f>F363/E362</f>
        <v>0.625</v>
      </c>
      <c r="P363" s="22">
        <v>23</v>
      </c>
      <c r="Q363" s="23">
        <f t="shared" si="82"/>
        <v>0.95833333333333337</v>
      </c>
      <c r="R363" s="3">
        <f t="shared" si="83"/>
        <v>4.166666666666663E-2</v>
      </c>
    </row>
    <row r="364" spans="1:18" ht="12.75" customHeight="1">
      <c r="A364" s="29" t="s">
        <v>56</v>
      </c>
      <c r="G364" s="26">
        <v>8</v>
      </c>
      <c r="K364" s="31"/>
      <c r="L364" s="3"/>
      <c r="M364" s="3"/>
      <c r="O364" s="3">
        <f>G364/F363</f>
        <v>0.8</v>
      </c>
      <c r="P364" s="22">
        <v>23</v>
      </c>
      <c r="Q364" s="23">
        <f t="shared" si="82"/>
        <v>1</v>
      </c>
      <c r="R364" s="3">
        <f t="shared" si="83"/>
        <v>0</v>
      </c>
    </row>
    <row r="365" spans="1:18" ht="12.75" customHeight="1">
      <c r="A365" s="29" t="s">
        <v>57</v>
      </c>
      <c r="H365" s="26">
        <v>8</v>
      </c>
      <c r="K365" s="31"/>
      <c r="L365" s="3"/>
      <c r="M365" s="3"/>
      <c r="O365" s="3">
        <f>H365/G364</f>
        <v>1</v>
      </c>
      <c r="P365" s="22">
        <v>23</v>
      </c>
      <c r="Q365" s="23">
        <f t="shared" si="82"/>
        <v>1</v>
      </c>
      <c r="R365" s="3">
        <f t="shared" si="83"/>
        <v>0</v>
      </c>
    </row>
    <row r="366" spans="1:18" ht="12.75" customHeight="1">
      <c r="A366" s="29" t="s">
        <v>69</v>
      </c>
      <c r="I366" s="26">
        <v>8</v>
      </c>
      <c r="K366" s="31"/>
      <c r="L366" s="3"/>
      <c r="M366" s="3"/>
      <c r="O366" s="3">
        <f>I366/H365</f>
        <v>1</v>
      </c>
      <c r="P366" s="22">
        <v>22</v>
      </c>
      <c r="Q366" s="23">
        <f t="shared" si="82"/>
        <v>0.95652173913043481</v>
      </c>
      <c r="R366" s="3">
        <f t="shared" si="83"/>
        <v>4.3478260869565188E-2</v>
      </c>
    </row>
    <row r="367" spans="1:18" ht="12.75" customHeight="1">
      <c r="A367" s="29" t="s">
        <v>70</v>
      </c>
      <c r="J367" s="26">
        <v>8</v>
      </c>
      <c r="K367" s="31">
        <v>6</v>
      </c>
      <c r="L367" s="3"/>
      <c r="M367" s="3"/>
      <c r="O367" s="3">
        <f>J367/I366</f>
        <v>1</v>
      </c>
      <c r="P367" s="22">
        <v>22</v>
      </c>
      <c r="Q367" s="23">
        <f t="shared" si="82"/>
        <v>1</v>
      </c>
      <c r="R367" s="3">
        <f t="shared" si="83"/>
        <v>0</v>
      </c>
    </row>
    <row r="368" spans="1:18" ht="12.75" customHeight="1">
      <c r="A368" s="29" t="s">
        <v>73</v>
      </c>
      <c r="J368" s="26">
        <v>9</v>
      </c>
      <c r="K368" s="31">
        <v>6</v>
      </c>
      <c r="L368" s="3"/>
      <c r="M368" s="3"/>
      <c r="O368" s="3"/>
      <c r="P368" s="22">
        <v>14</v>
      </c>
      <c r="Q368" s="23"/>
      <c r="R368" s="3"/>
    </row>
    <row r="369" spans="1:18" ht="12.75" customHeight="1">
      <c r="A369" s="29" t="s">
        <v>76</v>
      </c>
      <c r="J369" s="26">
        <v>6</v>
      </c>
      <c r="K369" s="31">
        <v>3</v>
      </c>
      <c r="L369" s="3"/>
      <c r="M369" s="3"/>
      <c r="O369" s="3"/>
      <c r="P369" s="22">
        <v>6</v>
      </c>
      <c r="Q369" s="23"/>
      <c r="R369" s="3"/>
    </row>
    <row r="370" spans="1:18" ht="12.75" customHeight="1">
      <c r="A370" s="29" t="s">
        <v>80</v>
      </c>
      <c r="J370" s="26">
        <v>3</v>
      </c>
      <c r="K370" s="31">
        <v>3</v>
      </c>
      <c r="L370" s="3"/>
      <c r="M370" s="3"/>
      <c r="O370" s="3"/>
      <c r="P370" s="22">
        <v>3</v>
      </c>
      <c r="Q370" s="23"/>
      <c r="R370" s="3"/>
    </row>
    <row r="371" spans="1:18" ht="12.75" customHeight="1">
      <c r="K371" s="26">
        <f>SUM(K367:K370)</f>
        <v>18</v>
      </c>
      <c r="L371" s="3">
        <f>K367/B359</f>
        <v>0.18181818181818182</v>
      </c>
      <c r="M371" s="3">
        <f>K371/B359</f>
        <v>0.54545454545454541</v>
      </c>
      <c r="N371" s="3">
        <f>M371-L371</f>
        <v>0.36363636363636359</v>
      </c>
      <c r="O371" s="3"/>
    </row>
    <row r="372" spans="1:18" ht="12.75" customHeight="1">
      <c r="A372" s="40" t="s">
        <v>82</v>
      </c>
      <c r="L372" s="3"/>
      <c r="M372" s="3"/>
      <c r="O372" s="3"/>
    </row>
    <row r="373" spans="1:18" ht="25.5" customHeight="1">
      <c r="B373" s="302" t="s">
        <v>2</v>
      </c>
      <c r="C373" s="303"/>
      <c r="D373" s="303"/>
      <c r="E373" s="303"/>
      <c r="F373" s="303"/>
      <c r="G373" s="303"/>
      <c r="H373" s="303"/>
      <c r="I373" s="303"/>
      <c r="J373" s="303"/>
      <c r="L373" s="7" t="s">
        <v>3</v>
      </c>
      <c r="M373" s="7" t="s">
        <v>4</v>
      </c>
      <c r="N373" s="52" t="s">
        <v>5</v>
      </c>
      <c r="O373" s="7" t="s">
        <v>6</v>
      </c>
      <c r="P373" s="6" t="s">
        <v>7</v>
      </c>
      <c r="Q373" s="6" t="s">
        <v>8</v>
      </c>
      <c r="R373" s="7" t="s">
        <v>9</v>
      </c>
    </row>
    <row r="374" spans="1:18" ht="12.75" customHeight="1">
      <c r="A374" s="53" t="s">
        <v>10</v>
      </c>
      <c r="B374" s="54">
        <v>1</v>
      </c>
      <c r="C374" s="54">
        <v>2</v>
      </c>
      <c r="D374" s="54">
        <v>3</v>
      </c>
      <c r="E374" s="54">
        <v>4</v>
      </c>
      <c r="F374" s="54">
        <v>5</v>
      </c>
      <c r="G374" s="54">
        <v>6</v>
      </c>
      <c r="H374" s="54">
        <v>7</v>
      </c>
      <c r="I374" s="54">
        <v>8</v>
      </c>
      <c r="J374" s="54">
        <v>9</v>
      </c>
      <c r="K374" s="55" t="s">
        <v>11</v>
      </c>
      <c r="L374" s="3"/>
      <c r="M374" s="3"/>
      <c r="O374" s="3"/>
      <c r="P374" s="15"/>
      <c r="Q374" s="15"/>
      <c r="R374" s="3"/>
    </row>
    <row r="375" spans="1:18" ht="12.75" customHeight="1">
      <c r="A375" s="29" t="s">
        <v>52</v>
      </c>
      <c r="B375" s="26">
        <v>32</v>
      </c>
      <c r="K375" s="31"/>
      <c r="L375" s="3"/>
      <c r="M375" s="3"/>
      <c r="O375" s="3"/>
      <c r="P375" s="18">
        <f>B375</f>
        <v>32</v>
      </c>
      <c r="Q375" s="15"/>
      <c r="R375" s="3"/>
    </row>
    <row r="376" spans="1:18" ht="12.75" customHeight="1">
      <c r="A376" s="29" t="s">
        <v>53</v>
      </c>
      <c r="C376" s="26">
        <v>17</v>
      </c>
      <c r="K376" s="31"/>
      <c r="L376" s="3"/>
      <c r="M376" s="3"/>
      <c r="N376" s="3"/>
      <c r="O376" s="3">
        <f>C376/B375</f>
        <v>0.53125</v>
      </c>
      <c r="P376" s="22">
        <v>17</v>
      </c>
      <c r="Q376" s="23">
        <f t="shared" ref="Q376:Q383" si="84">P376/P375</f>
        <v>0.53125</v>
      </c>
      <c r="R376" s="3">
        <f t="shared" ref="R376:R383" si="85">100%-Q376</f>
        <v>0.46875</v>
      </c>
    </row>
    <row r="377" spans="1:18" ht="12.75" customHeight="1">
      <c r="A377" s="29" t="s">
        <v>54</v>
      </c>
      <c r="D377" s="26">
        <v>16</v>
      </c>
      <c r="K377" s="31"/>
      <c r="L377" s="3"/>
      <c r="M377" s="3"/>
      <c r="O377" s="3">
        <f>D377/C376</f>
        <v>0.94117647058823528</v>
      </c>
      <c r="P377" s="22">
        <v>17</v>
      </c>
      <c r="Q377" s="23">
        <f t="shared" si="84"/>
        <v>1</v>
      </c>
      <c r="R377" s="3">
        <f t="shared" si="85"/>
        <v>0</v>
      </c>
    </row>
    <row r="378" spans="1:18" ht="12.75" customHeight="1">
      <c r="A378" s="29" t="s">
        <v>55</v>
      </c>
      <c r="E378" s="26">
        <v>10</v>
      </c>
      <c r="K378" s="31"/>
      <c r="L378" s="3"/>
      <c r="M378" s="3"/>
      <c r="O378" s="3">
        <f>E378/D377</f>
        <v>0.625</v>
      </c>
      <c r="P378" s="22">
        <v>15</v>
      </c>
      <c r="Q378" s="23">
        <f t="shared" si="84"/>
        <v>0.88235294117647056</v>
      </c>
      <c r="R378" s="3">
        <f t="shared" si="85"/>
        <v>0.11764705882352944</v>
      </c>
    </row>
    <row r="379" spans="1:18" ht="12.75" customHeight="1">
      <c r="A379" s="29" t="s">
        <v>56</v>
      </c>
      <c r="F379" s="26">
        <v>10</v>
      </c>
      <c r="K379" s="31"/>
      <c r="L379" s="3"/>
      <c r="M379" s="3"/>
      <c r="O379" s="3">
        <f>F379/E378</f>
        <v>1</v>
      </c>
      <c r="P379" s="22">
        <v>14</v>
      </c>
      <c r="Q379" s="23">
        <f t="shared" si="84"/>
        <v>0.93333333333333335</v>
      </c>
      <c r="R379" s="3">
        <f t="shared" si="85"/>
        <v>6.6666666666666652E-2</v>
      </c>
    </row>
    <row r="380" spans="1:18" ht="12.75" customHeight="1">
      <c r="A380" s="29" t="s">
        <v>57</v>
      </c>
      <c r="G380" s="26">
        <v>10</v>
      </c>
      <c r="K380" s="31"/>
      <c r="L380" s="3"/>
      <c r="M380" s="3"/>
      <c r="O380" s="3">
        <f>G380/F379</f>
        <v>1</v>
      </c>
      <c r="P380" s="22">
        <v>14</v>
      </c>
      <c r="Q380" s="23">
        <f t="shared" si="84"/>
        <v>1</v>
      </c>
      <c r="R380" s="3">
        <f t="shared" si="85"/>
        <v>0</v>
      </c>
    </row>
    <row r="381" spans="1:18" ht="12.75" customHeight="1">
      <c r="A381" s="29" t="s">
        <v>69</v>
      </c>
      <c r="H381" s="26">
        <v>10</v>
      </c>
      <c r="K381" s="31"/>
      <c r="L381" s="3"/>
      <c r="M381" s="3"/>
      <c r="O381" s="3">
        <f>H381/G380</f>
        <v>1</v>
      </c>
      <c r="P381" s="22">
        <v>12</v>
      </c>
      <c r="Q381" s="23">
        <f t="shared" si="84"/>
        <v>0.8571428571428571</v>
      </c>
      <c r="R381" s="3">
        <f t="shared" si="85"/>
        <v>0.1428571428571429</v>
      </c>
    </row>
    <row r="382" spans="1:18" ht="12.75" customHeight="1">
      <c r="A382" s="29" t="s">
        <v>70</v>
      </c>
      <c r="I382" s="26">
        <v>9</v>
      </c>
      <c r="K382" s="31"/>
      <c r="L382" s="3"/>
      <c r="M382" s="3"/>
      <c r="O382" s="3">
        <f>I382/H381</f>
        <v>0.9</v>
      </c>
      <c r="P382" s="22">
        <v>12</v>
      </c>
      <c r="Q382" s="23">
        <f t="shared" si="84"/>
        <v>1</v>
      </c>
      <c r="R382" s="3">
        <f t="shared" si="85"/>
        <v>0</v>
      </c>
    </row>
    <row r="383" spans="1:18" ht="12.75" customHeight="1">
      <c r="A383" s="29" t="s">
        <v>73</v>
      </c>
      <c r="J383" s="26">
        <v>4</v>
      </c>
      <c r="K383" s="31">
        <v>2</v>
      </c>
      <c r="L383" s="3"/>
      <c r="M383" s="3"/>
      <c r="O383" s="3">
        <f>J383/I382</f>
        <v>0.44444444444444442</v>
      </c>
      <c r="P383" s="22">
        <v>12</v>
      </c>
      <c r="Q383" s="23">
        <f t="shared" si="84"/>
        <v>1</v>
      </c>
      <c r="R383" s="3">
        <f t="shared" si="85"/>
        <v>0</v>
      </c>
    </row>
    <row r="384" spans="1:18" ht="12.75" customHeight="1">
      <c r="A384" s="29" t="s">
        <v>76</v>
      </c>
      <c r="J384" s="26">
        <v>6</v>
      </c>
      <c r="K384" s="31">
        <v>2</v>
      </c>
      <c r="L384" s="3"/>
      <c r="M384" s="3"/>
      <c r="O384" s="3"/>
      <c r="P384" s="22">
        <v>10</v>
      </c>
      <c r="Q384" s="23"/>
      <c r="R384" s="3"/>
    </row>
    <row r="385" spans="1:22" ht="12.75" customHeight="1">
      <c r="A385" s="29" t="s">
        <v>80</v>
      </c>
      <c r="J385" s="26">
        <v>4</v>
      </c>
      <c r="K385" s="31">
        <v>4</v>
      </c>
      <c r="L385" s="3"/>
      <c r="M385" s="3"/>
      <c r="O385" s="3"/>
      <c r="P385" s="22">
        <v>6</v>
      </c>
      <c r="Q385" s="23"/>
      <c r="R385" s="3"/>
    </row>
    <row r="386" spans="1:22" ht="12.75" customHeight="1">
      <c r="A386" s="29" t="s">
        <v>84</v>
      </c>
      <c r="J386" s="26">
        <v>2</v>
      </c>
      <c r="K386" s="31"/>
      <c r="L386" s="3"/>
      <c r="M386" s="3"/>
      <c r="O386" s="3"/>
      <c r="P386" s="22">
        <v>2</v>
      </c>
      <c r="Q386" s="23"/>
      <c r="R386" s="3"/>
      <c r="S386" s="30" t="s">
        <v>83</v>
      </c>
      <c r="T386" s="30">
        <v>9</v>
      </c>
      <c r="U386" s="30">
        <f>K389</f>
        <v>9</v>
      </c>
      <c r="V386" s="30" t="s">
        <v>11</v>
      </c>
    </row>
    <row r="387" spans="1:22" ht="12.75" customHeight="1">
      <c r="A387" s="29" t="s">
        <v>87</v>
      </c>
      <c r="J387" s="26">
        <v>1</v>
      </c>
      <c r="K387" s="31"/>
      <c r="L387" s="3"/>
      <c r="M387" s="3"/>
      <c r="O387" s="3"/>
      <c r="P387" s="22">
        <v>2</v>
      </c>
      <c r="Q387" s="23"/>
      <c r="R387" s="3"/>
      <c r="S387" s="30" t="s">
        <v>85</v>
      </c>
      <c r="T387" s="23">
        <f>T386/B375</f>
        <v>0.28125</v>
      </c>
      <c r="U387" s="23">
        <f>T386/U386</f>
        <v>1</v>
      </c>
      <c r="V387" s="30" t="s">
        <v>86</v>
      </c>
    </row>
    <row r="388" spans="1:22" ht="12.75" customHeight="1">
      <c r="A388" s="29" t="s">
        <v>88</v>
      </c>
      <c r="J388" s="26">
        <v>2</v>
      </c>
      <c r="K388" s="31">
        <v>1</v>
      </c>
      <c r="L388" s="3"/>
      <c r="M388" s="3"/>
      <c r="O388" s="3"/>
      <c r="P388" s="22">
        <v>2</v>
      </c>
      <c r="Q388" s="23"/>
      <c r="R388" s="3"/>
    </row>
    <row r="389" spans="1:22" ht="12.75" customHeight="1">
      <c r="K389" s="26">
        <f>SUM(K383:K388)</f>
        <v>9</v>
      </c>
      <c r="L389" s="3">
        <f>K383/B375</f>
        <v>6.25E-2</v>
      </c>
      <c r="M389" s="3">
        <f>K389/B375</f>
        <v>0.28125</v>
      </c>
      <c r="N389" s="3">
        <f>M389-L389</f>
        <v>0.21875</v>
      </c>
      <c r="O389" s="3"/>
    </row>
    <row r="390" spans="1:22" ht="12.75" customHeight="1">
      <c r="A390" s="40" t="s">
        <v>89</v>
      </c>
      <c r="L390" s="3"/>
      <c r="M390" s="3"/>
      <c r="O390" s="3"/>
    </row>
    <row r="391" spans="1:22" ht="25.5" customHeight="1">
      <c r="B391" s="302" t="s">
        <v>2</v>
      </c>
      <c r="C391" s="303"/>
      <c r="D391" s="303"/>
      <c r="E391" s="303"/>
      <c r="F391" s="303"/>
      <c r="G391" s="303"/>
      <c r="H391" s="303"/>
      <c r="I391" s="303"/>
      <c r="J391" s="303"/>
      <c r="L391" s="7" t="s">
        <v>3</v>
      </c>
      <c r="M391" s="7" t="s">
        <v>4</v>
      </c>
      <c r="N391" s="52" t="s">
        <v>5</v>
      </c>
      <c r="O391" s="7" t="s">
        <v>6</v>
      </c>
      <c r="P391" s="6" t="s">
        <v>7</v>
      </c>
      <c r="Q391" s="6" t="s">
        <v>8</v>
      </c>
      <c r="R391" s="7" t="s">
        <v>9</v>
      </c>
    </row>
    <row r="392" spans="1:22" ht="12.75" customHeight="1">
      <c r="A392" s="53" t="s">
        <v>10</v>
      </c>
      <c r="B392" s="54">
        <v>1</v>
      </c>
      <c r="C392" s="54">
        <v>2</v>
      </c>
      <c r="D392" s="54">
        <v>3</v>
      </c>
      <c r="E392" s="54">
        <v>4</v>
      </c>
      <c r="F392" s="54">
        <v>5</v>
      </c>
      <c r="G392" s="54">
        <v>6</v>
      </c>
      <c r="H392" s="54">
        <v>7</v>
      </c>
      <c r="I392" s="54">
        <v>8</v>
      </c>
      <c r="J392" s="54">
        <v>9</v>
      </c>
      <c r="K392" s="55" t="s">
        <v>11</v>
      </c>
      <c r="L392" s="3"/>
      <c r="M392" s="3"/>
      <c r="O392" s="3"/>
      <c r="P392" s="15"/>
      <c r="Q392" s="15"/>
      <c r="R392" s="3"/>
    </row>
    <row r="393" spans="1:22" ht="12.75" customHeight="1">
      <c r="A393" s="29" t="s">
        <v>53</v>
      </c>
      <c r="B393" s="26">
        <v>35</v>
      </c>
      <c r="K393" s="31"/>
      <c r="L393" s="3"/>
      <c r="M393" s="3"/>
      <c r="O393" s="3"/>
      <c r="P393" s="18">
        <f>B393</f>
        <v>35</v>
      </c>
      <c r="Q393" s="15"/>
      <c r="R393" s="3"/>
    </row>
    <row r="394" spans="1:22" ht="12.75" customHeight="1">
      <c r="A394" s="29" t="s">
        <v>54</v>
      </c>
      <c r="C394" s="26">
        <v>24</v>
      </c>
      <c r="K394" s="31"/>
      <c r="L394" s="3"/>
      <c r="M394" s="3"/>
      <c r="N394" s="3"/>
      <c r="O394" s="3">
        <f>C394/B393</f>
        <v>0.68571428571428572</v>
      </c>
      <c r="P394" s="22">
        <v>24</v>
      </c>
      <c r="Q394" s="23">
        <f t="shared" ref="Q394:Q401" si="86">P394/P393</f>
        <v>0.68571428571428572</v>
      </c>
      <c r="R394" s="3">
        <f t="shared" ref="R394:R401" si="87">100%-Q394</f>
        <v>0.31428571428571428</v>
      </c>
    </row>
    <row r="395" spans="1:22" ht="12.75" customHeight="1">
      <c r="A395" s="29" t="s">
        <v>55</v>
      </c>
      <c r="D395" s="26">
        <v>21</v>
      </c>
      <c r="K395" s="31"/>
      <c r="L395" s="3"/>
      <c r="M395" s="3"/>
      <c r="O395" s="3">
        <f>D395/C394</f>
        <v>0.875</v>
      </c>
      <c r="P395" s="22">
        <v>23</v>
      </c>
      <c r="Q395" s="23">
        <f t="shared" si="86"/>
        <v>0.95833333333333337</v>
      </c>
      <c r="R395" s="3">
        <f t="shared" si="87"/>
        <v>4.166666666666663E-2</v>
      </c>
    </row>
    <row r="396" spans="1:22" ht="12.75" customHeight="1">
      <c r="A396" s="29" t="s">
        <v>56</v>
      </c>
      <c r="E396" s="26">
        <v>16</v>
      </c>
      <c r="K396" s="31"/>
      <c r="L396" s="3"/>
      <c r="M396" s="3"/>
      <c r="O396" s="3">
        <f>E396/D395</f>
        <v>0.76190476190476186</v>
      </c>
      <c r="P396" s="22">
        <v>23</v>
      </c>
      <c r="Q396" s="23">
        <f t="shared" si="86"/>
        <v>1</v>
      </c>
      <c r="R396" s="3">
        <f t="shared" si="87"/>
        <v>0</v>
      </c>
    </row>
    <row r="397" spans="1:22" ht="12.75" customHeight="1">
      <c r="A397" s="29" t="s">
        <v>57</v>
      </c>
      <c r="F397" s="26">
        <v>14</v>
      </c>
      <c r="K397" s="31"/>
      <c r="L397" s="3"/>
      <c r="M397" s="3"/>
      <c r="O397" s="3">
        <f>F397/E396</f>
        <v>0.875</v>
      </c>
      <c r="P397" s="22">
        <v>21</v>
      </c>
      <c r="Q397" s="23">
        <f t="shared" si="86"/>
        <v>0.91304347826086951</v>
      </c>
      <c r="R397" s="3">
        <f t="shared" si="87"/>
        <v>8.6956521739130488E-2</v>
      </c>
    </row>
    <row r="398" spans="1:22" ht="12.75" customHeight="1">
      <c r="A398" s="29" t="s">
        <v>69</v>
      </c>
      <c r="G398" s="26">
        <v>14</v>
      </c>
      <c r="K398" s="31"/>
      <c r="L398" s="3"/>
      <c r="M398" s="3"/>
      <c r="O398" s="3">
        <f>G398/F397</f>
        <v>1</v>
      </c>
      <c r="P398" s="22">
        <v>21</v>
      </c>
      <c r="Q398" s="23">
        <f t="shared" si="86"/>
        <v>1</v>
      </c>
      <c r="R398" s="3">
        <f t="shared" si="87"/>
        <v>0</v>
      </c>
    </row>
    <row r="399" spans="1:22" ht="12.75" customHeight="1">
      <c r="A399" s="29" t="s">
        <v>70</v>
      </c>
      <c r="H399" s="26">
        <v>12</v>
      </c>
      <c r="K399" s="31"/>
      <c r="L399" s="3"/>
      <c r="M399" s="3"/>
      <c r="O399" s="3">
        <f>H399/G398</f>
        <v>0.8571428571428571</v>
      </c>
      <c r="P399" s="22">
        <v>18</v>
      </c>
      <c r="Q399" s="23">
        <f t="shared" si="86"/>
        <v>0.8571428571428571</v>
      </c>
      <c r="R399" s="3">
        <f t="shared" si="87"/>
        <v>0.1428571428571429</v>
      </c>
    </row>
    <row r="400" spans="1:22" ht="12.75" customHeight="1">
      <c r="A400" s="29" t="s">
        <v>73</v>
      </c>
      <c r="I400" s="26">
        <v>12</v>
      </c>
      <c r="K400" s="31">
        <v>1</v>
      </c>
      <c r="L400" s="3"/>
      <c r="M400" s="3"/>
      <c r="O400" s="3">
        <f>I400/H399</f>
        <v>1</v>
      </c>
      <c r="P400" s="22">
        <v>19</v>
      </c>
      <c r="Q400" s="23">
        <f t="shared" si="86"/>
        <v>1.0555555555555556</v>
      </c>
      <c r="R400" s="3">
        <f t="shared" si="87"/>
        <v>-5.555555555555558E-2</v>
      </c>
    </row>
    <row r="401" spans="1:22" ht="12.75" customHeight="1">
      <c r="A401" s="29" t="s">
        <v>76</v>
      </c>
      <c r="J401" s="26">
        <v>9</v>
      </c>
      <c r="K401" s="31">
        <v>6</v>
      </c>
      <c r="L401" s="3"/>
      <c r="M401" s="3"/>
      <c r="O401" s="3">
        <f>J401/I400</f>
        <v>0.75</v>
      </c>
      <c r="P401" s="22">
        <v>18</v>
      </c>
      <c r="Q401" s="23">
        <f t="shared" si="86"/>
        <v>0.94736842105263153</v>
      </c>
      <c r="R401" s="3">
        <f t="shared" si="87"/>
        <v>5.2631578947368474E-2</v>
      </c>
    </row>
    <row r="402" spans="1:22" ht="12.75" customHeight="1">
      <c r="A402" s="29" t="s">
        <v>80</v>
      </c>
      <c r="J402" s="26">
        <v>5</v>
      </c>
      <c r="K402" s="31">
        <v>4</v>
      </c>
      <c r="L402" s="3"/>
      <c r="M402" s="3"/>
      <c r="O402" s="3"/>
      <c r="P402" s="22">
        <v>10</v>
      </c>
      <c r="Q402" s="23"/>
      <c r="R402" s="3"/>
    </row>
    <row r="403" spans="1:22" ht="12.75" customHeight="1">
      <c r="A403" s="29" t="s">
        <v>84</v>
      </c>
      <c r="J403" s="26">
        <v>3</v>
      </c>
      <c r="K403" s="31"/>
      <c r="L403" s="3"/>
      <c r="M403" s="3"/>
      <c r="O403" s="3"/>
      <c r="P403" s="22">
        <v>4</v>
      </c>
      <c r="Q403" s="23"/>
      <c r="R403" s="3"/>
    </row>
    <row r="404" spans="1:22" ht="12.75" customHeight="1">
      <c r="A404" s="29" t="s">
        <v>87</v>
      </c>
      <c r="J404" s="26">
        <v>3</v>
      </c>
      <c r="K404" s="31"/>
      <c r="L404" s="3"/>
      <c r="M404" s="3"/>
      <c r="O404" s="3"/>
      <c r="P404" s="22">
        <v>5</v>
      </c>
      <c r="Q404" s="23"/>
      <c r="R404" s="3"/>
      <c r="S404" s="30" t="s">
        <v>83</v>
      </c>
      <c r="T404" s="30">
        <v>13</v>
      </c>
      <c r="U404" s="30">
        <f>K408</f>
        <v>13</v>
      </c>
      <c r="V404" s="30" t="s">
        <v>11</v>
      </c>
    </row>
    <row r="405" spans="1:22" ht="12.75" customHeight="1">
      <c r="A405" s="29" t="s">
        <v>88</v>
      </c>
      <c r="J405" s="26">
        <v>3</v>
      </c>
      <c r="K405" s="31">
        <v>2</v>
      </c>
      <c r="L405" s="3"/>
      <c r="M405" s="3"/>
      <c r="O405" s="3"/>
      <c r="P405" s="22">
        <v>4</v>
      </c>
      <c r="Q405" s="23"/>
      <c r="R405" s="3"/>
      <c r="S405" s="30" t="s">
        <v>85</v>
      </c>
      <c r="T405" s="23">
        <f>T404/B393</f>
        <v>0.37142857142857144</v>
      </c>
      <c r="U405" s="23">
        <f>T404/U404</f>
        <v>1</v>
      </c>
      <c r="V405" s="30" t="s">
        <v>86</v>
      </c>
    </row>
    <row r="406" spans="1:22" ht="12.75" customHeight="1">
      <c r="A406" s="29" t="s">
        <v>91</v>
      </c>
      <c r="J406" s="26">
        <v>1</v>
      </c>
      <c r="K406" s="31"/>
      <c r="L406" s="3"/>
      <c r="M406" s="3"/>
      <c r="O406" s="3"/>
      <c r="P406" s="22">
        <v>1</v>
      </c>
      <c r="Q406" s="23"/>
      <c r="R406" s="3"/>
    </row>
    <row r="407" spans="1:22" ht="12.75" customHeight="1">
      <c r="A407" s="29" t="s">
        <v>93</v>
      </c>
      <c r="K407" s="31"/>
      <c r="L407" s="3"/>
      <c r="M407" s="3"/>
      <c r="O407" s="3"/>
      <c r="P407" s="22"/>
      <c r="Q407" s="23"/>
      <c r="R407" s="3"/>
    </row>
    <row r="408" spans="1:22" ht="12.75" customHeight="1">
      <c r="K408" s="26">
        <f>SUM(K400:K405)</f>
        <v>13</v>
      </c>
      <c r="L408" s="3">
        <f>SUM(K400:K401)/B393</f>
        <v>0.2</v>
      </c>
      <c r="M408" s="3">
        <f>K408/B393</f>
        <v>0.37142857142857144</v>
      </c>
      <c r="N408" s="3">
        <f>M408-L408</f>
        <v>0.17142857142857143</v>
      </c>
      <c r="O408" s="3"/>
    </row>
    <row r="409" spans="1:22" ht="12.75" customHeight="1">
      <c r="A409" s="40" t="s">
        <v>90</v>
      </c>
      <c r="L409" s="3"/>
      <c r="M409" s="3"/>
      <c r="O409" s="3"/>
    </row>
    <row r="410" spans="1:22" ht="25.5" customHeight="1">
      <c r="B410" s="302" t="s">
        <v>2</v>
      </c>
      <c r="C410" s="303"/>
      <c r="D410" s="303"/>
      <c r="E410" s="303"/>
      <c r="F410" s="303"/>
      <c r="G410" s="303"/>
      <c r="H410" s="303"/>
      <c r="I410" s="303"/>
      <c r="J410" s="303"/>
      <c r="L410" s="7" t="s">
        <v>3</v>
      </c>
      <c r="M410" s="7" t="s">
        <v>4</v>
      </c>
      <c r="N410" s="52" t="s">
        <v>5</v>
      </c>
      <c r="O410" s="7" t="s">
        <v>6</v>
      </c>
      <c r="P410" s="6" t="s">
        <v>7</v>
      </c>
      <c r="Q410" s="6" t="s">
        <v>8</v>
      </c>
      <c r="R410" s="7" t="s">
        <v>9</v>
      </c>
    </row>
    <row r="411" spans="1:22" ht="12.75" customHeight="1">
      <c r="A411" s="53" t="s">
        <v>10</v>
      </c>
      <c r="B411" s="54">
        <v>1</v>
      </c>
      <c r="C411" s="54">
        <v>2</v>
      </c>
      <c r="D411" s="54">
        <v>3</v>
      </c>
      <c r="E411" s="54">
        <v>4</v>
      </c>
      <c r="F411" s="54">
        <v>5</v>
      </c>
      <c r="G411" s="54">
        <v>6</v>
      </c>
      <c r="H411" s="54">
        <v>7</v>
      </c>
      <c r="I411" s="54">
        <v>8</v>
      </c>
      <c r="J411" s="54">
        <v>9</v>
      </c>
      <c r="K411" s="55" t="s">
        <v>11</v>
      </c>
      <c r="L411" s="3"/>
      <c r="M411" s="3"/>
      <c r="O411" s="3"/>
      <c r="P411" s="15"/>
      <c r="Q411" s="15"/>
      <c r="R411" s="3"/>
    </row>
    <row r="412" spans="1:22" ht="12.75" customHeight="1">
      <c r="A412" s="29" t="s">
        <v>54</v>
      </c>
      <c r="B412" s="26">
        <v>24</v>
      </c>
      <c r="K412" s="31"/>
      <c r="L412" s="3"/>
      <c r="M412" s="3"/>
      <c r="O412" s="3"/>
      <c r="P412" s="18">
        <f>B412</f>
        <v>24</v>
      </c>
      <c r="Q412" s="15"/>
      <c r="R412" s="3"/>
    </row>
    <row r="413" spans="1:22" ht="12.75" customHeight="1">
      <c r="A413" s="29" t="s">
        <v>55</v>
      </c>
      <c r="C413" s="26">
        <v>21</v>
      </c>
      <c r="K413" s="31"/>
      <c r="L413" s="3"/>
      <c r="M413" s="3"/>
      <c r="N413" s="3"/>
      <c r="O413" s="3">
        <f>C413/B412</f>
        <v>0.875</v>
      </c>
      <c r="P413" s="22">
        <v>22</v>
      </c>
      <c r="Q413" s="23">
        <f t="shared" ref="Q413:Q420" si="88">P413/P412</f>
        <v>0.91666666666666663</v>
      </c>
      <c r="R413" s="3">
        <f t="shared" ref="R413:R420" si="89">100%-Q413</f>
        <v>8.333333333333337E-2</v>
      </c>
    </row>
    <row r="414" spans="1:22" ht="12.75" customHeight="1">
      <c r="A414" s="29" t="s">
        <v>56</v>
      </c>
      <c r="D414" s="26">
        <v>8</v>
      </c>
      <c r="K414" s="31"/>
      <c r="L414" s="3"/>
      <c r="M414" s="3"/>
      <c r="O414" s="3">
        <f>D414/C413</f>
        <v>0.38095238095238093</v>
      </c>
      <c r="P414" s="22">
        <v>14</v>
      </c>
      <c r="Q414" s="23">
        <f t="shared" si="88"/>
        <v>0.63636363636363635</v>
      </c>
      <c r="R414" s="3">
        <f t="shared" si="89"/>
        <v>0.36363636363636365</v>
      </c>
    </row>
    <row r="415" spans="1:22" ht="12.75" customHeight="1">
      <c r="A415" s="29" t="s">
        <v>57</v>
      </c>
      <c r="E415" s="26">
        <v>7</v>
      </c>
      <c r="K415" s="31"/>
      <c r="L415" s="3"/>
      <c r="M415" s="3"/>
      <c r="O415" s="3">
        <f>E415/D414</f>
        <v>0.875</v>
      </c>
      <c r="P415" s="22">
        <v>16</v>
      </c>
      <c r="Q415" s="23">
        <f t="shared" si="88"/>
        <v>1.1428571428571428</v>
      </c>
      <c r="R415" s="3">
        <f t="shared" si="89"/>
        <v>-0.14285714285714279</v>
      </c>
    </row>
    <row r="416" spans="1:22" ht="12.75" customHeight="1">
      <c r="A416" s="29" t="s">
        <v>69</v>
      </c>
      <c r="F416" s="26">
        <v>7</v>
      </c>
      <c r="K416" s="31"/>
      <c r="L416" s="3"/>
      <c r="M416" s="3"/>
      <c r="O416" s="3">
        <f>F416/E415</f>
        <v>1</v>
      </c>
      <c r="P416" s="22">
        <v>14</v>
      </c>
      <c r="Q416" s="23">
        <f t="shared" si="88"/>
        <v>0.875</v>
      </c>
      <c r="R416" s="3">
        <f t="shared" si="89"/>
        <v>0.125</v>
      </c>
    </row>
    <row r="417" spans="1:22" ht="12.75" customHeight="1">
      <c r="A417" s="29" t="s">
        <v>70</v>
      </c>
      <c r="G417" s="26">
        <v>7</v>
      </c>
      <c r="K417" s="31"/>
      <c r="L417" s="3"/>
      <c r="M417" s="3"/>
      <c r="O417" s="3">
        <f>G417/F416</f>
        <v>1</v>
      </c>
      <c r="P417" s="22">
        <v>11</v>
      </c>
      <c r="Q417" s="23">
        <f t="shared" si="88"/>
        <v>0.7857142857142857</v>
      </c>
      <c r="R417" s="3">
        <f t="shared" si="89"/>
        <v>0.2142857142857143</v>
      </c>
    </row>
    <row r="418" spans="1:22" ht="12.75" customHeight="1">
      <c r="A418" s="29" t="s">
        <v>73</v>
      </c>
      <c r="H418" s="26">
        <v>6</v>
      </c>
      <c r="K418" s="31"/>
      <c r="L418" s="3"/>
      <c r="M418" s="3"/>
      <c r="O418" s="3">
        <f>H418/G417</f>
        <v>0.8571428571428571</v>
      </c>
      <c r="P418" s="22">
        <v>9</v>
      </c>
      <c r="Q418" s="23">
        <f t="shared" si="88"/>
        <v>0.81818181818181823</v>
      </c>
      <c r="R418" s="3">
        <f t="shared" si="89"/>
        <v>0.18181818181818177</v>
      </c>
    </row>
    <row r="419" spans="1:22" ht="12.75" customHeight="1">
      <c r="A419" s="29" t="s">
        <v>76</v>
      </c>
      <c r="I419" s="26">
        <v>6</v>
      </c>
      <c r="K419" s="31"/>
      <c r="L419" s="3"/>
      <c r="M419" s="3"/>
      <c r="O419" s="3">
        <f>I419/H418</f>
        <v>1</v>
      </c>
      <c r="P419" s="22">
        <v>8</v>
      </c>
      <c r="Q419" s="23">
        <f t="shared" si="88"/>
        <v>0.88888888888888884</v>
      </c>
      <c r="R419" s="3">
        <f t="shared" si="89"/>
        <v>0.11111111111111116</v>
      </c>
    </row>
    <row r="420" spans="1:22" ht="12.75" customHeight="1">
      <c r="A420" s="29" t="s">
        <v>80</v>
      </c>
      <c r="J420" s="26">
        <v>6</v>
      </c>
      <c r="K420" s="31">
        <v>2</v>
      </c>
      <c r="L420" s="3"/>
      <c r="M420" s="3"/>
      <c r="O420" s="3">
        <f>J420/I419</f>
        <v>1</v>
      </c>
      <c r="P420" s="22">
        <v>8</v>
      </c>
      <c r="Q420" s="23">
        <f t="shared" si="88"/>
        <v>1</v>
      </c>
      <c r="R420" s="3">
        <f t="shared" si="89"/>
        <v>0</v>
      </c>
    </row>
    <row r="421" spans="1:22" ht="12.75" customHeight="1">
      <c r="A421" s="29" t="s">
        <v>84</v>
      </c>
      <c r="J421" s="26">
        <v>2</v>
      </c>
      <c r="K421" s="31"/>
      <c r="L421" s="3"/>
      <c r="M421" s="3"/>
      <c r="O421" s="3"/>
      <c r="P421" s="22">
        <v>8</v>
      </c>
      <c r="Q421" s="23"/>
      <c r="R421" s="3"/>
    </row>
    <row r="422" spans="1:22" ht="12.75" customHeight="1">
      <c r="A422" s="29" t="s">
        <v>87</v>
      </c>
      <c r="J422" s="26">
        <v>5</v>
      </c>
      <c r="K422" s="31">
        <v>4</v>
      </c>
      <c r="L422" s="3"/>
      <c r="M422" s="3"/>
      <c r="O422" s="3"/>
      <c r="P422" s="22">
        <v>7</v>
      </c>
      <c r="Q422" s="23"/>
      <c r="R422" s="3"/>
    </row>
    <row r="423" spans="1:22" ht="12.75" customHeight="1">
      <c r="A423" s="29" t="s">
        <v>88</v>
      </c>
      <c r="J423" s="26">
        <v>2</v>
      </c>
      <c r="K423" s="31">
        <v>1</v>
      </c>
      <c r="L423" s="3"/>
      <c r="M423" s="3"/>
      <c r="O423" s="3"/>
      <c r="P423" s="22">
        <v>3</v>
      </c>
      <c r="Q423" s="23"/>
      <c r="R423" s="3"/>
      <c r="S423" s="30" t="s">
        <v>83</v>
      </c>
      <c r="T423" s="30">
        <v>7</v>
      </c>
      <c r="U423" s="30">
        <f>K426</f>
        <v>9</v>
      </c>
      <c r="V423" s="30" t="s">
        <v>11</v>
      </c>
    </row>
    <row r="424" spans="1:22" ht="12.75" customHeight="1">
      <c r="A424" s="29" t="s">
        <v>91</v>
      </c>
      <c r="J424" s="26">
        <v>2</v>
      </c>
      <c r="K424" s="31">
        <v>1</v>
      </c>
      <c r="L424" s="3"/>
      <c r="M424" s="3"/>
      <c r="O424" s="3"/>
      <c r="P424" s="22">
        <v>2</v>
      </c>
      <c r="Q424" s="23"/>
      <c r="R424" s="3"/>
      <c r="S424" s="30" t="s">
        <v>85</v>
      </c>
      <c r="T424" s="23">
        <f>T423/B412</f>
        <v>0.29166666666666669</v>
      </c>
      <c r="U424" s="23">
        <f>T423/U423</f>
        <v>0.77777777777777779</v>
      </c>
      <c r="V424" s="30" t="s">
        <v>86</v>
      </c>
    </row>
    <row r="425" spans="1:22" ht="12.75" customHeight="1">
      <c r="A425" s="29" t="s">
        <v>93</v>
      </c>
      <c r="J425" s="26">
        <v>1</v>
      </c>
      <c r="K425" s="31">
        <v>1</v>
      </c>
      <c r="L425" s="3"/>
      <c r="M425" s="3"/>
      <c r="O425" s="3"/>
      <c r="P425" s="22">
        <v>1</v>
      </c>
      <c r="Q425" s="23"/>
      <c r="R425" s="3"/>
    </row>
    <row r="426" spans="1:22" ht="12.75" customHeight="1">
      <c r="K426" s="26">
        <f>SUM(K420:K425)</f>
        <v>9</v>
      </c>
      <c r="L426" s="3">
        <f>K420/B412</f>
        <v>8.3333333333333329E-2</v>
      </c>
      <c r="M426" s="3">
        <f>K426/B412</f>
        <v>0.375</v>
      </c>
      <c r="N426" s="3">
        <f>M426-L426</f>
        <v>0.29166666666666669</v>
      </c>
      <c r="O426" s="3"/>
    </row>
    <row r="427" spans="1:22" ht="12.75" customHeight="1">
      <c r="A427" s="40" t="s">
        <v>92</v>
      </c>
      <c r="L427" s="3"/>
      <c r="M427" s="3"/>
      <c r="O427" s="3"/>
    </row>
    <row r="428" spans="1:22" ht="25.5" customHeight="1">
      <c r="B428" s="302" t="s">
        <v>2</v>
      </c>
      <c r="C428" s="303"/>
      <c r="D428" s="303"/>
      <c r="E428" s="303"/>
      <c r="F428" s="303"/>
      <c r="G428" s="303"/>
      <c r="H428" s="303"/>
      <c r="I428" s="303"/>
      <c r="J428" s="303"/>
      <c r="L428" s="7" t="s">
        <v>3</v>
      </c>
      <c r="M428" s="7" t="s">
        <v>4</v>
      </c>
      <c r="N428" s="52" t="s">
        <v>5</v>
      </c>
      <c r="O428" s="7" t="s">
        <v>6</v>
      </c>
      <c r="P428" s="6" t="s">
        <v>7</v>
      </c>
      <c r="Q428" s="6" t="s">
        <v>8</v>
      </c>
      <c r="R428" s="7" t="s">
        <v>9</v>
      </c>
    </row>
    <row r="429" spans="1:22" ht="12.75" customHeight="1">
      <c r="A429" s="53" t="s">
        <v>10</v>
      </c>
      <c r="B429" s="54">
        <v>1</v>
      </c>
      <c r="C429" s="54">
        <v>2</v>
      </c>
      <c r="D429" s="54">
        <v>3</v>
      </c>
      <c r="E429" s="54">
        <v>4</v>
      </c>
      <c r="F429" s="54">
        <v>5</v>
      </c>
      <c r="G429" s="54">
        <v>6</v>
      </c>
      <c r="H429" s="54">
        <v>7</v>
      </c>
      <c r="I429" s="54">
        <v>8</v>
      </c>
      <c r="J429" s="54">
        <v>9</v>
      </c>
      <c r="K429" s="55" t="s">
        <v>11</v>
      </c>
      <c r="L429" s="3"/>
      <c r="M429" s="3"/>
      <c r="O429" s="3"/>
      <c r="P429" s="15"/>
      <c r="Q429" s="15"/>
      <c r="R429" s="3"/>
    </row>
    <row r="430" spans="1:22" ht="12.75" customHeight="1">
      <c r="A430" s="29" t="s">
        <v>55</v>
      </c>
      <c r="B430" s="26">
        <v>27</v>
      </c>
      <c r="K430" s="31"/>
      <c r="L430" s="3"/>
      <c r="M430" s="3"/>
      <c r="O430" s="3"/>
      <c r="P430" s="18">
        <f>B430</f>
        <v>27</v>
      </c>
      <c r="Q430" s="15"/>
      <c r="R430" s="3"/>
    </row>
    <row r="431" spans="1:22" ht="12.75" customHeight="1">
      <c r="A431" s="29" t="s">
        <v>56</v>
      </c>
      <c r="C431" s="26">
        <v>25</v>
      </c>
      <c r="K431" s="31"/>
      <c r="L431" s="3"/>
      <c r="M431" s="3"/>
      <c r="N431" s="3"/>
      <c r="O431" s="3">
        <f>C431/B430</f>
        <v>0.92592592592592593</v>
      </c>
      <c r="P431" s="22">
        <v>25</v>
      </c>
      <c r="Q431" s="23">
        <f t="shared" ref="Q431:Q438" si="90">P431/P430</f>
        <v>0.92592592592592593</v>
      </c>
      <c r="R431" s="3">
        <f t="shared" ref="R431:R438" si="91">100%-Q431</f>
        <v>7.407407407407407E-2</v>
      </c>
    </row>
    <row r="432" spans="1:22" ht="12.75" customHeight="1">
      <c r="A432" s="29" t="s">
        <v>57</v>
      </c>
      <c r="D432" s="26">
        <v>20</v>
      </c>
      <c r="K432" s="31"/>
      <c r="L432" s="3"/>
      <c r="M432" s="3"/>
      <c r="O432" s="3">
        <f>D432/C431</f>
        <v>0.8</v>
      </c>
      <c r="P432" s="22">
        <v>22</v>
      </c>
      <c r="Q432" s="23">
        <f t="shared" si="90"/>
        <v>0.88</v>
      </c>
      <c r="R432" s="3">
        <f t="shared" si="91"/>
        <v>0.12</v>
      </c>
    </row>
    <row r="433" spans="1:22" ht="12.75" customHeight="1">
      <c r="A433" s="29" t="s">
        <v>69</v>
      </c>
      <c r="E433" s="26">
        <v>18</v>
      </c>
      <c r="K433" s="31"/>
      <c r="L433" s="3"/>
      <c r="M433" s="3"/>
      <c r="O433" s="3">
        <f>E433/D432</f>
        <v>0.9</v>
      </c>
      <c r="P433" s="22">
        <v>20</v>
      </c>
      <c r="Q433" s="23">
        <f t="shared" si="90"/>
        <v>0.90909090909090906</v>
      </c>
      <c r="R433" s="3">
        <f t="shared" si="91"/>
        <v>9.0909090909090939E-2</v>
      </c>
    </row>
    <row r="434" spans="1:22" ht="12.75" customHeight="1">
      <c r="A434" s="29" t="s">
        <v>70</v>
      </c>
      <c r="F434" s="26">
        <v>15</v>
      </c>
      <c r="K434" s="31"/>
      <c r="L434" s="3"/>
      <c r="M434" s="3"/>
      <c r="O434" s="3">
        <f>F434/E433</f>
        <v>0.83333333333333337</v>
      </c>
      <c r="P434" s="22">
        <v>20</v>
      </c>
      <c r="Q434" s="23">
        <f t="shared" si="90"/>
        <v>1</v>
      </c>
      <c r="R434" s="3">
        <f t="shared" si="91"/>
        <v>0</v>
      </c>
    </row>
    <row r="435" spans="1:22" ht="12.75" customHeight="1">
      <c r="A435" s="29" t="s">
        <v>73</v>
      </c>
      <c r="G435" s="26">
        <v>15</v>
      </c>
      <c r="K435" s="31"/>
      <c r="L435" s="3"/>
      <c r="M435" s="3"/>
      <c r="O435" s="3">
        <f>G435/F434</f>
        <v>1</v>
      </c>
      <c r="P435" s="22">
        <v>18</v>
      </c>
      <c r="Q435" s="23">
        <f t="shared" si="90"/>
        <v>0.9</v>
      </c>
      <c r="R435" s="3">
        <f t="shared" si="91"/>
        <v>9.9999999999999978E-2</v>
      </c>
    </row>
    <row r="436" spans="1:22" ht="12.75" customHeight="1">
      <c r="A436" s="29" t="s">
        <v>76</v>
      </c>
      <c r="H436" s="26">
        <v>14</v>
      </c>
      <c r="K436" s="31"/>
      <c r="L436" s="3"/>
      <c r="M436" s="3"/>
      <c r="O436" s="3">
        <f>H436/G435</f>
        <v>0.93333333333333335</v>
      </c>
      <c r="P436" s="22">
        <v>18</v>
      </c>
      <c r="Q436" s="23">
        <f t="shared" si="90"/>
        <v>1</v>
      </c>
      <c r="R436" s="3">
        <f t="shared" si="91"/>
        <v>0</v>
      </c>
    </row>
    <row r="437" spans="1:22" ht="12.75" customHeight="1">
      <c r="A437" s="29" t="s">
        <v>80</v>
      </c>
      <c r="I437" s="26">
        <v>14</v>
      </c>
      <c r="K437" s="31"/>
      <c r="L437" s="3"/>
      <c r="M437" s="3"/>
      <c r="O437" s="3">
        <f>I437/H436</f>
        <v>1</v>
      </c>
      <c r="P437" s="22">
        <v>18</v>
      </c>
      <c r="Q437" s="23">
        <f t="shared" si="90"/>
        <v>1</v>
      </c>
      <c r="R437" s="3">
        <f t="shared" si="91"/>
        <v>0</v>
      </c>
    </row>
    <row r="438" spans="1:22" ht="12.75" customHeight="1">
      <c r="A438" s="29" t="s">
        <v>84</v>
      </c>
      <c r="J438" s="26">
        <v>14</v>
      </c>
      <c r="K438" s="31">
        <v>12</v>
      </c>
      <c r="L438" s="3"/>
      <c r="M438" s="3"/>
      <c r="O438" s="3">
        <f>J438/I437</f>
        <v>1</v>
      </c>
      <c r="P438" s="22">
        <v>18</v>
      </c>
      <c r="Q438" s="23">
        <f t="shared" si="90"/>
        <v>1</v>
      </c>
      <c r="R438" s="3">
        <f t="shared" si="91"/>
        <v>0</v>
      </c>
    </row>
    <row r="439" spans="1:22" ht="12.75" customHeight="1">
      <c r="A439" s="29" t="s">
        <v>87</v>
      </c>
      <c r="J439" s="26">
        <v>2</v>
      </c>
      <c r="K439" s="31">
        <v>2</v>
      </c>
      <c r="L439" s="3"/>
      <c r="M439" s="3"/>
      <c r="O439" s="3"/>
      <c r="P439" s="22">
        <v>5</v>
      </c>
      <c r="Q439" s="23"/>
      <c r="R439" s="3"/>
    </row>
    <row r="440" spans="1:22" ht="12.75" customHeight="1">
      <c r="A440" s="29" t="s">
        <v>88</v>
      </c>
      <c r="J440" s="26">
        <v>1</v>
      </c>
      <c r="K440" s="31">
        <v>1</v>
      </c>
      <c r="L440" s="3"/>
      <c r="M440" s="3"/>
      <c r="O440" s="3"/>
      <c r="P440" s="22">
        <v>3</v>
      </c>
      <c r="Q440" s="23"/>
      <c r="R440" s="3"/>
    </row>
    <row r="441" spans="1:22" ht="12.75" customHeight="1">
      <c r="A441" s="29" t="s">
        <v>91</v>
      </c>
      <c r="J441" s="26">
        <v>1</v>
      </c>
      <c r="K441" s="31"/>
      <c r="L441" s="3"/>
      <c r="M441" s="3"/>
      <c r="O441" s="3"/>
      <c r="P441" s="22">
        <v>1</v>
      </c>
      <c r="Q441" s="23"/>
      <c r="R441" s="3"/>
      <c r="S441" s="30" t="s">
        <v>83</v>
      </c>
      <c r="T441" s="30">
        <v>15</v>
      </c>
      <c r="U441" s="30">
        <f>K443</f>
        <v>16</v>
      </c>
      <c r="V441" s="30" t="s">
        <v>11</v>
      </c>
    </row>
    <row r="442" spans="1:22" ht="12.75" customHeight="1">
      <c r="A442" s="29" t="s">
        <v>93</v>
      </c>
      <c r="J442" s="26">
        <v>1</v>
      </c>
      <c r="K442" s="31">
        <v>1</v>
      </c>
      <c r="L442" s="3"/>
      <c r="M442" s="3"/>
      <c r="O442" s="3"/>
      <c r="P442" s="22">
        <v>1</v>
      </c>
      <c r="Q442" s="23"/>
      <c r="R442" s="3"/>
      <c r="S442" s="30" t="s">
        <v>85</v>
      </c>
      <c r="T442" s="23">
        <f>T441/B430</f>
        <v>0.55555555555555558</v>
      </c>
      <c r="U442" s="23">
        <f>T441/U441</f>
        <v>0.9375</v>
      </c>
      <c r="V442" s="30" t="s">
        <v>86</v>
      </c>
    </row>
    <row r="443" spans="1:22" ht="12.75" customHeight="1">
      <c r="K443" s="26">
        <f>SUM(K438:K442)</f>
        <v>16</v>
      </c>
      <c r="L443" s="3">
        <f>K438/B430</f>
        <v>0.44444444444444442</v>
      </c>
      <c r="M443" s="3">
        <f>K443/B430</f>
        <v>0.59259259259259256</v>
      </c>
      <c r="N443" s="3">
        <f>M443-L443</f>
        <v>0.14814814814814814</v>
      </c>
      <c r="O443" s="3"/>
    </row>
    <row r="444" spans="1:22" ht="12.75" customHeight="1">
      <c r="L444" s="3"/>
      <c r="M444" s="3"/>
      <c r="N444" s="3"/>
      <c r="O444" s="3"/>
    </row>
    <row r="445" spans="1:22" ht="12.75" customHeight="1">
      <c r="A445" s="40" t="s">
        <v>95</v>
      </c>
      <c r="L445" s="3"/>
      <c r="M445" s="3"/>
      <c r="O445" s="3"/>
    </row>
    <row r="446" spans="1:22" ht="25.5" customHeight="1">
      <c r="B446" s="302" t="s">
        <v>2</v>
      </c>
      <c r="C446" s="303"/>
      <c r="D446" s="303"/>
      <c r="E446" s="303"/>
      <c r="F446" s="303"/>
      <c r="G446" s="303"/>
      <c r="H446" s="303"/>
      <c r="I446" s="303"/>
      <c r="J446" s="303"/>
      <c r="L446" s="7" t="s">
        <v>3</v>
      </c>
      <c r="M446" s="7" t="s">
        <v>4</v>
      </c>
      <c r="N446" s="52" t="s">
        <v>5</v>
      </c>
      <c r="O446" s="7" t="s">
        <v>6</v>
      </c>
      <c r="P446" s="6" t="s">
        <v>7</v>
      </c>
      <c r="Q446" s="6" t="s">
        <v>8</v>
      </c>
      <c r="R446" s="7" t="s">
        <v>9</v>
      </c>
    </row>
    <row r="447" spans="1:22" ht="12.75" customHeight="1">
      <c r="A447" s="53" t="s">
        <v>10</v>
      </c>
      <c r="B447" s="54">
        <v>1</v>
      </c>
      <c r="C447" s="54">
        <v>2</v>
      </c>
      <c r="D447" s="54">
        <v>3</v>
      </c>
      <c r="E447" s="54">
        <v>4</v>
      </c>
      <c r="F447" s="54">
        <v>5</v>
      </c>
      <c r="G447" s="54">
        <v>6</v>
      </c>
      <c r="H447" s="54">
        <v>7</v>
      </c>
      <c r="I447" s="54">
        <v>8</v>
      </c>
      <c r="J447" s="54">
        <v>9</v>
      </c>
      <c r="K447" s="55" t="s">
        <v>11</v>
      </c>
      <c r="L447" s="3"/>
      <c r="M447" s="3"/>
      <c r="O447" s="3"/>
      <c r="P447" s="15"/>
      <c r="Q447" s="15"/>
      <c r="R447" s="3"/>
    </row>
    <row r="448" spans="1:22" ht="12.75" customHeight="1">
      <c r="A448" s="29" t="s">
        <v>56</v>
      </c>
      <c r="B448" s="26">
        <v>30</v>
      </c>
      <c r="K448" s="31"/>
      <c r="L448" s="3"/>
      <c r="M448" s="3"/>
      <c r="O448" s="3"/>
      <c r="P448" s="18">
        <f>B448</f>
        <v>30</v>
      </c>
      <c r="Q448" s="15"/>
      <c r="R448" s="3"/>
    </row>
    <row r="449" spans="1:30" ht="12.75" customHeight="1">
      <c r="A449" s="29" t="s">
        <v>57</v>
      </c>
      <c r="C449" s="26">
        <v>13</v>
      </c>
      <c r="K449" s="31"/>
      <c r="L449" s="3"/>
      <c r="M449" s="3"/>
      <c r="N449" s="3"/>
      <c r="O449" s="3">
        <f>C449/B448</f>
        <v>0.43333333333333335</v>
      </c>
      <c r="P449" s="22">
        <v>13</v>
      </c>
      <c r="Q449" s="23">
        <f t="shared" ref="Q449:Q456" si="92">P449/P448</f>
        <v>0.43333333333333335</v>
      </c>
      <c r="R449" s="3">
        <f t="shared" ref="R449:R456" si="93">100%-Q449</f>
        <v>0.56666666666666665</v>
      </c>
    </row>
    <row r="450" spans="1:30" ht="12.75" customHeight="1">
      <c r="A450" s="29" t="s">
        <v>69</v>
      </c>
      <c r="D450" s="26">
        <v>11</v>
      </c>
      <c r="K450" s="31"/>
      <c r="L450" s="3"/>
      <c r="M450" s="3"/>
      <c r="O450" s="3">
        <f>D450/C449</f>
        <v>0.84615384615384615</v>
      </c>
      <c r="P450" s="22">
        <v>12</v>
      </c>
      <c r="Q450" s="23">
        <f t="shared" si="92"/>
        <v>0.92307692307692313</v>
      </c>
      <c r="R450" s="3">
        <f t="shared" si="93"/>
        <v>7.6923076923076872E-2</v>
      </c>
    </row>
    <row r="451" spans="1:30" ht="12.75" customHeight="1">
      <c r="A451" s="29" t="s">
        <v>70</v>
      </c>
      <c r="E451" s="26">
        <v>11</v>
      </c>
      <c r="K451" s="31"/>
      <c r="L451" s="3"/>
      <c r="M451" s="3"/>
      <c r="O451" s="3">
        <f>E451/D450</f>
        <v>1</v>
      </c>
      <c r="P451" s="22">
        <v>13</v>
      </c>
      <c r="Q451" s="23">
        <f t="shared" si="92"/>
        <v>1.0833333333333333</v>
      </c>
      <c r="R451" s="3">
        <f t="shared" si="93"/>
        <v>-8.3333333333333259E-2</v>
      </c>
    </row>
    <row r="452" spans="1:30" ht="12.75" customHeight="1">
      <c r="A452" s="29" t="s">
        <v>73</v>
      </c>
      <c r="F452" s="26">
        <v>10</v>
      </c>
      <c r="K452" s="31"/>
      <c r="L452" s="3"/>
      <c r="M452" s="3"/>
      <c r="O452" s="3">
        <f>F452/E451</f>
        <v>0.90909090909090906</v>
      </c>
      <c r="P452" s="22">
        <v>12</v>
      </c>
      <c r="Q452" s="23">
        <f t="shared" si="92"/>
        <v>0.92307692307692313</v>
      </c>
      <c r="R452" s="3">
        <f t="shared" si="93"/>
        <v>7.6923076923076872E-2</v>
      </c>
    </row>
    <row r="453" spans="1:30" ht="12.75" customHeight="1">
      <c r="A453" s="29" t="s">
        <v>76</v>
      </c>
      <c r="G453" s="26">
        <v>10</v>
      </c>
      <c r="K453" s="31"/>
      <c r="L453" s="3"/>
      <c r="M453" s="3"/>
      <c r="O453" s="3">
        <f>G453/F452</f>
        <v>1</v>
      </c>
      <c r="P453" s="22">
        <v>11</v>
      </c>
      <c r="Q453" s="23">
        <f t="shared" si="92"/>
        <v>0.91666666666666663</v>
      </c>
      <c r="R453" s="3">
        <f t="shared" si="93"/>
        <v>8.333333333333337E-2</v>
      </c>
    </row>
    <row r="454" spans="1:30" ht="12.75" customHeight="1">
      <c r="A454" s="29" t="s">
        <v>80</v>
      </c>
      <c r="H454" s="26">
        <v>9</v>
      </c>
      <c r="K454" s="31"/>
      <c r="L454" s="3"/>
      <c r="M454" s="3"/>
      <c r="O454" s="3">
        <f>H454/G453</f>
        <v>0.9</v>
      </c>
      <c r="P454" s="22">
        <v>11</v>
      </c>
      <c r="Q454" s="23">
        <f t="shared" si="92"/>
        <v>1</v>
      </c>
      <c r="R454" s="3">
        <f t="shared" si="93"/>
        <v>0</v>
      </c>
    </row>
    <row r="455" spans="1:30" ht="12.75" customHeight="1">
      <c r="A455" s="29" t="s">
        <v>84</v>
      </c>
      <c r="I455" s="26">
        <v>9</v>
      </c>
      <c r="K455" s="31"/>
      <c r="L455" s="3"/>
      <c r="M455" s="3"/>
      <c r="O455" s="3">
        <f>I455/H454</f>
        <v>1</v>
      </c>
      <c r="P455" s="22">
        <v>11</v>
      </c>
      <c r="Q455" s="23">
        <f t="shared" si="92"/>
        <v>1</v>
      </c>
      <c r="R455" s="3">
        <f t="shared" si="93"/>
        <v>0</v>
      </c>
      <c r="AC455" s="59" t="s">
        <v>55</v>
      </c>
      <c r="AD455" s="30">
        <v>14</v>
      </c>
    </row>
    <row r="456" spans="1:30" ht="12.75" customHeight="1">
      <c r="A456" s="29" t="s">
        <v>87</v>
      </c>
      <c r="J456" s="26">
        <v>9</v>
      </c>
      <c r="K456" s="31">
        <v>5</v>
      </c>
      <c r="L456" s="3"/>
      <c r="M456" s="3"/>
      <c r="O456" s="3">
        <f>J456/I455</f>
        <v>1</v>
      </c>
      <c r="P456" s="22">
        <v>10</v>
      </c>
      <c r="Q456" s="23">
        <f t="shared" si="92"/>
        <v>0.90909090909090906</v>
      </c>
      <c r="R456" s="3">
        <f t="shared" si="93"/>
        <v>9.0909090909090939E-2</v>
      </c>
      <c r="AC456" s="59" t="s">
        <v>56</v>
      </c>
      <c r="AD456" s="30">
        <v>1</v>
      </c>
    </row>
    <row r="457" spans="1:30" ht="12.75" customHeight="1">
      <c r="A457" s="29" t="s">
        <v>88</v>
      </c>
      <c r="J457" s="26">
        <v>2</v>
      </c>
      <c r="K457" s="31"/>
      <c r="L457" s="3"/>
      <c r="M457" s="3"/>
      <c r="O457" s="3"/>
      <c r="P457" s="22">
        <v>10</v>
      </c>
      <c r="Q457" s="23"/>
      <c r="R457" s="3"/>
      <c r="AC457" s="59" t="s">
        <v>57</v>
      </c>
      <c r="AD457" s="30">
        <v>5</v>
      </c>
    </row>
    <row r="458" spans="1:30" ht="12.75" customHeight="1">
      <c r="A458" s="29" t="s">
        <v>91</v>
      </c>
      <c r="J458" s="26">
        <v>4</v>
      </c>
      <c r="K458" s="31">
        <v>3</v>
      </c>
      <c r="L458" s="3"/>
      <c r="M458" s="3"/>
      <c r="O458" s="3"/>
      <c r="P458" s="22">
        <v>10</v>
      </c>
      <c r="Q458" s="23"/>
      <c r="R458" s="3"/>
    </row>
    <row r="459" spans="1:30" ht="12.75" customHeight="1">
      <c r="A459" s="29" t="s">
        <v>93</v>
      </c>
      <c r="J459" s="26">
        <v>1</v>
      </c>
      <c r="K459" s="31">
        <v>1</v>
      </c>
      <c r="L459" s="3"/>
      <c r="M459" s="3"/>
      <c r="O459" s="3"/>
      <c r="P459" s="22">
        <v>6</v>
      </c>
      <c r="Q459" s="23"/>
      <c r="R459" s="3"/>
      <c r="S459" s="30" t="s">
        <v>83</v>
      </c>
      <c r="T459" s="30">
        <v>5</v>
      </c>
      <c r="U459" s="30">
        <f>K461</f>
        <v>12</v>
      </c>
      <c r="V459" s="30" t="s">
        <v>11</v>
      </c>
    </row>
    <row r="460" spans="1:30" ht="12.75" customHeight="1">
      <c r="A460" s="29" t="s">
        <v>94</v>
      </c>
      <c r="J460" s="26">
        <v>3</v>
      </c>
      <c r="K460" s="31">
        <v>3</v>
      </c>
      <c r="L460" s="3"/>
      <c r="M460" s="3"/>
      <c r="O460" s="3"/>
      <c r="P460" s="22">
        <v>5</v>
      </c>
      <c r="Q460" s="23"/>
      <c r="R460" s="3"/>
      <c r="S460" s="30" t="s">
        <v>85</v>
      </c>
      <c r="T460" s="23">
        <f>T459/B448</f>
        <v>0.16666666666666666</v>
      </c>
      <c r="U460" s="23">
        <f>T459/U459</f>
        <v>0.41666666666666669</v>
      </c>
      <c r="V460" s="30" t="s">
        <v>86</v>
      </c>
    </row>
    <row r="461" spans="1:30" ht="12.75" customHeight="1">
      <c r="K461" s="26">
        <f>SUM(K456:K460)</f>
        <v>12</v>
      </c>
      <c r="L461" s="3">
        <f>K456/B448</f>
        <v>0.16666666666666666</v>
      </c>
      <c r="M461" s="3">
        <f>K461/B448</f>
        <v>0.4</v>
      </c>
      <c r="N461" s="3">
        <f>M461-L461</f>
        <v>0.23333333333333336</v>
      </c>
      <c r="O461" s="3"/>
      <c r="S461" s="30"/>
      <c r="T461" s="30"/>
      <c r="U461" s="30"/>
      <c r="V461" s="30"/>
      <c r="X461" s="59" t="s">
        <v>57</v>
      </c>
      <c r="Y461" s="30">
        <v>5</v>
      </c>
    </row>
    <row r="462" spans="1:30" ht="12.75" customHeight="1">
      <c r="L462" s="3"/>
      <c r="M462" s="3"/>
      <c r="N462" s="3"/>
      <c r="O462" s="3"/>
      <c r="S462" s="30"/>
      <c r="T462" s="23"/>
      <c r="U462" s="23"/>
      <c r="V462" s="30"/>
      <c r="X462" s="59"/>
      <c r="Y462" s="30"/>
    </row>
    <row r="463" spans="1:30" ht="12.75" customHeight="1">
      <c r="A463" s="40" t="s">
        <v>96</v>
      </c>
      <c r="L463" s="3"/>
      <c r="M463" s="3"/>
      <c r="O463" s="3"/>
      <c r="S463" s="30"/>
      <c r="T463" s="30"/>
      <c r="U463" s="30"/>
      <c r="V463" s="30"/>
    </row>
    <row r="464" spans="1:30" ht="25.5" customHeight="1">
      <c r="B464" s="302" t="s">
        <v>2</v>
      </c>
      <c r="C464" s="303"/>
      <c r="D464" s="303"/>
      <c r="E464" s="303"/>
      <c r="F464" s="303"/>
      <c r="G464" s="303"/>
      <c r="H464" s="303"/>
      <c r="I464" s="303"/>
      <c r="J464" s="303"/>
      <c r="L464" s="7" t="s">
        <v>3</v>
      </c>
      <c r="M464" s="7" t="s">
        <v>4</v>
      </c>
      <c r="N464" s="52" t="s">
        <v>5</v>
      </c>
      <c r="O464" s="7" t="s">
        <v>6</v>
      </c>
      <c r="P464" s="6" t="s">
        <v>7</v>
      </c>
      <c r="Q464" s="6" t="s">
        <v>8</v>
      </c>
      <c r="R464" s="7" t="s">
        <v>9</v>
      </c>
      <c r="S464" s="30"/>
      <c r="T464" s="30"/>
      <c r="U464" s="30"/>
      <c r="V464" s="30"/>
    </row>
    <row r="465" spans="1:22" ht="12.75" customHeight="1">
      <c r="A465" s="53" t="s">
        <v>10</v>
      </c>
      <c r="B465" s="54">
        <v>1</v>
      </c>
      <c r="C465" s="54">
        <v>2</v>
      </c>
      <c r="D465" s="54">
        <v>3</v>
      </c>
      <c r="E465" s="54">
        <v>4</v>
      </c>
      <c r="F465" s="54">
        <v>5</v>
      </c>
      <c r="G465" s="54">
        <v>6</v>
      </c>
      <c r="H465" s="54">
        <v>7</v>
      </c>
      <c r="I465" s="54">
        <v>8</v>
      </c>
      <c r="J465" s="54">
        <v>9</v>
      </c>
      <c r="K465" s="55" t="s">
        <v>11</v>
      </c>
      <c r="L465" s="3"/>
      <c r="M465" s="3"/>
      <c r="O465" s="3"/>
      <c r="P465" s="15"/>
      <c r="Q465" s="15"/>
      <c r="R465" s="3"/>
      <c r="S465" s="30"/>
      <c r="T465" s="30"/>
      <c r="U465" s="30"/>
      <c r="V465" s="30"/>
    </row>
    <row r="466" spans="1:22" ht="12.75" customHeight="1">
      <c r="A466" s="29" t="s">
        <v>57</v>
      </c>
      <c r="B466" s="26">
        <v>29</v>
      </c>
      <c r="K466" s="31"/>
      <c r="L466" s="3"/>
      <c r="M466" s="3"/>
      <c r="O466" s="3"/>
      <c r="P466" s="18">
        <f>B466</f>
        <v>29</v>
      </c>
      <c r="Q466" s="15"/>
      <c r="R466" s="3"/>
      <c r="S466" s="30"/>
      <c r="T466" s="30"/>
      <c r="U466" s="30"/>
      <c r="V466" s="30"/>
    </row>
    <row r="467" spans="1:22" ht="12.75" customHeight="1">
      <c r="A467" s="29" t="s">
        <v>69</v>
      </c>
      <c r="C467" s="26">
        <v>21</v>
      </c>
      <c r="K467" s="31"/>
      <c r="L467" s="3"/>
      <c r="M467" s="3"/>
      <c r="N467" s="3"/>
      <c r="O467" s="3">
        <f>C467/B466</f>
        <v>0.72413793103448276</v>
      </c>
      <c r="P467" s="22">
        <v>22</v>
      </c>
      <c r="Q467" s="23">
        <f t="shared" ref="Q467:Q474" si="94">P467/P466</f>
        <v>0.75862068965517238</v>
      </c>
      <c r="R467" s="3">
        <f t="shared" ref="R467:R474" si="95">100%-Q467</f>
        <v>0.24137931034482762</v>
      </c>
      <c r="S467" s="30"/>
      <c r="T467" s="30"/>
      <c r="U467" s="30"/>
      <c r="V467" s="30"/>
    </row>
    <row r="468" spans="1:22" ht="12.75" customHeight="1">
      <c r="A468" s="29" t="s">
        <v>70</v>
      </c>
      <c r="D468" s="26">
        <v>19</v>
      </c>
      <c r="K468" s="31"/>
      <c r="L468" s="3"/>
      <c r="M468" s="3"/>
      <c r="O468" s="3">
        <f>D468/C467</f>
        <v>0.90476190476190477</v>
      </c>
      <c r="P468" s="22">
        <v>22</v>
      </c>
      <c r="Q468" s="23">
        <f t="shared" si="94"/>
        <v>1</v>
      </c>
      <c r="R468" s="3">
        <f t="shared" si="95"/>
        <v>0</v>
      </c>
      <c r="S468" s="30"/>
      <c r="T468" s="30"/>
      <c r="U468" s="30"/>
      <c r="V468" s="30"/>
    </row>
    <row r="469" spans="1:22" ht="12.75" customHeight="1">
      <c r="A469" s="26">
        <v>1101</v>
      </c>
      <c r="E469" s="26">
        <v>11</v>
      </c>
      <c r="K469" s="31"/>
      <c r="L469" s="3"/>
      <c r="M469" s="3"/>
      <c r="O469" s="3">
        <f>E469/D468</f>
        <v>0.57894736842105265</v>
      </c>
      <c r="P469" s="22">
        <v>22</v>
      </c>
      <c r="Q469" s="23">
        <f t="shared" si="94"/>
        <v>1</v>
      </c>
      <c r="R469" s="3">
        <f t="shared" si="95"/>
        <v>0</v>
      </c>
      <c r="S469" s="30"/>
      <c r="T469" s="30"/>
      <c r="U469" s="30"/>
      <c r="V469" s="30"/>
    </row>
    <row r="470" spans="1:22" ht="12.75" customHeight="1">
      <c r="A470" s="26">
        <v>1102</v>
      </c>
      <c r="F470" s="26">
        <v>11</v>
      </c>
      <c r="K470" s="31"/>
      <c r="L470" s="3"/>
      <c r="M470" s="3"/>
      <c r="O470" s="3">
        <f>F470/E469</f>
        <v>1</v>
      </c>
      <c r="P470" s="22">
        <v>21</v>
      </c>
      <c r="Q470" s="23">
        <f t="shared" si="94"/>
        <v>0.95454545454545459</v>
      </c>
      <c r="R470" s="3">
        <f t="shared" si="95"/>
        <v>4.5454545454545414E-2</v>
      </c>
      <c r="S470" s="30"/>
      <c r="T470" s="30"/>
      <c r="U470" s="30"/>
      <c r="V470" s="30"/>
    </row>
    <row r="471" spans="1:22" ht="12.75" customHeight="1">
      <c r="A471" s="26">
        <v>1201</v>
      </c>
      <c r="G471" s="26">
        <v>11</v>
      </c>
      <c r="K471" s="31"/>
      <c r="L471" s="3"/>
      <c r="M471" s="3"/>
      <c r="O471" s="3">
        <f>G471/F470</f>
        <v>1</v>
      </c>
      <c r="P471" s="22">
        <v>19</v>
      </c>
      <c r="Q471" s="23">
        <f t="shared" si="94"/>
        <v>0.90476190476190477</v>
      </c>
      <c r="R471" s="3">
        <f t="shared" si="95"/>
        <v>9.5238095238095233E-2</v>
      </c>
      <c r="S471" s="30"/>
      <c r="T471" s="30"/>
      <c r="U471" s="30"/>
      <c r="V471" s="30"/>
    </row>
    <row r="472" spans="1:22" ht="12.75" customHeight="1">
      <c r="A472" s="26">
        <v>1202</v>
      </c>
      <c r="H472" s="26">
        <v>8</v>
      </c>
      <c r="K472" s="31"/>
      <c r="L472" s="3"/>
      <c r="M472" s="3"/>
      <c r="O472" s="3">
        <f>H472/G471</f>
        <v>0.72727272727272729</v>
      </c>
      <c r="P472" s="22">
        <v>19</v>
      </c>
      <c r="Q472" s="23">
        <f t="shared" si="94"/>
        <v>1</v>
      </c>
      <c r="R472" s="3">
        <f t="shared" si="95"/>
        <v>0</v>
      </c>
      <c r="S472" s="30"/>
      <c r="T472" s="30"/>
      <c r="U472" s="30"/>
      <c r="V472" s="30"/>
    </row>
    <row r="473" spans="1:22" ht="12.75" customHeight="1">
      <c r="A473" s="26">
        <v>1301</v>
      </c>
      <c r="I473" s="26">
        <v>4</v>
      </c>
      <c r="K473" s="31"/>
      <c r="L473" s="3"/>
      <c r="M473" s="3"/>
      <c r="O473" s="3">
        <f>I473/H472</f>
        <v>0.5</v>
      </c>
      <c r="P473" s="22">
        <v>19</v>
      </c>
      <c r="Q473" s="23">
        <f t="shared" si="94"/>
        <v>1</v>
      </c>
      <c r="R473" s="3">
        <f t="shared" si="95"/>
        <v>0</v>
      </c>
      <c r="S473" s="30"/>
      <c r="T473" s="30"/>
      <c r="U473" s="30"/>
      <c r="V473" s="30"/>
    </row>
    <row r="474" spans="1:22" ht="12.75" customHeight="1">
      <c r="A474" s="26">
        <v>1302</v>
      </c>
      <c r="J474" s="26">
        <v>4</v>
      </c>
      <c r="K474" s="31">
        <v>5</v>
      </c>
      <c r="L474" s="3"/>
      <c r="M474" s="3"/>
      <c r="O474" s="3">
        <f>J474/I473</f>
        <v>1</v>
      </c>
      <c r="P474" s="22">
        <v>17</v>
      </c>
      <c r="Q474" s="23">
        <f t="shared" si="94"/>
        <v>0.89473684210526316</v>
      </c>
      <c r="R474" s="3">
        <f t="shared" si="95"/>
        <v>0.10526315789473684</v>
      </c>
      <c r="S474" s="30"/>
      <c r="T474" s="30"/>
      <c r="U474" s="30"/>
      <c r="V474" s="30"/>
    </row>
    <row r="475" spans="1:22" ht="12.75" customHeight="1">
      <c r="A475" s="26">
        <v>1401</v>
      </c>
      <c r="J475" s="26">
        <v>8</v>
      </c>
      <c r="K475" s="31">
        <v>7</v>
      </c>
      <c r="L475" s="3"/>
      <c r="M475" s="3"/>
      <c r="O475" s="3"/>
      <c r="P475" s="22">
        <v>12</v>
      </c>
      <c r="Q475" s="23"/>
      <c r="R475" s="3"/>
      <c r="S475" s="30"/>
      <c r="T475" s="30"/>
      <c r="U475" s="30"/>
      <c r="V475" s="30"/>
    </row>
    <row r="476" spans="1:22" ht="12.75" customHeight="1">
      <c r="A476" s="26">
        <v>1402</v>
      </c>
      <c r="J476" s="26">
        <v>4</v>
      </c>
      <c r="K476" s="31">
        <v>4</v>
      </c>
      <c r="L476" s="3"/>
      <c r="M476" s="3"/>
      <c r="O476" s="3"/>
      <c r="P476" s="22">
        <v>5</v>
      </c>
      <c r="Q476" s="23"/>
      <c r="R476" s="3"/>
      <c r="S476" s="30" t="s">
        <v>83</v>
      </c>
      <c r="T476" s="30">
        <v>15</v>
      </c>
      <c r="U476" s="30">
        <f>SUM(K474:K476)</f>
        <v>16</v>
      </c>
      <c r="V476" s="30" t="s">
        <v>11</v>
      </c>
    </row>
    <row r="477" spans="1:22" ht="12.75" customHeight="1">
      <c r="A477" s="26">
        <v>1501</v>
      </c>
      <c r="J477" s="26">
        <v>1</v>
      </c>
      <c r="K477" s="31"/>
      <c r="L477" s="3"/>
      <c r="M477" s="3"/>
      <c r="O477" s="3"/>
      <c r="P477" s="22">
        <v>1</v>
      </c>
      <c r="Q477" s="23"/>
      <c r="R477" s="3"/>
      <c r="S477" s="30" t="s">
        <v>85</v>
      </c>
      <c r="T477" s="23">
        <f>T476/B466</f>
        <v>0.51724137931034486</v>
      </c>
      <c r="U477" s="23">
        <f>T476/U476</f>
        <v>0.9375</v>
      </c>
      <c r="V477" s="30" t="s">
        <v>86</v>
      </c>
    </row>
    <row r="478" spans="1:22" ht="12.75" customHeight="1">
      <c r="K478" s="26">
        <f>SUM(K474:K476)</f>
        <v>16</v>
      </c>
      <c r="L478" s="3">
        <f>K474/B466</f>
        <v>0.17241379310344829</v>
      </c>
      <c r="M478" s="3">
        <f>K478/B466</f>
        <v>0.55172413793103448</v>
      </c>
      <c r="N478" s="3">
        <f>M478-L478</f>
        <v>0.37931034482758619</v>
      </c>
      <c r="O478" s="3"/>
      <c r="S478" s="30"/>
      <c r="T478" s="30"/>
      <c r="U478" s="30"/>
      <c r="V478" s="30"/>
    </row>
    <row r="479" spans="1:22" ht="12.75" customHeight="1">
      <c r="L479" s="3"/>
      <c r="M479" s="3"/>
      <c r="N479" s="3"/>
      <c r="O479" s="3"/>
      <c r="S479" s="30"/>
      <c r="T479" s="23"/>
    </row>
    <row r="480" spans="1:22" ht="12.75" customHeight="1">
      <c r="L480" s="3"/>
      <c r="M480" s="3"/>
      <c r="N480" s="3"/>
      <c r="O480" s="3"/>
      <c r="S480" s="30"/>
      <c r="T480" s="23"/>
    </row>
    <row r="481" spans="1:19" ht="26.25" customHeight="1">
      <c r="A481" s="2"/>
      <c r="B481" s="296" t="s">
        <v>99</v>
      </c>
      <c r="C481" s="297"/>
      <c r="D481" s="297"/>
      <c r="E481" s="297"/>
      <c r="F481" s="297"/>
      <c r="G481" s="297"/>
      <c r="H481" s="298" t="s">
        <v>69</v>
      </c>
      <c r="I481" s="292"/>
      <c r="J481" s="292"/>
      <c r="K481" s="30"/>
      <c r="L481" s="3"/>
      <c r="M481" s="3"/>
      <c r="N481" s="30"/>
      <c r="O481" s="3"/>
      <c r="P481" s="30"/>
      <c r="Q481" s="30"/>
      <c r="R481" s="30"/>
    </row>
    <row r="482" spans="1:19" ht="20.25" customHeight="1">
      <c r="A482" s="293" t="s">
        <v>10</v>
      </c>
      <c r="B482" s="294" t="s">
        <v>100</v>
      </c>
      <c r="C482" s="289"/>
      <c r="D482" s="289"/>
      <c r="E482" s="289"/>
      <c r="F482" s="289"/>
      <c r="G482" s="289"/>
      <c r="H482" s="289"/>
      <c r="I482" s="289"/>
      <c r="J482" s="290"/>
      <c r="K482" s="295" t="s">
        <v>11</v>
      </c>
      <c r="L482" s="286" t="s">
        <v>3</v>
      </c>
      <c r="M482" s="286" t="s">
        <v>4</v>
      </c>
      <c r="N482" s="284" t="s">
        <v>5</v>
      </c>
      <c r="O482" s="286" t="s">
        <v>6</v>
      </c>
      <c r="P482" s="287" t="s">
        <v>7</v>
      </c>
      <c r="Q482" s="287" t="s">
        <v>8</v>
      </c>
      <c r="R482" s="286" t="s">
        <v>101</v>
      </c>
    </row>
    <row r="483" spans="1:19" ht="15.75" customHeight="1">
      <c r="A483" s="285"/>
      <c r="B483" s="64" t="s">
        <v>102</v>
      </c>
      <c r="C483" s="64" t="s">
        <v>103</v>
      </c>
      <c r="D483" s="64" t="s">
        <v>104</v>
      </c>
      <c r="E483" s="64" t="s">
        <v>105</v>
      </c>
      <c r="F483" s="64" t="s">
        <v>106</v>
      </c>
      <c r="G483" s="64" t="s">
        <v>107</v>
      </c>
      <c r="H483" s="64" t="s">
        <v>108</v>
      </c>
      <c r="I483" s="64" t="s">
        <v>109</v>
      </c>
      <c r="J483" s="64" t="s">
        <v>110</v>
      </c>
      <c r="K483" s="285"/>
      <c r="L483" s="285"/>
      <c r="M483" s="285"/>
      <c r="N483" s="285"/>
      <c r="O483" s="285"/>
      <c r="P483" s="285"/>
      <c r="Q483" s="285"/>
      <c r="R483" s="285"/>
    </row>
    <row r="484" spans="1:19" ht="15.75" customHeight="1">
      <c r="A484" s="64">
        <v>1001</v>
      </c>
      <c r="B484" s="65">
        <v>21</v>
      </c>
      <c r="C484" s="65"/>
      <c r="D484" s="65"/>
      <c r="E484" s="65"/>
      <c r="F484" s="65"/>
      <c r="G484" s="65"/>
      <c r="H484" s="65"/>
      <c r="I484" s="65"/>
      <c r="J484" s="65"/>
      <c r="K484" s="66"/>
      <c r="L484" s="67"/>
      <c r="M484" s="49"/>
      <c r="N484" s="68"/>
      <c r="O484" s="69"/>
      <c r="P484" s="70">
        <f>B484</f>
        <v>21</v>
      </c>
      <c r="Q484" s="71"/>
      <c r="R484" s="69"/>
    </row>
    <row r="485" spans="1:19" ht="15.75" customHeight="1">
      <c r="A485" s="64">
        <v>1002</v>
      </c>
      <c r="B485" s="65"/>
      <c r="C485" s="65">
        <v>11</v>
      </c>
      <c r="D485" s="65"/>
      <c r="E485" s="65"/>
      <c r="F485" s="65"/>
      <c r="G485" s="65"/>
      <c r="H485" s="65"/>
      <c r="I485" s="65"/>
      <c r="J485" s="65"/>
      <c r="K485" s="66"/>
      <c r="L485" s="72"/>
      <c r="M485" s="3"/>
      <c r="N485" s="73"/>
      <c r="O485" s="74">
        <f>IF(C485=0,"",C485/B484)</f>
        <v>0.52380952380952384</v>
      </c>
      <c r="P485" s="75">
        <v>11</v>
      </c>
      <c r="Q485" s="76">
        <f t="shared" ref="Q485:Q492" si="96">IF(P485=0,"",P485/P484)</f>
        <v>0.52380952380952384</v>
      </c>
      <c r="R485" s="76">
        <f t="shared" ref="R485:R492" si="97">IF(P485=0,"",100%-Q485)</f>
        <v>0.47619047619047616</v>
      </c>
    </row>
    <row r="486" spans="1:19" ht="15.75" customHeight="1">
      <c r="A486" s="64">
        <v>1101</v>
      </c>
      <c r="B486" s="65"/>
      <c r="C486" s="65"/>
      <c r="D486" s="65">
        <v>9</v>
      </c>
      <c r="E486" s="65"/>
      <c r="F486" s="65"/>
      <c r="G486" s="65"/>
      <c r="H486" s="65"/>
      <c r="I486" s="65"/>
      <c r="J486" s="65"/>
      <c r="K486" s="66"/>
      <c r="L486" s="72"/>
      <c r="M486" s="3"/>
      <c r="N486" s="73"/>
      <c r="O486" s="74">
        <f>IF(D486=0,"",D486/C485)</f>
        <v>0.81818181818181823</v>
      </c>
      <c r="P486" s="75">
        <v>9</v>
      </c>
      <c r="Q486" s="76">
        <f t="shared" si="96"/>
        <v>0.81818181818181823</v>
      </c>
      <c r="R486" s="76">
        <f t="shared" si="97"/>
        <v>0.18181818181818177</v>
      </c>
      <c r="S486" s="77">
        <f>P486/P484</f>
        <v>0.42857142857142855</v>
      </c>
    </row>
    <row r="487" spans="1:19" ht="15.75" customHeight="1">
      <c r="A487" s="64">
        <v>1102</v>
      </c>
      <c r="B487" s="65"/>
      <c r="C487" s="65"/>
      <c r="D487" s="65"/>
      <c r="E487" s="65">
        <v>7</v>
      </c>
      <c r="F487" s="65"/>
      <c r="G487" s="65"/>
      <c r="H487" s="65"/>
      <c r="I487" s="65"/>
      <c r="J487" s="65"/>
      <c r="K487" s="66"/>
      <c r="L487" s="72"/>
      <c r="M487" s="3"/>
      <c r="N487" s="73"/>
      <c r="O487" s="74">
        <f>IF(E487=0,"",E487/D486)</f>
        <v>0.77777777777777779</v>
      </c>
      <c r="P487" s="75">
        <v>8</v>
      </c>
      <c r="Q487" s="76">
        <f t="shared" si="96"/>
        <v>0.88888888888888884</v>
      </c>
      <c r="R487" s="76">
        <f t="shared" si="97"/>
        <v>0.11111111111111116</v>
      </c>
    </row>
    <row r="488" spans="1:19" ht="15.75" customHeight="1">
      <c r="A488" s="64">
        <v>1201</v>
      </c>
      <c r="B488" s="65"/>
      <c r="C488" s="65"/>
      <c r="D488" s="65"/>
      <c r="E488" s="65"/>
      <c r="F488" s="65">
        <v>4</v>
      </c>
      <c r="G488" s="65"/>
      <c r="H488" s="65"/>
      <c r="I488" s="65"/>
      <c r="J488" s="65"/>
      <c r="K488" s="66"/>
      <c r="L488" s="72"/>
      <c r="M488" s="3"/>
      <c r="N488" s="73"/>
      <c r="O488" s="74">
        <f>IF(F488=0,"",F488/E487)</f>
        <v>0.5714285714285714</v>
      </c>
      <c r="P488" s="75">
        <v>6</v>
      </c>
      <c r="Q488" s="76">
        <f t="shared" si="96"/>
        <v>0.75</v>
      </c>
      <c r="R488" s="76">
        <f t="shared" si="97"/>
        <v>0.25</v>
      </c>
    </row>
    <row r="489" spans="1:19" ht="15.75" customHeight="1">
      <c r="A489" s="64">
        <v>1202</v>
      </c>
      <c r="B489" s="65"/>
      <c r="C489" s="65"/>
      <c r="D489" s="65"/>
      <c r="E489" s="65"/>
      <c r="F489" s="65"/>
      <c r="G489" s="65">
        <v>4</v>
      </c>
      <c r="H489" s="65"/>
      <c r="I489" s="65"/>
      <c r="J489" s="65"/>
      <c r="K489" s="66"/>
      <c r="L489" s="72"/>
      <c r="M489" s="3"/>
      <c r="N489" s="73"/>
      <c r="O489" s="74">
        <f>IF(G489=0,"",G489/F488)</f>
        <v>1</v>
      </c>
      <c r="P489" s="75">
        <v>5</v>
      </c>
      <c r="Q489" s="76">
        <f t="shared" si="96"/>
        <v>0.83333333333333337</v>
      </c>
      <c r="R489" s="76">
        <f t="shared" si="97"/>
        <v>0.16666666666666663</v>
      </c>
    </row>
    <row r="490" spans="1:19" ht="15.75" customHeight="1">
      <c r="A490" s="64">
        <v>1301</v>
      </c>
      <c r="B490" s="65"/>
      <c r="C490" s="65"/>
      <c r="D490" s="65"/>
      <c r="E490" s="65"/>
      <c r="F490" s="65"/>
      <c r="G490" s="65"/>
      <c r="H490" s="65">
        <v>4</v>
      </c>
      <c r="I490" s="65"/>
      <c r="J490" s="65"/>
      <c r="K490" s="66"/>
      <c r="L490" s="72"/>
      <c r="M490" s="3"/>
      <c r="N490" s="73"/>
      <c r="O490" s="74">
        <f>IF(H490=0,"",H490/G489)</f>
        <v>1</v>
      </c>
      <c r="P490" s="75">
        <v>4</v>
      </c>
      <c r="Q490" s="76">
        <f t="shared" si="96"/>
        <v>0.8</v>
      </c>
      <c r="R490" s="76">
        <f t="shared" si="97"/>
        <v>0.19999999999999996</v>
      </c>
    </row>
    <row r="491" spans="1:19" ht="15.75" customHeight="1">
      <c r="A491" s="64">
        <v>1302</v>
      </c>
      <c r="B491" s="65"/>
      <c r="C491" s="65"/>
      <c r="D491" s="65"/>
      <c r="E491" s="65"/>
      <c r="F491" s="65"/>
      <c r="G491" s="65"/>
      <c r="H491" s="65"/>
      <c r="I491" s="65">
        <v>2</v>
      </c>
      <c r="J491" s="65"/>
      <c r="K491" s="66"/>
      <c r="L491" s="72"/>
      <c r="M491" s="3"/>
      <c r="N491" s="73"/>
      <c r="O491" s="74">
        <f>IF(I491=0,"",I491/H490)</f>
        <v>0.5</v>
      </c>
      <c r="P491" s="75">
        <v>4</v>
      </c>
      <c r="Q491" s="76">
        <f t="shared" si="96"/>
        <v>1</v>
      </c>
      <c r="R491" s="76">
        <f t="shared" si="97"/>
        <v>0</v>
      </c>
    </row>
    <row r="492" spans="1:19" ht="15.75" customHeight="1">
      <c r="A492" s="64">
        <v>1401</v>
      </c>
      <c r="B492" s="65"/>
      <c r="C492" s="65"/>
      <c r="D492" s="65"/>
      <c r="E492" s="65"/>
      <c r="F492" s="65"/>
      <c r="G492" s="65"/>
      <c r="H492" s="65"/>
      <c r="I492" s="65"/>
      <c r="J492" s="65">
        <v>2</v>
      </c>
      <c r="K492" s="66"/>
      <c r="L492" s="72"/>
      <c r="M492" s="3"/>
      <c r="N492" s="73"/>
      <c r="O492" s="78">
        <f>IF(J492=0,"",J492/I491)</f>
        <v>1</v>
      </c>
      <c r="P492" s="75">
        <v>4</v>
      </c>
      <c r="Q492" s="79">
        <f t="shared" si="96"/>
        <v>1</v>
      </c>
      <c r="R492" s="79">
        <f t="shared" si="97"/>
        <v>0</v>
      </c>
    </row>
    <row r="493" spans="1:19" ht="15.75" customHeight="1">
      <c r="A493" s="64">
        <v>1402</v>
      </c>
      <c r="B493" s="65"/>
      <c r="C493" s="65"/>
      <c r="D493" s="65"/>
      <c r="E493" s="65"/>
      <c r="F493" s="65"/>
      <c r="G493" s="65"/>
      <c r="H493" s="65"/>
      <c r="I493" s="65"/>
      <c r="J493" s="65">
        <v>2</v>
      </c>
      <c r="K493" s="66">
        <v>2</v>
      </c>
      <c r="L493" s="72"/>
      <c r="M493" s="3"/>
      <c r="N493" s="30"/>
      <c r="O493" s="80"/>
      <c r="P493" s="145">
        <v>4</v>
      </c>
      <c r="Q493" s="82"/>
      <c r="R493" s="83"/>
    </row>
    <row r="494" spans="1:19" ht="15.75" customHeight="1">
      <c r="A494" s="64">
        <v>1501</v>
      </c>
      <c r="B494" s="65"/>
      <c r="C494" s="65"/>
      <c r="D494" s="65"/>
      <c r="E494" s="65"/>
      <c r="F494" s="65"/>
      <c r="G494" s="65"/>
      <c r="H494" s="65"/>
      <c r="I494" s="65"/>
      <c r="J494" s="65">
        <v>2</v>
      </c>
      <c r="K494" s="66">
        <v>2</v>
      </c>
      <c r="L494" s="72"/>
      <c r="M494" s="3"/>
      <c r="N494" s="30"/>
      <c r="O494" s="84"/>
      <c r="P494" s="117">
        <v>2</v>
      </c>
      <c r="Q494" s="86"/>
      <c r="R494" s="84"/>
    </row>
    <row r="495" spans="1:19" ht="15.75" customHeight="1">
      <c r="A495" s="64">
        <v>1502</v>
      </c>
      <c r="B495" s="65"/>
      <c r="C495" s="65"/>
      <c r="D495" s="65"/>
      <c r="E495" s="65"/>
      <c r="F495" s="65"/>
      <c r="G495" s="65"/>
      <c r="H495" s="65"/>
      <c r="I495" s="65"/>
      <c r="J495" s="65"/>
      <c r="K495" s="66"/>
      <c r="L495" s="72"/>
      <c r="M495" s="3"/>
      <c r="N495" s="30"/>
      <c r="O495" s="84"/>
      <c r="P495" s="117"/>
      <c r="Q495" s="86"/>
      <c r="R495" s="84"/>
    </row>
    <row r="496" spans="1:19" ht="15.75" customHeight="1">
      <c r="A496" s="64">
        <v>1601</v>
      </c>
      <c r="B496" s="65"/>
      <c r="C496" s="65"/>
      <c r="D496" s="65"/>
      <c r="E496" s="65"/>
      <c r="F496" s="65"/>
      <c r="G496" s="65"/>
      <c r="H496" s="65"/>
      <c r="I496" s="65"/>
      <c r="J496" s="65"/>
      <c r="K496" s="66"/>
      <c r="L496" s="72"/>
      <c r="M496" s="3"/>
      <c r="N496" s="30"/>
      <c r="O496" s="84"/>
      <c r="P496" s="75"/>
      <c r="Q496" s="86"/>
      <c r="R496" s="84"/>
    </row>
    <row r="497" spans="1:22" ht="15.75" customHeight="1">
      <c r="A497" s="64">
        <v>1602</v>
      </c>
      <c r="B497" s="87"/>
      <c r="C497" s="87"/>
      <c r="D497" s="87"/>
      <c r="E497" s="87"/>
      <c r="F497" s="87"/>
      <c r="G497" s="87"/>
      <c r="H497" s="87"/>
      <c r="I497" s="87"/>
      <c r="J497" s="87"/>
      <c r="K497" s="88"/>
      <c r="L497" s="72"/>
      <c r="M497" s="3"/>
      <c r="N497" s="30"/>
      <c r="O497" s="3"/>
      <c r="P497" s="81"/>
      <c r="Q497" s="23"/>
      <c r="R497" s="84"/>
    </row>
    <row r="498" spans="1:22" ht="15.75" customHeight="1">
      <c r="A498" s="64">
        <v>1701</v>
      </c>
      <c r="B498" s="87"/>
      <c r="C498" s="87"/>
      <c r="D498" s="87"/>
      <c r="E498" s="87"/>
      <c r="F498" s="87"/>
      <c r="G498" s="87"/>
      <c r="H498" s="87"/>
      <c r="I498" s="87"/>
      <c r="J498" s="87"/>
      <c r="K498" s="88"/>
      <c r="L498" s="72"/>
      <c r="M498" s="3"/>
      <c r="N498" s="30"/>
      <c r="O498" s="3"/>
      <c r="P498" s="75">
        <v>1</v>
      </c>
      <c r="Q498" s="23"/>
      <c r="R498" s="84"/>
    </row>
    <row r="499" spans="1:22" ht="15.75" customHeight="1">
      <c r="A499" s="64">
        <v>1702</v>
      </c>
      <c r="B499" s="87"/>
      <c r="C499" s="87"/>
      <c r="D499" s="87"/>
      <c r="E499" s="87"/>
      <c r="F499" s="87"/>
      <c r="G499" s="87"/>
      <c r="H499" s="87"/>
      <c r="I499" s="87"/>
      <c r="J499" s="87"/>
      <c r="K499" s="88"/>
      <c r="L499" s="72"/>
      <c r="M499" s="3"/>
      <c r="N499" s="30"/>
      <c r="O499" s="89" t="s">
        <v>83</v>
      </c>
      <c r="P499" s="90">
        <v>4</v>
      </c>
      <c r="Q499" s="120">
        <f>SUM(K491:K494)</f>
        <v>4</v>
      </c>
      <c r="R499" s="92" t="s">
        <v>11</v>
      </c>
    </row>
    <row r="500" spans="1:22" ht="15.75" customHeight="1">
      <c r="A500" s="64">
        <v>1801</v>
      </c>
      <c r="B500" s="87"/>
      <c r="C500" s="87"/>
      <c r="D500" s="87"/>
      <c r="E500" s="87"/>
      <c r="F500" s="87"/>
      <c r="G500" s="87"/>
      <c r="H500" s="87"/>
      <c r="I500" s="87"/>
      <c r="J500" s="87"/>
      <c r="K500" s="88"/>
      <c r="L500" s="72"/>
      <c r="M500" s="3"/>
      <c r="N500" s="30"/>
      <c r="O500" s="93" t="s">
        <v>85</v>
      </c>
      <c r="P500" s="94">
        <f>P499/B484</f>
        <v>0.19047619047619047</v>
      </c>
      <c r="Q500" s="121">
        <f>P499/Q499</f>
        <v>1</v>
      </c>
      <c r="R500" s="96" t="s">
        <v>86</v>
      </c>
    </row>
    <row r="501" spans="1:22" ht="15.75" customHeight="1">
      <c r="A501" s="64">
        <v>1802</v>
      </c>
      <c r="B501" s="87"/>
      <c r="C501" s="87"/>
      <c r="D501" s="87"/>
      <c r="E501" s="87"/>
      <c r="F501" s="87"/>
      <c r="G501" s="87"/>
      <c r="H501" s="87"/>
      <c r="I501" s="87"/>
      <c r="J501" s="87"/>
      <c r="K501" s="88"/>
      <c r="L501" s="97"/>
      <c r="M501" s="98"/>
      <c r="N501" s="99"/>
      <c r="O501" s="98"/>
      <c r="P501" s="99"/>
      <c r="Q501" s="99"/>
      <c r="R501" s="122"/>
    </row>
    <row r="502" spans="1:22" ht="18" customHeight="1">
      <c r="A502" s="29"/>
      <c r="B502" s="30"/>
      <c r="C502" s="30"/>
      <c r="D502" s="288" t="s">
        <v>111</v>
      </c>
      <c r="E502" s="289"/>
      <c r="F502" s="289"/>
      <c r="G502" s="289"/>
      <c r="H502" s="289"/>
      <c r="I502" s="289"/>
      <c r="J502" s="290"/>
      <c r="K502" s="101">
        <f>SUM(K484:K498)</f>
        <v>4</v>
      </c>
      <c r="L502" s="141" t="str">
        <f>IF(SUM(K491:K492)=0,"0%",SUM(K491:K492)/B484)</f>
        <v>0%</v>
      </c>
      <c r="M502" s="141">
        <f>IF(K502=0,"",K502/B484)</f>
        <v>0.19047619047619047</v>
      </c>
      <c r="N502" s="141">
        <f>M502-L502</f>
        <v>0.19047619047619047</v>
      </c>
      <c r="O502" s="3"/>
      <c r="P502" s="30"/>
      <c r="Q502" s="23"/>
      <c r="R502" s="3"/>
    </row>
    <row r="503" spans="1:22" ht="12.75" customHeight="1">
      <c r="L503" s="3"/>
      <c r="M503" s="3"/>
      <c r="N503" s="3"/>
      <c r="O503" s="3"/>
      <c r="S503" s="23"/>
    </row>
    <row r="504" spans="1:22" ht="12.75" customHeight="1">
      <c r="L504" s="3"/>
      <c r="M504" s="3"/>
      <c r="N504" s="3"/>
      <c r="O504" s="3"/>
      <c r="S504" s="23"/>
    </row>
    <row r="505" spans="1:22" ht="26.25" customHeight="1">
      <c r="A505" s="2"/>
      <c r="B505" s="296" t="s">
        <v>99</v>
      </c>
      <c r="C505" s="297"/>
      <c r="D505" s="297"/>
      <c r="E505" s="297"/>
      <c r="F505" s="297"/>
      <c r="G505" s="297"/>
      <c r="H505" s="298" t="s">
        <v>70</v>
      </c>
      <c r="I505" s="292"/>
      <c r="J505" s="292"/>
      <c r="K505" s="30"/>
      <c r="L505" s="3"/>
      <c r="M505" s="3"/>
      <c r="N505" s="30"/>
      <c r="O505" s="3"/>
      <c r="P505" s="30"/>
      <c r="Q505" s="30"/>
      <c r="R505" s="30"/>
    </row>
    <row r="506" spans="1:22" ht="20.25" customHeight="1">
      <c r="A506" s="293" t="s">
        <v>10</v>
      </c>
      <c r="B506" s="294" t="s">
        <v>100</v>
      </c>
      <c r="C506" s="289"/>
      <c r="D506" s="289"/>
      <c r="E506" s="289"/>
      <c r="F506" s="289"/>
      <c r="G506" s="289"/>
      <c r="H506" s="289"/>
      <c r="I506" s="289"/>
      <c r="J506" s="290"/>
      <c r="K506" s="295" t="s">
        <v>11</v>
      </c>
      <c r="L506" s="286" t="s">
        <v>3</v>
      </c>
      <c r="M506" s="286" t="s">
        <v>4</v>
      </c>
      <c r="N506" s="284" t="s">
        <v>5</v>
      </c>
      <c r="O506" s="286" t="s">
        <v>6</v>
      </c>
      <c r="P506" s="287" t="s">
        <v>7</v>
      </c>
      <c r="Q506" s="287" t="s">
        <v>8</v>
      </c>
      <c r="R506" s="286" t="s">
        <v>101</v>
      </c>
      <c r="U506" s="23"/>
      <c r="V506" s="30"/>
    </row>
    <row r="507" spans="1:22" ht="15.75" customHeight="1">
      <c r="A507" s="285"/>
      <c r="B507" s="64" t="s">
        <v>102</v>
      </c>
      <c r="C507" s="64" t="s">
        <v>103</v>
      </c>
      <c r="D507" s="64" t="s">
        <v>104</v>
      </c>
      <c r="E507" s="64" t="s">
        <v>105</v>
      </c>
      <c r="F507" s="64" t="s">
        <v>106</v>
      </c>
      <c r="G507" s="64" t="s">
        <v>107</v>
      </c>
      <c r="H507" s="64" t="s">
        <v>108</v>
      </c>
      <c r="I507" s="64" t="s">
        <v>109</v>
      </c>
      <c r="J507" s="64" t="s">
        <v>110</v>
      </c>
      <c r="K507" s="285"/>
      <c r="L507" s="285"/>
      <c r="M507" s="285"/>
      <c r="N507" s="285"/>
      <c r="O507" s="285"/>
      <c r="P507" s="285"/>
      <c r="Q507" s="285"/>
      <c r="R507" s="285"/>
      <c r="U507" s="23"/>
      <c r="V507" s="30"/>
    </row>
    <row r="508" spans="1:22" ht="15.75" customHeight="1">
      <c r="A508" s="64">
        <v>1002</v>
      </c>
      <c r="B508" s="65">
        <v>28</v>
      </c>
      <c r="C508" s="65"/>
      <c r="D508" s="65"/>
      <c r="E508" s="65"/>
      <c r="F508" s="65"/>
      <c r="G508" s="65"/>
      <c r="H508" s="65"/>
      <c r="I508" s="65"/>
      <c r="J508" s="65"/>
      <c r="K508" s="66"/>
      <c r="L508" s="67"/>
      <c r="M508" s="49"/>
      <c r="N508" s="68"/>
      <c r="O508" s="69"/>
      <c r="P508" s="70">
        <f>B508</f>
        <v>28</v>
      </c>
      <c r="Q508" s="71"/>
      <c r="R508" s="69"/>
      <c r="U508" s="23"/>
      <c r="V508" s="30"/>
    </row>
    <row r="509" spans="1:22" ht="15.75" customHeight="1">
      <c r="A509" s="64">
        <v>1101</v>
      </c>
      <c r="B509" s="65"/>
      <c r="C509" s="65">
        <v>22</v>
      </c>
      <c r="D509" s="65"/>
      <c r="E509" s="65"/>
      <c r="F509" s="65"/>
      <c r="G509" s="65"/>
      <c r="H509" s="65"/>
      <c r="I509" s="65"/>
      <c r="J509" s="65"/>
      <c r="K509" s="66"/>
      <c r="L509" s="72"/>
      <c r="M509" s="3"/>
      <c r="N509" s="73"/>
      <c r="O509" s="74">
        <f>IF(C509=0,"",C509/B508)</f>
        <v>0.7857142857142857</v>
      </c>
      <c r="P509" s="75">
        <v>22</v>
      </c>
      <c r="Q509" s="76">
        <f t="shared" ref="Q509:Q516" si="98">IF(P509=0,"",P509/P508)</f>
        <v>0.7857142857142857</v>
      </c>
      <c r="R509" s="76">
        <f t="shared" ref="R509:R516" si="99">IF(P509=0,"",100%-Q509)</f>
        <v>0.2142857142857143</v>
      </c>
      <c r="U509" s="23"/>
      <c r="V509" s="30"/>
    </row>
    <row r="510" spans="1:22" ht="15.75" customHeight="1">
      <c r="A510" s="64">
        <v>1102</v>
      </c>
      <c r="B510" s="65"/>
      <c r="C510" s="65"/>
      <c r="D510" s="65">
        <v>17</v>
      </c>
      <c r="E510" s="65"/>
      <c r="F510" s="65"/>
      <c r="G510" s="65"/>
      <c r="H510" s="65"/>
      <c r="I510" s="65"/>
      <c r="J510" s="65"/>
      <c r="K510" s="66"/>
      <c r="L510" s="72"/>
      <c r="M510" s="3"/>
      <c r="N510" s="73"/>
      <c r="O510" s="74">
        <f>IF(D510=0,"",D510/C509)</f>
        <v>0.77272727272727271</v>
      </c>
      <c r="P510" s="75">
        <v>20</v>
      </c>
      <c r="Q510" s="76">
        <f t="shared" si="98"/>
        <v>0.90909090909090906</v>
      </c>
      <c r="R510" s="76">
        <f t="shared" si="99"/>
        <v>9.0909090909090939E-2</v>
      </c>
      <c r="S510" s="77">
        <f>P510/P508</f>
        <v>0.7142857142857143</v>
      </c>
      <c r="U510" s="23"/>
      <c r="V510" s="30"/>
    </row>
    <row r="511" spans="1:22" ht="15.75" customHeight="1">
      <c r="A511" s="64">
        <v>1201</v>
      </c>
      <c r="B511" s="65"/>
      <c r="C511" s="65"/>
      <c r="D511" s="65"/>
      <c r="E511" s="65">
        <v>12</v>
      </c>
      <c r="F511" s="65"/>
      <c r="G511" s="65"/>
      <c r="H511" s="65"/>
      <c r="I511" s="65"/>
      <c r="J511" s="65"/>
      <c r="K511" s="66"/>
      <c r="L511" s="72"/>
      <c r="M511" s="3"/>
      <c r="N511" s="73"/>
      <c r="O511" s="74">
        <f>IF(E511=0,"",E511/D510)</f>
        <v>0.70588235294117652</v>
      </c>
      <c r="P511" s="75">
        <v>18</v>
      </c>
      <c r="Q511" s="76">
        <f t="shared" si="98"/>
        <v>0.9</v>
      </c>
      <c r="R511" s="76">
        <f t="shared" si="99"/>
        <v>9.9999999999999978E-2</v>
      </c>
      <c r="U511" s="23"/>
      <c r="V511" s="30"/>
    </row>
    <row r="512" spans="1:22" ht="15.75" customHeight="1">
      <c r="A512" s="64">
        <v>1202</v>
      </c>
      <c r="B512" s="65"/>
      <c r="C512" s="65"/>
      <c r="D512" s="65"/>
      <c r="E512" s="65"/>
      <c r="F512" s="65">
        <v>8</v>
      </c>
      <c r="G512" s="65"/>
      <c r="H512" s="65"/>
      <c r="I512" s="65"/>
      <c r="J512" s="65"/>
      <c r="K512" s="66"/>
      <c r="L512" s="72"/>
      <c r="M512" s="3"/>
      <c r="N512" s="73"/>
      <c r="O512" s="74">
        <f>IF(F512=0,"",F512/E511)</f>
        <v>0.66666666666666663</v>
      </c>
      <c r="P512" s="75">
        <v>16</v>
      </c>
      <c r="Q512" s="76">
        <f t="shared" si="98"/>
        <v>0.88888888888888884</v>
      </c>
      <c r="R512" s="76">
        <f t="shared" si="99"/>
        <v>0.11111111111111116</v>
      </c>
      <c r="U512" s="23"/>
      <c r="V512" s="30"/>
    </row>
    <row r="513" spans="1:22" ht="15.75" customHeight="1">
      <c r="A513" s="64">
        <v>1301</v>
      </c>
      <c r="B513" s="65"/>
      <c r="C513" s="65"/>
      <c r="D513" s="65"/>
      <c r="E513" s="65"/>
      <c r="F513" s="65"/>
      <c r="G513" s="65">
        <v>8</v>
      </c>
      <c r="H513" s="65"/>
      <c r="I513" s="65"/>
      <c r="J513" s="65"/>
      <c r="K513" s="66"/>
      <c r="L513" s="72"/>
      <c r="M513" s="3"/>
      <c r="N513" s="73"/>
      <c r="O513" s="74">
        <f>IF(G513=0,"",G513/F512)</f>
        <v>1</v>
      </c>
      <c r="P513" s="75">
        <v>16</v>
      </c>
      <c r="Q513" s="76">
        <f t="shared" si="98"/>
        <v>1</v>
      </c>
      <c r="R513" s="76">
        <f t="shared" si="99"/>
        <v>0</v>
      </c>
      <c r="U513" s="23"/>
      <c r="V513" s="30"/>
    </row>
    <row r="514" spans="1:22" ht="15.75" customHeight="1">
      <c r="A514" s="64">
        <v>1302</v>
      </c>
      <c r="B514" s="65"/>
      <c r="C514" s="65"/>
      <c r="D514" s="65"/>
      <c r="E514" s="65"/>
      <c r="F514" s="65"/>
      <c r="G514" s="65"/>
      <c r="H514" s="65">
        <v>6</v>
      </c>
      <c r="I514" s="65"/>
      <c r="J514" s="65"/>
      <c r="K514" s="66"/>
      <c r="L514" s="72"/>
      <c r="M514" s="3"/>
      <c r="N514" s="73"/>
      <c r="O514" s="74">
        <f>IF(H514=0,"",H514/G513)</f>
        <v>0.75</v>
      </c>
      <c r="P514" s="75">
        <v>15</v>
      </c>
      <c r="Q514" s="76">
        <f t="shared" si="98"/>
        <v>0.9375</v>
      </c>
      <c r="R514" s="76">
        <f t="shared" si="99"/>
        <v>6.25E-2</v>
      </c>
      <c r="U514" s="23"/>
      <c r="V514" s="30"/>
    </row>
    <row r="515" spans="1:22" ht="15.75" customHeight="1">
      <c r="A515" s="64">
        <v>1401</v>
      </c>
      <c r="B515" s="65"/>
      <c r="C515" s="65"/>
      <c r="D515" s="65"/>
      <c r="E515" s="65"/>
      <c r="F515" s="65"/>
      <c r="G515" s="65"/>
      <c r="H515" s="65"/>
      <c r="I515" s="65">
        <v>5</v>
      </c>
      <c r="J515" s="65"/>
      <c r="K515" s="66"/>
      <c r="L515" s="72"/>
      <c r="M515" s="3"/>
      <c r="N515" s="73"/>
      <c r="O515" s="74">
        <f>IF(I515=0,"",I515/H514)</f>
        <v>0.83333333333333337</v>
      </c>
      <c r="P515" s="75">
        <v>14</v>
      </c>
      <c r="Q515" s="76">
        <f t="shared" si="98"/>
        <v>0.93333333333333335</v>
      </c>
      <c r="R515" s="76">
        <f t="shared" si="99"/>
        <v>6.6666666666666652E-2</v>
      </c>
      <c r="U515" s="23"/>
      <c r="V515" s="30"/>
    </row>
    <row r="516" spans="1:22" ht="15.75" customHeight="1">
      <c r="A516" s="64">
        <v>1402</v>
      </c>
      <c r="B516" s="65"/>
      <c r="C516" s="65"/>
      <c r="D516" s="65"/>
      <c r="E516" s="65"/>
      <c r="F516" s="65"/>
      <c r="G516" s="65"/>
      <c r="H516" s="65"/>
      <c r="I516" s="65"/>
      <c r="J516" s="65">
        <v>5</v>
      </c>
      <c r="K516" s="66">
        <v>4</v>
      </c>
      <c r="L516" s="72"/>
      <c r="M516" s="3"/>
      <c r="N516" s="73"/>
      <c r="O516" s="78">
        <f>IF(J516=0,"",J516/I515)</f>
        <v>1</v>
      </c>
      <c r="P516" s="75">
        <v>14</v>
      </c>
      <c r="Q516" s="79">
        <f t="shared" si="98"/>
        <v>1</v>
      </c>
      <c r="R516" s="79">
        <f t="shared" si="99"/>
        <v>0</v>
      </c>
      <c r="U516" s="23"/>
      <c r="V516" s="30"/>
    </row>
    <row r="517" spans="1:22" ht="15.75" customHeight="1">
      <c r="A517" s="64">
        <v>1501</v>
      </c>
      <c r="B517" s="65"/>
      <c r="C517" s="65"/>
      <c r="D517" s="65"/>
      <c r="E517" s="65"/>
      <c r="F517" s="65"/>
      <c r="G517" s="65"/>
      <c r="H517" s="65"/>
      <c r="I517" s="65"/>
      <c r="J517" s="65">
        <v>5</v>
      </c>
      <c r="K517" s="66">
        <v>5</v>
      </c>
      <c r="L517" s="72"/>
      <c r="M517" s="3"/>
      <c r="N517" s="30"/>
      <c r="O517" s="80"/>
      <c r="P517" s="145">
        <v>10</v>
      </c>
      <c r="Q517" s="82"/>
      <c r="R517" s="83"/>
      <c r="U517" s="23"/>
      <c r="V517" s="30"/>
    </row>
    <row r="518" spans="1:22" ht="15.75" customHeight="1">
      <c r="A518" s="64">
        <v>1502</v>
      </c>
      <c r="B518" s="65"/>
      <c r="C518" s="65"/>
      <c r="D518" s="65"/>
      <c r="E518" s="65"/>
      <c r="F518" s="65"/>
      <c r="G518" s="65"/>
      <c r="H518" s="65"/>
      <c r="I518" s="65"/>
      <c r="J518" s="65">
        <v>2</v>
      </c>
      <c r="K518" s="66">
        <v>1</v>
      </c>
      <c r="L518" s="72"/>
      <c r="M518" s="3"/>
      <c r="N518" s="30"/>
      <c r="O518" s="84"/>
      <c r="P518" s="117">
        <v>4</v>
      </c>
      <c r="Q518" s="86"/>
      <c r="R518" s="84"/>
      <c r="U518" s="23"/>
      <c r="V518" s="30"/>
    </row>
    <row r="519" spans="1:22" ht="15.75" customHeight="1">
      <c r="A519" s="64">
        <v>1601</v>
      </c>
      <c r="B519" s="65"/>
      <c r="C519" s="65"/>
      <c r="D519" s="65"/>
      <c r="E519" s="65"/>
      <c r="F519" s="65"/>
      <c r="G519" s="65"/>
      <c r="H519" s="65"/>
      <c r="I519" s="65"/>
      <c r="J519" s="65">
        <v>1</v>
      </c>
      <c r="K519" s="66">
        <v>1</v>
      </c>
      <c r="L519" s="72"/>
      <c r="M519" s="3"/>
      <c r="N519" s="30"/>
      <c r="O519" s="84"/>
      <c r="P519" s="117">
        <v>1</v>
      </c>
      <c r="Q519" s="86"/>
      <c r="R519" s="84"/>
      <c r="U519" s="23"/>
      <c r="V519" s="30"/>
    </row>
    <row r="520" spans="1:22" ht="15.75" customHeight="1">
      <c r="A520" s="64">
        <v>1602</v>
      </c>
      <c r="B520" s="65"/>
      <c r="C520" s="65"/>
      <c r="D520" s="65"/>
      <c r="E520" s="65"/>
      <c r="F520" s="65"/>
      <c r="G520" s="65"/>
      <c r="H520" s="65"/>
      <c r="I520" s="65"/>
      <c r="J520" s="65"/>
      <c r="K520" s="66"/>
      <c r="L520" s="72"/>
      <c r="M520" s="3"/>
      <c r="N520" s="30"/>
      <c r="O520" s="84"/>
      <c r="P520" s="75"/>
      <c r="Q520" s="86"/>
      <c r="R520" s="84"/>
      <c r="U520" s="23"/>
      <c r="V520" s="30"/>
    </row>
    <row r="521" spans="1:22" ht="15.75" customHeight="1">
      <c r="A521" s="64">
        <v>1701</v>
      </c>
      <c r="B521" s="87"/>
      <c r="C521" s="87"/>
      <c r="D521" s="87"/>
      <c r="E521" s="87"/>
      <c r="F521" s="87"/>
      <c r="G521" s="87"/>
      <c r="H521" s="87"/>
      <c r="I521" s="87"/>
      <c r="J521" s="87"/>
      <c r="K521" s="88"/>
      <c r="L521" s="72"/>
      <c r="M521" s="3"/>
      <c r="N521" s="30"/>
      <c r="O521" s="3"/>
      <c r="P521" s="81"/>
      <c r="Q521" s="23"/>
      <c r="R521" s="84"/>
      <c r="U521" s="23"/>
      <c r="V521" s="30"/>
    </row>
    <row r="522" spans="1:22" ht="15.75" customHeight="1">
      <c r="A522" s="64">
        <v>1702</v>
      </c>
      <c r="B522" s="87"/>
      <c r="C522" s="87"/>
      <c r="D522" s="87"/>
      <c r="E522" s="87"/>
      <c r="F522" s="87"/>
      <c r="G522" s="87"/>
      <c r="H522" s="87"/>
      <c r="I522" s="87"/>
      <c r="J522" s="87"/>
      <c r="K522" s="88"/>
      <c r="L522" s="72"/>
      <c r="M522" s="3"/>
      <c r="N522" s="30"/>
      <c r="O522" s="3"/>
      <c r="P522" s="30"/>
      <c r="Q522" s="23"/>
      <c r="R522" s="84"/>
      <c r="U522" s="23"/>
      <c r="V522" s="30"/>
    </row>
    <row r="523" spans="1:22" ht="15.75" customHeight="1">
      <c r="A523" s="64">
        <v>1801</v>
      </c>
      <c r="B523" s="87"/>
      <c r="C523" s="87"/>
      <c r="D523" s="87"/>
      <c r="E523" s="87"/>
      <c r="F523" s="87"/>
      <c r="G523" s="87"/>
      <c r="H523" s="87"/>
      <c r="I523" s="87"/>
      <c r="J523" s="87"/>
      <c r="K523" s="88"/>
      <c r="L523" s="72"/>
      <c r="M523" s="3"/>
      <c r="N523" s="30"/>
      <c r="O523" s="89" t="s">
        <v>83</v>
      </c>
      <c r="P523" s="90">
        <v>11</v>
      </c>
      <c r="Q523" s="120">
        <f>K526</f>
        <v>11</v>
      </c>
      <c r="R523" s="92" t="s">
        <v>11</v>
      </c>
      <c r="U523" s="23"/>
      <c r="V523" s="30"/>
    </row>
    <row r="524" spans="1:22" ht="15.75" customHeight="1">
      <c r="A524" s="64">
        <v>1802</v>
      </c>
      <c r="B524" s="87"/>
      <c r="C524" s="87"/>
      <c r="D524" s="87"/>
      <c r="E524" s="87"/>
      <c r="F524" s="87"/>
      <c r="G524" s="87"/>
      <c r="H524" s="87"/>
      <c r="I524" s="87"/>
      <c r="J524" s="87"/>
      <c r="K524" s="88"/>
      <c r="L524" s="72"/>
      <c r="M524" s="3"/>
      <c r="N524" s="30"/>
      <c r="O524" s="93" t="s">
        <v>85</v>
      </c>
      <c r="P524" s="94">
        <f>P523/B508</f>
        <v>0.39285714285714285</v>
      </c>
      <c r="Q524" s="121">
        <f>P523/Q523</f>
        <v>1</v>
      </c>
      <c r="R524" s="96" t="s">
        <v>86</v>
      </c>
      <c r="U524" s="23"/>
      <c r="V524" s="30"/>
    </row>
    <row r="525" spans="1:22" ht="15.75" customHeight="1">
      <c r="A525" s="64">
        <v>1901</v>
      </c>
      <c r="B525" s="87"/>
      <c r="C525" s="87"/>
      <c r="D525" s="87"/>
      <c r="E525" s="87"/>
      <c r="F525" s="87"/>
      <c r="G525" s="87"/>
      <c r="H525" s="87"/>
      <c r="I525" s="87"/>
      <c r="J525" s="87"/>
      <c r="K525" s="88"/>
      <c r="L525" s="97"/>
      <c r="M525" s="98"/>
      <c r="N525" s="99"/>
      <c r="O525" s="98"/>
      <c r="P525" s="99"/>
      <c r="Q525" s="99"/>
      <c r="R525" s="122"/>
      <c r="U525" s="23"/>
      <c r="V525" s="30"/>
    </row>
    <row r="526" spans="1:22" ht="18" customHeight="1">
      <c r="A526" s="29"/>
      <c r="B526" s="30"/>
      <c r="C526" s="30"/>
      <c r="D526" s="288" t="s">
        <v>111</v>
      </c>
      <c r="E526" s="289"/>
      <c r="F526" s="289"/>
      <c r="G526" s="289"/>
      <c r="H526" s="289"/>
      <c r="I526" s="289"/>
      <c r="J526" s="290"/>
      <c r="K526" s="101">
        <f>SUM(K508:K522)</f>
        <v>11</v>
      </c>
      <c r="L526" s="141">
        <f>IF(SUM(K515:K516)=0,"0%",SUM(K515:K516)/B508)</f>
        <v>0.14285714285714285</v>
      </c>
      <c r="M526" s="141">
        <f>IF(K526=0,"",K526/B508)</f>
        <v>0.39285714285714285</v>
      </c>
      <c r="N526" s="141">
        <f>M526-L526</f>
        <v>0.25</v>
      </c>
      <c r="O526" s="3"/>
      <c r="P526" s="30"/>
      <c r="Q526" s="23"/>
      <c r="R526" s="3"/>
      <c r="U526" s="23"/>
      <c r="V526" s="30"/>
    </row>
    <row r="527" spans="1:22" ht="12.75" customHeight="1">
      <c r="L527" s="3"/>
      <c r="M527" s="3"/>
      <c r="O527" s="3"/>
      <c r="U527" s="23"/>
      <c r="V527" s="30"/>
    </row>
    <row r="528" spans="1:22" ht="12.75" customHeight="1">
      <c r="L528" s="3"/>
      <c r="M528" s="3"/>
      <c r="O528" s="3"/>
      <c r="U528" s="23"/>
      <c r="V528" s="30"/>
    </row>
    <row r="529" spans="1:22" ht="26.25" customHeight="1">
      <c r="A529" s="2"/>
      <c r="B529" s="291" t="s">
        <v>99</v>
      </c>
      <c r="C529" s="292"/>
      <c r="D529" s="292"/>
      <c r="E529" s="292"/>
      <c r="F529" s="292"/>
      <c r="G529" s="292"/>
      <c r="H529" s="292"/>
      <c r="I529" s="292"/>
      <c r="J529" s="292"/>
      <c r="K529" s="60" t="s">
        <v>73</v>
      </c>
      <c r="L529" s="60"/>
      <c r="M529" s="60"/>
      <c r="N529" s="30"/>
      <c r="O529" s="3"/>
      <c r="P529" s="30"/>
      <c r="Q529" s="30"/>
      <c r="R529" s="30"/>
      <c r="U529" s="23"/>
      <c r="V529" s="30"/>
    </row>
    <row r="530" spans="1:22" ht="20.25" customHeight="1">
      <c r="A530" s="293" t="s">
        <v>10</v>
      </c>
      <c r="B530" s="294" t="s">
        <v>100</v>
      </c>
      <c r="C530" s="289"/>
      <c r="D530" s="289"/>
      <c r="E530" s="289"/>
      <c r="F530" s="289"/>
      <c r="G530" s="289"/>
      <c r="H530" s="289"/>
      <c r="I530" s="289"/>
      <c r="J530" s="290"/>
      <c r="K530" s="295" t="s">
        <v>11</v>
      </c>
      <c r="L530" s="286" t="s">
        <v>3</v>
      </c>
      <c r="M530" s="286" t="s">
        <v>4</v>
      </c>
      <c r="N530" s="284" t="s">
        <v>5</v>
      </c>
      <c r="O530" s="286" t="s">
        <v>6</v>
      </c>
      <c r="P530" s="287" t="s">
        <v>7</v>
      </c>
      <c r="Q530" s="287" t="s">
        <v>8</v>
      </c>
      <c r="R530" s="286" t="s">
        <v>101</v>
      </c>
      <c r="U530" s="23"/>
      <c r="V530" s="30"/>
    </row>
    <row r="531" spans="1:22" ht="15.75" customHeight="1">
      <c r="A531" s="285"/>
      <c r="B531" s="64" t="s">
        <v>102</v>
      </c>
      <c r="C531" s="64" t="s">
        <v>103</v>
      </c>
      <c r="D531" s="64" t="s">
        <v>104</v>
      </c>
      <c r="E531" s="64" t="s">
        <v>105</v>
      </c>
      <c r="F531" s="64" t="s">
        <v>106</v>
      </c>
      <c r="G531" s="64" t="s">
        <v>107</v>
      </c>
      <c r="H531" s="64" t="s">
        <v>108</v>
      </c>
      <c r="I531" s="64" t="s">
        <v>109</v>
      </c>
      <c r="J531" s="64" t="s">
        <v>110</v>
      </c>
      <c r="K531" s="285"/>
      <c r="L531" s="285"/>
      <c r="M531" s="285"/>
      <c r="N531" s="285"/>
      <c r="O531" s="285"/>
      <c r="P531" s="285"/>
      <c r="Q531" s="285"/>
      <c r="R531" s="285"/>
      <c r="U531" s="23"/>
      <c r="V531" s="30"/>
    </row>
    <row r="532" spans="1:22" ht="15.75" customHeight="1">
      <c r="A532" s="64">
        <v>1101</v>
      </c>
      <c r="B532" s="65">
        <v>34</v>
      </c>
      <c r="C532" s="65"/>
      <c r="D532" s="65"/>
      <c r="E532" s="65"/>
      <c r="F532" s="65"/>
      <c r="G532" s="65"/>
      <c r="H532" s="65"/>
      <c r="I532" s="65"/>
      <c r="J532" s="65"/>
      <c r="K532" s="66"/>
      <c r="L532" s="67"/>
      <c r="M532" s="49"/>
      <c r="N532" s="68"/>
      <c r="O532" s="69"/>
      <c r="P532" s="70">
        <f>B532</f>
        <v>34</v>
      </c>
      <c r="Q532" s="71"/>
      <c r="R532" s="69"/>
      <c r="U532" s="23"/>
      <c r="V532" s="30"/>
    </row>
    <row r="533" spans="1:22" ht="15.75" customHeight="1">
      <c r="A533" s="64">
        <v>1102</v>
      </c>
      <c r="B533" s="65"/>
      <c r="C533" s="65">
        <v>23</v>
      </c>
      <c r="D533" s="65"/>
      <c r="E533" s="65"/>
      <c r="F533" s="65"/>
      <c r="G533" s="65"/>
      <c r="H533" s="65"/>
      <c r="I533" s="65"/>
      <c r="J533" s="65"/>
      <c r="K533" s="66"/>
      <c r="L533" s="72"/>
      <c r="M533" s="3"/>
      <c r="N533" s="73"/>
      <c r="O533" s="74">
        <f>IF(C533=0,"",C533/B532)</f>
        <v>0.67647058823529416</v>
      </c>
      <c r="P533" s="75">
        <v>23</v>
      </c>
      <c r="Q533" s="76">
        <f t="shared" ref="Q533:Q540" si="100">IF(P533=0,"",P533/P532)</f>
        <v>0.67647058823529416</v>
      </c>
      <c r="R533" s="76">
        <f t="shared" ref="R533:R540" si="101">IF(P533=0,"",100%-Q533)</f>
        <v>0.32352941176470584</v>
      </c>
      <c r="U533" s="23"/>
      <c r="V533" s="30"/>
    </row>
    <row r="534" spans="1:22" ht="15.75" customHeight="1">
      <c r="A534" s="64">
        <v>1201</v>
      </c>
      <c r="B534" s="65"/>
      <c r="C534" s="65"/>
      <c r="D534" s="65">
        <v>19</v>
      </c>
      <c r="E534" s="65"/>
      <c r="F534" s="65"/>
      <c r="G534" s="65"/>
      <c r="H534" s="65"/>
      <c r="I534" s="65"/>
      <c r="J534" s="65"/>
      <c r="K534" s="66"/>
      <c r="L534" s="72"/>
      <c r="M534" s="3"/>
      <c r="N534" s="73"/>
      <c r="O534" s="74">
        <f>IF(D534=0,"",D534/C533)</f>
        <v>0.82608695652173914</v>
      </c>
      <c r="P534" s="75">
        <v>20</v>
      </c>
      <c r="Q534" s="76">
        <f t="shared" si="100"/>
        <v>0.86956521739130432</v>
      </c>
      <c r="R534" s="76">
        <f t="shared" si="101"/>
        <v>0.13043478260869568</v>
      </c>
      <c r="T534" s="77">
        <f>P534/P532</f>
        <v>0.58823529411764708</v>
      </c>
      <c r="U534" s="23"/>
      <c r="V534" s="30"/>
    </row>
    <row r="535" spans="1:22" ht="15.75" customHeight="1">
      <c r="A535" s="64">
        <v>1202</v>
      </c>
      <c r="B535" s="65"/>
      <c r="C535" s="65"/>
      <c r="D535" s="65"/>
      <c r="E535" s="65">
        <v>16</v>
      </c>
      <c r="F535" s="65"/>
      <c r="G535" s="65"/>
      <c r="H535" s="65"/>
      <c r="I535" s="65"/>
      <c r="J535" s="65"/>
      <c r="K535" s="66"/>
      <c r="L535" s="72"/>
      <c r="M535" s="3"/>
      <c r="N535" s="73"/>
      <c r="O535" s="74">
        <f>IF(E535=0,"",E535/D534)</f>
        <v>0.84210526315789469</v>
      </c>
      <c r="P535" s="75">
        <v>20</v>
      </c>
      <c r="Q535" s="76">
        <f t="shared" si="100"/>
        <v>1</v>
      </c>
      <c r="R535" s="76">
        <f t="shared" si="101"/>
        <v>0</v>
      </c>
      <c r="U535" s="23"/>
      <c r="V535" s="30"/>
    </row>
    <row r="536" spans="1:22" ht="15.75" customHeight="1">
      <c r="A536" s="64">
        <v>1301</v>
      </c>
      <c r="B536" s="65"/>
      <c r="C536" s="65"/>
      <c r="D536" s="65"/>
      <c r="E536" s="65"/>
      <c r="F536" s="65">
        <v>11</v>
      </c>
      <c r="G536" s="65"/>
      <c r="H536" s="65"/>
      <c r="I536" s="65"/>
      <c r="J536" s="65"/>
      <c r="K536" s="66"/>
      <c r="L536" s="72"/>
      <c r="M536" s="3"/>
      <c r="N536" s="73"/>
      <c r="O536" s="74">
        <f>IF(F536=0,"",F536/E535)</f>
        <v>0.6875</v>
      </c>
      <c r="P536" s="75">
        <v>19</v>
      </c>
      <c r="Q536" s="76">
        <f t="shared" si="100"/>
        <v>0.95</v>
      </c>
      <c r="R536" s="76">
        <f t="shared" si="101"/>
        <v>5.0000000000000044E-2</v>
      </c>
      <c r="U536" s="23"/>
      <c r="V536" s="30"/>
    </row>
    <row r="537" spans="1:22" ht="15.75" customHeight="1">
      <c r="A537" s="64">
        <v>1302</v>
      </c>
      <c r="B537" s="65"/>
      <c r="C537" s="65"/>
      <c r="D537" s="65"/>
      <c r="E537" s="65"/>
      <c r="F537" s="65"/>
      <c r="G537" s="65">
        <v>10</v>
      </c>
      <c r="H537" s="65"/>
      <c r="I537" s="65"/>
      <c r="J537" s="65"/>
      <c r="K537" s="66"/>
      <c r="L537" s="72"/>
      <c r="M537" s="3"/>
      <c r="N537" s="73"/>
      <c r="O537" s="74">
        <f>IF(G537=0,"",G537/F536)</f>
        <v>0.90909090909090906</v>
      </c>
      <c r="P537" s="75">
        <v>19</v>
      </c>
      <c r="Q537" s="76">
        <f t="shared" si="100"/>
        <v>1</v>
      </c>
      <c r="R537" s="76">
        <f t="shared" si="101"/>
        <v>0</v>
      </c>
      <c r="U537" s="23"/>
      <c r="V537" s="30"/>
    </row>
    <row r="538" spans="1:22" ht="15.75" customHeight="1">
      <c r="A538" s="64">
        <v>1401</v>
      </c>
      <c r="B538" s="65"/>
      <c r="C538" s="65"/>
      <c r="D538" s="65"/>
      <c r="E538" s="65"/>
      <c r="F538" s="65"/>
      <c r="G538" s="65"/>
      <c r="H538" s="65">
        <v>9</v>
      </c>
      <c r="I538" s="65"/>
      <c r="J538" s="65"/>
      <c r="K538" s="66"/>
      <c r="L538" s="72"/>
      <c r="M538" s="3"/>
      <c r="N538" s="73"/>
      <c r="O538" s="74">
        <f>IF(H538=0,"",H538/G537)</f>
        <v>0.9</v>
      </c>
      <c r="P538" s="75">
        <v>17</v>
      </c>
      <c r="Q538" s="76">
        <f t="shared" si="100"/>
        <v>0.89473684210526316</v>
      </c>
      <c r="R538" s="76">
        <f t="shared" si="101"/>
        <v>0.10526315789473684</v>
      </c>
      <c r="U538" s="23"/>
      <c r="V538" s="30"/>
    </row>
    <row r="539" spans="1:22" ht="15.75" customHeight="1">
      <c r="A539" s="64">
        <v>1402</v>
      </c>
      <c r="B539" s="65"/>
      <c r="C539" s="65"/>
      <c r="D539" s="65"/>
      <c r="E539" s="65"/>
      <c r="F539" s="65"/>
      <c r="G539" s="65"/>
      <c r="H539" s="65"/>
      <c r="I539" s="65">
        <v>7</v>
      </c>
      <c r="J539" s="65"/>
      <c r="K539" s="66"/>
      <c r="L539" s="72"/>
      <c r="M539" s="3"/>
      <c r="N539" s="73"/>
      <c r="O539" s="74">
        <f>IF(I539=0,"",I539/H538)</f>
        <v>0.77777777777777779</v>
      </c>
      <c r="P539" s="75">
        <v>17</v>
      </c>
      <c r="Q539" s="76">
        <f t="shared" si="100"/>
        <v>1</v>
      </c>
      <c r="R539" s="76">
        <f t="shared" si="101"/>
        <v>0</v>
      </c>
      <c r="U539" s="23"/>
      <c r="V539" s="30"/>
    </row>
    <row r="540" spans="1:22" ht="15.75" customHeight="1">
      <c r="A540" s="64">
        <v>1501</v>
      </c>
      <c r="B540" s="65"/>
      <c r="C540" s="65"/>
      <c r="D540" s="65"/>
      <c r="E540" s="65"/>
      <c r="F540" s="65"/>
      <c r="G540" s="65"/>
      <c r="H540" s="65"/>
      <c r="I540" s="65"/>
      <c r="J540" s="65">
        <v>7</v>
      </c>
      <c r="K540" s="66">
        <v>4</v>
      </c>
      <c r="L540" s="72"/>
      <c r="M540" s="3"/>
      <c r="N540" s="73"/>
      <c r="O540" s="78">
        <f>IF(J540=0,"",J540/I539)</f>
        <v>1</v>
      </c>
      <c r="P540" s="75">
        <v>16</v>
      </c>
      <c r="Q540" s="79">
        <f t="shared" si="100"/>
        <v>0.94117647058823528</v>
      </c>
      <c r="R540" s="79">
        <f t="shared" si="101"/>
        <v>5.8823529411764719E-2</v>
      </c>
      <c r="U540" s="23"/>
      <c r="V540" s="30"/>
    </row>
    <row r="541" spans="1:22" ht="15.75" customHeight="1">
      <c r="A541" s="64">
        <v>1502</v>
      </c>
      <c r="B541" s="65"/>
      <c r="C541" s="65"/>
      <c r="D541" s="65"/>
      <c r="E541" s="65"/>
      <c r="F541" s="65"/>
      <c r="G541" s="65"/>
      <c r="H541" s="65"/>
      <c r="I541" s="65"/>
      <c r="J541" s="65">
        <v>5</v>
      </c>
      <c r="K541" s="66">
        <v>3</v>
      </c>
      <c r="L541" s="72"/>
      <c r="M541" s="3"/>
      <c r="N541" s="30"/>
      <c r="O541" s="80"/>
      <c r="P541" s="145">
        <v>12</v>
      </c>
      <c r="Q541" s="82"/>
      <c r="R541" s="83"/>
      <c r="U541" s="23"/>
      <c r="V541" s="30"/>
    </row>
    <row r="542" spans="1:22" ht="15.75" customHeight="1">
      <c r="A542" s="64">
        <v>1601</v>
      </c>
      <c r="B542" s="65"/>
      <c r="C542" s="65"/>
      <c r="D542" s="65"/>
      <c r="E542" s="65"/>
      <c r="F542" s="65"/>
      <c r="G542" s="65"/>
      <c r="H542" s="65"/>
      <c r="I542" s="65"/>
      <c r="J542" s="65">
        <v>2</v>
      </c>
      <c r="K542" s="66">
        <v>3</v>
      </c>
      <c r="L542" s="72"/>
      <c r="M542" s="3"/>
      <c r="N542" s="30"/>
      <c r="O542" s="84"/>
      <c r="P542" s="117">
        <v>8</v>
      </c>
      <c r="Q542" s="86"/>
      <c r="R542" s="84"/>
      <c r="U542" s="23"/>
      <c r="V542" s="30"/>
    </row>
    <row r="543" spans="1:22" ht="15.75" customHeight="1">
      <c r="A543" s="64">
        <v>1602</v>
      </c>
      <c r="B543" s="65"/>
      <c r="C543" s="65"/>
      <c r="D543" s="65"/>
      <c r="E543" s="65"/>
      <c r="F543" s="65"/>
      <c r="G543" s="65"/>
      <c r="H543" s="65"/>
      <c r="I543" s="65"/>
      <c r="J543" s="65">
        <v>3</v>
      </c>
      <c r="K543" s="66"/>
      <c r="L543" s="72"/>
      <c r="M543" s="3"/>
      <c r="N543" s="30"/>
      <c r="O543" s="84"/>
      <c r="P543" s="117">
        <v>5</v>
      </c>
      <c r="Q543" s="86"/>
      <c r="R543" s="84"/>
      <c r="U543" s="23"/>
      <c r="V543" s="30"/>
    </row>
    <row r="544" spans="1:22" ht="15.75" customHeight="1">
      <c r="A544" s="64">
        <v>1701</v>
      </c>
      <c r="B544" s="65"/>
      <c r="C544" s="65"/>
      <c r="D544" s="65"/>
      <c r="E544" s="65"/>
      <c r="F544" s="65"/>
      <c r="G544" s="65"/>
      <c r="H544" s="65"/>
      <c r="I544" s="65"/>
      <c r="J544" s="65">
        <v>2</v>
      </c>
      <c r="K544" s="66">
        <v>1</v>
      </c>
      <c r="L544" s="72"/>
      <c r="M544" s="3"/>
      <c r="N544" s="30"/>
      <c r="O544" s="84"/>
      <c r="P544" s="75">
        <v>2</v>
      </c>
      <c r="Q544" s="86"/>
      <c r="R544" s="84"/>
      <c r="U544" s="23"/>
      <c r="V544" s="30"/>
    </row>
    <row r="545" spans="1:22" ht="15.75" customHeight="1">
      <c r="A545" s="64">
        <v>1702</v>
      </c>
      <c r="B545" s="87"/>
      <c r="C545" s="87"/>
      <c r="D545" s="87"/>
      <c r="E545" s="87"/>
      <c r="F545" s="87"/>
      <c r="G545" s="87"/>
      <c r="H545" s="87"/>
      <c r="I545" s="87"/>
      <c r="J545" s="87">
        <v>1</v>
      </c>
      <c r="K545" s="88">
        <v>1</v>
      </c>
      <c r="L545" s="72"/>
      <c r="M545" s="3"/>
      <c r="N545" s="30"/>
      <c r="O545" s="3"/>
      <c r="P545" s="81">
        <v>1</v>
      </c>
      <c r="Q545" s="23"/>
      <c r="R545" s="84"/>
      <c r="U545" s="23"/>
      <c r="V545" s="30"/>
    </row>
    <row r="546" spans="1:22" ht="15.75" customHeight="1">
      <c r="A546" s="64">
        <v>1801</v>
      </c>
      <c r="B546" s="87"/>
      <c r="C546" s="87"/>
      <c r="D546" s="87"/>
      <c r="E546" s="87"/>
      <c r="F546" s="87"/>
      <c r="G546" s="87"/>
      <c r="H546" s="87"/>
      <c r="I546" s="87"/>
      <c r="J546" s="87"/>
      <c r="K546" s="88"/>
      <c r="L546" s="72"/>
      <c r="M546" s="3"/>
      <c r="N546" s="30"/>
      <c r="O546" s="3"/>
      <c r="P546" s="30"/>
      <c r="Q546" s="23"/>
      <c r="R546" s="84"/>
      <c r="U546" s="23"/>
      <c r="V546" s="30"/>
    </row>
    <row r="547" spans="1:22" ht="15.75" customHeight="1">
      <c r="A547" s="64">
        <v>1802</v>
      </c>
      <c r="B547" s="87"/>
      <c r="C547" s="87"/>
      <c r="D547" s="87"/>
      <c r="E547" s="87"/>
      <c r="F547" s="87"/>
      <c r="G547" s="87"/>
      <c r="H547" s="87"/>
      <c r="I547" s="87"/>
      <c r="J547" s="87"/>
      <c r="K547" s="88"/>
      <c r="L547" s="72"/>
      <c r="M547" s="3"/>
      <c r="N547" s="30"/>
      <c r="O547" s="89" t="s">
        <v>83</v>
      </c>
      <c r="P547" s="90">
        <v>12</v>
      </c>
      <c r="Q547" s="120">
        <f>K550</f>
        <v>12</v>
      </c>
      <c r="R547" s="92" t="s">
        <v>11</v>
      </c>
      <c r="U547" s="23"/>
      <c r="V547" s="30"/>
    </row>
    <row r="548" spans="1:22" ht="15.75" customHeight="1">
      <c r="A548" s="64">
        <v>1901</v>
      </c>
      <c r="B548" s="87"/>
      <c r="C548" s="87"/>
      <c r="D548" s="87"/>
      <c r="E548" s="87"/>
      <c r="F548" s="87"/>
      <c r="G548" s="87"/>
      <c r="H548" s="87"/>
      <c r="I548" s="87"/>
      <c r="J548" s="87"/>
      <c r="K548" s="88"/>
      <c r="L548" s="72"/>
      <c r="M548" s="3"/>
      <c r="N548" s="30"/>
      <c r="O548" s="93" t="s">
        <v>85</v>
      </c>
      <c r="P548" s="94">
        <f>P547/B532</f>
        <v>0.35294117647058826</v>
      </c>
      <c r="Q548" s="121">
        <f>P547/Q547</f>
        <v>1</v>
      </c>
      <c r="R548" s="96" t="s">
        <v>86</v>
      </c>
      <c r="U548" s="23"/>
      <c r="V548" s="30"/>
    </row>
    <row r="549" spans="1:22" ht="15.75" customHeight="1">
      <c r="A549" s="64">
        <v>1902</v>
      </c>
      <c r="B549" s="87"/>
      <c r="C549" s="87"/>
      <c r="D549" s="87"/>
      <c r="E549" s="87"/>
      <c r="F549" s="87"/>
      <c r="G549" s="87"/>
      <c r="H549" s="87"/>
      <c r="I549" s="87"/>
      <c r="J549" s="87"/>
      <c r="K549" s="88"/>
      <c r="L549" s="97"/>
      <c r="M549" s="98"/>
      <c r="N549" s="99"/>
      <c r="O549" s="98"/>
      <c r="P549" s="99"/>
      <c r="Q549" s="99"/>
      <c r="R549" s="122"/>
      <c r="U549" s="23"/>
      <c r="V549" s="30"/>
    </row>
    <row r="550" spans="1:22" ht="18" customHeight="1">
      <c r="A550" s="29"/>
      <c r="B550" s="30"/>
      <c r="C550" s="30"/>
      <c r="D550" s="288" t="s">
        <v>111</v>
      </c>
      <c r="E550" s="289"/>
      <c r="F550" s="289"/>
      <c r="G550" s="289"/>
      <c r="H550" s="289"/>
      <c r="I550" s="289"/>
      <c r="J550" s="290"/>
      <c r="K550" s="101">
        <f>SUM(K532:K546)</f>
        <v>12</v>
      </c>
      <c r="L550" s="141">
        <f>IF(SUM(K539:K540)=0,"0%",SUM(K539:K540)/B532)</f>
        <v>0.11764705882352941</v>
      </c>
      <c r="M550" s="141">
        <f>IF(K550=0,"",K550/B532)</f>
        <v>0.35294117647058826</v>
      </c>
      <c r="N550" s="141">
        <f>M550-L550</f>
        <v>0.23529411764705885</v>
      </c>
      <c r="O550" s="3"/>
      <c r="P550" s="30"/>
      <c r="Q550" s="23"/>
      <c r="R550" s="3"/>
      <c r="U550" s="23"/>
      <c r="V550" s="30"/>
    </row>
    <row r="551" spans="1:22" ht="12.75" customHeight="1">
      <c r="L551" s="3"/>
      <c r="M551" s="3"/>
      <c r="N551" s="3"/>
      <c r="O551" s="3"/>
      <c r="S551" s="30"/>
      <c r="T551" s="23"/>
      <c r="U551" s="23"/>
      <c r="V551" s="30"/>
    </row>
    <row r="552" spans="1:22" ht="12.75" customHeight="1">
      <c r="L552" s="3"/>
      <c r="M552" s="3"/>
      <c r="N552" s="3"/>
      <c r="O552" s="3"/>
      <c r="S552" s="30"/>
      <c r="T552" s="23"/>
      <c r="U552" s="23"/>
      <c r="V552" s="30"/>
    </row>
    <row r="553" spans="1:22" ht="26.25" customHeight="1">
      <c r="A553" s="2"/>
      <c r="B553" s="296" t="s">
        <v>99</v>
      </c>
      <c r="C553" s="297"/>
      <c r="D553" s="297"/>
      <c r="E553" s="297"/>
      <c r="F553" s="297"/>
      <c r="G553" s="297"/>
      <c r="H553" s="298" t="s">
        <v>76</v>
      </c>
      <c r="I553" s="292"/>
      <c r="J553" s="292"/>
      <c r="K553" s="30"/>
      <c r="L553" s="3"/>
      <c r="M553" s="3"/>
      <c r="N553" s="30"/>
      <c r="O553" s="3"/>
      <c r="P553" s="30"/>
      <c r="Q553" s="30"/>
      <c r="R553" s="30"/>
      <c r="U553" s="23"/>
      <c r="V553" s="30"/>
    </row>
    <row r="554" spans="1:22" ht="20.25" customHeight="1">
      <c r="A554" s="293" t="s">
        <v>10</v>
      </c>
      <c r="B554" s="294" t="s">
        <v>100</v>
      </c>
      <c r="C554" s="289"/>
      <c r="D554" s="289"/>
      <c r="E554" s="289"/>
      <c r="F554" s="289"/>
      <c r="G554" s="289"/>
      <c r="H554" s="289"/>
      <c r="I554" s="289"/>
      <c r="J554" s="290"/>
      <c r="K554" s="295" t="s">
        <v>11</v>
      </c>
      <c r="L554" s="286" t="s">
        <v>3</v>
      </c>
      <c r="M554" s="286" t="s">
        <v>4</v>
      </c>
      <c r="N554" s="284" t="s">
        <v>5</v>
      </c>
      <c r="O554" s="286" t="s">
        <v>6</v>
      </c>
      <c r="P554" s="287" t="s">
        <v>7</v>
      </c>
      <c r="Q554" s="287" t="s">
        <v>8</v>
      </c>
      <c r="R554" s="286" t="s">
        <v>101</v>
      </c>
      <c r="U554" s="23"/>
      <c r="V554" s="30"/>
    </row>
    <row r="555" spans="1:22" ht="15.75" customHeight="1">
      <c r="A555" s="285"/>
      <c r="B555" s="64" t="s">
        <v>102</v>
      </c>
      <c r="C555" s="64" t="s">
        <v>103</v>
      </c>
      <c r="D555" s="64" t="s">
        <v>104</v>
      </c>
      <c r="E555" s="64" t="s">
        <v>105</v>
      </c>
      <c r="F555" s="64" t="s">
        <v>106</v>
      </c>
      <c r="G555" s="64" t="s">
        <v>107</v>
      </c>
      <c r="H555" s="64" t="s">
        <v>108</v>
      </c>
      <c r="I555" s="64" t="s">
        <v>109</v>
      </c>
      <c r="J555" s="64" t="s">
        <v>110</v>
      </c>
      <c r="K555" s="285"/>
      <c r="L555" s="285"/>
      <c r="M555" s="285"/>
      <c r="N555" s="285"/>
      <c r="O555" s="285"/>
      <c r="P555" s="285"/>
      <c r="Q555" s="285"/>
      <c r="R555" s="285"/>
      <c r="U555" s="23"/>
      <c r="V555" s="30"/>
    </row>
    <row r="556" spans="1:22" ht="15.75" customHeight="1">
      <c r="A556" s="64">
        <v>1102</v>
      </c>
      <c r="B556" s="65">
        <v>32</v>
      </c>
      <c r="C556" s="65"/>
      <c r="D556" s="65"/>
      <c r="E556" s="65"/>
      <c r="F556" s="65"/>
      <c r="G556" s="65"/>
      <c r="H556" s="65"/>
      <c r="I556" s="65"/>
      <c r="J556" s="65"/>
      <c r="K556" s="66"/>
      <c r="L556" s="67"/>
      <c r="M556" s="49"/>
      <c r="N556" s="68"/>
      <c r="O556" s="69"/>
      <c r="P556" s="70">
        <f>B556</f>
        <v>32</v>
      </c>
      <c r="Q556" s="71"/>
      <c r="R556" s="69"/>
    </row>
    <row r="557" spans="1:22" ht="15.75" customHeight="1">
      <c r="A557" s="64">
        <v>1201</v>
      </c>
      <c r="B557" s="65"/>
      <c r="C557" s="65">
        <v>30</v>
      </c>
      <c r="D557" s="65"/>
      <c r="E557" s="65"/>
      <c r="F557" s="65"/>
      <c r="G557" s="65"/>
      <c r="H557" s="65"/>
      <c r="I557" s="65"/>
      <c r="J557" s="65"/>
      <c r="K557" s="66"/>
      <c r="L557" s="72"/>
      <c r="M557" s="3"/>
      <c r="N557" s="73"/>
      <c r="O557" s="74">
        <f>IF(C557=0,"",C557/B556)</f>
        <v>0.9375</v>
      </c>
      <c r="P557" s="75">
        <v>30</v>
      </c>
      <c r="Q557" s="76">
        <f t="shared" ref="Q557:Q564" si="102">IF(P557=0,"",P557/P556)</f>
        <v>0.9375</v>
      </c>
      <c r="R557" s="76">
        <f t="shared" ref="R557:R564" si="103">IF(P557=0,"",100%-Q557)</f>
        <v>6.25E-2</v>
      </c>
    </row>
    <row r="558" spans="1:22" ht="15.75" customHeight="1">
      <c r="A558" s="64">
        <v>1202</v>
      </c>
      <c r="B558" s="65"/>
      <c r="C558" s="65"/>
      <c r="D558" s="65">
        <v>19</v>
      </c>
      <c r="E558" s="65"/>
      <c r="F558" s="65"/>
      <c r="G558" s="65"/>
      <c r="H558" s="65"/>
      <c r="I558" s="65"/>
      <c r="J558" s="65"/>
      <c r="K558" s="66"/>
      <c r="L558" s="72"/>
      <c r="M558" s="3"/>
      <c r="N558" s="73"/>
      <c r="O558" s="74">
        <f>IF(D558=0,"",D558/C557)</f>
        <v>0.6333333333333333</v>
      </c>
      <c r="P558" s="75">
        <v>26</v>
      </c>
      <c r="Q558" s="76">
        <f t="shared" si="102"/>
        <v>0.8666666666666667</v>
      </c>
      <c r="R558" s="76">
        <f t="shared" si="103"/>
        <v>0.1333333333333333</v>
      </c>
      <c r="T558" s="77">
        <f>P558/P556</f>
        <v>0.8125</v>
      </c>
    </row>
    <row r="559" spans="1:22" ht="15.75" customHeight="1">
      <c r="A559" s="64">
        <v>1301</v>
      </c>
      <c r="B559" s="65"/>
      <c r="C559" s="65"/>
      <c r="D559" s="65"/>
      <c r="E559" s="65">
        <v>17</v>
      </c>
      <c r="F559" s="65"/>
      <c r="G559" s="65"/>
      <c r="H559" s="65"/>
      <c r="I559" s="65"/>
      <c r="J559" s="65"/>
      <c r="K559" s="66"/>
      <c r="L559" s="72"/>
      <c r="M559" s="3"/>
      <c r="N559" s="73"/>
      <c r="O559" s="74">
        <f>IF(E559=0,"",E559/D558)</f>
        <v>0.89473684210526316</v>
      </c>
      <c r="P559" s="75">
        <v>25</v>
      </c>
      <c r="Q559" s="76">
        <f t="shared" si="102"/>
        <v>0.96153846153846156</v>
      </c>
      <c r="R559" s="76">
        <f t="shared" si="103"/>
        <v>3.8461538461538436E-2</v>
      </c>
    </row>
    <row r="560" spans="1:22" ht="15.75" customHeight="1">
      <c r="A560" s="64">
        <v>1302</v>
      </c>
      <c r="B560" s="65"/>
      <c r="C560" s="65"/>
      <c r="D560" s="65"/>
      <c r="E560" s="65"/>
      <c r="F560" s="65">
        <v>16</v>
      </c>
      <c r="G560" s="65"/>
      <c r="H560" s="65"/>
      <c r="I560" s="65"/>
      <c r="J560" s="65"/>
      <c r="K560" s="66"/>
      <c r="L560" s="72"/>
      <c r="M560" s="3"/>
      <c r="N560" s="73"/>
      <c r="O560" s="74">
        <f>IF(F560=0,"",F560/E559)</f>
        <v>0.94117647058823528</v>
      </c>
      <c r="P560" s="75">
        <v>22</v>
      </c>
      <c r="Q560" s="76">
        <f t="shared" si="102"/>
        <v>0.88</v>
      </c>
      <c r="R560" s="76">
        <f t="shared" si="103"/>
        <v>0.12</v>
      </c>
    </row>
    <row r="561" spans="1:18" ht="15.75" customHeight="1">
      <c r="A561" s="64">
        <v>1401</v>
      </c>
      <c r="B561" s="65"/>
      <c r="C561" s="65"/>
      <c r="D561" s="65"/>
      <c r="E561" s="65"/>
      <c r="F561" s="65"/>
      <c r="G561" s="65">
        <v>13</v>
      </c>
      <c r="H561" s="65"/>
      <c r="I561" s="65"/>
      <c r="J561" s="65"/>
      <c r="K561" s="66"/>
      <c r="L561" s="72"/>
      <c r="M561" s="3"/>
      <c r="N561" s="73"/>
      <c r="O561" s="74">
        <f>IF(G561=0,"",G561/F560)</f>
        <v>0.8125</v>
      </c>
      <c r="P561" s="75">
        <v>20</v>
      </c>
      <c r="Q561" s="76">
        <f t="shared" si="102"/>
        <v>0.90909090909090906</v>
      </c>
      <c r="R561" s="76">
        <f t="shared" si="103"/>
        <v>9.0909090909090939E-2</v>
      </c>
    </row>
    <row r="562" spans="1:18" ht="15.75" customHeight="1">
      <c r="A562" s="64">
        <v>1402</v>
      </c>
      <c r="B562" s="65"/>
      <c r="C562" s="65"/>
      <c r="D562" s="65"/>
      <c r="E562" s="65"/>
      <c r="F562" s="65"/>
      <c r="G562" s="65"/>
      <c r="H562" s="65">
        <v>11</v>
      </c>
      <c r="I562" s="65"/>
      <c r="J562" s="65"/>
      <c r="K562" s="66"/>
      <c r="L562" s="72"/>
      <c r="M562" s="3"/>
      <c r="N562" s="73"/>
      <c r="O562" s="74">
        <f>IF(H562=0,"",H562/G561)</f>
        <v>0.84615384615384615</v>
      </c>
      <c r="P562" s="75">
        <v>19</v>
      </c>
      <c r="Q562" s="76">
        <f t="shared" si="102"/>
        <v>0.95</v>
      </c>
      <c r="R562" s="76">
        <f t="shared" si="103"/>
        <v>5.0000000000000044E-2</v>
      </c>
    </row>
    <row r="563" spans="1:18" ht="15.75" customHeight="1">
      <c r="A563" s="64">
        <v>1501</v>
      </c>
      <c r="B563" s="65"/>
      <c r="C563" s="65"/>
      <c r="D563" s="65"/>
      <c r="E563" s="65"/>
      <c r="F563" s="65"/>
      <c r="G563" s="65"/>
      <c r="H563" s="65"/>
      <c r="I563" s="65">
        <v>11</v>
      </c>
      <c r="J563" s="65"/>
      <c r="K563" s="66"/>
      <c r="L563" s="72"/>
      <c r="M563" s="3"/>
      <c r="N563" s="73"/>
      <c r="O563" s="74">
        <f>IF(I563=0,"",I563/H562)</f>
        <v>1</v>
      </c>
      <c r="P563" s="75">
        <v>18</v>
      </c>
      <c r="Q563" s="76">
        <f t="shared" si="102"/>
        <v>0.94736842105263153</v>
      </c>
      <c r="R563" s="76">
        <f t="shared" si="103"/>
        <v>5.2631578947368474E-2</v>
      </c>
    </row>
    <row r="564" spans="1:18" ht="15.75" customHeight="1">
      <c r="A564" s="64">
        <v>1502</v>
      </c>
      <c r="B564" s="65"/>
      <c r="C564" s="65"/>
      <c r="D564" s="65"/>
      <c r="E564" s="65"/>
      <c r="F564" s="65"/>
      <c r="G564" s="65"/>
      <c r="H564" s="65"/>
      <c r="I564" s="65"/>
      <c r="J564" s="65">
        <v>11</v>
      </c>
      <c r="K564" s="66">
        <v>6</v>
      </c>
      <c r="L564" s="72"/>
      <c r="M564" s="3"/>
      <c r="N564" s="73"/>
      <c r="O564" s="78">
        <f>IF(J564=0,"",J564/I563)</f>
        <v>1</v>
      </c>
      <c r="P564" s="75">
        <v>18</v>
      </c>
      <c r="Q564" s="79">
        <f t="shared" si="102"/>
        <v>1</v>
      </c>
      <c r="R564" s="79">
        <f t="shared" si="103"/>
        <v>0</v>
      </c>
    </row>
    <row r="565" spans="1:18" ht="15.75" customHeight="1">
      <c r="A565" s="64">
        <v>1601</v>
      </c>
      <c r="B565" s="65"/>
      <c r="C565" s="65"/>
      <c r="D565" s="65"/>
      <c r="E565" s="65"/>
      <c r="F565" s="65"/>
      <c r="G565" s="65"/>
      <c r="H565" s="65"/>
      <c r="I565" s="65"/>
      <c r="J565" s="65">
        <v>5</v>
      </c>
      <c r="K565" s="66">
        <v>5</v>
      </c>
      <c r="L565" s="72"/>
      <c r="M565" s="3"/>
      <c r="N565" s="30"/>
      <c r="O565" s="80"/>
      <c r="P565" s="145">
        <v>11</v>
      </c>
      <c r="Q565" s="82"/>
      <c r="R565" s="83"/>
    </row>
    <row r="566" spans="1:18" ht="15.75" customHeight="1">
      <c r="A566" s="64">
        <v>1602</v>
      </c>
      <c r="B566" s="65"/>
      <c r="C566" s="65"/>
      <c r="D566" s="65"/>
      <c r="E566" s="65"/>
      <c r="F566" s="65"/>
      <c r="G566" s="65"/>
      <c r="H566" s="65"/>
      <c r="I566" s="65"/>
      <c r="J566" s="65">
        <v>3</v>
      </c>
      <c r="K566" s="66">
        <v>2</v>
      </c>
      <c r="L566" s="72"/>
      <c r="M566" s="3"/>
      <c r="N566" s="30"/>
      <c r="O566" s="84"/>
      <c r="P566" s="117">
        <v>6</v>
      </c>
      <c r="Q566" s="86"/>
      <c r="R566" s="84"/>
    </row>
    <row r="567" spans="1:18" ht="15.75" customHeight="1">
      <c r="A567" s="64">
        <v>1701</v>
      </c>
      <c r="B567" s="65"/>
      <c r="C567" s="65"/>
      <c r="D567" s="65"/>
      <c r="E567" s="65"/>
      <c r="F567" s="65"/>
      <c r="G567" s="65"/>
      <c r="H567" s="65"/>
      <c r="I567" s="65"/>
      <c r="J567" s="65">
        <v>2</v>
      </c>
      <c r="K567" s="66">
        <v>1</v>
      </c>
      <c r="L567" s="72"/>
      <c r="M567" s="3"/>
      <c r="N567" s="30"/>
      <c r="O567" s="84"/>
      <c r="P567" s="117">
        <v>3</v>
      </c>
      <c r="Q567" s="86"/>
      <c r="R567" s="84"/>
    </row>
    <row r="568" spans="1:18" ht="15.75" customHeight="1">
      <c r="A568" s="64">
        <v>1702</v>
      </c>
      <c r="B568" s="65"/>
      <c r="C568" s="65"/>
      <c r="D568" s="65"/>
      <c r="E568" s="65"/>
      <c r="F568" s="65"/>
      <c r="G568" s="65"/>
      <c r="H568" s="65"/>
      <c r="I568" s="65"/>
      <c r="J568" s="65">
        <v>2</v>
      </c>
      <c r="K568" s="66">
        <v>1</v>
      </c>
      <c r="L568" s="72"/>
      <c r="M568" s="3"/>
      <c r="N568" s="30"/>
      <c r="O568" s="84"/>
      <c r="P568" s="75">
        <v>2</v>
      </c>
      <c r="Q568" s="86"/>
      <c r="R568" s="84"/>
    </row>
    <row r="569" spans="1:18" ht="15.75" customHeight="1">
      <c r="A569" s="64">
        <v>1801</v>
      </c>
      <c r="B569" s="87"/>
      <c r="C569" s="87"/>
      <c r="D569" s="87"/>
      <c r="E569" s="87"/>
      <c r="F569" s="87"/>
      <c r="G569" s="87"/>
      <c r="H569" s="87"/>
      <c r="I569" s="87"/>
      <c r="J569" s="87"/>
      <c r="K569" s="88"/>
      <c r="L569" s="72"/>
      <c r="M569" s="3"/>
      <c r="N569" s="30"/>
      <c r="O569" s="3"/>
      <c r="P569" s="81"/>
      <c r="Q569" s="23"/>
      <c r="R569" s="84"/>
    </row>
    <row r="570" spans="1:18" ht="15.75" customHeight="1">
      <c r="A570" s="64">
        <v>1802</v>
      </c>
      <c r="B570" s="87"/>
      <c r="C570" s="87"/>
      <c r="D570" s="87"/>
      <c r="E570" s="87"/>
      <c r="F570" s="87"/>
      <c r="G570" s="87"/>
      <c r="H570" s="87"/>
      <c r="I570" s="87"/>
      <c r="J570" s="87"/>
      <c r="K570" s="88"/>
      <c r="L570" s="72"/>
      <c r="M570" s="3"/>
      <c r="N570" s="30"/>
      <c r="O570" s="3"/>
      <c r="P570" s="30"/>
      <c r="Q570" s="23"/>
      <c r="R570" s="84"/>
    </row>
    <row r="571" spans="1:18" ht="15.75" customHeight="1">
      <c r="A571" s="64">
        <v>1901</v>
      </c>
      <c r="B571" s="87"/>
      <c r="C571" s="87"/>
      <c r="D571" s="87"/>
      <c r="E571" s="87"/>
      <c r="F571" s="87"/>
      <c r="G571" s="87"/>
      <c r="H571" s="87"/>
      <c r="I571" s="87"/>
      <c r="J571" s="87"/>
      <c r="K571" s="88"/>
      <c r="L571" s="72"/>
      <c r="M571" s="3"/>
      <c r="N571" s="30"/>
      <c r="O571" s="89" t="s">
        <v>83</v>
      </c>
      <c r="P571" s="90">
        <v>15</v>
      </c>
      <c r="Q571" s="120">
        <f>K574</f>
        <v>15</v>
      </c>
      <c r="R571" s="92" t="s">
        <v>11</v>
      </c>
    </row>
    <row r="572" spans="1:18" ht="15.75" customHeight="1">
      <c r="A572" s="64">
        <v>1902</v>
      </c>
      <c r="B572" s="87"/>
      <c r="C572" s="87"/>
      <c r="D572" s="87"/>
      <c r="E572" s="87"/>
      <c r="F572" s="87"/>
      <c r="G572" s="87"/>
      <c r="H572" s="87"/>
      <c r="I572" s="87"/>
      <c r="J572" s="87"/>
      <c r="K572" s="88"/>
      <c r="L572" s="72"/>
      <c r="M572" s="3"/>
      <c r="N572" s="30"/>
      <c r="O572" s="93" t="s">
        <v>85</v>
      </c>
      <c r="P572" s="94">
        <f>P571/B556</f>
        <v>0.46875</v>
      </c>
      <c r="Q572" s="121">
        <f>P571/Q571</f>
        <v>1</v>
      </c>
      <c r="R572" s="96" t="s">
        <v>86</v>
      </c>
    </row>
    <row r="573" spans="1:18" ht="15.75" customHeight="1">
      <c r="A573" s="64">
        <v>2001</v>
      </c>
      <c r="B573" s="87"/>
      <c r="C573" s="87"/>
      <c r="D573" s="87"/>
      <c r="E573" s="87"/>
      <c r="F573" s="87"/>
      <c r="G573" s="87"/>
      <c r="H573" s="87"/>
      <c r="I573" s="87"/>
      <c r="J573" s="87"/>
      <c r="K573" s="88"/>
      <c r="L573" s="97"/>
      <c r="M573" s="98"/>
      <c r="N573" s="99"/>
      <c r="O573" s="98"/>
      <c r="P573" s="99"/>
      <c r="Q573" s="99"/>
      <c r="R573" s="122"/>
    </row>
    <row r="574" spans="1:18" ht="18" customHeight="1">
      <c r="A574" s="29"/>
      <c r="B574" s="30"/>
      <c r="C574" s="30"/>
      <c r="D574" s="288" t="s">
        <v>111</v>
      </c>
      <c r="E574" s="289"/>
      <c r="F574" s="289"/>
      <c r="G574" s="289"/>
      <c r="H574" s="289"/>
      <c r="I574" s="289"/>
      <c r="J574" s="290"/>
      <c r="K574" s="101">
        <f>SUM(K556:K570)</f>
        <v>15</v>
      </c>
      <c r="L574" s="141">
        <f>IF(SUM(K563:K564)=0,"0%",SUM(K563:K564)/B556)</f>
        <v>0.1875</v>
      </c>
      <c r="M574" s="141">
        <f>IF(K574=0,"",K574/B556)</f>
        <v>0.46875</v>
      </c>
      <c r="N574" s="141">
        <f>M574-L574</f>
        <v>0.28125</v>
      </c>
      <c r="O574" s="3"/>
      <c r="P574" s="30"/>
      <c r="Q574" s="23"/>
      <c r="R574" s="3"/>
    </row>
    <row r="575" spans="1:18" ht="12.75" customHeight="1">
      <c r="A575" s="40"/>
      <c r="B575" s="30"/>
      <c r="C575" s="30"/>
      <c r="D575" s="30"/>
      <c r="E575" s="30"/>
      <c r="F575" s="30"/>
      <c r="G575" s="30"/>
      <c r="H575" s="30"/>
      <c r="I575" s="30"/>
      <c r="J575" s="30"/>
      <c r="L575" s="3"/>
      <c r="M575" s="3"/>
      <c r="O575" s="3"/>
    </row>
    <row r="576" spans="1:18" ht="12.75" customHeight="1">
      <c r="A576" s="40"/>
      <c r="B576" s="30"/>
      <c r="C576" s="30"/>
      <c r="D576" s="30"/>
      <c r="E576" s="30"/>
      <c r="F576" s="30"/>
      <c r="G576" s="30"/>
      <c r="H576" s="30"/>
      <c r="I576" s="30"/>
      <c r="J576" s="30"/>
      <c r="L576" s="3"/>
      <c r="M576" s="3"/>
      <c r="O576" s="3"/>
    </row>
    <row r="577" spans="1:20" ht="26.25" customHeight="1">
      <c r="A577" s="2"/>
      <c r="B577" s="291" t="s">
        <v>99</v>
      </c>
      <c r="C577" s="292"/>
      <c r="D577" s="292"/>
      <c r="E577" s="292"/>
      <c r="F577" s="292"/>
      <c r="G577" s="292"/>
      <c r="H577" s="292"/>
      <c r="I577" s="292"/>
      <c r="J577" s="292"/>
      <c r="K577" s="60" t="s">
        <v>80</v>
      </c>
      <c r="L577" s="60"/>
      <c r="M577" s="60"/>
      <c r="N577" s="30"/>
      <c r="O577" s="3"/>
      <c r="P577" s="30"/>
      <c r="Q577" s="30"/>
      <c r="R577" s="30"/>
    </row>
    <row r="578" spans="1:20" ht="20.25" customHeight="1">
      <c r="A578" s="293" t="s">
        <v>10</v>
      </c>
      <c r="B578" s="294" t="s">
        <v>100</v>
      </c>
      <c r="C578" s="289"/>
      <c r="D578" s="289"/>
      <c r="E578" s="289"/>
      <c r="F578" s="289"/>
      <c r="G578" s="289"/>
      <c r="H578" s="289"/>
      <c r="I578" s="289"/>
      <c r="J578" s="290"/>
      <c r="K578" s="295" t="s">
        <v>11</v>
      </c>
      <c r="L578" s="286" t="s">
        <v>3</v>
      </c>
      <c r="M578" s="286" t="s">
        <v>4</v>
      </c>
      <c r="N578" s="284" t="s">
        <v>5</v>
      </c>
      <c r="O578" s="286" t="s">
        <v>6</v>
      </c>
      <c r="P578" s="287" t="s">
        <v>7</v>
      </c>
      <c r="Q578" s="287" t="s">
        <v>8</v>
      </c>
      <c r="R578" s="286" t="s">
        <v>101</v>
      </c>
    </row>
    <row r="579" spans="1:20" ht="15.75" customHeight="1">
      <c r="A579" s="285"/>
      <c r="B579" s="64" t="s">
        <v>102</v>
      </c>
      <c r="C579" s="64" t="s">
        <v>103</v>
      </c>
      <c r="D579" s="64" t="s">
        <v>104</v>
      </c>
      <c r="E579" s="64" t="s">
        <v>105</v>
      </c>
      <c r="F579" s="64" t="s">
        <v>106</v>
      </c>
      <c r="G579" s="64" t="s">
        <v>107</v>
      </c>
      <c r="H579" s="64" t="s">
        <v>108</v>
      </c>
      <c r="I579" s="64" t="s">
        <v>109</v>
      </c>
      <c r="J579" s="64" t="s">
        <v>110</v>
      </c>
      <c r="K579" s="285"/>
      <c r="L579" s="285"/>
      <c r="M579" s="285"/>
      <c r="N579" s="285"/>
      <c r="O579" s="285"/>
      <c r="P579" s="285"/>
      <c r="Q579" s="285"/>
      <c r="R579" s="285"/>
    </row>
    <row r="580" spans="1:20" ht="15.75" customHeight="1">
      <c r="A580" s="64">
        <v>1102</v>
      </c>
      <c r="B580" s="65">
        <v>38</v>
      </c>
      <c r="C580" s="65"/>
      <c r="D580" s="65"/>
      <c r="E580" s="65"/>
      <c r="F580" s="65"/>
      <c r="G580" s="65"/>
      <c r="H580" s="65"/>
      <c r="I580" s="65"/>
      <c r="J580" s="65"/>
      <c r="K580" s="66"/>
      <c r="L580" s="67"/>
      <c r="M580" s="49"/>
      <c r="N580" s="68"/>
      <c r="O580" s="69"/>
      <c r="P580" s="70">
        <f>B580</f>
        <v>38</v>
      </c>
      <c r="Q580" s="71"/>
      <c r="R580" s="69"/>
    </row>
    <row r="581" spans="1:20" ht="15.75" customHeight="1">
      <c r="A581" s="64">
        <v>1201</v>
      </c>
      <c r="B581" s="65"/>
      <c r="C581" s="65">
        <v>16</v>
      </c>
      <c r="D581" s="65"/>
      <c r="E581" s="65"/>
      <c r="F581" s="65"/>
      <c r="G581" s="65"/>
      <c r="H581" s="65"/>
      <c r="I581" s="65"/>
      <c r="J581" s="65"/>
      <c r="K581" s="66"/>
      <c r="L581" s="72"/>
      <c r="M581" s="3"/>
      <c r="N581" s="73"/>
      <c r="O581" s="74">
        <f>IF(C581=0,"",C581/B580)</f>
        <v>0.42105263157894735</v>
      </c>
      <c r="P581" s="75">
        <v>16</v>
      </c>
      <c r="Q581" s="76">
        <f t="shared" ref="Q581:Q588" si="104">IF(P581=0,"",P581/P580)</f>
        <v>0.42105263157894735</v>
      </c>
      <c r="R581" s="76">
        <f t="shared" ref="R581:R588" si="105">IF(P581=0,"",100%-Q581)</f>
        <v>0.57894736842105265</v>
      </c>
    </row>
    <row r="582" spans="1:20" ht="15.75" customHeight="1">
      <c r="A582" s="64">
        <v>1202</v>
      </c>
      <c r="B582" s="65"/>
      <c r="C582" s="65"/>
      <c r="D582" s="65">
        <v>13</v>
      </c>
      <c r="E582" s="65"/>
      <c r="F582" s="65"/>
      <c r="G582" s="65"/>
      <c r="H582" s="65"/>
      <c r="I582" s="65"/>
      <c r="J582" s="65"/>
      <c r="K582" s="66"/>
      <c r="L582" s="72"/>
      <c r="M582" s="3"/>
      <c r="N582" s="73"/>
      <c r="O582" s="74">
        <f>IF(D582=0,"",D582/C581)</f>
        <v>0.8125</v>
      </c>
      <c r="P582" s="75">
        <v>16</v>
      </c>
      <c r="Q582" s="76">
        <f t="shared" si="104"/>
        <v>1</v>
      </c>
      <c r="R582" s="76">
        <f t="shared" si="105"/>
        <v>0</v>
      </c>
      <c r="T582" s="77">
        <f>P582/P580</f>
        <v>0.42105263157894735</v>
      </c>
    </row>
    <row r="583" spans="1:20" ht="15.75" customHeight="1">
      <c r="A583" s="64">
        <v>1301</v>
      </c>
      <c r="B583" s="65"/>
      <c r="C583" s="65"/>
      <c r="D583" s="65"/>
      <c r="E583" s="65">
        <v>10</v>
      </c>
      <c r="F583" s="65"/>
      <c r="G583" s="65"/>
      <c r="H583" s="65"/>
      <c r="I583" s="65"/>
      <c r="J583" s="65"/>
      <c r="K583" s="66"/>
      <c r="L583" s="72"/>
      <c r="M583" s="3"/>
      <c r="N583" s="73"/>
      <c r="O583" s="74">
        <f>IF(E583=0,"",E583/D582)</f>
        <v>0.76923076923076927</v>
      </c>
      <c r="P583" s="75">
        <v>12</v>
      </c>
      <c r="Q583" s="76">
        <f t="shared" si="104"/>
        <v>0.75</v>
      </c>
      <c r="R583" s="76">
        <f t="shared" si="105"/>
        <v>0.25</v>
      </c>
    </row>
    <row r="584" spans="1:20" ht="15.75" customHeight="1">
      <c r="A584" s="64">
        <v>1302</v>
      </c>
      <c r="B584" s="65"/>
      <c r="C584" s="65"/>
      <c r="D584" s="65"/>
      <c r="E584" s="65"/>
      <c r="F584" s="65">
        <v>7</v>
      </c>
      <c r="G584" s="65"/>
      <c r="H584" s="65"/>
      <c r="I584" s="65"/>
      <c r="J584" s="65"/>
      <c r="K584" s="66"/>
      <c r="L584" s="72"/>
      <c r="M584" s="3"/>
      <c r="N584" s="73"/>
      <c r="O584" s="74">
        <f>IF(F584=0,"",F584/E583)</f>
        <v>0.7</v>
      </c>
      <c r="P584" s="75">
        <v>9</v>
      </c>
      <c r="Q584" s="76">
        <f t="shared" si="104"/>
        <v>0.75</v>
      </c>
      <c r="R584" s="76">
        <f t="shared" si="105"/>
        <v>0.25</v>
      </c>
    </row>
    <row r="585" spans="1:20" ht="15.75" customHeight="1">
      <c r="A585" s="64">
        <v>1401</v>
      </c>
      <c r="B585" s="65"/>
      <c r="C585" s="65"/>
      <c r="D585" s="65"/>
      <c r="E585" s="65"/>
      <c r="F585" s="65"/>
      <c r="G585" s="65">
        <v>6</v>
      </c>
      <c r="H585" s="65"/>
      <c r="I585" s="65"/>
      <c r="J585" s="65"/>
      <c r="K585" s="66"/>
      <c r="L585" s="72"/>
      <c r="M585" s="3"/>
      <c r="N585" s="73"/>
      <c r="O585" s="74">
        <f>IF(G585=0,"",G585/F584)</f>
        <v>0.8571428571428571</v>
      </c>
      <c r="P585" s="75">
        <v>7</v>
      </c>
      <c r="Q585" s="76">
        <f t="shared" si="104"/>
        <v>0.77777777777777779</v>
      </c>
      <c r="R585" s="76">
        <f t="shared" si="105"/>
        <v>0.22222222222222221</v>
      </c>
    </row>
    <row r="586" spans="1:20" ht="15.75" customHeight="1">
      <c r="A586" s="64">
        <v>1402</v>
      </c>
      <c r="B586" s="65"/>
      <c r="C586" s="65"/>
      <c r="D586" s="65"/>
      <c r="E586" s="65"/>
      <c r="F586" s="65"/>
      <c r="G586" s="65"/>
      <c r="H586" s="65">
        <v>0</v>
      </c>
      <c r="I586" s="65"/>
      <c r="J586" s="65"/>
      <c r="K586" s="66"/>
      <c r="L586" s="72"/>
      <c r="M586" s="3"/>
      <c r="N586" s="73"/>
      <c r="O586" s="74" t="str">
        <f>IF(H586=0,"",H586/G585)</f>
        <v/>
      </c>
      <c r="P586" s="75">
        <v>5</v>
      </c>
      <c r="Q586" s="76">
        <f t="shared" si="104"/>
        <v>0.7142857142857143</v>
      </c>
      <c r="R586" s="76">
        <f t="shared" si="105"/>
        <v>0.2857142857142857</v>
      </c>
    </row>
    <row r="587" spans="1:20" ht="15.75" customHeight="1">
      <c r="A587" s="64">
        <v>1501</v>
      </c>
      <c r="B587" s="65"/>
      <c r="C587" s="65"/>
      <c r="D587" s="65"/>
      <c r="E587" s="65"/>
      <c r="F587" s="65"/>
      <c r="G587" s="65"/>
      <c r="H587" s="65"/>
      <c r="I587" s="65">
        <v>0</v>
      </c>
      <c r="J587" s="65"/>
      <c r="K587" s="66"/>
      <c r="L587" s="72"/>
      <c r="M587" s="3"/>
      <c r="N587" s="73"/>
      <c r="O587" s="74" t="str">
        <f>IF(I587=0,"",I587/H586)</f>
        <v/>
      </c>
      <c r="P587" s="75">
        <v>2</v>
      </c>
      <c r="Q587" s="76">
        <f t="shared" si="104"/>
        <v>0.4</v>
      </c>
      <c r="R587" s="76">
        <f t="shared" si="105"/>
        <v>0.6</v>
      </c>
    </row>
    <row r="588" spans="1:20" ht="15.75" customHeight="1">
      <c r="A588" s="64">
        <v>1502</v>
      </c>
      <c r="B588" s="65"/>
      <c r="C588" s="65"/>
      <c r="D588" s="65"/>
      <c r="E588" s="65"/>
      <c r="F588" s="65"/>
      <c r="G588" s="65"/>
      <c r="H588" s="65"/>
      <c r="I588" s="65"/>
      <c r="J588" s="65">
        <v>0</v>
      </c>
      <c r="K588" s="66"/>
      <c r="L588" s="72"/>
      <c r="M588" s="3"/>
      <c r="N588" s="73"/>
      <c r="O588" s="78" t="str">
        <f>IF(J588=0,"",J588/I587)</f>
        <v/>
      </c>
      <c r="P588" s="75">
        <v>2</v>
      </c>
      <c r="Q588" s="79">
        <f t="shared" si="104"/>
        <v>1</v>
      </c>
      <c r="R588" s="79">
        <f t="shared" si="105"/>
        <v>0</v>
      </c>
    </row>
    <row r="589" spans="1:20" ht="15.75" customHeight="1">
      <c r="A589" s="64">
        <v>1601</v>
      </c>
      <c r="B589" s="65"/>
      <c r="C589" s="65"/>
      <c r="D589" s="65"/>
      <c r="E589" s="65"/>
      <c r="F589" s="65"/>
      <c r="G589" s="65"/>
      <c r="H589" s="65"/>
      <c r="I589" s="65"/>
      <c r="J589" s="65"/>
      <c r="K589" s="66"/>
      <c r="L589" s="72"/>
      <c r="M589" s="3"/>
      <c r="N589" s="30"/>
      <c r="O589" s="80"/>
      <c r="P589" s="145">
        <v>2</v>
      </c>
      <c r="Q589" s="82"/>
      <c r="R589" s="83"/>
    </row>
    <row r="590" spans="1:20" ht="15.75" customHeight="1">
      <c r="A590" s="64">
        <v>1602</v>
      </c>
      <c r="B590" s="65"/>
      <c r="C590" s="65"/>
      <c r="D590" s="65"/>
      <c r="E590" s="65"/>
      <c r="F590" s="65"/>
      <c r="G590" s="65"/>
      <c r="H590" s="65"/>
      <c r="I590" s="65"/>
      <c r="J590" s="65">
        <v>1</v>
      </c>
      <c r="K590" s="66"/>
      <c r="L590" s="72"/>
      <c r="M590" s="3"/>
      <c r="N590" s="30"/>
      <c r="O590" s="84"/>
      <c r="P590" s="117">
        <v>2</v>
      </c>
      <c r="Q590" s="86"/>
      <c r="R590" s="84"/>
    </row>
    <row r="591" spans="1:20" ht="15.75" customHeight="1">
      <c r="A591" s="64">
        <v>1701</v>
      </c>
      <c r="B591" s="65"/>
      <c r="C591" s="65"/>
      <c r="D591" s="65"/>
      <c r="E591" s="65"/>
      <c r="F591" s="65"/>
      <c r="G591" s="65"/>
      <c r="H591" s="65"/>
      <c r="I591" s="65"/>
      <c r="J591" s="65">
        <v>2</v>
      </c>
      <c r="K591" s="66">
        <v>1</v>
      </c>
      <c r="L591" s="72"/>
      <c r="M591" s="3"/>
      <c r="N591" s="30"/>
      <c r="O591" s="84"/>
      <c r="P591" s="117">
        <v>2</v>
      </c>
      <c r="Q591" s="86"/>
      <c r="R591" s="84"/>
    </row>
    <row r="592" spans="1:20" ht="15.75" customHeight="1">
      <c r="A592" s="64">
        <v>1702</v>
      </c>
      <c r="B592" s="65"/>
      <c r="C592" s="65"/>
      <c r="D592" s="65"/>
      <c r="E592" s="65"/>
      <c r="F592" s="65"/>
      <c r="G592" s="65"/>
      <c r="H592" s="65"/>
      <c r="I592" s="65"/>
      <c r="J592" s="65">
        <v>1</v>
      </c>
      <c r="K592" s="66">
        <v>1</v>
      </c>
      <c r="L592" s="72"/>
      <c r="M592" s="3"/>
      <c r="N592" s="30"/>
      <c r="O592" s="84"/>
      <c r="P592" s="75"/>
      <c r="Q592" s="86"/>
      <c r="R592" s="84"/>
    </row>
    <row r="593" spans="1:20" ht="15.75" customHeight="1">
      <c r="A593" s="64">
        <v>1801</v>
      </c>
      <c r="B593" s="87"/>
      <c r="C593" s="87"/>
      <c r="D593" s="87"/>
      <c r="E593" s="87"/>
      <c r="F593" s="87"/>
      <c r="G593" s="87"/>
      <c r="H593" s="87"/>
      <c r="I593" s="87"/>
      <c r="J593" s="87"/>
      <c r="K593" s="88"/>
      <c r="L593" s="72"/>
      <c r="M593" s="3"/>
      <c r="N593" s="30"/>
      <c r="O593" s="3"/>
      <c r="P593" s="81"/>
      <c r="Q593" s="23"/>
      <c r="R593" s="84"/>
    </row>
    <row r="594" spans="1:20" ht="15.75" customHeight="1">
      <c r="A594" s="64">
        <v>1802</v>
      </c>
      <c r="B594" s="87"/>
      <c r="C594" s="87"/>
      <c r="D594" s="87"/>
      <c r="E594" s="87"/>
      <c r="F594" s="87"/>
      <c r="G594" s="87"/>
      <c r="H594" s="87"/>
      <c r="I594" s="87"/>
      <c r="J594" s="87"/>
      <c r="K594" s="88"/>
      <c r="L594" s="72"/>
      <c r="M594" s="3"/>
      <c r="N594" s="30"/>
      <c r="O594" s="3"/>
      <c r="P594" s="30"/>
      <c r="Q594" s="23"/>
      <c r="R594" s="84"/>
    </row>
    <row r="595" spans="1:20" ht="15.75" customHeight="1">
      <c r="A595" s="64">
        <v>1901</v>
      </c>
      <c r="B595" s="87"/>
      <c r="C595" s="87"/>
      <c r="D595" s="87"/>
      <c r="E595" s="87"/>
      <c r="F595" s="87"/>
      <c r="G595" s="87"/>
      <c r="H595" s="87"/>
      <c r="I595" s="87"/>
      <c r="J595" s="87"/>
      <c r="K595" s="88"/>
      <c r="L595" s="72"/>
      <c r="M595" s="3"/>
      <c r="N595" s="30"/>
      <c r="O595" s="89" t="s">
        <v>83</v>
      </c>
      <c r="P595" s="90">
        <v>1</v>
      </c>
      <c r="Q595" s="120">
        <f>K598</f>
        <v>2</v>
      </c>
      <c r="R595" s="92" t="s">
        <v>11</v>
      </c>
    </row>
    <row r="596" spans="1:20" ht="15.75" customHeight="1">
      <c r="A596" s="64">
        <v>1902</v>
      </c>
      <c r="B596" s="87"/>
      <c r="C596" s="87"/>
      <c r="D596" s="87"/>
      <c r="E596" s="87"/>
      <c r="F596" s="87"/>
      <c r="G596" s="87"/>
      <c r="H596" s="87"/>
      <c r="I596" s="87"/>
      <c r="J596" s="87"/>
      <c r="K596" s="88"/>
      <c r="L596" s="72"/>
      <c r="M596" s="3"/>
      <c r="N596" s="30"/>
      <c r="O596" s="93" t="s">
        <v>85</v>
      </c>
      <c r="P596" s="94">
        <f>IF(P595/B580=0,"",P595/B580)</f>
        <v>2.6315789473684209E-2</v>
      </c>
      <c r="Q596" s="121">
        <f>P595/Q595</f>
        <v>0.5</v>
      </c>
      <c r="R596" s="96" t="s">
        <v>86</v>
      </c>
    </row>
    <row r="597" spans="1:20" ht="15.75" customHeight="1">
      <c r="A597" s="64">
        <v>2001</v>
      </c>
      <c r="B597" s="87"/>
      <c r="C597" s="87"/>
      <c r="D597" s="87"/>
      <c r="E597" s="87"/>
      <c r="F597" s="87"/>
      <c r="G597" s="87"/>
      <c r="H597" s="87"/>
      <c r="I597" s="87"/>
      <c r="J597" s="87"/>
      <c r="K597" s="88"/>
      <c r="L597" s="97"/>
      <c r="M597" s="98"/>
      <c r="N597" s="99"/>
      <c r="O597" s="98"/>
      <c r="P597" s="99"/>
      <c r="Q597" s="99"/>
      <c r="R597" s="122"/>
    </row>
    <row r="598" spans="1:20" ht="18" customHeight="1">
      <c r="A598" s="29"/>
      <c r="B598" s="30"/>
      <c r="C598" s="30"/>
      <c r="D598" s="288" t="s">
        <v>111</v>
      </c>
      <c r="E598" s="289"/>
      <c r="F598" s="289"/>
      <c r="G598" s="289"/>
      <c r="H598" s="289"/>
      <c r="I598" s="289"/>
      <c r="J598" s="290"/>
      <c r="K598" s="101">
        <f>SUM(K580:K594)</f>
        <v>2</v>
      </c>
      <c r="L598" s="141" t="str">
        <f>IF(SUM(K587:K588)=0,"0%",SUM(K587:K588)/B580)</f>
        <v>0%</v>
      </c>
      <c r="M598" s="141">
        <f>IF(K598=0,"",K598/B580)</f>
        <v>5.2631578947368418E-2</v>
      </c>
      <c r="N598" s="141">
        <f>M598-L598</f>
        <v>5.2631578947368418E-2</v>
      </c>
      <c r="O598" s="3"/>
      <c r="P598" s="30"/>
      <c r="Q598" s="23"/>
      <c r="R598" s="3"/>
    </row>
    <row r="599" spans="1:20" ht="12.75" customHeight="1">
      <c r="A599" s="40"/>
      <c r="B599" s="30"/>
      <c r="C599" s="30"/>
      <c r="D599" s="30"/>
      <c r="E599" s="30"/>
      <c r="F599" s="30"/>
      <c r="G599" s="30"/>
      <c r="H599" s="30"/>
      <c r="I599" s="30"/>
      <c r="J599" s="30"/>
      <c r="L599" s="3"/>
      <c r="M599" s="3"/>
      <c r="O599" s="3"/>
    </row>
    <row r="600" spans="1:20" ht="12.75" customHeight="1">
      <c r="A600" s="40"/>
      <c r="B600" s="30"/>
      <c r="C600" s="30"/>
      <c r="D600" s="30"/>
      <c r="E600" s="30"/>
      <c r="F600" s="30"/>
      <c r="G600" s="30"/>
      <c r="H600" s="30"/>
      <c r="I600" s="30"/>
      <c r="J600" s="30"/>
      <c r="L600" s="3"/>
      <c r="M600" s="3"/>
      <c r="O600" s="3"/>
    </row>
    <row r="601" spans="1:20" ht="26.25" customHeight="1">
      <c r="A601" s="2"/>
      <c r="B601" s="296" t="s">
        <v>99</v>
      </c>
      <c r="C601" s="297"/>
      <c r="D601" s="297"/>
      <c r="E601" s="297"/>
      <c r="F601" s="297"/>
      <c r="G601" s="297"/>
      <c r="H601" s="298" t="s">
        <v>84</v>
      </c>
      <c r="I601" s="292"/>
      <c r="J601" s="292"/>
      <c r="K601" s="30"/>
      <c r="L601" s="3"/>
      <c r="M601" s="3"/>
      <c r="N601" s="30"/>
      <c r="O601" s="3"/>
      <c r="P601" s="30"/>
      <c r="Q601" s="30"/>
      <c r="R601" s="30"/>
    </row>
    <row r="602" spans="1:20" ht="20.25" customHeight="1">
      <c r="A602" s="293" t="s">
        <v>10</v>
      </c>
      <c r="B602" s="294" t="s">
        <v>100</v>
      </c>
      <c r="C602" s="289"/>
      <c r="D602" s="289"/>
      <c r="E602" s="289"/>
      <c r="F602" s="289"/>
      <c r="G602" s="289"/>
      <c r="H602" s="289"/>
      <c r="I602" s="289"/>
      <c r="J602" s="290"/>
      <c r="K602" s="295" t="s">
        <v>11</v>
      </c>
      <c r="L602" s="286" t="s">
        <v>3</v>
      </c>
      <c r="M602" s="286" t="s">
        <v>4</v>
      </c>
      <c r="N602" s="284" t="s">
        <v>5</v>
      </c>
      <c r="O602" s="286" t="s">
        <v>6</v>
      </c>
      <c r="P602" s="287" t="s">
        <v>7</v>
      </c>
      <c r="Q602" s="287" t="s">
        <v>8</v>
      </c>
      <c r="R602" s="286" t="s">
        <v>101</v>
      </c>
    </row>
    <row r="603" spans="1:20" ht="15.75" customHeight="1">
      <c r="A603" s="285"/>
      <c r="B603" s="64" t="s">
        <v>102</v>
      </c>
      <c r="C603" s="64" t="s">
        <v>103</v>
      </c>
      <c r="D603" s="64" t="s">
        <v>104</v>
      </c>
      <c r="E603" s="64" t="s">
        <v>105</v>
      </c>
      <c r="F603" s="64" t="s">
        <v>106</v>
      </c>
      <c r="G603" s="64" t="s">
        <v>107</v>
      </c>
      <c r="H603" s="64" t="s">
        <v>108</v>
      </c>
      <c r="I603" s="64" t="s">
        <v>109</v>
      </c>
      <c r="J603" s="64" t="s">
        <v>110</v>
      </c>
      <c r="K603" s="285"/>
      <c r="L603" s="285"/>
      <c r="M603" s="285"/>
      <c r="N603" s="285"/>
      <c r="O603" s="285"/>
      <c r="P603" s="285"/>
      <c r="Q603" s="285"/>
      <c r="R603" s="285"/>
    </row>
    <row r="604" spans="1:20" ht="15.75" customHeight="1">
      <c r="A604" s="64">
        <v>1202</v>
      </c>
      <c r="B604" s="65">
        <v>32</v>
      </c>
      <c r="C604" s="65"/>
      <c r="D604" s="65"/>
      <c r="E604" s="65"/>
      <c r="F604" s="65"/>
      <c r="G604" s="65"/>
      <c r="H604" s="65"/>
      <c r="I604" s="65"/>
      <c r="J604" s="65"/>
      <c r="K604" s="66"/>
      <c r="L604" s="67"/>
      <c r="M604" s="49"/>
      <c r="N604" s="68"/>
      <c r="O604" s="69"/>
      <c r="P604" s="70">
        <f>B604</f>
        <v>32</v>
      </c>
      <c r="Q604" s="71"/>
      <c r="R604" s="69"/>
    </row>
    <row r="605" spans="1:20" ht="15.75" customHeight="1">
      <c r="A605" s="64">
        <v>1301</v>
      </c>
      <c r="B605" s="65"/>
      <c r="C605" s="65">
        <v>22</v>
      </c>
      <c r="D605" s="65"/>
      <c r="E605" s="65"/>
      <c r="F605" s="65"/>
      <c r="G605" s="65"/>
      <c r="H605" s="65"/>
      <c r="I605" s="65"/>
      <c r="J605" s="65"/>
      <c r="K605" s="66"/>
      <c r="L605" s="72"/>
      <c r="M605" s="3"/>
      <c r="N605" s="73"/>
      <c r="O605" s="74">
        <f>IF(C605=0,"",C605/B604)</f>
        <v>0.6875</v>
      </c>
      <c r="P605" s="75">
        <v>22</v>
      </c>
      <c r="Q605" s="76">
        <f t="shared" ref="Q605:Q612" si="106">IF(P605=0,"",P605/P604)</f>
        <v>0.6875</v>
      </c>
      <c r="R605" s="76">
        <f t="shared" ref="R605:R612" si="107">IF(P605=0,"",100%-Q605)</f>
        <v>0.3125</v>
      </c>
    </row>
    <row r="606" spans="1:20" ht="15.75" customHeight="1">
      <c r="A606" s="64">
        <v>1302</v>
      </c>
      <c r="B606" s="65"/>
      <c r="C606" s="65"/>
      <c r="D606" s="65">
        <v>17</v>
      </c>
      <c r="E606" s="65"/>
      <c r="F606" s="65"/>
      <c r="G606" s="65"/>
      <c r="H606" s="65"/>
      <c r="I606" s="65"/>
      <c r="J606" s="65"/>
      <c r="K606" s="66"/>
      <c r="L606" s="72"/>
      <c r="M606" s="3"/>
      <c r="N606" s="73"/>
      <c r="O606" s="74">
        <f>IF(D606=0,"",D606/C605)</f>
        <v>0.77272727272727271</v>
      </c>
      <c r="P606" s="75">
        <v>19</v>
      </c>
      <c r="Q606" s="76">
        <f t="shared" si="106"/>
        <v>0.86363636363636365</v>
      </c>
      <c r="R606" s="76">
        <f t="shared" si="107"/>
        <v>0.13636363636363635</v>
      </c>
      <c r="T606" s="77">
        <f>P606/P604</f>
        <v>0.59375</v>
      </c>
    </row>
    <row r="607" spans="1:20" ht="15.75" customHeight="1">
      <c r="A607" s="64">
        <v>1401</v>
      </c>
      <c r="B607" s="65"/>
      <c r="C607" s="65"/>
      <c r="D607" s="65"/>
      <c r="E607" s="65">
        <v>13</v>
      </c>
      <c r="F607" s="65"/>
      <c r="G607" s="65"/>
      <c r="H607" s="65"/>
      <c r="I607" s="65"/>
      <c r="J607" s="65"/>
      <c r="K607" s="66"/>
      <c r="L607" s="72"/>
      <c r="M607" s="3"/>
      <c r="N607" s="73"/>
      <c r="O607" s="74">
        <f>IF(E607=0,"",E607/D606)</f>
        <v>0.76470588235294112</v>
      </c>
      <c r="P607" s="75">
        <v>18</v>
      </c>
      <c r="Q607" s="76">
        <f t="shared" si="106"/>
        <v>0.94736842105263153</v>
      </c>
      <c r="R607" s="76">
        <f t="shared" si="107"/>
        <v>5.2631578947368474E-2</v>
      </c>
    </row>
    <row r="608" spans="1:20" ht="15.75" customHeight="1">
      <c r="A608" s="64">
        <v>1402</v>
      </c>
      <c r="B608" s="65"/>
      <c r="C608" s="65"/>
      <c r="D608" s="65"/>
      <c r="E608" s="65"/>
      <c r="F608" s="65">
        <v>9</v>
      </c>
      <c r="G608" s="65"/>
      <c r="H608" s="65"/>
      <c r="I608" s="65"/>
      <c r="J608" s="65"/>
      <c r="K608" s="66"/>
      <c r="L608" s="72"/>
      <c r="M608" s="3"/>
      <c r="N608" s="73"/>
      <c r="O608" s="74">
        <f>IF(F608=0,"",F608/E607)</f>
        <v>0.69230769230769229</v>
      </c>
      <c r="P608" s="75">
        <v>16</v>
      </c>
      <c r="Q608" s="76">
        <f t="shared" si="106"/>
        <v>0.88888888888888884</v>
      </c>
      <c r="R608" s="76">
        <f t="shared" si="107"/>
        <v>0.11111111111111116</v>
      </c>
    </row>
    <row r="609" spans="1:18" ht="15.75" customHeight="1">
      <c r="A609" s="64">
        <v>1501</v>
      </c>
      <c r="B609" s="65"/>
      <c r="C609" s="65"/>
      <c r="D609" s="65"/>
      <c r="E609" s="65"/>
      <c r="F609" s="65"/>
      <c r="G609" s="65">
        <v>9</v>
      </c>
      <c r="H609" s="65"/>
      <c r="I609" s="65"/>
      <c r="J609" s="65"/>
      <c r="K609" s="66"/>
      <c r="L609" s="72"/>
      <c r="M609" s="3"/>
      <c r="N609" s="73"/>
      <c r="O609" s="74">
        <f>IF(G609=0,"",G609/F608)</f>
        <v>1</v>
      </c>
      <c r="P609" s="75">
        <v>15</v>
      </c>
      <c r="Q609" s="76">
        <f t="shared" si="106"/>
        <v>0.9375</v>
      </c>
      <c r="R609" s="76">
        <f t="shared" si="107"/>
        <v>6.25E-2</v>
      </c>
    </row>
    <row r="610" spans="1:18" ht="15.75" customHeight="1">
      <c r="A610" s="64">
        <v>1502</v>
      </c>
      <c r="B610" s="65"/>
      <c r="C610" s="65"/>
      <c r="D610" s="65"/>
      <c r="E610" s="65"/>
      <c r="F610" s="65"/>
      <c r="G610" s="65"/>
      <c r="H610" s="65">
        <v>8</v>
      </c>
      <c r="I610" s="65"/>
      <c r="J610" s="65"/>
      <c r="K610" s="66"/>
      <c r="L610" s="72"/>
      <c r="M610" s="3"/>
      <c r="N610" s="73"/>
      <c r="O610" s="74">
        <f>IF(H610=0,"",H610/G609)</f>
        <v>0.88888888888888884</v>
      </c>
      <c r="P610" s="75">
        <v>15</v>
      </c>
      <c r="Q610" s="76">
        <f t="shared" si="106"/>
        <v>1</v>
      </c>
      <c r="R610" s="76">
        <f t="shared" si="107"/>
        <v>0</v>
      </c>
    </row>
    <row r="611" spans="1:18" ht="15.75" customHeight="1">
      <c r="A611" s="64">
        <v>1601</v>
      </c>
      <c r="B611" s="65"/>
      <c r="C611" s="65"/>
      <c r="D611" s="65"/>
      <c r="E611" s="65"/>
      <c r="F611" s="65"/>
      <c r="G611" s="65"/>
      <c r="H611" s="65"/>
      <c r="I611" s="65">
        <v>6</v>
      </c>
      <c r="J611" s="65"/>
      <c r="K611" s="66"/>
      <c r="L611" s="72"/>
      <c r="M611" s="3"/>
      <c r="N611" s="73"/>
      <c r="O611" s="74">
        <f>IF(I611=0,"",I611/H610)</f>
        <v>0.75</v>
      </c>
      <c r="P611" s="75">
        <v>14</v>
      </c>
      <c r="Q611" s="76">
        <f t="shared" si="106"/>
        <v>0.93333333333333335</v>
      </c>
      <c r="R611" s="76">
        <f t="shared" si="107"/>
        <v>6.6666666666666652E-2</v>
      </c>
    </row>
    <row r="612" spans="1:18" ht="15.75" customHeight="1">
      <c r="A612" s="64">
        <v>1602</v>
      </c>
      <c r="B612" s="65"/>
      <c r="C612" s="65"/>
      <c r="D612" s="65"/>
      <c r="E612" s="65"/>
      <c r="F612" s="65"/>
      <c r="G612" s="65"/>
      <c r="H612" s="65"/>
      <c r="I612" s="65"/>
      <c r="J612" s="65">
        <v>6</v>
      </c>
      <c r="K612" s="66">
        <v>5</v>
      </c>
      <c r="L612" s="72"/>
      <c r="M612" s="3"/>
      <c r="N612" s="73"/>
      <c r="O612" s="78">
        <f>IF(J612=0,"",J612/I611)</f>
        <v>1</v>
      </c>
      <c r="P612" s="75">
        <v>14</v>
      </c>
      <c r="Q612" s="79">
        <f t="shared" si="106"/>
        <v>1</v>
      </c>
      <c r="R612" s="79">
        <f t="shared" si="107"/>
        <v>0</v>
      </c>
    </row>
    <row r="613" spans="1:18" ht="15.75" customHeight="1">
      <c r="A613" s="64">
        <v>1701</v>
      </c>
      <c r="B613" s="65"/>
      <c r="C613" s="65"/>
      <c r="D613" s="65"/>
      <c r="E613" s="65"/>
      <c r="F613" s="65"/>
      <c r="G613" s="65"/>
      <c r="H613" s="65"/>
      <c r="I613" s="65"/>
      <c r="J613" s="65">
        <v>6</v>
      </c>
      <c r="K613" s="66">
        <v>2</v>
      </c>
      <c r="L613" s="72"/>
      <c r="M613" s="3"/>
      <c r="N613" s="30"/>
      <c r="O613" s="80"/>
      <c r="P613" s="145">
        <v>9</v>
      </c>
      <c r="Q613" s="82"/>
      <c r="R613" s="83"/>
    </row>
    <row r="614" spans="1:18" ht="15.75" customHeight="1">
      <c r="A614" s="64">
        <v>1702</v>
      </c>
      <c r="B614" s="65"/>
      <c r="C614" s="65"/>
      <c r="D614" s="65"/>
      <c r="E614" s="65"/>
      <c r="F614" s="65"/>
      <c r="G614" s="65"/>
      <c r="H614" s="65"/>
      <c r="I614" s="65"/>
      <c r="J614" s="65">
        <v>6</v>
      </c>
      <c r="K614" s="66">
        <v>5</v>
      </c>
      <c r="L614" s="72"/>
      <c r="M614" s="3"/>
      <c r="N614" s="30"/>
      <c r="O614" s="84"/>
      <c r="P614" s="117">
        <v>7</v>
      </c>
      <c r="Q614" s="86"/>
      <c r="R614" s="84"/>
    </row>
    <row r="615" spans="1:18" ht="15.75" customHeight="1">
      <c r="A615" s="64">
        <v>1801</v>
      </c>
      <c r="B615" s="65"/>
      <c r="C615" s="65"/>
      <c r="D615" s="65"/>
      <c r="E615" s="65"/>
      <c r="F615" s="65"/>
      <c r="G615" s="65"/>
      <c r="H615" s="65"/>
      <c r="I615" s="65"/>
      <c r="J615" s="65">
        <v>2</v>
      </c>
      <c r="K615" s="66">
        <v>1</v>
      </c>
      <c r="L615" s="72"/>
      <c r="M615" s="3"/>
      <c r="N615" s="30"/>
      <c r="O615" s="84"/>
      <c r="P615" s="117">
        <v>2</v>
      </c>
      <c r="Q615" s="86"/>
      <c r="R615" s="84"/>
    </row>
    <row r="616" spans="1:18" ht="15.75" customHeight="1">
      <c r="A616" s="64">
        <v>1802</v>
      </c>
      <c r="B616" s="65"/>
      <c r="C616" s="65"/>
      <c r="D616" s="65"/>
      <c r="E616" s="65"/>
      <c r="F616" s="65"/>
      <c r="G616" s="65"/>
      <c r="H616" s="65"/>
      <c r="I616" s="65"/>
      <c r="J616" s="65">
        <v>1</v>
      </c>
      <c r="K616" s="66"/>
      <c r="L616" s="72"/>
      <c r="M616" s="3"/>
      <c r="N616" s="30"/>
      <c r="O616" s="84"/>
      <c r="P616" s="75">
        <v>1</v>
      </c>
      <c r="Q616" s="86"/>
      <c r="R616" s="84"/>
    </row>
    <row r="617" spans="1:18" ht="15.75" customHeight="1">
      <c r="A617" s="64">
        <v>1901</v>
      </c>
      <c r="B617" s="87"/>
      <c r="C617" s="87"/>
      <c r="D617" s="87"/>
      <c r="E617" s="87"/>
      <c r="F617" s="87"/>
      <c r="G617" s="87"/>
      <c r="H617" s="87"/>
      <c r="I617" s="87"/>
      <c r="J617" s="87">
        <v>1</v>
      </c>
      <c r="K617" s="88">
        <v>1</v>
      </c>
      <c r="L617" s="72"/>
      <c r="M617" s="3"/>
      <c r="N617" s="30"/>
      <c r="O617" s="3"/>
      <c r="P617" s="81">
        <v>1</v>
      </c>
      <c r="Q617" s="23"/>
      <c r="R617" s="84"/>
    </row>
    <row r="618" spans="1:18" ht="15.75" customHeight="1">
      <c r="A618" s="64">
        <v>1902</v>
      </c>
      <c r="B618" s="87"/>
      <c r="C618" s="87"/>
      <c r="D618" s="87"/>
      <c r="E618" s="87"/>
      <c r="F618" s="87"/>
      <c r="G618" s="87"/>
      <c r="H618" s="87"/>
      <c r="I618" s="87"/>
      <c r="J618" s="87"/>
      <c r="K618" s="88"/>
      <c r="L618" s="72"/>
      <c r="M618" s="3"/>
      <c r="N618" s="30"/>
      <c r="O618" s="3"/>
      <c r="P618" s="30"/>
      <c r="Q618" s="23"/>
      <c r="R618" s="84"/>
    </row>
    <row r="619" spans="1:18" ht="15.75" customHeight="1">
      <c r="A619" s="64">
        <v>2001</v>
      </c>
      <c r="B619" s="87"/>
      <c r="C619" s="87"/>
      <c r="D619" s="87"/>
      <c r="E619" s="87"/>
      <c r="F619" s="87"/>
      <c r="G619" s="87"/>
      <c r="H619" s="87"/>
      <c r="I619" s="87"/>
      <c r="J619" s="87"/>
      <c r="K619" s="88"/>
      <c r="L619" s="72"/>
      <c r="M619" s="3"/>
      <c r="N619" s="30"/>
      <c r="O619" s="89" t="s">
        <v>83</v>
      </c>
      <c r="P619" s="90">
        <v>13</v>
      </c>
      <c r="Q619" s="120">
        <f>K622</f>
        <v>14</v>
      </c>
      <c r="R619" s="92" t="s">
        <v>11</v>
      </c>
    </row>
    <row r="620" spans="1:18" ht="15.75" customHeight="1">
      <c r="A620" s="64">
        <v>2002</v>
      </c>
      <c r="B620" s="87"/>
      <c r="C620" s="87"/>
      <c r="D620" s="87"/>
      <c r="E620" s="87"/>
      <c r="F620" s="87"/>
      <c r="G620" s="87"/>
      <c r="H620" s="87"/>
      <c r="I620" s="87"/>
      <c r="J620" s="87"/>
      <c r="K620" s="88"/>
      <c r="L620" s="72"/>
      <c r="M620" s="3"/>
      <c r="N620" s="30"/>
      <c r="O620" s="93" t="s">
        <v>85</v>
      </c>
      <c r="P620" s="94">
        <f>IF(P619/B604=0,"",P619/B604)</f>
        <v>0.40625</v>
      </c>
      <c r="Q620" s="121">
        <f>P619/Q619</f>
        <v>0.9285714285714286</v>
      </c>
      <c r="R620" s="96" t="s">
        <v>86</v>
      </c>
    </row>
    <row r="621" spans="1:18" ht="15.75" customHeight="1">
      <c r="A621" s="64">
        <v>2101</v>
      </c>
      <c r="B621" s="87"/>
      <c r="C621" s="87"/>
      <c r="D621" s="87"/>
      <c r="E621" s="87"/>
      <c r="F621" s="87"/>
      <c r="G621" s="87"/>
      <c r="H621" s="87"/>
      <c r="I621" s="87"/>
      <c r="J621" s="87"/>
      <c r="K621" s="88"/>
      <c r="L621" s="97"/>
      <c r="M621" s="98"/>
      <c r="N621" s="99"/>
      <c r="O621" s="98"/>
      <c r="P621" s="99"/>
      <c r="Q621" s="99"/>
      <c r="R621" s="122"/>
    </row>
    <row r="622" spans="1:18" ht="18" customHeight="1">
      <c r="A622" s="29"/>
      <c r="B622" s="30"/>
      <c r="C622" s="30"/>
      <c r="D622" s="288" t="s">
        <v>111</v>
      </c>
      <c r="E622" s="289"/>
      <c r="F622" s="289"/>
      <c r="G622" s="289"/>
      <c r="H622" s="289"/>
      <c r="I622" s="289"/>
      <c r="J622" s="290"/>
      <c r="K622" s="101">
        <f>SUM(K604:K618)</f>
        <v>14</v>
      </c>
      <c r="L622" s="141">
        <f>IF(SUM(K611:K612)=0,"0%",SUM(K611:K612)/B604)</f>
        <v>0.15625</v>
      </c>
      <c r="M622" s="141">
        <f>IF(K622=0,"",K622/B604)</f>
        <v>0.4375</v>
      </c>
      <c r="N622" s="141">
        <f>M622-L622</f>
        <v>0.28125</v>
      </c>
      <c r="O622" s="3"/>
      <c r="P622" s="30"/>
      <c r="Q622" s="23"/>
      <c r="R622" s="3"/>
    </row>
    <row r="623" spans="1:18" ht="12.75" customHeight="1">
      <c r="L623" s="3"/>
      <c r="M623" s="3"/>
      <c r="O623" s="3"/>
    </row>
    <row r="624" spans="1:18" ht="12.75" customHeight="1">
      <c r="L624" s="3"/>
      <c r="M624" s="3"/>
      <c r="O624" s="3"/>
    </row>
    <row r="625" spans="1:19" ht="26.25" customHeight="1">
      <c r="A625" s="2"/>
      <c r="B625" s="291" t="s">
        <v>99</v>
      </c>
      <c r="C625" s="292"/>
      <c r="D625" s="292"/>
      <c r="E625" s="292"/>
      <c r="F625" s="292"/>
      <c r="G625" s="292"/>
      <c r="H625" s="292"/>
      <c r="I625" s="292"/>
      <c r="J625" s="292"/>
      <c r="K625" s="60" t="s">
        <v>87</v>
      </c>
      <c r="L625" s="60"/>
      <c r="M625" s="60"/>
      <c r="N625" s="30"/>
      <c r="O625" s="3"/>
      <c r="P625" s="30"/>
      <c r="Q625" s="30"/>
      <c r="R625" s="30"/>
      <c r="S625" s="30"/>
    </row>
    <row r="626" spans="1:19" ht="20.25" customHeight="1">
      <c r="A626" s="293" t="s">
        <v>10</v>
      </c>
      <c r="B626" s="294" t="s">
        <v>100</v>
      </c>
      <c r="C626" s="289"/>
      <c r="D626" s="289"/>
      <c r="E626" s="289"/>
      <c r="F626" s="289"/>
      <c r="G626" s="289"/>
      <c r="H626" s="289"/>
      <c r="I626" s="289"/>
      <c r="J626" s="290"/>
      <c r="K626" s="295" t="s">
        <v>11</v>
      </c>
      <c r="L626" s="286" t="s">
        <v>3</v>
      </c>
      <c r="M626" s="286" t="s">
        <v>4</v>
      </c>
      <c r="N626" s="284" t="s">
        <v>5</v>
      </c>
      <c r="O626" s="286" t="s">
        <v>6</v>
      </c>
      <c r="P626" s="287" t="s">
        <v>7</v>
      </c>
      <c r="Q626" s="287" t="s">
        <v>8</v>
      </c>
      <c r="R626" s="286" t="s">
        <v>101</v>
      </c>
      <c r="S626" s="30"/>
    </row>
    <row r="627" spans="1:19" ht="15.75" customHeight="1">
      <c r="A627" s="285"/>
      <c r="B627" s="64" t="s">
        <v>102</v>
      </c>
      <c r="C627" s="64" t="s">
        <v>103</v>
      </c>
      <c r="D627" s="64" t="s">
        <v>104</v>
      </c>
      <c r="E627" s="64" t="s">
        <v>105</v>
      </c>
      <c r="F627" s="64" t="s">
        <v>106</v>
      </c>
      <c r="G627" s="64" t="s">
        <v>107</v>
      </c>
      <c r="H627" s="64" t="s">
        <v>108</v>
      </c>
      <c r="I627" s="64" t="s">
        <v>109</v>
      </c>
      <c r="J627" s="64" t="s">
        <v>110</v>
      </c>
      <c r="K627" s="285"/>
      <c r="L627" s="285"/>
      <c r="M627" s="285"/>
      <c r="N627" s="285"/>
      <c r="O627" s="285"/>
      <c r="P627" s="285"/>
      <c r="Q627" s="285"/>
      <c r="R627" s="285"/>
      <c r="S627" s="30"/>
    </row>
    <row r="628" spans="1:19" ht="15.75" customHeight="1">
      <c r="A628" s="64">
        <v>1301</v>
      </c>
      <c r="B628" s="65">
        <v>35</v>
      </c>
      <c r="C628" s="65"/>
      <c r="D628" s="65"/>
      <c r="E628" s="65"/>
      <c r="F628" s="65"/>
      <c r="G628" s="65"/>
      <c r="H628" s="65"/>
      <c r="I628" s="65"/>
      <c r="J628" s="65"/>
      <c r="K628" s="66"/>
      <c r="L628" s="67"/>
      <c r="M628" s="49"/>
      <c r="N628" s="68"/>
      <c r="O628" s="107"/>
      <c r="P628" s="70">
        <f>B628</f>
        <v>35</v>
      </c>
      <c r="Q628" s="108"/>
      <c r="R628" s="107"/>
      <c r="S628" s="30"/>
    </row>
    <row r="629" spans="1:19" ht="15.75" customHeight="1">
      <c r="A629" s="64">
        <v>1302</v>
      </c>
      <c r="B629" s="65"/>
      <c r="C629" s="65">
        <v>18</v>
      </c>
      <c r="D629" s="65"/>
      <c r="E629" s="65"/>
      <c r="F629" s="65"/>
      <c r="G629" s="65"/>
      <c r="H629" s="65"/>
      <c r="I629" s="65"/>
      <c r="J629" s="65"/>
      <c r="K629" s="66"/>
      <c r="L629" s="72"/>
      <c r="M629" s="3"/>
      <c r="N629" s="73"/>
      <c r="O629" s="74">
        <f>IF(C629=0,"",C629/B628)</f>
        <v>0.51428571428571423</v>
      </c>
      <c r="P629" s="75">
        <v>18</v>
      </c>
      <c r="Q629" s="76">
        <f t="shared" ref="Q629:Q636" si="108">IF(P629=0,"",P629/P628)</f>
        <v>0.51428571428571423</v>
      </c>
      <c r="R629" s="76">
        <f t="shared" ref="R629:R636" si="109">IF(P629=0,"",100%-Q629)</f>
        <v>0.48571428571428577</v>
      </c>
      <c r="S629" s="30"/>
    </row>
    <row r="630" spans="1:19" ht="15.75" customHeight="1">
      <c r="A630" s="64">
        <v>1401</v>
      </c>
      <c r="B630" s="65"/>
      <c r="C630" s="65"/>
      <c r="D630" s="65">
        <v>11</v>
      </c>
      <c r="E630" s="65"/>
      <c r="F630" s="65"/>
      <c r="G630" s="65"/>
      <c r="H630" s="65"/>
      <c r="I630" s="65"/>
      <c r="J630" s="65"/>
      <c r="K630" s="66"/>
      <c r="L630" s="72"/>
      <c r="M630" s="3"/>
      <c r="N630" s="73"/>
      <c r="O630" s="74">
        <f>IF(D630=0,"",D630/C629)</f>
        <v>0.61111111111111116</v>
      </c>
      <c r="P630" s="75">
        <v>14</v>
      </c>
      <c r="Q630" s="76">
        <f t="shared" si="108"/>
        <v>0.77777777777777779</v>
      </c>
      <c r="R630" s="76">
        <f t="shared" si="109"/>
        <v>0.22222222222222221</v>
      </c>
      <c r="S630" s="8">
        <f>P630/P628</f>
        <v>0.4</v>
      </c>
    </row>
    <row r="631" spans="1:19" ht="15.75" customHeight="1">
      <c r="A631" s="64">
        <v>1402</v>
      </c>
      <c r="B631" s="65"/>
      <c r="C631" s="65"/>
      <c r="D631" s="65"/>
      <c r="E631" s="65">
        <v>6</v>
      </c>
      <c r="F631" s="65"/>
      <c r="G631" s="65"/>
      <c r="H631" s="65"/>
      <c r="I631" s="65"/>
      <c r="J631" s="65"/>
      <c r="K631" s="66"/>
      <c r="L631" s="72"/>
      <c r="M631" s="3"/>
      <c r="N631" s="73"/>
      <c r="O631" s="74">
        <f>IF(E631=0,"",E631/D630)</f>
        <v>0.54545454545454541</v>
      </c>
      <c r="P631" s="75">
        <v>11</v>
      </c>
      <c r="Q631" s="76">
        <f t="shared" si="108"/>
        <v>0.7857142857142857</v>
      </c>
      <c r="R631" s="76">
        <f t="shared" si="109"/>
        <v>0.2142857142857143</v>
      </c>
      <c r="S631" s="30"/>
    </row>
    <row r="632" spans="1:19" ht="15.75" customHeight="1">
      <c r="A632" s="64">
        <v>1501</v>
      </c>
      <c r="B632" s="65"/>
      <c r="C632" s="65"/>
      <c r="D632" s="65"/>
      <c r="E632" s="65"/>
      <c r="F632" s="65">
        <v>4</v>
      </c>
      <c r="G632" s="65"/>
      <c r="H632" s="65"/>
      <c r="I632" s="65"/>
      <c r="J632" s="65"/>
      <c r="K632" s="66"/>
      <c r="L632" s="72"/>
      <c r="M632" s="3"/>
      <c r="N632" s="73"/>
      <c r="O632" s="74">
        <f>IF(F632=0,"",F632/E631)</f>
        <v>0.66666666666666663</v>
      </c>
      <c r="P632" s="75">
        <v>11</v>
      </c>
      <c r="Q632" s="76">
        <f t="shared" si="108"/>
        <v>1</v>
      </c>
      <c r="R632" s="76">
        <f t="shared" si="109"/>
        <v>0</v>
      </c>
      <c r="S632" s="30"/>
    </row>
    <row r="633" spans="1:19" ht="15.75" customHeight="1">
      <c r="A633" s="64">
        <v>1502</v>
      </c>
      <c r="B633" s="65"/>
      <c r="C633" s="65"/>
      <c r="D633" s="65"/>
      <c r="E633" s="65"/>
      <c r="F633" s="65"/>
      <c r="G633" s="65">
        <v>4</v>
      </c>
      <c r="H633" s="65"/>
      <c r="I633" s="65"/>
      <c r="J633" s="65"/>
      <c r="K633" s="66"/>
      <c r="L633" s="72"/>
      <c r="M633" s="3"/>
      <c r="N633" s="73"/>
      <c r="O633" s="74">
        <f>IF(G633=0,"",G633/F632)</f>
        <v>1</v>
      </c>
      <c r="P633" s="75">
        <v>10</v>
      </c>
      <c r="Q633" s="76">
        <f t="shared" si="108"/>
        <v>0.90909090909090906</v>
      </c>
      <c r="R633" s="76">
        <f t="shared" si="109"/>
        <v>9.0909090909090939E-2</v>
      </c>
      <c r="S633" s="30"/>
    </row>
    <row r="634" spans="1:19" ht="15.75" customHeight="1">
      <c r="A634" s="64">
        <v>1601</v>
      </c>
      <c r="B634" s="65"/>
      <c r="C634" s="65"/>
      <c r="D634" s="65"/>
      <c r="E634" s="65"/>
      <c r="F634" s="65"/>
      <c r="G634" s="65"/>
      <c r="H634" s="65">
        <v>2</v>
      </c>
      <c r="I634" s="65"/>
      <c r="J634" s="65"/>
      <c r="K634" s="66"/>
      <c r="L634" s="72"/>
      <c r="M634" s="3"/>
      <c r="N634" s="73"/>
      <c r="O634" s="74">
        <f>IF(H634=0,"",H634/G633)</f>
        <v>0.5</v>
      </c>
      <c r="P634" s="75">
        <v>5</v>
      </c>
      <c r="Q634" s="76">
        <f t="shared" si="108"/>
        <v>0.5</v>
      </c>
      <c r="R634" s="76">
        <f t="shared" si="109"/>
        <v>0.5</v>
      </c>
      <c r="S634" s="30"/>
    </row>
    <row r="635" spans="1:19" ht="15.75" customHeight="1">
      <c r="A635" s="64">
        <v>1602</v>
      </c>
      <c r="B635" s="65"/>
      <c r="C635" s="65"/>
      <c r="D635" s="65"/>
      <c r="E635" s="65"/>
      <c r="F635" s="65"/>
      <c r="G635" s="65"/>
      <c r="H635" s="65"/>
      <c r="I635" s="65">
        <v>1</v>
      </c>
      <c r="J635" s="65"/>
      <c r="K635" s="66"/>
      <c r="L635" s="72"/>
      <c r="M635" s="3"/>
      <c r="N635" s="73"/>
      <c r="O635" s="74">
        <f>IF(I635=0,"",I635/H634)</f>
        <v>0.5</v>
      </c>
      <c r="P635" s="75">
        <v>5</v>
      </c>
      <c r="Q635" s="76">
        <f t="shared" si="108"/>
        <v>1</v>
      </c>
      <c r="R635" s="76">
        <f t="shared" si="109"/>
        <v>0</v>
      </c>
      <c r="S635" s="30"/>
    </row>
    <row r="636" spans="1:19" ht="15.75" customHeight="1">
      <c r="A636" s="64">
        <v>1701</v>
      </c>
      <c r="B636" s="65"/>
      <c r="C636" s="65"/>
      <c r="D636" s="65"/>
      <c r="E636" s="65"/>
      <c r="F636" s="65"/>
      <c r="G636" s="65"/>
      <c r="H636" s="65"/>
      <c r="I636" s="65"/>
      <c r="J636" s="65">
        <v>3</v>
      </c>
      <c r="K636" s="66">
        <v>1</v>
      </c>
      <c r="L636" s="72"/>
      <c r="M636" s="3"/>
      <c r="N636" s="73"/>
      <c r="O636" s="78">
        <f>IF(J636=0,"",J636/I635)</f>
        <v>3</v>
      </c>
      <c r="P636" s="75">
        <v>5</v>
      </c>
      <c r="Q636" s="79">
        <f t="shared" si="108"/>
        <v>1</v>
      </c>
      <c r="R636" s="79">
        <f t="shared" si="109"/>
        <v>0</v>
      </c>
      <c r="S636" s="30"/>
    </row>
    <row r="637" spans="1:19" ht="15.75" customHeight="1">
      <c r="A637" s="64">
        <v>1702</v>
      </c>
      <c r="B637" s="65"/>
      <c r="C637" s="65"/>
      <c r="D637" s="65"/>
      <c r="E637" s="65"/>
      <c r="F637" s="65"/>
      <c r="G637" s="65"/>
      <c r="H637" s="65"/>
      <c r="I637" s="65"/>
      <c r="J637" s="65">
        <v>3</v>
      </c>
      <c r="K637" s="66">
        <v>1</v>
      </c>
      <c r="L637" s="72"/>
      <c r="M637" s="3"/>
      <c r="N637" s="30"/>
      <c r="O637" s="146"/>
      <c r="P637" s="75">
        <v>4</v>
      </c>
      <c r="Q637" s="147"/>
      <c r="R637" s="148"/>
      <c r="S637" s="30"/>
    </row>
    <row r="638" spans="1:19" ht="15.75" customHeight="1">
      <c r="A638" s="64">
        <v>1801</v>
      </c>
      <c r="B638" s="87"/>
      <c r="C638" s="87"/>
      <c r="D638" s="87"/>
      <c r="E638" s="87"/>
      <c r="F638" s="87"/>
      <c r="G638" s="87"/>
      <c r="H638" s="87"/>
      <c r="I638" s="87"/>
      <c r="J638" s="87">
        <v>1</v>
      </c>
      <c r="K638" s="88">
        <v>2</v>
      </c>
      <c r="L638" s="72"/>
      <c r="M638" s="3"/>
      <c r="N638" s="30"/>
      <c r="O638" s="116"/>
      <c r="P638" s="117">
        <v>1</v>
      </c>
      <c r="Q638" s="118"/>
      <c r="R638" s="116"/>
      <c r="S638" s="30"/>
    </row>
    <row r="639" spans="1:19" ht="15.75" customHeight="1">
      <c r="A639" s="64">
        <v>1802</v>
      </c>
      <c r="B639" s="87"/>
      <c r="C639" s="87"/>
      <c r="D639" s="87"/>
      <c r="E639" s="87"/>
      <c r="F639" s="87"/>
      <c r="G639" s="87"/>
      <c r="H639" s="87"/>
      <c r="I639" s="87"/>
      <c r="J639" s="87"/>
      <c r="K639" s="88"/>
      <c r="L639" s="72"/>
      <c r="M639" s="3"/>
      <c r="N639" s="30"/>
      <c r="O639" s="116"/>
      <c r="P639" s="117"/>
      <c r="Q639" s="118"/>
      <c r="R639" s="116"/>
      <c r="S639" s="30"/>
    </row>
    <row r="640" spans="1:19" ht="15.75" customHeight="1">
      <c r="A640" s="64">
        <v>1901</v>
      </c>
      <c r="B640" s="87"/>
      <c r="C640" s="87"/>
      <c r="D640" s="87"/>
      <c r="E640" s="87"/>
      <c r="F640" s="87"/>
      <c r="G640" s="87"/>
      <c r="H640" s="87"/>
      <c r="I640" s="87"/>
      <c r="J640" s="87"/>
      <c r="K640" s="88"/>
      <c r="L640" s="72"/>
      <c r="M640" s="3"/>
      <c r="N640" s="30"/>
      <c r="O640" s="116"/>
      <c r="P640" s="117"/>
      <c r="Q640" s="118"/>
      <c r="R640" s="116"/>
      <c r="S640" s="30"/>
    </row>
    <row r="641" spans="1:19" ht="15.75" customHeight="1">
      <c r="A641" s="64">
        <v>1902</v>
      </c>
      <c r="B641" s="87"/>
      <c r="C641" s="87"/>
      <c r="D641" s="87"/>
      <c r="E641" s="87"/>
      <c r="F641" s="87"/>
      <c r="G641" s="87"/>
      <c r="H641" s="87"/>
      <c r="I641" s="87"/>
      <c r="J641" s="87"/>
      <c r="K641" s="88"/>
      <c r="L641" s="72"/>
      <c r="M641" s="3"/>
      <c r="N641" s="30"/>
      <c r="O641" s="3"/>
      <c r="P641" s="30"/>
      <c r="Q641" s="23"/>
      <c r="R641" s="84"/>
      <c r="S641" s="30"/>
    </row>
    <row r="642" spans="1:19" ht="15.75" customHeight="1">
      <c r="A642" s="64">
        <v>2001</v>
      </c>
      <c r="B642" s="87"/>
      <c r="C642" s="87"/>
      <c r="D642" s="87"/>
      <c r="E642" s="87"/>
      <c r="F642" s="87"/>
      <c r="G642" s="87"/>
      <c r="H642" s="87"/>
      <c r="I642" s="87"/>
      <c r="J642" s="87"/>
      <c r="K642" s="88"/>
      <c r="L642" s="72"/>
      <c r="M642" s="3"/>
      <c r="N642" s="30"/>
      <c r="O642" s="89" t="s">
        <v>83</v>
      </c>
      <c r="P642" s="90">
        <v>4</v>
      </c>
      <c r="Q642" s="120">
        <f>K645</f>
        <v>4</v>
      </c>
      <c r="R642" s="92" t="s">
        <v>11</v>
      </c>
      <c r="S642" s="30"/>
    </row>
    <row r="643" spans="1:19" ht="15.75" customHeight="1">
      <c r="A643" s="64">
        <v>2002</v>
      </c>
      <c r="B643" s="87"/>
      <c r="C643" s="87"/>
      <c r="D643" s="87"/>
      <c r="E643" s="87"/>
      <c r="F643" s="87"/>
      <c r="G643" s="87"/>
      <c r="H643" s="87"/>
      <c r="I643" s="87"/>
      <c r="J643" s="87"/>
      <c r="K643" s="88"/>
      <c r="L643" s="72"/>
      <c r="M643" s="3"/>
      <c r="N643" s="30"/>
      <c r="O643" s="93" t="s">
        <v>85</v>
      </c>
      <c r="P643" s="94">
        <f>IF(P642/B628=0,"",P642/B628)</f>
        <v>0.11428571428571428</v>
      </c>
      <c r="Q643" s="121">
        <f>P642/Q642</f>
        <v>1</v>
      </c>
      <c r="R643" s="96" t="s">
        <v>86</v>
      </c>
      <c r="S643" s="30"/>
    </row>
    <row r="644" spans="1:19" ht="15.75" customHeight="1">
      <c r="A644" s="64">
        <v>2101</v>
      </c>
      <c r="B644" s="87"/>
      <c r="C644" s="87"/>
      <c r="D644" s="87"/>
      <c r="E644" s="87"/>
      <c r="F644" s="87"/>
      <c r="G644" s="87"/>
      <c r="H644" s="87"/>
      <c r="I644" s="87"/>
      <c r="J644" s="87"/>
      <c r="K644" s="88"/>
      <c r="L644" s="97"/>
      <c r="M644" s="98"/>
      <c r="N644" s="99"/>
      <c r="O644" s="98"/>
      <c r="P644" s="99"/>
      <c r="Q644" s="99"/>
      <c r="R644" s="122"/>
      <c r="S644" s="30"/>
    </row>
    <row r="645" spans="1:19" ht="18" customHeight="1">
      <c r="A645" s="29"/>
      <c r="B645" s="30"/>
      <c r="C645" s="30"/>
      <c r="D645" s="288" t="s">
        <v>111</v>
      </c>
      <c r="E645" s="289"/>
      <c r="F645" s="289"/>
      <c r="G645" s="289"/>
      <c r="H645" s="289"/>
      <c r="I645" s="289"/>
      <c r="J645" s="290"/>
      <c r="K645" s="101">
        <f>SUM(K628:K641)</f>
        <v>4</v>
      </c>
      <c r="L645" s="102">
        <f>IF(K636=0,"",K636/B628)</f>
        <v>2.8571428571428571E-2</v>
      </c>
      <c r="M645" s="102">
        <f>IF(K645=0,"",K645/B628)</f>
        <v>0.11428571428571428</v>
      </c>
      <c r="N645" s="102">
        <f>IF(K636=0,"",M645-L645)</f>
        <v>8.5714285714285715E-2</v>
      </c>
      <c r="O645" s="3"/>
      <c r="P645" s="30"/>
      <c r="Q645" s="23"/>
      <c r="R645" s="3"/>
      <c r="S645" s="30"/>
    </row>
    <row r="646" spans="1:19" ht="12.75" customHeight="1">
      <c r="L646" s="3"/>
      <c r="M646" s="3"/>
      <c r="O646" s="3"/>
    </row>
    <row r="647" spans="1:19" ht="12.75" customHeight="1">
      <c r="L647" s="3"/>
      <c r="M647" s="3"/>
      <c r="O647" s="3"/>
    </row>
    <row r="648" spans="1:19" ht="26.25" customHeight="1">
      <c r="A648" s="2"/>
      <c r="B648" s="291" t="s">
        <v>99</v>
      </c>
      <c r="C648" s="292"/>
      <c r="D648" s="292"/>
      <c r="E648" s="292"/>
      <c r="F648" s="292"/>
      <c r="G648" s="292"/>
      <c r="H648" s="292"/>
      <c r="I648" s="292"/>
      <c r="J648" s="292"/>
      <c r="K648" s="60" t="s">
        <v>88</v>
      </c>
      <c r="L648" s="60"/>
      <c r="M648" s="60"/>
      <c r="N648" s="30"/>
      <c r="O648" s="3"/>
      <c r="P648" s="30"/>
      <c r="Q648" s="30"/>
      <c r="R648" s="30"/>
      <c r="S648" s="30"/>
    </row>
    <row r="649" spans="1:19" ht="20.25" customHeight="1">
      <c r="A649" s="293" t="s">
        <v>10</v>
      </c>
      <c r="B649" s="294" t="s">
        <v>100</v>
      </c>
      <c r="C649" s="289"/>
      <c r="D649" s="289"/>
      <c r="E649" s="289"/>
      <c r="F649" s="289"/>
      <c r="G649" s="289"/>
      <c r="H649" s="289"/>
      <c r="I649" s="289"/>
      <c r="J649" s="290"/>
      <c r="K649" s="295" t="s">
        <v>11</v>
      </c>
      <c r="L649" s="286" t="s">
        <v>3</v>
      </c>
      <c r="M649" s="286" t="s">
        <v>4</v>
      </c>
      <c r="N649" s="284" t="s">
        <v>5</v>
      </c>
      <c r="O649" s="286" t="s">
        <v>6</v>
      </c>
      <c r="P649" s="287" t="s">
        <v>7</v>
      </c>
      <c r="Q649" s="287" t="s">
        <v>8</v>
      </c>
      <c r="R649" s="286" t="s">
        <v>101</v>
      </c>
      <c r="S649" s="30"/>
    </row>
    <row r="650" spans="1:19" ht="15.75" customHeight="1">
      <c r="A650" s="285"/>
      <c r="B650" s="64" t="s">
        <v>102</v>
      </c>
      <c r="C650" s="64" t="s">
        <v>103</v>
      </c>
      <c r="D650" s="64" t="s">
        <v>104</v>
      </c>
      <c r="E650" s="64" t="s">
        <v>105</v>
      </c>
      <c r="F650" s="64" t="s">
        <v>106</v>
      </c>
      <c r="G650" s="64" t="s">
        <v>107</v>
      </c>
      <c r="H650" s="64" t="s">
        <v>108</v>
      </c>
      <c r="I650" s="64" t="s">
        <v>109</v>
      </c>
      <c r="J650" s="64" t="s">
        <v>110</v>
      </c>
      <c r="K650" s="285"/>
      <c r="L650" s="285"/>
      <c r="M650" s="285"/>
      <c r="N650" s="285"/>
      <c r="O650" s="285"/>
      <c r="P650" s="285"/>
      <c r="Q650" s="285"/>
      <c r="R650" s="285"/>
      <c r="S650" s="30"/>
    </row>
    <row r="651" spans="1:19" ht="15.75" customHeight="1">
      <c r="A651" s="64">
        <v>1302</v>
      </c>
      <c r="B651" s="65">
        <v>30</v>
      </c>
      <c r="C651" s="65"/>
      <c r="D651" s="65"/>
      <c r="E651" s="65"/>
      <c r="F651" s="65"/>
      <c r="G651" s="65"/>
      <c r="H651" s="65"/>
      <c r="I651" s="87"/>
      <c r="J651" s="87"/>
      <c r="K651" s="88"/>
      <c r="L651" s="67"/>
      <c r="M651" s="49"/>
      <c r="N651" s="68"/>
      <c r="O651" s="107"/>
      <c r="P651" s="70">
        <f>B651</f>
        <v>30</v>
      </c>
      <c r="Q651" s="108"/>
      <c r="R651" s="107"/>
      <c r="S651" s="30"/>
    </row>
    <row r="652" spans="1:19" ht="15.75" customHeight="1">
      <c r="A652" s="64">
        <v>1401</v>
      </c>
      <c r="B652" s="65"/>
      <c r="C652" s="65">
        <v>22</v>
      </c>
      <c r="D652" s="65"/>
      <c r="E652" s="65"/>
      <c r="F652" s="65"/>
      <c r="G652" s="65"/>
      <c r="H652" s="65"/>
      <c r="I652" s="87"/>
      <c r="J652" s="87"/>
      <c r="K652" s="88"/>
      <c r="L652" s="72"/>
      <c r="M652" s="3"/>
      <c r="N652" s="73"/>
      <c r="O652" s="74">
        <f>IF(C652=0,"",C652/B651)</f>
        <v>0.73333333333333328</v>
      </c>
      <c r="P652" s="75">
        <v>22</v>
      </c>
      <c r="Q652" s="76">
        <f t="shared" ref="Q652:Q659" si="110">IF(P652=0,"",P652/P651)</f>
        <v>0.73333333333333328</v>
      </c>
      <c r="R652" s="76">
        <f t="shared" ref="R652:R659" si="111">IF(P652=0,"",100%-Q652)</f>
        <v>0.26666666666666672</v>
      </c>
      <c r="S652" s="30"/>
    </row>
    <row r="653" spans="1:19" ht="15.75" customHeight="1">
      <c r="A653" s="64">
        <v>1402</v>
      </c>
      <c r="B653" s="65"/>
      <c r="C653" s="65"/>
      <c r="D653" s="65">
        <v>19</v>
      </c>
      <c r="E653" s="65"/>
      <c r="F653" s="65"/>
      <c r="G653" s="65"/>
      <c r="H653" s="65"/>
      <c r="I653" s="87"/>
      <c r="J653" s="87"/>
      <c r="K653" s="88"/>
      <c r="L653" s="72"/>
      <c r="M653" s="3"/>
      <c r="N653" s="73"/>
      <c r="O653" s="74">
        <f>IF(D653=0,"",D653/C652)</f>
        <v>0.86363636363636365</v>
      </c>
      <c r="P653" s="75">
        <v>19</v>
      </c>
      <c r="Q653" s="76">
        <f t="shared" si="110"/>
        <v>0.86363636363636365</v>
      </c>
      <c r="R653" s="76">
        <f t="shared" si="111"/>
        <v>0.13636363636363635</v>
      </c>
      <c r="S653" s="8">
        <f>P653/P651</f>
        <v>0.6333333333333333</v>
      </c>
    </row>
    <row r="654" spans="1:19" ht="15.75" customHeight="1">
      <c r="A654" s="64">
        <v>1501</v>
      </c>
      <c r="B654" s="65"/>
      <c r="C654" s="65"/>
      <c r="D654" s="65"/>
      <c r="E654" s="65">
        <v>16</v>
      </c>
      <c r="F654" s="65"/>
      <c r="G654" s="65"/>
      <c r="H654" s="65"/>
      <c r="I654" s="87"/>
      <c r="J654" s="87"/>
      <c r="K654" s="88"/>
      <c r="L654" s="72"/>
      <c r="M654" s="3"/>
      <c r="N654" s="73"/>
      <c r="O654" s="74">
        <f>IF(E654=0,"",E654/D653)</f>
        <v>0.84210526315789469</v>
      </c>
      <c r="P654" s="75">
        <v>19</v>
      </c>
      <c r="Q654" s="76">
        <f t="shared" si="110"/>
        <v>1</v>
      </c>
      <c r="R654" s="76">
        <f t="shared" si="111"/>
        <v>0</v>
      </c>
      <c r="S654" s="30"/>
    </row>
    <row r="655" spans="1:19" ht="15.75" customHeight="1">
      <c r="A655" s="64">
        <v>1502</v>
      </c>
      <c r="B655" s="65"/>
      <c r="C655" s="65"/>
      <c r="D655" s="65"/>
      <c r="E655" s="65"/>
      <c r="F655" s="65">
        <v>15</v>
      </c>
      <c r="G655" s="65"/>
      <c r="H655" s="65"/>
      <c r="I655" s="87"/>
      <c r="J655" s="87"/>
      <c r="K655" s="88"/>
      <c r="L655" s="72"/>
      <c r="M655" s="3"/>
      <c r="N655" s="73"/>
      <c r="O655" s="74">
        <f>IF(F655=0,"",F655/E654)</f>
        <v>0.9375</v>
      </c>
      <c r="P655" s="75">
        <v>15</v>
      </c>
      <c r="Q655" s="76">
        <f t="shared" si="110"/>
        <v>0.78947368421052633</v>
      </c>
      <c r="R655" s="76">
        <f t="shared" si="111"/>
        <v>0.21052631578947367</v>
      </c>
      <c r="S655" s="30"/>
    </row>
    <row r="656" spans="1:19" ht="15.75" customHeight="1">
      <c r="A656" s="64">
        <v>1601</v>
      </c>
      <c r="B656" s="65"/>
      <c r="C656" s="65"/>
      <c r="D656" s="65"/>
      <c r="E656" s="65"/>
      <c r="F656" s="65"/>
      <c r="G656" s="65">
        <v>15</v>
      </c>
      <c r="H656" s="65"/>
      <c r="I656" s="87"/>
      <c r="J656" s="87"/>
      <c r="K656" s="88"/>
      <c r="L656" s="72"/>
      <c r="M656" s="3"/>
      <c r="N656" s="73"/>
      <c r="O656" s="74">
        <f>IF(G656=0,"",G656/F655)</f>
        <v>1</v>
      </c>
      <c r="P656" s="75">
        <v>15</v>
      </c>
      <c r="Q656" s="76">
        <f t="shared" si="110"/>
        <v>1</v>
      </c>
      <c r="R656" s="76">
        <f t="shared" si="111"/>
        <v>0</v>
      </c>
      <c r="S656" s="30"/>
    </row>
    <row r="657" spans="1:19" ht="15.75" customHeight="1">
      <c r="A657" s="64">
        <v>1602</v>
      </c>
      <c r="B657" s="65"/>
      <c r="C657" s="65"/>
      <c r="D657" s="65"/>
      <c r="E657" s="65"/>
      <c r="F657" s="65"/>
      <c r="G657" s="65"/>
      <c r="H657" s="65">
        <v>15</v>
      </c>
      <c r="I657" s="87"/>
      <c r="J657" s="87"/>
      <c r="K657" s="88"/>
      <c r="L657" s="72"/>
      <c r="M657" s="3"/>
      <c r="N657" s="73"/>
      <c r="O657" s="74">
        <f>IF(H657=0,"",H657/G656)</f>
        <v>1</v>
      </c>
      <c r="P657" s="75">
        <v>15</v>
      </c>
      <c r="Q657" s="76">
        <f t="shared" si="110"/>
        <v>1</v>
      </c>
      <c r="R657" s="76">
        <f t="shared" si="111"/>
        <v>0</v>
      </c>
      <c r="S657" s="30"/>
    </row>
    <row r="658" spans="1:19" ht="15.75" customHeight="1">
      <c r="A658" s="64">
        <v>1701</v>
      </c>
      <c r="B658" s="87"/>
      <c r="C658" s="87"/>
      <c r="D658" s="87"/>
      <c r="E658" s="87"/>
      <c r="F658" s="87"/>
      <c r="G658" s="87"/>
      <c r="H658" s="87"/>
      <c r="I658" s="87">
        <v>15</v>
      </c>
      <c r="J658" s="87"/>
      <c r="K658" s="88"/>
      <c r="L658" s="72"/>
      <c r="M658" s="3"/>
      <c r="N658" s="73"/>
      <c r="O658" s="74">
        <f>IF(I658=0,"",I658/H657)</f>
        <v>1</v>
      </c>
      <c r="P658" s="75">
        <v>15</v>
      </c>
      <c r="Q658" s="76">
        <f t="shared" si="110"/>
        <v>1</v>
      </c>
      <c r="R658" s="76">
        <f t="shared" si="111"/>
        <v>0</v>
      </c>
      <c r="S658" s="30"/>
    </row>
    <row r="659" spans="1:19" ht="15.75" customHeight="1">
      <c r="A659" s="64">
        <v>1702</v>
      </c>
      <c r="B659" s="87"/>
      <c r="C659" s="87"/>
      <c r="D659" s="87"/>
      <c r="E659" s="87"/>
      <c r="F659" s="87"/>
      <c r="G659" s="87"/>
      <c r="H659" s="87"/>
      <c r="I659" s="87"/>
      <c r="J659" s="87">
        <v>15</v>
      </c>
      <c r="K659" s="88">
        <v>7</v>
      </c>
      <c r="L659" s="72"/>
      <c r="M659" s="3"/>
      <c r="N659" s="73"/>
      <c r="O659" s="78">
        <f>IF(J659=0,"",J659/I658)</f>
        <v>1</v>
      </c>
      <c r="P659" s="75">
        <v>15</v>
      </c>
      <c r="Q659" s="79">
        <f t="shared" si="110"/>
        <v>1</v>
      </c>
      <c r="R659" s="79">
        <f t="shared" si="111"/>
        <v>0</v>
      </c>
      <c r="S659" s="30"/>
    </row>
    <row r="660" spans="1:19" ht="15.75" customHeight="1">
      <c r="A660" s="64">
        <v>1801</v>
      </c>
      <c r="B660" s="87"/>
      <c r="C660" s="87"/>
      <c r="D660" s="87"/>
      <c r="E660" s="87"/>
      <c r="F660" s="87"/>
      <c r="G660" s="87"/>
      <c r="H660" s="87"/>
      <c r="I660" s="87"/>
      <c r="J660" s="87">
        <v>7</v>
      </c>
      <c r="K660" s="88">
        <v>7</v>
      </c>
      <c r="L660" s="72"/>
      <c r="M660" s="3"/>
      <c r="N660" s="30"/>
      <c r="O660" s="146"/>
      <c r="P660" s="75">
        <v>7</v>
      </c>
      <c r="Q660" s="147"/>
      <c r="R660" s="148"/>
      <c r="S660" s="30"/>
    </row>
    <row r="661" spans="1:19" ht="15.75" customHeight="1">
      <c r="A661" s="64">
        <v>1802</v>
      </c>
      <c r="B661" s="87"/>
      <c r="C661" s="87"/>
      <c r="D661" s="87"/>
      <c r="E661" s="87"/>
      <c r="F661" s="87"/>
      <c r="G661" s="87"/>
      <c r="H661" s="87"/>
      <c r="I661" s="87"/>
      <c r="J661" s="87"/>
      <c r="K661" s="88"/>
      <c r="L661" s="72"/>
      <c r="M661" s="3"/>
      <c r="N661" s="30"/>
      <c r="O661" s="116"/>
      <c r="P661" s="117"/>
      <c r="Q661" s="118"/>
      <c r="R661" s="116"/>
      <c r="S661" s="30"/>
    </row>
    <row r="662" spans="1:19" ht="15.75" customHeight="1">
      <c r="A662" s="64">
        <v>1901</v>
      </c>
      <c r="B662" s="87"/>
      <c r="C662" s="87"/>
      <c r="D662" s="87"/>
      <c r="E662" s="87"/>
      <c r="F662" s="87"/>
      <c r="G662" s="87"/>
      <c r="H662" s="87"/>
      <c r="I662" s="87"/>
      <c r="J662" s="87"/>
      <c r="K662" s="88"/>
      <c r="L662" s="72"/>
      <c r="M662" s="3"/>
      <c r="N662" s="30"/>
      <c r="O662" s="116"/>
      <c r="P662" s="117"/>
      <c r="Q662" s="118"/>
      <c r="R662" s="116"/>
      <c r="S662" s="30"/>
    </row>
    <row r="663" spans="1:19" ht="15.75" customHeight="1">
      <c r="A663" s="64">
        <v>1902</v>
      </c>
      <c r="B663" s="87"/>
      <c r="C663" s="87"/>
      <c r="D663" s="87"/>
      <c r="E663" s="87"/>
      <c r="F663" s="87"/>
      <c r="G663" s="87"/>
      <c r="H663" s="87"/>
      <c r="I663" s="87"/>
      <c r="J663" s="87"/>
      <c r="K663" s="88"/>
      <c r="L663" s="72"/>
      <c r="M663" s="3"/>
      <c r="N663" s="30"/>
      <c r="O663" s="116"/>
      <c r="P663" s="117"/>
      <c r="Q663" s="118"/>
      <c r="R663" s="116"/>
      <c r="S663" s="30"/>
    </row>
    <row r="664" spans="1:19" ht="15.75" customHeight="1">
      <c r="A664" s="64">
        <v>2001</v>
      </c>
      <c r="B664" s="87"/>
      <c r="C664" s="87"/>
      <c r="D664" s="87"/>
      <c r="E664" s="87"/>
      <c r="F664" s="87"/>
      <c r="G664" s="87"/>
      <c r="H664" s="87"/>
      <c r="I664" s="87"/>
      <c r="J664" s="87"/>
      <c r="K664" s="88"/>
      <c r="L664" s="72"/>
      <c r="M664" s="3"/>
      <c r="N664" s="30"/>
      <c r="O664" s="3"/>
      <c r="P664" s="30"/>
      <c r="Q664" s="23"/>
      <c r="R664" s="84"/>
      <c r="S664" s="30"/>
    </row>
    <row r="665" spans="1:19" ht="15.75" customHeight="1">
      <c r="A665" s="64">
        <v>2002</v>
      </c>
      <c r="B665" s="87"/>
      <c r="C665" s="87"/>
      <c r="D665" s="87"/>
      <c r="E665" s="87"/>
      <c r="F665" s="87"/>
      <c r="G665" s="87"/>
      <c r="H665" s="87"/>
      <c r="I665" s="87"/>
      <c r="J665" s="87"/>
      <c r="K665" s="88"/>
      <c r="L665" s="72"/>
      <c r="M665" s="3"/>
      <c r="N665" s="30"/>
      <c r="O665" s="89" t="s">
        <v>83</v>
      </c>
      <c r="P665" s="90">
        <v>15</v>
      </c>
      <c r="Q665" s="264">
        <f>IF(SUM(K657:K665)=0,"",SUM(K657:K660))</f>
        <v>14</v>
      </c>
      <c r="R665" s="92" t="s">
        <v>11</v>
      </c>
      <c r="S665" s="30"/>
    </row>
    <row r="666" spans="1:19" ht="15.75" customHeight="1">
      <c r="A666" s="64">
        <v>2101</v>
      </c>
      <c r="B666" s="87"/>
      <c r="C666" s="87"/>
      <c r="D666" s="87"/>
      <c r="E666" s="87"/>
      <c r="F666" s="87"/>
      <c r="G666" s="87"/>
      <c r="H666" s="87"/>
      <c r="I666" s="87"/>
      <c r="J666" s="87"/>
      <c r="K666" s="88"/>
      <c r="L666" s="72"/>
      <c r="M666" s="3"/>
      <c r="N666" s="30"/>
      <c r="O666" s="93" t="s">
        <v>85</v>
      </c>
      <c r="P666" s="94">
        <f>IF(P665/B651=0,"",P665/B651)</f>
        <v>0.5</v>
      </c>
      <c r="Q666" s="270">
        <f>P665/Q665</f>
        <v>1.0714285714285714</v>
      </c>
      <c r="R666" s="96" t="s">
        <v>86</v>
      </c>
      <c r="S666" s="30"/>
    </row>
    <row r="667" spans="1:19" ht="15.75" customHeight="1">
      <c r="A667" s="64">
        <v>2102</v>
      </c>
      <c r="B667" s="87"/>
      <c r="C667" s="87"/>
      <c r="D667" s="87"/>
      <c r="E667" s="87"/>
      <c r="F667" s="87"/>
      <c r="G667" s="87"/>
      <c r="H667" s="87"/>
      <c r="I667" s="87"/>
      <c r="J667" s="87"/>
      <c r="K667" s="88"/>
      <c r="L667" s="97"/>
      <c r="M667" s="98"/>
      <c r="N667" s="99"/>
      <c r="O667" s="98"/>
      <c r="P667" s="99"/>
      <c r="Q667" s="99"/>
      <c r="R667" s="122"/>
      <c r="S667" s="30"/>
    </row>
    <row r="668" spans="1:19" ht="18" customHeight="1">
      <c r="A668" s="29"/>
      <c r="B668" s="30"/>
      <c r="C668" s="30"/>
      <c r="D668" s="288" t="s">
        <v>111</v>
      </c>
      <c r="E668" s="289"/>
      <c r="F668" s="289"/>
      <c r="G668" s="289"/>
      <c r="H668" s="289"/>
      <c r="I668" s="289"/>
      <c r="J668" s="290"/>
      <c r="K668" s="101">
        <f>SUM(K651:K664)</f>
        <v>14</v>
      </c>
      <c r="L668" s="102">
        <f>IF(K659=0,"",K659/B651)</f>
        <v>0.23333333333333334</v>
      </c>
      <c r="M668" s="102">
        <f>IF(K668=0,"",K668/B651)</f>
        <v>0.46666666666666667</v>
      </c>
      <c r="N668" s="102">
        <f>IF(K659=0,"",M668-L668)</f>
        <v>0.23333333333333334</v>
      </c>
      <c r="O668" s="3"/>
      <c r="P668" s="30"/>
      <c r="Q668" s="23"/>
      <c r="R668" s="3"/>
      <c r="S668" s="30"/>
    </row>
    <row r="669" spans="1:19" ht="12.75" customHeight="1">
      <c r="L669" s="3"/>
      <c r="M669" s="3"/>
      <c r="O669" s="3"/>
    </row>
    <row r="670" spans="1:19" ht="12.75" customHeight="1">
      <c r="L670" s="3"/>
      <c r="M670" s="3"/>
      <c r="O670" s="3"/>
    </row>
    <row r="671" spans="1:19" ht="26.25" customHeight="1">
      <c r="A671" s="2"/>
      <c r="B671" s="291" t="s">
        <v>99</v>
      </c>
      <c r="C671" s="292"/>
      <c r="D671" s="292"/>
      <c r="E671" s="292"/>
      <c r="F671" s="292"/>
      <c r="G671" s="292"/>
      <c r="H671" s="292"/>
      <c r="I671" s="292"/>
      <c r="J671" s="292"/>
      <c r="K671" s="60" t="s">
        <v>91</v>
      </c>
      <c r="L671" s="60"/>
      <c r="M671" s="60"/>
      <c r="N671" s="30"/>
      <c r="O671" s="3"/>
      <c r="P671" s="30"/>
      <c r="Q671" s="30"/>
      <c r="R671" s="30"/>
      <c r="S671" s="30"/>
    </row>
    <row r="672" spans="1:19" ht="20.25" customHeight="1">
      <c r="A672" s="293" t="s">
        <v>10</v>
      </c>
      <c r="B672" s="294" t="s">
        <v>100</v>
      </c>
      <c r="C672" s="289"/>
      <c r="D672" s="289"/>
      <c r="E672" s="289"/>
      <c r="F672" s="289"/>
      <c r="G672" s="289"/>
      <c r="H672" s="289"/>
      <c r="I672" s="289"/>
      <c r="J672" s="290"/>
      <c r="K672" s="295" t="s">
        <v>11</v>
      </c>
      <c r="L672" s="286" t="s">
        <v>3</v>
      </c>
      <c r="M672" s="286" t="s">
        <v>4</v>
      </c>
      <c r="N672" s="284" t="s">
        <v>5</v>
      </c>
      <c r="O672" s="286" t="s">
        <v>6</v>
      </c>
      <c r="P672" s="287" t="s">
        <v>7</v>
      </c>
      <c r="Q672" s="287" t="s">
        <v>8</v>
      </c>
      <c r="R672" s="286" t="s">
        <v>101</v>
      </c>
      <c r="S672" s="30"/>
    </row>
    <row r="673" spans="1:19" ht="15.75" customHeight="1">
      <c r="A673" s="285"/>
      <c r="B673" s="64" t="s">
        <v>102</v>
      </c>
      <c r="C673" s="64" t="s">
        <v>103</v>
      </c>
      <c r="D673" s="64" t="s">
        <v>104</v>
      </c>
      <c r="E673" s="64" t="s">
        <v>105</v>
      </c>
      <c r="F673" s="64" t="s">
        <v>106</v>
      </c>
      <c r="G673" s="64" t="s">
        <v>107</v>
      </c>
      <c r="H673" s="64" t="s">
        <v>108</v>
      </c>
      <c r="I673" s="64" t="s">
        <v>109</v>
      </c>
      <c r="J673" s="64" t="s">
        <v>110</v>
      </c>
      <c r="K673" s="285"/>
      <c r="L673" s="285"/>
      <c r="M673" s="285"/>
      <c r="N673" s="285"/>
      <c r="O673" s="285"/>
      <c r="P673" s="285"/>
      <c r="Q673" s="285"/>
      <c r="R673" s="285"/>
      <c r="S673" s="30"/>
    </row>
    <row r="674" spans="1:19" ht="15.75" customHeight="1">
      <c r="A674" s="64">
        <v>1401</v>
      </c>
      <c r="B674" s="65">
        <v>32</v>
      </c>
      <c r="C674" s="65"/>
      <c r="D674" s="65"/>
      <c r="E674" s="65"/>
      <c r="F674" s="65"/>
      <c r="G674" s="65"/>
      <c r="H674" s="65"/>
      <c r="I674" s="87"/>
      <c r="J674" s="87"/>
      <c r="K674" s="88"/>
      <c r="L674" s="67"/>
      <c r="M674" s="49"/>
      <c r="N674" s="68"/>
      <c r="O674" s="107"/>
      <c r="P674" s="70">
        <f>B674</f>
        <v>32</v>
      </c>
      <c r="Q674" s="108"/>
      <c r="R674" s="107"/>
      <c r="S674" s="30"/>
    </row>
    <row r="675" spans="1:19" ht="15.75" customHeight="1">
      <c r="A675" s="64">
        <v>1402</v>
      </c>
      <c r="B675" s="65"/>
      <c r="C675" s="65">
        <v>22</v>
      </c>
      <c r="D675" s="65"/>
      <c r="E675" s="65"/>
      <c r="F675" s="65"/>
      <c r="G675" s="65"/>
      <c r="H675" s="65"/>
      <c r="I675" s="87"/>
      <c r="J675" s="87"/>
      <c r="K675" s="88"/>
      <c r="L675" s="72"/>
      <c r="M675" s="3"/>
      <c r="N675" s="73"/>
      <c r="O675" s="74">
        <f>IF(C675=0,"",C675/B674)</f>
        <v>0.6875</v>
      </c>
      <c r="P675" s="75">
        <v>22</v>
      </c>
      <c r="Q675" s="76">
        <f t="shared" ref="Q675:Q682" si="112">IF(P675=0,"",P675/P674)</f>
        <v>0.6875</v>
      </c>
      <c r="R675" s="76">
        <f t="shared" ref="R675:R682" si="113">IF(P675=0,"",100%-Q675)</f>
        <v>0.3125</v>
      </c>
      <c r="S675" s="30"/>
    </row>
    <row r="676" spans="1:19" ht="15.75" customHeight="1">
      <c r="A676" s="64">
        <v>1501</v>
      </c>
      <c r="B676" s="65"/>
      <c r="C676" s="65"/>
      <c r="D676" s="65">
        <v>18</v>
      </c>
      <c r="E676" s="65"/>
      <c r="F676" s="65"/>
      <c r="G676" s="65"/>
      <c r="H676" s="65"/>
      <c r="I676" s="87"/>
      <c r="J676" s="87"/>
      <c r="K676" s="88"/>
      <c r="L676" s="72"/>
      <c r="M676" s="3"/>
      <c r="N676" s="73"/>
      <c r="O676" s="74">
        <f>IF(D676=0,"",D676/C675)</f>
        <v>0.81818181818181823</v>
      </c>
      <c r="P676" s="75">
        <v>22</v>
      </c>
      <c r="Q676" s="76">
        <f t="shared" si="112"/>
        <v>1</v>
      </c>
      <c r="R676" s="76">
        <f t="shared" si="113"/>
        <v>0</v>
      </c>
      <c r="S676" s="8">
        <f>P676/P674</f>
        <v>0.6875</v>
      </c>
    </row>
    <row r="677" spans="1:19" ht="15.75" customHeight="1">
      <c r="A677" s="64">
        <v>1502</v>
      </c>
      <c r="B677" s="65"/>
      <c r="C677" s="65"/>
      <c r="D677" s="65"/>
      <c r="E677" s="65">
        <v>11</v>
      </c>
      <c r="F677" s="65"/>
      <c r="G677" s="65"/>
      <c r="H677" s="65"/>
      <c r="I677" s="87"/>
      <c r="J677" s="87"/>
      <c r="K677" s="88"/>
      <c r="L677" s="72"/>
      <c r="M677" s="3"/>
      <c r="N677" s="73"/>
      <c r="O677" s="74">
        <f>IF(E677=0,"",E677/D676)</f>
        <v>0.61111111111111116</v>
      </c>
      <c r="P677" s="75">
        <v>20</v>
      </c>
      <c r="Q677" s="76">
        <f t="shared" si="112"/>
        <v>0.90909090909090906</v>
      </c>
      <c r="R677" s="76">
        <f t="shared" si="113"/>
        <v>9.0909090909090939E-2</v>
      </c>
      <c r="S677" s="30"/>
    </row>
    <row r="678" spans="1:19" ht="15.75" customHeight="1">
      <c r="A678" s="64">
        <v>1601</v>
      </c>
      <c r="B678" s="65"/>
      <c r="C678" s="65"/>
      <c r="D678" s="65"/>
      <c r="E678" s="65"/>
      <c r="F678" s="65">
        <v>10</v>
      </c>
      <c r="G678" s="65"/>
      <c r="H678" s="65"/>
      <c r="I678" s="87"/>
      <c r="J678" s="87"/>
      <c r="K678" s="88"/>
      <c r="L678" s="72"/>
      <c r="M678" s="3"/>
      <c r="N678" s="73"/>
      <c r="O678" s="74">
        <f>IF(F678=0,"",F678/E677)</f>
        <v>0.90909090909090906</v>
      </c>
      <c r="P678" s="75">
        <v>19</v>
      </c>
      <c r="Q678" s="76">
        <f t="shared" si="112"/>
        <v>0.95</v>
      </c>
      <c r="R678" s="76">
        <f t="shared" si="113"/>
        <v>5.0000000000000044E-2</v>
      </c>
      <c r="S678" s="30"/>
    </row>
    <row r="679" spans="1:19" ht="15.75" customHeight="1">
      <c r="A679" s="64">
        <v>1602</v>
      </c>
      <c r="B679" s="65"/>
      <c r="C679" s="65"/>
      <c r="D679" s="65"/>
      <c r="E679" s="65"/>
      <c r="F679" s="65"/>
      <c r="G679" s="65">
        <v>9</v>
      </c>
      <c r="H679" s="65"/>
      <c r="I679" s="87"/>
      <c r="J679" s="87"/>
      <c r="K679" s="88"/>
      <c r="L679" s="72"/>
      <c r="M679" s="3"/>
      <c r="N679" s="73"/>
      <c r="O679" s="74">
        <f>IF(G679=0,"",G679/F678)</f>
        <v>0.9</v>
      </c>
      <c r="P679" s="75">
        <v>18</v>
      </c>
      <c r="Q679" s="76">
        <f t="shared" si="112"/>
        <v>0.94736842105263153</v>
      </c>
      <c r="R679" s="76">
        <f t="shared" si="113"/>
        <v>5.2631578947368474E-2</v>
      </c>
      <c r="S679" s="30"/>
    </row>
    <row r="680" spans="1:19" ht="15.75" customHeight="1">
      <c r="A680" s="64">
        <v>1701</v>
      </c>
      <c r="B680" s="65"/>
      <c r="C680" s="65"/>
      <c r="D680" s="65"/>
      <c r="E680" s="65"/>
      <c r="F680" s="65"/>
      <c r="G680" s="65"/>
      <c r="H680" s="65">
        <v>9</v>
      </c>
      <c r="I680" s="87"/>
      <c r="J680" s="87"/>
      <c r="K680" s="88"/>
      <c r="L680" s="72"/>
      <c r="M680" s="3"/>
      <c r="N680" s="73"/>
      <c r="O680" s="74">
        <f>IF(H680=0,"",H680/G679)</f>
        <v>1</v>
      </c>
      <c r="P680" s="75">
        <v>17</v>
      </c>
      <c r="Q680" s="76">
        <f t="shared" si="112"/>
        <v>0.94444444444444442</v>
      </c>
      <c r="R680" s="76">
        <f t="shared" si="113"/>
        <v>5.555555555555558E-2</v>
      </c>
      <c r="S680" s="30"/>
    </row>
    <row r="681" spans="1:19" ht="15.75" customHeight="1">
      <c r="A681" s="64">
        <v>1702</v>
      </c>
      <c r="B681" s="87"/>
      <c r="C681" s="87"/>
      <c r="D681" s="87"/>
      <c r="E681" s="87"/>
      <c r="F681" s="87"/>
      <c r="G681" s="87"/>
      <c r="H681" s="87"/>
      <c r="I681" s="87">
        <v>9</v>
      </c>
      <c r="J681" s="87"/>
      <c r="K681" s="88"/>
      <c r="L681" s="72"/>
      <c r="M681" s="3"/>
      <c r="N681" s="73"/>
      <c r="O681" s="74">
        <f>IF(I681=0,"",I681/H680)</f>
        <v>1</v>
      </c>
      <c r="P681" s="75">
        <v>17</v>
      </c>
      <c r="Q681" s="76">
        <f t="shared" si="112"/>
        <v>1</v>
      </c>
      <c r="R681" s="76">
        <f t="shared" si="113"/>
        <v>0</v>
      </c>
      <c r="S681" s="30"/>
    </row>
    <row r="682" spans="1:19" ht="15.75" customHeight="1">
      <c r="A682" s="64">
        <v>1801</v>
      </c>
      <c r="B682" s="87"/>
      <c r="C682" s="87"/>
      <c r="D682" s="87"/>
      <c r="E682" s="87"/>
      <c r="F682" s="87"/>
      <c r="G682" s="87"/>
      <c r="H682" s="87"/>
      <c r="I682" s="87"/>
      <c r="J682" s="87">
        <v>8</v>
      </c>
      <c r="K682" s="88">
        <v>4</v>
      </c>
      <c r="L682" s="72"/>
      <c r="M682" s="3"/>
      <c r="N682" s="73"/>
      <c r="O682" s="78">
        <f>IF(J682=0,"",J682/I681)</f>
        <v>0.88888888888888884</v>
      </c>
      <c r="P682" s="75">
        <v>15</v>
      </c>
      <c r="Q682" s="79">
        <f t="shared" si="112"/>
        <v>0.88235294117647056</v>
      </c>
      <c r="R682" s="79">
        <f t="shared" si="113"/>
        <v>0.11764705882352944</v>
      </c>
      <c r="S682" s="30"/>
    </row>
    <row r="683" spans="1:19" ht="15.75" customHeight="1">
      <c r="A683" s="64">
        <v>1802</v>
      </c>
      <c r="B683" s="87"/>
      <c r="C683" s="87"/>
      <c r="D683" s="87"/>
      <c r="E683" s="87"/>
      <c r="F683" s="87"/>
      <c r="G683" s="87"/>
      <c r="H683" s="87"/>
      <c r="I683" s="87"/>
      <c r="J683" s="87">
        <v>5</v>
      </c>
      <c r="K683" s="88">
        <v>5</v>
      </c>
      <c r="L683" s="72"/>
      <c r="M683" s="3"/>
      <c r="N683" s="30"/>
      <c r="O683" s="146"/>
      <c r="P683" s="75">
        <v>11</v>
      </c>
      <c r="Q683" s="147"/>
      <c r="R683" s="148"/>
      <c r="S683" s="30"/>
    </row>
    <row r="684" spans="1:19" ht="15.75" customHeight="1">
      <c r="A684" s="64">
        <v>1901</v>
      </c>
      <c r="B684" s="87"/>
      <c r="C684" s="87"/>
      <c r="D684" s="87"/>
      <c r="E684" s="87"/>
      <c r="F684" s="87"/>
      <c r="G684" s="87"/>
      <c r="H684" s="87"/>
      <c r="I684" s="87"/>
      <c r="J684" s="87">
        <v>5</v>
      </c>
      <c r="K684" s="88">
        <v>1</v>
      </c>
      <c r="L684" s="72"/>
      <c r="M684" s="3"/>
      <c r="N684" s="30"/>
      <c r="O684" s="116"/>
      <c r="P684" s="117">
        <v>6</v>
      </c>
      <c r="Q684" s="118"/>
      <c r="R684" s="116"/>
      <c r="S684" s="30"/>
    </row>
    <row r="685" spans="1:19" ht="15.75" customHeight="1">
      <c r="A685" s="64">
        <v>1902</v>
      </c>
      <c r="B685" s="87"/>
      <c r="C685" s="87"/>
      <c r="D685" s="87"/>
      <c r="E685" s="87"/>
      <c r="F685" s="87"/>
      <c r="G685" s="87"/>
      <c r="H685" s="87"/>
      <c r="I685" s="87"/>
      <c r="J685" s="87">
        <v>3</v>
      </c>
      <c r="K685" s="88">
        <v>3</v>
      </c>
      <c r="L685" s="72"/>
      <c r="M685" s="3"/>
      <c r="N685" s="30"/>
      <c r="O685" s="116"/>
      <c r="P685" s="117">
        <v>5</v>
      </c>
      <c r="Q685" s="118"/>
      <c r="R685" s="116"/>
      <c r="S685" s="30"/>
    </row>
    <row r="686" spans="1:19" ht="15.75" customHeight="1">
      <c r="A686" s="64">
        <v>2001</v>
      </c>
      <c r="B686" s="87"/>
      <c r="C686" s="87"/>
      <c r="D686" s="87"/>
      <c r="E686" s="87"/>
      <c r="F686" s="87"/>
      <c r="G686" s="87"/>
      <c r="H686" s="87"/>
      <c r="I686" s="87"/>
      <c r="J686" s="87">
        <v>1</v>
      </c>
      <c r="K686" s="88"/>
      <c r="L686" s="72"/>
      <c r="M686" s="3"/>
      <c r="N686" s="30"/>
      <c r="O686" s="116"/>
      <c r="P686" s="117">
        <v>2</v>
      </c>
      <c r="Q686" s="118"/>
      <c r="R686" s="116"/>
      <c r="S686" s="30"/>
    </row>
    <row r="687" spans="1:19" ht="15.75" customHeight="1">
      <c r="A687" s="64">
        <v>2002</v>
      </c>
      <c r="B687" s="87"/>
      <c r="C687" s="87"/>
      <c r="D687" s="87"/>
      <c r="E687" s="87"/>
      <c r="F687" s="87"/>
      <c r="G687" s="87"/>
      <c r="H687" s="87"/>
      <c r="I687" s="87"/>
      <c r="J687" s="87">
        <v>1</v>
      </c>
      <c r="K687" s="88">
        <v>1</v>
      </c>
      <c r="L687" s="72"/>
      <c r="M687" s="3"/>
      <c r="N687" s="30"/>
      <c r="O687" s="3"/>
      <c r="P687" s="119">
        <v>2</v>
      </c>
      <c r="Q687" s="23"/>
      <c r="R687" s="84"/>
      <c r="S687" s="30"/>
    </row>
    <row r="688" spans="1:19" ht="15.75" customHeight="1">
      <c r="A688" s="64">
        <v>2101</v>
      </c>
      <c r="B688" s="87"/>
      <c r="C688" s="87"/>
      <c r="D688" s="87"/>
      <c r="E688" s="87"/>
      <c r="F688" s="87"/>
      <c r="G688" s="87"/>
      <c r="H688" s="87"/>
      <c r="I688" s="87"/>
      <c r="J688" s="87">
        <v>1</v>
      </c>
      <c r="K688" s="88">
        <v>1</v>
      </c>
      <c r="L688" s="72"/>
      <c r="M688" s="3"/>
      <c r="N688" s="30"/>
      <c r="O688" s="89" t="s">
        <v>83</v>
      </c>
      <c r="P688" s="90">
        <v>13</v>
      </c>
      <c r="Q688" s="120">
        <f>K691</f>
        <v>15</v>
      </c>
      <c r="R688" s="92" t="s">
        <v>11</v>
      </c>
      <c r="S688" s="30"/>
    </row>
    <row r="689" spans="1:20" ht="15.75" customHeight="1">
      <c r="A689" s="64">
        <v>2102</v>
      </c>
      <c r="B689" s="87"/>
      <c r="C689" s="87"/>
      <c r="D689" s="87"/>
      <c r="E689" s="87"/>
      <c r="F689" s="87"/>
      <c r="G689" s="87"/>
      <c r="H689" s="87"/>
      <c r="I689" s="87"/>
      <c r="J689" s="87"/>
      <c r="K689" s="88"/>
      <c r="L689" s="72"/>
      <c r="M689" s="3"/>
      <c r="N689" s="30"/>
      <c r="O689" s="93" t="s">
        <v>85</v>
      </c>
      <c r="P689" s="94">
        <f>IF(P688/B674=0,"",P688/B674)</f>
        <v>0.40625</v>
      </c>
      <c r="Q689" s="121">
        <f>P688/Q688</f>
        <v>0.8666666666666667</v>
      </c>
      <c r="R689" s="96" t="s">
        <v>86</v>
      </c>
      <c r="S689" s="30"/>
    </row>
    <row r="690" spans="1:20" ht="15.75" customHeight="1">
      <c r="A690" s="64">
        <v>2201</v>
      </c>
      <c r="B690" s="87"/>
      <c r="C690" s="87"/>
      <c r="D690" s="87"/>
      <c r="E690" s="87"/>
      <c r="F690" s="87"/>
      <c r="G690" s="87"/>
      <c r="H690" s="87"/>
      <c r="I690" s="87"/>
      <c r="J690" s="87"/>
      <c r="K690" s="88"/>
      <c r="L690" s="97"/>
      <c r="M690" s="98"/>
      <c r="N690" s="99"/>
      <c r="O690" s="98"/>
      <c r="P690" s="99"/>
      <c r="Q690" s="99"/>
      <c r="R690" s="122"/>
      <c r="S690" s="30"/>
    </row>
    <row r="691" spans="1:20" ht="18" customHeight="1">
      <c r="A691" s="29"/>
      <c r="B691" s="30"/>
      <c r="C691" s="30"/>
      <c r="D691" s="288" t="s">
        <v>111</v>
      </c>
      <c r="E691" s="289"/>
      <c r="F691" s="289"/>
      <c r="G691" s="289"/>
      <c r="H691" s="289"/>
      <c r="I691" s="289"/>
      <c r="J691" s="290"/>
      <c r="K691" s="101">
        <f>SUM(K674:K688)</f>
        <v>15</v>
      </c>
      <c r="L691" s="102">
        <f>IF(K682=0,"",K682/B674)</f>
        <v>0.125</v>
      </c>
      <c r="M691" s="102">
        <f>IF(K691=0,"",K691/B674)</f>
        <v>0.46875</v>
      </c>
      <c r="N691" s="102">
        <f>IF(K682=0,"",M691-L691)</f>
        <v>0.34375</v>
      </c>
      <c r="O691" s="3"/>
      <c r="P691" s="30"/>
      <c r="Q691" s="23"/>
      <c r="R691" s="3"/>
      <c r="S691" s="30"/>
    </row>
    <row r="692" spans="1:20" ht="20.25" customHeight="1">
      <c r="L692" s="3"/>
      <c r="M692" s="3"/>
      <c r="O692" s="3"/>
    </row>
    <row r="693" spans="1:20" ht="15.75" customHeight="1">
      <c r="L693" s="3"/>
      <c r="M693" s="3"/>
      <c r="O693" s="3"/>
    </row>
    <row r="694" spans="1:20" ht="20.25" customHeight="1">
      <c r="A694" s="2"/>
      <c r="B694" s="296" t="s">
        <v>99</v>
      </c>
      <c r="C694" s="297"/>
      <c r="D694" s="297"/>
      <c r="E694" s="297"/>
      <c r="F694" s="297"/>
      <c r="G694" s="297"/>
      <c r="H694" s="298" t="s">
        <v>93</v>
      </c>
      <c r="I694" s="292"/>
      <c r="J694" s="292"/>
      <c r="K694" s="30"/>
      <c r="L694" s="3"/>
      <c r="M694" s="3"/>
      <c r="N694" s="30"/>
      <c r="O694" s="3"/>
      <c r="P694" s="30"/>
      <c r="Q694" s="30"/>
      <c r="R694" s="30"/>
    </row>
    <row r="695" spans="1:20" ht="15.75" customHeight="1">
      <c r="A695" s="293" t="s">
        <v>10</v>
      </c>
      <c r="B695" s="294" t="s">
        <v>100</v>
      </c>
      <c r="C695" s="289"/>
      <c r="D695" s="289"/>
      <c r="E695" s="289"/>
      <c r="F695" s="289"/>
      <c r="G695" s="289"/>
      <c r="H695" s="289"/>
      <c r="I695" s="289"/>
      <c r="J695" s="290"/>
      <c r="K695" s="295" t="s">
        <v>11</v>
      </c>
      <c r="L695" s="286" t="s">
        <v>3</v>
      </c>
      <c r="M695" s="286" t="s">
        <v>4</v>
      </c>
      <c r="N695" s="284" t="s">
        <v>5</v>
      </c>
      <c r="O695" s="286" t="s">
        <v>6</v>
      </c>
      <c r="P695" s="287" t="s">
        <v>7</v>
      </c>
      <c r="Q695" s="287" t="s">
        <v>8</v>
      </c>
      <c r="R695" s="286" t="s">
        <v>101</v>
      </c>
    </row>
    <row r="696" spans="1:20" ht="15.75" customHeight="1">
      <c r="A696" s="285"/>
      <c r="B696" s="64" t="s">
        <v>102</v>
      </c>
      <c r="C696" s="64" t="s">
        <v>103</v>
      </c>
      <c r="D696" s="64" t="s">
        <v>104</v>
      </c>
      <c r="E696" s="64" t="s">
        <v>105</v>
      </c>
      <c r="F696" s="64" t="s">
        <v>106</v>
      </c>
      <c r="G696" s="64" t="s">
        <v>107</v>
      </c>
      <c r="H696" s="64" t="s">
        <v>108</v>
      </c>
      <c r="I696" s="64" t="s">
        <v>109</v>
      </c>
      <c r="J696" s="64" t="s">
        <v>110</v>
      </c>
      <c r="K696" s="285"/>
      <c r="L696" s="285"/>
      <c r="M696" s="285"/>
      <c r="N696" s="285"/>
      <c r="O696" s="285"/>
      <c r="P696" s="285"/>
      <c r="Q696" s="285"/>
      <c r="R696" s="285"/>
      <c r="T696" s="112"/>
    </row>
    <row r="697" spans="1:20" ht="15.75" customHeight="1">
      <c r="A697" s="64">
        <v>1402</v>
      </c>
      <c r="B697" s="65">
        <v>29</v>
      </c>
      <c r="C697" s="87"/>
      <c r="D697" s="87"/>
      <c r="E697" s="87"/>
      <c r="F697" s="87"/>
      <c r="G697" s="87"/>
      <c r="H697" s="87"/>
      <c r="I697" s="87"/>
      <c r="J697" s="87"/>
      <c r="K697" s="88"/>
      <c r="L697" s="67"/>
      <c r="M697" s="49"/>
      <c r="N697" s="68"/>
      <c r="O697" s="107"/>
      <c r="P697" s="70">
        <f>B697</f>
        <v>29</v>
      </c>
      <c r="Q697" s="108"/>
      <c r="R697" s="107"/>
      <c r="T697" s="112"/>
    </row>
    <row r="698" spans="1:20" ht="15.75" customHeight="1">
      <c r="A698" s="64">
        <v>1501</v>
      </c>
      <c r="B698" s="87"/>
      <c r="C698" s="87">
        <v>19</v>
      </c>
      <c r="D698" s="87"/>
      <c r="E698" s="87"/>
      <c r="F698" s="87"/>
      <c r="G698" s="87"/>
      <c r="H698" s="87"/>
      <c r="I698" s="87"/>
      <c r="J698" s="87"/>
      <c r="K698" s="88"/>
      <c r="L698" s="72"/>
      <c r="M698" s="3"/>
      <c r="N698" s="73"/>
      <c r="O698" s="74">
        <f>IF(C698=0,"",C698/B697)</f>
        <v>0.65517241379310343</v>
      </c>
      <c r="P698" s="75">
        <v>19</v>
      </c>
      <c r="Q698" s="76">
        <f t="shared" ref="Q698:Q705" si="114">IF(P698=0,"",P698/P697)</f>
        <v>0.65517241379310343</v>
      </c>
      <c r="R698" s="76">
        <f t="shared" ref="R698:R705" si="115">IF(P698=0,"",100%-Q698)</f>
        <v>0.34482758620689657</v>
      </c>
      <c r="T698" s="112"/>
    </row>
    <row r="699" spans="1:20" ht="15.75" customHeight="1">
      <c r="A699" s="64">
        <v>1502</v>
      </c>
      <c r="B699" s="87"/>
      <c r="C699" s="87"/>
      <c r="D699" s="87">
        <v>16</v>
      </c>
      <c r="E699" s="87"/>
      <c r="F699" s="87"/>
      <c r="G699" s="87"/>
      <c r="H699" s="87"/>
      <c r="I699" s="87"/>
      <c r="J699" s="87"/>
      <c r="K699" s="88"/>
      <c r="L699" s="72"/>
      <c r="M699" s="3"/>
      <c r="N699" s="73"/>
      <c r="O699" s="74">
        <f>IF(D699=0,"",D699/C698)</f>
        <v>0.84210526315789469</v>
      </c>
      <c r="P699" s="75">
        <v>18</v>
      </c>
      <c r="Q699" s="76">
        <f t="shared" si="114"/>
        <v>0.94736842105263153</v>
      </c>
      <c r="R699" s="76">
        <f t="shared" si="115"/>
        <v>5.2631578947368474E-2</v>
      </c>
      <c r="T699" s="77">
        <f>P699/P697</f>
        <v>0.62068965517241381</v>
      </c>
    </row>
    <row r="700" spans="1:20" ht="15.75" customHeight="1">
      <c r="A700" s="64">
        <v>1601</v>
      </c>
      <c r="B700" s="87"/>
      <c r="C700" s="87"/>
      <c r="D700" s="87"/>
      <c r="E700" s="87">
        <v>8</v>
      </c>
      <c r="F700" s="87"/>
      <c r="G700" s="87"/>
      <c r="H700" s="87"/>
      <c r="I700" s="87"/>
      <c r="J700" s="87"/>
      <c r="K700" s="88"/>
      <c r="L700" s="72"/>
      <c r="M700" s="3"/>
      <c r="N700" s="73"/>
      <c r="O700" s="74">
        <f>IF(E700=0,"",E700/D699)</f>
        <v>0.5</v>
      </c>
      <c r="P700" s="75">
        <v>16</v>
      </c>
      <c r="Q700" s="76">
        <f t="shared" si="114"/>
        <v>0.88888888888888884</v>
      </c>
      <c r="R700" s="76">
        <f t="shared" si="115"/>
        <v>0.11111111111111116</v>
      </c>
      <c r="T700" s="112"/>
    </row>
    <row r="701" spans="1:20" ht="15.75" customHeight="1">
      <c r="A701" s="64">
        <v>1602</v>
      </c>
      <c r="B701" s="87"/>
      <c r="C701" s="87"/>
      <c r="D701" s="87"/>
      <c r="E701" s="87"/>
      <c r="F701" s="87">
        <v>7</v>
      </c>
      <c r="G701" s="87"/>
      <c r="H701" s="87"/>
      <c r="I701" s="87"/>
      <c r="J701" s="87"/>
      <c r="K701" s="88"/>
      <c r="L701" s="72"/>
      <c r="M701" s="3"/>
      <c r="N701" s="73"/>
      <c r="O701" s="74">
        <f>IF(F701=0,"",F701/E700)</f>
        <v>0.875</v>
      </c>
      <c r="P701" s="75">
        <v>12</v>
      </c>
      <c r="Q701" s="76">
        <f t="shared" si="114"/>
        <v>0.75</v>
      </c>
      <c r="R701" s="76">
        <f t="shared" si="115"/>
        <v>0.25</v>
      </c>
      <c r="T701" s="112"/>
    </row>
    <row r="702" spans="1:20" ht="15.75" customHeight="1">
      <c r="A702" s="64">
        <v>1701</v>
      </c>
      <c r="B702" s="87"/>
      <c r="C702" s="87"/>
      <c r="D702" s="87"/>
      <c r="E702" s="87"/>
      <c r="F702" s="87"/>
      <c r="G702" s="87">
        <v>7</v>
      </c>
      <c r="H702" s="87"/>
      <c r="I702" s="87"/>
      <c r="J702" s="87"/>
      <c r="K702" s="88"/>
      <c r="L702" s="72"/>
      <c r="M702" s="3"/>
      <c r="N702" s="73"/>
      <c r="O702" s="74">
        <f>IF(G702=0,"",G702/F701)</f>
        <v>1</v>
      </c>
      <c r="P702" s="75">
        <v>12</v>
      </c>
      <c r="Q702" s="76">
        <f t="shared" si="114"/>
        <v>1</v>
      </c>
      <c r="R702" s="76">
        <f t="shared" si="115"/>
        <v>0</v>
      </c>
      <c r="T702" s="112"/>
    </row>
    <row r="703" spans="1:20" ht="15.75" customHeight="1">
      <c r="A703" s="64">
        <v>1702</v>
      </c>
      <c r="B703" s="87"/>
      <c r="C703" s="87"/>
      <c r="D703" s="87"/>
      <c r="E703" s="87"/>
      <c r="F703" s="87"/>
      <c r="G703" s="87"/>
      <c r="H703" s="87">
        <v>6</v>
      </c>
      <c r="I703" s="87"/>
      <c r="J703" s="87"/>
      <c r="K703" s="88"/>
      <c r="L703" s="72"/>
      <c r="M703" s="3"/>
      <c r="N703" s="73"/>
      <c r="O703" s="74">
        <f>IF(H703=0,"",H703/G702)</f>
        <v>0.8571428571428571</v>
      </c>
      <c r="P703" s="75">
        <v>10</v>
      </c>
      <c r="Q703" s="76">
        <f t="shared" si="114"/>
        <v>0.83333333333333337</v>
      </c>
      <c r="R703" s="76">
        <f t="shared" si="115"/>
        <v>0.16666666666666663</v>
      </c>
      <c r="T703" s="112"/>
    </row>
    <row r="704" spans="1:20" ht="15.75" customHeight="1">
      <c r="A704" s="64">
        <v>1801</v>
      </c>
      <c r="B704" s="87"/>
      <c r="C704" s="87"/>
      <c r="D704" s="87"/>
      <c r="E704" s="87"/>
      <c r="F704" s="87"/>
      <c r="G704" s="87"/>
      <c r="H704" s="87"/>
      <c r="I704" s="87">
        <v>6</v>
      </c>
      <c r="J704" s="87"/>
      <c r="K704" s="88"/>
      <c r="L704" s="72"/>
      <c r="M704" s="3"/>
      <c r="N704" s="73"/>
      <c r="O704" s="74">
        <f>IF(I704=0,"",I704/H703)</f>
        <v>1</v>
      </c>
      <c r="P704" s="75">
        <v>10</v>
      </c>
      <c r="Q704" s="76">
        <f t="shared" si="114"/>
        <v>1</v>
      </c>
      <c r="R704" s="76">
        <f t="shared" si="115"/>
        <v>0</v>
      </c>
      <c r="T704" s="112"/>
    </row>
    <row r="705" spans="1:20" ht="15.75" customHeight="1">
      <c r="A705" s="64">
        <v>1802</v>
      </c>
      <c r="B705" s="87"/>
      <c r="C705" s="87"/>
      <c r="D705" s="87"/>
      <c r="E705" s="87"/>
      <c r="F705" s="87"/>
      <c r="G705" s="87"/>
      <c r="H705" s="87"/>
      <c r="I705" s="87"/>
      <c r="J705" s="87">
        <v>6</v>
      </c>
      <c r="K705" s="88">
        <v>0</v>
      </c>
      <c r="L705" s="72"/>
      <c r="M705" s="3"/>
      <c r="N705" s="73"/>
      <c r="O705" s="78">
        <f>IF(J705=0,"",J705/I704)</f>
        <v>1</v>
      </c>
      <c r="P705" s="75">
        <v>10</v>
      </c>
      <c r="Q705" s="79">
        <f t="shared" si="114"/>
        <v>1</v>
      </c>
      <c r="R705" s="79">
        <f t="shared" si="115"/>
        <v>0</v>
      </c>
      <c r="T705" s="112"/>
    </row>
    <row r="706" spans="1:20" ht="15.75" customHeight="1">
      <c r="A706" s="64">
        <v>1901</v>
      </c>
      <c r="B706" s="87"/>
      <c r="C706" s="87"/>
      <c r="D706" s="87"/>
      <c r="E706" s="87"/>
      <c r="F706" s="87"/>
      <c r="G706" s="87"/>
      <c r="H706" s="87"/>
      <c r="I706" s="87"/>
      <c r="J706" s="87">
        <v>6</v>
      </c>
      <c r="K706" s="88">
        <v>6</v>
      </c>
      <c r="L706" s="72"/>
      <c r="M706" s="3"/>
      <c r="N706" s="30"/>
      <c r="O706" s="124"/>
      <c r="P706" s="81">
        <v>10</v>
      </c>
      <c r="Q706" s="125"/>
      <c r="R706" s="92"/>
      <c r="T706" s="112"/>
    </row>
    <row r="707" spans="1:20" ht="15.75" customHeight="1">
      <c r="A707" s="64">
        <v>1902</v>
      </c>
      <c r="B707" s="87"/>
      <c r="C707" s="87"/>
      <c r="D707" s="87"/>
      <c r="E707" s="87"/>
      <c r="F707" s="87"/>
      <c r="G707" s="87"/>
      <c r="H707" s="87"/>
      <c r="I707" s="87"/>
      <c r="J707" s="87">
        <v>3</v>
      </c>
      <c r="K707" s="88">
        <v>1</v>
      </c>
      <c r="L707" s="72"/>
      <c r="M707" s="3"/>
      <c r="N707" s="30"/>
      <c r="O707" s="84"/>
      <c r="P707" s="85">
        <v>3</v>
      </c>
      <c r="Q707" s="86"/>
      <c r="R707" s="84"/>
      <c r="T707" s="112"/>
    </row>
    <row r="708" spans="1:20" ht="15.75" customHeight="1">
      <c r="A708" s="64">
        <v>2001</v>
      </c>
      <c r="B708" s="87"/>
      <c r="C708" s="87"/>
      <c r="D708" s="87"/>
      <c r="E708" s="87"/>
      <c r="F708" s="87"/>
      <c r="G708" s="87"/>
      <c r="H708" s="87"/>
      <c r="I708" s="87"/>
      <c r="J708" s="87">
        <v>3</v>
      </c>
      <c r="K708" s="88">
        <v>2</v>
      </c>
      <c r="L708" s="72"/>
      <c r="M708" s="3"/>
      <c r="N708" s="30"/>
      <c r="O708" s="84"/>
      <c r="P708" s="85">
        <v>3</v>
      </c>
      <c r="Q708" s="86"/>
      <c r="R708" s="84"/>
      <c r="T708" s="112"/>
    </row>
    <row r="709" spans="1:20" ht="15.75" customHeight="1">
      <c r="A709" s="64">
        <v>2002</v>
      </c>
      <c r="B709" s="87"/>
      <c r="C709" s="87"/>
      <c r="D709" s="87"/>
      <c r="E709" s="87"/>
      <c r="F709" s="87"/>
      <c r="G709" s="87"/>
      <c r="H709" s="87"/>
      <c r="I709" s="87"/>
      <c r="J709" s="87">
        <v>2</v>
      </c>
      <c r="K709" s="88">
        <v>2</v>
      </c>
      <c r="L709" s="72"/>
      <c r="M709" s="3"/>
      <c r="N709" s="30"/>
      <c r="O709" s="84"/>
      <c r="P709" s="85">
        <v>2</v>
      </c>
      <c r="Q709" s="86"/>
      <c r="R709" s="84"/>
      <c r="T709" s="112"/>
    </row>
    <row r="710" spans="1:20" ht="15.75" customHeight="1">
      <c r="A710" s="64">
        <v>2101</v>
      </c>
      <c r="B710" s="87"/>
      <c r="C710" s="87"/>
      <c r="D710" s="87"/>
      <c r="E710" s="87"/>
      <c r="F710" s="87"/>
      <c r="G710" s="87"/>
      <c r="H710" s="87"/>
      <c r="I710" s="87"/>
      <c r="J710" s="87"/>
      <c r="K710" s="88"/>
      <c r="L710" s="72"/>
      <c r="M710" s="3"/>
      <c r="N710" s="30"/>
      <c r="O710" s="3"/>
      <c r="P710" s="30"/>
      <c r="Q710" s="23"/>
      <c r="R710" s="84"/>
      <c r="T710" s="112"/>
    </row>
    <row r="711" spans="1:20" ht="18" customHeight="1">
      <c r="A711" s="64">
        <v>2102</v>
      </c>
      <c r="B711" s="87"/>
      <c r="C711" s="87"/>
      <c r="D711" s="87"/>
      <c r="E711" s="87"/>
      <c r="F711" s="87"/>
      <c r="G711" s="87"/>
      <c r="H711" s="87"/>
      <c r="I711" s="87"/>
      <c r="J711" s="87"/>
      <c r="K711" s="88"/>
      <c r="L711" s="72"/>
      <c r="M711" s="3"/>
      <c r="N711" s="30"/>
      <c r="O711" s="89" t="s">
        <v>83</v>
      </c>
      <c r="P711" s="90">
        <v>9</v>
      </c>
      <c r="Q711" s="120">
        <f>K714</f>
        <v>11</v>
      </c>
      <c r="R711" s="92" t="s">
        <v>11</v>
      </c>
      <c r="T711" s="112"/>
    </row>
    <row r="712" spans="1:20" ht="15.75" customHeight="1">
      <c r="A712" s="64">
        <v>2201</v>
      </c>
      <c r="B712" s="87"/>
      <c r="C712" s="87"/>
      <c r="D712" s="87"/>
      <c r="E712" s="87"/>
      <c r="F712" s="87"/>
      <c r="G712" s="87"/>
      <c r="H712" s="87"/>
      <c r="I712" s="87"/>
      <c r="J712" s="87"/>
      <c r="K712" s="88"/>
      <c r="L712" s="72"/>
      <c r="M712" s="3"/>
      <c r="N712" s="30"/>
      <c r="O712" s="93" t="s">
        <v>85</v>
      </c>
      <c r="P712" s="94">
        <f>IF(P711/B697=0,"",P711/B697)</f>
        <v>0.31034482758620691</v>
      </c>
      <c r="Q712" s="121">
        <f>P711/Q711</f>
        <v>0.81818181818181823</v>
      </c>
      <c r="R712" s="96" t="s">
        <v>86</v>
      </c>
      <c r="T712" s="112"/>
    </row>
    <row r="713" spans="1:20" ht="18" customHeight="1">
      <c r="A713" s="64">
        <v>2202</v>
      </c>
      <c r="B713" s="87"/>
      <c r="C713" s="87"/>
      <c r="D713" s="87"/>
      <c r="E713" s="87"/>
      <c r="F713" s="87"/>
      <c r="G713" s="87"/>
      <c r="H713" s="87"/>
      <c r="I713" s="87"/>
      <c r="J713" s="87"/>
      <c r="K713" s="88"/>
      <c r="L713" s="97"/>
      <c r="M713" s="98"/>
      <c r="N713" s="99"/>
      <c r="O713" s="98"/>
      <c r="P713" s="99"/>
      <c r="Q713" s="99"/>
      <c r="R713" s="122"/>
      <c r="T713" s="112"/>
    </row>
    <row r="714" spans="1:20" ht="18" customHeight="1">
      <c r="A714" s="29"/>
      <c r="B714" s="30"/>
      <c r="C714" s="30"/>
      <c r="D714" s="288" t="s">
        <v>111</v>
      </c>
      <c r="E714" s="289"/>
      <c r="F714" s="289"/>
      <c r="G714" s="289"/>
      <c r="H714" s="289"/>
      <c r="I714" s="289"/>
      <c r="J714" s="290"/>
      <c r="K714" s="101">
        <f>SUM(K697:K710)</f>
        <v>11</v>
      </c>
      <c r="L714" s="102" t="str">
        <f>IF(K705=0,"",K705/B697)</f>
        <v/>
      </c>
      <c r="M714" s="102">
        <f>IF(K714=0,"",K714/B697)</f>
        <v>0.37931034482758619</v>
      </c>
      <c r="N714" s="102" t="e">
        <f>M714-L714</f>
        <v>#VALUE!</v>
      </c>
      <c r="O714" s="3"/>
      <c r="P714" s="30"/>
      <c r="Q714" s="23"/>
      <c r="R714" s="3"/>
      <c r="T714" s="112"/>
    </row>
    <row r="715" spans="1:20" ht="12.75" customHeight="1">
      <c r="L715" s="3"/>
      <c r="M715" s="3"/>
      <c r="O715" s="3"/>
    </row>
    <row r="716" spans="1:20" ht="12.75" customHeight="1">
      <c r="L716" s="3"/>
      <c r="M716" s="3"/>
      <c r="O716" s="3"/>
    </row>
    <row r="717" spans="1:20" ht="26.25" customHeight="1">
      <c r="A717" s="2"/>
      <c r="B717" s="296" t="s">
        <v>99</v>
      </c>
      <c r="C717" s="297"/>
      <c r="D717" s="297"/>
      <c r="E717" s="297"/>
      <c r="F717" s="297"/>
      <c r="G717" s="297"/>
      <c r="H717" s="298" t="s">
        <v>94</v>
      </c>
      <c r="I717" s="292"/>
      <c r="J717" s="292"/>
      <c r="K717" s="30"/>
      <c r="L717" s="3"/>
      <c r="M717" s="3"/>
      <c r="N717" s="30"/>
      <c r="O717" s="3"/>
      <c r="P717" s="30"/>
      <c r="Q717" s="30"/>
      <c r="R717" s="30"/>
    </row>
    <row r="718" spans="1:20" ht="20.25" customHeight="1">
      <c r="A718" s="293" t="s">
        <v>10</v>
      </c>
      <c r="B718" s="294" t="s">
        <v>100</v>
      </c>
      <c r="C718" s="289"/>
      <c r="D718" s="289"/>
      <c r="E718" s="289"/>
      <c r="F718" s="289"/>
      <c r="G718" s="289"/>
      <c r="H718" s="289"/>
      <c r="I718" s="289"/>
      <c r="J718" s="290"/>
      <c r="K718" s="295" t="s">
        <v>11</v>
      </c>
      <c r="L718" s="286" t="s">
        <v>3</v>
      </c>
      <c r="M718" s="286" t="s">
        <v>4</v>
      </c>
      <c r="N718" s="284" t="s">
        <v>5</v>
      </c>
      <c r="O718" s="286" t="s">
        <v>6</v>
      </c>
      <c r="P718" s="287" t="s">
        <v>7</v>
      </c>
      <c r="Q718" s="287" t="s">
        <v>8</v>
      </c>
      <c r="R718" s="286" t="s">
        <v>101</v>
      </c>
    </row>
    <row r="719" spans="1:20" ht="15.75" customHeight="1">
      <c r="A719" s="285"/>
      <c r="B719" s="64" t="s">
        <v>102</v>
      </c>
      <c r="C719" s="64" t="s">
        <v>103</v>
      </c>
      <c r="D719" s="64" t="s">
        <v>104</v>
      </c>
      <c r="E719" s="64" t="s">
        <v>105</v>
      </c>
      <c r="F719" s="64" t="s">
        <v>106</v>
      </c>
      <c r="G719" s="64" t="s">
        <v>107</v>
      </c>
      <c r="H719" s="64" t="s">
        <v>108</v>
      </c>
      <c r="I719" s="64" t="s">
        <v>109</v>
      </c>
      <c r="J719" s="64" t="s">
        <v>110</v>
      </c>
      <c r="K719" s="285"/>
      <c r="L719" s="285"/>
      <c r="M719" s="285"/>
      <c r="N719" s="285"/>
      <c r="O719" s="285"/>
      <c r="P719" s="285"/>
      <c r="Q719" s="285"/>
      <c r="R719" s="285"/>
      <c r="T719" s="112"/>
    </row>
    <row r="720" spans="1:20" ht="15.75" customHeight="1">
      <c r="A720" s="64">
        <v>1501</v>
      </c>
      <c r="B720" s="65">
        <v>36</v>
      </c>
      <c r="C720" s="87"/>
      <c r="D720" s="87"/>
      <c r="E720" s="87"/>
      <c r="F720" s="87"/>
      <c r="G720" s="87"/>
      <c r="H720" s="87"/>
      <c r="I720" s="87"/>
      <c r="J720" s="87"/>
      <c r="K720" s="88"/>
      <c r="L720" s="67"/>
      <c r="M720" s="49"/>
      <c r="N720" s="68"/>
      <c r="O720" s="107"/>
      <c r="P720" s="70">
        <f>B720</f>
        <v>36</v>
      </c>
      <c r="Q720" s="108"/>
      <c r="R720" s="107"/>
      <c r="T720" s="112"/>
    </row>
    <row r="721" spans="1:20" ht="15.75" customHeight="1">
      <c r="A721" s="64">
        <v>1502</v>
      </c>
      <c r="B721" s="87"/>
      <c r="C721" s="87">
        <v>20</v>
      </c>
      <c r="D721" s="87"/>
      <c r="E721" s="87"/>
      <c r="F721" s="87"/>
      <c r="G721" s="87"/>
      <c r="H721" s="87"/>
      <c r="I721" s="87"/>
      <c r="J721" s="87"/>
      <c r="K721" s="88"/>
      <c r="L721" s="72"/>
      <c r="M721" s="3"/>
      <c r="N721" s="73"/>
      <c r="O721" s="74">
        <f>IF(C721=0,"",C721/B720)</f>
        <v>0.55555555555555558</v>
      </c>
      <c r="P721" s="75">
        <v>20</v>
      </c>
      <c r="Q721" s="76">
        <f t="shared" ref="Q721:Q728" si="116">IF(P721=0,"",P721/P720)</f>
        <v>0.55555555555555558</v>
      </c>
      <c r="R721" s="76">
        <f t="shared" ref="R721:R728" si="117">IF(P721=0,"",100%-Q721)</f>
        <v>0.44444444444444442</v>
      </c>
      <c r="T721" s="112"/>
    </row>
    <row r="722" spans="1:20" ht="15.75" customHeight="1">
      <c r="A722" s="64">
        <v>1601</v>
      </c>
      <c r="B722" s="87"/>
      <c r="C722" s="87"/>
      <c r="D722" s="87">
        <v>13</v>
      </c>
      <c r="E722" s="87"/>
      <c r="F722" s="87"/>
      <c r="G722" s="87"/>
      <c r="H722" s="87"/>
      <c r="I722" s="87"/>
      <c r="J722" s="87"/>
      <c r="K722" s="88"/>
      <c r="L722" s="72"/>
      <c r="M722" s="3"/>
      <c r="N722" s="73"/>
      <c r="O722" s="74">
        <f>IF(D722=0,"",D722/C721)</f>
        <v>0.65</v>
      </c>
      <c r="P722" s="75">
        <v>18</v>
      </c>
      <c r="Q722" s="76">
        <f t="shared" si="116"/>
        <v>0.9</v>
      </c>
      <c r="R722" s="76">
        <f t="shared" si="117"/>
        <v>9.9999999999999978E-2</v>
      </c>
      <c r="T722" s="77">
        <f>P722/P720</f>
        <v>0.5</v>
      </c>
    </row>
    <row r="723" spans="1:20" ht="15.75" customHeight="1">
      <c r="A723" s="64">
        <v>1602</v>
      </c>
      <c r="B723" s="87"/>
      <c r="C723" s="87"/>
      <c r="D723" s="87"/>
      <c r="E723" s="87">
        <v>6</v>
      </c>
      <c r="F723" s="87"/>
      <c r="G723" s="87"/>
      <c r="H723" s="87"/>
      <c r="I723" s="87"/>
      <c r="J723" s="87"/>
      <c r="K723" s="88"/>
      <c r="L723" s="72"/>
      <c r="M723" s="3"/>
      <c r="N723" s="73"/>
      <c r="O723" s="74">
        <f>IF(E723=0,"",E723/D722)</f>
        <v>0.46153846153846156</v>
      </c>
      <c r="P723" s="75">
        <v>15</v>
      </c>
      <c r="Q723" s="76">
        <f t="shared" si="116"/>
        <v>0.83333333333333337</v>
      </c>
      <c r="R723" s="76">
        <f t="shared" si="117"/>
        <v>0.16666666666666663</v>
      </c>
      <c r="T723" s="112"/>
    </row>
    <row r="724" spans="1:20" ht="15.75" customHeight="1">
      <c r="A724" s="64">
        <v>1701</v>
      </c>
      <c r="B724" s="87"/>
      <c r="C724" s="87"/>
      <c r="D724" s="87"/>
      <c r="E724" s="87"/>
      <c r="F724" s="87">
        <v>4</v>
      </c>
      <c r="G724" s="87"/>
      <c r="H724" s="87"/>
      <c r="I724" s="87"/>
      <c r="J724" s="87"/>
      <c r="K724" s="88"/>
      <c r="L724" s="72"/>
      <c r="M724" s="3"/>
      <c r="N724" s="73"/>
      <c r="O724" s="74">
        <f>IF(F724=0,"",F724/E723)</f>
        <v>0.66666666666666663</v>
      </c>
      <c r="P724" s="75">
        <v>12</v>
      </c>
      <c r="Q724" s="76">
        <f t="shared" si="116"/>
        <v>0.8</v>
      </c>
      <c r="R724" s="76">
        <f t="shared" si="117"/>
        <v>0.19999999999999996</v>
      </c>
      <c r="T724" s="112"/>
    </row>
    <row r="725" spans="1:20" ht="15.75" customHeight="1">
      <c r="A725" s="64">
        <v>1702</v>
      </c>
      <c r="B725" s="87"/>
      <c r="C725" s="87"/>
      <c r="D725" s="87"/>
      <c r="E725" s="87"/>
      <c r="F725" s="87"/>
      <c r="G725" s="87">
        <v>4</v>
      </c>
      <c r="H725" s="87"/>
      <c r="I725" s="87"/>
      <c r="J725" s="87"/>
      <c r="K725" s="88"/>
      <c r="L725" s="72"/>
      <c r="M725" s="3"/>
      <c r="N725" s="73"/>
      <c r="O725" s="74">
        <f>IF(G725=0,"",G725/F724)</f>
        <v>1</v>
      </c>
      <c r="P725" s="75">
        <v>15</v>
      </c>
      <c r="Q725" s="76">
        <f t="shared" si="116"/>
        <v>1.25</v>
      </c>
      <c r="R725" s="76">
        <f t="shared" si="117"/>
        <v>-0.25</v>
      </c>
      <c r="T725" s="112"/>
    </row>
    <row r="726" spans="1:20" ht="15.75" customHeight="1">
      <c r="A726" s="64">
        <v>1801</v>
      </c>
      <c r="B726" s="87"/>
      <c r="C726" s="87"/>
      <c r="D726" s="87"/>
      <c r="E726" s="87"/>
      <c r="F726" s="87"/>
      <c r="G726" s="87"/>
      <c r="H726" s="87">
        <v>4</v>
      </c>
      <c r="I726" s="87"/>
      <c r="J726" s="87"/>
      <c r="K726" s="88"/>
      <c r="L726" s="72"/>
      <c r="M726" s="3"/>
      <c r="N726" s="73"/>
      <c r="O726" s="74">
        <f>IF(H726=0,"",H726/G725)</f>
        <v>1</v>
      </c>
      <c r="P726" s="75">
        <v>9</v>
      </c>
      <c r="Q726" s="76">
        <f t="shared" si="116"/>
        <v>0.6</v>
      </c>
      <c r="R726" s="76">
        <f t="shared" si="117"/>
        <v>0.4</v>
      </c>
      <c r="T726" s="112"/>
    </row>
    <row r="727" spans="1:20" ht="15.75" customHeight="1">
      <c r="A727" s="64">
        <v>1802</v>
      </c>
      <c r="B727" s="87"/>
      <c r="C727" s="87"/>
      <c r="D727" s="87"/>
      <c r="E727" s="87"/>
      <c r="F727" s="87"/>
      <c r="G727" s="87"/>
      <c r="H727" s="87"/>
      <c r="I727" s="87">
        <v>4</v>
      </c>
      <c r="J727" s="87"/>
      <c r="K727" s="88"/>
      <c r="L727" s="72"/>
      <c r="M727" s="3"/>
      <c r="N727" s="73"/>
      <c r="O727" s="74">
        <f>IF(I727=0,"",I727/H726)</f>
        <v>1</v>
      </c>
      <c r="P727" s="75">
        <v>9</v>
      </c>
      <c r="Q727" s="76">
        <f t="shared" si="116"/>
        <v>1</v>
      </c>
      <c r="R727" s="76">
        <f t="shared" si="117"/>
        <v>0</v>
      </c>
      <c r="T727" s="112"/>
    </row>
    <row r="728" spans="1:20" ht="15.75" customHeight="1">
      <c r="A728" s="64">
        <v>1901</v>
      </c>
      <c r="B728" s="87"/>
      <c r="C728" s="87"/>
      <c r="D728" s="87"/>
      <c r="E728" s="87"/>
      <c r="F728" s="87"/>
      <c r="G728" s="87"/>
      <c r="H728" s="87"/>
      <c r="I728" s="87"/>
      <c r="J728" s="87">
        <v>4</v>
      </c>
      <c r="K728" s="88">
        <v>4</v>
      </c>
      <c r="L728" s="72"/>
      <c r="M728" s="3"/>
      <c r="N728" s="73"/>
      <c r="O728" s="78">
        <f>IF(J728=0,"",J728/I727)</f>
        <v>1</v>
      </c>
      <c r="P728" s="75">
        <v>9</v>
      </c>
      <c r="Q728" s="79">
        <f t="shared" si="116"/>
        <v>1</v>
      </c>
      <c r="R728" s="79">
        <f t="shared" si="117"/>
        <v>0</v>
      </c>
      <c r="T728" s="112"/>
    </row>
    <row r="729" spans="1:20" ht="15.75" customHeight="1">
      <c r="A729" s="64">
        <v>1902</v>
      </c>
      <c r="B729" s="87"/>
      <c r="C729" s="87"/>
      <c r="D729" s="87"/>
      <c r="E729" s="87"/>
      <c r="F729" s="87"/>
      <c r="G729" s="87"/>
      <c r="H729" s="87"/>
      <c r="I729" s="87"/>
      <c r="J729" s="87">
        <v>2</v>
      </c>
      <c r="K729" s="88"/>
      <c r="L729" s="72"/>
      <c r="M729" s="3"/>
      <c r="N729" s="30"/>
      <c r="O729" s="124"/>
      <c r="P729" s="81">
        <v>3</v>
      </c>
      <c r="Q729" s="125"/>
      <c r="R729" s="92"/>
      <c r="T729" s="112"/>
    </row>
    <row r="730" spans="1:20" ht="15.75" customHeight="1">
      <c r="A730" s="64">
        <v>2001</v>
      </c>
      <c r="B730" s="87"/>
      <c r="C730" s="87"/>
      <c r="D730" s="87"/>
      <c r="E730" s="87"/>
      <c r="F730" s="87"/>
      <c r="G730" s="87"/>
      <c r="H730" s="87"/>
      <c r="I730" s="87"/>
      <c r="J730" s="87">
        <v>2</v>
      </c>
      <c r="K730" s="88"/>
      <c r="L730" s="72"/>
      <c r="M730" s="3"/>
      <c r="N730" s="30"/>
      <c r="O730" s="84"/>
      <c r="P730" s="85">
        <v>3</v>
      </c>
      <c r="Q730" s="86"/>
      <c r="R730" s="84"/>
      <c r="T730" s="112"/>
    </row>
    <row r="731" spans="1:20" ht="15.75" customHeight="1">
      <c r="A731" s="64">
        <v>2002</v>
      </c>
      <c r="B731" s="87"/>
      <c r="C731" s="87"/>
      <c r="D731" s="87"/>
      <c r="E731" s="87"/>
      <c r="F731" s="87"/>
      <c r="G731" s="87"/>
      <c r="H731" s="87"/>
      <c r="I731" s="87"/>
      <c r="J731" s="87">
        <v>2</v>
      </c>
      <c r="K731" s="88">
        <v>2</v>
      </c>
      <c r="L731" s="72"/>
      <c r="M731" s="3"/>
      <c r="N731" s="30"/>
      <c r="O731" s="84"/>
      <c r="P731" s="85">
        <v>3</v>
      </c>
      <c r="Q731" s="86"/>
      <c r="R731" s="84"/>
      <c r="T731" s="112"/>
    </row>
    <row r="732" spans="1:20" ht="15.75" customHeight="1">
      <c r="A732" s="64">
        <v>2101</v>
      </c>
      <c r="B732" s="87"/>
      <c r="C732" s="87"/>
      <c r="D732" s="87"/>
      <c r="E732" s="87"/>
      <c r="F732" s="87"/>
      <c r="G732" s="87"/>
      <c r="H732" s="87"/>
      <c r="I732" s="87"/>
      <c r="J732" s="87">
        <v>1</v>
      </c>
      <c r="K732" s="88"/>
      <c r="L732" s="72"/>
      <c r="M732" s="3"/>
      <c r="N732" s="30"/>
      <c r="O732" s="84"/>
      <c r="P732" s="85">
        <v>1</v>
      </c>
      <c r="Q732" s="86"/>
      <c r="R732" s="84"/>
      <c r="T732" s="112"/>
    </row>
    <row r="733" spans="1:20" ht="15.75" customHeight="1">
      <c r="A733" s="64">
        <v>2102</v>
      </c>
      <c r="B733" s="87"/>
      <c r="C733" s="87"/>
      <c r="D733" s="87"/>
      <c r="E733" s="87"/>
      <c r="F733" s="87"/>
      <c r="G733" s="87"/>
      <c r="H733" s="87"/>
      <c r="I733" s="87"/>
      <c r="J733" s="87">
        <v>1</v>
      </c>
      <c r="K733" s="88">
        <v>1</v>
      </c>
      <c r="L733" s="72"/>
      <c r="M733" s="3"/>
      <c r="N733" s="30"/>
      <c r="O733" s="3"/>
      <c r="P733" s="30">
        <v>1</v>
      </c>
      <c r="Q733" s="23"/>
      <c r="R733" s="84"/>
      <c r="T733" s="112"/>
    </row>
    <row r="734" spans="1:20" ht="15.75" customHeight="1">
      <c r="A734" s="64">
        <v>2201</v>
      </c>
      <c r="B734" s="87"/>
      <c r="C734" s="87"/>
      <c r="D734" s="87"/>
      <c r="E734" s="87"/>
      <c r="F734" s="87"/>
      <c r="G734" s="87"/>
      <c r="H734" s="87"/>
      <c r="I734" s="87"/>
      <c r="J734" s="87"/>
      <c r="K734" s="88"/>
      <c r="L734" s="72"/>
      <c r="M734" s="3"/>
      <c r="N734" s="30"/>
      <c r="O734" s="89" t="s">
        <v>83</v>
      </c>
      <c r="P734" s="90">
        <v>6</v>
      </c>
      <c r="Q734" s="120">
        <f>K737</f>
        <v>7</v>
      </c>
      <c r="R734" s="92" t="s">
        <v>11</v>
      </c>
      <c r="T734" s="112"/>
    </row>
    <row r="735" spans="1:20" ht="15.75" customHeight="1">
      <c r="A735" s="64">
        <v>2202</v>
      </c>
      <c r="B735" s="87"/>
      <c r="C735" s="87"/>
      <c r="D735" s="87"/>
      <c r="E735" s="87"/>
      <c r="F735" s="87"/>
      <c r="G735" s="87"/>
      <c r="H735" s="87"/>
      <c r="I735" s="87"/>
      <c r="J735" s="87"/>
      <c r="K735" s="88"/>
      <c r="L735" s="72"/>
      <c r="M735" s="3"/>
      <c r="N735" s="30"/>
      <c r="O735" s="93" t="s">
        <v>85</v>
      </c>
      <c r="P735" s="94">
        <f>IF(P734/B720=0,"",P734/B720)</f>
        <v>0.16666666666666666</v>
      </c>
      <c r="Q735" s="121">
        <f>P734/Q734</f>
        <v>0.8571428571428571</v>
      </c>
      <c r="R735" s="96" t="s">
        <v>86</v>
      </c>
      <c r="T735" s="112"/>
    </row>
    <row r="736" spans="1:20" ht="15.75" customHeight="1">
      <c r="A736" s="64">
        <v>2301</v>
      </c>
      <c r="B736" s="87"/>
      <c r="C736" s="87"/>
      <c r="D736" s="87"/>
      <c r="E736" s="87"/>
      <c r="F736" s="87"/>
      <c r="G736" s="87"/>
      <c r="H736" s="87"/>
      <c r="I736" s="87"/>
      <c r="J736" s="87"/>
      <c r="K736" s="88"/>
      <c r="L736" s="97"/>
      <c r="M736" s="98"/>
      <c r="N736" s="99"/>
      <c r="O736" s="98"/>
      <c r="P736" s="99"/>
      <c r="Q736" s="99"/>
      <c r="R736" s="122"/>
      <c r="T736" s="112"/>
    </row>
    <row r="737" spans="1:20" ht="18" customHeight="1">
      <c r="A737" s="29"/>
      <c r="B737" s="30"/>
      <c r="C737" s="30"/>
      <c r="D737" s="288" t="s">
        <v>111</v>
      </c>
      <c r="E737" s="289"/>
      <c r="F737" s="289"/>
      <c r="G737" s="289"/>
      <c r="H737" s="289"/>
      <c r="I737" s="289"/>
      <c r="J737" s="290"/>
      <c r="K737" s="101">
        <f>SUM(K720:K733)</f>
        <v>7</v>
      </c>
      <c r="L737" s="102">
        <f>IF(K728=0,"",K728/B720)</f>
        <v>0.1111111111111111</v>
      </c>
      <c r="M737" s="102">
        <f>IF(K737=0,"",K737/B720)</f>
        <v>0.19444444444444445</v>
      </c>
      <c r="N737" s="102">
        <f>IF(K728=0,"",M737-L737)</f>
        <v>8.3333333333333343E-2</v>
      </c>
      <c r="O737" s="3"/>
      <c r="P737" s="30"/>
      <c r="Q737" s="23"/>
      <c r="R737" s="3"/>
      <c r="T737" s="112"/>
    </row>
    <row r="738" spans="1:20" ht="14.25" customHeight="1">
      <c r="T738" s="112"/>
    </row>
    <row r="739" spans="1:20" ht="14.25" customHeight="1">
      <c r="L739" s="3"/>
      <c r="M739" s="3"/>
      <c r="O739" s="3"/>
      <c r="T739" s="112"/>
    </row>
    <row r="740" spans="1:20" ht="26.25" customHeight="1">
      <c r="A740" s="2"/>
      <c r="B740" s="296" t="s">
        <v>99</v>
      </c>
      <c r="C740" s="297"/>
      <c r="D740" s="297"/>
      <c r="E740" s="297"/>
      <c r="F740" s="297"/>
      <c r="G740" s="297"/>
      <c r="H740" s="298" t="s">
        <v>97</v>
      </c>
      <c r="I740" s="292"/>
      <c r="J740" s="292"/>
      <c r="K740" s="30"/>
      <c r="L740" s="3"/>
      <c r="M740" s="3"/>
      <c r="N740" s="30"/>
      <c r="O740" s="3"/>
      <c r="P740" s="30"/>
      <c r="Q740" s="30"/>
      <c r="R740" s="30"/>
      <c r="T740" s="112"/>
    </row>
    <row r="741" spans="1:20" ht="20.25" customHeight="1">
      <c r="A741" s="293" t="s">
        <v>10</v>
      </c>
      <c r="B741" s="294" t="s">
        <v>100</v>
      </c>
      <c r="C741" s="289"/>
      <c r="D741" s="289"/>
      <c r="E741" s="289"/>
      <c r="F741" s="289"/>
      <c r="G741" s="289"/>
      <c r="H741" s="289"/>
      <c r="I741" s="289"/>
      <c r="J741" s="290"/>
      <c r="K741" s="295" t="s">
        <v>11</v>
      </c>
      <c r="L741" s="286" t="s">
        <v>3</v>
      </c>
      <c r="M741" s="286" t="s">
        <v>4</v>
      </c>
      <c r="N741" s="284" t="s">
        <v>5</v>
      </c>
      <c r="O741" s="286" t="s">
        <v>6</v>
      </c>
      <c r="P741" s="287" t="s">
        <v>7</v>
      </c>
      <c r="Q741" s="287" t="s">
        <v>8</v>
      </c>
      <c r="R741" s="286" t="s">
        <v>101</v>
      </c>
      <c r="T741" s="112"/>
    </row>
    <row r="742" spans="1:20" ht="15.75" customHeight="1">
      <c r="A742" s="285"/>
      <c r="B742" s="64" t="s">
        <v>102</v>
      </c>
      <c r="C742" s="64" t="s">
        <v>103</v>
      </c>
      <c r="D742" s="64" t="s">
        <v>104</v>
      </c>
      <c r="E742" s="64" t="s">
        <v>105</v>
      </c>
      <c r="F742" s="64" t="s">
        <v>106</v>
      </c>
      <c r="G742" s="64" t="s">
        <v>107</v>
      </c>
      <c r="H742" s="64" t="s">
        <v>108</v>
      </c>
      <c r="I742" s="64" t="s">
        <v>109</v>
      </c>
      <c r="J742" s="64" t="s">
        <v>110</v>
      </c>
      <c r="K742" s="285"/>
      <c r="L742" s="285"/>
      <c r="M742" s="285"/>
      <c r="N742" s="285"/>
      <c r="O742" s="285"/>
      <c r="P742" s="285"/>
      <c r="Q742" s="285"/>
      <c r="R742" s="285"/>
      <c r="T742" s="112"/>
    </row>
    <row r="743" spans="1:20" ht="15.75" customHeight="1">
      <c r="A743" s="64">
        <v>1502</v>
      </c>
      <c r="B743" s="65">
        <v>41</v>
      </c>
      <c r="C743" s="87"/>
      <c r="D743" s="87"/>
      <c r="E743" s="87"/>
      <c r="F743" s="87"/>
      <c r="G743" s="87"/>
      <c r="H743" s="87"/>
      <c r="I743" s="87"/>
      <c r="J743" s="87"/>
      <c r="K743" s="88"/>
      <c r="L743" s="67"/>
      <c r="M743" s="49"/>
      <c r="N743" s="68"/>
      <c r="O743" s="107"/>
      <c r="P743" s="70">
        <f>B743</f>
        <v>41</v>
      </c>
      <c r="Q743" s="108"/>
      <c r="R743" s="107"/>
      <c r="T743" s="112"/>
    </row>
    <row r="744" spans="1:20" ht="15.75" customHeight="1">
      <c r="A744" s="64">
        <v>1601</v>
      </c>
      <c r="B744" s="87"/>
      <c r="C744" s="87">
        <v>28</v>
      </c>
      <c r="D744" s="87"/>
      <c r="E744" s="87"/>
      <c r="F744" s="87"/>
      <c r="G744" s="87"/>
      <c r="H744" s="87"/>
      <c r="I744" s="87"/>
      <c r="J744" s="87"/>
      <c r="K744" s="88"/>
      <c r="L744" s="72"/>
      <c r="M744" s="3"/>
      <c r="N744" s="73"/>
      <c r="O744" s="74">
        <f>IF(C744=0,"",C744/B743)</f>
        <v>0.68292682926829273</v>
      </c>
      <c r="P744" s="75">
        <v>28</v>
      </c>
      <c r="Q744" s="76">
        <f t="shared" ref="Q744:Q751" si="118">IF(P744=0,"",P744/P743)</f>
        <v>0.68292682926829273</v>
      </c>
      <c r="R744" s="76">
        <f t="shared" ref="R744:R751" si="119">IF(P744=0,"",100%-Q744)</f>
        <v>0.31707317073170727</v>
      </c>
      <c r="T744" s="112"/>
    </row>
    <row r="745" spans="1:20" ht="15.75" customHeight="1">
      <c r="A745" s="64">
        <v>1602</v>
      </c>
      <c r="B745" s="87"/>
      <c r="C745" s="87"/>
      <c r="D745" s="87">
        <v>20</v>
      </c>
      <c r="E745" s="87"/>
      <c r="F745" s="87"/>
      <c r="G745" s="87"/>
      <c r="H745" s="87"/>
      <c r="I745" s="87"/>
      <c r="J745" s="87"/>
      <c r="K745" s="88"/>
      <c r="L745" s="72"/>
      <c r="M745" s="3"/>
      <c r="N745" s="73"/>
      <c r="O745" s="74">
        <f>IF(D745=0,"",D745/C744)</f>
        <v>0.7142857142857143</v>
      </c>
      <c r="P745" s="75">
        <v>27</v>
      </c>
      <c r="Q745" s="76">
        <f t="shared" si="118"/>
        <v>0.9642857142857143</v>
      </c>
      <c r="R745" s="76">
        <f t="shared" si="119"/>
        <v>3.5714285714285698E-2</v>
      </c>
      <c r="T745" s="77">
        <f>P745/P743</f>
        <v>0.65853658536585369</v>
      </c>
    </row>
    <row r="746" spans="1:20" ht="15.75" customHeight="1">
      <c r="A746" s="64">
        <v>1701</v>
      </c>
      <c r="B746" s="87"/>
      <c r="C746" s="87"/>
      <c r="D746" s="87"/>
      <c r="E746" s="87">
        <v>20</v>
      </c>
      <c r="F746" s="87"/>
      <c r="G746" s="87"/>
      <c r="H746" s="87"/>
      <c r="I746" s="87"/>
      <c r="J746" s="87"/>
      <c r="K746" s="88"/>
      <c r="L746" s="72"/>
      <c r="M746" s="3"/>
      <c r="N746" s="73"/>
      <c r="O746" s="74">
        <f>IF(E746=0,"",E746/D745)</f>
        <v>1</v>
      </c>
      <c r="P746" s="75">
        <v>26</v>
      </c>
      <c r="Q746" s="76">
        <f t="shared" si="118"/>
        <v>0.96296296296296291</v>
      </c>
      <c r="R746" s="76">
        <f t="shared" si="119"/>
        <v>3.703703703703709E-2</v>
      </c>
      <c r="T746" s="112"/>
    </row>
    <row r="747" spans="1:20" ht="15.75" customHeight="1">
      <c r="A747" s="64">
        <v>1702</v>
      </c>
      <c r="B747" s="87"/>
      <c r="C747" s="87"/>
      <c r="D747" s="87"/>
      <c r="E747" s="87"/>
      <c r="F747" s="87">
        <v>14</v>
      </c>
      <c r="G747" s="87"/>
      <c r="H747" s="87"/>
      <c r="I747" s="87"/>
      <c r="J747" s="87"/>
      <c r="K747" s="88"/>
      <c r="L747" s="72"/>
      <c r="M747" s="3"/>
      <c r="N747" s="73"/>
      <c r="O747" s="74">
        <f>IF(F747=0,"",F747/E746)</f>
        <v>0.7</v>
      </c>
      <c r="P747" s="75">
        <v>25</v>
      </c>
      <c r="Q747" s="76">
        <f t="shared" si="118"/>
        <v>0.96153846153846156</v>
      </c>
      <c r="R747" s="76">
        <f t="shared" si="119"/>
        <v>3.8461538461538436E-2</v>
      </c>
      <c r="T747" s="112"/>
    </row>
    <row r="748" spans="1:20" ht="15.75" customHeight="1">
      <c r="A748" s="64">
        <v>1801</v>
      </c>
      <c r="B748" s="87"/>
      <c r="C748" s="87"/>
      <c r="D748" s="87"/>
      <c r="E748" s="87"/>
      <c r="F748" s="87"/>
      <c r="G748" s="87">
        <v>14</v>
      </c>
      <c r="H748" s="87"/>
      <c r="I748" s="87"/>
      <c r="J748" s="87"/>
      <c r="K748" s="88"/>
      <c r="L748" s="72"/>
      <c r="M748" s="3"/>
      <c r="N748" s="73"/>
      <c r="O748" s="74">
        <f>IF(G748=0,"",G748/F747)</f>
        <v>1</v>
      </c>
      <c r="P748" s="75">
        <v>24</v>
      </c>
      <c r="Q748" s="76">
        <f t="shared" si="118"/>
        <v>0.96</v>
      </c>
      <c r="R748" s="76">
        <f t="shared" si="119"/>
        <v>4.0000000000000036E-2</v>
      </c>
      <c r="T748" s="112"/>
    </row>
    <row r="749" spans="1:20" ht="15.75" customHeight="1">
      <c r="A749" s="64">
        <v>1802</v>
      </c>
      <c r="B749" s="87"/>
      <c r="C749" s="87"/>
      <c r="D749" s="87"/>
      <c r="E749" s="87"/>
      <c r="F749" s="87"/>
      <c r="G749" s="87"/>
      <c r="H749" s="87">
        <v>13</v>
      </c>
      <c r="I749" s="87"/>
      <c r="J749" s="87"/>
      <c r="K749" s="88"/>
      <c r="L749" s="72"/>
      <c r="M749" s="3"/>
      <c r="N749" s="73"/>
      <c r="O749" s="74">
        <f>IF(H749=0,"",H749/G748)</f>
        <v>0.9285714285714286</v>
      </c>
      <c r="P749" s="75">
        <v>20</v>
      </c>
      <c r="Q749" s="76">
        <f t="shared" si="118"/>
        <v>0.83333333333333337</v>
      </c>
      <c r="R749" s="76">
        <f t="shared" si="119"/>
        <v>0.16666666666666663</v>
      </c>
      <c r="T749" s="112"/>
    </row>
    <row r="750" spans="1:20" ht="15.75" customHeight="1">
      <c r="A750" s="64">
        <v>1901</v>
      </c>
      <c r="B750" s="87"/>
      <c r="C750" s="87"/>
      <c r="D750" s="87"/>
      <c r="E750" s="87"/>
      <c r="F750" s="87"/>
      <c r="G750" s="87"/>
      <c r="H750" s="87"/>
      <c r="I750" s="87">
        <v>13</v>
      </c>
      <c r="J750" s="87"/>
      <c r="K750" s="88"/>
      <c r="L750" s="72"/>
      <c r="M750" s="3"/>
      <c r="N750" s="73"/>
      <c r="O750" s="74">
        <f>IF(I750=0,"",I750/H749)</f>
        <v>1</v>
      </c>
      <c r="P750" s="75">
        <v>20</v>
      </c>
      <c r="Q750" s="76">
        <f t="shared" si="118"/>
        <v>1</v>
      </c>
      <c r="R750" s="76">
        <f t="shared" si="119"/>
        <v>0</v>
      </c>
      <c r="T750" s="112"/>
    </row>
    <row r="751" spans="1:20" ht="15.75" customHeight="1">
      <c r="A751" s="64">
        <v>1902</v>
      </c>
      <c r="B751" s="87"/>
      <c r="C751" s="87"/>
      <c r="D751" s="87"/>
      <c r="E751" s="87"/>
      <c r="F751" s="87"/>
      <c r="G751" s="87"/>
      <c r="H751" s="87"/>
      <c r="I751" s="87"/>
      <c r="J751" s="87">
        <v>13</v>
      </c>
      <c r="K751" s="88">
        <v>3</v>
      </c>
      <c r="L751" s="72"/>
      <c r="M751" s="3"/>
      <c r="N751" s="73"/>
      <c r="O751" s="78">
        <f>IF(J751=0,"",J751/I750)</f>
        <v>1</v>
      </c>
      <c r="P751" s="75">
        <v>20</v>
      </c>
      <c r="Q751" s="79">
        <f t="shared" si="118"/>
        <v>1</v>
      </c>
      <c r="R751" s="79">
        <f t="shared" si="119"/>
        <v>0</v>
      </c>
      <c r="T751" s="112"/>
    </row>
    <row r="752" spans="1:20" ht="15.75" customHeight="1">
      <c r="A752" s="64">
        <v>2001</v>
      </c>
      <c r="B752" s="87"/>
      <c r="C752" s="87"/>
      <c r="D752" s="87"/>
      <c r="E752" s="87"/>
      <c r="F752" s="87"/>
      <c r="G752" s="87"/>
      <c r="H752" s="87"/>
      <c r="I752" s="87"/>
      <c r="J752" s="87">
        <v>13</v>
      </c>
      <c r="K752" s="88">
        <v>10</v>
      </c>
      <c r="L752" s="72"/>
      <c r="M752" s="3"/>
      <c r="N752" s="30"/>
      <c r="O752" s="124"/>
      <c r="P752" s="81">
        <v>16</v>
      </c>
      <c r="Q752" s="125"/>
      <c r="R752" s="92"/>
      <c r="T752" s="112"/>
    </row>
    <row r="753" spans="1:20" ht="15.75" customHeight="1">
      <c r="A753" s="64">
        <v>2002</v>
      </c>
      <c r="B753" s="87"/>
      <c r="C753" s="87"/>
      <c r="D753" s="87"/>
      <c r="E753" s="87"/>
      <c r="F753" s="87"/>
      <c r="G753" s="87"/>
      <c r="H753" s="87"/>
      <c r="I753" s="87"/>
      <c r="J753" s="87">
        <v>7</v>
      </c>
      <c r="K753" s="88">
        <v>7</v>
      </c>
      <c r="L753" s="72"/>
      <c r="M753" s="3"/>
      <c r="N753" s="30"/>
      <c r="O753" s="84"/>
      <c r="P753" s="85">
        <v>7</v>
      </c>
      <c r="Q753" s="86"/>
      <c r="R753" s="84"/>
      <c r="T753" s="112"/>
    </row>
    <row r="754" spans="1:20" ht="15.75" customHeight="1">
      <c r="A754" s="64">
        <v>2101</v>
      </c>
      <c r="B754" s="87"/>
      <c r="C754" s="87"/>
      <c r="D754" s="87"/>
      <c r="E754" s="87"/>
      <c r="F754" s="87"/>
      <c r="G754" s="87"/>
      <c r="H754" s="87"/>
      <c r="I754" s="87"/>
      <c r="J754" s="87">
        <v>2</v>
      </c>
      <c r="K754" s="88">
        <v>2</v>
      </c>
      <c r="L754" s="72"/>
      <c r="M754" s="3"/>
      <c r="N754" s="30"/>
      <c r="O754" s="84"/>
      <c r="P754" s="85">
        <v>2</v>
      </c>
      <c r="Q754" s="86"/>
      <c r="R754" s="84"/>
      <c r="T754" s="112"/>
    </row>
    <row r="755" spans="1:20" ht="15.75" customHeight="1">
      <c r="A755" s="64">
        <v>2102</v>
      </c>
      <c r="B755" s="87"/>
      <c r="C755" s="87"/>
      <c r="D755" s="87"/>
      <c r="E755" s="87"/>
      <c r="F755" s="87"/>
      <c r="G755" s="87"/>
      <c r="H755" s="87"/>
      <c r="I755" s="87"/>
      <c r="J755" s="87">
        <v>1</v>
      </c>
      <c r="K755" s="88"/>
      <c r="L755" s="72"/>
      <c r="M755" s="3"/>
      <c r="N755" s="30"/>
      <c r="O755" s="84"/>
      <c r="P755" s="85">
        <v>1</v>
      </c>
      <c r="Q755" s="86"/>
      <c r="R755" s="84"/>
      <c r="T755" s="112"/>
    </row>
    <row r="756" spans="1:20" ht="15.75" customHeight="1">
      <c r="A756" s="64">
        <v>2201</v>
      </c>
      <c r="B756" s="87"/>
      <c r="C756" s="87"/>
      <c r="D756" s="87"/>
      <c r="E756" s="87"/>
      <c r="F756" s="87"/>
      <c r="G756" s="87"/>
      <c r="H756" s="87"/>
      <c r="I756" s="87"/>
      <c r="J756" s="87">
        <v>1</v>
      </c>
      <c r="K756" s="88"/>
      <c r="L756" s="72"/>
      <c r="M756" s="3"/>
      <c r="N756" s="30"/>
      <c r="O756" s="3"/>
      <c r="P756" s="30">
        <v>1</v>
      </c>
      <c r="Q756" s="23"/>
      <c r="R756" s="84"/>
      <c r="T756" s="112"/>
    </row>
    <row r="757" spans="1:20" ht="15.75" customHeight="1">
      <c r="A757" s="64">
        <v>2202</v>
      </c>
      <c r="B757" s="87"/>
      <c r="C757" s="87"/>
      <c r="D757" s="87"/>
      <c r="E757" s="87"/>
      <c r="F757" s="87"/>
      <c r="G757" s="87"/>
      <c r="H757" s="87"/>
      <c r="I757" s="87"/>
      <c r="J757" s="87"/>
      <c r="K757" s="88"/>
      <c r="L757" s="72"/>
      <c r="M757" s="3"/>
      <c r="N757" s="30"/>
      <c r="O757" s="89" t="s">
        <v>83</v>
      </c>
      <c r="P757" s="90">
        <v>17</v>
      </c>
      <c r="Q757" s="120">
        <f>K760</f>
        <v>22</v>
      </c>
      <c r="R757" s="92" t="s">
        <v>11</v>
      </c>
      <c r="T757" s="112"/>
    </row>
    <row r="758" spans="1:20" ht="15.75" customHeight="1">
      <c r="A758" s="64">
        <v>2301</v>
      </c>
      <c r="B758" s="87"/>
      <c r="C758" s="87"/>
      <c r="D758" s="87"/>
      <c r="E758" s="87"/>
      <c r="F758" s="87"/>
      <c r="G758" s="87"/>
      <c r="H758" s="87"/>
      <c r="I758" s="87"/>
      <c r="J758" s="87"/>
      <c r="K758" s="88"/>
      <c r="L758" s="72"/>
      <c r="M758" s="3"/>
      <c r="N758" s="30"/>
      <c r="O758" s="93" t="s">
        <v>85</v>
      </c>
      <c r="P758" s="94">
        <f>IF(P757/B743=0,"",P757/B743)</f>
        <v>0.41463414634146339</v>
      </c>
      <c r="Q758" s="121">
        <f>P757/Q757</f>
        <v>0.77272727272727271</v>
      </c>
      <c r="R758" s="96" t="s">
        <v>86</v>
      </c>
      <c r="T758" s="112"/>
    </row>
    <row r="759" spans="1:20" ht="15.75" customHeight="1">
      <c r="A759" s="64">
        <v>2302</v>
      </c>
      <c r="B759" s="87"/>
      <c r="C759" s="87"/>
      <c r="D759" s="87"/>
      <c r="E759" s="87"/>
      <c r="F759" s="87"/>
      <c r="G759" s="87"/>
      <c r="H759" s="87"/>
      <c r="I759" s="87"/>
      <c r="J759" s="87"/>
      <c r="K759" s="88"/>
      <c r="L759" s="97"/>
      <c r="M759" s="98"/>
      <c r="N759" s="99"/>
      <c r="O759" s="98"/>
      <c r="P759" s="99"/>
      <c r="Q759" s="99"/>
      <c r="R759" s="122"/>
      <c r="T759" s="112"/>
    </row>
    <row r="760" spans="1:20" ht="18" customHeight="1">
      <c r="A760" s="29"/>
      <c r="B760" s="30"/>
      <c r="C760" s="30"/>
      <c r="D760" s="288" t="s">
        <v>111</v>
      </c>
      <c r="E760" s="289"/>
      <c r="F760" s="289"/>
      <c r="G760" s="289"/>
      <c r="H760" s="289"/>
      <c r="I760" s="289"/>
      <c r="J760" s="290"/>
      <c r="K760" s="101">
        <f>SUM(K743:K756)</f>
        <v>22</v>
      </c>
      <c r="L760" s="102">
        <f>IF(K751=0,"",K751/B743)</f>
        <v>7.3170731707317069E-2</v>
      </c>
      <c r="M760" s="102">
        <f>IF(K760=0,"",K760/B743)</f>
        <v>0.53658536585365857</v>
      </c>
      <c r="N760" s="102">
        <f>IF(K751=0,"",M760-L760)</f>
        <v>0.46341463414634149</v>
      </c>
      <c r="O760" s="3"/>
      <c r="P760" s="30"/>
      <c r="Q760" s="23"/>
      <c r="R760" s="3"/>
      <c r="T760" s="112"/>
    </row>
    <row r="761" spans="1:20" ht="14.25" customHeight="1">
      <c r="L761" s="3"/>
      <c r="M761" s="3"/>
      <c r="O761" s="3"/>
      <c r="T761" s="112"/>
    </row>
    <row r="762" spans="1:20" ht="14.25" customHeight="1">
      <c r="L762" s="3"/>
      <c r="M762" s="3"/>
      <c r="O762" s="3"/>
      <c r="T762" s="112"/>
    </row>
    <row r="763" spans="1:20" ht="26.25" customHeight="1">
      <c r="A763" s="2"/>
      <c r="B763" s="296" t="s">
        <v>99</v>
      </c>
      <c r="C763" s="297"/>
      <c r="D763" s="297"/>
      <c r="E763" s="297"/>
      <c r="F763" s="297"/>
      <c r="G763" s="297"/>
      <c r="H763" s="298" t="s">
        <v>98</v>
      </c>
      <c r="I763" s="292"/>
      <c r="J763" s="292"/>
      <c r="K763" s="30"/>
      <c r="L763" s="3"/>
      <c r="M763" s="3"/>
      <c r="N763" s="30"/>
      <c r="O763" s="3"/>
      <c r="P763" s="30"/>
      <c r="Q763" s="30"/>
      <c r="R763" s="30"/>
      <c r="T763" s="112"/>
    </row>
    <row r="764" spans="1:20" ht="20.25" customHeight="1">
      <c r="A764" s="293" t="s">
        <v>10</v>
      </c>
      <c r="B764" s="294" t="s">
        <v>100</v>
      </c>
      <c r="C764" s="289"/>
      <c r="D764" s="289"/>
      <c r="E764" s="289"/>
      <c r="F764" s="289"/>
      <c r="G764" s="289"/>
      <c r="H764" s="289"/>
      <c r="I764" s="289"/>
      <c r="J764" s="290"/>
      <c r="K764" s="295" t="s">
        <v>11</v>
      </c>
      <c r="L764" s="286" t="s">
        <v>3</v>
      </c>
      <c r="M764" s="286" t="s">
        <v>27</v>
      </c>
      <c r="N764" s="284" t="s">
        <v>5</v>
      </c>
      <c r="O764" s="286" t="s">
        <v>6</v>
      </c>
      <c r="P764" s="287" t="s">
        <v>7</v>
      </c>
      <c r="Q764" s="287" t="s">
        <v>8</v>
      </c>
      <c r="R764" s="286" t="s">
        <v>101</v>
      </c>
      <c r="T764" s="112"/>
    </row>
    <row r="765" spans="1:20" ht="15.75" customHeight="1">
      <c r="A765" s="285"/>
      <c r="B765" s="64" t="s">
        <v>102</v>
      </c>
      <c r="C765" s="64" t="s">
        <v>103</v>
      </c>
      <c r="D765" s="64" t="s">
        <v>104</v>
      </c>
      <c r="E765" s="64" t="s">
        <v>105</v>
      </c>
      <c r="F765" s="64" t="s">
        <v>106</v>
      </c>
      <c r="G765" s="64" t="s">
        <v>107</v>
      </c>
      <c r="H765" s="64" t="s">
        <v>108</v>
      </c>
      <c r="I765" s="64" t="s">
        <v>109</v>
      </c>
      <c r="J765" s="64" t="s">
        <v>110</v>
      </c>
      <c r="K765" s="285"/>
      <c r="L765" s="285"/>
      <c r="M765" s="285"/>
      <c r="N765" s="285"/>
      <c r="O765" s="285"/>
      <c r="P765" s="285"/>
      <c r="Q765" s="285"/>
      <c r="R765" s="285"/>
      <c r="T765" s="112"/>
    </row>
    <row r="766" spans="1:20" ht="15.75" customHeight="1">
      <c r="A766" s="64">
        <v>1601</v>
      </c>
      <c r="B766" s="65">
        <v>47</v>
      </c>
      <c r="C766" s="87"/>
      <c r="D766" s="87"/>
      <c r="E766" s="87"/>
      <c r="F766" s="87"/>
      <c r="G766" s="87"/>
      <c r="H766" s="87"/>
      <c r="I766" s="87"/>
      <c r="J766" s="87"/>
      <c r="K766" s="88"/>
      <c r="L766" s="67"/>
      <c r="M766" s="49"/>
      <c r="N766" s="68"/>
      <c r="O766" s="107"/>
      <c r="P766" s="70">
        <f>B766</f>
        <v>47</v>
      </c>
      <c r="Q766" s="108"/>
      <c r="R766" s="107"/>
      <c r="T766" s="112"/>
    </row>
    <row r="767" spans="1:20" ht="15.75" customHeight="1">
      <c r="A767" s="64">
        <v>1602</v>
      </c>
      <c r="B767" s="87"/>
      <c r="C767" s="87">
        <v>34</v>
      </c>
      <c r="D767" s="87"/>
      <c r="E767" s="87"/>
      <c r="F767" s="87"/>
      <c r="G767" s="87"/>
      <c r="H767" s="87"/>
      <c r="I767" s="87"/>
      <c r="J767" s="87"/>
      <c r="K767" s="88"/>
      <c r="L767" s="72"/>
      <c r="M767" s="3"/>
      <c r="N767" s="73"/>
      <c r="O767" s="74">
        <f>IF(C767=0,"",C767/B766)</f>
        <v>0.72340425531914898</v>
      </c>
      <c r="P767" s="75">
        <v>34</v>
      </c>
      <c r="Q767" s="76">
        <f t="shared" ref="Q767:Q774" si="120">IF(P767=0,"",P767/P766)</f>
        <v>0.72340425531914898</v>
      </c>
      <c r="R767" s="76">
        <f t="shared" ref="R767:R774" si="121">IF(P767=0,"",100%-Q767)</f>
        <v>0.27659574468085102</v>
      </c>
      <c r="T767" s="112"/>
    </row>
    <row r="768" spans="1:20" ht="15.75" customHeight="1">
      <c r="A768" s="64">
        <v>1701</v>
      </c>
      <c r="B768" s="87"/>
      <c r="C768" s="87"/>
      <c r="D768" s="87">
        <v>16</v>
      </c>
      <c r="E768" s="87"/>
      <c r="F768" s="87"/>
      <c r="G768" s="87"/>
      <c r="H768" s="87"/>
      <c r="I768" s="87"/>
      <c r="J768" s="87"/>
      <c r="K768" s="88"/>
      <c r="L768" s="72"/>
      <c r="M768" s="3"/>
      <c r="N768" s="73"/>
      <c r="O768" s="74">
        <f>IF(D768=0,"",D768/C767)</f>
        <v>0.47058823529411764</v>
      </c>
      <c r="P768" s="75">
        <v>34</v>
      </c>
      <c r="Q768" s="76">
        <f t="shared" si="120"/>
        <v>1</v>
      </c>
      <c r="R768" s="76">
        <f t="shared" si="121"/>
        <v>0</v>
      </c>
      <c r="T768" s="77">
        <f>P768/P766</f>
        <v>0.72340425531914898</v>
      </c>
    </row>
    <row r="769" spans="1:20" ht="15.75" customHeight="1">
      <c r="A769" s="64">
        <v>1702</v>
      </c>
      <c r="B769" s="87"/>
      <c r="C769" s="87"/>
      <c r="D769" s="87"/>
      <c r="E769" s="87">
        <v>14</v>
      </c>
      <c r="F769" s="87"/>
      <c r="G769" s="87"/>
      <c r="H769" s="87"/>
      <c r="I769" s="87"/>
      <c r="J769" s="87"/>
      <c r="K769" s="88"/>
      <c r="L769" s="72"/>
      <c r="M769" s="3"/>
      <c r="N769" s="73"/>
      <c r="O769" s="74">
        <f>IF(E769=0,"",E769/D768)</f>
        <v>0.875</v>
      </c>
      <c r="P769" s="75">
        <v>28</v>
      </c>
      <c r="Q769" s="76">
        <f t="shared" si="120"/>
        <v>0.82352941176470584</v>
      </c>
      <c r="R769" s="76">
        <f t="shared" si="121"/>
        <v>0.17647058823529416</v>
      </c>
      <c r="T769" s="112"/>
    </row>
    <row r="770" spans="1:20" ht="15.75" customHeight="1">
      <c r="A770" s="64">
        <v>1801</v>
      </c>
      <c r="B770" s="87"/>
      <c r="C770" s="87"/>
      <c r="D770" s="87"/>
      <c r="E770" s="87"/>
      <c r="F770" s="87">
        <v>14</v>
      </c>
      <c r="G770" s="87"/>
      <c r="H770" s="87"/>
      <c r="I770" s="87"/>
      <c r="J770" s="87"/>
      <c r="K770" s="88"/>
      <c r="L770" s="72"/>
      <c r="M770" s="3"/>
      <c r="N770" s="73"/>
      <c r="O770" s="74">
        <f>IF(F770=0,"",F770/E769)</f>
        <v>1</v>
      </c>
      <c r="P770" s="75">
        <v>27</v>
      </c>
      <c r="Q770" s="76">
        <f t="shared" si="120"/>
        <v>0.9642857142857143</v>
      </c>
      <c r="R770" s="76">
        <f t="shared" si="121"/>
        <v>3.5714285714285698E-2</v>
      </c>
      <c r="T770" s="112"/>
    </row>
    <row r="771" spans="1:20" ht="15.75" customHeight="1">
      <c r="A771" s="64">
        <v>1802</v>
      </c>
      <c r="B771" s="87"/>
      <c r="C771" s="87"/>
      <c r="D771" s="87"/>
      <c r="E771" s="87"/>
      <c r="F771" s="87"/>
      <c r="G771" s="87">
        <v>14</v>
      </c>
      <c r="H771" s="87"/>
      <c r="I771" s="87"/>
      <c r="J771" s="87"/>
      <c r="K771" s="88"/>
      <c r="L771" s="72"/>
      <c r="M771" s="3"/>
      <c r="N771" s="73"/>
      <c r="O771" s="74">
        <f>IF(G771=0,"",G771/F770)</f>
        <v>1</v>
      </c>
      <c r="P771" s="75">
        <v>23</v>
      </c>
      <c r="Q771" s="76">
        <f t="shared" si="120"/>
        <v>0.85185185185185186</v>
      </c>
      <c r="R771" s="76">
        <f t="shared" si="121"/>
        <v>0.14814814814814814</v>
      </c>
      <c r="T771" s="112"/>
    </row>
    <row r="772" spans="1:20" ht="15.75" customHeight="1">
      <c r="A772" s="64">
        <v>1901</v>
      </c>
      <c r="B772" s="87"/>
      <c r="C772" s="87"/>
      <c r="D772" s="87"/>
      <c r="E772" s="87"/>
      <c r="F772" s="87"/>
      <c r="G772" s="87"/>
      <c r="H772" s="87">
        <v>14</v>
      </c>
      <c r="I772" s="87"/>
      <c r="J772" s="87"/>
      <c r="K772" s="88"/>
      <c r="L772" s="72"/>
      <c r="M772" s="3"/>
      <c r="N772" s="73"/>
      <c r="O772" s="74">
        <f>IF(H772=0,"",H772/G771)</f>
        <v>1</v>
      </c>
      <c r="P772" s="75">
        <v>22</v>
      </c>
      <c r="Q772" s="76">
        <f t="shared" si="120"/>
        <v>0.95652173913043481</v>
      </c>
      <c r="R772" s="76">
        <f t="shared" si="121"/>
        <v>4.3478260869565188E-2</v>
      </c>
      <c r="T772" s="112"/>
    </row>
    <row r="773" spans="1:20" ht="15.75" customHeight="1">
      <c r="A773" s="64">
        <v>1902</v>
      </c>
      <c r="B773" s="87"/>
      <c r="C773" s="87"/>
      <c r="D773" s="87"/>
      <c r="E773" s="87"/>
      <c r="F773" s="87"/>
      <c r="G773" s="87"/>
      <c r="H773" s="87"/>
      <c r="I773" s="87">
        <v>10</v>
      </c>
      <c r="J773" s="87"/>
      <c r="K773" s="88">
        <v>1</v>
      </c>
      <c r="L773" s="72"/>
      <c r="M773" s="3"/>
      <c r="N773" s="73"/>
      <c r="O773" s="74">
        <f>IF(I773=0,"",I773/H772)</f>
        <v>0.7142857142857143</v>
      </c>
      <c r="P773" s="75">
        <v>22</v>
      </c>
      <c r="Q773" s="76">
        <f t="shared" si="120"/>
        <v>1</v>
      </c>
      <c r="R773" s="76">
        <f t="shared" si="121"/>
        <v>0</v>
      </c>
      <c r="T773" s="112"/>
    </row>
    <row r="774" spans="1:20" ht="15.75" customHeight="1">
      <c r="A774" s="64">
        <v>2001</v>
      </c>
      <c r="B774" s="87"/>
      <c r="C774" s="87"/>
      <c r="D774" s="87"/>
      <c r="E774" s="87"/>
      <c r="F774" s="87"/>
      <c r="G774" s="87"/>
      <c r="H774" s="87"/>
      <c r="I774" s="87"/>
      <c r="J774" s="87">
        <v>9</v>
      </c>
      <c r="K774" s="88">
        <v>2</v>
      </c>
      <c r="L774" s="72"/>
      <c r="M774" s="3"/>
      <c r="N774" s="73"/>
      <c r="O774" s="78">
        <f>IF(J774=0,"",J774/I773)</f>
        <v>0.9</v>
      </c>
      <c r="P774" s="75">
        <v>21</v>
      </c>
      <c r="Q774" s="79">
        <f t="shared" si="120"/>
        <v>0.95454545454545459</v>
      </c>
      <c r="R774" s="79">
        <f t="shared" si="121"/>
        <v>4.5454545454545414E-2</v>
      </c>
    </row>
    <row r="775" spans="1:20" ht="15.75" customHeight="1">
      <c r="A775" s="64">
        <v>2002</v>
      </c>
      <c r="B775" s="87"/>
      <c r="C775" s="87"/>
      <c r="D775" s="87"/>
      <c r="E775" s="87"/>
      <c r="F775" s="87"/>
      <c r="G775" s="87"/>
      <c r="H775" s="87"/>
      <c r="I775" s="87"/>
      <c r="J775" s="87">
        <v>9</v>
      </c>
      <c r="K775" s="88">
        <v>5</v>
      </c>
      <c r="L775" s="72"/>
      <c r="M775" s="3"/>
      <c r="N775" s="30"/>
      <c r="O775" s="124"/>
      <c r="P775" s="81">
        <v>19</v>
      </c>
      <c r="Q775" s="125"/>
      <c r="R775" s="92"/>
    </row>
    <row r="776" spans="1:20" ht="15.75" customHeight="1">
      <c r="A776" s="64">
        <v>2101</v>
      </c>
      <c r="B776" s="87"/>
      <c r="C776" s="87"/>
      <c r="D776" s="87"/>
      <c r="E776" s="87"/>
      <c r="F776" s="87"/>
      <c r="G776" s="87"/>
      <c r="H776" s="87"/>
      <c r="I776" s="87"/>
      <c r="J776" s="87">
        <v>9</v>
      </c>
      <c r="K776" s="88">
        <v>6</v>
      </c>
      <c r="L776" s="72"/>
      <c r="M776" s="3"/>
      <c r="N776" s="30"/>
      <c r="O776" s="84"/>
      <c r="P776" s="85">
        <v>14</v>
      </c>
      <c r="Q776" s="86"/>
      <c r="R776" s="84"/>
    </row>
    <row r="777" spans="1:20" ht="15.75" customHeight="1">
      <c r="A777" s="64">
        <v>2102</v>
      </c>
      <c r="B777" s="87"/>
      <c r="C777" s="87"/>
      <c r="D777" s="87"/>
      <c r="E777" s="87"/>
      <c r="F777" s="87"/>
      <c r="G777" s="87"/>
      <c r="H777" s="87"/>
      <c r="I777" s="87"/>
      <c r="J777" s="87">
        <v>4</v>
      </c>
      <c r="K777" s="88">
        <v>4</v>
      </c>
      <c r="L777" s="72"/>
      <c r="M777" s="3"/>
      <c r="N777" s="30"/>
      <c r="O777" s="84"/>
      <c r="P777" s="85">
        <v>7</v>
      </c>
      <c r="Q777" s="86"/>
      <c r="R777" s="84"/>
    </row>
    <row r="778" spans="1:20" ht="15.75" customHeight="1">
      <c r="A778" s="64">
        <v>2201</v>
      </c>
      <c r="B778" s="87"/>
      <c r="C778" s="87"/>
      <c r="D778" s="87"/>
      <c r="E778" s="87"/>
      <c r="F778" s="87"/>
      <c r="G778" s="87"/>
      <c r="H778" s="87"/>
      <c r="I778" s="87"/>
      <c r="J778" s="87">
        <v>1</v>
      </c>
      <c r="K778" s="88"/>
      <c r="L778" s="72"/>
      <c r="M778" s="3"/>
      <c r="N778" s="30"/>
      <c r="O778" s="84"/>
      <c r="P778" s="85">
        <v>2</v>
      </c>
      <c r="Q778" s="86"/>
      <c r="R778" s="84"/>
    </row>
    <row r="779" spans="1:20" ht="15.75" customHeight="1">
      <c r="A779" s="64">
        <v>2202</v>
      </c>
      <c r="B779" s="87"/>
      <c r="C779" s="87"/>
      <c r="D779" s="87"/>
      <c r="E779" s="87"/>
      <c r="F779" s="87"/>
      <c r="G779" s="87"/>
      <c r="H779" s="87"/>
      <c r="I779" s="87"/>
      <c r="J779" s="87">
        <v>1</v>
      </c>
      <c r="K779" s="126">
        <v>1</v>
      </c>
      <c r="L779" s="72"/>
      <c r="M779" s="3"/>
      <c r="N779" s="30"/>
      <c r="O779" s="3"/>
      <c r="P779" s="30">
        <v>1</v>
      </c>
      <c r="Q779" s="23"/>
      <c r="R779" s="84"/>
    </row>
    <row r="780" spans="1:20" ht="15.75" customHeight="1">
      <c r="A780" s="64">
        <v>2301</v>
      </c>
      <c r="B780" s="87"/>
      <c r="C780" s="87"/>
      <c r="D780" s="87"/>
      <c r="E780" s="87"/>
      <c r="F780" s="87"/>
      <c r="G780" s="87"/>
      <c r="H780" s="87"/>
      <c r="I780" s="87"/>
      <c r="J780" s="87"/>
      <c r="K780" s="88"/>
      <c r="L780" s="72"/>
      <c r="M780" s="3"/>
      <c r="N780" s="30"/>
      <c r="O780" s="89" t="s">
        <v>83</v>
      </c>
      <c r="P780" s="90">
        <v>16</v>
      </c>
      <c r="Q780" s="120">
        <f>K783</f>
        <v>19</v>
      </c>
      <c r="R780" s="92" t="s">
        <v>11</v>
      </c>
    </row>
    <row r="781" spans="1:20" ht="15.75" customHeight="1">
      <c r="A781" s="64">
        <v>2302</v>
      </c>
      <c r="B781" s="87"/>
      <c r="C781" s="87"/>
      <c r="D781" s="87"/>
      <c r="E781" s="87"/>
      <c r="F781" s="87"/>
      <c r="G781" s="87"/>
      <c r="H781" s="87"/>
      <c r="I781" s="87"/>
      <c r="J781" s="87"/>
      <c r="K781" s="88"/>
      <c r="L781" s="72"/>
      <c r="M781" s="3"/>
      <c r="N781" s="30"/>
      <c r="O781" s="93" t="s">
        <v>85</v>
      </c>
      <c r="P781" s="94">
        <f>IF(P780/B766=0,"",P780/B766)</f>
        <v>0.34042553191489361</v>
      </c>
      <c r="Q781" s="121">
        <f>P780/Q780</f>
        <v>0.84210526315789469</v>
      </c>
      <c r="R781" s="96" t="s">
        <v>86</v>
      </c>
    </row>
    <row r="782" spans="1:20" ht="15.75" customHeight="1">
      <c r="A782" s="64">
        <v>2401</v>
      </c>
      <c r="B782" s="87"/>
      <c r="C782" s="87"/>
      <c r="D782" s="87"/>
      <c r="E782" s="87"/>
      <c r="F782" s="87"/>
      <c r="G782" s="87"/>
      <c r="H782" s="87"/>
      <c r="I782" s="87"/>
      <c r="J782" s="87"/>
      <c r="K782" s="88"/>
      <c r="L782" s="97"/>
      <c r="M782" s="98"/>
      <c r="N782" s="99"/>
      <c r="O782" s="98"/>
      <c r="P782" s="99"/>
      <c r="Q782" s="99"/>
      <c r="R782" s="122"/>
    </row>
    <row r="783" spans="1:20" ht="18" customHeight="1">
      <c r="A783" s="29"/>
      <c r="B783" s="30"/>
      <c r="C783" s="30"/>
      <c r="D783" s="288" t="s">
        <v>111</v>
      </c>
      <c r="E783" s="289"/>
      <c r="F783" s="289"/>
      <c r="G783" s="289"/>
      <c r="H783" s="289"/>
      <c r="I783" s="289"/>
      <c r="J783" s="290"/>
      <c r="K783" s="101">
        <f>SUM(K766:K779)</f>
        <v>19</v>
      </c>
      <c r="L783" s="102">
        <f>(SUM(K773:K774)/B766)</f>
        <v>6.3829787234042548E-2</v>
      </c>
      <c r="M783" s="102">
        <f>IF(K783=0,"",K783/B766)</f>
        <v>0.40425531914893614</v>
      </c>
      <c r="N783" s="102">
        <f>IF(K774=0,"",M783-L783)</f>
        <v>0.34042553191489361</v>
      </c>
      <c r="O783" s="3"/>
      <c r="P783" s="30"/>
      <c r="Q783" s="23"/>
      <c r="R783" s="3"/>
    </row>
    <row r="784" spans="1:20" ht="12.75" customHeight="1">
      <c r="L784" s="3"/>
      <c r="M784" s="3"/>
      <c r="O784" s="3"/>
    </row>
    <row r="785" spans="1:20" ht="12.75" customHeight="1">
      <c r="L785" s="3"/>
      <c r="M785" s="3"/>
      <c r="O785" s="3"/>
    </row>
    <row r="786" spans="1:20" ht="26.25" customHeight="1">
      <c r="A786" s="2"/>
      <c r="B786" s="296" t="s">
        <v>99</v>
      </c>
      <c r="C786" s="297"/>
      <c r="D786" s="297"/>
      <c r="E786" s="297"/>
      <c r="F786" s="297"/>
      <c r="G786" s="297"/>
      <c r="H786" s="298" t="s">
        <v>112</v>
      </c>
      <c r="I786" s="292"/>
      <c r="J786" s="292"/>
      <c r="K786" s="30"/>
      <c r="L786" s="3"/>
      <c r="M786" s="3"/>
      <c r="N786" s="30"/>
      <c r="O786" s="3"/>
      <c r="P786" s="30"/>
      <c r="Q786" s="30"/>
      <c r="R786" s="30"/>
    </row>
    <row r="787" spans="1:20" ht="20.25" customHeight="1">
      <c r="A787" s="293" t="s">
        <v>10</v>
      </c>
      <c r="B787" s="294" t="s">
        <v>100</v>
      </c>
      <c r="C787" s="289"/>
      <c r="D787" s="289"/>
      <c r="E787" s="289"/>
      <c r="F787" s="289"/>
      <c r="G787" s="289"/>
      <c r="H787" s="289"/>
      <c r="I787" s="289"/>
      <c r="J787" s="290"/>
      <c r="K787" s="295" t="s">
        <v>11</v>
      </c>
      <c r="L787" s="286" t="s">
        <v>3</v>
      </c>
      <c r="M787" s="286" t="s">
        <v>4</v>
      </c>
      <c r="N787" s="284" t="s">
        <v>5</v>
      </c>
      <c r="O787" s="286" t="s">
        <v>6</v>
      </c>
      <c r="P787" s="287" t="s">
        <v>7</v>
      </c>
      <c r="Q787" s="287" t="s">
        <v>8</v>
      </c>
      <c r="R787" s="286" t="s">
        <v>101</v>
      </c>
    </row>
    <row r="788" spans="1:20" ht="15.75" customHeight="1">
      <c r="A788" s="285"/>
      <c r="B788" s="64" t="s">
        <v>102</v>
      </c>
      <c r="C788" s="64" t="s">
        <v>103</v>
      </c>
      <c r="D788" s="64" t="s">
        <v>104</v>
      </c>
      <c r="E788" s="64" t="s">
        <v>105</v>
      </c>
      <c r="F788" s="64" t="s">
        <v>106</v>
      </c>
      <c r="G788" s="64" t="s">
        <v>107</v>
      </c>
      <c r="H788" s="64" t="s">
        <v>108</v>
      </c>
      <c r="I788" s="64" t="s">
        <v>109</v>
      </c>
      <c r="J788" s="64" t="s">
        <v>110</v>
      </c>
      <c r="K788" s="285"/>
      <c r="L788" s="285"/>
      <c r="M788" s="285"/>
      <c r="N788" s="285"/>
      <c r="O788" s="285"/>
      <c r="P788" s="285"/>
      <c r="Q788" s="285"/>
      <c r="R788" s="285"/>
    </row>
    <row r="789" spans="1:20" ht="15.75" customHeight="1">
      <c r="A789" s="64">
        <v>1602</v>
      </c>
      <c r="B789" s="65">
        <v>70</v>
      </c>
      <c r="C789" s="87"/>
      <c r="D789" s="87"/>
      <c r="E789" s="87"/>
      <c r="F789" s="87"/>
      <c r="G789" s="87"/>
      <c r="H789" s="87"/>
      <c r="I789" s="87"/>
      <c r="J789" s="87"/>
      <c r="K789" s="88"/>
      <c r="L789" s="67"/>
      <c r="M789" s="49"/>
      <c r="N789" s="68"/>
      <c r="O789" s="107"/>
      <c r="P789" s="70">
        <f>B789</f>
        <v>70</v>
      </c>
      <c r="Q789" s="108"/>
      <c r="R789" s="107"/>
    </row>
    <row r="790" spans="1:20" ht="15.75" customHeight="1">
      <c r="A790" s="64">
        <v>1701</v>
      </c>
      <c r="B790" s="87"/>
      <c r="C790" s="87">
        <v>47</v>
      </c>
      <c r="D790" s="87"/>
      <c r="E790" s="87"/>
      <c r="F790" s="87"/>
      <c r="G790" s="87"/>
      <c r="H790" s="87"/>
      <c r="I790" s="87"/>
      <c r="J790" s="87"/>
      <c r="K790" s="88"/>
      <c r="L790" s="72"/>
      <c r="M790" s="3"/>
      <c r="N790" s="73"/>
      <c r="O790" s="74">
        <f>IF(C790=0,"",C790/B789)</f>
        <v>0.67142857142857137</v>
      </c>
      <c r="P790" s="75">
        <v>47</v>
      </c>
      <c r="Q790" s="76">
        <f t="shared" ref="Q790:Q797" si="122">IF(P790=0,"",P790/P789)</f>
        <v>0.67142857142857137</v>
      </c>
      <c r="R790" s="76">
        <f t="shared" ref="R790:R797" si="123">IF(P790=0,"",100%-Q790)</f>
        <v>0.32857142857142863</v>
      </c>
    </row>
    <row r="791" spans="1:20" ht="15.75" customHeight="1">
      <c r="A791" s="64">
        <v>1702</v>
      </c>
      <c r="B791" s="87"/>
      <c r="C791" s="87"/>
      <c r="D791" s="87">
        <v>25</v>
      </c>
      <c r="E791" s="87"/>
      <c r="F791" s="87"/>
      <c r="G791" s="87"/>
      <c r="H791" s="87"/>
      <c r="I791" s="87"/>
      <c r="J791" s="87"/>
      <c r="K791" s="88"/>
      <c r="L791" s="72"/>
      <c r="M791" s="3"/>
      <c r="N791" s="73"/>
      <c r="O791" s="74">
        <f>IF(D791=0,"",D791/C790)</f>
        <v>0.53191489361702127</v>
      </c>
      <c r="P791" s="75">
        <v>40</v>
      </c>
      <c r="Q791" s="76">
        <f t="shared" si="122"/>
        <v>0.85106382978723405</v>
      </c>
      <c r="R791" s="76">
        <f t="shared" si="123"/>
        <v>0.14893617021276595</v>
      </c>
      <c r="T791" s="77">
        <f>P791/P789</f>
        <v>0.5714285714285714</v>
      </c>
    </row>
    <row r="792" spans="1:20" ht="15.75" customHeight="1">
      <c r="A792" s="64">
        <v>1801</v>
      </c>
      <c r="B792" s="87"/>
      <c r="C792" s="87"/>
      <c r="D792" s="87"/>
      <c r="E792" s="87">
        <v>25</v>
      </c>
      <c r="F792" s="87"/>
      <c r="G792" s="87"/>
      <c r="H792" s="87"/>
      <c r="I792" s="87"/>
      <c r="J792" s="87"/>
      <c r="K792" s="88"/>
      <c r="L792" s="72"/>
      <c r="M792" s="3"/>
      <c r="N792" s="73"/>
      <c r="O792" s="74">
        <f>IF(E792=0,"",E792/D791)</f>
        <v>1</v>
      </c>
      <c r="P792" s="75">
        <v>38</v>
      </c>
      <c r="Q792" s="76">
        <f t="shared" si="122"/>
        <v>0.95</v>
      </c>
      <c r="R792" s="76">
        <f t="shared" si="123"/>
        <v>5.0000000000000044E-2</v>
      </c>
      <c r="T792" s="112"/>
    </row>
    <row r="793" spans="1:20" ht="15.75" customHeight="1">
      <c r="A793" s="64">
        <v>1802</v>
      </c>
      <c r="B793" s="87"/>
      <c r="C793" s="87"/>
      <c r="D793" s="87"/>
      <c r="E793" s="87"/>
      <c r="F793" s="87">
        <v>25</v>
      </c>
      <c r="G793" s="87"/>
      <c r="H793" s="87"/>
      <c r="I793" s="87"/>
      <c r="J793" s="87"/>
      <c r="K793" s="88"/>
      <c r="L793" s="72"/>
      <c r="M793" s="3"/>
      <c r="N793" s="73"/>
      <c r="O793" s="74">
        <f>IF(F793=0,"",F793/E792)</f>
        <v>1</v>
      </c>
      <c r="P793" s="75">
        <v>33</v>
      </c>
      <c r="Q793" s="76">
        <f t="shared" si="122"/>
        <v>0.86842105263157898</v>
      </c>
      <c r="R793" s="76">
        <f t="shared" si="123"/>
        <v>0.13157894736842102</v>
      </c>
      <c r="T793" s="112"/>
    </row>
    <row r="794" spans="1:20" ht="15.75" customHeight="1">
      <c r="A794" s="64">
        <v>1901</v>
      </c>
      <c r="B794" s="87"/>
      <c r="C794" s="87"/>
      <c r="D794" s="87"/>
      <c r="E794" s="87"/>
      <c r="F794" s="87"/>
      <c r="G794" s="87">
        <v>25</v>
      </c>
      <c r="H794" s="87"/>
      <c r="I794" s="87"/>
      <c r="J794" s="87"/>
      <c r="K794" s="88">
        <v>2</v>
      </c>
      <c r="L794" s="72"/>
      <c r="M794" s="3"/>
      <c r="N794" s="73"/>
      <c r="O794" s="74">
        <f>IF(G794=0,"",G794/F793)</f>
        <v>1</v>
      </c>
      <c r="P794" s="75">
        <v>33</v>
      </c>
      <c r="Q794" s="76">
        <f t="shared" si="122"/>
        <v>1</v>
      </c>
      <c r="R794" s="76">
        <f t="shared" si="123"/>
        <v>0</v>
      </c>
      <c r="T794" s="112"/>
    </row>
    <row r="795" spans="1:20" ht="15.75" customHeight="1">
      <c r="A795" s="64">
        <v>1902</v>
      </c>
      <c r="B795" s="87"/>
      <c r="C795" s="87"/>
      <c r="D795" s="87"/>
      <c r="E795" s="87"/>
      <c r="F795" s="87"/>
      <c r="G795" s="87"/>
      <c r="H795" s="87">
        <v>22</v>
      </c>
      <c r="I795" s="87"/>
      <c r="J795" s="87"/>
      <c r="K795" s="88"/>
      <c r="L795" s="72"/>
      <c r="M795" s="3"/>
      <c r="N795" s="73"/>
      <c r="O795" s="74">
        <f>IF(H795=0,"",H795/G794)</f>
        <v>0.88</v>
      </c>
      <c r="P795" s="75">
        <v>30</v>
      </c>
      <c r="Q795" s="76">
        <f t="shared" si="122"/>
        <v>0.90909090909090906</v>
      </c>
      <c r="R795" s="76">
        <f t="shared" si="123"/>
        <v>9.0909090909090939E-2</v>
      </c>
      <c r="T795" s="112"/>
    </row>
    <row r="796" spans="1:20" ht="15.75" customHeight="1">
      <c r="A796" s="64">
        <v>2001</v>
      </c>
      <c r="B796" s="87"/>
      <c r="C796" s="87"/>
      <c r="D796" s="87"/>
      <c r="E796" s="87"/>
      <c r="F796" s="87"/>
      <c r="G796" s="87"/>
      <c r="H796" s="87"/>
      <c r="I796" s="87">
        <v>21</v>
      </c>
      <c r="J796" s="87"/>
      <c r="K796" s="88">
        <v>1</v>
      </c>
      <c r="L796" s="72"/>
      <c r="M796" s="3"/>
      <c r="N796" s="73"/>
      <c r="O796" s="74">
        <f>IF(I796=0,"",I796/H795)</f>
        <v>0.95454545454545459</v>
      </c>
      <c r="P796" s="75">
        <v>27</v>
      </c>
      <c r="Q796" s="76">
        <f t="shared" si="122"/>
        <v>0.9</v>
      </c>
      <c r="R796" s="76">
        <f t="shared" si="123"/>
        <v>9.9999999999999978E-2</v>
      </c>
      <c r="T796" s="112"/>
    </row>
    <row r="797" spans="1:20" ht="15.75" customHeight="1">
      <c r="A797" s="64">
        <v>2002</v>
      </c>
      <c r="B797" s="87"/>
      <c r="C797" s="87"/>
      <c r="D797" s="87"/>
      <c r="E797" s="87"/>
      <c r="F797" s="87"/>
      <c r="G797" s="87"/>
      <c r="H797" s="87"/>
      <c r="I797" s="87"/>
      <c r="J797" s="87">
        <v>17</v>
      </c>
      <c r="K797" s="88">
        <v>10</v>
      </c>
      <c r="L797" s="72"/>
      <c r="M797" s="3"/>
      <c r="N797" s="73"/>
      <c r="O797" s="78">
        <f>IF(J797=0,"",J797/I796)</f>
        <v>0.80952380952380953</v>
      </c>
      <c r="P797" s="75">
        <v>25</v>
      </c>
      <c r="Q797" s="79">
        <f t="shared" si="122"/>
        <v>0.92592592592592593</v>
      </c>
      <c r="R797" s="79">
        <f t="shared" si="123"/>
        <v>7.407407407407407E-2</v>
      </c>
      <c r="T797" s="112"/>
    </row>
    <row r="798" spans="1:20" ht="15.75" customHeight="1">
      <c r="A798" s="64">
        <v>2101</v>
      </c>
      <c r="B798" s="87"/>
      <c r="C798" s="87"/>
      <c r="D798" s="87"/>
      <c r="E798" s="87"/>
      <c r="F798" s="87"/>
      <c r="G798" s="87"/>
      <c r="H798" s="87"/>
      <c r="I798" s="87"/>
      <c r="J798" s="87">
        <v>12</v>
      </c>
      <c r="K798" s="88">
        <v>12</v>
      </c>
      <c r="L798" s="72"/>
      <c r="M798" s="3"/>
      <c r="N798" s="30"/>
      <c r="O798" s="124"/>
      <c r="P798" s="81">
        <v>15</v>
      </c>
      <c r="Q798" s="125"/>
      <c r="R798" s="92"/>
      <c r="T798" s="112"/>
    </row>
    <row r="799" spans="1:20" ht="15.75" customHeight="1">
      <c r="A799" s="64">
        <v>2102</v>
      </c>
      <c r="B799" s="87"/>
      <c r="C799" s="87"/>
      <c r="D799" s="87"/>
      <c r="E799" s="87"/>
      <c r="F799" s="87"/>
      <c r="G799" s="87"/>
      <c r="H799" s="87"/>
      <c r="I799" s="87"/>
      <c r="J799" s="87">
        <v>2</v>
      </c>
      <c r="K799" s="88">
        <v>1</v>
      </c>
      <c r="L799" s="72"/>
      <c r="M799" s="3"/>
      <c r="N799" s="30"/>
      <c r="O799" s="84"/>
      <c r="P799" s="85">
        <v>3</v>
      </c>
      <c r="Q799" s="86"/>
      <c r="R799" s="84"/>
      <c r="T799" s="112"/>
    </row>
    <row r="800" spans="1:20" ht="15.75" customHeight="1">
      <c r="A800" s="64">
        <v>2201</v>
      </c>
      <c r="B800" s="87"/>
      <c r="C800" s="87"/>
      <c r="D800" s="87"/>
      <c r="E800" s="87"/>
      <c r="F800" s="87"/>
      <c r="G800" s="87"/>
      <c r="H800" s="87"/>
      <c r="I800" s="87"/>
      <c r="J800" s="87">
        <v>2</v>
      </c>
      <c r="K800" s="88">
        <v>2</v>
      </c>
      <c r="L800" s="72"/>
      <c r="M800" s="3"/>
      <c r="N800" s="30"/>
      <c r="O800" s="84"/>
      <c r="P800" s="85">
        <v>2</v>
      </c>
      <c r="Q800" s="86"/>
      <c r="R800" s="84"/>
      <c r="T800" s="112"/>
    </row>
    <row r="801" spans="1:20" ht="15.75" customHeight="1">
      <c r="A801" s="64">
        <v>2202</v>
      </c>
      <c r="B801" s="87"/>
      <c r="C801" s="87"/>
      <c r="D801" s="87"/>
      <c r="E801" s="87"/>
      <c r="F801" s="87"/>
      <c r="G801" s="87"/>
      <c r="H801" s="87"/>
      <c r="I801" s="87"/>
      <c r="J801" s="87"/>
      <c r="K801" s="88"/>
      <c r="L801" s="72"/>
      <c r="M801" s="3"/>
      <c r="N801" s="30"/>
      <c r="O801" s="84"/>
      <c r="P801" s="85"/>
      <c r="Q801" s="86"/>
      <c r="R801" s="84"/>
      <c r="T801" s="112"/>
    </row>
    <row r="802" spans="1:20" ht="15.75" customHeight="1">
      <c r="A802" s="64">
        <v>2301</v>
      </c>
      <c r="B802" s="87"/>
      <c r="C802" s="87"/>
      <c r="D802" s="87"/>
      <c r="E802" s="87"/>
      <c r="F802" s="87"/>
      <c r="G802" s="87"/>
      <c r="H802" s="87"/>
      <c r="I802" s="87"/>
      <c r="J802" s="87"/>
      <c r="K802" s="88"/>
      <c r="L802" s="72"/>
      <c r="M802" s="3"/>
      <c r="N802" s="30"/>
      <c r="O802" s="3"/>
      <c r="P802" s="30"/>
      <c r="Q802" s="23"/>
      <c r="R802" s="84"/>
      <c r="T802" s="112"/>
    </row>
    <row r="803" spans="1:20" ht="15.75" customHeight="1">
      <c r="A803" s="64">
        <v>2302</v>
      </c>
      <c r="B803" s="87"/>
      <c r="C803" s="87"/>
      <c r="D803" s="87"/>
      <c r="E803" s="87"/>
      <c r="F803" s="87"/>
      <c r="G803" s="87"/>
      <c r="H803" s="87"/>
      <c r="I803" s="87"/>
      <c r="J803" s="87"/>
      <c r="K803" s="88"/>
      <c r="L803" s="72"/>
      <c r="M803" s="3"/>
      <c r="N803" s="30"/>
      <c r="O803" s="89" t="s">
        <v>83</v>
      </c>
      <c r="P803" s="90">
        <v>28</v>
      </c>
      <c r="Q803" s="120">
        <f>K806</f>
        <v>28</v>
      </c>
      <c r="R803" s="92" t="s">
        <v>11</v>
      </c>
      <c r="T803" s="112"/>
    </row>
    <row r="804" spans="1:20" ht="15.75" customHeight="1">
      <c r="A804" s="64">
        <v>2401</v>
      </c>
      <c r="B804" s="87"/>
      <c r="C804" s="87"/>
      <c r="D804" s="87"/>
      <c r="E804" s="87"/>
      <c r="F804" s="87"/>
      <c r="G804" s="87"/>
      <c r="H804" s="87"/>
      <c r="I804" s="87"/>
      <c r="J804" s="87"/>
      <c r="K804" s="88"/>
      <c r="L804" s="72"/>
      <c r="M804" s="3"/>
      <c r="N804" s="30"/>
      <c r="O804" s="93" t="s">
        <v>85</v>
      </c>
      <c r="P804" s="94">
        <f>IF(P803/B789=0,"",P803/B789)</f>
        <v>0.4</v>
      </c>
      <c r="Q804" s="121">
        <f>P803/Q803</f>
        <v>1</v>
      </c>
      <c r="R804" s="96" t="s">
        <v>86</v>
      </c>
      <c r="T804" s="112"/>
    </row>
    <row r="805" spans="1:20" ht="15.75" customHeight="1">
      <c r="A805" s="64">
        <v>2402</v>
      </c>
      <c r="B805" s="87"/>
      <c r="C805" s="87"/>
      <c r="D805" s="87"/>
      <c r="E805" s="87"/>
      <c r="F805" s="87"/>
      <c r="G805" s="87"/>
      <c r="H805" s="87"/>
      <c r="I805" s="87"/>
      <c r="J805" s="87"/>
      <c r="K805" s="88"/>
      <c r="L805" s="97"/>
      <c r="M805" s="98"/>
      <c r="N805" s="99"/>
      <c r="O805" s="98"/>
      <c r="P805" s="99"/>
      <c r="Q805" s="99"/>
      <c r="R805" s="122"/>
      <c r="T805" s="112"/>
    </row>
    <row r="806" spans="1:20" ht="18" customHeight="1">
      <c r="A806" s="29"/>
      <c r="B806" s="30"/>
      <c r="C806" s="30"/>
      <c r="D806" s="288" t="s">
        <v>111</v>
      </c>
      <c r="E806" s="289"/>
      <c r="F806" s="289"/>
      <c r="G806" s="289"/>
      <c r="H806" s="289"/>
      <c r="I806" s="289"/>
      <c r="J806" s="290"/>
      <c r="K806" s="101">
        <f>SUM(K789:K802)</f>
        <v>28</v>
      </c>
      <c r="L806" s="102">
        <f>(SUM(K794:K797)/B789)</f>
        <v>0.18571428571428572</v>
      </c>
      <c r="M806" s="102">
        <f>IF(K806=0,"",K806/B789)</f>
        <v>0.4</v>
      </c>
      <c r="N806" s="102">
        <f>IF(K797=0,"",M806-L806)</f>
        <v>0.2142857142857143</v>
      </c>
      <c r="O806" s="3"/>
      <c r="P806" s="30"/>
      <c r="Q806" s="23"/>
      <c r="R806" s="3"/>
      <c r="T806" s="112"/>
    </row>
    <row r="807" spans="1:20" ht="14.25" customHeight="1">
      <c r="T807" s="112"/>
    </row>
    <row r="808" spans="1:20" ht="14.25" customHeight="1">
      <c r="T808" s="112"/>
    </row>
    <row r="809" spans="1:20" ht="26.25" customHeight="1">
      <c r="A809" s="2"/>
      <c r="B809" s="296" t="s">
        <v>99</v>
      </c>
      <c r="C809" s="297"/>
      <c r="D809" s="297"/>
      <c r="E809" s="297"/>
      <c r="F809" s="297"/>
      <c r="G809" s="297"/>
      <c r="H809" s="298" t="s">
        <v>113</v>
      </c>
      <c r="I809" s="292"/>
      <c r="J809" s="292"/>
      <c r="K809" s="30"/>
      <c r="L809" s="3"/>
      <c r="M809" s="3"/>
      <c r="N809" s="30"/>
      <c r="O809" s="3"/>
      <c r="P809" s="30"/>
      <c r="Q809" s="30"/>
      <c r="R809" s="30"/>
      <c r="T809" s="112"/>
    </row>
    <row r="810" spans="1:20" ht="20.25" customHeight="1">
      <c r="A810" s="293" t="s">
        <v>10</v>
      </c>
      <c r="B810" s="294" t="s">
        <v>100</v>
      </c>
      <c r="C810" s="289"/>
      <c r="D810" s="289"/>
      <c r="E810" s="289"/>
      <c r="F810" s="289"/>
      <c r="G810" s="289"/>
      <c r="H810" s="289"/>
      <c r="I810" s="289"/>
      <c r="J810" s="290"/>
      <c r="K810" s="295" t="s">
        <v>11</v>
      </c>
      <c r="L810" s="286" t="s">
        <v>3</v>
      </c>
      <c r="M810" s="286" t="s">
        <v>4</v>
      </c>
      <c r="N810" s="284" t="s">
        <v>5</v>
      </c>
      <c r="O810" s="286" t="s">
        <v>6</v>
      </c>
      <c r="P810" s="287" t="s">
        <v>7</v>
      </c>
      <c r="Q810" s="287" t="s">
        <v>8</v>
      </c>
      <c r="R810" s="286" t="s">
        <v>101</v>
      </c>
      <c r="T810" s="112"/>
    </row>
    <row r="811" spans="1:20" ht="15.75" customHeight="1">
      <c r="A811" s="285"/>
      <c r="B811" s="64" t="s">
        <v>102</v>
      </c>
      <c r="C811" s="64" t="s">
        <v>103</v>
      </c>
      <c r="D811" s="64" t="s">
        <v>104</v>
      </c>
      <c r="E811" s="64" t="s">
        <v>105</v>
      </c>
      <c r="F811" s="64" t="s">
        <v>106</v>
      </c>
      <c r="G811" s="64" t="s">
        <v>107</v>
      </c>
      <c r="H811" s="64" t="s">
        <v>108</v>
      </c>
      <c r="I811" s="64" t="s">
        <v>109</v>
      </c>
      <c r="J811" s="64" t="s">
        <v>110</v>
      </c>
      <c r="K811" s="285"/>
      <c r="L811" s="285"/>
      <c r="M811" s="285"/>
      <c r="N811" s="285"/>
      <c r="O811" s="285"/>
      <c r="P811" s="285"/>
      <c r="Q811" s="285"/>
      <c r="R811" s="285"/>
      <c r="T811" s="112"/>
    </row>
    <row r="812" spans="1:20" ht="15.75" customHeight="1">
      <c r="A812" s="64">
        <v>1701</v>
      </c>
      <c r="B812" s="65">
        <v>39</v>
      </c>
      <c r="C812" s="87"/>
      <c r="D812" s="87"/>
      <c r="E812" s="87"/>
      <c r="F812" s="87"/>
      <c r="G812" s="87"/>
      <c r="H812" s="87"/>
      <c r="I812" s="87"/>
      <c r="J812" s="87"/>
      <c r="K812" s="88"/>
      <c r="L812" s="67"/>
      <c r="M812" s="49"/>
      <c r="N812" s="68"/>
      <c r="O812" s="107"/>
      <c r="P812" s="70">
        <f>B812</f>
        <v>39</v>
      </c>
      <c r="Q812" s="108"/>
      <c r="R812" s="107"/>
      <c r="T812" s="112"/>
    </row>
    <row r="813" spans="1:20" ht="15.75" customHeight="1">
      <c r="A813" s="64">
        <v>1702</v>
      </c>
      <c r="B813" s="87"/>
      <c r="C813" s="87">
        <v>31</v>
      </c>
      <c r="D813" s="87"/>
      <c r="E813" s="87"/>
      <c r="F813" s="87"/>
      <c r="G813" s="87"/>
      <c r="H813" s="87"/>
      <c r="I813" s="87"/>
      <c r="J813" s="87"/>
      <c r="K813" s="88"/>
      <c r="L813" s="72"/>
      <c r="M813" s="3"/>
      <c r="N813" s="73"/>
      <c r="O813" s="74">
        <f>IF(C813=0,"",C813/B812)</f>
        <v>0.79487179487179482</v>
      </c>
      <c r="P813" s="75">
        <v>31</v>
      </c>
      <c r="Q813" s="76">
        <f t="shared" ref="Q813:Q820" si="124">IF(P813=0,"",P813/P812)</f>
        <v>0.79487179487179482</v>
      </c>
      <c r="R813" s="76">
        <f t="shared" ref="R813:R820" si="125">IF(P813=0,"",100%-Q813)</f>
        <v>0.20512820512820518</v>
      </c>
      <c r="T813" s="112"/>
    </row>
    <row r="814" spans="1:20" ht="15.75" customHeight="1">
      <c r="A814" s="64">
        <v>1801</v>
      </c>
      <c r="B814" s="87"/>
      <c r="C814" s="87"/>
      <c r="D814" s="87">
        <v>24</v>
      </c>
      <c r="E814" s="87"/>
      <c r="F814" s="87"/>
      <c r="G814" s="87"/>
      <c r="H814" s="87"/>
      <c r="I814" s="87"/>
      <c r="J814" s="87"/>
      <c r="K814" s="88"/>
      <c r="L814" s="72"/>
      <c r="M814" s="3"/>
      <c r="N814" s="73"/>
      <c r="O814" s="74">
        <f>IF(D814=0,"",D814/C813)</f>
        <v>0.77419354838709675</v>
      </c>
      <c r="P814" s="75">
        <v>29</v>
      </c>
      <c r="Q814" s="76">
        <f t="shared" si="124"/>
        <v>0.93548387096774188</v>
      </c>
      <c r="R814" s="76">
        <f t="shared" si="125"/>
        <v>6.4516129032258118E-2</v>
      </c>
      <c r="T814" s="77">
        <f>P814/P812</f>
        <v>0.74358974358974361</v>
      </c>
    </row>
    <row r="815" spans="1:20" ht="15.75" customHeight="1">
      <c r="A815" s="64">
        <v>1802</v>
      </c>
      <c r="B815" s="87"/>
      <c r="C815" s="87"/>
      <c r="D815" s="87"/>
      <c r="E815" s="87">
        <v>23</v>
      </c>
      <c r="F815" s="87"/>
      <c r="G815" s="87"/>
      <c r="H815" s="87"/>
      <c r="I815" s="87"/>
      <c r="J815" s="87"/>
      <c r="K815" s="88"/>
      <c r="L815" s="72"/>
      <c r="M815" s="3"/>
      <c r="N815" s="73"/>
      <c r="O815" s="74">
        <f>IF(E815=0,"",E815/D814)</f>
        <v>0.95833333333333337</v>
      </c>
      <c r="P815" s="75">
        <v>29</v>
      </c>
      <c r="Q815" s="76">
        <f t="shared" si="124"/>
        <v>1</v>
      </c>
      <c r="R815" s="76">
        <f t="shared" si="125"/>
        <v>0</v>
      </c>
      <c r="T815" s="112"/>
    </row>
    <row r="816" spans="1:20" ht="15.75" customHeight="1">
      <c r="A816" s="64">
        <v>1901</v>
      </c>
      <c r="B816" s="87"/>
      <c r="C816" s="87"/>
      <c r="D816" s="87"/>
      <c r="E816" s="87"/>
      <c r="F816" s="87">
        <v>18</v>
      </c>
      <c r="G816" s="87"/>
      <c r="H816" s="87"/>
      <c r="I816" s="87"/>
      <c r="J816" s="87"/>
      <c r="K816" s="88"/>
      <c r="L816" s="72"/>
      <c r="M816" s="3"/>
      <c r="N816" s="73"/>
      <c r="O816" s="74">
        <f>IF(F816=0,"",F816/E815)</f>
        <v>0.78260869565217395</v>
      </c>
      <c r="P816" s="75">
        <v>28</v>
      </c>
      <c r="Q816" s="76">
        <f t="shared" si="124"/>
        <v>0.96551724137931039</v>
      </c>
      <c r="R816" s="76">
        <f t="shared" si="125"/>
        <v>3.4482758620689613E-2</v>
      </c>
    </row>
    <row r="817" spans="1:22" ht="15.75" customHeight="1">
      <c r="A817" s="64">
        <v>1902</v>
      </c>
      <c r="B817" s="87"/>
      <c r="C817" s="87"/>
      <c r="D817" s="87"/>
      <c r="E817" s="87"/>
      <c r="F817" s="87"/>
      <c r="G817" s="87">
        <v>14</v>
      </c>
      <c r="H817" s="87"/>
      <c r="I817" s="87"/>
      <c r="J817" s="87"/>
      <c r="K817" s="88"/>
      <c r="L817" s="72"/>
      <c r="M817" s="3"/>
      <c r="N817" s="73"/>
      <c r="O817" s="74">
        <f>IF(G817=0,"",G817/F816)</f>
        <v>0.77777777777777779</v>
      </c>
      <c r="P817" s="75">
        <v>27</v>
      </c>
      <c r="Q817" s="76">
        <f t="shared" si="124"/>
        <v>0.9642857142857143</v>
      </c>
      <c r="R817" s="76">
        <f t="shared" si="125"/>
        <v>3.5714285714285698E-2</v>
      </c>
    </row>
    <row r="818" spans="1:22" ht="15.75" customHeight="1">
      <c r="A818" s="64">
        <v>2001</v>
      </c>
      <c r="B818" s="87"/>
      <c r="C818" s="87"/>
      <c r="D818" s="87"/>
      <c r="E818" s="87"/>
      <c r="F818" s="87"/>
      <c r="G818" s="87"/>
      <c r="H818" s="87">
        <v>13</v>
      </c>
      <c r="I818" s="87"/>
      <c r="J818" s="87"/>
      <c r="K818" s="88"/>
      <c r="L818" s="72"/>
      <c r="M818" s="3"/>
      <c r="N818" s="73"/>
      <c r="O818" s="74">
        <f>IF(H818=0,"",H818/G817)</f>
        <v>0.9285714285714286</v>
      </c>
      <c r="P818" s="75">
        <v>25</v>
      </c>
      <c r="Q818" s="76">
        <f t="shared" si="124"/>
        <v>0.92592592592592593</v>
      </c>
      <c r="R818" s="76">
        <f t="shared" si="125"/>
        <v>7.407407407407407E-2</v>
      </c>
    </row>
    <row r="819" spans="1:22" ht="15.75" customHeight="1">
      <c r="A819" s="64">
        <v>2002</v>
      </c>
      <c r="B819" s="87"/>
      <c r="C819" s="87"/>
      <c r="D819" s="87"/>
      <c r="E819" s="87"/>
      <c r="F819" s="87"/>
      <c r="G819" s="87"/>
      <c r="H819" s="87"/>
      <c r="I819" s="87">
        <v>13</v>
      </c>
      <c r="J819" s="87"/>
      <c r="K819" s="88"/>
      <c r="L819" s="72"/>
      <c r="M819" s="3"/>
      <c r="N819" s="73"/>
      <c r="O819" s="127">
        <f>IF(I819=0,"",I819/H818)</f>
        <v>1</v>
      </c>
      <c r="P819" s="75">
        <v>24</v>
      </c>
      <c r="Q819" s="76">
        <f t="shared" si="124"/>
        <v>0.96</v>
      </c>
      <c r="R819" s="76">
        <f t="shared" si="125"/>
        <v>4.0000000000000036E-2</v>
      </c>
    </row>
    <row r="820" spans="1:22" ht="15.75" customHeight="1">
      <c r="A820" s="64">
        <v>2101</v>
      </c>
      <c r="B820" s="87"/>
      <c r="C820" s="87"/>
      <c r="D820" s="87"/>
      <c r="E820" s="87"/>
      <c r="F820" s="87"/>
      <c r="G820" s="87"/>
      <c r="H820" s="87"/>
      <c r="I820" s="87"/>
      <c r="J820" s="87">
        <v>13</v>
      </c>
      <c r="K820" s="88">
        <v>6</v>
      </c>
      <c r="L820" s="72"/>
      <c r="M820" s="3"/>
      <c r="N820" s="73"/>
      <c r="O820" s="129">
        <f>IF(J820=0,"",J820/I819)</f>
        <v>1</v>
      </c>
      <c r="P820" s="75">
        <v>24</v>
      </c>
      <c r="Q820" s="79">
        <f t="shared" si="124"/>
        <v>1</v>
      </c>
      <c r="R820" s="79">
        <f t="shared" si="125"/>
        <v>0</v>
      </c>
    </row>
    <row r="821" spans="1:22" ht="15.75" customHeight="1">
      <c r="A821" s="64">
        <v>2102</v>
      </c>
      <c r="B821" s="87"/>
      <c r="C821" s="87"/>
      <c r="D821" s="87"/>
      <c r="E821" s="87"/>
      <c r="F821" s="87"/>
      <c r="G821" s="87"/>
      <c r="H821" s="87"/>
      <c r="I821" s="87"/>
      <c r="J821" s="87">
        <v>10</v>
      </c>
      <c r="K821" s="88">
        <v>2</v>
      </c>
      <c r="L821" s="72"/>
      <c r="M821" s="3"/>
      <c r="N821" s="30"/>
      <c r="O821" s="80"/>
      <c r="P821" s="81">
        <v>17</v>
      </c>
      <c r="Q821" s="82"/>
      <c r="R821" s="83"/>
    </row>
    <row r="822" spans="1:22" ht="15.75" customHeight="1">
      <c r="A822" s="64">
        <v>2201</v>
      </c>
      <c r="B822" s="87"/>
      <c r="C822" s="87"/>
      <c r="D822" s="87"/>
      <c r="E822" s="87"/>
      <c r="F822" s="87"/>
      <c r="G822" s="87"/>
      <c r="H822" s="87"/>
      <c r="I822" s="87"/>
      <c r="J822" s="87">
        <v>10</v>
      </c>
      <c r="K822" s="88">
        <v>9</v>
      </c>
      <c r="L822" s="72"/>
      <c r="M822" s="3"/>
      <c r="N822" s="30"/>
      <c r="O822" s="84"/>
      <c r="P822" s="85">
        <v>15</v>
      </c>
      <c r="Q822" s="86"/>
      <c r="R822" s="84"/>
    </row>
    <row r="823" spans="1:22" ht="15.75" customHeight="1">
      <c r="A823" s="64">
        <v>2202</v>
      </c>
      <c r="B823" s="87"/>
      <c r="C823" s="87"/>
      <c r="D823" s="87"/>
      <c r="E823" s="87"/>
      <c r="F823" s="87"/>
      <c r="G823" s="87"/>
      <c r="H823" s="87"/>
      <c r="I823" s="87"/>
      <c r="J823" s="87">
        <v>4</v>
      </c>
      <c r="K823" s="126">
        <v>4</v>
      </c>
      <c r="L823" s="72"/>
      <c r="M823" s="3"/>
      <c r="N823" s="30"/>
      <c r="O823" s="84"/>
      <c r="P823" s="85">
        <v>5</v>
      </c>
      <c r="Q823" s="86"/>
      <c r="R823" s="84"/>
    </row>
    <row r="824" spans="1:22" ht="15.75" customHeight="1">
      <c r="A824" s="64">
        <v>2301</v>
      </c>
      <c r="B824" s="87"/>
      <c r="C824" s="87"/>
      <c r="D824" s="87"/>
      <c r="E824" s="87"/>
      <c r="F824" s="87"/>
      <c r="G824" s="87"/>
      <c r="H824" s="87"/>
      <c r="I824" s="87"/>
      <c r="J824" s="87">
        <v>2</v>
      </c>
      <c r="K824" s="88">
        <v>2</v>
      </c>
      <c r="L824" s="72"/>
      <c r="M824" s="3"/>
      <c r="N824" s="30"/>
      <c r="O824" s="84"/>
      <c r="P824" s="85">
        <v>2</v>
      </c>
      <c r="Q824" s="86"/>
      <c r="R824" s="84"/>
    </row>
    <row r="825" spans="1:22" ht="15.75" customHeight="1">
      <c r="A825" s="64">
        <v>2302</v>
      </c>
      <c r="B825" s="87"/>
      <c r="C825" s="87"/>
      <c r="D825" s="87"/>
      <c r="E825" s="87"/>
      <c r="F825" s="87"/>
      <c r="G825" s="87"/>
      <c r="H825" s="87"/>
      <c r="I825" s="87"/>
      <c r="J825" s="87"/>
      <c r="K825" s="88"/>
      <c r="L825" s="72"/>
      <c r="M825" s="3"/>
      <c r="N825" s="30"/>
      <c r="O825" s="3"/>
      <c r="P825" s="30"/>
      <c r="Q825" s="23"/>
      <c r="R825" s="84"/>
    </row>
    <row r="826" spans="1:22" ht="15.75" customHeight="1">
      <c r="A826" s="64">
        <v>2401</v>
      </c>
      <c r="B826" s="87"/>
      <c r="C826" s="87"/>
      <c r="D826" s="87"/>
      <c r="E826" s="87"/>
      <c r="F826" s="87"/>
      <c r="G826" s="87"/>
      <c r="H826" s="87"/>
      <c r="I826" s="87"/>
      <c r="J826" s="87"/>
      <c r="K826" s="88"/>
      <c r="L826" s="72"/>
      <c r="M826" s="3"/>
      <c r="N826" s="30"/>
      <c r="O826" s="89" t="s">
        <v>83</v>
      </c>
      <c r="P826" s="90">
        <v>20</v>
      </c>
      <c r="Q826" s="120">
        <f>K829</f>
        <v>23</v>
      </c>
      <c r="R826" s="92" t="s">
        <v>11</v>
      </c>
    </row>
    <row r="827" spans="1:22" ht="15.75" customHeight="1">
      <c r="A827" s="64">
        <v>2402</v>
      </c>
      <c r="B827" s="87"/>
      <c r="C827" s="87"/>
      <c r="D827" s="87"/>
      <c r="E827" s="87"/>
      <c r="F827" s="87"/>
      <c r="G827" s="87"/>
      <c r="H827" s="87"/>
      <c r="I827" s="87"/>
      <c r="J827" s="87"/>
      <c r="K827" s="88"/>
      <c r="L827" s="72"/>
      <c r="M827" s="3"/>
      <c r="N827" s="30"/>
      <c r="O827" s="93" t="s">
        <v>85</v>
      </c>
      <c r="P827" s="94">
        <f>IF(P826/B812=0,"",P826/B812)</f>
        <v>0.51282051282051277</v>
      </c>
      <c r="Q827" s="121">
        <f>P826/Q826</f>
        <v>0.86956521739130432</v>
      </c>
      <c r="R827" s="96" t="s">
        <v>86</v>
      </c>
    </row>
    <row r="828" spans="1:22" ht="15.75" customHeight="1">
      <c r="A828" s="64">
        <v>2501</v>
      </c>
      <c r="B828" s="87"/>
      <c r="C828" s="87"/>
      <c r="D828" s="87"/>
      <c r="E828" s="87"/>
      <c r="F828" s="87"/>
      <c r="G828" s="87"/>
      <c r="H828" s="87"/>
      <c r="I828" s="87"/>
      <c r="J828" s="87"/>
      <c r="K828" s="88"/>
      <c r="L828" s="97"/>
      <c r="M828" s="98"/>
      <c r="N828" s="99"/>
      <c r="O828" s="98"/>
      <c r="P828" s="99"/>
      <c r="Q828" s="99"/>
      <c r="R828" s="122"/>
    </row>
    <row r="829" spans="1:22" ht="18" customHeight="1">
      <c r="A829" s="29"/>
      <c r="B829" s="30"/>
      <c r="C829" s="30"/>
      <c r="D829" s="288" t="s">
        <v>111</v>
      </c>
      <c r="E829" s="289"/>
      <c r="F829" s="289"/>
      <c r="G829" s="289"/>
      <c r="H829" s="289"/>
      <c r="I829" s="289"/>
      <c r="J829" s="290"/>
      <c r="K829" s="101">
        <f>SUM(K812:K825)</f>
        <v>23</v>
      </c>
      <c r="L829" s="102">
        <f>IF(K820=0,"",K820/B812)</f>
        <v>0.15384615384615385</v>
      </c>
      <c r="M829" s="102">
        <f>IF(K829=0,"",K829/B812)</f>
        <v>0.58974358974358976</v>
      </c>
      <c r="N829" s="102">
        <f>IF(K820=0,"",M829-L829)</f>
        <v>0.4358974358974359</v>
      </c>
      <c r="O829" s="3"/>
      <c r="P829" s="30"/>
      <c r="Q829" s="23"/>
      <c r="R829" s="3"/>
    </row>
    <row r="830" spans="1:22" ht="12.75" customHeight="1">
      <c r="L830" s="3"/>
      <c r="M830" s="3"/>
      <c r="O830" s="3"/>
    </row>
    <row r="831" spans="1:22" ht="12.75" customHeight="1">
      <c r="L831" s="3"/>
      <c r="M831" s="3"/>
      <c r="O831" s="3"/>
    </row>
    <row r="832" spans="1:22" ht="26.25" customHeight="1">
      <c r="A832" s="2"/>
      <c r="B832" s="291" t="s">
        <v>99</v>
      </c>
      <c r="C832" s="292"/>
      <c r="D832" s="292"/>
      <c r="E832" s="292"/>
      <c r="F832" s="292"/>
      <c r="G832" s="292"/>
      <c r="H832" s="292"/>
      <c r="I832" s="292"/>
      <c r="J832" s="292"/>
      <c r="K832" s="60" t="s">
        <v>114</v>
      </c>
      <c r="L832" s="60"/>
      <c r="M832" s="60"/>
      <c r="N832" s="30"/>
      <c r="O832" s="3"/>
      <c r="P832" s="30"/>
      <c r="Q832" s="30"/>
      <c r="R832" s="30"/>
      <c r="V832" s="253">
        <f>AVERAGE(P827,P850)</f>
        <v>0.49487179487179489</v>
      </c>
    </row>
    <row r="833" spans="1:20" ht="20.25" customHeight="1">
      <c r="A833" s="293" t="s">
        <v>10</v>
      </c>
      <c r="B833" s="294" t="s">
        <v>100</v>
      </c>
      <c r="C833" s="289"/>
      <c r="D833" s="289"/>
      <c r="E833" s="289"/>
      <c r="F833" s="289"/>
      <c r="G833" s="289"/>
      <c r="H833" s="289"/>
      <c r="I833" s="289"/>
      <c r="J833" s="290"/>
      <c r="K833" s="295" t="s">
        <v>11</v>
      </c>
      <c r="L833" s="286" t="s">
        <v>3</v>
      </c>
      <c r="M833" s="286" t="s">
        <v>4</v>
      </c>
      <c r="N833" s="284" t="s">
        <v>5</v>
      </c>
      <c r="O833" s="286" t="s">
        <v>6</v>
      </c>
      <c r="P833" s="287" t="s">
        <v>7</v>
      </c>
      <c r="Q833" s="287" t="s">
        <v>8</v>
      </c>
      <c r="R833" s="286" t="s">
        <v>101</v>
      </c>
    </row>
    <row r="834" spans="1:20" ht="15.75" customHeight="1">
      <c r="A834" s="285"/>
      <c r="B834" s="64" t="s">
        <v>102</v>
      </c>
      <c r="C834" s="64" t="s">
        <v>103</v>
      </c>
      <c r="D834" s="64" t="s">
        <v>104</v>
      </c>
      <c r="E834" s="64" t="s">
        <v>105</v>
      </c>
      <c r="F834" s="64" t="s">
        <v>106</v>
      </c>
      <c r="G834" s="64" t="s">
        <v>107</v>
      </c>
      <c r="H834" s="64" t="s">
        <v>108</v>
      </c>
      <c r="I834" s="64" t="s">
        <v>109</v>
      </c>
      <c r="J834" s="64" t="s">
        <v>110</v>
      </c>
      <c r="K834" s="285"/>
      <c r="L834" s="285"/>
      <c r="M834" s="285"/>
      <c r="N834" s="285"/>
      <c r="O834" s="285"/>
      <c r="P834" s="285"/>
      <c r="Q834" s="285"/>
      <c r="R834" s="285"/>
    </row>
    <row r="835" spans="1:20" ht="15.75" customHeight="1">
      <c r="A835" s="64">
        <v>1702</v>
      </c>
      <c r="B835" s="65">
        <v>65</v>
      </c>
      <c r="C835" s="87"/>
      <c r="D835" s="87"/>
      <c r="E835" s="87"/>
      <c r="F835" s="87"/>
      <c r="G835" s="87"/>
      <c r="H835" s="87"/>
      <c r="I835" s="87"/>
      <c r="J835" s="87"/>
      <c r="K835" s="88"/>
      <c r="L835" s="67"/>
      <c r="M835" s="49"/>
      <c r="N835" s="68"/>
      <c r="O835" s="107"/>
      <c r="P835" s="70">
        <f>B835</f>
        <v>65</v>
      </c>
      <c r="Q835" s="108"/>
      <c r="R835" s="107"/>
    </row>
    <row r="836" spans="1:20" ht="15.75" customHeight="1">
      <c r="A836" s="64">
        <v>1801</v>
      </c>
      <c r="B836" s="87"/>
      <c r="C836" s="87">
        <v>57</v>
      </c>
      <c r="D836" s="87"/>
      <c r="E836" s="87"/>
      <c r="F836" s="87"/>
      <c r="G836" s="87"/>
      <c r="H836" s="87"/>
      <c r="I836" s="87"/>
      <c r="J836" s="87"/>
      <c r="K836" s="88"/>
      <c r="L836" s="72"/>
      <c r="M836" s="3"/>
      <c r="N836" s="73"/>
      <c r="O836" s="74">
        <f>IF(C836=0,"",C836/B835)</f>
        <v>0.87692307692307692</v>
      </c>
      <c r="P836" s="75">
        <v>50</v>
      </c>
      <c r="Q836" s="76">
        <f t="shared" ref="Q836:Q843" si="126">IF(P836=0,"",P836/P835)</f>
        <v>0.76923076923076927</v>
      </c>
      <c r="R836" s="76">
        <f t="shared" ref="R836:R843" si="127">IF(P836=0,"",100%-Q836)</f>
        <v>0.23076923076923073</v>
      </c>
      <c r="T836" s="30"/>
    </row>
    <row r="837" spans="1:20" ht="15.75" customHeight="1">
      <c r="A837" s="64">
        <v>1802</v>
      </c>
      <c r="B837" s="87"/>
      <c r="C837" s="87"/>
      <c r="D837" s="87">
        <v>44</v>
      </c>
      <c r="E837" s="87"/>
      <c r="F837" s="87"/>
      <c r="G837" s="87"/>
      <c r="H837" s="87"/>
      <c r="I837" s="87"/>
      <c r="J837" s="87"/>
      <c r="K837" s="88"/>
      <c r="L837" s="72"/>
      <c r="M837" s="3"/>
      <c r="N837" s="73"/>
      <c r="O837" s="74">
        <f>IF(D837=0,"",D837/C836)</f>
        <v>0.77192982456140347</v>
      </c>
      <c r="P837" s="75">
        <v>47</v>
      </c>
      <c r="Q837" s="76">
        <f t="shared" si="126"/>
        <v>0.94</v>
      </c>
      <c r="R837" s="76">
        <f t="shared" si="127"/>
        <v>6.0000000000000053E-2</v>
      </c>
      <c r="S837" s="8">
        <f>P837/P835</f>
        <v>0.72307692307692306</v>
      </c>
    </row>
    <row r="838" spans="1:20" ht="15.75" customHeight="1">
      <c r="A838" s="64">
        <v>1901</v>
      </c>
      <c r="B838" s="87"/>
      <c r="C838" s="87"/>
      <c r="D838" s="87"/>
      <c r="E838" s="87">
        <v>32</v>
      </c>
      <c r="F838" s="87"/>
      <c r="G838" s="87"/>
      <c r="H838" s="87"/>
      <c r="I838" s="87"/>
      <c r="J838" s="87"/>
      <c r="K838" s="88"/>
      <c r="L838" s="72"/>
      <c r="M838" s="3"/>
      <c r="N838" s="73"/>
      <c r="O838" s="74">
        <f>IF(E838=0,"",E838/D837)</f>
        <v>0.72727272727272729</v>
      </c>
      <c r="P838" s="75">
        <v>45</v>
      </c>
      <c r="Q838" s="76">
        <f t="shared" si="126"/>
        <v>0.95744680851063835</v>
      </c>
      <c r="R838" s="76">
        <f t="shared" si="127"/>
        <v>4.2553191489361653E-2</v>
      </c>
    </row>
    <row r="839" spans="1:20" ht="15.75" customHeight="1">
      <c r="A839" s="64">
        <v>1902</v>
      </c>
      <c r="B839" s="87"/>
      <c r="C839" s="87"/>
      <c r="D839" s="87"/>
      <c r="E839" s="87"/>
      <c r="F839" s="87">
        <v>27</v>
      </c>
      <c r="G839" s="87"/>
      <c r="H839" s="87"/>
      <c r="I839" s="87"/>
      <c r="J839" s="87"/>
      <c r="K839" s="88"/>
      <c r="L839" s="72"/>
      <c r="M839" s="3"/>
      <c r="N839" s="73"/>
      <c r="O839" s="74">
        <f>IF(F839=0,"",F839/E838)</f>
        <v>0.84375</v>
      </c>
      <c r="P839" s="75">
        <v>44</v>
      </c>
      <c r="Q839" s="76">
        <f t="shared" si="126"/>
        <v>0.97777777777777775</v>
      </c>
      <c r="R839" s="76">
        <f t="shared" si="127"/>
        <v>2.2222222222222254E-2</v>
      </c>
    </row>
    <row r="840" spans="1:20" ht="15.75" customHeight="1">
      <c r="A840" s="64">
        <v>2001</v>
      </c>
      <c r="B840" s="87"/>
      <c r="C840" s="87"/>
      <c r="D840" s="87"/>
      <c r="E840" s="87"/>
      <c r="F840" s="87"/>
      <c r="G840" s="87">
        <v>26</v>
      </c>
      <c r="H840" s="87"/>
      <c r="I840" s="87"/>
      <c r="J840" s="87"/>
      <c r="K840" s="88"/>
      <c r="L840" s="72"/>
      <c r="M840" s="3"/>
      <c r="N840" s="73"/>
      <c r="O840" s="74">
        <f>IF(G840=0,"",G840/F839)</f>
        <v>0.96296296296296291</v>
      </c>
      <c r="P840" s="75">
        <v>43</v>
      </c>
      <c r="Q840" s="76">
        <f t="shared" si="126"/>
        <v>0.97727272727272729</v>
      </c>
      <c r="R840" s="76">
        <f t="shared" si="127"/>
        <v>2.2727272727272707E-2</v>
      </c>
    </row>
    <row r="841" spans="1:20" ht="15.75" customHeight="1">
      <c r="A841" s="64">
        <v>2002</v>
      </c>
      <c r="B841" s="87"/>
      <c r="C841" s="87"/>
      <c r="D841" s="87"/>
      <c r="E841" s="87"/>
      <c r="F841" s="87"/>
      <c r="G841" s="87"/>
      <c r="H841" s="87">
        <v>23</v>
      </c>
      <c r="I841" s="87"/>
      <c r="J841" s="87"/>
      <c r="K841" s="88"/>
      <c r="L841" s="72"/>
      <c r="M841" s="3"/>
      <c r="N841" s="73"/>
      <c r="O841" s="74">
        <f>IF(H841=0,"",H841/G840)</f>
        <v>0.88461538461538458</v>
      </c>
      <c r="P841" s="75">
        <v>43</v>
      </c>
      <c r="Q841" s="76">
        <f t="shared" si="126"/>
        <v>1</v>
      </c>
      <c r="R841" s="76">
        <f t="shared" si="127"/>
        <v>0</v>
      </c>
    </row>
    <row r="842" spans="1:20" ht="15.75" customHeight="1">
      <c r="A842" s="64">
        <v>2101</v>
      </c>
      <c r="B842" s="87"/>
      <c r="C842" s="87"/>
      <c r="D842" s="87"/>
      <c r="E842" s="87"/>
      <c r="F842" s="87"/>
      <c r="G842" s="87"/>
      <c r="H842" s="87"/>
      <c r="I842" s="87">
        <v>22</v>
      </c>
      <c r="J842" s="87"/>
      <c r="K842" s="88"/>
      <c r="L842" s="72"/>
      <c r="M842" s="3"/>
      <c r="N842" s="73"/>
      <c r="O842" s="74">
        <f>IF(I842=0,"",I842/H841)</f>
        <v>0.95652173913043481</v>
      </c>
      <c r="P842" s="75">
        <v>42</v>
      </c>
      <c r="Q842" s="76">
        <f t="shared" si="126"/>
        <v>0.97674418604651159</v>
      </c>
      <c r="R842" s="76">
        <f t="shared" si="127"/>
        <v>2.3255813953488413E-2</v>
      </c>
    </row>
    <row r="843" spans="1:20" ht="15.75" customHeight="1">
      <c r="A843" s="64">
        <v>2102</v>
      </c>
      <c r="B843" s="87"/>
      <c r="C843" s="87"/>
      <c r="D843" s="87"/>
      <c r="E843" s="87"/>
      <c r="F843" s="87"/>
      <c r="G843" s="87"/>
      <c r="H843" s="87"/>
      <c r="I843" s="87"/>
      <c r="J843" s="87">
        <v>13</v>
      </c>
      <c r="K843" s="88">
        <v>11</v>
      </c>
      <c r="L843" s="72"/>
      <c r="M843" s="3"/>
      <c r="N843" s="73"/>
      <c r="O843" s="78">
        <f>IF(J843=0,"",J843/I842)</f>
        <v>0.59090909090909094</v>
      </c>
      <c r="P843" s="75">
        <v>42</v>
      </c>
      <c r="Q843" s="79">
        <f t="shared" si="126"/>
        <v>1</v>
      </c>
      <c r="R843" s="79">
        <f t="shared" si="127"/>
        <v>0</v>
      </c>
    </row>
    <row r="844" spans="1:20" ht="15.75" customHeight="1">
      <c r="A844" s="64">
        <v>2201</v>
      </c>
      <c r="B844" s="87"/>
      <c r="C844" s="87"/>
      <c r="D844" s="87"/>
      <c r="E844" s="87"/>
      <c r="F844" s="87"/>
      <c r="G844" s="87"/>
      <c r="H844" s="87"/>
      <c r="I844" s="87"/>
      <c r="J844" s="87">
        <v>17</v>
      </c>
      <c r="K844" s="88">
        <v>15</v>
      </c>
      <c r="L844" s="72"/>
      <c r="M844" s="3"/>
      <c r="N844" s="30"/>
      <c r="O844" s="80"/>
      <c r="P844" s="81">
        <v>27</v>
      </c>
      <c r="Q844" s="82"/>
      <c r="R844" s="83"/>
    </row>
    <row r="845" spans="1:20" ht="15.75" customHeight="1">
      <c r="A845" s="64">
        <v>2202</v>
      </c>
      <c r="B845" s="87"/>
      <c r="C845" s="87"/>
      <c r="D845" s="87"/>
      <c r="E845" s="87"/>
      <c r="F845" s="87"/>
      <c r="G845" s="87"/>
      <c r="H845" s="87"/>
      <c r="I845" s="87"/>
      <c r="J845" s="87">
        <v>7</v>
      </c>
      <c r="K845" s="126">
        <v>4</v>
      </c>
      <c r="L845" s="72"/>
      <c r="M845" s="3"/>
      <c r="N845" s="30"/>
      <c r="O845" s="84"/>
      <c r="P845" s="85">
        <v>12</v>
      </c>
      <c r="Q845" s="86"/>
      <c r="R845" s="84"/>
    </row>
    <row r="846" spans="1:20" ht="15.75" customHeight="1">
      <c r="A846" s="64">
        <v>2301</v>
      </c>
      <c r="B846" s="87"/>
      <c r="C846" s="87"/>
      <c r="D846" s="87"/>
      <c r="E846" s="87"/>
      <c r="F846" s="87"/>
      <c r="G846" s="87"/>
      <c r="H846" s="87"/>
      <c r="I846" s="87"/>
      <c r="J846" s="87">
        <v>6</v>
      </c>
      <c r="K846" s="88">
        <v>3</v>
      </c>
      <c r="L846" s="72"/>
      <c r="M846" s="3"/>
      <c r="N846" s="30"/>
      <c r="O846" s="84"/>
      <c r="P846" s="85">
        <v>8</v>
      </c>
      <c r="Q846" s="86"/>
      <c r="R846" s="84"/>
    </row>
    <row r="847" spans="1:20" ht="15.75" customHeight="1">
      <c r="A847" s="64">
        <v>2302</v>
      </c>
      <c r="B847" s="87"/>
      <c r="C847" s="87"/>
      <c r="D847" s="87"/>
      <c r="E847" s="87"/>
      <c r="F847" s="87"/>
      <c r="G847" s="87"/>
      <c r="H847" s="87"/>
      <c r="I847" s="87"/>
      <c r="J847" s="87">
        <v>3</v>
      </c>
      <c r="K847" s="88">
        <v>1</v>
      </c>
      <c r="L847" s="72"/>
      <c r="M847" s="3"/>
      <c r="N847" s="30"/>
      <c r="O847" s="84"/>
      <c r="P847" s="85">
        <v>5</v>
      </c>
      <c r="Q847" s="86"/>
      <c r="R847" s="84"/>
    </row>
    <row r="848" spans="1:20" ht="15.75" customHeight="1">
      <c r="A848" s="64">
        <v>2401</v>
      </c>
      <c r="B848" s="87"/>
      <c r="C848" s="87"/>
      <c r="D848" s="87"/>
      <c r="E848" s="87"/>
      <c r="F848" s="87"/>
      <c r="G848" s="87"/>
      <c r="H848" s="87"/>
      <c r="I848" s="87"/>
      <c r="J848" s="87">
        <v>1</v>
      </c>
      <c r="K848" s="88"/>
      <c r="L848" s="72"/>
      <c r="M848" s="3"/>
      <c r="N848" s="30"/>
      <c r="O848" s="3"/>
      <c r="P848" s="30">
        <v>3</v>
      </c>
      <c r="Q848" s="23"/>
      <c r="R848" s="84"/>
    </row>
    <row r="849" spans="1:19" ht="15.75" customHeight="1">
      <c r="A849" s="64">
        <v>2402</v>
      </c>
      <c r="B849" s="87"/>
      <c r="C849" s="87"/>
      <c r="D849" s="87"/>
      <c r="E849" s="87"/>
      <c r="F849" s="87"/>
      <c r="G849" s="87"/>
      <c r="H849" s="87"/>
      <c r="I849" s="87"/>
      <c r="J849" s="87">
        <v>1</v>
      </c>
      <c r="K849" s="88">
        <v>1</v>
      </c>
      <c r="L849" s="72"/>
      <c r="M849" s="3"/>
      <c r="N849" s="30"/>
      <c r="O849" s="89" t="s">
        <v>83</v>
      </c>
      <c r="P849" s="90">
        <v>31</v>
      </c>
      <c r="Q849" s="120">
        <f>K852</f>
        <v>35</v>
      </c>
      <c r="R849" s="92" t="s">
        <v>11</v>
      </c>
    </row>
    <row r="850" spans="1:19" ht="15.75" customHeight="1">
      <c r="A850" s="64">
        <v>2501</v>
      </c>
      <c r="B850" s="87"/>
      <c r="C850" s="87"/>
      <c r="D850" s="87"/>
      <c r="E850" s="87"/>
      <c r="F850" s="87"/>
      <c r="G850" s="87"/>
      <c r="H850" s="87"/>
      <c r="I850" s="87"/>
      <c r="J850" s="87"/>
      <c r="K850" s="88"/>
      <c r="L850" s="72"/>
      <c r="M850" s="3"/>
      <c r="N850" s="30"/>
      <c r="O850" s="93" t="s">
        <v>85</v>
      </c>
      <c r="P850" s="94">
        <f>IF(P849/B835=0,"",P849/B835)</f>
        <v>0.47692307692307695</v>
      </c>
      <c r="Q850" s="121">
        <f>IF(P849/Q849=0,"",P849/Q849)</f>
        <v>0.88571428571428568</v>
      </c>
      <c r="R850" s="96" t="s">
        <v>86</v>
      </c>
    </row>
    <row r="851" spans="1:19" ht="15.75" customHeight="1">
      <c r="A851" s="64">
        <v>2502</v>
      </c>
      <c r="B851" s="87"/>
      <c r="C851" s="87"/>
      <c r="D851" s="87"/>
      <c r="E851" s="87"/>
      <c r="F851" s="87"/>
      <c r="G851" s="87"/>
      <c r="H851" s="87"/>
      <c r="I851" s="87"/>
      <c r="J851" s="87"/>
      <c r="K851" s="88"/>
      <c r="L851" s="97"/>
      <c r="M851" s="98"/>
      <c r="N851" s="99"/>
      <c r="O851" s="98"/>
      <c r="P851" s="99"/>
      <c r="Q851" s="99"/>
      <c r="R851" s="122"/>
    </row>
    <row r="852" spans="1:19" ht="18" customHeight="1">
      <c r="A852" s="29"/>
      <c r="B852" s="30"/>
      <c r="C852" s="30"/>
      <c r="D852" s="288" t="s">
        <v>111</v>
      </c>
      <c r="E852" s="289"/>
      <c r="F852" s="289"/>
      <c r="G852" s="289"/>
      <c r="H852" s="289"/>
      <c r="I852" s="289"/>
      <c r="J852" s="290"/>
      <c r="K852" s="101">
        <f>SUM(K835:K849)</f>
        <v>35</v>
      </c>
      <c r="L852" s="102">
        <f>IF(K843=0,"",K843/B835)</f>
        <v>0.16923076923076924</v>
      </c>
      <c r="M852" s="102">
        <f>IF(K852=0,"",K852/B835)</f>
        <v>0.53846153846153844</v>
      </c>
      <c r="N852" s="102">
        <f>IF(K843=0,"",M852-L852)</f>
        <v>0.3692307692307692</v>
      </c>
      <c r="O852" s="3"/>
      <c r="P852" s="30"/>
      <c r="Q852" s="23"/>
      <c r="R852" s="3"/>
    </row>
    <row r="853" spans="1:19" ht="12.75" customHeight="1">
      <c r="L853" s="3"/>
      <c r="M853" s="3"/>
      <c r="O853" s="3"/>
    </row>
    <row r="854" spans="1:19" ht="12.75" customHeight="1">
      <c r="L854" s="3"/>
      <c r="M854" s="3"/>
      <c r="O854" s="3"/>
    </row>
    <row r="855" spans="1:19" ht="26.25" customHeight="1">
      <c r="A855" s="2"/>
      <c r="B855" s="291" t="s">
        <v>99</v>
      </c>
      <c r="C855" s="292"/>
      <c r="D855" s="292"/>
      <c r="E855" s="292"/>
      <c r="F855" s="292"/>
      <c r="G855" s="292"/>
      <c r="H855" s="292"/>
      <c r="I855" s="292"/>
      <c r="J855" s="292"/>
      <c r="K855" s="60" t="s">
        <v>115</v>
      </c>
      <c r="L855" s="60"/>
      <c r="M855" s="60"/>
      <c r="N855" s="30"/>
      <c r="O855" s="3"/>
      <c r="P855" s="30"/>
      <c r="Q855" s="30"/>
      <c r="R855" s="30"/>
    </row>
    <row r="856" spans="1:19" ht="20.25" customHeight="1">
      <c r="A856" s="293" t="s">
        <v>10</v>
      </c>
      <c r="B856" s="294" t="s">
        <v>100</v>
      </c>
      <c r="C856" s="289"/>
      <c r="D856" s="289"/>
      <c r="E856" s="289"/>
      <c r="F856" s="289"/>
      <c r="G856" s="289"/>
      <c r="H856" s="289"/>
      <c r="I856" s="289"/>
      <c r="J856" s="290"/>
      <c r="K856" s="295" t="s">
        <v>11</v>
      </c>
      <c r="L856" s="286" t="s">
        <v>3</v>
      </c>
      <c r="M856" s="286" t="s">
        <v>4</v>
      </c>
      <c r="N856" s="284" t="s">
        <v>5</v>
      </c>
      <c r="O856" s="286" t="s">
        <v>6</v>
      </c>
      <c r="P856" s="287" t="s">
        <v>7</v>
      </c>
      <c r="Q856" s="287" t="s">
        <v>8</v>
      </c>
      <c r="R856" s="286" t="s">
        <v>101</v>
      </c>
    </row>
    <row r="857" spans="1:19" ht="15.75" customHeight="1">
      <c r="A857" s="285"/>
      <c r="B857" s="64" t="s">
        <v>102</v>
      </c>
      <c r="C857" s="64" t="s">
        <v>103</v>
      </c>
      <c r="D857" s="64" t="s">
        <v>104</v>
      </c>
      <c r="E857" s="64" t="s">
        <v>105</v>
      </c>
      <c r="F857" s="64" t="s">
        <v>106</v>
      </c>
      <c r="G857" s="64" t="s">
        <v>107</v>
      </c>
      <c r="H857" s="64" t="s">
        <v>108</v>
      </c>
      <c r="I857" s="64" t="s">
        <v>109</v>
      </c>
      <c r="J857" s="64" t="s">
        <v>110</v>
      </c>
      <c r="K857" s="285"/>
      <c r="L857" s="285"/>
      <c r="M857" s="285"/>
      <c r="N857" s="285"/>
      <c r="O857" s="285"/>
      <c r="P857" s="285"/>
      <c r="Q857" s="285"/>
      <c r="R857" s="285"/>
    </row>
    <row r="858" spans="1:19" ht="15.75" customHeight="1">
      <c r="A858" s="64">
        <v>1801</v>
      </c>
      <c r="B858" s="65">
        <v>39</v>
      </c>
      <c r="C858" s="87"/>
      <c r="D858" s="87"/>
      <c r="E858" s="87"/>
      <c r="F858" s="87"/>
      <c r="G858" s="87"/>
      <c r="H858" s="87"/>
      <c r="I858" s="87"/>
      <c r="J858" s="87"/>
      <c r="K858" s="88"/>
      <c r="L858" s="67"/>
      <c r="M858" s="49"/>
      <c r="N858" s="68"/>
      <c r="O858" s="107"/>
      <c r="P858" s="70">
        <f>B858</f>
        <v>39</v>
      </c>
      <c r="Q858" s="108"/>
      <c r="R858" s="107"/>
    </row>
    <row r="859" spans="1:19" ht="15.75" customHeight="1">
      <c r="A859" s="64">
        <v>1802</v>
      </c>
      <c r="B859" s="87"/>
      <c r="C859" s="87">
        <v>21</v>
      </c>
      <c r="D859" s="87"/>
      <c r="E859" s="87"/>
      <c r="F859" s="87"/>
      <c r="G859" s="87"/>
      <c r="H859" s="87"/>
      <c r="I859" s="87"/>
      <c r="J859" s="87"/>
      <c r="K859" s="88"/>
      <c r="L859" s="72"/>
      <c r="M859" s="3"/>
      <c r="N859" s="73"/>
      <c r="O859" s="74">
        <f>IF(C859=0,"",C859/B858)</f>
        <v>0.53846153846153844</v>
      </c>
      <c r="P859" s="75">
        <v>22</v>
      </c>
      <c r="Q859" s="76">
        <f t="shared" ref="Q859:Q866" si="128">IF(P859=0,"",P859/P858)</f>
        <v>0.5641025641025641</v>
      </c>
      <c r="R859" s="76">
        <f t="shared" ref="R859:R866" si="129">IF(P859=0,"",100%-Q859)</f>
        <v>0.4358974358974359</v>
      </c>
    </row>
    <row r="860" spans="1:19" ht="15.75" customHeight="1">
      <c r="A860" s="64">
        <v>1901</v>
      </c>
      <c r="B860" s="87"/>
      <c r="C860" s="87"/>
      <c r="D860" s="87">
        <v>15</v>
      </c>
      <c r="E860" s="87"/>
      <c r="F860" s="87"/>
      <c r="G860" s="87"/>
      <c r="H860" s="87"/>
      <c r="I860" s="87"/>
      <c r="J860" s="87"/>
      <c r="K860" s="88"/>
      <c r="L860" s="72"/>
      <c r="M860" s="3"/>
      <c r="N860" s="73"/>
      <c r="O860" s="74">
        <f>IF(D860=0,"",D860/C859)</f>
        <v>0.7142857142857143</v>
      </c>
      <c r="P860" s="75">
        <v>20</v>
      </c>
      <c r="Q860" s="76">
        <f t="shared" si="128"/>
        <v>0.90909090909090906</v>
      </c>
      <c r="R860" s="76">
        <f t="shared" si="129"/>
        <v>9.0909090909090939E-2</v>
      </c>
      <c r="S860" s="8">
        <f>P860/P858</f>
        <v>0.51282051282051277</v>
      </c>
    </row>
    <row r="861" spans="1:19" ht="15.75" customHeight="1">
      <c r="A861" s="64">
        <v>1902</v>
      </c>
      <c r="B861" s="87"/>
      <c r="C861" s="87"/>
      <c r="D861" s="87"/>
      <c r="E861" s="87">
        <v>10</v>
      </c>
      <c r="F861" s="87"/>
      <c r="G861" s="87"/>
      <c r="H861" s="87"/>
      <c r="I861" s="87"/>
      <c r="J861" s="87"/>
      <c r="K861" s="88"/>
      <c r="L861" s="72"/>
      <c r="M861" s="3"/>
      <c r="N861" s="73"/>
      <c r="O861" s="74">
        <f>IF(E861=0,"",E861/D860)</f>
        <v>0.66666666666666663</v>
      </c>
      <c r="P861" s="75">
        <v>13</v>
      </c>
      <c r="Q861" s="76">
        <f t="shared" si="128"/>
        <v>0.65</v>
      </c>
      <c r="R861" s="76">
        <f t="shared" si="129"/>
        <v>0.35</v>
      </c>
    </row>
    <row r="862" spans="1:19" ht="15.75" customHeight="1">
      <c r="A862" s="64">
        <v>2001</v>
      </c>
      <c r="B862" s="87"/>
      <c r="C862" s="87"/>
      <c r="D862" s="87"/>
      <c r="E862" s="87"/>
      <c r="F862" s="87">
        <v>8</v>
      </c>
      <c r="G862" s="87"/>
      <c r="H862" s="87"/>
      <c r="I862" s="87"/>
      <c r="J862" s="87"/>
      <c r="K862" s="88"/>
      <c r="L862" s="72"/>
      <c r="M862" s="3"/>
      <c r="N862" s="73"/>
      <c r="O862" s="74">
        <f>IF(F862=0,"",F862/E861)</f>
        <v>0.8</v>
      </c>
      <c r="P862" s="75">
        <v>13</v>
      </c>
      <c r="Q862" s="76">
        <f t="shared" si="128"/>
        <v>1</v>
      </c>
      <c r="R862" s="76">
        <f t="shared" si="129"/>
        <v>0</v>
      </c>
    </row>
    <row r="863" spans="1:19" ht="15.75" customHeight="1">
      <c r="A863" s="64">
        <v>2002</v>
      </c>
      <c r="B863" s="87"/>
      <c r="C863" s="87"/>
      <c r="D863" s="87"/>
      <c r="E863" s="87"/>
      <c r="F863" s="87"/>
      <c r="G863" s="87">
        <v>8</v>
      </c>
      <c r="H863" s="87"/>
      <c r="I863" s="87"/>
      <c r="J863" s="87"/>
      <c r="K863" s="88"/>
      <c r="L863" s="72"/>
      <c r="M863" s="3"/>
      <c r="N863" s="73"/>
      <c r="O863" s="74">
        <f>IF(G863=0,"",G863/F862)</f>
        <v>1</v>
      </c>
      <c r="P863" s="75">
        <v>12</v>
      </c>
      <c r="Q863" s="76">
        <f t="shared" si="128"/>
        <v>0.92307692307692313</v>
      </c>
      <c r="R863" s="76">
        <f t="shared" si="129"/>
        <v>7.6923076923076872E-2</v>
      </c>
    </row>
    <row r="864" spans="1:19" ht="15.75" customHeight="1">
      <c r="A864" s="64">
        <v>2101</v>
      </c>
      <c r="B864" s="87"/>
      <c r="C864" s="87"/>
      <c r="D864" s="87"/>
      <c r="E864" s="87"/>
      <c r="F864" s="87"/>
      <c r="G864" s="87"/>
      <c r="H864" s="87">
        <v>8</v>
      </c>
      <c r="I864" s="87"/>
      <c r="J864" s="87"/>
      <c r="K864" s="88"/>
      <c r="L864" s="72"/>
      <c r="M864" s="3"/>
      <c r="N864" s="73"/>
      <c r="O864" s="74">
        <f>IF(H864=0,"",H864/G863)</f>
        <v>1</v>
      </c>
      <c r="P864" s="75">
        <v>12</v>
      </c>
      <c r="Q864" s="76">
        <f t="shared" si="128"/>
        <v>1</v>
      </c>
      <c r="R864" s="76">
        <f t="shared" si="129"/>
        <v>0</v>
      </c>
    </row>
    <row r="865" spans="1:23" ht="15.75" customHeight="1">
      <c r="A865" s="64">
        <v>2102</v>
      </c>
      <c r="B865" s="87"/>
      <c r="C865" s="87"/>
      <c r="D865" s="87"/>
      <c r="E865" s="87"/>
      <c r="F865" s="87"/>
      <c r="G865" s="87"/>
      <c r="H865" s="87"/>
      <c r="I865" s="87">
        <v>7</v>
      </c>
      <c r="J865" s="87"/>
      <c r="K865" s="88"/>
      <c r="L865" s="72"/>
      <c r="M865" s="3"/>
      <c r="N865" s="73"/>
      <c r="O865" s="74">
        <f>IF(I865=0,"",I865/H864)</f>
        <v>0.875</v>
      </c>
      <c r="P865" s="75">
        <v>12</v>
      </c>
      <c r="Q865" s="76">
        <f t="shared" si="128"/>
        <v>1</v>
      </c>
      <c r="R865" s="76">
        <f t="shared" si="129"/>
        <v>0</v>
      </c>
    </row>
    <row r="866" spans="1:23" ht="15.75" customHeight="1">
      <c r="A866" s="64">
        <v>2201</v>
      </c>
      <c r="B866" s="87"/>
      <c r="C866" s="87"/>
      <c r="D866" s="87"/>
      <c r="E866" s="87"/>
      <c r="F866" s="87"/>
      <c r="G866" s="87"/>
      <c r="H866" s="87"/>
      <c r="I866" s="87"/>
      <c r="J866" s="87">
        <v>6</v>
      </c>
      <c r="K866" s="88">
        <v>5</v>
      </c>
      <c r="L866" s="72"/>
      <c r="M866" s="3"/>
      <c r="N866" s="73"/>
      <c r="O866" s="78">
        <f>IF(J866=0,"",J866/I865)</f>
        <v>0.8571428571428571</v>
      </c>
      <c r="P866" s="75">
        <v>12</v>
      </c>
      <c r="Q866" s="79">
        <f t="shared" si="128"/>
        <v>1</v>
      </c>
      <c r="R866" s="79">
        <f t="shared" si="129"/>
        <v>0</v>
      </c>
    </row>
    <row r="867" spans="1:23" ht="15.75" customHeight="1">
      <c r="A867" s="64">
        <v>2202</v>
      </c>
      <c r="B867" s="87"/>
      <c r="C867" s="87"/>
      <c r="D867" s="87"/>
      <c r="E867" s="87"/>
      <c r="F867" s="87"/>
      <c r="G867" s="87"/>
      <c r="H867" s="87"/>
      <c r="I867" s="87"/>
      <c r="J867" s="87">
        <v>3</v>
      </c>
      <c r="K867" s="126">
        <v>3</v>
      </c>
      <c r="L867" s="72"/>
      <c r="M867" s="3"/>
      <c r="N867" s="30"/>
      <c r="O867" s="80"/>
      <c r="P867" s="81">
        <v>7</v>
      </c>
      <c r="Q867" s="82"/>
      <c r="R867" s="83"/>
    </row>
    <row r="868" spans="1:23" ht="15.75" customHeight="1">
      <c r="A868" s="64">
        <v>2301</v>
      </c>
      <c r="B868" s="87"/>
      <c r="C868" s="87"/>
      <c r="D868" s="87"/>
      <c r="E868" s="87"/>
      <c r="F868" s="87"/>
      <c r="G868" s="87"/>
      <c r="H868" s="87"/>
      <c r="I868" s="87"/>
      <c r="J868" s="87">
        <v>2</v>
      </c>
      <c r="K868" s="88">
        <v>1</v>
      </c>
      <c r="L868" s="72"/>
      <c r="M868" s="3"/>
      <c r="N868" s="30"/>
      <c r="O868" s="84"/>
      <c r="P868" s="85">
        <v>2</v>
      </c>
      <c r="Q868" s="86"/>
      <c r="R868" s="84"/>
    </row>
    <row r="869" spans="1:23" ht="15.75" customHeight="1">
      <c r="A869" s="64">
        <v>2302</v>
      </c>
      <c r="B869" s="87"/>
      <c r="C869" s="87"/>
      <c r="D869" s="87"/>
      <c r="E869" s="87"/>
      <c r="F869" s="87"/>
      <c r="G869" s="87"/>
      <c r="H869" s="87"/>
      <c r="I869" s="87"/>
      <c r="J869" s="87">
        <v>1</v>
      </c>
      <c r="K869" s="88">
        <v>1</v>
      </c>
      <c r="L869" s="72"/>
      <c r="M869" s="3"/>
      <c r="N869" s="30"/>
      <c r="O869" s="84"/>
      <c r="P869" s="85">
        <v>1</v>
      </c>
      <c r="Q869" s="86"/>
      <c r="R869" s="84"/>
    </row>
    <row r="870" spans="1:23" ht="15.75" customHeight="1">
      <c r="A870" s="64">
        <v>2401</v>
      </c>
      <c r="B870" s="87"/>
      <c r="C870" s="87"/>
      <c r="D870" s="87"/>
      <c r="E870" s="87"/>
      <c r="F870" s="87"/>
      <c r="G870" s="87"/>
      <c r="H870" s="87"/>
      <c r="I870" s="87"/>
      <c r="J870" s="87"/>
      <c r="K870" s="88"/>
      <c r="L870" s="72"/>
      <c r="M870" s="3"/>
      <c r="N870" s="30"/>
      <c r="O870" s="84"/>
      <c r="P870" s="85"/>
      <c r="Q870" s="86"/>
      <c r="R870" s="84"/>
    </row>
    <row r="871" spans="1:23" ht="15.75" customHeight="1">
      <c r="A871" s="64">
        <v>2402</v>
      </c>
      <c r="B871" s="87"/>
      <c r="C871" s="87"/>
      <c r="D871" s="87"/>
      <c r="E871" s="87"/>
      <c r="F871" s="87"/>
      <c r="G871" s="87"/>
      <c r="H871" s="87"/>
      <c r="I871" s="87"/>
      <c r="J871" s="87"/>
      <c r="K871" s="88"/>
      <c r="L871" s="72"/>
      <c r="M871" s="3"/>
      <c r="N871" s="30"/>
      <c r="O871" s="3"/>
      <c r="P871" s="30"/>
      <c r="Q871" s="23"/>
      <c r="R871" s="84"/>
    </row>
    <row r="872" spans="1:23" ht="15.75" customHeight="1">
      <c r="A872" s="64">
        <v>2501</v>
      </c>
      <c r="B872" s="87"/>
      <c r="C872" s="87"/>
      <c r="D872" s="87"/>
      <c r="E872" s="87"/>
      <c r="F872" s="87"/>
      <c r="G872" s="87"/>
      <c r="H872" s="87"/>
      <c r="I872" s="87"/>
      <c r="J872" s="87"/>
      <c r="K872" s="88"/>
      <c r="L872" s="72"/>
      <c r="M872" s="3"/>
      <c r="N872" s="30"/>
      <c r="O872" s="89" t="s">
        <v>83</v>
      </c>
      <c r="P872" s="90">
        <v>10</v>
      </c>
      <c r="Q872" s="120">
        <f>K875</f>
        <v>10</v>
      </c>
      <c r="R872" s="92" t="s">
        <v>11</v>
      </c>
    </row>
    <row r="873" spans="1:23" ht="15.75" customHeight="1">
      <c r="A873" s="64">
        <v>2502</v>
      </c>
      <c r="B873" s="87"/>
      <c r="C873" s="87"/>
      <c r="D873" s="87"/>
      <c r="E873" s="87"/>
      <c r="F873" s="87"/>
      <c r="G873" s="87"/>
      <c r="H873" s="87"/>
      <c r="I873" s="87"/>
      <c r="J873" s="87"/>
      <c r="K873" s="88"/>
      <c r="L873" s="72"/>
      <c r="M873" s="3"/>
      <c r="N873" s="30"/>
      <c r="O873" s="93" t="s">
        <v>85</v>
      </c>
      <c r="P873" s="94">
        <f>IF(P872/B858=0,"",P872/B858)</f>
        <v>0.25641025641025639</v>
      </c>
      <c r="Q873" s="121">
        <f>IF(P872/Q872=0,"",P872/Q872)</f>
        <v>1</v>
      </c>
      <c r="R873" s="96" t="s">
        <v>86</v>
      </c>
    </row>
    <row r="874" spans="1:23" ht="15.75" customHeight="1">
      <c r="A874" s="64">
        <v>2601</v>
      </c>
      <c r="B874" s="87"/>
      <c r="C874" s="87"/>
      <c r="D874" s="87"/>
      <c r="E874" s="87"/>
      <c r="F874" s="87"/>
      <c r="G874" s="87"/>
      <c r="H874" s="87"/>
      <c r="I874" s="87"/>
      <c r="J874" s="87"/>
      <c r="K874" s="88"/>
      <c r="L874" s="97"/>
      <c r="M874" s="98"/>
      <c r="N874" s="99"/>
      <c r="O874" s="98"/>
      <c r="P874" s="99"/>
      <c r="Q874" s="99"/>
      <c r="R874" s="122"/>
    </row>
    <row r="875" spans="1:23" ht="18" customHeight="1">
      <c r="A875" s="29"/>
      <c r="B875" s="30"/>
      <c r="C875" s="30"/>
      <c r="D875" s="288" t="s">
        <v>111</v>
      </c>
      <c r="E875" s="289"/>
      <c r="F875" s="289"/>
      <c r="G875" s="289"/>
      <c r="H875" s="289"/>
      <c r="I875" s="289"/>
      <c r="J875" s="290"/>
      <c r="K875" s="101">
        <f>SUM(K858:K871)</f>
        <v>10</v>
      </c>
      <c r="L875" s="102">
        <f>IF(K866=0,"",K866/B858)</f>
        <v>0.12820512820512819</v>
      </c>
      <c r="M875" s="102">
        <f>IF(K875=0,"",K875/B858)</f>
        <v>0.25641025641025639</v>
      </c>
      <c r="N875" s="102">
        <f>IF(K866=0,"",M875-L875)</f>
        <v>0.12820512820512819</v>
      </c>
      <c r="O875" s="3"/>
      <c r="P875" s="30"/>
      <c r="Q875" s="23"/>
      <c r="R875" s="3"/>
    </row>
    <row r="876" spans="1:23" ht="12.75" customHeight="1">
      <c r="L876" s="3"/>
      <c r="M876" s="3"/>
      <c r="O876" s="3"/>
    </row>
    <row r="877" spans="1:23" ht="12.75" customHeight="1">
      <c r="L877" s="3"/>
      <c r="M877" s="3"/>
      <c r="O877" s="3"/>
    </row>
    <row r="878" spans="1:23" ht="26.25" customHeight="1">
      <c r="A878" s="2"/>
      <c r="B878" s="291" t="s">
        <v>99</v>
      </c>
      <c r="C878" s="292"/>
      <c r="D878" s="292"/>
      <c r="E878" s="292"/>
      <c r="F878" s="292"/>
      <c r="G878" s="292"/>
      <c r="H878" s="292"/>
      <c r="I878" s="292"/>
      <c r="J878" s="292"/>
      <c r="K878" s="60" t="s">
        <v>116</v>
      </c>
      <c r="L878" s="60"/>
      <c r="M878" s="60"/>
      <c r="N878" s="30"/>
      <c r="O878" s="3"/>
      <c r="P878" s="30"/>
      <c r="Q878" s="30"/>
      <c r="R878" s="30"/>
      <c r="W878" s="252">
        <f>AVERAGE(L875,L897)</f>
        <v>0.26700111482720179</v>
      </c>
    </row>
    <row r="879" spans="1:23" ht="20.25" customHeight="1">
      <c r="A879" s="293" t="s">
        <v>10</v>
      </c>
      <c r="B879" s="294" t="s">
        <v>100</v>
      </c>
      <c r="C879" s="289"/>
      <c r="D879" s="289"/>
      <c r="E879" s="289"/>
      <c r="F879" s="289"/>
      <c r="G879" s="289"/>
      <c r="H879" s="289"/>
      <c r="I879" s="289"/>
      <c r="J879" s="290"/>
      <c r="K879" s="295" t="s">
        <v>11</v>
      </c>
      <c r="L879" s="286" t="s">
        <v>3</v>
      </c>
      <c r="M879" s="286" t="s">
        <v>4</v>
      </c>
      <c r="N879" s="284" t="s">
        <v>5</v>
      </c>
      <c r="O879" s="286" t="s">
        <v>6</v>
      </c>
      <c r="P879" s="287" t="s">
        <v>7</v>
      </c>
      <c r="Q879" s="287" t="s">
        <v>8</v>
      </c>
      <c r="R879" s="286" t="s">
        <v>101</v>
      </c>
    </row>
    <row r="880" spans="1:23" ht="15.75" customHeight="1">
      <c r="A880" s="285"/>
      <c r="B880" s="64" t="s">
        <v>102</v>
      </c>
      <c r="C880" s="64" t="s">
        <v>103</v>
      </c>
      <c r="D880" s="64" t="s">
        <v>104</v>
      </c>
      <c r="E880" s="64" t="s">
        <v>105</v>
      </c>
      <c r="F880" s="64" t="s">
        <v>106</v>
      </c>
      <c r="G880" s="64" t="s">
        <v>107</v>
      </c>
      <c r="H880" s="64" t="s">
        <v>108</v>
      </c>
      <c r="I880" s="64" t="s">
        <v>109</v>
      </c>
      <c r="J880" s="64" t="s">
        <v>110</v>
      </c>
      <c r="K880" s="285"/>
      <c r="L880" s="285"/>
      <c r="M880" s="285"/>
      <c r="N880" s="285"/>
      <c r="O880" s="285"/>
      <c r="P880" s="285"/>
      <c r="Q880" s="285"/>
      <c r="R880" s="285"/>
    </row>
    <row r="881" spans="1:19" ht="15.75" customHeight="1">
      <c r="A881" s="64">
        <v>1802</v>
      </c>
      <c r="B881" s="65">
        <v>69</v>
      </c>
      <c r="C881" s="87"/>
      <c r="D881" s="87"/>
      <c r="E881" s="87"/>
      <c r="F881" s="87"/>
      <c r="G881" s="87"/>
      <c r="H881" s="87"/>
      <c r="I881" s="87"/>
      <c r="J881" s="87"/>
      <c r="K881" s="88"/>
      <c r="L881" s="67"/>
      <c r="M881" s="49"/>
      <c r="N881" s="68"/>
      <c r="O881" s="107"/>
      <c r="P881" s="70">
        <f>B881</f>
        <v>69</v>
      </c>
      <c r="Q881" s="108"/>
      <c r="R881" s="107"/>
    </row>
    <row r="882" spans="1:19" ht="15.75" customHeight="1">
      <c r="A882" s="64">
        <v>1901</v>
      </c>
      <c r="B882" s="87"/>
      <c r="C882" s="87">
        <v>57</v>
      </c>
      <c r="D882" s="87"/>
      <c r="E882" s="87"/>
      <c r="F882" s="87"/>
      <c r="G882" s="87"/>
      <c r="H882" s="87"/>
      <c r="I882" s="87"/>
      <c r="J882" s="87"/>
      <c r="K882" s="88"/>
      <c r="L882" s="72"/>
      <c r="M882" s="3"/>
      <c r="N882" s="73"/>
      <c r="O882" s="74">
        <f>IF(C882=0,"",C882/B881)</f>
        <v>0.82608695652173914</v>
      </c>
      <c r="P882" s="75">
        <v>57</v>
      </c>
      <c r="Q882" s="76">
        <f t="shared" ref="Q882:Q889" si="130">IF(P882=0,"",P882/P881)</f>
        <v>0.82608695652173914</v>
      </c>
      <c r="R882" s="76">
        <f t="shared" ref="R882:R889" si="131">IF(P882=0,"",100%-Q882)</f>
        <v>0.17391304347826086</v>
      </c>
    </row>
    <row r="883" spans="1:19" ht="15.75" customHeight="1">
      <c r="A883" s="64">
        <v>1902</v>
      </c>
      <c r="B883" s="87"/>
      <c r="C883" s="87"/>
      <c r="D883" s="87">
        <v>46</v>
      </c>
      <c r="E883" s="87"/>
      <c r="F883" s="87"/>
      <c r="G883" s="87"/>
      <c r="H883" s="87"/>
      <c r="I883" s="87"/>
      <c r="J883" s="87"/>
      <c r="K883" s="88"/>
      <c r="L883" s="72"/>
      <c r="M883" s="3"/>
      <c r="N883" s="73"/>
      <c r="O883" s="74">
        <f>IF(D883=0,"",D883/C882)</f>
        <v>0.80701754385964908</v>
      </c>
      <c r="P883" s="75">
        <v>52</v>
      </c>
      <c r="Q883" s="76">
        <f t="shared" si="130"/>
        <v>0.91228070175438591</v>
      </c>
      <c r="R883" s="76">
        <f t="shared" si="131"/>
        <v>8.7719298245614086E-2</v>
      </c>
      <c r="S883" s="8">
        <f>P883/P881</f>
        <v>0.75362318840579712</v>
      </c>
    </row>
    <row r="884" spans="1:19" ht="15.75" customHeight="1">
      <c r="A884" s="64">
        <v>2001</v>
      </c>
      <c r="B884" s="87"/>
      <c r="C884" s="87"/>
      <c r="D884" s="87"/>
      <c r="E884" s="87">
        <v>43</v>
      </c>
      <c r="F884" s="87"/>
      <c r="G884" s="87"/>
      <c r="H884" s="87"/>
      <c r="I884" s="87"/>
      <c r="J884" s="87"/>
      <c r="K884" s="88"/>
      <c r="L884" s="72"/>
      <c r="M884" s="3"/>
      <c r="N884" s="73"/>
      <c r="O884" s="74">
        <f>IF(E884=0,"",E884/D883)</f>
        <v>0.93478260869565222</v>
      </c>
      <c r="P884" s="75">
        <v>48</v>
      </c>
      <c r="Q884" s="76">
        <f t="shared" si="130"/>
        <v>0.92307692307692313</v>
      </c>
      <c r="R884" s="76">
        <f t="shared" si="131"/>
        <v>7.6923076923076872E-2</v>
      </c>
    </row>
    <row r="885" spans="1:19" ht="15.75" customHeight="1">
      <c r="A885" s="64">
        <v>2002</v>
      </c>
      <c r="B885" s="87"/>
      <c r="C885" s="87"/>
      <c r="D885" s="87"/>
      <c r="E885" s="87"/>
      <c r="F885" s="87">
        <v>42</v>
      </c>
      <c r="G885" s="87"/>
      <c r="H885" s="87"/>
      <c r="I885" s="87"/>
      <c r="J885" s="87"/>
      <c r="K885" s="88"/>
      <c r="L885" s="72"/>
      <c r="M885" s="3"/>
      <c r="N885" s="73"/>
      <c r="O885" s="74">
        <f>IF(F885=0,"",F885/E884)</f>
        <v>0.97674418604651159</v>
      </c>
      <c r="P885" s="75">
        <v>48</v>
      </c>
      <c r="Q885" s="76">
        <f t="shared" si="130"/>
        <v>1</v>
      </c>
      <c r="R885" s="76">
        <f t="shared" si="131"/>
        <v>0</v>
      </c>
    </row>
    <row r="886" spans="1:19" ht="15.75" customHeight="1">
      <c r="A886" s="64">
        <v>2101</v>
      </c>
      <c r="B886" s="87"/>
      <c r="C886" s="87"/>
      <c r="D886" s="87"/>
      <c r="E886" s="87"/>
      <c r="F886" s="87"/>
      <c r="G886" s="87">
        <v>42</v>
      </c>
      <c r="H886" s="87"/>
      <c r="I886" s="87"/>
      <c r="J886" s="87"/>
      <c r="K886" s="88"/>
      <c r="L886" s="72"/>
      <c r="M886" s="3"/>
      <c r="N886" s="73"/>
      <c r="O886" s="74">
        <f>IF(G886=0,"",G886/F885)</f>
        <v>1</v>
      </c>
      <c r="P886" s="75">
        <v>48</v>
      </c>
      <c r="Q886" s="76">
        <f t="shared" si="130"/>
        <v>1</v>
      </c>
      <c r="R886" s="76">
        <f t="shared" si="131"/>
        <v>0</v>
      </c>
    </row>
    <row r="887" spans="1:19" ht="15.75" customHeight="1">
      <c r="A887" s="64">
        <v>2102</v>
      </c>
      <c r="B887" s="87"/>
      <c r="C887" s="87"/>
      <c r="D887" s="87"/>
      <c r="E887" s="87"/>
      <c r="F887" s="87"/>
      <c r="G887" s="87"/>
      <c r="H887" s="87">
        <v>40</v>
      </c>
      <c r="I887" s="87"/>
      <c r="J887" s="87"/>
      <c r="K887" s="88"/>
      <c r="L887" s="72"/>
      <c r="M887" s="3"/>
      <c r="N887" s="73"/>
      <c r="O887" s="74">
        <f>IF(H887=0,"",H887/G886)</f>
        <v>0.95238095238095233</v>
      </c>
      <c r="P887" s="75">
        <v>48</v>
      </c>
      <c r="Q887" s="76">
        <f t="shared" si="130"/>
        <v>1</v>
      </c>
      <c r="R887" s="76">
        <f t="shared" si="131"/>
        <v>0</v>
      </c>
    </row>
    <row r="888" spans="1:19" ht="15.75" customHeight="1">
      <c r="A888" s="64">
        <v>2201</v>
      </c>
      <c r="B888" s="87"/>
      <c r="C888" s="87"/>
      <c r="D888" s="87"/>
      <c r="E888" s="87"/>
      <c r="F888" s="87"/>
      <c r="G888" s="87"/>
      <c r="H888" s="87"/>
      <c r="I888" s="87">
        <v>40</v>
      </c>
      <c r="J888" s="87"/>
      <c r="K888" s="88"/>
      <c r="L888" s="72"/>
      <c r="M888" s="3"/>
      <c r="N888" s="73"/>
      <c r="O888" s="74">
        <f>IF(I888=0,"",I888/H887)</f>
        <v>1</v>
      </c>
      <c r="P888" s="75">
        <v>48</v>
      </c>
      <c r="Q888" s="76">
        <f t="shared" si="130"/>
        <v>1</v>
      </c>
      <c r="R888" s="76">
        <f t="shared" si="131"/>
        <v>0</v>
      </c>
    </row>
    <row r="889" spans="1:19" ht="15.75" customHeight="1">
      <c r="A889" s="64">
        <v>2202</v>
      </c>
      <c r="B889" s="87"/>
      <c r="C889" s="87"/>
      <c r="D889" s="87"/>
      <c r="E889" s="87"/>
      <c r="F889" s="87"/>
      <c r="G889" s="87"/>
      <c r="H889" s="87"/>
      <c r="I889" s="87"/>
      <c r="J889" s="87">
        <v>36</v>
      </c>
      <c r="K889" s="126">
        <v>28</v>
      </c>
      <c r="L889" s="72"/>
      <c r="M889" s="3"/>
      <c r="N889" s="73"/>
      <c r="O889" s="78">
        <f>IF(J889=0,"",J889/I888)</f>
        <v>0.9</v>
      </c>
      <c r="P889" s="75">
        <v>48</v>
      </c>
      <c r="Q889" s="79">
        <f t="shared" si="130"/>
        <v>1</v>
      </c>
      <c r="R889" s="79">
        <f t="shared" si="131"/>
        <v>0</v>
      </c>
    </row>
    <row r="890" spans="1:19" ht="15.75" customHeight="1">
      <c r="A890" s="64">
        <v>2301</v>
      </c>
      <c r="B890" s="87"/>
      <c r="C890" s="87"/>
      <c r="D890" s="87"/>
      <c r="E890" s="87"/>
      <c r="F890" s="87"/>
      <c r="G890" s="87"/>
      <c r="H890" s="87"/>
      <c r="I890" s="87"/>
      <c r="J890" s="87">
        <v>14</v>
      </c>
      <c r="K890" s="88">
        <v>12</v>
      </c>
      <c r="L890" s="72"/>
      <c r="M890" s="3"/>
      <c r="N890" s="30"/>
      <c r="O890" s="80"/>
      <c r="P890" s="81">
        <v>20</v>
      </c>
      <c r="Q890" s="125"/>
      <c r="R890" s="92"/>
    </row>
    <row r="891" spans="1:19" ht="15.75" customHeight="1">
      <c r="A891" s="64">
        <v>2302</v>
      </c>
      <c r="B891" s="87"/>
      <c r="C891" s="87"/>
      <c r="D891" s="87"/>
      <c r="E891" s="87"/>
      <c r="F891" s="87"/>
      <c r="G891" s="87"/>
      <c r="H891" s="87"/>
      <c r="I891" s="87"/>
      <c r="J891" s="87">
        <v>3</v>
      </c>
      <c r="K891" s="88">
        <v>2</v>
      </c>
      <c r="L891" s="72"/>
      <c r="M891" s="3"/>
      <c r="N891" s="30"/>
      <c r="O891" s="84"/>
      <c r="P891" s="85">
        <v>6</v>
      </c>
      <c r="Q891" s="86"/>
      <c r="R891" s="84"/>
    </row>
    <row r="892" spans="1:19" ht="15.75" customHeight="1">
      <c r="A892" s="64">
        <v>2401</v>
      </c>
      <c r="B892" s="87"/>
      <c r="C892" s="87"/>
      <c r="D892" s="87"/>
      <c r="E892" s="87"/>
      <c r="F892" s="87"/>
      <c r="G892" s="87"/>
      <c r="H892" s="87"/>
      <c r="I892" s="87"/>
      <c r="J892" s="87">
        <v>2</v>
      </c>
      <c r="K892" s="88">
        <v>2</v>
      </c>
      <c r="L892" s="72"/>
      <c r="M892" s="3"/>
      <c r="N892" s="30"/>
      <c r="O892" s="84"/>
      <c r="P892" s="85">
        <v>4</v>
      </c>
      <c r="Q892" s="86"/>
      <c r="R892" s="84"/>
    </row>
    <row r="893" spans="1:19" ht="15.75" customHeight="1">
      <c r="A893" s="64">
        <v>2402</v>
      </c>
      <c r="B893" s="87"/>
      <c r="C893" s="87"/>
      <c r="D893" s="87"/>
      <c r="E893" s="87"/>
      <c r="F893" s="87"/>
      <c r="G893" s="87"/>
      <c r="H893" s="87"/>
      <c r="I893" s="87"/>
      <c r="J893" s="87">
        <v>1</v>
      </c>
      <c r="K893" s="88">
        <v>1</v>
      </c>
      <c r="L893" s="72"/>
      <c r="M893" s="3"/>
      <c r="N893" s="30"/>
      <c r="O893" s="3"/>
      <c r="P893" s="30">
        <v>3</v>
      </c>
      <c r="Q893" s="23"/>
      <c r="R893" s="84"/>
    </row>
    <row r="894" spans="1:19" ht="15.75" customHeight="1">
      <c r="A894" s="64">
        <v>2501</v>
      </c>
      <c r="B894" s="87"/>
      <c r="C894" s="87"/>
      <c r="D894" s="87"/>
      <c r="E894" s="87"/>
      <c r="F894" s="87"/>
      <c r="G894" s="87"/>
      <c r="H894" s="87"/>
      <c r="I894" s="87"/>
      <c r="J894" s="87"/>
      <c r="K894" s="88"/>
      <c r="L894" s="72"/>
      <c r="M894" s="3"/>
      <c r="N894" s="30"/>
      <c r="O894" s="89" t="s">
        <v>83</v>
      </c>
      <c r="P894" s="90">
        <v>41</v>
      </c>
      <c r="Q894" s="120">
        <f>K897</f>
        <v>45</v>
      </c>
      <c r="R894" s="92" t="s">
        <v>11</v>
      </c>
    </row>
    <row r="895" spans="1:19" ht="15.75" customHeight="1">
      <c r="A895" s="64">
        <v>2502</v>
      </c>
      <c r="B895" s="87"/>
      <c r="C895" s="87"/>
      <c r="D895" s="87"/>
      <c r="E895" s="87"/>
      <c r="F895" s="87"/>
      <c r="G895" s="87"/>
      <c r="H895" s="87"/>
      <c r="I895" s="87"/>
      <c r="J895" s="87"/>
      <c r="K895" s="88"/>
      <c r="L895" s="72"/>
      <c r="M895" s="3"/>
      <c r="N895" s="30"/>
      <c r="O895" s="93" t="s">
        <v>85</v>
      </c>
      <c r="P895" s="94">
        <f>IF(P894/B881=0,"",P894/B881)</f>
        <v>0.59420289855072461</v>
      </c>
      <c r="Q895" s="121">
        <f>IF(P894/Q894=0,"",P894/Q894)</f>
        <v>0.91111111111111109</v>
      </c>
      <c r="R895" s="96" t="s">
        <v>86</v>
      </c>
    </row>
    <row r="896" spans="1:19" ht="15.75" customHeight="1">
      <c r="A896" s="64">
        <v>2601</v>
      </c>
      <c r="B896" s="87"/>
      <c r="C896" s="87"/>
      <c r="D896" s="87"/>
      <c r="E896" s="87"/>
      <c r="F896" s="87"/>
      <c r="G896" s="87"/>
      <c r="H896" s="87"/>
      <c r="I896" s="87"/>
      <c r="J896" s="87"/>
      <c r="K896" s="88"/>
      <c r="L896" s="97"/>
      <c r="M896" s="98"/>
      <c r="N896" s="99"/>
      <c r="O896" s="98"/>
      <c r="P896" s="99"/>
      <c r="Q896" s="99"/>
      <c r="R896" s="122"/>
    </row>
    <row r="897" spans="1:19" ht="18" customHeight="1">
      <c r="A897" s="29"/>
      <c r="B897" s="30"/>
      <c r="C897" s="30"/>
      <c r="D897" s="288" t="s">
        <v>111</v>
      </c>
      <c r="E897" s="289"/>
      <c r="F897" s="289"/>
      <c r="G897" s="289"/>
      <c r="H897" s="289"/>
      <c r="I897" s="289"/>
      <c r="J897" s="290"/>
      <c r="K897" s="101">
        <f>SUM(K881:K893)</f>
        <v>45</v>
      </c>
      <c r="L897" s="102">
        <f>IF(K889=0,"",K889/B881)</f>
        <v>0.40579710144927539</v>
      </c>
      <c r="M897" s="102">
        <f>IF(K897=0,"",K897/B881)</f>
        <v>0.65217391304347827</v>
      </c>
      <c r="N897" s="102">
        <f>M897-L897</f>
        <v>0.24637681159420288</v>
      </c>
      <c r="O897" s="3"/>
      <c r="P897" s="30"/>
      <c r="Q897" s="23"/>
      <c r="R897" s="3"/>
    </row>
    <row r="898" spans="1:19" ht="12.75" customHeight="1">
      <c r="L898" s="3"/>
      <c r="M898" s="3"/>
      <c r="O898" s="3"/>
    </row>
    <row r="899" spans="1:19" ht="12.75" customHeight="1">
      <c r="L899" s="3"/>
      <c r="M899" s="3"/>
      <c r="O899" s="3"/>
    </row>
    <row r="900" spans="1:19" ht="26.25" customHeight="1">
      <c r="A900" s="2"/>
      <c r="B900" s="291" t="s">
        <v>99</v>
      </c>
      <c r="C900" s="292"/>
      <c r="D900" s="292"/>
      <c r="E900" s="292"/>
      <c r="F900" s="292"/>
      <c r="G900" s="292"/>
      <c r="H900" s="292"/>
      <c r="I900" s="292"/>
      <c r="J900" s="292"/>
      <c r="K900" s="60" t="s">
        <v>117</v>
      </c>
      <c r="L900" s="60"/>
      <c r="M900" s="60"/>
      <c r="N900" s="30"/>
      <c r="O900" s="3"/>
      <c r="P900" s="30"/>
      <c r="Q900" s="30"/>
      <c r="R900" s="30"/>
    </row>
    <row r="901" spans="1:19" ht="20.25" customHeight="1">
      <c r="A901" s="293" t="s">
        <v>10</v>
      </c>
      <c r="B901" s="294" t="s">
        <v>100</v>
      </c>
      <c r="C901" s="289"/>
      <c r="D901" s="289"/>
      <c r="E901" s="289"/>
      <c r="F901" s="289"/>
      <c r="G901" s="289"/>
      <c r="H901" s="289"/>
      <c r="I901" s="289"/>
      <c r="J901" s="290"/>
      <c r="K901" s="295" t="s">
        <v>11</v>
      </c>
      <c r="L901" s="286" t="s">
        <v>3</v>
      </c>
      <c r="M901" s="286" t="s">
        <v>4</v>
      </c>
      <c r="N901" s="284" t="s">
        <v>5</v>
      </c>
      <c r="O901" s="286" t="s">
        <v>6</v>
      </c>
      <c r="P901" s="287" t="s">
        <v>7</v>
      </c>
      <c r="Q901" s="287" t="s">
        <v>8</v>
      </c>
      <c r="R901" s="286" t="s">
        <v>101</v>
      </c>
    </row>
    <row r="902" spans="1:19" ht="15.75" customHeight="1">
      <c r="A902" s="285"/>
      <c r="B902" s="64" t="s">
        <v>102</v>
      </c>
      <c r="C902" s="64" t="s">
        <v>103</v>
      </c>
      <c r="D902" s="64" t="s">
        <v>104</v>
      </c>
      <c r="E902" s="64" t="s">
        <v>105</v>
      </c>
      <c r="F902" s="64" t="s">
        <v>106</v>
      </c>
      <c r="G902" s="64" t="s">
        <v>107</v>
      </c>
      <c r="H902" s="64" t="s">
        <v>108</v>
      </c>
      <c r="I902" s="64" t="s">
        <v>109</v>
      </c>
      <c r="J902" s="64" t="s">
        <v>110</v>
      </c>
      <c r="K902" s="285"/>
      <c r="L902" s="285"/>
      <c r="M902" s="285"/>
      <c r="N902" s="285"/>
      <c r="O902" s="285"/>
      <c r="P902" s="285"/>
      <c r="Q902" s="285"/>
      <c r="R902" s="285"/>
    </row>
    <row r="903" spans="1:19" ht="15.75" customHeight="1">
      <c r="A903" s="64">
        <v>1901</v>
      </c>
      <c r="B903" s="65">
        <v>66</v>
      </c>
      <c r="C903" s="87"/>
      <c r="D903" s="87"/>
      <c r="E903" s="87"/>
      <c r="F903" s="87"/>
      <c r="G903" s="87"/>
      <c r="H903" s="87"/>
      <c r="I903" s="87"/>
      <c r="J903" s="87"/>
      <c r="K903" s="88"/>
      <c r="L903" s="67"/>
      <c r="M903" s="49"/>
      <c r="N903" s="68"/>
      <c r="O903" s="107"/>
      <c r="P903" s="70">
        <f>B903</f>
        <v>66</v>
      </c>
      <c r="Q903" s="108"/>
      <c r="R903" s="107"/>
    </row>
    <row r="904" spans="1:19" ht="15.75" customHeight="1">
      <c r="A904" s="64">
        <v>1902</v>
      </c>
      <c r="B904" s="87"/>
      <c r="C904" s="87">
        <v>50</v>
      </c>
      <c r="D904" s="87"/>
      <c r="E904" s="87"/>
      <c r="F904" s="87"/>
      <c r="G904" s="87"/>
      <c r="H904" s="87"/>
      <c r="I904" s="87"/>
      <c r="J904" s="87"/>
      <c r="K904" s="88"/>
      <c r="L904" s="72"/>
      <c r="M904" s="3"/>
      <c r="N904" s="73"/>
      <c r="O904" s="74">
        <f>IF(C904=0,"",C904/B903)</f>
        <v>0.75757575757575757</v>
      </c>
      <c r="P904" s="75">
        <v>50</v>
      </c>
      <c r="Q904" s="76">
        <f t="shared" ref="Q904:Q911" si="132">IF(P904=0,"",P904/P903)</f>
        <v>0.75757575757575757</v>
      </c>
      <c r="R904" s="76">
        <f t="shared" ref="R904:R911" si="133">IF(P904=0,"",100%-Q904)</f>
        <v>0.24242424242424243</v>
      </c>
    </row>
    <row r="905" spans="1:19" ht="15.75" customHeight="1">
      <c r="A905" s="64">
        <v>2001</v>
      </c>
      <c r="B905" s="87"/>
      <c r="C905" s="87"/>
      <c r="D905" s="87">
        <v>37</v>
      </c>
      <c r="E905" s="87"/>
      <c r="F905" s="87"/>
      <c r="G905" s="87"/>
      <c r="H905" s="87"/>
      <c r="I905" s="87"/>
      <c r="J905" s="87"/>
      <c r="K905" s="88"/>
      <c r="L905" s="72"/>
      <c r="M905" s="3"/>
      <c r="N905" s="73"/>
      <c r="O905" s="74">
        <f>IF(D905=0,"",D905/C904)</f>
        <v>0.74</v>
      </c>
      <c r="P905" s="75">
        <v>49</v>
      </c>
      <c r="Q905" s="76">
        <f t="shared" si="132"/>
        <v>0.98</v>
      </c>
      <c r="R905" s="76">
        <f t="shared" si="133"/>
        <v>2.0000000000000018E-2</v>
      </c>
      <c r="S905" s="8">
        <f>P905/P903</f>
        <v>0.74242424242424243</v>
      </c>
    </row>
    <row r="906" spans="1:19" ht="15.75" customHeight="1">
      <c r="A906" s="64">
        <v>2002</v>
      </c>
      <c r="B906" s="87"/>
      <c r="C906" s="87"/>
      <c r="D906" s="87"/>
      <c r="E906" s="87">
        <v>37</v>
      </c>
      <c r="F906" s="87"/>
      <c r="G906" s="87"/>
      <c r="H906" s="87"/>
      <c r="I906" s="87"/>
      <c r="J906" s="87"/>
      <c r="K906" s="88"/>
      <c r="L906" s="72"/>
      <c r="M906" s="3"/>
      <c r="N906" s="73"/>
      <c r="O906" s="74">
        <f>IF(E906=0,"",E906/D905)</f>
        <v>1</v>
      </c>
      <c r="P906" s="75">
        <v>48</v>
      </c>
      <c r="Q906" s="76">
        <f t="shared" si="132"/>
        <v>0.97959183673469385</v>
      </c>
      <c r="R906" s="76">
        <f t="shared" si="133"/>
        <v>2.0408163265306145E-2</v>
      </c>
    </row>
    <row r="907" spans="1:19" ht="15.75" customHeight="1">
      <c r="A907" s="64">
        <v>2101</v>
      </c>
      <c r="B907" s="87"/>
      <c r="C907" s="87"/>
      <c r="D907" s="87"/>
      <c r="E907" s="87"/>
      <c r="F907" s="87">
        <v>35</v>
      </c>
      <c r="G907" s="87"/>
      <c r="H907" s="87"/>
      <c r="I907" s="87"/>
      <c r="J907" s="87"/>
      <c r="K907" s="88"/>
      <c r="L907" s="72"/>
      <c r="M907" s="3"/>
      <c r="N907" s="73"/>
      <c r="O907" s="74">
        <f>IF(F907=0,"",F907/E906)</f>
        <v>0.94594594594594594</v>
      </c>
      <c r="P907" s="75">
        <v>46</v>
      </c>
      <c r="Q907" s="76">
        <f t="shared" si="132"/>
        <v>0.95833333333333337</v>
      </c>
      <c r="R907" s="76">
        <f t="shared" si="133"/>
        <v>4.166666666666663E-2</v>
      </c>
    </row>
    <row r="908" spans="1:19" ht="15.75" customHeight="1">
      <c r="A908" s="64">
        <v>2102</v>
      </c>
      <c r="B908" s="87"/>
      <c r="C908" s="87"/>
      <c r="D908" s="87"/>
      <c r="E908" s="87"/>
      <c r="F908" s="87"/>
      <c r="G908" s="87">
        <v>35</v>
      </c>
      <c r="H908" s="87"/>
      <c r="I908" s="87"/>
      <c r="J908" s="87"/>
      <c r="K908" s="88"/>
      <c r="L908" s="72"/>
      <c r="M908" s="3"/>
      <c r="N908" s="73"/>
      <c r="O908" s="74">
        <f>IF(G908=0,"",G908/F907)</f>
        <v>1</v>
      </c>
      <c r="P908" s="75">
        <v>46</v>
      </c>
      <c r="Q908" s="76">
        <f t="shared" si="132"/>
        <v>1</v>
      </c>
      <c r="R908" s="76">
        <f t="shared" si="133"/>
        <v>0</v>
      </c>
    </row>
    <row r="909" spans="1:19" ht="15.75" customHeight="1">
      <c r="A909" s="64">
        <v>2201</v>
      </c>
      <c r="B909" s="87"/>
      <c r="C909" s="87"/>
      <c r="D909" s="87"/>
      <c r="E909" s="87"/>
      <c r="F909" s="87"/>
      <c r="G909" s="87"/>
      <c r="H909" s="87">
        <v>35</v>
      </c>
      <c r="I909" s="87"/>
      <c r="J909" s="87"/>
      <c r="K909" s="88"/>
      <c r="L909" s="72"/>
      <c r="M909" s="3"/>
      <c r="N909" s="73"/>
      <c r="O909" s="74">
        <f>IF(H909=0,"",H909/G908)</f>
        <v>1</v>
      </c>
      <c r="P909" s="75">
        <v>44</v>
      </c>
      <c r="Q909" s="76">
        <f t="shared" si="132"/>
        <v>0.95652173913043481</v>
      </c>
      <c r="R909" s="76">
        <f t="shared" si="133"/>
        <v>4.3478260869565188E-2</v>
      </c>
    </row>
    <row r="910" spans="1:19" ht="15.75" customHeight="1">
      <c r="A910" s="64">
        <v>2202</v>
      </c>
      <c r="B910" s="87"/>
      <c r="C910" s="87"/>
      <c r="D910" s="87"/>
      <c r="E910" s="87"/>
      <c r="F910" s="87"/>
      <c r="G910" s="87"/>
      <c r="H910" s="87"/>
      <c r="I910" s="87">
        <v>35</v>
      </c>
      <c r="J910" s="87"/>
      <c r="K910" s="88"/>
      <c r="L910" s="72"/>
      <c r="M910" s="3"/>
      <c r="N910" s="73"/>
      <c r="O910" s="74">
        <f>IF(I910=0,"",I910/H909)</f>
        <v>1</v>
      </c>
      <c r="P910" s="75">
        <v>42</v>
      </c>
      <c r="Q910" s="76">
        <f t="shared" si="132"/>
        <v>0.95454545454545459</v>
      </c>
      <c r="R910" s="76">
        <f t="shared" si="133"/>
        <v>4.5454545454545414E-2</v>
      </c>
    </row>
    <row r="911" spans="1:19" ht="15.75" customHeight="1">
      <c r="A911" s="64">
        <v>2301</v>
      </c>
      <c r="B911" s="87"/>
      <c r="C911" s="87"/>
      <c r="D911" s="87"/>
      <c r="E911" s="87"/>
      <c r="F911" s="87"/>
      <c r="G911" s="87"/>
      <c r="H911" s="87"/>
      <c r="I911" s="87"/>
      <c r="J911" s="87">
        <v>33</v>
      </c>
      <c r="K911" s="88">
        <v>23</v>
      </c>
      <c r="L911" s="72"/>
      <c r="M911" s="3"/>
      <c r="N911" s="73"/>
      <c r="O911" s="78">
        <f>IF(J911=0,"",J911/I910)</f>
        <v>0.94285714285714284</v>
      </c>
      <c r="P911" s="75">
        <v>42</v>
      </c>
      <c r="Q911" s="79">
        <f t="shared" si="132"/>
        <v>1</v>
      </c>
      <c r="R911" s="79">
        <f t="shared" si="133"/>
        <v>0</v>
      </c>
    </row>
    <row r="912" spans="1:19" ht="15.75" customHeight="1">
      <c r="A912" s="64">
        <v>2302</v>
      </c>
      <c r="B912" s="87"/>
      <c r="C912" s="87"/>
      <c r="D912" s="87"/>
      <c r="E912" s="87"/>
      <c r="F912" s="87"/>
      <c r="G912" s="87"/>
      <c r="H912" s="87"/>
      <c r="I912" s="87"/>
      <c r="J912" s="87">
        <v>11</v>
      </c>
      <c r="K912" s="88">
        <v>8</v>
      </c>
      <c r="L912" s="72"/>
      <c r="M912" s="3"/>
      <c r="N912" s="30"/>
      <c r="O912" s="80"/>
      <c r="P912" s="81">
        <v>17</v>
      </c>
      <c r="Q912" s="125"/>
      <c r="R912" s="92"/>
    </row>
    <row r="913" spans="1:19" ht="15.75" customHeight="1">
      <c r="A913" s="64">
        <v>2401</v>
      </c>
      <c r="B913" s="87"/>
      <c r="C913" s="87"/>
      <c r="D913" s="87"/>
      <c r="E913" s="87"/>
      <c r="F913" s="87"/>
      <c r="G913" s="87"/>
      <c r="H913" s="87"/>
      <c r="I913" s="87"/>
      <c r="J913" s="87">
        <v>3</v>
      </c>
      <c r="K913" s="88">
        <v>2</v>
      </c>
      <c r="L913" s="72"/>
      <c r="M913" s="3"/>
      <c r="N913" s="30"/>
      <c r="O913" s="84"/>
      <c r="P913" s="85">
        <v>9</v>
      </c>
      <c r="Q913" s="86"/>
      <c r="R913" s="84"/>
    </row>
    <row r="914" spans="1:19" ht="15.75" customHeight="1">
      <c r="A914" s="64">
        <v>2402</v>
      </c>
      <c r="B914" s="87"/>
      <c r="C914" s="87"/>
      <c r="D914" s="87"/>
      <c r="E914" s="87"/>
      <c r="F914" s="87"/>
      <c r="G914" s="87"/>
      <c r="H914" s="87"/>
      <c r="I914" s="87"/>
      <c r="J914" s="87">
        <v>3</v>
      </c>
      <c r="K914" s="88">
        <v>1</v>
      </c>
      <c r="L914" s="72"/>
      <c r="M914" s="3"/>
      <c r="N914" s="30"/>
      <c r="O914" s="84"/>
      <c r="P914" s="85">
        <v>5</v>
      </c>
      <c r="Q914" s="86"/>
      <c r="R914" s="84"/>
    </row>
    <row r="915" spans="1:19" ht="15.75" customHeight="1">
      <c r="A915" s="64">
        <v>2501</v>
      </c>
      <c r="B915" s="87"/>
      <c r="C915" s="87"/>
      <c r="D915" s="87"/>
      <c r="E915" s="87"/>
      <c r="F915" s="87"/>
      <c r="G915" s="87"/>
      <c r="H915" s="87"/>
      <c r="I915" s="87"/>
      <c r="J915" s="87"/>
      <c r="K915" s="88"/>
      <c r="L915" s="72"/>
      <c r="M915" s="3"/>
      <c r="N915" s="30"/>
      <c r="O915" s="3"/>
      <c r="P915" s="30"/>
      <c r="Q915" s="23"/>
      <c r="R915" s="84"/>
    </row>
    <row r="916" spans="1:19" ht="15.75" customHeight="1">
      <c r="A916" s="64">
        <v>2601</v>
      </c>
      <c r="B916" s="87"/>
      <c r="C916" s="87"/>
      <c r="D916" s="87"/>
      <c r="E916" s="87"/>
      <c r="F916" s="87"/>
      <c r="G916" s="87"/>
      <c r="H916" s="87"/>
      <c r="I916" s="87"/>
      <c r="J916" s="87"/>
      <c r="K916" s="88"/>
      <c r="L916" s="72"/>
      <c r="M916" s="3"/>
      <c r="N916" s="30"/>
      <c r="O916" s="89" t="s">
        <v>83</v>
      </c>
      <c r="P916" s="90">
        <v>20</v>
      </c>
      <c r="Q916" s="120">
        <f>K919</f>
        <v>34</v>
      </c>
      <c r="R916" s="92" t="s">
        <v>11</v>
      </c>
    </row>
    <row r="917" spans="1:19" ht="15.75" customHeight="1">
      <c r="A917" s="64">
        <v>2602</v>
      </c>
      <c r="B917" s="87"/>
      <c r="C917" s="87"/>
      <c r="D917" s="87"/>
      <c r="E917" s="87"/>
      <c r="F917" s="87"/>
      <c r="G917" s="87"/>
      <c r="H917" s="87"/>
      <c r="I917" s="87"/>
      <c r="J917" s="87"/>
      <c r="K917" s="88"/>
      <c r="L917" s="72"/>
      <c r="M917" s="3"/>
      <c r="N917" s="30"/>
      <c r="O917" s="93" t="s">
        <v>85</v>
      </c>
      <c r="P917" s="94">
        <f>IF(P916/B903=0,"",P916/B903)</f>
        <v>0.30303030303030304</v>
      </c>
      <c r="Q917" s="121">
        <f>IF(P916/Q916=0,"",P916/Q916)</f>
        <v>0.58823529411764708</v>
      </c>
      <c r="R917" s="96" t="s">
        <v>86</v>
      </c>
    </row>
    <row r="918" spans="1:19" ht="15.75" customHeight="1">
      <c r="A918" s="64">
        <v>2701</v>
      </c>
      <c r="B918" s="87"/>
      <c r="C918" s="87"/>
      <c r="D918" s="87"/>
      <c r="E918" s="87"/>
      <c r="F918" s="87"/>
      <c r="G918" s="87"/>
      <c r="H918" s="87"/>
      <c r="I918" s="87"/>
      <c r="J918" s="87"/>
      <c r="K918" s="88"/>
      <c r="L918" s="97"/>
      <c r="M918" s="98"/>
      <c r="N918" s="99"/>
      <c r="O918" s="98"/>
      <c r="P918" s="99"/>
      <c r="Q918" s="99"/>
      <c r="R918" s="122"/>
    </row>
    <row r="919" spans="1:19" ht="18" customHeight="1">
      <c r="A919" s="29"/>
      <c r="B919" s="30"/>
      <c r="C919" s="30"/>
      <c r="D919" s="288" t="s">
        <v>111</v>
      </c>
      <c r="E919" s="289"/>
      <c r="F919" s="289"/>
      <c r="G919" s="289"/>
      <c r="H919" s="289"/>
      <c r="I919" s="289"/>
      <c r="J919" s="290"/>
      <c r="K919" s="101">
        <f>SUM(K903:K915)</f>
        <v>34</v>
      </c>
      <c r="L919" s="102">
        <f>IF(K911=0,"",K911/B903)</f>
        <v>0.34848484848484851</v>
      </c>
      <c r="M919" s="102">
        <f>IF(K919=0,"",K919/B903)</f>
        <v>0.51515151515151514</v>
      </c>
      <c r="N919" s="102">
        <f>IF(K911=0,"",M919-L919)</f>
        <v>0.16666666666666663</v>
      </c>
      <c r="O919" s="3"/>
      <c r="P919" s="30"/>
      <c r="Q919" s="23"/>
      <c r="R919" s="3"/>
    </row>
    <row r="920" spans="1:19" ht="12.75" customHeight="1">
      <c r="L920" s="3"/>
      <c r="M920" s="3"/>
      <c r="O920" s="3"/>
    </row>
    <row r="921" spans="1:19" ht="12.75" customHeight="1">
      <c r="L921" s="3"/>
      <c r="M921" s="3"/>
      <c r="O921" s="3"/>
    </row>
    <row r="922" spans="1:19" ht="26.25" customHeight="1">
      <c r="A922" s="2"/>
      <c r="B922" s="291" t="s">
        <v>99</v>
      </c>
      <c r="C922" s="292"/>
      <c r="D922" s="292"/>
      <c r="E922" s="292"/>
      <c r="F922" s="292"/>
      <c r="G922" s="292"/>
      <c r="H922" s="292"/>
      <c r="I922" s="292"/>
      <c r="J922" s="292"/>
      <c r="K922" s="60" t="s">
        <v>118</v>
      </c>
      <c r="L922" s="60"/>
      <c r="M922" s="60"/>
      <c r="N922" s="30"/>
      <c r="O922" s="3"/>
      <c r="P922" s="30"/>
      <c r="Q922" s="30"/>
      <c r="R922" s="30"/>
    </row>
    <row r="923" spans="1:19" ht="20.25" customHeight="1">
      <c r="A923" s="293" t="s">
        <v>10</v>
      </c>
      <c r="B923" s="294" t="s">
        <v>100</v>
      </c>
      <c r="C923" s="289"/>
      <c r="D923" s="289"/>
      <c r="E923" s="289"/>
      <c r="F923" s="289"/>
      <c r="G923" s="289"/>
      <c r="H923" s="289"/>
      <c r="I923" s="289"/>
      <c r="J923" s="290"/>
      <c r="K923" s="295" t="s">
        <v>11</v>
      </c>
      <c r="L923" s="286" t="s">
        <v>3</v>
      </c>
      <c r="M923" s="286" t="s">
        <v>4</v>
      </c>
      <c r="N923" s="284" t="s">
        <v>5</v>
      </c>
      <c r="O923" s="286" t="s">
        <v>6</v>
      </c>
      <c r="P923" s="287" t="s">
        <v>7</v>
      </c>
      <c r="Q923" s="287" t="s">
        <v>8</v>
      </c>
      <c r="R923" s="286" t="s">
        <v>101</v>
      </c>
    </row>
    <row r="924" spans="1:19" ht="15.75" customHeight="1">
      <c r="A924" s="285"/>
      <c r="B924" s="64" t="s">
        <v>102</v>
      </c>
      <c r="C924" s="64" t="s">
        <v>103</v>
      </c>
      <c r="D924" s="64" t="s">
        <v>104</v>
      </c>
      <c r="E924" s="64" t="s">
        <v>105</v>
      </c>
      <c r="F924" s="64" t="s">
        <v>106</v>
      </c>
      <c r="G924" s="64" t="s">
        <v>107</v>
      </c>
      <c r="H924" s="64" t="s">
        <v>108</v>
      </c>
      <c r="I924" s="64" t="s">
        <v>109</v>
      </c>
      <c r="J924" s="64" t="s">
        <v>110</v>
      </c>
      <c r="K924" s="285"/>
      <c r="L924" s="285"/>
      <c r="M924" s="285"/>
      <c r="N924" s="285"/>
      <c r="O924" s="285"/>
      <c r="P924" s="285"/>
      <c r="Q924" s="285"/>
      <c r="R924" s="285"/>
    </row>
    <row r="925" spans="1:19" ht="15.75" customHeight="1">
      <c r="A925" s="64">
        <v>1902</v>
      </c>
      <c r="B925" s="65">
        <v>82</v>
      </c>
      <c r="C925" s="87"/>
      <c r="D925" s="87"/>
      <c r="E925" s="87"/>
      <c r="F925" s="87"/>
      <c r="G925" s="87"/>
      <c r="H925" s="87"/>
      <c r="I925" s="87"/>
      <c r="J925" s="87"/>
      <c r="K925" s="88"/>
      <c r="L925" s="67"/>
      <c r="M925" s="49"/>
      <c r="N925" s="68"/>
      <c r="O925" s="107"/>
      <c r="P925" s="70">
        <f>B925</f>
        <v>82</v>
      </c>
      <c r="Q925" s="108"/>
      <c r="R925" s="107"/>
    </row>
    <row r="926" spans="1:19" ht="15.75" customHeight="1">
      <c r="A926" s="64">
        <v>2001</v>
      </c>
      <c r="B926" s="87"/>
      <c r="C926" s="87">
        <v>70</v>
      </c>
      <c r="D926" s="87"/>
      <c r="E926" s="87"/>
      <c r="F926" s="87"/>
      <c r="G926" s="87"/>
      <c r="H926" s="87"/>
      <c r="I926" s="87"/>
      <c r="J926" s="87"/>
      <c r="K926" s="88"/>
      <c r="L926" s="72"/>
      <c r="M926" s="3"/>
      <c r="N926" s="73"/>
      <c r="O926" s="74">
        <f>IF(C926=0,"",C926/B925)</f>
        <v>0.85365853658536583</v>
      </c>
      <c r="P926" s="75">
        <v>70</v>
      </c>
      <c r="Q926" s="76">
        <f t="shared" ref="Q926:Q933" si="134">IF(P926=0,"",P926/P925)</f>
        <v>0.85365853658536583</v>
      </c>
      <c r="R926" s="76">
        <f t="shared" ref="R926:R933" si="135">IF(P926=0,"",100%-Q926)</f>
        <v>0.14634146341463417</v>
      </c>
    </row>
    <row r="927" spans="1:19" ht="15.75" customHeight="1">
      <c r="A927" s="64">
        <v>2002</v>
      </c>
      <c r="B927" s="87"/>
      <c r="C927" s="87"/>
      <c r="D927" s="87">
        <v>61</v>
      </c>
      <c r="E927" s="87"/>
      <c r="F927" s="87"/>
      <c r="G927" s="87"/>
      <c r="H927" s="87"/>
      <c r="I927" s="87"/>
      <c r="J927" s="87"/>
      <c r="K927" s="88"/>
      <c r="L927" s="72"/>
      <c r="M927" s="3"/>
      <c r="N927" s="73"/>
      <c r="O927" s="74">
        <f>IF(D927=0,"",D927/C926)</f>
        <v>0.87142857142857144</v>
      </c>
      <c r="P927" s="75">
        <v>64</v>
      </c>
      <c r="Q927" s="76">
        <f t="shared" si="134"/>
        <v>0.91428571428571426</v>
      </c>
      <c r="R927" s="76">
        <f t="shared" si="135"/>
        <v>8.5714285714285743E-2</v>
      </c>
      <c r="S927" s="8">
        <f>P927/P925</f>
        <v>0.78048780487804881</v>
      </c>
    </row>
    <row r="928" spans="1:19" ht="15.75" customHeight="1">
      <c r="A928" s="64">
        <v>2101</v>
      </c>
      <c r="B928" s="87"/>
      <c r="C928" s="87"/>
      <c r="D928" s="87"/>
      <c r="E928" s="87">
        <v>55</v>
      </c>
      <c r="F928" s="87"/>
      <c r="G928" s="87"/>
      <c r="H928" s="87"/>
      <c r="I928" s="87"/>
      <c r="J928" s="87"/>
      <c r="K928" s="88"/>
      <c r="L928" s="72"/>
      <c r="M928" s="3"/>
      <c r="N928" s="73"/>
      <c r="O928" s="74">
        <f>IF(E928=0,"",E928/D927)</f>
        <v>0.90163934426229508</v>
      </c>
      <c r="P928" s="75">
        <v>58</v>
      </c>
      <c r="Q928" s="76">
        <f t="shared" si="134"/>
        <v>0.90625</v>
      </c>
      <c r="R928" s="76">
        <f t="shared" si="135"/>
        <v>9.375E-2</v>
      </c>
    </row>
    <row r="929" spans="1:18" ht="15.75" customHeight="1">
      <c r="A929" s="64">
        <v>2102</v>
      </c>
      <c r="B929" s="87"/>
      <c r="C929" s="87"/>
      <c r="D929" s="87"/>
      <c r="E929" s="87"/>
      <c r="F929" s="87">
        <v>49</v>
      </c>
      <c r="G929" s="87"/>
      <c r="H929" s="87"/>
      <c r="I929" s="87"/>
      <c r="J929" s="87"/>
      <c r="K929" s="88"/>
      <c r="L929" s="72"/>
      <c r="M929" s="3"/>
      <c r="N929" s="73"/>
      <c r="O929" s="74">
        <f>IF(F929=0,"",F929/E928)</f>
        <v>0.89090909090909087</v>
      </c>
      <c r="P929" s="75">
        <v>57</v>
      </c>
      <c r="Q929" s="76">
        <f t="shared" si="134"/>
        <v>0.98275862068965514</v>
      </c>
      <c r="R929" s="76">
        <f t="shared" si="135"/>
        <v>1.7241379310344862E-2</v>
      </c>
    </row>
    <row r="930" spans="1:18" ht="15.75" customHeight="1">
      <c r="A930" s="64">
        <v>2201</v>
      </c>
      <c r="B930" s="87"/>
      <c r="C930" s="87"/>
      <c r="D930" s="87"/>
      <c r="E930" s="87"/>
      <c r="F930" s="87"/>
      <c r="G930" s="87">
        <v>46</v>
      </c>
      <c r="H930" s="87"/>
      <c r="I930" s="87"/>
      <c r="J930" s="87"/>
      <c r="K930" s="88"/>
      <c r="L930" s="72"/>
      <c r="M930" s="3"/>
      <c r="N930" s="73"/>
      <c r="O930" s="74">
        <f>IF(G930=0,"",G930/F929)</f>
        <v>0.93877551020408168</v>
      </c>
      <c r="P930" s="75">
        <v>57</v>
      </c>
      <c r="Q930" s="76">
        <f t="shared" si="134"/>
        <v>1</v>
      </c>
      <c r="R930" s="76">
        <f t="shared" si="135"/>
        <v>0</v>
      </c>
    </row>
    <row r="931" spans="1:18" ht="15.75" customHeight="1">
      <c r="A931" s="64">
        <v>2202</v>
      </c>
      <c r="B931" s="87"/>
      <c r="C931" s="87"/>
      <c r="D931" s="87"/>
      <c r="E931" s="87"/>
      <c r="F931" s="87"/>
      <c r="G931" s="87"/>
      <c r="H931" s="87">
        <v>38</v>
      </c>
      <c r="I931" s="87"/>
      <c r="J931" s="87"/>
      <c r="K931" s="88"/>
      <c r="L931" s="72"/>
      <c r="M931" s="3"/>
      <c r="N931" s="73"/>
      <c r="O931" s="74">
        <f>IF(H931=0,"",H931/G930)</f>
        <v>0.82608695652173914</v>
      </c>
      <c r="P931" s="75">
        <v>57</v>
      </c>
      <c r="Q931" s="76">
        <f t="shared" si="134"/>
        <v>1</v>
      </c>
      <c r="R931" s="76">
        <f t="shared" si="135"/>
        <v>0</v>
      </c>
    </row>
    <row r="932" spans="1:18" ht="15.75" customHeight="1">
      <c r="A932" s="64">
        <v>2301</v>
      </c>
      <c r="B932" s="87"/>
      <c r="C932" s="87"/>
      <c r="D932" s="87"/>
      <c r="E932" s="87"/>
      <c r="F932" s="87"/>
      <c r="G932" s="87"/>
      <c r="H932" s="87"/>
      <c r="I932" s="87">
        <v>36</v>
      </c>
      <c r="J932" s="87"/>
      <c r="K932" s="88"/>
      <c r="L932" s="72"/>
      <c r="M932" s="3"/>
      <c r="N932" s="73"/>
      <c r="O932" s="74">
        <f>IF(I932=0,"",I932/H931)</f>
        <v>0.94736842105263153</v>
      </c>
      <c r="P932" s="75">
        <v>55</v>
      </c>
      <c r="Q932" s="76">
        <f t="shared" si="134"/>
        <v>0.96491228070175439</v>
      </c>
      <c r="R932" s="76">
        <f t="shared" si="135"/>
        <v>3.5087719298245612E-2</v>
      </c>
    </row>
    <row r="933" spans="1:18" ht="15.75" customHeight="1">
      <c r="A933" s="64">
        <v>2302</v>
      </c>
      <c r="B933" s="87"/>
      <c r="C933" s="87"/>
      <c r="D933" s="87"/>
      <c r="E933" s="87"/>
      <c r="F933" s="87"/>
      <c r="G933" s="87"/>
      <c r="H933" s="87"/>
      <c r="I933" s="87"/>
      <c r="J933" s="87">
        <v>21</v>
      </c>
      <c r="K933" s="88">
        <v>12</v>
      </c>
      <c r="L933" s="72"/>
      <c r="M933" s="3"/>
      <c r="N933" s="73"/>
      <c r="O933" s="78">
        <f>IF(J933=0,"",J933/I932)</f>
        <v>0.58333333333333337</v>
      </c>
      <c r="P933" s="75">
        <v>54</v>
      </c>
      <c r="Q933" s="79">
        <f t="shared" si="134"/>
        <v>0.98181818181818181</v>
      </c>
      <c r="R933" s="79">
        <f t="shared" si="135"/>
        <v>1.8181818181818188E-2</v>
      </c>
    </row>
    <row r="934" spans="1:18" ht="15.75" customHeight="1">
      <c r="A934" s="64">
        <v>2401</v>
      </c>
      <c r="B934" s="87"/>
      <c r="C934" s="87"/>
      <c r="D934" s="87"/>
      <c r="E934" s="87"/>
      <c r="F934" s="87"/>
      <c r="G934" s="87"/>
      <c r="H934" s="87"/>
      <c r="I934" s="87"/>
      <c r="J934" s="87">
        <v>29</v>
      </c>
      <c r="K934" s="88">
        <v>19</v>
      </c>
      <c r="L934" s="72"/>
      <c r="M934" s="3"/>
      <c r="N934" s="30"/>
      <c r="O934" s="80"/>
      <c r="P934" s="81">
        <v>42</v>
      </c>
      <c r="Q934" s="82"/>
      <c r="R934" s="83"/>
    </row>
    <row r="935" spans="1:18" ht="15.75" customHeight="1">
      <c r="A935" s="64">
        <v>2402</v>
      </c>
      <c r="B935" s="87"/>
      <c r="C935" s="87"/>
      <c r="D935" s="87"/>
      <c r="E935" s="87"/>
      <c r="F935" s="87"/>
      <c r="G935" s="87"/>
      <c r="H935" s="87"/>
      <c r="I935" s="87"/>
      <c r="J935" s="87">
        <v>11</v>
      </c>
      <c r="K935" s="88">
        <v>7</v>
      </c>
      <c r="L935" s="72"/>
      <c r="M935" s="3"/>
      <c r="N935" s="30"/>
      <c r="O935" s="84"/>
      <c r="P935" s="85">
        <v>21</v>
      </c>
      <c r="Q935" s="86"/>
      <c r="R935" s="84"/>
    </row>
    <row r="936" spans="1:18" ht="15.75" customHeight="1">
      <c r="A936" s="64">
        <v>2501</v>
      </c>
      <c r="B936" s="87"/>
      <c r="C936" s="87"/>
      <c r="D936" s="87"/>
      <c r="E936" s="87"/>
      <c r="F936" s="87"/>
      <c r="G936" s="87"/>
      <c r="H936" s="87"/>
      <c r="I936" s="87"/>
      <c r="J936" s="87"/>
      <c r="K936" s="88"/>
      <c r="L936" s="72"/>
      <c r="M936" s="3"/>
      <c r="N936" s="30"/>
      <c r="O936" s="84"/>
      <c r="P936" s="85"/>
      <c r="Q936" s="86"/>
      <c r="R936" s="84"/>
    </row>
    <row r="937" spans="1:18" ht="15.75" customHeight="1">
      <c r="A937" s="64">
        <v>2502</v>
      </c>
      <c r="B937" s="87"/>
      <c r="C937" s="87"/>
      <c r="D937" s="87"/>
      <c r="E937" s="87"/>
      <c r="F937" s="87"/>
      <c r="G937" s="87"/>
      <c r="H937" s="87" t="s">
        <v>27</v>
      </c>
      <c r="I937" s="87"/>
      <c r="J937" s="87"/>
      <c r="K937" s="88"/>
      <c r="L937" s="72"/>
      <c r="M937" s="3"/>
      <c r="N937" s="30"/>
      <c r="O937" s="3"/>
      <c r="P937" s="30"/>
      <c r="Q937" s="23"/>
      <c r="R937" s="84"/>
    </row>
    <row r="938" spans="1:18" ht="15.75" customHeight="1">
      <c r="A938" s="64">
        <v>2601</v>
      </c>
      <c r="B938" s="87"/>
      <c r="C938" s="87"/>
      <c r="D938" s="87"/>
      <c r="E938" s="87"/>
      <c r="F938" s="87"/>
      <c r="G938" s="87"/>
      <c r="H938" s="87"/>
      <c r="I938" s="87"/>
      <c r="J938" s="87"/>
      <c r="K938" s="88"/>
      <c r="L938" s="72"/>
      <c r="M938" s="3"/>
      <c r="N938" s="30"/>
      <c r="O938" s="89" t="s">
        <v>83</v>
      </c>
      <c r="P938" s="90">
        <v>8</v>
      </c>
      <c r="Q938" s="120">
        <f>K941</f>
        <v>38</v>
      </c>
      <c r="R938" s="92" t="s">
        <v>11</v>
      </c>
    </row>
    <row r="939" spans="1:18" ht="15.75" customHeight="1">
      <c r="A939" s="64">
        <v>2602</v>
      </c>
      <c r="B939" s="87"/>
      <c r="C939" s="87"/>
      <c r="D939" s="87"/>
      <c r="E939" s="87"/>
      <c r="F939" s="87"/>
      <c r="G939" s="87"/>
      <c r="H939" s="87"/>
      <c r="I939" s="87"/>
      <c r="J939" s="87"/>
      <c r="K939" s="88"/>
      <c r="L939" s="72"/>
      <c r="M939" s="3"/>
      <c r="N939" s="30"/>
      <c r="O939" s="93" t="s">
        <v>85</v>
      </c>
      <c r="P939" s="94">
        <f>IF(P938/B925=0,"",P938/B925)</f>
        <v>9.7560975609756101E-2</v>
      </c>
      <c r="Q939" s="121">
        <f>IF(P938/Q938=0,"",P938/Q938)</f>
        <v>0.21052631578947367</v>
      </c>
      <c r="R939" s="96" t="s">
        <v>86</v>
      </c>
    </row>
    <row r="940" spans="1:18" ht="15.75" customHeight="1">
      <c r="A940" s="64">
        <v>2701</v>
      </c>
      <c r="B940" s="87"/>
      <c r="C940" s="87"/>
      <c r="D940" s="87"/>
      <c r="E940" s="87"/>
      <c r="F940" s="87"/>
      <c r="G940" s="87"/>
      <c r="H940" s="87"/>
      <c r="I940" s="87"/>
      <c r="J940" s="87"/>
      <c r="K940" s="88"/>
      <c r="L940" s="97"/>
      <c r="M940" s="98"/>
      <c r="N940" s="99"/>
      <c r="O940" s="98"/>
      <c r="P940" s="99"/>
      <c r="Q940" s="99"/>
      <c r="R940" s="122"/>
    </row>
    <row r="941" spans="1:18" ht="18" customHeight="1">
      <c r="A941" s="29"/>
      <c r="B941" s="30"/>
      <c r="C941" s="30"/>
      <c r="D941" s="288" t="s">
        <v>111</v>
      </c>
      <c r="E941" s="289"/>
      <c r="F941" s="289"/>
      <c r="G941" s="289"/>
      <c r="H941" s="289"/>
      <c r="I941" s="289"/>
      <c r="J941" s="290"/>
      <c r="K941" s="101">
        <f>SUM(K925:K937)</f>
        <v>38</v>
      </c>
      <c r="L941" s="102">
        <f>IF(K933=0,"",K933/B925)</f>
        <v>0.14634146341463414</v>
      </c>
      <c r="M941" s="102">
        <f>IF(K941=0,"",K941/B925)</f>
        <v>0.46341463414634149</v>
      </c>
      <c r="N941" s="102">
        <f>IF(K933=0,"",M941-L941)</f>
        <v>0.31707317073170738</v>
      </c>
      <c r="O941" s="3"/>
      <c r="P941" s="30"/>
      <c r="Q941" s="23"/>
      <c r="R941" s="3"/>
    </row>
    <row r="942" spans="1:18" ht="12.75" customHeight="1">
      <c r="L942" s="3"/>
      <c r="M942" s="3"/>
      <c r="O942" s="3"/>
    </row>
    <row r="943" spans="1:18" ht="12.75" customHeight="1">
      <c r="L943" s="3"/>
      <c r="M943" s="3"/>
      <c r="O943" s="3"/>
    </row>
    <row r="944" spans="1:18" ht="26.25" customHeight="1">
      <c r="A944" s="2"/>
      <c r="B944" s="291" t="s">
        <v>99</v>
      </c>
      <c r="C944" s="292"/>
      <c r="D944" s="292"/>
      <c r="E944" s="292"/>
      <c r="F944" s="292"/>
      <c r="G944" s="292"/>
      <c r="H944" s="292"/>
      <c r="I944" s="292"/>
      <c r="J944" s="292"/>
      <c r="K944" s="60" t="s">
        <v>119</v>
      </c>
      <c r="L944" s="60"/>
      <c r="M944" s="60"/>
      <c r="N944" s="30"/>
      <c r="O944" s="3"/>
      <c r="P944" s="30"/>
      <c r="Q944" s="30"/>
      <c r="R944" s="30"/>
    </row>
    <row r="945" spans="1:19" ht="20.25" customHeight="1">
      <c r="A945" s="293" t="s">
        <v>10</v>
      </c>
      <c r="B945" s="294" t="s">
        <v>100</v>
      </c>
      <c r="C945" s="289"/>
      <c r="D945" s="289"/>
      <c r="E945" s="289"/>
      <c r="F945" s="289"/>
      <c r="G945" s="289"/>
      <c r="H945" s="289"/>
      <c r="I945" s="289"/>
      <c r="J945" s="290"/>
      <c r="K945" s="295" t="s">
        <v>11</v>
      </c>
      <c r="L945" s="286" t="s">
        <v>3</v>
      </c>
      <c r="M945" s="286" t="s">
        <v>4</v>
      </c>
      <c r="N945" s="284" t="s">
        <v>5</v>
      </c>
      <c r="O945" s="286" t="s">
        <v>6</v>
      </c>
      <c r="P945" s="287" t="s">
        <v>7</v>
      </c>
      <c r="Q945" s="287" t="s">
        <v>8</v>
      </c>
      <c r="R945" s="286" t="s">
        <v>101</v>
      </c>
    </row>
    <row r="946" spans="1:19" ht="15.75" customHeight="1">
      <c r="A946" s="285"/>
      <c r="B946" s="64" t="s">
        <v>102</v>
      </c>
      <c r="C946" s="64" t="s">
        <v>103</v>
      </c>
      <c r="D946" s="64" t="s">
        <v>104</v>
      </c>
      <c r="E946" s="64" t="s">
        <v>105</v>
      </c>
      <c r="F946" s="64" t="s">
        <v>106</v>
      </c>
      <c r="G946" s="64" t="s">
        <v>107</v>
      </c>
      <c r="H946" s="64" t="s">
        <v>108</v>
      </c>
      <c r="I946" s="64" t="s">
        <v>109</v>
      </c>
      <c r="J946" s="64" t="s">
        <v>110</v>
      </c>
      <c r="K946" s="285"/>
      <c r="L946" s="285"/>
      <c r="M946" s="285"/>
      <c r="N946" s="285"/>
      <c r="O946" s="285"/>
      <c r="P946" s="285"/>
      <c r="Q946" s="285"/>
      <c r="R946" s="285"/>
    </row>
    <row r="947" spans="1:19" ht="15.75" customHeight="1">
      <c r="A947" s="64">
        <v>2001</v>
      </c>
      <c r="B947" s="65">
        <v>64</v>
      </c>
      <c r="C947" s="87"/>
      <c r="D947" s="87"/>
      <c r="E947" s="87"/>
      <c r="F947" s="87"/>
      <c r="G947" s="87"/>
      <c r="H947" s="87"/>
      <c r="I947" s="87"/>
      <c r="J947" s="87"/>
      <c r="K947" s="88"/>
      <c r="L947" s="67"/>
      <c r="M947" s="49"/>
      <c r="N947" s="68"/>
      <c r="O947" s="107"/>
      <c r="P947" s="70">
        <f>B947</f>
        <v>64</v>
      </c>
      <c r="Q947" s="108"/>
      <c r="R947" s="107"/>
    </row>
    <row r="948" spans="1:19" ht="15.75" customHeight="1">
      <c r="A948" s="64">
        <v>2002</v>
      </c>
      <c r="B948" s="87"/>
      <c r="C948" s="87">
        <v>47</v>
      </c>
      <c r="D948" s="87"/>
      <c r="E948" s="87"/>
      <c r="F948" s="87"/>
      <c r="G948" s="87"/>
      <c r="H948" s="87"/>
      <c r="I948" s="87"/>
      <c r="J948" s="87"/>
      <c r="K948" s="88"/>
      <c r="L948" s="72"/>
      <c r="M948" s="3"/>
      <c r="N948" s="73"/>
      <c r="O948" s="74">
        <f>IF(C948=0,"",C948/B947)</f>
        <v>0.734375</v>
      </c>
      <c r="P948" s="75">
        <v>47</v>
      </c>
      <c r="Q948" s="76">
        <f t="shared" ref="Q948:Q955" si="136">IF(P948=0,"",P948/P947)</f>
        <v>0.734375</v>
      </c>
      <c r="R948" s="76">
        <f t="shared" ref="R948:R955" si="137">IF(P948=0,"",100%-Q948)</f>
        <v>0.265625</v>
      </c>
    </row>
    <row r="949" spans="1:19" ht="15.75" customHeight="1">
      <c r="A949" s="64">
        <v>2101</v>
      </c>
      <c r="B949" s="87"/>
      <c r="C949" s="87"/>
      <c r="D949" s="87">
        <v>40</v>
      </c>
      <c r="E949" s="87"/>
      <c r="F949" s="87"/>
      <c r="G949" s="87"/>
      <c r="H949" s="87"/>
      <c r="I949" s="87"/>
      <c r="J949" s="87"/>
      <c r="K949" s="88"/>
      <c r="L949" s="72"/>
      <c r="M949" s="3"/>
      <c r="N949" s="73"/>
      <c r="O949" s="74">
        <f>IF(D949=0,"",D949/C948)</f>
        <v>0.85106382978723405</v>
      </c>
      <c r="P949" s="75">
        <v>45</v>
      </c>
      <c r="Q949" s="76">
        <f t="shared" si="136"/>
        <v>0.95744680851063835</v>
      </c>
      <c r="R949" s="76">
        <f t="shared" si="137"/>
        <v>4.2553191489361653E-2</v>
      </c>
      <c r="S949" s="8">
        <f>P949/P947</f>
        <v>0.703125</v>
      </c>
    </row>
    <row r="950" spans="1:19" ht="15.75" customHeight="1">
      <c r="A950" s="64">
        <v>2102</v>
      </c>
      <c r="B950" s="87"/>
      <c r="C950" s="87"/>
      <c r="D950" s="87"/>
      <c r="E950" s="87">
        <v>39</v>
      </c>
      <c r="F950" s="87"/>
      <c r="G950" s="87"/>
      <c r="H950" s="87"/>
      <c r="I950" s="87"/>
      <c r="J950" s="87"/>
      <c r="K950" s="88"/>
      <c r="L950" s="72"/>
      <c r="M950" s="3"/>
      <c r="N950" s="73"/>
      <c r="O950" s="74">
        <f>IF(E950=0,"",E950/D949)</f>
        <v>0.97499999999999998</v>
      </c>
      <c r="P950" s="75">
        <v>45</v>
      </c>
      <c r="Q950" s="76">
        <f t="shared" si="136"/>
        <v>1</v>
      </c>
      <c r="R950" s="76">
        <f t="shared" si="137"/>
        <v>0</v>
      </c>
    </row>
    <row r="951" spans="1:19" ht="15.75" customHeight="1">
      <c r="A951" s="64">
        <v>2201</v>
      </c>
      <c r="B951" s="87"/>
      <c r="C951" s="87"/>
      <c r="D951" s="87"/>
      <c r="E951" s="87"/>
      <c r="F951" s="87">
        <v>31</v>
      </c>
      <c r="G951" s="87"/>
      <c r="H951" s="87"/>
      <c r="I951" s="87"/>
      <c r="J951" s="87"/>
      <c r="K951" s="88"/>
      <c r="L951" s="72"/>
      <c r="M951" s="3"/>
      <c r="N951" s="73"/>
      <c r="O951" s="74">
        <f>IF(F951=0,"",F951/E950)</f>
        <v>0.79487179487179482</v>
      </c>
      <c r="P951" s="75">
        <v>41</v>
      </c>
      <c r="Q951" s="76">
        <f t="shared" si="136"/>
        <v>0.91111111111111109</v>
      </c>
      <c r="R951" s="76">
        <f t="shared" si="137"/>
        <v>8.8888888888888906E-2</v>
      </c>
    </row>
    <row r="952" spans="1:19" ht="15.75" customHeight="1">
      <c r="A952" s="64">
        <v>2202</v>
      </c>
      <c r="B952" s="87"/>
      <c r="C952" s="87"/>
      <c r="D952" s="87"/>
      <c r="E952" s="87"/>
      <c r="F952" s="87"/>
      <c r="G952" s="87">
        <v>24</v>
      </c>
      <c r="H952" s="87"/>
      <c r="I952" s="87"/>
      <c r="J952" s="87"/>
      <c r="K952" s="88"/>
      <c r="L952" s="72"/>
      <c r="M952" s="3"/>
      <c r="N952" s="73"/>
      <c r="O952" s="74">
        <f>IF(G952=0,"",G952/F951)</f>
        <v>0.77419354838709675</v>
      </c>
      <c r="P952" s="75">
        <v>39</v>
      </c>
      <c r="Q952" s="76">
        <f t="shared" si="136"/>
        <v>0.95121951219512191</v>
      </c>
      <c r="R952" s="76">
        <f t="shared" si="137"/>
        <v>4.8780487804878092E-2</v>
      </c>
    </row>
    <row r="953" spans="1:19" ht="15.75" customHeight="1">
      <c r="A953" s="64">
        <v>2301</v>
      </c>
      <c r="B953" s="87"/>
      <c r="C953" s="87"/>
      <c r="D953" s="87"/>
      <c r="E953" s="87"/>
      <c r="F953" s="87"/>
      <c r="G953" s="87"/>
      <c r="H953" s="87">
        <v>22</v>
      </c>
      <c r="I953" s="87"/>
      <c r="J953" s="87"/>
      <c r="K953" s="88"/>
      <c r="L953" s="72"/>
      <c r="M953" s="3"/>
      <c r="N953" s="73"/>
      <c r="O953" s="74">
        <f>IF(H953=0,"",H953/G952)</f>
        <v>0.91666666666666663</v>
      </c>
      <c r="P953" s="75">
        <v>39</v>
      </c>
      <c r="Q953" s="76">
        <f t="shared" si="136"/>
        <v>1</v>
      </c>
      <c r="R953" s="76">
        <f t="shared" si="137"/>
        <v>0</v>
      </c>
    </row>
    <row r="954" spans="1:19" ht="15.75" customHeight="1">
      <c r="A954" s="64">
        <v>2302</v>
      </c>
      <c r="B954" s="87"/>
      <c r="C954" s="87"/>
      <c r="D954" s="87"/>
      <c r="E954" s="87"/>
      <c r="F954" s="87"/>
      <c r="G954" s="87"/>
      <c r="H954" s="87"/>
      <c r="I954" s="87">
        <v>22</v>
      </c>
      <c r="J954" s="87"/>
      <c r="K954" s="88"/>
      <c r="L954" s="72"/>
      <c r="M954" s="3"/>
      <c r="N954" s="73"/>
      <c r="O954" s="74">
        <f>IF(I954=0,"",I954/H953)</f>
        <v>1</v>
      </c>
      <c r="P954" s="75">
        <v>39</v>
      </c>
      <c r="Q954" s="76">
        <f t="shared" si="136"/>
        <v>1</v>
      </c>
      <c r="R954" s="76">
        <f t="shared" si="137"/>
        <v>0</v>
      </c>
    </row>
    <row r="955" spans="1:19" ht="15.75" customHeight="1">
      <c r="A955" s="64">
        <v>2401</v>
      </c>
      <c r="B955" s="87"/>
      <c r="C955" s="87"/>
      <c r="D955" s="87"/>
      <c r="E955" s="87"/>
      <c r="F955" s="87"/>
      <c r="G955" s="87"/>
      <c r="H955" s="87"/>
      <c r="I955" s="87"/>
      <c r="J955" s="87">
        <v>14</v>
      </c>
      <c r="K955" s="88">
        <v>1</v>
      </c>
      <c r="L955" s="72"/>
      <c r="M955" s="3"/>
      <c r="N955" s="73"/>
      <c r="O955" s="78">
        <f>IF(J955=0,"",J955/I954)</f>
        <v>0.63636363636363635</v>
      </c>
      <c r="P955" s="75">
        <v>35</v>
      </c>
      <c r="Q955" s="79">
        <f t="shared" si="136"/>
        <v>0.89743589743589747</v>
      </c>
      <c r="R955" s="79">
        <f t="shared" si="137"/>
        <v>0.10256410256410253</v>
      </c>
    </row>
    <row r="956" spans="1:19" ht="15.75" customHeight="1">
      <c r="A956" s="64">
        <v>2402</v>
      </c>
      <c r="B956" s="87"/>
      <c r="C956" s="87"/>
      <c r="D956" s="87"/>
      <c r="E956" s="87"/>
      <c r="F956" s="87"/>
      <c r="G956" s="87"/>
      <c r="H956" s="87"/>
      <c r="I956" s="87"/>
      <c r="J956" s="87">
        <v>11</v>
      </c>
      <c r="K956" s="88">
        <v>6</v>
      </c>
      <c r="L956" s="72"/>
      <c r="M956" s="3"/>
      <c r="N956" s="30"/>
      <c r="O956" s="80"/>
      <c r="P956" s="81">
        <v>33</v>
      </c>
      <c r="Q956" s="82"/>
      <c r="R956" s="83"/>
    </row>
    <row r="957" spans="1:19" ht="15.75" customHeight="1">
      <c r="A957" s="64">
        <v>2501</v>
      </c>
      <c r="B957" s="87"/>
      <c r="C957" s="87"/>
      <c r="D957" s="87"/>
      <c r="E957" s="87"/>
      <c r="F957" s="87"/>
      <c r="G957" s="87"/>
      <c r="H957" s="87"/>
      <c r="I957" s="87"/>
      <c r="J957" s="87"/>
      <c r="K957" s="88"/>
      <c r="L957" s="72"/>
      <c r="M957" s="3"/>
      <c r="N957" s="30"/>
      <c r="O957" s="84"/>
      <c r="P957" s="85"/>
      <c r="Q957" s="86"/>
      <c r="R957" s="84"/>
    </row>
    <row r="958" spans="1:19" ht="15.75" customHeight="1">
      <c r="A958" s="64">
        <v>2502</v>
      </c>
      <c r="B958" s="87"/>
      <c r="C958" s="87"/>
      <c r="D958" s="87"/>
      <c r="E958" s="87"/>
      <c r="F958" s="87"/>
      <c r="G958" s="87"/>
      <c r="H958" s="87"/>
      <c r="I958" s="87"/>
      <c r="J958" s="87"/>
      <c r="K958" s="88"/>
      <c r="L958" s="72"/>
      <c r="M958" s="3"/>
      <c r="N958" s="30"/>
      <c r="O958" s="84"/>
      <c r="P958" s="85"/>
      <c r="Q958" s="86"/>
      <c r="R958" s="84"/>
    </row>
    <row r="959" spans="1:19" ht="15.75" customHeight="1">
      <c r="A959" s="64">
        <v>2601</v>
      </c>
      <c r="B959" s="87"/>
      <c r="C959" s="87"/>
      <c r="D959" s="87"/>
      <c r="E959" s="87"/>
      <c r="F959" s="87"/>
      <c r="G959" s="87"/>
      <c r="H959" s="87"/>
      <c r="I959" s="87"/>
      <c r="J959" s="87"/>
      <c r="K959" s="88"/>
      <c r="L959" s="72"/>
      <c r="M959" s="3"/>
      <c r="N959" s="30"/>
      <c r="O959" s="3"/>
      <c r="P959" s="30"/>
      <c r="Q959" s="23"/>
      <c r="R959" s="84"/>
    </row>
    <row r="960" spans="1:19" ht="15.75" customHeight="1">
      <c r="A960" s="64">
        <v>2602</v>
      </c>
      <c r="B960" s="87"/>
      <c r="C960" s="87"/>
      <c r="D960" s="87"/>
      <c r="E960" s="87"/>
      <c r="F960" s="87"/>
      <c r="G960" s="87"/>
      <c r="H960" s="87"/>
      <c r="I960" s="87"/>
      <c r="J960" s="87"/>
      <c r="K960" s="88"/>
      <c r="L960" s="72"/>
      <c r="M960" s="3"/>
      <c r="N960" s="30"/>
      <c r="O960" s="89" t="s">
        <v>83</v>
      </c>
      <c r="P960" s="90"/>
      <c r="Q960" s="120">
        <f>IF(SUM(K953:K956)=0,"",SUM(K953:K956))</f>
        <v>7</v>
      </c>
      <c r="R960" s="92" t="s">
        <v>11</v>
      </c>
    </row>
    <row r="961" spans="1:19" ht="15.75" customHeight="1">
      <c r="A961" s="64">
        <v>2701</v>
      </c>
      <c r="B961" s="87"/>
      <c r="C961" s="87"/>
      <c r="D961" s="87"/>
      <c r="E961" s="87"/>
      <c r="F961" s="87"/>
      <c r="G961" s="87"/>
      <c r="H961" s="87"/>
      <c r="I961" s="87"/>
      <c r="J961" s="87"/>
      <c r="K961" s="88"/>
      <c r="L961" s="72"/>
      <c r="M961" s="3"/>
      <c r="N961" s="30"/>
      <c r="O961" s="93" t="s">
        <v>85</v>
      </c>
      <c r="P961" s="94" t="str">
        <f>IF(P960/B947=0,"",P960/B947)</f>
        <v/>
      </c>
      <c r="Q961" s="121" t="str">
        <f>IF(P960/Q960=0,"",P960/Q960)</f>
        <v/>
      </c>
      <c r="R961" s="96" t="s">
        <v>86</v>
      </c>
    </row>
    <row r="962" spans="1:19" ht="15.75" customHeight="1">
      <c r="A962" s="64">
        <v>2702</v>
      </c>
      <c r="B962" s="87"/>
      <c r="C962" s="87"/>
      <c r="D962" s="87"/>
      <c r="E962" s="87"/>
      <c r="F962" s="87"/>
      <c r="G962" s="87"/>
      <c r="H962" s="87"/>
      <c r="I962" s="87"/>
      <c r="J962" s="87"/>
      <c r="K962" s="88"/>
      <c r="L962" s="97"/>
      <c r="M962" s="98"/>
      <c r="N962" s="99"/>
      <c r="O962" s="98"/>
      <c r="P962" s="99"/>
      <c r="Q962" s="99"/>
      <c r="R962" s="122"/>
    </row>
    <row r="963" spans="1:19" ht="18" customHeight="1">
      <c r="A963" s="29"/>
      <c r="B963" s="30"/>
      <c r="C963" s="30"/>
      <c r="D963" s="288" t="s">
        <v>111</v>
      </c>
      <c r="E963" s="289"/>
      <c r="F963" s="289"/>
      <c r="G963" s="289"/>
      <c r="H963" s="289"/>
      <c r="I963" s="289"/>
      <c r="J963" s="290"/>
      <c r="K963" s="101">
        <f>SUM(K947:K959)</f>
        <v>7</v>
      </c>
      <c r="L963" s="102">
        <f>IF(K955=0,"",K955/B947)</f>
        <v>1.5625E-2</v>
      </c>
      <c r="M963" s="102">
        <f>IF(K963=0,"",K963/B947)</f>
        <v>0.109375</v>
      </c>
      <c r="N963" s="102">
        <f>IF(K955=0,"",M963-L963)</f>
        <v>9.375E-2</v>
      </c>
      <c r="O963" s="3"/>
      <c r="P963" s="30"/>
      <c r="Q963" s="23"/>
      <c r="R963" s="3"/>
    </row>
    <row r="964" spans="1:19" ht="12.75" customHeight="1">
      <c r="L964" s="3"/>
      <c r="M964" s="3"/>
      <c r="O964" s="3"/>
    </row>
    <row r="965" spans="1:19" ht="12.75" customHeight="1">
      <c r="L965" s="3"/>
      <c r="M965" s="3"/>
      <c r="O965" s="3"/>
    </row>
    <row r="966" spans="1:19" ht="26.25" customHeight="1">
      <c r="A966" s="2"/>
      <c r="B966" s="291" t="s">
        <v>99</v>
      </c>
      <c r="C966" s="292"/>
      <c r="D966" s="292"/>
      <c r="E966" s="292"/>
      <c r="F966" s="292"/>
      <c r="G966" s="292"/>
      <c r="H966" s="292"/>
      <c r="I966" s="292"/>
      <c r="J966" s="292"/>
      <c r="K966" s="60" t="s">
        <v>120</v>
      </c>
      <c r="L966" s="60"/>
      <c r="M966" s="60"/>
      <c r="N966" s="30"/>
      <c r="O966" s="3"/>
      <c r="P966" s="30"/>
      <c r="Q966" s="30"/>
      <c r="R966" s="30"/>
    </row>
    <row r="967" spans="1:19" ht="20.25" customHeight="1">
      <c r="A967" s="293" t="s">
        <v>10</v>
      </c>
      <c r="B967" s="294" t="s">
        <v>100</v>
      </c>
      <c r="C967" s="289"/>
      <c r="D967" s="289"/>
      <c r="E967" s="289"/>
      <c r="F967" s="289"/>
      <c r="G967" s="289"/>
      <c r="H967" s="289"/>
      <c r="I967" s="289"/>
      <c r="J967" s="290"/>
      <c r="K967" s="295" t="s">
        <v>11</v>
      </c>
      <c r="L967" s="286" t="s">
        <v>3</v>
      </c>
      <c r="M967" s="286" t="s">
        <v>4</v>
      </c>
      <c r="N967" s="284" t="s">
        <v>5</v>
      </c>
      <c r="O967" s="286" t="s">
        <v>6</v>
      </c>
      <c r="P967" s="287" t="s">
        <v>7</v>
      </c>
      <c r="Q967" s="287" t="s">
        <v>8</v>
      </c>
      <c r="R967" s="286" t="s">
        <v>101</v>
      </c>
    </row>
    <row r="968" spans="1:19" ht="15.75" customHeight="1">
      <c r="A968" s="285"/>
      <c r="B968" s="64" t="s">
        <v>102</v>
      </c>
      <c r="C968" s="64" t="s">
        <v>103</v>
      </c>
      <c r="D968" s="64" t="s">
        <v>104</v>
      </c>
      <c r="E968" s="64" t="s">
        <v>105</v>
      </c>
      <c r="F968" s="64" t="s">
        <v>106</v>
      </c>
      <c r="G968" s="64" t="s">
        <v>107</v>
      </c>
      <c r="H968" s="64" t="s">
        <v>108</v>
      </c>
      <c r="I968" s="64" t="s">
        <v>109</v>
      </c>
      <c r="J968" s="64" t="s">
        <v>110</v>
      </c>
      <c r="K968" s="285"/>
      <c r="L968" s="285"/>
      <c r="M968" s="285"/>
      <c r="N968" s="285"/>
      <c r="O968" s="285"/>
      <c r="P968" s="285"/>
      <c r="Q968" s="285"/>
      <c r="R968" s="285"/>
    </row>
    <row r="969" spans="1:19" ht="15.75" customHeight="1">
      <c r="A969" s="64">
        <v>2002</v>
      </c>
      <c r="B969" s="65">
        <v>82</v>
      </c>
      <c r="C969" s="87"/>
      <c r="D969" s="87"/>
      <c r="E969" s="87"/>
      <c r="F969" s="87"/>
      <c r="G969" s="87"/>
      <c r="H969" s="87"/>
      <c r="I969" s="87"/>
      <c r="J969" s="87"/>
      <c r="K969" s="88"/>
      <c r="L969" s="67"/>
      <c r="M969" s="49"/>
      <c r="N969" s="68"/>
      <c r="O969" s="107"/>
      <c r="P969" s="70">
        <f>B969</f>
        <v>82</v>
      </c>
      <c r="Q969" s="108"/>
      <c r="R969" s="107"/>
    </row>
    <row r="970" spans="1:19" ht="15.75" customHeight="1">
      <c r="A970" s="64">
        <v>2101</v>
      </c>
      <c r="B970" s="87"/>
      <c r="C970" s="87">
        <v>64</v>
      </c>
      <c r="D970" s="87"/>
      <c r="E970" s="87"/>
      <c r="F970" s="87"/>
      <c r="G970" s="87"/>
      <c r="H970" s="87"/>
      <c r="I970" s="87"/>
      <c r="J970" s="87"/>
      <c r="K970" s="88"/>
      <c r="L970" s="72"/>
      <c r="M970" s="3"/>
      <c r="N970" s="73"/>
      <c r="O970" s="127">
        <f>IF(C970=0,"",C970/B969)</f>
        <v>0.78048780487804881</v>
      </c>
      <c r="P970" s="75">
        <v>64</v>
      </c>
      <c r="Q970" s="128">
        <f t="shared" ref="Q970:Q977" si="138">IF(P970=0,"",P970/P969)</f>
        <v>0.78048780487804881</v>
      </c>
      <c r="R970" s="128">
        <f t="shared" ref="R970:R977" si="139">IF(P970=0,"",100%-Q970)</f>
        <v>0.21951219512195119</v>
      </c>
    </row>
    <row r="971" spans="1:19" ht="15.75" customHeight="1">
      <c r="A971" s="64">
        <v>2102</v>
      </c>
      <c r="B971" s="87"/>
      <c r="C971" s="87"/>
      <c r="D971" s="87">
        <v>52</v>
      </c>
      <c r="E971" s="87"/>
      <c r="F971" s="87"/>
      <c r="G971" s="87"/>
      <c r="H971" s="87"/>
      <c r="I971" s="87"/>
      <c r="J971" s="87"/>
      <c r="K971" s="88"/>
      <c r="L971" s="72"/>
      <c r="M971" s="3"/>
      <c r="N971" s="73"/>
      <c r="O971" s="127">
        <f>IF(D971=0,"",D971/C970)</f>
        <v>0.8125</v>
      </c>
      <c r="P971" s="75">
        <v>55</v>
      </c>
      <c r="Q971" s="128">
        <f t="shared" si="138"/>
        <v>0.859375</v>
      </c>
      <c r="R971" s="128">
        <f t="shared" si="139"/>
        <v>0.140625</v>
      </c>
      <c r="S971" s="8">
        <f>P971/P969</f>
        <v>0.67073170731707321</v>
      </c>
    </row>
    <row r="972" spans="1:19" ht="15.75" customHeight="1">
      <c r="A972" s="64">
        <v>2201</v>
      </c>
      <c r="B972" s="87"/>
      <c r="C972" s="87"/>
      <c r="D972" s="87"/>
      <c r="E972" s="87">
        <v>48</v>
      </c>
      <c r="F972" s="87"/>
      <c r="G972" s="87"/>
      <c r="H972" s="87"/>
      <c r="I972" s="87"/>
      <c r="J972" s="87"/>
      <c r="K972" s="88"/>
      <c r="L972" s="72"/>
      <c r="M972" s="3"/>
      <c r="N972" s="73"/>
      <c r="O972" s="127">
        <f>IF(E972=0,"",E972/D971)</f>
        <v>0.92307692307692313</v>
      </c>
      <c r="P972" s="75">
        <v>53</v>
      </c>
      <c r="Q972" s="128">
        <f t="shared" si="138"/>
        <v>0.96363636363636362</v>
      </c>
      <c r="R972" s="128">
        <f t="shared" si="139"/>
        <v>3.6363636363636376E-2</v>
      </c>
    </row>
    <row r="973" spans="1:19" ht="15.75" customHeight="1">
      <c r="A973" s="64">
        <v>2202</v>
      </c>
      <c r="B973" s="87"/>
      <c r="C973" s="87"/>
      <c r="D973" s="87"/>
      <c r="E973" s="87"/>
      <c r="F973" s="87">
        <v>40</v>
      </c>
      <c r="G973" s="87"/>
      <c r="H973" s="87"/>
      <c r="I973" s="87"/>
      <c r="J973" s="87"/>
      <c r="K973" s="88"/>
      <c r="L973" s="72"/>
      <c r="M973" s="3"/>
      <c r="N973" s="73"/>
      <c r="O973" s="127">
        <f>IF(F973=0,"",F973/E972)</f>
        <v>0.83333333333333337</v>
      </c>
      <c r="P973" s="75">
        <v>51</v>
      </c>
      <c r="Q973" s="128">
        <f t="shared" si="138"/>
        <v>0.96226415094339623</v>
      </c>
      <c r="R973" s="128">
        <f t="shared" si="139"/>
        <v>3.7735849056603765E-2</v>
      </c>
    </row>
    <row r="974" spans="1:19" ht="15.75" customHeight="1">
      <c r="A974" s="64">
        <v>2301</v>
      </c>
      <c r="B974" s="87"/>
      <c r="C974" s="87"/>
      <c r="D974" s="87"/>
      <c r="E974" s="87"/>
      <c r="F974" s="87"/>
      <c r="G974" s="87">
        <v>33</v>
      </c>
      <c r="H974" s="87"/>
      <c r="I974" s="87"/>
      <c r="J974" s="87"/>
      <c r="K974" s="88"/>
      <c r="L974" s="72"/>
      <c r="M974" s="3"/>
      <c r="N974" s="73"/>
      <c r="O974" s="127">
        <f>IF(G974=0,"",G974/F973)</f>
        <v>0.82499999999999996</v>
      </c>
      <c r="P974" s="75">
        <v>50</v>
      </c>
      <c r="Q974" s="128">
        <f t="shared" si="138"/>
        <v>0.98039215686274506</v>
      </c>
      <c r="R974" s="128">
        <f t="shared" si="139"/>
        <v>1.9607843137254943E-2</v>
      </c>
    </row>
    <row r="975" spans="1:19" ht="15.75" customHeight="1">
      <c r="A975" s="64">
        <v>2302</v>
      </c>
      <c r="B975" s="87"/>
      <c r="C975" s="87"/>
      <c r="D975" s="87"/>
      <c r="E975" s="87"/>
      <c r="F975" s="87"/>
      <c r="G975" s="87"/>
      <c r="H975" s="87">
        <v>28</v>
      </c>
      <c r="I975" s="87"/>
      <c r="J975" s="87"/>
      <c r="K975" s="88"/>
      <c r="L975" s="72"/>
      <c r="M975" s="3"/>
      <c r="N975" s="73"/>
      <c r="O975" s="127">
        <f>IF(H975=0,"",H975/G974)</f>
        <v>0.84848484848484851</v>
      </c>
      <c r="P975" s="75">
        <v>48</v>
      </c>
      <c r="Q975" s="128">
        <f t="shared" si="138"/>
        <v>0.96</v>
      </c>
      <c r="R975" s="128">
        <f t="shared" si="139"/>
        <v>4.0000000000000036E-2</v>
      </c>
    </row>
    <row r="976" spans="1:19" ht="15.75" customHeight="1">
      <c r="A976" s="64">
        <v>2401</v>
      </c>
      <c r="B976" s="87"/>
      <c r="C976" s="87"/>
      <c r="D976" s="87"/>
      <c r="E976" s="87"/>
      <c r="F976" s="87"/>
      <c r="G976" s="87"/>
      <c r="H976" s="87"/>
      <c r="I976" s="87">
        <v>25</v>
      </c>
      <c r="J976" s="87"/>
      <c r="K976" s="88"/>
      <c r="L976" s="72"/>
      <c r="M976" s="3"/>
      <c r="N976" s="73"/>
      <c r="O976" s="127">
        <f>IF(I976=0,"",I976/H975)</f>
        <v>0.8928571428571429</v>
      </c>
      <c r="P976" s="75">
        <v>45</v>
      </c>
      <c r="Q976" s="128">
        <f t="shared" si="138"/>
        <v>0.9375</v>
      </c>
      <c r="R976" s="128">
        <f t="shared" si="139"/>
        <v>6.25E-2</v>
      </c>
    </row>
    <row r="977" spans="1:18" ht="15.75" customHeight="1">
      <c r="A977" s="64">
        <v>2402</v>
      </c>
      <c r="B977" s="87"/>
      <c r="C977" s="87"/>
      <c r="D977" s="87"/>
      <c r="E977" s="87"/>
      <c r="F977" s="87"/>
      <c r="G977" s="87"/>
      <c r="H977" s="87"/>
      <c r="I977" s="87"/>
      <c r="J977" s="87">
        <v>18</v>
      </c>
      <c r="K977" s="88">
        <v>11</v>
      </c>
      <c r="L977" s="72"/>
      <c r="M977" s="3"/>
      <c r="N977" s="73"/>
      <c r="O977" s="129">
        <f>IF(J977=0,"",J977/I976)</f>
        <v>0.72</v>
      </c>
      <c r="P977" s="75">
        <v>44</v>
      </c>
      <c r="Q977" s="130">
        <f t="shared" si="138"/>
        <v>0.97777777777777775</v>
      </c>
      <c r="R977" s="130">
        <f t="shared" si="139"/>
        <v>2.2222222222222254E-2</v>
      </c>
    </row>
    <row r="978" spans="1:18" ht="15.75" customHeight="1">
      <c r="A978" s="64">
        <v>2501</v>
      </c>
      <c r="B978" s="87"/>
      <c r="C978" s="87"/>
      <c r="D978" s="87"/>
      <c r="E978" s="87"/>
      <c r="F978" s="87"/>
      <c r="G978" s="87"/>
      <c r="H978" s="87"/>
      <c r="I978" s="87"/>
      <c r="J978" s="87"/>
      <c r="K978" s="88"/>
      <c r="L978" s="72"/>
      <c r="M978" s="3"/>
      <c r="N978" s="30"/>
      <c r="O978" s="80"/>
      <c r="P978" s="81"/>
      <c r="Q978" s="82"/>
      <c r="R978" s="83"/>
    </row>
    <row r="979" spans="1:18" ht="15.75" customHeight="1">
      <c r="A979" s="64">
        <v>2502</v>
      </c>
      <c r="B979" s="87"/>
      <c r="C979" s="87"/>
      <c r="D979" s="87"/>
      <c r="E979" s="87"/>
      <c r="F979" s="87"/>
      <c r="G979" s="87"/>
      <c r="H979" s="87"/>
      <c r="I979" s="87"/>
      <c r="J979" s="87"/>
      <c r="K979" s="88"/>
      <c r="L979" s="72"/>
      <c r="M979" s="3"/>
      <c r="N979" s="30"/>
      <c r="O979" s="84"/>
      <c r="P979" s="85"/>
      <c r="Q979" s="86"/>
      <c r="R979" s="84"/>
    </row>
    <row r="980" spans="1:18" ht="15.75" customHeight="1">
      <c r="A980" s="64">
        <v>2601</v>
      </c>
      <c r="B980" s="87"/>
      <c r="C980" s="87"/>
      <c r="D980" s="87"/>
      <c r="E980" s="87"/>
      <c r="F980" s="87"/>
      <c r="G980" s="87"/>
      <c r="H980" s="87"/>
      <c r="I980" s="87"/>
      <c r="J980" s="87"/>
      <c r="K980" s="88"/>
      <c r="L980" s="72"/>
      <c r="M980" s="3"/>
      <c r="N980" s="30"/>
      <c r="O980" s="84"/>
      <c r="P980" s="85"/>
      <c r="Q980" s="86"/>
      <c r="R980" s="84"/>
    </row>
    <row r="981" spans="1:18" ht="15.75" customHeight="1">
      <c r="A981" s="64">
        <v>2602</v>
      </c>
      <c r="B981" s="87"/>
      <c r="C981" s="87"/>
      <c r="D981" s="87"/>
      <c r="E981" s="87"/>
      <c r="F981" s="87"/>
      <c r="G981" s="87"/>
      <c r="H981" s="87"/>
      <c r="I981" s="87"/>
      <c r="J981" s="87"/>
      <c r="K981" s="88"/>
      <c r="L981" s="72"/>
      <c r="M981" s="3"/>
      <c r="N981" s="30"/>
      <c r="O981" s="3"/>
      <c r="P981" s="30"/>
      <c r="Q981" s="23"/>
      <c r="R981" s="84"/>
    </row>
    <row r="982" spans="1:18" ht="15.75" customHeight="1">
      <c r="A982" s="64">
        <v>2701</v>
      </c>
      <c r="B982" s="87"/>
      <c r="C982" s="87"/>
      <c r="D982" s="87"/>
      <c r="E982" s="87"/>
      <c r="F982" s="87"/>
      <c r="G982" s="87"/>
      <c r="H982" s="87"/>
      <c r="I982" s="87"/>
      <c r="J982" s="87"/>
      <c r="K982" s="88"/>
      <c r="L982" s="72"/>
      <c r="M982" s="3"/>
      <c r="N982" s="30"/>
      <c r="O982" s="89" t="s">
        <v>83</v>
      </c>
      <c r="P982" s="90"/>
      <c r="Q982" s="120">
        <f>IF(SUM(K975:K978)=0,"",SUM(K975:K978))</f>
        <v>11</v>
      </c>
      <c r="R982" s="92" t="s">
        <v>11</v>
      </c>
    </row>
    <row r="983" spans="1:18" ht="15.75" customHeight="1">
      <c r="A983" s="64">
        <v>2702</v>
      </c>
      <c r="B983" s="87"/>
      <c r="C983" s="87"/>
      <c r="D983" s="87"/>
      <c r="E983" s="87"/>
      <c r="F983" s="87"/>
      <c r="G983" s="87"/>
      <c r="H983" s="87"/>
      <c r="I983" s="87"/>
      <c r="J983" s="87"/>
      <c r="K983" s="88"/>
      <c r="L983" s="72"/>
      <c r="M983" s="3"/>
      <c r="N983" s="30"/>
      <c r="O983" s="93" t="s">
        <v>85</v>
      </c>
      <c r="P983" s="94" t="str">
        <f>IF(P982/B969=0,"",P982/B969)</f>
        <v/>
      </c>
      <c r="Q983" s="121" t="str">
        <f>IF(P982/Q982=0,"",P982/Q982)</f>
        <v/>
      </c>
      <c r="R983" s="96" t="s">
        <v>86</v>
      </c>
    </row>
    <row r="984" spans="1:18" ht="15.75" customHeight="1">
      <c r="A984" s="64">
        <v>2801</v>
      </c>
      <c r="B984" s="87"/>
      <c r="C984" s="87"/>
      <c r="D984" s="87"/>
      <c r="E984" s="87"/>
      <c r="F984" s="87"/>
      <c r="G984" s="87"/>
      <c r="H984" s="87"/>
      <c r="I984" s="87"/>
      <c r="J984" s="87"/>
      <c r="K984" s="88"/>
      <c r="L984" s="97"/>
      <c r="M984" s="98"/>
      <c r="N984" s="99"/>
      <c r="O984" s="98"/>
      <c r="P984" s="99"/>
      <c r="Q984" s="99"/>
      <c r="R984" s="122"/>
    </row>
    <row r="985" spans="1:18" ht="18" customHeight="1">
      <c r="A985" s="29"/>
      <c r="B985" s="30"/>
      <c r="C985" s="30"/>
      <c r="D985" s="288" t="s">
        <v>111</v>
      </c>
      <c r="E985" s="289"/>
      <c r="F985" s="289"/>
      <c r="G985" s="289"/>
      <c r="H985" s="289"/>
      <c r="I985" s="289"/>
      <c r="J985" s="290"/>
      <c r="K985" s="101">
        <f>SUM(K969:K981)</f>
        <v>11</v>
      </c>
      <c r="L985" s="102">
        <f>IF(K977=0,"",K977/B969)</f>
        <v>0.13414634146341464</v>
      </c>
      <c r="M985" s="102">
        <f>IF(K985=0,"",K985/B969)</f>
        <v>0.13414634146341464</v>
      </c>
      <c r="N985" s="102" t="str">
        <f>IF(K976=0,"",M985-L985)</f>
        <v/>
      </c>
      <c r="O985" s="3"/>
      <c r="P985" s="30"/>
      <c r="Q985" s="23"/>
      <c r="R985" s="3"/>
    </row>
    <row r="986" spans="1:18" ht="15.75" customHeight="1"/>
    <row r="987" spans="1:18" ht="15.75" customHeight="1"/>
    <row r="988" spans="1:18" ht="26.25" customHeight="1">
      <c r="A988" s="2"/>
      <c r="B988" s="291" t="s">
        <v>99</v>
      </c>
      <c r="C988" s="292"/>
      <c r="D988" s="292"/>
      <c r="E988" s="292"/>
      <c r="F988" s="292"/>
      <c r="G988" s="292"/>
      <c r="H988" s="292"/>
      <c r="I988" s="292"/>
      <c r="J988" s="292"/>
      <c r="K988" s="60" t="s">
        <v>121</v>
      </c>
      <c r="L988" s="60"/>
      <c r="M988" s="60"/>
      <c r="N988" s="30"/>
      <c r="O988" s="3"/>
      <c r="P988" s="30"/>
      <c r="Q988" s="30"/>
      <c r="R988" s="30"/>
    </row>
    <row r="989" spans="1:18" ht="15" customHeight="1">
      <c r="A989" s="293" t="s">
        <v>10</v>
      </c>
      <c r="B989" s="294" t="s">
        <v>100</v>
      </c>
      <c r="C989" s="289"/>
      <c r="D989" s="289"/>
      <c r="E989" s="289"/>
      <c r="F989" s="289"/>
      <c r="G989" s="289"/>
      <c r="H989" s="289"/>
      <c r="I989" s="289"/>
      <c r="J989" s="290"/>
      <c r="K989" s="295" t="s">
        <v>11</v>
      </c>
      <c r="L989" s="286" t="s">
        <v>3</v>
      </c>
      <c r="M989" s="286" t="s">
        <v>4</v>
      </c>
      <c r="N989" s="284" t="s">
        <v>5</v>
      </c>
      <c r="O989" s="286" t="s">
        <v>6</v>
      </c>
      <c r="P989" s="287" t="s">
        <v>7</v>
      </c>
      <c r="Q989" s="287" t="s">
        <v>8</v>
      </c>
      <c r="R989" s="286" t="s">
        <v>101</v>
      </c>
    </row>
    <row r="990" spans="1:18" ht="15" customHeight="1">
      <c r="A990" s="285"/>
      <c r="B990" s="64" t="s">
        <v>102</v>
      </c>
      <c r="C990" s="64" t="s">
        <v>103</v>
      </c>
      <c r="D990" s="64" t="s">
        <v>104</v>
      </c>
      <c r="E990" s="64" t="s">
        <v>105</v>
      </c>
      <c r="F990" s="64" t="s">
        <v>106</v>
      </c>
      <c r="G990" s="64" t="s">
        <v>107</v>
      </c>
      <c r="H990" s="64" t="s">
        <v>108</v>
      </c>
      <c r="I990" s="64" t="s">
        <v>109</v>
      </c>
      <c r="J990" s="64" t="s">
        <v>110</v>
      </c>
      <c r="K990" s="285"/>
      <c r="L990" s="285"/>
      <c r="M990" s="285"/>
      <c r="N990" s="285"/>
      <c r="O990" s="285"/>
      <c r="P990" s="285"/>
      <c r="Q990" s="285"/>
      <c r="R990" s="285"/>
    </row>
    <row r="991" spans="1:18" ht="15" customHeight="1">
      <c r="A991" s="64">
        <v>2101</v>
      </c>
      <c r="B991" s="65">
        <v>64</v>
      </c>
      <c r="C991" s="87"/>
      <c r="D991" s="87"/>
      <c r="E991" s="87"/>
      <c r="F991" s="87"/>
      <c r="G991" s="87"/>
      <c r="H991" s="87"/>
      <c r="I991" s="87"/>
      <c r="J991" s="87"/>
      <c r="K991" s="88"/>
      <c r="L991" s="67"/>
      <c r="M991" s="49"/>
      <c r="N991" s="68"/>
      <c r="O991" s="107"/>
      <c r="P991" s="70">
        <f>B991</f>
        <v>64</v>
      </c>
      <c r="Q991" s="108"/>
      <c r="R991" s="107"/>
    </row>
    <row r="992" spans="1:18" ht="15" customHeight="1">
      <c r="A992" s="64">
        <v>2102</v>
      </c>
      <c r="B992" s="87"/>
      <c r="C992" s="87">
        <v>51</v>
      </c>
      <c r="D992" s="87"/>
      <c r="E992" s="87"/>
      <c r="F992" s="87"/>
      <c r="G992" s="87"/>
      <c r="H992" s="87"/>
      <c r="I992" s="87"/>
      <c r="J992" s="87"/>
      <c r="K992" s="88"/>
      <c r="L992" s="72"/>
      <c r="M992" s="3"/>
      <c r="N992" s="73"/>
      <c r="O992" s="127">
        <f>IF(C992=0,"",C992/B991)</f>
        <v>0.796875</v>
      </c>
      <c r="P992" s="75">
        <v>51</v>
      </c>
      <c r="Q992" s="128">
        <f t="shared" ref="Q992:Q999" si="140">IF(P992=0,"",P992/P991)</f>
        <v>0.796875</v>
      </c>
      <c r="R992" s="128">
        <f t="shared" ref="R992:R999" si="141">IF(P992=0,"",100%-Q992)</f>
        <v>0.203125</v>
      </c>
    </row>
    <row r="993" spans="1:22" ht="15" customHeight="1">
      <c r="A993" s="64">
        <v>2201</v>
      </c>
      <c r="B993" s="87"/>
      <c r="C993" s="87"/>
      <c r="D993" s="87">
        <v>44</v>
      </c>
      <c r="E993" s="87"/>
      <c r="F993" s="87"/>
      <c r="G993" s="87"/>
      <c r="H993" s="87"/>
      <c r="I993" s="87"/>
      <c r="J993" s="87"/>
      <c r="K993" s="88"/>
      <c r="L993" s="72"/>
      <c r="M993" s="3"/>
      <c r="N993" s="73"/>
      <c r="O993" s="127">
        <f>IF(D993=0,"",D993/C992)</f>
        <v>0.86274509803921573</v>
      </c>
      <c r="P993" s="75">
        <v>47</v>
      </c>
      <c r="Q993" s="128">
        <f t="shared" si="140"/>
        <v>0.92156862745098034</v>
      </c>
      <c r="R993" s="128">
        <f t="shared" si="141"/>
        <v>7.8431372549019662E-2</v>
      </c>
      <c r="S993" s="8">
        <f>P993/P991</f>
        <v>0.734375</v>
      </c>
    </row>
    <row r="994" spans="1:22" ht="15" customHeight="1">
      <c r="A994" s="64">
        <v>2202</v>
      </c>
      <c r="B994" s="87"/>
      <c r="C994" s="87"/>
      <c r="D994" s="87"/>
      <c r="E994" s="87">
        <v>37</v>
      </c>
      <c r="F994" s="87"/>
      <c r="G994" s="87"/>
      <c r="H994" s="87"/>
      <c r="I994" s="87"/>
      <c r="J994" s="87"/>
      <c r="K994" s="88"/>
      <c r="L994" s="72"/>
      <c r="M994" s="3"/>
      <c r="N994" s="73"/>
      <c r="O994" s="127">
        <f>IF(E994=0,"",E994/D993)</f>
        <v>0.84090909090909094</v>
      </c>
      <c r="P994" s="75">
        <v>47</v>
      </c>
      <c r="Q994" s="128">
        <f t="shared" si="140"/>
        <v>1</v>
      </c>
      <c r="R994" s="128">
        <f t="shared" si="141"/>
        <v>0</v>
      </c>
    </row>
    <row r="995" spans="1:22" ht="15" customHeight="1">
      <c r="A995" s="64">
        <v>2301</v>
      </c>
      <c r="B995" s="87"/>
      <c r="C995" s="87"/>
      <c r="D995" s="87"/>
      <c r="E995" s="87"/>
      <c r="F995" s="87">
        <v>28</v>
      </c>
      <c r="G995" s="87"/>
      <c r="H995" s="87"/>
      <c r="I995" s="87"/>
      <c r="J995" s="87"/>
      <c r="K995" s="88"/>
      <c r="L995" s="72"/>
      <c r="M995" s="3"/>
      <c r="N995" s="73"/>
      <c r="O995" s="127">
        <f>IF(F995=0,"",F995/E994)</f>
        <v>0.7567567567567568</v>
      </c>
      <c r="P995" s="75">
        <v>43</v>
      </c>
      <c r="Q995" s="128">
        <f t="shared" si="140"/>
        <v>0.91489361702127658</v>
      </c>
      <c r="R995" s="128">
        <f t="shared" si="141"/>
        <v>8.5106382978723416E-2</v>
      </c>
    </row>
    <row r="996" spans="1:22" ht="15" customHeight="1">
      <c r="A996" s="64">
        <v>2302</v>
      </c>
      <c r="B996" s="87"/>
      <c r="C996" s="87"/>
      <c r="D996" s="87"/>
      <c r="E996" s="87"/>
      <c r="F996" s="87"/>
      <c r="G996" s="87">
        <v>25</v>
      </c>
      <c r="H996" s="87"/>
      <c r="I996" s="87"/>
      <c r="J996" s="87"/>
      <c r="K996" s="88"/>
      <c r="L996" s="72"/>
      <c r="M996" s="3"/>
      <c r="N996" s="73"/>
      <c r="O996" s="127">
        <f>IF(G996=0,"",G996/F995)</f>
        <v>0.8928571428571429</v>
      </c>
      <c r="P996" s="75">
        <v>43</v>
      </c>
      <c r="Q996" s="128">
        <f t="shared" si="140"/>
        <v>1</v>
      </c>
      <c r="R996" s="128">
        <f t="shared" si="141"/>
        <v>0</v>
      </c>
    </row>
    <row r="997" spans="1:22" ht="15" customHeight="1">
      <c r="A997" s="64">
        <v>2401</v>
      </c>
      <c r="B997" s="87"/>
      <c r="C997" s="87"/>
      <c r="D997" s="87"/>
      <c r="E997" s="87"/>
      <c r="F997" s="87"/>
      <c r="G997" s="87"/>
      <c r="H997" s="87">
        <v>21</v>
      </c>
      <c r="I997" s="87"/>
      <c r="J997" s="87"/>
      <c r="K997" s="88"/>
      <c r="L997" s="72"/>
      <c r="M997" s="3"/>
      <c r="N997" s="73"/>
      <c r="O997" s="127">
        <f>IF(H997=0,"",H997/G996)</f>
        <v>0.84</v>
      </c>
      <c r="P997" s="75">
        <v>42</v>
      </c>
      <c r="Q997" s="128">
        <f t="shared" si="140"/>
        <v>0.97674418604651159</v>
      </c>
      <c r="R997" s="128">
        <f t="shared" si="141"/>
        <v>2.3255813953488413E-2</v>
      </c>
    </row>
    <row r="998" spans="1:22" ht="15" customHeight="1">
      <c r="A998" s="64">
        <v>2402</v>
      </c>
      <c r="B998" s="87"/>
      <c r="C998" s="87"/>
      <c r="D998" s="87"/>
      <c r="E998" s="87"/>
      <c r="F998" s="87"/>
      <c r="G998" s="87"/>
      <c r="H998" s="87"/>
      <c r="I998" s="87">
        <v>20</v>
      </c>
      <c r="J998" s="87"/>
      <c r="K998" s="88"/>
      <c r="L998" s="72"/>
      <c r="M998" s="3"/>
      <c r="N998" s="73"/>
      <c r="O998" s="127">
        <f>IF(I998=0,"",I998/H997)</f>
        <v>0.95238095238095233</v>
      </c>
      <c r="P998" s="75">
        <v>38</v>
      </c>
      <c r="Q998" s="128">
        <f t="shared" si="140"/>
        <v>0.90476190476190477</v>
      </c>
      <c r="R998" s="128">
        <f t="shared" si="141"/>
        <v>9.5238095238095233E-2</v>
      </c>
    </row>
    <row r="999" spans="1:22" ht="15" customHeight="1">
      <c r="A999" s="64">
        <v>2501</v>
      </c>
      <c r="B999" s="87"/>
      <c r="C999" s="87"/>
      <c r="D999" s="87"/>
      <c r="E999" s="87"/>
      <c r="F999" s="87"/>
      <c r="G999" s="87"/>
      <c r="H999" s="87"/>
      <c r="I999" s="87"/>
      <c r="J999" s="87"/>
      <c r="K999" s="88"/>
      <c r="L999" s="72"/>
      <c r="M999" s="3"/>
      <c r="N999" s="73"/>
      <c r="O999" s="129" t="str">
        <f>IF(J999=0,"",J999/I998)</f>
        <v/>
      </c>
      <c r="P999" s="75"/>
      <c r="Q999" s="130" t="str">
        <f t="shared" si="140"/>
        <v/>
      </c>
      <c r="R999" s="130" t="str">
        <f t="shared" si="141"/>
        <v/>
      </c>
    </row>
    <row r="1000" spans="1:22" ht="15" customHeight="1">
      <c r="A1000" s="64">
        <v>2502</v>
      </c>
      <c r="B1000" s="87"/>
      <c r="C1000" s="87"/>
      <c r="D1000" s="87"/>
      <c r="E1000" s="87"/>
      <c r="F1000" s="87"/>
      <c r="G1000" s="87"/>
      <c r="H1000" s="87"/>
      <c r="I1000" s="87"/>
      <c r="J1000" s="87"/>
      <c r="K1000" s="88"/>
      <c r="L1000" s="72"/>
      <c r="M1000" s="3"/>
      <c r="N1000" s="30"/>
      <c r="O1000" s="80"/>
      <c r="P1000" s="81"/>
      <c r="Q1000" s="82"/>
      <c r="R1000" s="83"/>
    </row>
    <row r="1001" spans="1:22" ht="15" customHeight="1">
      <c r="A1001" s="64">
        <v>2601</v>
      </c>
      <c r="B1001" s="87"/>
      <c r="C1001" s="87"/>
      <c r="D1001" s="87"/>
      <c r="E1001" s="87"/>
      <c r="F1001" s="87"/>
      <c r="G1001" s="87"/>
      <c r="H1001" s="87"/>
      <c r="I1001" s="87"/>
      <c r="J1001" s="87"/>
      <c r="K1001" s="88"/>
      <c r="L1001" s="72"/>
      <c r="M1001" s="3"/>
      <c r="N1001" s="30"/>
      <c r="O1001" s="84"/>
      <c r="P1001" s="85"/>
      <c r="Q1001" s="86"/>
      <c r="R1001" s="84"/>
    </row>
    <row r="1002" spans="1:22" ht="15" customHeight="1">
      <c r="A1002" s="64">
        <v>2602</v>
      </c>
      <c r="B1002" s="87"/>
      <c r="C1002" s="87"/>
      <c r="D1002" s="87"/>
      <c r="E1002" s="87"/>
      <c r="F1002" s="87"/>
      <c r="G1002" s="87"/>
      <c r="H1002" s="87"/>
      <c r="I1002" s="87"/>
      <c r="J1002" s="87"/>
      <c r="K1002" s="88"/>
      <c r="L1002" s="72"/>
      <c r="M1002" s="3"/>
      <c r="N1002" s="30"/>
      <c r="O1002" s="84"/>
      <c r="P1002" s="85"/>
      <c r="Q1002" s="86"/>
      <c r="R1002" s="84"/>
    </row>
    <row r="1003" spans="1:22" ht="15" customHeight="1">
      <c r="A1003" s="64">
        <v>2701</v>
      </c>
      <c r="B1003" s="87"/>
      <c r="C1003" s="87"/>
      <c r="D1003" s="87"/>
      <c r="E1003" s="87"/>
      <c r="F1003" s="87"/>
      <c r="G1003" s="87"/>
      <c r="H1003" s="87"/>
      <c r="I1003" s="87"/>
      <c r="J1003" s="87"/>
      <c r="K1003" s="88"/>
      <c r="L1003" s="72"/>
      <c r="M1003" s="3"/>
      <c r="N1003" s="30"/>
      <c r="O1003" s="3"/>
      <c r="P1003" s="30"/>
      <c r="Q1003" s="23"/>
      <c r="R1003" s="84"/>
    </row>
    <row r="1004" spans="1:22" ht="15" customHeight="1">
      <c r="A1004" s="64">
        <v>2702</v>
      </c>
      <c r="B1004" s="87"/>
      <c r="C1004" s="87"/>
      <c r="D1004" s="87"/>
      <c r="E1004" s="87"/>
      <c r="F1004" s="87"/>
      <c r="G1004" s="87"/>
      <c r="H1004" s="87"/>
      <c r="I1004" s="87"/>
      <c r="J1004" s="87"/>
      <c r="K1004" s="88"/>
      <c r="L1004" s="72"/>
      <c r="M1004" s="3"/>
      <c r="N1004" s="30"/>
      <c r="O1004" s="89" t="s">
        <v>83</v>
      </c>
      <c r="P1004" s="90"/>
      <c r="Q1004" s="120" t="str">
        <f>IF(SUM(K997:K1000)=0,"",SUM(K997:K1000))</f>
        <v/>
      </c>
      <c r="R1004" s="92" t="s">
        <v>11</v>
      </c>
    </row>
    <row r="1005" spans="1:22" ht="15" customHeight="1">
      <c r="A1005" s="64">
        <v>2801</v>
      </c>
      <c r="B1005" s="87"/>
      <c r="C1005" s="87"/>
      <c r="D1005" s="87"/>
      <c r="E1005" s="87"/>
      <c r="F1005" s="87"/>
      <c r="G1005" s="87"/>
      <c r="H1005" s="87"/>
      <c r="I1005" s="87"/>
      <c r="J1005" s="87"/>
      <c r="K1005" s="88"/>
      <c r="L1005" s="72"/>
      <c r="M1005" s="3"/>
      <c r="N1005" s="30"/>
      <c r="O1005" s="93" t="s">
        <v>85</v>
      </c>
      <c r="P1005" s="94" t="str">
        <f>IF(P1004/B991=0,"",P1004/B991)</f>
        <v/>
      </c>
      <c r="Q1005" s="121" t="e">
        <f>IF(P1004/Q1004=0,"",P1004/Q1004)</f>
        <v>#VALUE!</v>
      </c>
      <c r="R1005" s="96" t="s">
        <v>86</v>
      </c>
      <c r="V1005" s="256">
        <f>AVERAGE(S993,S1015)</f>
        <v>0.70502533783783783</v>
      </c>
    </row>
    <row r="1006" spans="1:22" ht="15" customHeight="1">
      <c r="A1006" s="64">
        <v>2802</v>
      </c>
      <c r="B1006" s="87"/>
      <c r="C1006" s="87"/>
      <c r="D1006" s="87"/>
      <c r="E1006" s="87"/>
      <c r="F1006" s="87"/>
      <c r="G1006" s="87"/>
      <c r="H1006" s="87"/>
      <c r="I1006" s="87"/>
      <c r="J1006" s="87"/>
      <c r="K1006" s="88"/>
      <c r="L1006" s="97"/>
      <c r="M1006" s="98"/>
      <c r="N1006" s="99"/>
      <c r="O1006" s="98"/>
      <c r="P1006" s="99"/>
      <c r="Q1006" s="99"/>
      <c r="R1006" s="122"/>
    </row>
    <row r="1007" spans="1:22" ht="15" customHeight="1">
      <c r="A1007" s="29"/>
      <c r="B1007" s="30"/>
      <c r="C1007" s="30"/>
      <c r="D1007" s="288" t="s">
        <v>111</v>
      </c>
      <c r="E1007" s="289"/>
      <c r="F1007" s="289"/>
      <c r="G1007" s="289"/>
      <c r="H1007" s="289"/>
      <c r="I1007" s="289"/>
      <c r="J1007" s="290"/>
      <c r="K1007" s="101">
        <f>SUM(K991:K1003)</f>
        <v>0</v>
      </c>
      <c r="L1007" s="102" t="str">
        <f>IF(K999=0,"",K999/B991)</f>
        <v/>
      </c>
      <c r="M1007" s="102" t="str">
        <f>IF(K1007=0,"",K1007/B991)</f>
        <v/>
      </c>
      <c r="N1007" s="102" t="str">
        <f>IF(K998=0,"",M1007-L1007)</f>
        <v/>
      </c>
      <c r="O1007" s="3"/>
      <c r="P1007" s="30"/>
      <c r="Q1007" s="23"/>
      <c r="R1007" s="3"/>
    </row>
    <row r="1008" spans="1:22" ht="15.75" customHeight="1"/>
    <row r="1009" spans="1:19" ht="15.75" customHeight="1"/>
    <row r="1010" spans="1:19" ht="26.25" customHeight="1">
      <c r="A1010" s="2"/>
      <c r="B1010" s="291" t="s">
        <v>99</v>
      </c>
      <c r="C1010" s="292"/>
      <c r="D1010" s="292"/>
      <c r="E1010" s="292"/>
      <c r="F1010" s="292"/>
      <c r="G1010" s="292"/>
      <c r="H1010" s="292"/>
      <c r="I1010" s="292"/>
      <c r="J1010" s="292"/>
      <c r="K1010" s="60" t="s">
        <v>122</v>
      </c>
      <c r="L1010" s="60"/>
      <c r="M1010" s="60"/>
      <c r="N1010" s="30"/>
      <c r="O1010" s="3"/>
      <c r="P1010" s="30"/>
      <c r="Q1010" s="30"/>
      <c r="R1010" s="30"/>
      <c r="S1010" s="131"/>
    </row>
    <row r="1011" spans="1:19" ht="15" customHeight="1">
      <c r="A1011" s="293" t="s">
        <v>10</v>
      </c>
      <c r="B1011" s="294" t="s">
        <v>100</v>
      </c>
      <c r="C1011" s="289"/>
      <c r="D1011" s="289"/>
      <c r="E1011" s="289"/>
      <c r="F1011" s="289"/>
      <c r="G1011" s="289"/>
      <c r="H1011" s="289"/>
      <c r="I1011" s="289"/>
      <c r="J1011" s="290"/>
      <c r="K1011" s="295" t="s">
        <v>11</v>
      </c>
      <c r="L1011" s="286" t="s">
        <v>3</v>
      </c>
      <c r="M1011" s="286" t="s">
        <v>4</v>
      </c>
      <c r="N1011" s="284" t="s">
        <v>5</v>
      </c>
      <c r="O1011" s="286" t="s">
        <v>6</v>
      </c>
      <c r="P1011" s="287" t="s">
        <v>7</v>
      </c>
      <c r="Q1011" s="287" t="s">
        <v>8</v>
      </c>
      <c r="R1011" s="286" t="s">
        <v>101</v>
      </c>
      <c r="S1011" s="131"/>
    </row>
    <row r="1012" spans="1:19" ht="15" customHeight="1">
      <c r="A1012" s="285"/>
      <c r="B1012" s="64" t="s">
        <v>102</v>
      </c>
      <c r="C1012" s="64" t="s">
        <v>103</v>
      </c>
      <c r="D1012" s="64" t="s">
        <v>104</v>
      </c>
      <c r="E1012" s="64" t="s">
        <v>105</v>
      </c>
      <c r="F1012" s="64" t="s">
        <v>106</v>
      </c>
      <c r="G1012" s="64" t="s">
        <v>107</v>
      </c>
      <c r="H1012" s="64" t="s">
        <v>108</v>
      </c>
      <c r="I1012" s="64" t="s">
        <v>109</v>
      </c>
      <c r="J1012" s="64" t="s">
        <v>110</v>
      </c>
      <c r="K1012" s="285"/>
      <c r="L1012" s="285"/>
      <c r="M1012" s="285"/>
      <c r="N1012" s="285"/>
      <c r="O1012" s="285"/>
      <c r="P1012" s="285"/>
      <c r="Q1012" s="285"/>
      <c r="R1012" s="285"/>
      <c r="S1012" s="131"/>
    </row>
    <row r="1013" spans="1:19" ht="15" customHeight="1">
      <c r="A1013" s="64">
        <v>2102</v>
      </c>
      <c r="B1013" s="65">
        <v>74</v>
      </c>
      <c r="C1013" s="87"/>
      <c r="D1013" s="87"/>
      <c r="E1013" s="87"/>
      <c r="F1013" s="87"/>
      <c r="G1013" s="87"/>
      <c r="H1013" s="87"/>
      <c r="I1013" s="87"/>
      <c r="J1013" s="87"/>
      <c r="K1013" s="88"/>
      <c r="L1013" s="67"/>
      <c r="M1013" s="49"/>
      <c r="N1013" s="68"/>
      <c r="O1013" s="107"/>
      <c r="P1013" s="70">
        <f>B1013</f>
        <v>74</v>
      </c>
      <c r="Q1013" s="108"/>
      <c r="R1013" s="107"/>
      <c r="S1013" s="131"/>
    </row>
    <row r="1014" spans="1:19" ht="15" customHeight="1">
      <c r="A1014" s="64">
        <v>2201</v>
      </c>
      <c r="B1014" s="87"/>
      <c r="C1014" s="87">
        <v>57</v>
      </c>
      <c r="D1014" s="87"/>
      <c r="E1014" s="87"/>
      <c r="F1014" s="87"/>
      <c r="G1014" s="87"/>
      <c r="H1014" s="87"/>
      <c r="I1014" s="87"/>
      <c r="J1014" s="87"/>
      <c r="K1014" s="88"/>
      <c r="L1014" s="72"/>
      <c r="M1014" s="3"/>
      <c r="N1014" s="73"/>
      <c r="O1014" s="127">
        <f>IF(C1014=0,"",C1014/B1013)</f>
        <v>0.77027027027027029</v>
      </c>
      <c r="P1014" s="75">
        <v>57</v>
      </c>
      <c r="Q1014" s="128">
        <f t="shared" ref="Q1014:Q1021" si="142">IF(P1014=0,"",P1014/P1013)</f>
        <v>0.77027027027027029</v>
      </c>
      <c r="R1014" s="128">
        <f t="shared" ref="R1014:R1021" si="143">IF(P1014=0,"",100%-Q1014)</f>
        <v>0.22972972972972971</v>
      </c>
      <c r="S1014" s="131"/>
    </row>
    <row r="1015" spans="1:19" ht="15" customHeight="1">
      <c r="A1015" s="64">
        <v>2202</v>
      </c>
      <c r="B1015" s="87"/>
      <c r="C1015" s="87"/>
      <c r="D1015" s="87">
        <v>47</v>
      </c>
      <c r="E1015" s="87"/>
      <c r="F1015" s="87"/>
      <c r="G1015" s="87"/>
      <c r="H1015" s="87"/>
      <c r="I1015" s="87"/>
      <c r="J1015" s="87"/>
      <c r="K1015" s="88"/>
      <c r="L1015" s="72"/>
      <c r="M1015" s="3"/>
      <c r="N1015" s="73"/>
      <c r="O1015" s="127">
        <f>IF(D1015=0,"",D1015/C1014)</f>
        <v>0.82456140350877194</v>
      </c>
      <c r="P1015" s="75">
        <v>50</v>
      </c>
      <c r="Q1015" s="128">
        <f t="shared" si="142"/>
        <v>0.8771929824561403</v>
      </c>
      <c r="R1015" s="128">
        <f t="shared" si="143"/>
        <v>0.1228070175438597</v>
      </c>
      <c r="S1015" s="8">
        <f>P1015/P1013</f>
        <v>0.67567567567567566</v>
      </c>
    </row>
    <row r="1016" spans="1:19" ht="15" customHeight="1">
      <c r="A1016" s="64">
        <v>2301</v>
      </c>
      <c r="B1016" s="87"/>
      <c r="C1016" s="87"/>
      <c r="D1016" s="87"/>
      <c r="E1016" s="87">
        <v>41</v>
      </c>
      <c r="F1016" s="87"/>
      <c r="G1016" s="87"/>
      <c r="H1016" s="87"/>
      <c r="I1016" s="87"/>
      <c r="J1016" s="87"/>
      <c r="K1016" s="88"/>
      <c r="L1016" s="72"/>
      <c r="M1016" s="3"/>
      <c r="N1016" s="73"/>
      <c r="O1016" s="127">
        <f>IF(E1016=0,"",E1016/D1015)</f>
        <v>0.87234042553191493</v>
      </c>
      <c r="P1016" s="75">
        <v>48</v>
      </c>
      <c r="Q1016" s="128">
        <f t="shared" si="142"/>
        <v>0.96</v>
      </c>
      <c r="R1016" s="128">
        <f t="shared" si="143"/>
        <v>4.0000000000000036E-2</v>
      </c>
      <c r="S1016" s="131"/>
    </row>
    <row r="1017" spans="1:19" ht="15" customHeight="1">
      <c r="A1017" s="64">
        <v>2302</v>
      </c>
      <c r="B1017" s="87"/>
      <c r="C1017" s="87"/>
      <c r="D1017" s="87"/>
      <c r="E1017" s="87"/>
      <c r="F1017" s="87">
        <v>30</v>
      </c>
      <c r="G1017" s="87"/>
      <c r="H1017" s="87"/>
      <c r="I1017" s="87"/>
      <c r="J1017" s="87"/>
      <c r="K1017" s="88"/>
      <c r="L1017" s="72"/>
      <c r="M1017" s="3"/>
      <c r="N1017" s="73"/>
      <c r="O1017" s="127">
        <f>IF(F1017=0,"",F1017/E1016)</f>
        <v>0.73170731707317072</v>
      </c>
      <c r="P1017" s="75">
        <v>44</v>
      </c>
      <c r="Q1017" s="128">
        <f t="shared" si="142"/>
        <v>0.91666666666666663</v>
      </c>
      <c r="R1017" s="128">
        <f t="shared" si="143"/>
        <v>8.333333333333337E-2</v>
      </c>
      <c r="S1017" s="131"/>
    </row>
    <row r="1018" spans="1:19" ht="15" customHeight="1">
      <c r="A1018" s="64">
        <v>2401</v>
      </c>
      <c r="B1018" s="87"/>
      <c r="C1018" s="87"/>
      <c r="D1018" s="87"/>
      <c r="E1018" s="87"/>
      <c r="F1018" s="87"/>
      <c r="G1018" s="87">
        <v>29</v>
      </c>
      <c r="H1018" s="87"/>
      <c r="I1018" s="87"/>
      <c r="J1018" s="87"/>
      <c r="K1018" s="88"/>
      <c r="L1018" s="72"/>
      <c r="M1018" s="3"/>
      <c r="N1018" s="73"/>
      <c r="O1018" s="127">
        <f>IF(G1018=0,"",G1018/F1017)</f>
        <v>0.96666666666666667</v>
      </c>
      <c r="P1018" s="75">
        <v>43</v>
      </c>
      <c r="Q1018" s="128">
        <f t="shared" si="142"/>
        <v>0.97727272727272729</v>
      </c>
      <c r="R1018" s="128">
        <f t="shared" si="143"/>
        <v>2.2727272727272707E-2</v>
      </c>
      <c r="S1018" s="131"/>
    </row>
    <row r="1019" spans="1:19" ht="15" customHeight="1">
      <c r="A1019" s="64">
        <v>2402</v>
      </c>
      <c r="B1019" s="87"/>
      <c r="C1019" s="87"/>
      <c r="D1019" s="87"/>
      <c r="E1019" s="87"/>
      <c r="F1019" s="87"/>
      <c r="G1019" s="87"/>
      <c r="H1019" s="87">
        <v>22</v>
      </c>
      <c r="I1019" s="87"/>
      <c r="J1019" s="87"/>
      <c r="K1019" s="88"/>
      <c r="L1019" s="72"/>
      <c r="M1019" s="3"/>
      <c r="N1019" s="73"/>
      <c r="O1019" s="127">
        <f>IF(H1019=0,"",H1019/G1018)</f>
        <v>0.75862068965517238</v>
      </c>
      <c r="P1019" s="75">
        <v>41</v>
      </c>
      <c r="Q1019" s="128">
        <f t="shared" si="142"/>
        <v>0.95348837209302328</v>
      </c>
      <c r="R1019" s="128">
        <f t="shared" si="143"/>
        <v>4.6511627906976716E-2</v>
      </c>
      <c r="S1019" s="131"/>
    </row>
    <row r="1020" spans="1:19" ht="15" customHeight="1">
      <c r="A1020" s="64">
        <v>2501</v>
      </c>
      <c r="B1020" s="87"/>
      <c r="C1020" s="87"/>
      <c r="D1020" s="87"/>
      <c r="E1020" s="87"/>
      <c r="F1020" s="87"/>
      <c r="G1020" s="87"/>
      <c r="H1020" s="87"/>
      <c r="I1020" s="87"/>
      <c r="J1020" s="87"/>
      <c r="K1020" s="88"/>
      <c r="L1020" s="72"/>
      <c r="M1020" s="3"/>
      <c r="N1020" s="73"/>
      <c r="O1020" s="127" t="str">
        <f>IF(I1020=0,"",I1020/H1019)</f>
        <v/>
      </c>
      <c r="P1020" s="75"/>
      <c r="Q1020" s="128" t="str">
        <f t="shared" si="142"/>
        <v/>
      </c>
      <c r="R1020" s="128" t="str">
        <f t="shared" si="143"/>
        <v/>
      </c>
      <c r="S1020" s="131"/>
    </row>
    <row r="1021" spans="1:19" ht="15" customHeight="1">
      <c r="A1021" s="64">
        <v>2502</v>
      </c>
      <c r="B1021" s="87"/>
      <c r="C1021" s="87"/>
      <c r="D1021" s="87"/>
      <c r="E1021" s="87"/>
      <c r="F1021" s="87"/>
      <c r="G1021" s="87"/>
      <c r="H1021" s="87"/>
      <c r="I1021" s="87"/>
      <c r="J1021" s="87"/>
      <c r="K1021" s="88"/>
      <c r="L1021" s="72"/>
      <c r="M1021" s="3"/>
      <c r="N1021" s="73"/>
      <c r="O1021" s="129" t="str">
        <f>IF(J1021=0,"",J1021/I1020)</f>
        <v/>
      </c>
      <c r="P1021" s="75"/>
      <c r="Q1021" s="130" t="str">
        <f t="shared" si="142"/>
        <v/>
      </c>
      <c r="R1021" s="130" t="str">
        <f t="shared" si="143"/>
        <v/>
      </c>
      <c r="S1021" s="131"/>
    </row>
    <row r="1022" spans="1:19" ht="15" customHeight="1">
      <c r="A1022" s="64">
        <v>2601</v>
      </c>
      <c r="B1022" s="87"/>
      <c r="C1022" s="87"/>
      <c r="D1022" s="87"/>
      <c r="E1022" s="87"/>
      <c r="F1022" s="87"/>
      <c r="G1022" s="87"/>
      <c r="H1022" s="87"/>
      <c r="I1022" s="87"/>
      <c r="J1022" s="87"/>
      <c r="K1022" s="88"/>
      <c r="L1022" s="72"/>
      <c r="M1022" s="3"/>
      <c r="N1022" s="30"/>
      <c r="O1022" s="80"/>
      <c r="P1022" s="81"/>
      <c r="Q1022" s="82"/>
      <c r="R1022" s="83"/>
      <c r="S1022" s="131"/>
    </row>
    <row r="1023" spans="1:19" ht="15" customHeight="1">
      <c r="A1023" s="64">
        <v>2602</v>
      </c>
      <c r="B1023" s="87"/>
      <c r="C1023" s="87"/>
      <c r="D1023" s="87"/>
      <c r="E1023" s="87"/>
      <c r="F1023" s="87"/>
      <c r="G1023" s="87"/>
      <c r="H1023" s="87"/>
      <c r="I1023" s="87"/>
      <c r="J1023" s="87"/>
      <c r="K1023" s="88"/>
      <c r="L1023" s="72"/>
      <c r="M1023" s="3"/>
      <c r="N1023" s="30"/>
      <c r="O1023" s="84"/>
      <c r="P1023" s="85"/>
      <c r="Q1023" s="86"/>
      <c r="R1023" s="84"/>
      <c r="S1023" s="131"/>
    </row>
    <row r="1024" spans="1:19" ht="15" customHeight="1">
      <c r="A1024" s="64">
        <v>2701</v>
      </c>
      <c r="B1024" s="87"/>
      <c r="C1024" s="87"/>
      <c r="D1024" s="87"/>
      <c r="E1024" s="87"/>
      <c r="F1024" s="87"/>
      <c r="G1024" s="87"/>
      <c r="H1024" s="87"/>
      <c r="I1024" s="87"/>
      <c r="J1024" s="87"/>
      <c r="K1024" s="88"/>
      <c r="L1024" s="72"/>
      <c r="M1024" s="3"/>
      <c r="N1024" s="30"/>
      <c r="O1024" s="84"/>
      <c r="P1024" s="85"/>
      <c r="Q1024" s="86"/>
      <c r="R1024" s="84"/>
      <c r="S1024" s="131"/>
    </row>
    <row r="1025" spans="1:19" ht="15" customHeight="1">
      <c r="A1025" s="64">
        <v>2702</v>
      </c>
      <c r="B1025" s="87"/>
      <c r="C1025" s="87"/>
      <c r="D1025" s="87"/>
      <c r="E1025" s="87"/>
      <c r="F1025" s="87"/>
      <c r="G1025" s="87"/>
      <c r="H1025" s="87"/>
      <c r="I1025" s="87"/>
      <c r="J1025" s="87"/>
      <c r="K1025" s="88"/>
      <c r="L1025" s="72"/>
      <c r="M1025" s="3"/>
      <c r="N1025" s="30"/>
      <c r="O1025" s="3"/>
      <c r="P1025" s="30"/>
      <c r="Q1025" s="23"/>
      <c r="R1025" s="84"/>
      <c r="S1025" s="131"/>
    </row>
    <row r="1026" spans="1:19" ht="15" customHeight="1">
      <c r="A1026" s="64">
        <v>2801</v>
      </c>
      <c r="B1026" s="87"/>
      <c r="C1026" s="87"/>
      <c r="D1026" s="87"/>
      <c r="E1026" s="87"/>
      <c r="F1026" s="87"/>
      <c r="G1026" s="87"/>
      <c r="H1026" s="87"/>
      <c r="I1026" s="87"/>
      <c r="J1026" s="87"/>
      <c r="K1026" s="88"/>
      <c r="L1026" s="72"/>
      <c r="M1026" s="3"/>
      <c r="N1026" s="30"/>
      <c r="O1026" s="89" t="s">
        <v>83</v>
      </c>
      <c r="P1026" s="90"/>
      <c r="Q1026" s="120" t="str">
        <f>IF(SUM(K1019:K1022)=0,"",SUM(K1019:K1022))</f>
        <v/>
      </c>
      <c r="R1026" s="92" t="s">
        <v>11</v>
      </c>
      <c r="S1026" s="131"/>
    </row>
    <row r="1027" spans="1:19" ht="15" customHeight="1">
      <c r="A1027" s="64">
        <v>2802</v>
      </c>
      <c r="B1027" s="87"/>
      <c r="C1027" s="87"/>
      <c r="D1027" s="87"/>
      <c r="E1027" s="87"/>
      <c r="F1027" s="87"/>
      <c r="G1027" s="87"/>
      <c r="H1027" s="87"/>
      <c r="I1027" s="87"/>
      <c r="J1027" s="87"/>
      <c r="K1027" s="88"/>
      <c r="L1027" s="72"/>
      <c r="M1027" s="3"/>
      <c r="N1027" s="30"/>
      <c r="O1027" s="93" t="s">
        <v>85</v>
      </c>
      <c r="P1027" s="94" t="str">
        <f>IF(P1026/B1013=0,"",P1026/B1013)</f>
        <v/>
      </c>
      <c r="Q1027" s="121" t="e">
        <f>IF(P1026/Q1026=0,"",P1026/Q1026)</f>
        <v>#VALUE!</v>
      </c>
      <c r="R1027" s="96" t="s">
        <v>86</v>
      </c>
      <c r="S1027" s="131"/>
    </row>
    <row r="1028" spans="1:19" ht="15" customHeight="1">
      <c r="A1028" s="64">
        <v>2901</v>
      </c>
      <c r="B1028" s="87"/>
      <c r="C1028" s="87"/>
      <c r="D1028" s="87"/>
      <c r="E1028" s="87"/>
      <c r="F1028" s="87"/>
      <c r="G1028" s="87"/>
      <c r="H1028" s="87"/>
      <c r="I1028" s="87"/>
      <c r="J1028" s="87"/>
      <c r="K1028" s="88"/>
      <c r="L1028" s="97"/>
      <c r="M1028" s="98"/>
      <c r="N1028" s="99"/>
      <c r="O1028" s="98"/>
      <c r="P1028" s="99"/>
      <c r="Q1028" s="99"/>
      <c r="R1028" s="122"/>
      <c r="S1028" s="131"/>
    </row>
    <row r="1029" spans="1:19" ht="15" customHeight="1">
      <c r="A1029" s="29"/>
      <c r="B1029" s="30"/>
      <c r="C1029" s="30"/>
      <c r="D1029" s="288" t="s">
        <v>111</v>
      </c>
      <c r="E1029" s="289"/>
      <c r="F1029" s="289"/>
      <c r="G1029" s="289"/>
      <c r="H1029" s="289"/>
      <c r="I1029" s="289"/>
      <c r="J1029" s="290"/>
      <c r="K1029" s="101">
        <f>SUM(K1013:K1025)</f>
        <v>0</v>
      </c>
      <c r="L1029" s="102" t="str">
        <f>IF(K1021=0,"",K1021/B1013)</f>
        <v/>
      </c>
      <c r="M1029" s="102" t="str">
        <f>IF(K1029=0,"",K1029/B1013)</f>
        <v/>
      </c>
      <c r="N1029" s="102" t="str">
        <f>IF(K1020=0,"",M1029-L1029)</f>
        <v/>
      </c>
      <c r="O1029" s="3"/>
      <c r="P1029" s="30"/>
      <c r="Q1029" s="23"/>
      <c r="R1029" s="3"/>
      <c r="S1029" s="131"/>
    </row>
    <row r="1030" spans="1:19" ht="15.75" customHeight="1"/>
    <row r="1031" spans="1:19" ht="15.75" customHeight="1"/>
    <row r="1032" spans="1:19" ht="27" customHeight="1">
      <c r="A1032" s="2"/>
      <c r="B1032" s="291" t="s">
        <v>99</v>
      </c>
      <c r="C1032" s="292"/>
      <c r="D1032" s="292"/>
      <c r="E1032" s="292"/>
      <c r="F1032" s="292"/>
      <c r="G1032" s="292"/>
      <c r="H1032" s="292"/>
      <c r="I1032" s="292"/>
      <c r="J1032" s="292"/>
      <c r="K1032" s="60" t="s">
        <v>123</v>
      </c>
      <c r="L1032" s="60"/>
      <c r="M1032" s="60"/>
      <c r="N1032" s="30"/>
      <c r="O1032" s="3"/>
      <c r="P1032" s="30"/>
      <c r="Q1032" s="30"/>
      <c r="R1032" s="30"/>
      <c r="S1032" s="131"/>
    </row>
    <row r="1033" spans="1:19" ht="15" customHeight="1">
      <c r="A1033" s="293" t="s">
        <v>10</v>
      </c>
      <c r="B1033" s="294" t="s">
        <v>100</v>
      </c>
      <c r="C1033" s="289"/>
      <c r="D1033" s="289"/>
      <c r="E1033" s="289"/>
      <c r="F1033" s="289"/>
      <c r="G1033" s="289"/>
      <c r="H1033" s="289"/>
      <c r="I1033" s="289"/>
      <c r="J1033" s="290"/>
      <c r="K1033" s="295" t="s">
        <v>11</v>
      </c>
      <c r="L1033" s="286" t="s">
        <v>3</v>
      </c>
      <c r="M1033" s="286" t="s">
        <v>4</v>
      </c>
      <c r="N1033" s="284" t="s">
        <v>5</v>
      </c>
      <c r="O1033" s="286" t="s">
        <v>6</v>
      </c>
      <c r="P1033" s="287" t="s">
        <v>7</v>
      </c>
      <c r="Q1033" s="287" t="s">
        <v>8</v>
      </c>
      <c r="R1033" s="286" t="s">
        <v>101</v>
      </c>
      <c r="S1033" s="131"/>
    </row>
    <row r="1034" spans="1:19" ht="15" customHeight="1">
      <c r="A1034" s="285"/>
      <c r="B1034" s="64" t="s">
        <v>102</v>
      </c>
      <c r="C1034" s="64" t="s">
        <v>103</v>
      </c>
      <c r="D1034" s="64" t="s">
        <v>104</v>
      </c>
      <c r="E1034" s="64" t="s">
        <v>105</v>
      </c>
      <c r="F1034" s="64" t="s">
        <v>106</v>
      </c>
      <c r="G1034" s="64" t="s">
        <v>107</v>
      </c>
      <c r="H1034" s="64" t="s">
        <v>108</v>
      </c>
      <c r="I1034" s="64" t="s">
        <v>109</v>
      </c>
      <c r="J1034" s="64" t="s">
        <v>110</v>
      </c>
      <c r="K1034" s="285"/>
      <c r="L1034" s="285"/>
      <c r="M1034" s="285"/>
      <c r="N1034" s="285"/>
      <c r="O1034" s="285"/>
      <c r="P1034" s="285"/>
      <c r="Q1034" s="285"/>
      <c r="R1034" s="285"/>
      <c r="S1034" s="131"/>
    </row>
    <row r="1035" spans="1:19" ht="15" customHeight="1">
      <c r="A1035" s="64">
        <v>2201</v>
      </c>
      <c r="B1035" s="65">
        <v>70</v>
      </c>
      <c r="C1035" s="87"/>
      <c r="D1035" s="87"/>
      <c r="E1035" s="87"/>
      <c r="F1035" s="87"/>
      <c r="G1035" s="87"/>
      <c r="H1035" s="87"/>
      <c r="I1035" s="87"/>
      <c r="J1035" s="87"/>
      <c r="K1035" s="88"/>
      <c r="L1035" s="67"/>
      <c r="M1035" s="49"/>
      <c r="N1035" s="68"/>
      <c r="O1035" s="107"/>
      <c r="P1035" s="70">
        <f>B1035</f>
        <v>70</v>
      </c>
      <c r="Q1035" s="108"/>
      <c r="R1035" s="107"/>
      <c r="S1035" s="131"/>
    </row>
    <row r="1036" spans="1:19" ht="15" customHeight="1">
      <c r="A1036" s="64">
        <v>2202</v>
      </c>
      <c r="B1036" s="87"/>
      <c r="C1036" s="87">
        <v>44</v>
      </c>
      <c r="D1036" s="87"/>
      <c r="E1036" s="87"/>
      <c r="F1036" s="87"/>
      <c r="G1036" s="87"/>
      <c r="H1036" s="87"/>
      <c r="I1036" s="87"/>
      <c r="J1036" s="87"/>
      <c r="K1036" s="88"/>
      <c r="L1036" s="72"/>
      <c r="M1036" s="3"/>
      <c r="N1036" s="73"/>
      <c r="O1036" s="127">
        <f>IF(C1036=0,"",C1036/B1035)</f>
        <v>0.62857142857142856</v>
      </c>
      <c r="P1036" s="75">
        <v>45</v>
      </c>
      <c r="Q1036" s="128">
        <f t="shared" ref="Q1036:Q1043" si="144">IF(P1036=0,"",P1036/P1035)</f>
        <v>0.6428571428571429</v>
      </c>
      <c r="R1036" s="128">
        <f t="shared" ref="R1036:R1043" si="145">IF(P1036=0,"",100%-Q1036)</f>
        <v>0.3571428571428571</v>
      </c>
      <c r="S1036" s="131"/>
    </row>
    <row r="1037" spans="1:19" ht="15" customHeight="1">
      <c r="A1037" s="64">
        <v>2301</v>
      </c>
      <c r="B1037" s="87"/>
      <c r="C1037" s="87"/>
      <c r="D1037" s="87">
        <v>31</v>
      </c>
      <c r="E1037" s="87"/>
      <c r="F1037" s="87"/>
      <c r="G1037" s="87"/>
      <c r="H1037" s="87"/>
      <c r="I1037" s="87"/>
      <c r="J1037" s="87"/>
      <c r="K1037" s="88"/>
      <c r="L1037" s="72"/>
      <c r="M1037" s="3"/>
      <c r="N1037" s="73"/>
      <c r="O1037" s="127">
        <f>IF(D1037=0,"",D1037/C1036)</f>
        <v>0.70454545454545459</v>
      </c>
      <c r="P1037" s="75">
        <v>42</v>
      </c>
      <c r="Q1037" s="128">
        <f t="shared" si="144"/>
        <v>0.93333333333333335</v>
      </c>
      <c r="R1037" s="128">
        <f t="shared" si="145"/>
        <v>6.6666666666666652E-2</v>
      </c>
      <c r="S1037" s="8">
        <f>P1037/P1035</f>
        <v>0.6</v>
      </c>
    </row>
    <row r="1038" spans="1:19" ht="15" customHeight="1">
      <c r="A1038" s="64">
        <v>2302</v>
      </c>
      <c r="B1038" s="87"/>
      <c r="C1038" s="87"/>
      <c r="D1038" s="87"/>
      <c r="E1038" s="87">
        <v>22</v>
      </c>
      <c r="F1038" s="87"/>
      <c r="G1038" s="87"/>
      <c r="H1038" s="87"/>
      <c r="I1038" s="87"/>
      <c r="J1038" s="87"/>
      <c r="K1038" s="88"/>
      <c r="L1038" s="72"/>
      <c r="M1038" s="3"/>
      <c r="N1038" s="73"/>
      <c r="O1038" s="127">
        <f>IF(E1038=0,"",E1038/D1037)</f>
        <v>0.70967741935483875</v>
      </c>
      <c r="P1038" s="75">
        <v>36</v>
      </c>
      <c r="Q1038" s="128">
        <f t="shared" si="144"/>
        <v>0.8571428571428571</v>
      </c>
      <c r="R1038" s="128">
        <f t="shared" si="145"/>
        <v>0.1428571428571429</v>
      </c>
      <c r="S1038" s="131"/>
    </row>
    <row r="1039" spans="1:19" ht="15" customHeight="1">
      <c r="A1039" s="64">
        <v>2401</v>
      </c>
      <c r="B1039" s="87"/>
      <c r="C1039" s="87"/>
      <c r="D1039" s="87"/>
      <c r="E1039" s="87"/>
      <c r="F1039" s="87">
        <v>14</v>
      </c>
      <c r="G1039" s="87"/>
      <c r="H1039" s="87"/>
      <c r="I1039" s="87"/>
      <c r="J1039" s="87"/>
      <c r="K1039" s="88"/>
      <c r="L1039" s="72"/>
      <c r="M1039" s="3"/>
      <c r="N1039" s="73"/>
      <c r="O1039" s="127">
        <f>IF(F1039=0,"",F1039/E1038)</f>
        <v>0.63636363636363635</v>
      </c>
      <c r="P1039" s="75">
        <v>35</v>
      </c>
      <c r="Q1039" s="128">
        <f t="shared" si="144"/>
        <v>0.97222222222222221</v>
      </c>
      <c r="R1039" s="128">
        <f t="shared" si="145"/>
        <v>2.777777777777779E-2</v>
      </c>
      <c r="S1039" s="131"/>
    </row>
    <row r="1040" spans="1:19" ht="15" customHeight="1">
      <c r="A1040" s="64">
        <v>2402</v>
      </c>
      <c r="B1040" s="87"/>
      <c r="C1040" s="87"/>
      <c r="D1040" s="87"/>
      <c r="E1040" s="87"/>
      <c r="F1040" s="87"/>
      <c r="G1040" s="87">
        <v>13</v>
      </c>
      <c r="H1040" s="87"/>
      <c r="I1040" s="87"/>
      <c r="J1040" s="87"/>
      <c r="K1040" s="88"/>
      <c r="L1040" s="72"/>
      <c r="M1040" s="3"/>
      <c r="N1040" s="73"/>
      <c r="O1040" s="127">
        <f>IF(G1040=0,"",G1040/F1039)</f>
        <v>0.9285714285714286</v>
      </c>
      <c r="P1040" s="75">
        <v>35</v>
      </c>
      <c r="Q1040" s="128">
        <f t="shared" si="144"/>
        <v>1</v>
      </c>
      <c r="R1040" s="128">
        <f t="shared" si="145"/>
        <v>0</v>
      </c>
      <c r="S1040" s="131"/>
    </row>
    <row r="1041" spans="1:19" ht="15" customHeight="1">
      <c r="A1041" s="64">
        <v>2501</v>
      </c>
      <c r="B1041" s="87"/>
      <c r="C1041" s="87"/>
      <c r="D1041" s="87"/>
      <c r="E1041" s="87"/>
      <c r="F1041" s="87"/>
      <c r="G1041" s="87"/>
      <c r="H1041" s="87"/>
      <c r="I1041" s="87"/>
      <c r="J1041" s="87"/>
      <c r="K1041" s="88"/>
      <c r="L1041" s="72"/>
      <c r="M1041" s="3"/>
      <c r="N1041" s="73"/>
      <c r="O1041" s="127" t="str">
        <f>IF(H1041=0,"",H1041/G1040)</f>
        <v/>
      </c>
      <c r="P1041" s="75"/>
      <c r="Q1041" s="128" t="str">
        <f t="shared" si="144"/>
        <v/>
      </c>
      <c r="R1041" s="128" t="str">
        <f t="shared" si="145"/>
        <v/>
      </c>
      <c r="S1041" s="131"/>
    </row>
    <row r="1042" spans="1:19" ht="15" customHeight="1">
      <c r="A1042" s="64">
        <v>2502</v>
      </c>
      <c r="B1042" s="87"/>
      <c r="C1042" s="87"/>
      <c r="D1042" s="87"/>
      <c r="E1042" s="87"/>
      <c r="F1042" s="87"/>
      <c r="G1042" s="87"/>
      <c r="H1042" s="87"/>
      <c r="I1042" s="87"/>
      <c r="J1042" s="87"/>
      <c r="K1042" s="88"/>
      <c r="L1042" s="72"/>
      <c r="M1042" s="3"/>
      <c r="N1042" s="73"/>
      <c r="O1042" s="127" t="str">
        <f>IF(I1042=0,"",I1042/H1041)</f>
        <v/>
      </c>
      <c r="P1042" s="75"/>
      <c r="Q1042" s="128" t="str">
        <f t="shared" si="144"/>
        <v/>
      </c>
      <c r="R1042" s="128" t="str">
        <f t="shared" si="145"/>
        <v/>
      </c>
      <c r="S1042" s="131"/>
    </row>
    <row r="1043" spans="1:19" ht="15" customHeight="1">
      <c r="A1043" s="64">
        <v>2601</v>
      </c>
      <c r="B1043" s="87"/>
      <c r="C1043" s="87"/>
      <c r="D1043" s="87"/>
      <c r="E1043" s="87"/>
      <c r="F1043" s="87"/>
      <c r="G1043" s="87"/>
      <c r="H1043" s="87"/>
      <c r="I1043" s="87"/>
      <c r="J1043" s="87"/>
      <c r="K1043" s="88"/>
      <c r="L1043" s="72"/>
      <c r="M1043" s="3"/>
      <c r="N1043" s="73"/>
      <c r="O1043" s="129" t="str">
        <f>IF(J1043=0,"",J1043/I1042)</f>
        <v/>
      </c>
      <c r="P1043" s="75"/>
      <c r="Q1043" s="130" t="str">
        <f t="shared" si="144"/>
        <v/>
      </c>
      <c r="R1043" s="130" t="str">
        <f t="shared" si="145"/>
        <v/>
      </c>
      <c r="S1043" s="131"/>
    </row>
    <row r="1044" spans="1:19" ht="15" customHeight="1">
      <c r="A1044" s="64">
        <v>2602</v>
      </c>
      <c r="B1044" s="87"/>
      <c r="C1044" s="87"/>
      <c r="D1044" s="87"/>
      <c r="E1044" s="87"/>
      <c r="F1044" s="87"/>
      <c r="G1044" s="87"/>
      <c r="H1044" s="87"/>
      <c r="I1044" s="87"/>
      <c r="J1044" s="87"/>
      <c r="K1044" s="88"/>
      <c r="L1044" s="72"/>
      <c r="M1044" s="3"/>
      <c r="N1044" s="30"/>
      <c r="O1044" s="80"/>
      <c r="P1044" s="81"/>
      <c r="Q1044" s="82"/>
      <c r="R1044" s="83"/>
      <c r="S1044" s="131"/>
    </row>
    <row r="1045" spans="1:19" ht="15" customHeight="1">
      <c r="A1045" s="64">
        <v>2701</v>
      </c>
      <c r="B1045" s="87"/>
      <c r="C1045" s="87"/>
      <c r="D1045" s="87"/>
      <c r="E1045" s="87"/>
      <c r="F1045" s="87"/>
      <c r="G1045" s="87"/>
      <c r="H1045" s="87"/>
      <c r="I1045" s="87"/>
      <c r="J1045" s="87"/>
      <c r="K1045" s="88"/>
      <c r="L1045" s="72"/>
      <c r="M1045" s="3"/>
      <c r="N1045" s="30"/>
      <c r="O1045" s="84"/>
      <c r="P1045" s="85"/>
      <c r="Q1045" s="86"/>
      <c r="R1045" s="84"/>
      <c r="S1045" s="131"/>
    </row>
    <row r="1046" spans="1:19" ht="15" customHeight="1">
      <c r="A1046" s="64">
        <v>2702</v>
      </c>
      <c r="B1046" s="87"/>
      <c r="C1046" s="87"/>
      <c r="D1046" s="87"/>
      <c r="E1046" s="87"/>
      <c r="F1046" s="87"/>
      <c r="G1046" s="87"/>
      <c r="H1046" s="87"/>
      <c r="I1046" s="87"/>
      <c r="J1046" s="87"/>
      <c r="K1046" s="88"/>
      <c r="L1046" s="72"/>
      <c r="M1046" s="3"/>
      <c r="N1046" s="30"/>
      <c r="O1046" s="84"/>
      <c r="P1046" s="85"/>
      <c r="Q1046" s="86"/>
      <c r="R1046" s="84"/>
      <c r="S1046" s="131"/>
    </row>
    <row r="1047" spans="1:19" ht="15" customHeight="1">
      <c r="A1047" s="64">
        <v>2801</v>
      </c>
      <c r="B1047" s="87"/>
      <c r="C1047" s="87"/>
      <c r="D1047" s="87"/>
      <c r="E1047" s="87"/>
      <c r="F1047" s="87"/>
      <c r="G1047" s="87"/>
      <c r="H1047" s="87"/>
      <c r="I1047" s="87"/>
      <c r="J1047" s="87"/>
      <c r="K1047" s="88"/>
      <c r="L1047" s="72"/>
      <c r="M1047" s="3"/>
      <c r="N1047" s="30"/>
      <c r="O1047" s="3"/>
      <c r="P1047" s="30"/>
      <c r="Q1047" s="23"/>
      <c r="R1047" s="84"/>
      <c r="S1047" s="131"/>
    </row>
    <row r="1048" spans="1:19" ht="15" customHeight="1">
      <c r="A1048" s="64">
        <v>2802</v>
      </c>
      <c r="B1048" s="87"/>
      <c r="C1048" s="87"/>
      <c r="D1048" s="87"/>
      <c r="E1048" s="87"/>
      <c r="F1048" s="87"/>
      <c r="G1048" s="87"/>
      <c r="H1048" s="87"/>
      <c r="I1048" s="87"/>
      <c r="J1048" s="87"/>
      <c r="K1048" s="88"/>
      <c r="L1048" s="72"/>
      <c r="M1048" s="3"/>
      <c r="N1048" s="30"/>
      <c r="O1048" s="89" t="s">
        <v>83</v>
      </c>
      <c r="P1048" s="90"/>
      <c r="Q1048" s="120" t="str">
        <f>IF(SUM(K1041:K1044)=0,"",SUM(K1041:K1044))</f>
        <v/>
      </c>
      <c r="R1048" s="92" t="s">
        <v>11</v>
      </c>
      <c r="S1048" s="131"/>
    </row>
    <row r="1049" spans="1:19" ht="15" customHeight="1">
      <c r="A1049" s="64">
        <v>2901</v>
      </c>
      <c r="B1049" s="87"/>
      <c r="C1049" s="87"/>
      <c r="D1049" s="87"/>
      <c r="E1049" s="87"/>
      <c r="F1049" s="87"/>
      <c r="G1049" s="87"/>
      <c r="H1049" s="87"/>
      <c r="I1049" s="87"/>
      <c r="J1049" s="87"/>
      <c r="K1049" s="88"/>
      <c r="L1049" s="72"/>
      <c r="M1049" s="3"/>
      <c r="N1049" s="30"/>
      <c r="O1049" s="93" t="s">
        <v>85</v>
      </c>
      <c r="P1049" s="94" t="str">
        <f>IF(P1048/B1035=0,"",P1048/B1035)</f>
        <v/>
      </c>
      <c r="Q1049" s="121" t="e">
        <f>IF(P1048/Q1048=0,"",P1048/Q1048)</f>
        <v>#VALUE!</v>
      </c>
      <c r="R1049" s="96" t="s">
        <v>86</v>
      </c>
      <c r="S1049" s="131"/>
    </row>
    <row r="1050" spans="1:19" ht="15" customHeight="1">
      <c r="A1050" s="64">
        <v>2902</v>
      </c>
      <c r="B1050" s="87"/>
      <c r="C1050" s="87"/>
      <c r="D1050" s="87"/>
      <c r="E1050" s="87"/>
      <c r="F1050" s="87"/>
      <c r="G1050" s="87"/>
      <c r="H1050" s="87"/>
      <c r="I1050" s="87"/>
      <c r="J1050" s="87"/>
      <c r="K1050" s="88"/>
      <c r="L1050" s="97"/>
      <c r="M1050" s="98"/>
      <c r="N1050" s="99"/>
      <c r="O1050" s="98"/>
      <c r="P1050" s="99"/>
      <c r="Q1050" s="99"/>
      <c r="R1050" s="122"/>
      <c r="S1050" s="131"/>
    </row>
    <row r="1051" spans="1:19" ht="15" customHeight="1">
      <c r="A1051" s="29"/>
      <c r="B1051" s="30"/>
      <c r="C1051" s="30"/>
      <c r="D1051" s="288" t="s">
        <v>111</v>
      </c>
      <c r="E1051" s="289"/>
      <c r="F1051" s="289"/>
      <c r="G1051" s="289"/>
      <c r="H1051" s="289"/>
      <c r="I1051" s="289"/>
      <c r="J1051" s="290"/>
      <c r="K1051" s="101">
        <f>SUM(K1035:K1047)</f>
        <v>0</v>
      </c>
      <c r="L1051" s="102" t="str">
        <f>IF(K1043=0,"",K1043/B1035)</f>
        <v/>
      </c>
      <c r="M1051" s="102" t="str">
        <f>IF(K1051=0,"",K1051/B1035)</f>
        <v/>
      </c>
      <c r="N1051" s="102" t="str">
        <f>IF(K1042=0,"",M1051-L1051)</f>
        <v/>
      </c>
      <c r="O1051" s="3"/>
      <c r="P1051" s="30"/>
      <c r="Q1051" s="23"/>
      <c r="R1051" s="3"/>
      <c r="S1051" s="131"/>
    </row>
    <row r="1052" spans="1:19" ht="15" customHeight="1">
      <c r="A1052" s="29"/>
      <c r="B1052" s="30"/>
      <c r="C1052" s="30"/>
      <c r="D1052" s="149"/>
      <c r="E1052" s="149"/>
      <c r="F1052" s="149"/>
      <c r="G1052" s="149"/>
      <c r="H1052" s="149"/>
      <c r="I1052" s="149"/>
      <c r="J1052" s="149"/>
      <c r="K1052" s="150"/>
      <c r="L1052" s="151"/>
      <c r="M1052" s="151"/>
      <c r="N1052" s="151"/>
      <c r="O1052" s="3"/>
      <c r="P1052" s="30"/>
      <c r="Q1052" s="23"/>
      <c r="R1052" s="3"/>
      <c r="S1052" s="131"/>
    </row>
    <row r="1053" spans="1:19" ht="15" customHeight="1">
      <c r="A1053" s="29"/>
      <c r="B1053" s="30"/>
      <c r="C1053" s="30"/>
      <c r="D1053" s="149"/>
      <c r="E1053" s="149"/>
      <c r="F1053" s="149"/>
      <c r="G1053" s="149"/>
      <c r="H1053" s="149"/>
      <c r="I1053" s="149"/>
      <c r="J1053" s="149"/>
      <c r="K1053" s="150"/>
      <c r="L1053" s="151"/>
      <c r="M1053" s="151"/>
      <c r="N1053" s="151"/>
      <c r="O1053" s="3"/>
      <c r="P1053" s="30"/>
      <c r="Q1053" s="23"/>
      <c r="R1053" s="3"/>
      <c r="S1053" s="131"/>
    </row>
    <row r="1054" spans="1:19" ht="27.75" customHeight="1">
      <c r="A1054" s="2"/>
      <c r="B1054" s="291" t="s">
        <v>99</v>
      </c>
      <c r="C1054" s="292"/>
      <c r="D1054" s="292"/>
      <c r="E1054" s="292"/>
      <c r="F1054" s="292"/>
      <c r="G1054" s="292"/>
      <c r="H1054" s="292"/>
      <c r="I1054" s="292"/>
      <c r="J1054" s="292"/>
      <c r="K1054" s="60" t="s">
        <v>124</v>
      </c>
      <c r="L1054" s="60"/>
      <c r="M1054" s="60"/>
      <c r="N1054" s="30"/>
      <c r="O1054" s="3"/>
      <c r="P1054" s="30"/>
      <c r="Q1054" s="30"/>
      <c r="R1054" s="30"/>
      <c r="S1054" s="131"/>
    </row>
    <row r="1055" spans="1:19" ht="15" customHeight="1">
      <c r="A1055" s="293" t="s">
        <v>10</v>
      </c>
      <c r="B1055" s="294" t="s">
        <v>100</v>
      </c>
      <c r="C1055" s="289"/>
      <c r="D1055" s="289"/>
      <c r="E1055" s="289"/>
      <c r="F1055" s="289"/>
      <c r="G1055" s="289"/>
      <c r="H1055" s="289"/>
      <c r="I1055" s="289"/>
      <c r="J1055" s="290"/>
      <c r="K1055" s="295" t="s">
        <v>11</v>
      </c>
      <c r="L1055" s="286" t="s">
        <v>3</v>
      </c>
      <c r="M1055" s="286" t="s">
        <v>4</v>
      </c>
      <c r="N1055" s="284" t="s">
        <v>5</v>
      </c>
      <c r="O1055" s="286" t="s">
        <v>6</v>
      </c>
      <c r="P1055" s="287" t="s">
        <v>7</v>
      </c>
      <c r="Q1055" s="287" t="s">
        <v>8</v>
      </c>
      <c r="R1055" s="286" t="s">
        <v>101</v>
      </c>
      <c r="S1055" s="131"/>
    </row>
    <row r="1056" spans="1:19" ht="15" customHeight="1">
      <c r="A1056" s="285"/>
      <c r="B1056" s="64" t="s">
        <v>102</v>
      </c>
      <c r="C1056" s="64" t="s">
        <v>103</v>
      </c>
      <c r="D1056" s="64" t="s">
        <v>104</v>
      </c>
      <c r="E1056" s="64" t="s">
        <v>105</v>
      </c>
      <c r="F1056" s="64" t="s">
        <v>106</v>
      </c>
      <c r="G1056" s="64" t="s">
        <v>107</v>
      </c>
      <c r="H1056" s="64" t="s">
        <v>108</v>
      </c>
      <c r="I1056" s="64" t="s">
        <v>109</v>
      </c>
      <c r="J1056" s="64" t="s">
        <v>110</v>
      </c>
      <c r="K1056" s="285"/>
      <c r="L1056" s="285"/>
      <c r="M1056" s="285"/>
      <c r="N1056" s="285"/>
      <c r="O1056" s="285"/>
      <c r="P1056" s="285"/>
      <c r="Q1056" s="285"/>
      <c r="R1056" s="285"/>
      <c r="S1056" s="131"/>
    </row>
    <row r="1057" spans="1:19" ht="15" customHeight="1">
      <c r="A1057" s="64">
        <v>2202</v>
      </c>
      <c r="B1057" s="65">
        <v>103</v>
      </c>
      <c r="C1057" s="87"/>
      <c r="D1057" s="87"/>
      <c r="E1057" s="87"/>
      <c r="F1057" s="87"/>
      <c r="G1057" s="87"/>
      <c r="H1057" s="87"/>
      <c r="I1057" s="87"/>
      <c r="J1057" s="87"/>
      <c r="K1057" s="88"/>
      <c r="L1057" s="67"/>
      <c r="M1057" s="49"/>
      <c r="N1057" s="68"/>
      <c r="O1057" s="107"/>
      <c r="P1057" s="70">
        <f>B1057</f>
        <v>103</v>
      </c>
      <c r="Q1057" s="108"/>
      <c r="R1057" s="107"/>
      <c r="S1057" s="131"/>
    </row>
    <row r="1058" spans="1:19" ht="15" customHeight="1">
      <c r="A1058" s="64">
        <v>2301</v>
      </c>
      <c r="B1058" s="87"/>
      <c r="C1058" s="87">
        <v>72</v>
      </c>
      <c r="D1058" s="87"/>
      <c r="E1058" s="87"/>
      <c r="F1058" s="87"/>
      <c r="G1058" s="87"/>
      <c r="H1058" s="87"/>
      <c r="I1058" s="87"/>
      <c r="J1058" s="87"/>
      <c r="K1058" s="88"/>
      <c r="L1058" s="72"/>
      <c r="M1058" s="3"/>
      <c r="N1058" s="73"/>
      <c r="O1058" s="127">
        <f>IF(C1058=0,"",C1058/B1057)</f>
        <v>0.69902912621359226</v>
      </c>
      <c r="P1058" s="75">
        <v>72</v>
      </c>
      <c r="Q1058" s="128">
        <f t="shared" ref="Q1058:Q1065" si="146">IF(P1058=0,"",P1058/P1057)</f>
        <v>0.69902912621359226</v>
      </c>
      <c r="R1058" s="128">
        <f t="shared" ref="R1058:R1065" si="147">IF(P1058=0,"",100%-Q1058)</f>
        <v>0.30097087378640774</v>
      </c>
      <c r="S1058" s="131"/>
    </row>
    <row r="1059" spans="1:19" ht="15" customHeight="1">
      <c r="A1059" s="64">
        <v>2302</v>
      </c>
      <c r="B1059" s="87"/>
      <c r="C1059" s="87"/>
      <c r="D1059" s="87">
        <v>48</v>
      </c>
      <c r="E1059" s="87"/>
      <c r="F1059" s="87"/>
      <c r="G1059" s="87"/>
      <c r="H1059" s="87"/>
      <c r="I1059" s="87"/>
      <c r="J1059" s="87"/>
      <c r="K1059" s="88"/>
      <c r="L1059" s="72"/>
      <c r="M1059" s="3"/>
      <c r="N1059" s="73"/>
      <c r="O1059" s="127">
        <f>IF(D1059=0,"",D1059/C1058)</f>
        <v>0.66666666666666663</v>
      </c>
      <c r="P1059" s="75">
        <v>63</v>
      </c>
      <c r="Q1059" s="128">
        <f t="shared" si="146"/>
        <v>0.875</v>
      </c>
      <c r="R1059" s="128">
        <f t="shared" si="147"/>
        <v>0.125</v>
      </c>
      <c r="S1059" s="8">
        <f>P1059/P1057</f>
        <v>0.61165048543689315</v>
      </c>
    </row>
    <row r="1060" spans="1:19" ht="15" customHeight="1">
      <c r="A1060" s="64">
        <v>2401</v>
      </c>
      <c r="B1060" s="87"/>
      <c r="C1060" s="87"/>
      <c r="D1060" s="87"/>
      <c r="E1060" s="87">
        <v>45</v>
      </c>
      <c r="F1060" s="87"/>
      <c r="G1060" s="87"/>
      <c r="H1060" s="87"/>
      <c r="I1060" s="87"/>
      <c r="J1060" s="87"/>
      <c r="K1060" s="88"/>
      <c r="L1060" s="72"/>
      <c r="M1060" s="3"/>
      <c r="N1060" s="73"/>
      <c r="O1060" s="127">
        <f>IF(E1060=0,"",E1060/D1059)</f>
        <v>0.9375</v>
      </c>
      <c r="P1060" s="75">
        <v>60</v>
      </c>
      <c r="Q1060" s="128">
        <f t="shared" si="146"/>
        <v>0.95238095238095233</v>
      </c>
      <c r="R1060" s="128">
        <f t="shared" si="147"/>
        <v>4.7619047619047672E-2</v>
      </c>
      <c r="S1060" s="131"/>
    </row>
    <row r="1061" spans="1:19" ht="15" customHeight="1">
      <c r="A1061" s="64">
        <v>2402</v>
      </c>
      <c r="B1061" s="87"/>
      <c r="C1061" s="87"/>
      <c r="D1061" s="87"/>
      <c r="E1061" s="87"/>
      <c r="F1061" s="87">
        <v>25</v>
      </c>
      <c r="G1061" s="87"/>
      <c r="H1061" s="87"/>
      <c r="I1061" s="87"/>
      <c r="J1061" s="87"/>
      <c r="K1061" s="88"/>
      <c r="L1061" s="72"/>
      <c r="M1061" s="3"/>
      <c r="N1061" s="73"/>
      <c r="O1061" s="127">
        <f>IF(F1061=0,"",F1061/E1060)</f>
        <v>0.55555555555555558</v>
      </c>
      <c r="P1061" s="75">
        <v>54</v>
      </c>
      <c r="Q1061" s="128">
        <f t="shared" si="146"/>
        <v>0.9</v>
      </c>
      <c r="R1061" s="128">
        <f t="shared" si="147"/>
        <v>9.9999999999999978E-2</v>
      </c>
      <c r="S1061" s="131"/>
    </row>
    <row r="1062" spans="1:19" ht="15" customHeight="1">
      <c r="A1062" s="64">
        <v>2402</v>
      </c>
      <c r="B1062" s="87"/>
      <c r="C1062" s="87"/>
      <c r="D1062" s="87"/>
      <c r="E1062" s="87"/>
      <c r="F1062" s="87"/>
      <c r="G1062" s="87"/>
      <c r="H1062" s="87"/>
      <c r="I1062" s="87"/>
      <c r="J1062" s="87"/>
      <c r="K1062" s="88"/>
      <c r="L1062" s="72"/>
      <c r="M1062" s="3"/>
      <c r="N1062" s="73"/>
      <c r="O1062" s="127" t="str">
        <f>IF(G1062=0,"",G1062/F1061)</f>
        <v/>
      </c>
      <c r="P1062" s="75"/>
      <c r="Q1062" s="128" t="str">
        <f t="shared" si="146"/>
        <v/>
      </c>
      <c r="R1062" s="128" t="str">
        <f t="shared" si="147"/>
        <v/>
      </c>
      <c r="S1062" s="131"/>
    </row>
    <row r="1063" spans="1:19" ht="15" customHeight="1">
      <c r="A1063" s="64">
        <v>2501</v>
      </c>
      <c r="B1063" s="87"/>
      <c r="C1063" s="87"/>
      <c r="D1063" s="87"/>
      <c r="E1063" s="87"/>
      <c r="F1063" s="87"/>
      <c r="G1063" s="87"/>
      <c r="H1063" s="87"/>
      <c r="I1063" s="87"/>
      <c r="J1063" s="87"/>
      <c r="K1063" s="88"/>
      <c r="L1063" s="72"/>
      <c r="M1063" s="3"/>
      <c r="N1063" s="73"/>
      <c r="O1063" s="127" t="str">
        <f>IF(H1063=0,"",H1063/G1062)</f>
        <v/>
      </c>
      <c r="P1063" s="75"/>
      <c r="Q1063" s="128" t="str">
        <f t="shared" si="146"/>
        <v/>
      </c>
      <c r="R1063" s="128" t="str">
        <f t="shared" si="147"/>
        <v/>
      </c>
      <c r="S1063" s="131"/>
    </row>
    <row r="1064" spans="1:19" ht="15" customHeight="1">
      <c r="A1064" s="64">
        <v>2502</v>
      </c>
      <c r="B1064" s="87"/>
      <c r="C1064" s="87"/>
      <c r="D1064" s="87"/>
      <c r="E1064" s="87"/>
      <c r="F1064" s="87"/>
      <c r="G1064" s="87"/>
      <c r="H1064" s="87"/>
      <c r="I1064" s="87"/>
      <c r="J1064" s="87"/>
      <c r="K1064" s="88"/>
      <c r="L1064" s="72"/>
      <c r="M1064" s="3"/>
      <c r="N1064" s="73"/>
      <c r="O1064" s="127" t="str">
        <f>IF(I1064=0,"",I1064/H1063)</f>
        <v/>
      </c>
      <c r="P1064" s="75"/>
      <c r="Q1064" s="128" t="str">
        <f t="shared" si="146"/>
        <v/>
      </c>
      <c r="R1064" s="128" t="str">
        <f t="shared" si="147"/>
        <v/>
      </c>
      <c r="S1064" s="131"/>
    </row>
    <row r="1065" spans="1:19" ht="15" customHeight="1">
      <c r="A1065" s="64">
        <v>2601</v>
      </c>
      <c r="B1065" s="87"/>
      <c r="C1065" s="87"/>
      <c r="D1065" s="87"/>
      <c r="E1065" s="87"/>
      <c r="F1065" s="87"/>
      <c r="G1065" s="87"/>
      <c r="H1065" s="87"/>
      <c r="I1065" s="87"/>
      <c r="J1065" s="87"/>
      <c r="K1065" s="88"/>
      <c r="L1065" s="72"/>
      <c r="M1065" s="3"/>
      <c r="N1065" s="73"/>
      <c r="O1065" s="129" t="str">
        <f>IF(J1065=0,"",J1065/I1064)</f>
        <v/>
      </c>
      <c r="P1065" s="75"/>
      <c r="Q1065" s="130" t="str">
        <f t="shared" si="146"/>
        <v/>
      </c>
      <c r="R1065" s="130" t="str">
        <f t="shared" si="147"/>
        <v/>
      </c>
      <c r="S1065" s="131"/>
    </row>
    <row r="1066" spans="1:19" ht="15" customHeight="1">
      <c r="A1066" s="64">
        <v>2602</v>
      </c>
      <c r="B1066" s="87"/>
      <c r="C1066" s="87"/>
      <c r="D1066" s="87"/>
      <c r="E1066" s="87"/>
      <c r="F1066" s="87"/>
      <c r="G1066" s="87"/>
      <c r="H1066" s="87"/>
      <c r="I1066" s="87"/>
      <c r="J1066" s="87"/>
      <c r="K1066" s="88"/>
      <c r="L1066" s="72"/>
      <c r="M1066" s="3"/>
      <c r="N1066" s="30"/>
      <c r="O1066" s="80"/>
      <c r="P1066" s="81"/>
      <c r="Q1066" s="82"/>
      <c r="R1066" s="83"/>
      <c r="S1066" s="131"/>
    </row>
    <row r="1067" spans="1:19" ht="15" customHeight="1">
      <c r="A1067" s="64">
        <v>2701</v>
      </c>
      <c r="B1067" s="87"/>
      <c r="C1067" s="87"/>
      <c r="D1067" s="87"/>
      <c r="E1067" s="87"/>
      <c r="F1067" s="87"/>
      <c r="G1067" s="87"/>
      <c r="H1067" s="87"/>
      <c r="I1067" s="87"/>
      <c r="J1067" s="87"/>
      <c r="K1067" s="88"/>
      <c r="L1067" s="72"/>
      <c r="M1067" s="3"/>
      <c r="N1067" s="30"/>
      <c r="O1067" s="84"/>
      <c r="P1067" s="85"/>
      <c r="Q1067" s="86"/>
      <c r="R1067" s="84"/>
      <c r="S1067" s="131"/>
    </row>
    <row r="1068" spans="1:19" ht="15" customHeight="1">
      <c r="A1068" s="64">
        <v>2702</v>
      </c>
      <c r="B1068" s="87"/>
      <c r="C1068" s="87"/>
      <c r="D1068" s="87"/>
      <c r="E1068" s="87"/>
      <c r="F1068" s="87"/>
      <c r="G1068" s="87"/>
      <c r="H1068" s="87"/>
      <c r="I1068" s="87"/>
      <c r="J1068" s="87"/>
      <c r="K1068" s="88"/>
      <c r="L1068" s="72"/>
      <c r="M1068" s="3"/>
      <c r="N1068" s="30"/>
      <c r="O1068" s="84"/>
      <c r="P1068" s="85"/>
      <c r="Q1068" s="86"/>
      <c r="R1068" s="84"/>
      <c r="S1068" s="131"/>
    </row>
    <row r="1069" spans="1:19" ht="15" customHeight="1">
      <c r="A1069" s="64">
        <v>2801</v>
      </c>
      <c r="B1069" s="87"/>
      <c r="C1069" s="87"/>
      <c r="D1069" s="87"/>
      <c r="E1069" s="87"/>
      <c r="F1069" s="87"/>
      <c r="G1069" s="87"/>
      <c r="H1069" s="87"/>
      <c r="I1069" s="87"/>
      <c r="J1069" s="87"/>
      <c r="K1069" s="88"/>
      <c r="L1069" s="72"/>
      <c r="M1069" s="3"/>
      <c r="N1069" s="30"/>
      <c r="O1069" s="3"/>
      <c r="P1069" s="30"/>
      <c r="Q1069" s="23"/>
      <c r="R1069" s="84"/>
      <c r="S1069" s="131"/>
    </row>
    <row r="1070" spans="1:19" ht="15" customHeight="1">
      <c r="A1070" s="64">
        <v>2802</v>
      </c>
      <c r="B1070" s="87"/>
      <c r="C1070" s="87"/>
      <c r="D1070" s="87"/>
      <c r="E1070" s="87"/>
      <c r="F1070" s="87"/>
      <c r="G1070" s="87"/>
      <c r="H1070" s="87"/>
      <c r="I1070" s="87"/>
      <c r="J1070" s="87"/>
      <c r="K1070" s="88"/>
      <c r="L1070" s="72"/>
      <c r="M1070" s="3"/>
      <c r="N1070" s="30"/>
      <c r="O1070" s="89" t="s">
        <v>83</v>
      </c>
      <c r="P1070" s="90"/>
      <c r="Q1070" s="120" t="str">
        <f>IF(SUM(K1063:K1066)=0,"",SUM(K1063:K1066))</f>
        <v/>
      </c>
      <c r="R1070" s="92" t="s">
        <v>11</v>
      </c>
      <c r="S1070" s="131"/>
    </row>
    <row r="1071" spans="1:19" ht="15" customHeight="1">
      <c r="A1071" s="64">
        <v>2901</v>
      </c>
      <c r="B1071" s="87"/>
      <c r="C1071" s="87"/>
      <c r="D1071" s="87"/>
      <c r="E1071" s="87"/>
      <c r="F1071" s="87"/>
      <c r="G1071" s="87"/>
      <c r="H1071" s="87"/>
      <c r="I1071" s="87"/>
      <c r="J1071" s="87"/>
      <c r="K1071" s="88"/>
      <c r="L1071" s="72"/>
      <c r="M1071" s="3"/>
      <c r="N1071" s="30"/>
      <c r="O1071" s="93" t="s">
        <v>85</v>
      </c>
      <c r="P1071" s="94" t="str">
        <f>IF(P1070/B1057=0,"",P1070/B1057)</f>
        <v/>
      </c>
      <c r="Q1071" s="121" t="e">
        <f>IF(P1070/Q1070=0,"",P1070/Q1070)</f>
        <v>#VALUE!</v>
      </c>
      <c r="R1071" s="96" t="s">
        <v>86</v>
      </c>
      <c r="S1071" s="131"/>
    </row>
    <row r="1072" spans="1:19" ht="15" customHeight="1">
      <c r="A1072" s="64">
        <v>2902</v>
      </c>
      <c r="B1072" s="87"/>
      <c r="C1072" s="87"/>
      <c r="D1072" s="87"/>
      <c r="E1072" s="87"/>
      <c r="F1072" s="87"/>
      <c r="G1072" s="87"/>
      <c r="H1072" s="87"/>
      <c r="I1072" s="87"/>
      <c r="J1072" s="87"/>
      <c r="K1072" s="88"/>
      <c r="L1072" s="97"/>
      <c r="M1072" s="98"/>
      <c r="N1072" s="99"/>
      <c r="O1072" s="98"/>
      <c r="P1072" s="99"/>
      <c r="Q1072" s="99"/>
      <c r="R1072" s="122"/>
      <c r="S1072" s="131"/>
    </row>
    <row r="1073" spans="1:19" ht="15" customHeight="1">
      <c r="A1073" s="29"/>
      <c r="B1073" s="30"/>
      <c r="C1073" s="30"/>
      <c r="D1073" s="288" t="s">
        <v>111</v>
      </c>
      <c r="E1073" s="289"/>
      <c r="F1073" s="289"/>
      <c r="G1073" s="289"/>
      <c r="H1073" s="289"/>
      <c r="I1073" s="289"/>
      <c r="J1073" s="290"/>
      <c r="K1073" s="101">
        <f>SUM(K1057:K1069)</f>
        <v>0</v>
      </c>
      <c r="L1073" s="102" t="str">
        <f>IF(K1065=0,"",K1065/B1057)</f>
        <v/>
      </c>
      <c r="M1073" s="102" t="str">
        <f>IF(K1073=0,"",K1073/B1057)</f>
        <v/>
      </c>
      <c r="N1073" s="102" t="str">
        <f>IF(K1064=0,"",M1073-L1073)</f>
        <v/>
      </c>
      <c r="O1073" s="3"/>
      <c r="P1073" s="30"/>
      <c r="Q1073" s="23"/>
      <c r="R1073" s="3"/>
      <c r="S1073" s="131"/>
    </row>
    <row r="1074" spans="1:19" ht="15" customHeight="1">
      <c r="A1074" s="29"/>
      <c r="B1074" s="30"/>
      <c r="C1074" s="30"/>
      <c r="D1074" s="149"/>
      <c r="E1074" s="149"/>
      <c r="F1074" s="149"/>
      <c r="G1074" s="149"/>
      <c r="H1074" s="149"/>
      <c r="I1074" s="149"/>
      <c r="J1074" s="149"/>
      <c r="K1074" s="150"/>
      <c r="L1074" s="151"/>
      <c r="M1074" s="151"/>
      <c r="N1074" s="151"/>
      <c r="O1074" s="3"/>
      <c r="P1074" s="30"/>
      <c r="Q1074" s="23"/>
      <c r="R1074" s="3"/>
      <c r="S1074" s="131"/>
    </row>
    <row r="1075" spans="1:19" ht="15" customHeight="1">
      <c r="A1075" s="29"/>
      <c r="B1075" s="30"/>
      <c r="C1075" s="30"/>
      <c r="D1075" s="149"/>
      <c r="E1075" s="149"/>
      <c r="F1075" s="149"/>
      <c r="G1075" s="149"/>
      <c r="H1075" s="149"/>
      <c r="I1075" s="149"/>
      <c r="J1075" s="149"/>
      <c r="K1075" s="150"/>
      <c r="L1075" s="151"/>
      <c r="M1075" s="151"/>
      <c r="N1075" s="151"/>
      <c r="O1075" s="3"/>
      <c r="P1075" s="30"/>
      <c r="Q1075" s="23"/>
      <c r="R1075" s="3"/>
      <c r="S1075" s="131"/>
    </row>
    <row r="1076" spans="1:19" ht="15" customHeight="1">
      <c r="A1076" s="2"/>
      <c r="B1076" s="291" t="s">
        <v>99</v>
      </c>
      <c r="C1076" s="292"/>
      <c r="D1076" s="292"/>
      <c r="E1076" s="292"/>
      <c r="F1076" s="292"/>
      <c r="G1076" s="292"/>
      <c r="H1076" s="292"/>
      <c r="I1076" s="292"/>
      <c r="J1076" s="292"/>
      <c r="K1076" s="60" t="s">
        <v>143</v>
      </c>
      <c r="L1076" s="60"/>
      <c r="M1076" s="60"/>
      <c r="N1076" s="30"/>
      <c r="O1076" s="3"/>
      <c r="P1076" s="30"/>
      <c r="Q1076" s="30"/>
      <c r="R1076" s="30"/>
      <c r="S1076" s="131"/>
    </row>
    <row r="1077" spans="1:19" ht="15" customHeight="1">
      <c r="A1077" s="293" t="s">
        <v>10</v>
      </c>
      <c r="B1077" s="294" t="s">
        <v>100</v>
      </c>
      <c r="C1077" s="289"/>
      <c r="D1077" s="289"/>
      <c r="E1077" s="289"/>
      <c r="F1077" s="289"/>
      <c r="G1077" s="289"/>
      <c r="H1077" s="289"/>
      <c r="I1077" s="289"/>
      <c r="J1077" s="290"/>
      <c r="K1077" s="295" t="s">
        <v>11</v>
      </c>
      <c r="L1077" s="286" t="s">
        <v>3</v>
      </c>
      <c r="M1077" s="286" t="s">
        <v>4</v>
      </c>
      <c r="N1077" s="284" t="s">
        <v>5</v>
      </c>
      <c r="O1077" s="286" t="s">
        <v>6</v>
      </c>
      <c r="P1077" s="287" t="s">
        <v>7</v>
      </c>
      <c r="Q1077" s="287" t="s">
        <v>8</v>
      </c>
      <c r="R1077" s="286" t="s">
        <v>101</v>
      </c>
      <c r="S1077" s="131"/>
    </row>
    <row r="1078" spans="1:19" ht="15" customHeight="1">
      <c r="A1078" s="285"/>
      <c r="B1078" s="64" t="s">
        <v>102</v>
      </c>
      <c r="C1078" s="64" t="s">
        <v>103</v>
      </c>
      <c r="D1078" s="64" t="s">
        <v>104</v>
      </c>
      <c r="E1078" s="64" t="s">
        <v>105</v>
      </c>
      <c r="F1078" s="64" t="s">
        <v>106</v>
      </c>
      <c r="G1078" s="64" t="s">
        <v>107</v>
      </c>
      <c r="H1078" s="64" t="s">
        <v>108</v>
      </c>
      <c r="I1078" s="64" t="s">
        <v>109</v>
      </c>
      <c r="J1078" s="64" t="s">
        <v>110</v>
      </c>
      <c r="K1078" s="285"/>
      <c r="L1078" s="285"/>
      <c r="M1078" s="285"/>
      <c r="N1078" s="285"/>
      <c r="O1078" s="285"/>
      <c r="P1078" s="285"/>
      <c r="Q1078" s="285"/>
      <c r="R1078" s="285"/>
      <c r="S1078" s="131"/>
    </row>
    <row r="1079" spans="1:19" ht="15" customHeight="1">
      <c r="A1079" s="64">
        <v>2301</v>
      </c>
      <c r="B1079" s="181">
        <v>63</v>
      </c>
      <c r="C1079" s="87"/>
      <c r="D1079" s="87"/>
      <c r="E1079" s="87"/>
      <c r="F1079" s="87"/>
      <c r="G1079" s="87"/>
      <c r="H1079" s="87"/>
      <c r="I1079" s="87"/>
      <c r="J1079" s="87"/>
      <c r="K1079" s="126"/>
      <c r="L1079" s="67"/>
      <c r="M1079" s="49"/>
      <c r="N1079" s="68"/>
      <c r="O1079" s="107"/>
      <c r="P1079" s="70">
        <f>B1079</f>
        <v>63</v>
      </c>
      <c r="Q1079" s="108"/>
      <c r="R1079" s="107"/>
      <c r="S1079" s="131"/>
    </row>
    <row r="1080" spans="1:19" ht="15" customHeight="1">
      <c r="A1080" s="64">
        <v>2302</v>
      </c>
      <c r="B1080" s="87"/>
      <c r="C1080" s="87">
        <v>49</v>
      </c>
      <c r="D1080" s="87"/>
      <c r="E1080" s="87"/>
      <c r="F1080" s="87"/>
      <c r="G1080" s="87"/>
      <c r="H1080" s="87"/>
      <c r="I1080" s="87"/>
      <c r="J1080" s="87"/>
      <c r="K1080" s="126"/>
      <c r="L1080" s="72"/>
      <c r="M1080" s="3"/>
      <c r="N1080" s="73"/>
      <c r="O1080" s="127">
        <f>IF(C1080=0,"",C1080/B1079)</f>
        <v>0.77777777777777779</v>
      </c>
      <c r="P1080" s="75">
        <v>50</v>
      </c>
      <c r="Q1080" s="128">
        <f t="shared" ref="Q1080:Q1087" si="148">IF(P1080=0,"",P1080/P1079)</f>
        <v>0.79365079365079361</v>
      </c>
      <c r="R1080" s="128">
        <f t="shared" ref="R1080:R1087" si="149">IF(P1080=0,"",100%-Q1080)</f>
        <v>0.20634920634920639</v>
      </c>
      <c r="S1080" s="131"/>
    </row>
    <row r="1081" spans="1:19" ht="15" customHeight="1">
      <c r="A1081" s="64">
        <v>2401</v>
      </c>
      <c r="B1081" s="87"/>
      <c r="C1081" s="87"/>
      <c r="D1081" s="87">
        <v>35</v>
      </c>
      <c r="E1081" s="87"/>
      <c r="F1081" s="87"/>
      <c r="G1081" s="87"/>
      <c r="H1081" s="87"/>
      <c r="I1081" s="87"/>
      <c r="J1081" s="87"/>
      <c r="K1081" s="126"/>
      <c r="L1081" s="72"/>
      <c r="M1081" s="3"/>
      <c r="N1081" s="73"/>
      <c r="O1081" s="127">
        <f>IF(D1081=0,"",D1081/C1080)</f>
        <v>0.7142857142857143</v>
      </c>
      <c r="P1081" s="75">
        <v>47</v>
      </c>
      <c r="Q1081" s="128">
        <f t="shared" si="148"/>
        <v>0.94</v>
      </c>
      <c r="R1081" s="128">
        <f t="shared" si="149"/>
        <v>6.0000000000000053E-2</v>
      </c>
      <c r="S1081" s="8">
        <f>P1081/P1079</f>
        <v>0.74603174603174605</v>
      </c>
    </row>
    <row r="1082" spans="1:19" ht="15" customHeight="1">
      <c r="A1082" s="64">
        <v>2402</v>
      </c>
      <c r="B1082" s="87"/>
      <c r="C1082" s="87"/>
      <c r="D1082" s="87"/>
      <c r="E1082" s="87">
        <v>24</v>
      </c>
      <c r="F1082" s="87"/>
      <c r="G1082" s="87"/>
      <c r="H1082" s="87"/>
      <c r="I1082" s="87"/>
      <c r="J1082" s="87"/>
      <c r="K1082" s="126"/>
      <c r="L1082" s="72"/>
      <c r="M1082" s="3"/>
      <c r="N1082" s="73"/>
      <c r="O1082" s="127">
        <f>IF(E1082=0,"",E1082/D1081)</f>
        <v>0.68571428571428572</v>
      </c>
      <c r="P1082" s="75">
        <v>42</v>
      </c>
      <c r="Q1082" s="128">
        <f t="shared" si="148"/>
        <v>0.8936170212765957</v>
      </c>
      <c r="R1082" s="128">
        <f t="shared" si="149"/>
        <v>0.1063829787234043</v>
      </c>
      <c r="S1082" s="131"/>
    </row>
    <row r="1083" spans="1:19" ht="15" customHeight="1">
      <c r="A1083" s="64">
        <v>2501</v>
      </c>
      <c r="B1083" s="87"/>
      <c r="C1083" s="87"/>
      <c r="D1083" s="87"/>
      <c r="E1083" s="87"/>
      <c r="F1083" s="87"/>
      <c r="G1083" s="87"/>
      <c r="H1083" s="87"/>
      <c r="I1083" s="87"/>
      <c r="J1083" s="87"/>
      <c r="K1083" s="126"/>
      <c r="L1083" s="72"/>
      <c r="M1083" s="3"/>
      <c r="N1083" s="73"/>
      <c r="O1083" s="127" t="str">
        <f>IF(F1083=0,"",F1083/E1082)</f>
        <v/>
      </c>
      <c r="P1083" s="75"/>
      <c r="Q1083" s="128" t="str">
        <f t="shared" si="148"/>
        <v/>
      </c>
      <c r="R1083" s="128" t="str">
        <f t="shared" si="149"/>
        <v/>
      </c>
      <c r="S1083" s="131"/>
    </row>
    <row r="1084" spans="1:19" ht="15" customHeight="1">
      <c r="A1084" s="64">
        <v>2502</v>
      </c>
      <c r="B1084" s="87"/>
      <c r="C1084" s="87"/>
      <c r="D1084" s="87"/>
      <c r="E1084" s="87"/>
      <c r="F1084" s="87"/>
      <c r="G1084" s="87"/>
      <c r="H1084" s="87"/>
      <c r="I1084" s="87"/>
      <c r="J1084" s="87"/>
      <c r="K1084" s="126"/>
      <c r="L1084" s="72"/>
      <c r="M1084" s="3"/>
      <c r="N1084" s="73"/>
      <c r="O1084" s="127" t="str">
        <f>IF(G1084=0,"",G1084/F1083)</f>
        <v/>
      </c>
      <c r="P1084" s="75"/>
      <c r="Q1084" s="128" t="str">
        <f t="shared" si="148"/>
        <v/>
      </c>
      <c r="R1084" s="128" t="str">
        <f t="shared" si="149"/>
        <v/>
      </c>
      <c r="S1084" s="131"/>
    </row>
    <row r="1085" spans="1:19" ht="15" customHeight="1">
      <c r="A1085" s="64">
        <v>2601</v>
      </c>
      <c r="B1085" s="87"/>
      <c r="C1085" s="87"/>
      <c r="D1085" s="87"/>
      <c r="E1085" s="87"/>
      <c r="F1085" s="87"/>
      <c r="G1085" s="87"/>
      <c r="H1085" s="87"/>
      <c r="I1085" s="87"/>
      <c r="J1085" s="87"/>
      <c r="K1085" s="126"/>
      <c r="L1085" s="72"/>
      <c r="M1085" s="3"/>
      <c r="N1085" s="73"/>
      <c r="O1085" s="127" t="str">
        <f>IF(H1085=0,"",H1085/G1084)</f>
        <v/>
      </c>
      <c r="P1085" s="75"/>
      <c r="Q1085" s="128" t="str">
        <f t="shared" si="148"/>
        <v/>
      </c>
      <c r="R1085" s="128" t="str">
        <f t="shared" si="149"/>
        <v/>
      </c>
      <c r="S1085" s="131"/>
    </row>
    <row r="1086" spans="1:19" ht="15" customHeight="1">
      <c r="A1086" s="64">
        <v>2602</v>
      </c>
      <c r="B1086" s="87"/>
      <c r="C1086" s="87"/>
      <c r="D1086" s="87"/>
      <c r="E1086" s="87"/>
      <c r="F1086" s="87"/>
      <c r="G1086" s="87"/>
      <c r="H1086" s="87"/>
      <c r="I1086" s="87"/>
      <c r="J1086" s="87"/>
      <c r="K1086" s="126"/>
      <c r="L1086" s="72"/>
      <c r="M1086" s="3"/>
      <c r="N1086" s="73"/>
      <c r="O1086" s="127" t="str">
        <f>IF(I1086=0,"",I1086/H1085)</f>
        <v/>
      </c>
      <c r="P1086" s="75"/>
      <c r="Q1086" s="128" t="str">
        <f t="shared" si="148"/>
        <v/>
      </c>
      <c r="R1086" s="128" t="str">
        <f t="shared" si="149"/>
        <v/>
      </c>
      <c r="S1086" s="131"/>
    </row>
    <row r="1087" spans="1:19" ht="15" customHeight="1">
      <c r="A1087" s="64">
        <v>2701</v>
      </c>
      <c r="B1087" s="87"/>
      <c r="C1087" s="87"/>
      <c r="D1087" s="87"/>
      <c r="E1087" s="87"/>
      <c r="F1087" s="87"/>
      <c r="G1087" s="87"/>
      <c r="H1087" s="87"/>
      <c r="I1087" s="87"/>
      <c r="J1087" s="87"/>
      <c r="K1087" s="126"/>
      <c r="L1087" s="72"/>
      <c r="M1087" s="3"/>
      <c r="N1087" s="73"/>
      <c r="O1087" s="129" t="str">
        <f>IF(J1087=0,"",J1087/I1086)</f>
        <v/>
      </c>
      <c r="P1087" s="75"/>
      <c r="Q1087" s="130" t="str">
        <f t="shared" si="148"/>
        <v/>
      </c>
      <c r="R1087" s="130" t="str">
        <f t="shared" si="149"/>
        <v/>
      </c>
      <c r="S1087" s="131"/>
    </row>
    <row r="1088" spans="1:19" ht="15" customHeight="1">
      <c r="A1088" s="64">
        <v>2702</v>
      </c>
      <c r="B1088" s="87"/>
      <c r="C1088" s="87"/>
      <c r="D1088" s="87"/>
      <c r="E1088" s="87"/>
      <c r="F1088" s="87"/>
      <c r="G1088" s="87"/>
      <c r="H1088" s="87"/>
      <c r="I1088" s="87"/>
      <c r="J1088" s="87"/>
      <c r="K1088" s="126"/>
      <c r="L1088" s="72"/>
      <c r="M1088" s="3"/>
      <c r="N1088" s="30"/>
      <c r="O1088" s="80"/>
      <c r="P1088" s="81"/>
      <c r="Q1088" s="82"/>
      <c r="R1088" s="83"/>
      <c r="S1088" s="131"/>
    </row>
    <row r="1089" spans="1:21" ht="15" customHeight="1">
      <c r="A1089" s="64">
        <v>2801</v>
      </c>
      <c r="B1089" s="87"/>
      <c r="C1089" s="87"/>
      <c r="D1089" s="87"/>
      <c r="E1089" s="87"/>
      <c r="F1089" s="87"/>
      <c r="G1089" s="87"/>
      <c r="H1089" s="87"/>
      <c r="I1089" s="87"/>
      <c r="J1089" s="87"/>
      <c r="K1089" s="126"/>
      <c r="L1089" s="72"/>
      <c r="M1089" s="3"/>
      <c r="N1089" s="30"/>
      <c r="O1089" s="84"/>
      <c r="P1089" s="241"/>
      <c r="Q1089" s="86"/>
      <c r="R1089" s="84"/>
      <c r="S1089" s="131"/>
    </row>
    <row r="1090" spans="1:21" ht="15" customHeight="1">
      <c r="A1090" s="64">
        <v>2802</v>
      </c>
      <c r="B1090" s="87"/>
      <c r="C1090" s="87"/>
      <c r="D1090" s="87"/>
      <c r="E1090" s="87"/>
      <c r="F1090" s="87"/>
      <c r="G1090" s="87"/>
      <c r="H1090" s="87"/>
      <c r="I1090" s="87"/>
      <c r="J1090" s="87"/>
      <c r="K1090" s="126"/>
      <c r="L1090" s="72"/>
      <c r="M1090" s="3"/>
      <c r="N1090" s="30"/>
      <c r="O1090" s="84"/>
      <c r="P1090" s="241"/>
      <c r="Q1090" s="86"/>
      <c r="R1090" s="84"/>
      <c r="S1090" s="131"/>
    </row>
    <row r="1091" spans="1:21" ht="15" customHeight="1">
      <c r="A1091" s="64">
        <v>2901</v>
      </c>
      <c r="B1091" s="87"/>
      <c r="C1091" s="87"/>
      <c r="D1091" s="87"/>
      <c r="E1091" s="87"/>
      <c r="F1091" s="87"/>
      <c r="G1091" s="87"/>
      <c r="H1091" s="87"/>
      <c r="I1091" s="87"/>
      <c r="J1091" s="87"/>
      <c r="K1091" s="126"/>
      <c r="L1091" s="72"/>
      <c r="M1091" s="3"/>
      <c r="N1091" s="30"/>
      <c r="O1091" s="3"/>
      <c r="P1091" s="30"/>
      <c r="Q1091" s="23"/>
      <c r="R1091" s="84"/>
      <c r="S1091" s="131"/>
    </row>
    <row r="1092" spans="1:21" ht="15" customHeight="1">
      <c r="A1092" s="64">
        <v>2902</v>
      </c>
      <c r="B1092" s="87"/>
      <c r="C1092" s="87"/>
      <c r="D1092" s="87"/>
      <c r="E1092" s="87"/>
      <c r="F1092" s="87"/>
      <c r="G1092" s="87"/>
      <c r="H1092" s="87"/>
      <c r="I1092" s="87"/>
      <c r="J1092" s="87"/>
      <c r="K1092" s="126"/>
      <c r="L1092" s="72"/>
      <c r="M1092" s="3"/>
      <c r="N1092" s="30"/>
      <c r="O1092" s="89" t="s">
        <v>83</v>
      </c>
      <c r="P1092" s="90"/>
      <c r="Q1092" s="120" t="str">
        <f>IF(SUM(K1085:K1088)=0,"",SUM(K1085:K1088))</f>
        <v/>
      </c>
      <c r="R1092" s="92" t="s">
        <v>11</v>
      </c>
      <c r="S1092" s="131"/>
      <c r="U1092" s="282">
        <f>AVERAGE(S1081,S1103)</f>
        <v>0.71916971916971917</v>
      </c>
    </row>
    <row r="1093" spans="1:21" ht="15" customHeight="1">
      <c r="A1093" s="64">
        <v>3001</v>
      </c>
      <c r="B1093" s="87"/>
      <c r="C1093" s="87"/>
      <c r="D1093" s="87"/>
      <c r="E1093" s="87"/>
      <c r="F1093" s="87"/>
      <c r="G1093" s="87"/>
      <c r="H1093" s="87"/>
      <c r="I1093" s="87"/>
      <c r="J1093" s="87"/>
      <c r="K1093" s="126"/>
      <c r="L1093" s="72"/>
      <c r="M1093" s="3"/>
      <c r="N1093" s="30"/>
      <c r="O1093" s="93" t="s">
        <v>85</v>
      </c>
      <c r="P1093" s="94" t="str">
        <f>IF(P1092/B1079=0,"",P1092/B1079)</f>
        <v/>
      </c>
      <c r="Q1093" s="121" t="e">
        <f>IF(P1092/Q1092=0,"",P1092/Q1092)</f>
        <v>#VALUE!</v>
      </c>
      <c r="R1093" s="96" t="s">
        <v>86</v>
      </c>
      <c r="S1093" s="131"/>
    </row>
    <row r="1094" spans="1:21" ht="15" customHeight="1">
      <c r="A1094" s="64">
        <v>3002</v>
      </c>
      <c r="B1094" s="87"/>
      <c r="C1094" s="87"/>
      <c r="D1094" s="87"/>
      <c r="E1094" s="87"/>
      <c r="F1094" s="87"/>
      <c r="G1094" s="87"/>
      <c r="H1094" s="87"/>
      <c r="I1094" s="87"/>
      <c r="J1094" s="87"/>
      <c r="K1094" s="126"/>
      <c r="L1094" s="97"/>
      <c r="M1094" s="98"/>
      <c r="N1094" s="99"/>
      <c r="O1094" s="98"/>
      <c r="P1094" s="99"/>
      <c r="Q1094" s="99"/>
      <c r="R1094" s="122"/>
      <c r="S1094" s="131"/>
    </row>
    <row r="1095" spans="1:21" ht="15" customHeight="1">
      <c r="A1095" s="29"/>
      <c r="B1095" s="30"/>
      <c r="C1095" s="30"/>
      <c r="D1095" s="288" t="s">
        <v>111</v>
      </c>
      <c r="E1095" s="289"/>
      <c r="F1095" s="289"/>
      <c r="G1095" s="289"/>
      <c r="H1095" s="289"/>
      <c r="I1095" s="289"/>
      <c r="J1095" s="290"/>
      <c r="K1095" s="101">
        <f>SUM(K1079:K1091)</f>
        <v>0</v>
      </c>
      <c r="L1095" s="102" t="str">
        <f>IF(K1087=0,"",K1087/B1079)</f>
        <v/>
      </c>
      <c r="M1095" s="102" t="str">
        <f>IF(K1095=0,"",K1095/B1079)</f>
        <v/>
      </c>
      <c r="N1095" s="102" t="str">
        <f>IF(K1086=0,"",M1095-L1095)</f>
        <v/>
      </c>
      <c r="O1095" s="3"/>
      <c r="P1095" s="30"/>
      <c r="Q1095" s="23"/>
      <c r="R1095" s="3"/>
      <c r="S1095" s="131"/>
    </row>
    <row r="1096" spans="1:21" ht="15" customHeight="1">
      <c r="A1096" s="29"/>
      <c r="B1096" s="30"/>
      <c r="C1096" s="30"/>
      <c r="D1096" s="149"/>
      <c r="E1096" s="149"/>
      <c r="F1096" s="149"/>
      <c r="G1096" s="149"/>
      <c r="H1096" s="149"/>
      <c r="I1096" s="149"/>
      <c r="J1096" s="149"/>
      <c r="K1096" s="150"/>
      <c r="L1096" s="151"/>
      <c r="M1096" s="151"/>
      <c r="N1096" s="151"/>
      <c r="O1096" s="3"/>
      <c r="P1096" s="30"/>
      <c r="Q1096" s="23"/>
      <c r="R1096" s="3"/>
      <c r="S1096" s="131"/>
    </row>
    <row r="1097" spans="1:21" ht="15" customHeight="1">
      <c r="A1097" s="29"/>
      <c r="B1097" s="30"/>
      <c r="C1097" s="30"/>
      <c r="D1097" s="149"/>
      <c r="E1097" s="149"/>
      <c r="F1097" s="149"/>
      <c r="G1097" s="149"/>
      <c r="H1097" s="149"/>
      <c r="I1097" s="149"/>
      <c r="J1097" s="149"/>
      <c r="K1097" s="150"/>
      <c r="L1097" s="151"/>
      <c r="M1097" s="151"/>
      <c r="N1097" s="151"/>
      <c r="O1097" s="3"/>
      <c r="P1097" s="30"/>
      <c r="Q1097" s="23"/>
      <c r="R1097" s="3"/>
      <c r="S1097" s="131"/>
    </row>
    <row r="1098" spans="1:21" ht="15" customHeight="1">
      <c r="A1098" s="2"/>
      <c r="B1098" s="291" t="s">
        <v>99</v>
      </c>
      <c r="C1098" s="292"/>
      <c r="D1098" s="292"/>
      <c r="E1098" s="292"/>
      <c r="F1098" s="292"/>
      <c r="G1098" s="292"/>
      <c r="H1098" s="292"/>
      <c r="I1098" s="292"/>
      <c r="J1098" s="292"/>
      <c r="K1098" s="60" t="s">
        <v>144</v>
      </c>
      <c r="L1098" s="60"/>
      <c r="M1098" s="60"/>
      <c r="N1098" s="30"/>
      <c r="O1098" s="3"/>
      <c r="P1098" s="30"/>
      <c r="Q1098" s="30"/>
      <c r="R1098" s="30"/>
      <c r="S1098" s="131"/>
    </row>
    <row r="1099" spans="1:21" ht="15" customHeight="1">
      <c r="A1099" s="293" t="s">
        <v>10</v>
      </c>
      <c r="B1099" s="294" t="s">
        <v>100</v>
      </c>
      <c r="C1099" s="289"/>
      <c r="D1099" s="289"/>
      <c r="E1099" s="289"/>
      <c r="F1099" s="289"/>
      <c r="G1099" s="289"/>
      <c r="H1099" s="289"/>
      <c r="I1099" s="289"/>
      <c r="J1099" s="290"/>
      <c r="K1099" s="295" t="s">
        <v>11</v>
      </c>
      <c r="L1099" s="286" t="s">
        <v>3</v>
      </c>
      <c r="M1099" s="286" t="s">
        <v>4</v>
      </c>
      <c r="N1099" s="284" t="s">
        <v>5</v>
      </c>
      <c r="O1099" s="286" t="s">
        <v>6</v>
      </c>
      <c r="P1099" s="287" t="s">
        <v>7</v>
      </c>
      <c r="Q1099" s="287" t="s">
        <v>8</v>
      </c>
      <c r="R1099" s="286" t="s">
        <v>101</v>
      </c>
      <c r="S1099" s="131"/>
    </row>
    <row r="1100" spans="1:21" ht="15" customHeight="1">
      <c r="A1100" s="285"/>
      <c r="B1100" s="64" t="s">
        <v>102</v>
      </c>
      <c r="C1100" s="64" t="s">
        <v>103</v>
      </c>
      <c r="D1100" s="64" t="s">
        <v>104</v>
      </c>
      <c r="E1100" s="64" t="s">
        <v>105</v>
      </c>
      <c r="F1100" s="64" t="s">
        <v>106</v>
      </c>
      <c r="G1100" s="64" t="s">
        <v>107</v>
      </c>
      <c r="H1100" s="64" t="s">
        <v>108</v>
      </c>
      <c r="I1100" s="64" t="s">
        <v>109</v>
      </c>
      <c r="J1100" s="64" t="s">
        <v>110</v>
      </c>
      <c r="K1100" s="285"/>
      <c r="L1100" s="285"/>
      <c r="M1100" s="285"/>
      <c r="N1100" s="285"/>
      <c r="O1100" s="285"/>
      <c r="P1100" s="285"/>
      <c r="Q1100" s="285"/>
      <c r="R1100" s="285"/>
      <c r="S1100" s="131"/>
    </row>
    <row r="1101" spans="1:21" ht="15" customHeight="1">
      <c r="A1101" s="64">
        <v>2302</v>
      </c>
      <c r="B1101" s="181">
        <v>91</v>
      </c>
      <c r="C1101" s="87"/>
      <c r="D1101" s="87"/>
      <c r="E1101" s="87"/>
      <c r="F1101" s="87"/>
      <c r="G1101" s="87"/>
      <c r="H1101" s="87"/>
      <c r="I1101" s="87"/>
      <c r="J1101" s="87"/>
      <c r="K1101" s="126"/>
      <c r="L1101" s="67"/>
      <c r="M1101" s="49"/>
      <c r="N1101" s="68"/>
      <c r="O1101" s="107"/>
      <c r="P1101" s="70">
        <f>B1101</f>
        <v>91</v>
      </c>
      <c r="Q1101" s="108"/>
      <c r="R1101" s="107"/>
      <c r="S1101" s="131"/>
    </row>
    <row r="1102" spans="1:21" ht="15" customHeight="1">
      <c r="A1102" s="64">
        <v>2401</v>
      </c>
      <c r="B1102" s="87"/>
      <c r="C1102" s="87">
        <v>68</v>
      </c>
      <c r="D1102" s="87"/>
      <c r="E1102" s="87"/>
      <c r="F1102" s="87"/>
      <c r="G1102" s="87"/>
      <c r="H1102" s="87"/>
      <c r="I1102" s="87"/>
      <c r="J1102" s="87"/>
      <c r="K1102" s="126"/>
      <c r="L1102" s="72"/>
      <c r="M1102" s="3"/>
      <c r="N1102" s="73"/>
      <c r="O1102" s="127">
        <f>IF(C1102=0,"",C1102/B1101)</f>
        <v>0.74725274725274726</v>
      </c>
      <c r="P1102" s="75">
        <v>68</v>
      </c>
      <c r="Q1102" s="128">
        <f t="shared" ref="Q1102:Q1109" si="150">IF(P1102=0,"",P1102/P1101)</f>
        <v>0.74725274725274726</v>
      </c>
      <c r="R1102" s="128">
        <f t="shared" ref="R1102:R1109" si="151">IF(P1102=0,"",100%-Q1102)</f>
        <v>0.25274725274725274</v>
      </c>
      <c r="S1102" s="131"/>
    </row>
    <row r="1103" spans="1:21" ht="15" customHeight="1">
      <c r="A1103" s="64">
        <v>2402</v>
      </c>
      <c r="B1103" s="87"/>
      <c r="C1103" s="87"/>
      <c r="D1103" s="87">
        <v>46</v>
      </c>
      <c r="E1103" s="87"/>
      <c r="F1103" s="87"/>
      <c r="G1103" s="87"/>
      <c r="H1103" s="87"/>
      <c r="I1103" s="87"/>
      <c r="J1103" s="87"/>
      <c r="K1103" s="126"/>
      <c r="L1103" s="72"/>
      <c r="M1103" s="3"/>
      <c r="N1103" s="73"/>
      <c r="O1103" s="127">
        <f>IF(D1103=0,"",D1103/C1102)</f>
        <v>0.67647058823529416</v>
      </c>
      <c r="P1103" s="75">
        <v>63</v>
      </c>
      <c r="Q1103" s="128">
        <f t="shared" si="150"/>
        <v>0.92647058823529416</v>
      </c>
      <c r="R1103" s="128">
        <f t="shared" si="151"/>
        <v>7.3529411764705843E-2</v>
      </c>
      <c r="S1103" s="8">
        <f>P1103/P1101</f>
        <v>0.69230769230769229</v>
      </c>
    </row>
    <row r="1104" spans="1:21" ht="15" customHeight="1">
      <c r="A1104" s="64">
        <v>2501</v>
      </c>
      <c r="B1104" s="87"/>
      <c r="C1104" s="87"/>
      <c r="D1104" s="87"/>
      <c r="E1104" s="87"/>
      <c r="F1104" s="87"/>
      <c r="G1104" s="87"/>
      <c r="H1104" s="87"/>
      <c r="I1104" s="87"/>
      <c r="J1104" s="87"/>
      <c r="K1104" s="126"/>
      <c r="L1104" s="72"/>
      <c r="M1104" s="3"/>
      <c r="N1104" s="73"/>
      <c r="O1104" s="127" t="str">
        <f>IF(E1104=0,"",E1104/D1103)</f>
        <v/>
      </c>
      <c r="P1104" s="75"/>
      <c r="Q1104" s="128" t="str">
        <f t="shared" si="150"/>
        <v/>
      </c>
      <c r="R1104" s="128" t="str">
        <f t="shared" si="151"/>
        <v/>
      </c>
      <c r="S1104" s="131"/>
    </row>
    <row r="1105" spans="1:19" ht="15" customHeight="1">
      <c r="A1105" s="64">
        <v>2502</v>
      </c>
      <c r="B1105" s="87"/>
      <c r="C1105" s="87"/>
      <c r="D1105" s="87"/>
      <c r="E1105" s="87"/>
      <c r="F1105" s="87"/>
      <c r="G1105" s="87"/>
      <c r="H1105" s="87"/>
      <c r="I1105" s="87"/>
      <c r="J1105" s="87"/>
      <c r="K1105" s="126"/>
      <c r="L1105" s="72"/>
      <c r="M1105" s="3"/>
      <c r="N1105" s="73"/>
      <c r="O1105" s="127" t="str">
        <f>IF(F1105=0,"",F1105/E1104)</f>
        <v/>
      </c>
      <c r="P1105" s="75"/>
      <c r="Q1105" s="128" t="str">
        <f t="shared" si="150"/>
        <v/>
      </c>
      <c r="R1105" s="128" t="str">
        <f t="shared" si="151"/>
        <v/>
      </c>
      <c r="S1105" s="131"/>
    </row>
    <row r="1106" spans="1:19" ht="15" customHeight="1">
      <c r="A1106" s="64">
        <v>2601</v>
      </c>
      <c r="B1106" s="87"/>
      <c r="C1106" s="87"/>
      <c r="D1106" s="87"/>
      <c r="E1106" s="87"/>
      <c r="F1106" s="87"/>
      <c r="G1106" s="87"/>
      <c r="H1106" s="87"/>
      <c r="I1106" s="87"/>
      <c r="J1106" s="87"/>
      <c r="K1106" s="126"/>
      <c r="L1106" s="72"/>
      <c r="M1106" s="3"/>
      <c r="N1106" s="73"/>
      <c r="O1106" s="127" t="str">
        <f>IF(G1106=0,"",G1106/F1105)</f>
        <v/>
      </c>
      <c r="P1106" s="75"/>
      <c r="Q1106" s="128" t="str">
        <f t="shared" si="150"/>
        <v/>
      </c>
      <c r="R1106" s="128" t="str">
        <f t="shared" si="151"/>
        <v/>
      </c>
      <c r="S1106" s="131"/>
    </row>
    <row r="1107" spans="1:19" ht="15" customHeight="1">
      <c r="A1107" s="64">
        <v>2602</v>
      </c>
      <c r="B1107" s="87"/>
      <c r="C1107" s="87"/>
      <c r="D1107" s="87"/>
      <c r="E1107" s="87"/>
      <c r="F1107" s="87"/>
      <c r="G1107" s="87"/>
      <c r="H1107" s="87"/>
      <c r="I1107" s="87"/>
      <c r="J1107" s="87"/>
      <c r="K1107" s="126"/>
      <c r="L1107" s="72"/>
      <c r="M1107" s="3"/>
      <c r="N1107" s="73"/>
      <c r="O1107" s="127" t="str">
        <f>IF(H1107=0,"",H1107/G1106)</f>
        <v/>
      </c>
      <c r="P1107" s="75"/>
      <c r="Q1107" s="128" t="str">
        <f t="shared" si="150"/>
        <v/>
      </c>
      <c r="R1107" s="128" t="str">
        <f t="shared" si="151"/>
        <v/>
      </c>
      <c r="S1107" s="131"/>
    </row>
    <row r="1108" spans="1:19" ht="15" customHeight="1">
      <c r="A1108" s="64">
        <v>2701</v>
      </c>
      <c r="B1108" s="87"/>
      <c r="C1108" s="87"/>
      <c r="D1108" s="87"/>
      <c r="E1108" s="87"/>
      <c r="F1108" s="87"/>
      <c r="G1108" s="87"/>
      <c r="H1108" s="87"/>
      <c r="I1108" s="87"/>
      <c r="J1108" s="87"/>
      <c r="K1108" s="126"/>
      <c r="L1108" s="72"/>
      <c r="M1108" s="3"/>
      <c r="N1108" s="73"/>
      <c r="O1108" s="127" t="str">
        <f>IF(I1108=0,"",I1108/H1107)</f>
        <v/>
      </c>
      <c r="P1108" s="75"/>
      <c r="Q1108" s="128" t="str">
        <f t="shared" si="150"/>
        <v/>
      </c>
      <c r="R1108" s="128" t="str">
        <f t="shared" si="151"/>
        <v/>
      </c>
      <c r="S1108" s="131"/>
    </row>
    <row r="1109" spans="1:19" ht="15" customHeight="1">
      <c r="A1109" s="64">
        <v>2702</v>
      </c>
      <c r="B1109" s="87"/>
      <c r="C1109" s="87"/>
      <c r="D1109" s="87"/>
      <c r="E1109" s="87"/>
      <c r="F1109" s="87"/>
      <c r="G1109" s="87"/>
      <c r="H1109" s="87"/>
      <c r="I1109" s="87"/>
      <c r="J1109" s="87"/>
      <c r="K1109" s="126"/>
      <c r="L1109" s="72"/>
      <c r="M1109" s="3"/>
      <c r="N1109" s="73"/>
      <c r="O1109" s="129" t="str">
        <f>IF(J1109=0,"",J1109/I1108)</f>
        <v/>
      </c>
      <c r="P1109" s="75"/>
      <c r="Q1109" s="130" t="str">
        <f t="shared" si="150"/>
        <v/>
      </c>
      <c r="R1109" s="130" t="str">
        <f t="shared" si="151"/>
        <v/>
      </c>
      <c r="S1109" s="131"/>
    </row>
    <row r="1110" spans="1:19" ht="15" customHeight="1">
      <c r="A1110" s="64">
        <v>2801</v>
      </c>
      <c r="B1110" s="87"/>
      <c r="C1110" s="87"/>
      <c r="D1110" s="87"/>
      <c r="E1110" s="87"/>
      <c r="F1110" s="87"/>
      <c r="G1110" s="87"/>
      <c r="H1110" s="87"/>
      <c r="I1110" s="87"/>
      <c r="J1110" s="87"/>
      <c r="K1110" s="126"/>
      <c r="L1110" s="72"/>
      <c r="M1110" s="3"/>
      <c r="N1110" s="30"/>
      <c r="O1110" s="80"/>
      <c r="P1110" s="81"/>
      <c r="Q1110" s="82"/>
      <c r="R1110" s="83"/>
      <c r="S1110" s="131"/>
    </row>
    <row r="1111" spans="1:19" ht="15" customHeight="1">
      <c r="A1111" s="64">
        <v>2802</v>
      </c>
      <c r="B1111" s="87"/>
      <c r="C1111" s="87"/>
      <c r="D1111" s="87"/>
      <c r="E1111" s="87"/>
      <c r="F1111" s="87"/>
      <c r="G1111" s="87"/>
      <c r="H1111" s="87"/>
      <c r="I1111" s="87"/>
      <c r="J1111" s="87"/>
      <c r="K1111" s="126"/>
      <c r="L1111" s="72"/>
      <c r="M1111" s="3"/>
      <c r="N1111" s="30"/>
      <c r="O1111" s="84"/>
      <c r="P1111" s="241"/>
      <c r="Q1111" s="86"/>
      <c r="R1111" s="84"/>
      <c r="S1111" s="131"/>
    </row>
    <row r="1112" spans="1:19" ht="15" customHeight="1">
      <c r="A1112" s="64">
        <v>2901</v>
      </c>
      <c r="B1112" s="87"/>
      <c r="C1112" s="87"/>
      <c r="D1112" s="87"/>
      <c r="E1112" s="87"/>
      <c r="F1112" s="87"/>
      <c r="G1112" s="87"/>
      <c r="H1112" s="87"/>
      <c r="I1112" s="87"/>
      <c r="J1112" s="87"/>
      <c r="K1112" s="126"/>
      <c r="L1112" s="72"/>
      <c r="M1112" s="3"/>
      <c r="N1112" s="30"/>
      <c r="O1112" s="84"/>
      <c r="P1112" s="241"/>
      <c r="Q1112" s="86"/>
      <c r="R1112" s="84"/>
      <c r="S1112" s="131"/>
    </row>
    <row r="1113" spans="1:19" ht="15" customHeight="1">
      <c r="A1113" s="64">
        <v>2902</v>
      </c>
      <c r="B1113" s="87"/>
      <c r="C1113" s="87"/>
      <c r="D1113" s="87"/>
      <c r="E1113" s="87"/>
      <c r="F1113" s="87"/>
      <c r="G1113" s="87"/>
      <c r="H1113" s="87"/>
      <c r="I1113" s="87"/>
      <c r="J1113" s="87"/>
      <c r="K1113" s="126"/>
      <c r="L1113" s="72"/>
      <c r="M1113" s="3"/>
      <c r="N1113" s="30"/>
      <c r="O1113" s="3"/>
      <c r="P1113" s="30"/>
      <c r="Q1113" s="23"/>
      <c r="R1113" s="84"/>
      <c r="S1113" s="131"/>
    </row>
    <row r="1114" spans="1:19" ht="15" customHeight="1">
      <c r="A1114" s="64">
        <v>3001</v>
      </c>
      <c r="B1114" s="87"/>
      <c r="C1114" s="87"/>
      <c r="D1114" s="87"/>
      <c r="E1114" s="87"/>
      <c r="F1114" s="87"/>
      <c r="G1114" s="87"/>
      <c r="H1114" s="87"/>
      <c r="I1114" s="87"/>
      <c r="J1114" s="87"/>
      <c r="K1114" s="126"/>
      <c r="L1114" s="72"/>
      <c r="M1114" s="3"/>
      <c r="N1114" s="30"/>
      <c r="O1114" s="89" t="s">
        <v>83</v>
      </c>
      <c r="P1114" s="90"/>
      <c r="Q1114" s="120" t="str">
        <f>IF(SUM(K1107:K1110)=0,"",SUM(K1107:K1110))</f>
        <v/>
      </c>
      <c r="R1114" s="92" t="s">
        <v>11</v>
      </c>
      <c r="S1114" s="131"/>
    </row>
    <row r="1115" spans="1:19" ht="15" customHeight="1">
      <c r="A1115" s="64">
        <v>3002</v>
      </c>
      <c r="B1115" s="87"/>
      <c r="C1115" s="87"/>
      <c r="D1115" s="87"/>
      <c r="E1115" s="87"/>
      <c r="F1115" s="87"/>
      <c r="G1115" s="87"/>
      <c r="H1115" s="87"/>
      <c r="I1115" s="87"/>
      <c r="J1115" s="87"/>
      <c r="K1115" s="126"/>
      <c r="L1115" s="72"/>
      <c r="M1115" s="3"/>
      <c r="N1115" s="30"/>
      <c r="O1115" s="93" t="s">
        <v>85</v>
      </c>
      <c r="P1115" s="94" t="str">
        <f>IF(P1114/B1101=0,"",P1114/B1101)</f>
        <v/>
      </c>
      <c r="Q1115" s="121" t="e">
        <f>IF(P1114/Q1114=0,"",P1114/Q1114)</f>
        <v>#VALUE!</v>
      </c>
      <c r="R1115" s="96" t="s">
        <v>86</v>
      </c>
      <c r="S1115" s="131"/>
    </row>
    <row r="1116" spans="1:19" ht="15" customHeight="1">
      <c r="A1116" s="64">
        <v>3101</v>
      </c>
      <c r="B1116" s="87"/>
      <c r="C1116" s="87"/>
      <c r="D1116" s="87"/>
      <c r="E1116" s="87"/>
      <c r="F1116" s="87"/>
      <c r="G1116" s="87"/>
      <c r="H1116" s="87"/>
      <c r="I1116" s="87"/>
      <c r="J1116" s="87"/>
      <c r="K1116" s="126"/>
      <c r="L1116" s="97"/>
      <c r="M1116" s="98"/>
      <c r="N1116" s="99"/>
      <c r="O1116" s="98"/>
      <c r="P1116" s="99"/>
      <c r="Q1116" s="99"/>
      <c r="R1116" s="122"/>
      <c r="S1116" s="131"/>
    </row>
    <row r="1117" spans="1:19" ht="15" customHeight="1">
      <c r="A1117" s="29"/>
      <c r="B1117" s="30"/>
      <c r="C1117" s="30"/>
      <c r="D1117" s="288" t="s">
        <v>111</v>
      </c>
      <c r="E1117" s="289"/>
      <c r="F1117" s="289"/>
      <c r="G1117" s="289"/>
      <c r="H1117" s="289"/>
      <c r="I1117" s="289"/>
      <c r="J1117" s="290"/>
      <c r="K1117" s="101">
        <f>SUM(K1101:K1113)</f>
        <v>0</v>
      </c>
      <c r="L1117" s="102" t="str">
        <f>IF(K1109=0,"",K1109/B1101)</f>
        <v/>
      </c>
      <c r="M1117" s="102" t="str">
        <f>IF(K1117=0,"",K1117/B1101)</f>
        <v/>
      </c>
      <c r="N1117" s="102" t="str">
        <f>IF(K1108=0,"",M1117-L1117)</f>
        <v/>
      </c>
      <c r="O1117" s="3"/>
      <c r="P1117" s="30"/>
      <c r="Q1117" s="23"/>
      <c r="R1117" s="3"/>
      <c r="S1117" s="131"/>
    </row>
    <row r="1118" spans="1:19" ht="15" customHeight="1">
      <c r="A1118" s="29"/>
      <c r="B1118" s="30"/>
      <c r="C1118" s="30"/>
      <c r="D1118" s="149"/>
      <c r="E1118" s="149"/>
      <c r="F1118" s="149"/>
      <c r="G1118" s="149"/>
      <c r="H1118" s="149"/>
      <c r="I1118" s="149"/>
      <c r="J1118" s="149"/>
      <c r="K1118" s="150"/>
      <c r="L1118" s="151"/>
      <c r="M1118" s="151"/>
      <c r="N1118" s="151"/>
      <c r="O1118" s="3"/>
      <c r="P1118" s="30"/>
      <c r="Q1118" s="23"/>
      <c r="R1118" s="3"/>
      <c r="S1118" s="131"/>
    </row>
    <row r="1119" spans="1:19" ht="15" customHeight="1">
      <c r="A1119" s="29"/>
      <c r="B1119" s="30"/>
      <c r="C1119" s="30"/>
      <c r="D1119" s="149"/>
      <c r="E1119" s="149"/>
      <c r="F1119" s="149"/>
      <c r="G1119" s="149"/>
      <c r="H1119" s="149"/>
      <c r="I1119" s="149"/>
      <c r="J1119" s="149"/>
      <c r="K1119" s="150"/>
      <c r="L1119" s="151"/>
      <c r="M1119" s="151"/>
      <c r="N1119" s="151"/>
      <c r="O1119" s="3"/>
      <c r="P1119" s="30"/>
      <c r="Q1119" s="23"/>
      <c r="R1119" s="3"/>
      <c r="S1119" s="131"/>
    </row>
    <row r="1120" spans="1:19" ht="15" customHeight="1">
      <c r="A1120" s="2"/>
      <c r="B1120" s="291" t="s">
        <v>99</v>
      </c>
      <c r="C1120" s="292"/>
      <c r="D1120" s="292"/>
      <c r="E1120" s="292"/>
      <c r="F1120" s="292"/>
      <c r="G1120" s="292"/>
      <c r="H1120" s="292"/>
      <c r="I1120" s="292"/>
      <c r="J1120" s="292"/>
      <c r="K1120" s="60" t="s">
        <v>145</v>
      </c>
      <c r="L1120" s="60"/>
      <c r="M1120" s="60"/>
      <c r="N1120" s="30"/>
      <c r="O1120" s="3"/>
      <c r="P1120" s="30"/>
      <c r="Q1120" s="30"/>
      <c r="R1120" s="30"/>
      <c r="S1120" s="131"/>
    </row>
    <row r="1121" spans="1:19" ht="15" customHeight="1">
      <c r="A1121" s="293" t="s">
        <v>10</v>
      </c>
      <c r="B1121" s="294" t="s">
        <v>100</v>
      </c>
      <c r="C1121" s="289"/>
      <c r="D1121" s="289"/>
      <c r="E1121" s="289"/>
      <c r="F1121" s="289"/>
      <c r="G1121" s="289"/>
      <c r="H1121" s="289"/>
      <c r="I1121" s="289"/>
      <c r="J1121" s="290"/>
      <c r="K1121" s="295" t="s">
        <v>11</v>
      </c>
      <c r="L1121" s="286" t="s">
        <v>3</v>
      </c>
      <c r="M1121" s="286" t="s">
        <v>4</v>
      </c>
      <c r="N1121" s="284" t="s">
        <v>5</v>
      </c>
      <c r="O1121" s="286" t="s">
        <v>6</v>
      </c>
      <c r="P1121" s="287" t="s">
        <v>7</v>
      </c>
      <c r="Q1121" s="287" t="s">
        <v>8</v>
      </c>
      <c r="R1121" s="286" t="s">
        <v>101</v>
      </c>
      <c r="S1121" s="131"/>
    </row>
    <row r="1122" spans="1:19" ht="15" customHeight="1">
      <c r="A1122" s="285"/>
      <c r="B1122" s="64" t="s">
        <v>102</v>
      </c>
      <c r="C1122" s="64" t="s">
        <v>103</v>
      </c>
      <c r="D1122" s="64" t="s">
        <v>104</v>
      </c>
      <c r="E1122" s="64" t="s">
        <v>105</v>
      </c>
      <c r="F1122" s="64" t="s">
        <v>106</v>
      </c>
      <c r="G1122" s="64" t="s">
        <v>107</v>
      </c>
      <c r="H1122" s="64" t="s">
        <v>108</v>
      </c>
      <c r="I1122" s="64" t="s">
        <v>109</v>
      </c>
      <c r="J1122" s="64" t="s">
        <v>110</v>
      </c>
      <c r="K1122" s="285"/>
      <c r="L1122" s="285"/>
      <c r="M1122" s="285"/>
      <c r="N1122" s="285"/>
      <c r="O1122" s="285"/>
      <c r="P1122" s="285"/>
      <c r="Q1122" s="285"/>
      <c r="R1122" s="285"/>
      <c r="S1122" s="131"/>
    </row>
    <row r="1123" spans="1:19" ht="15" customHeight="1">
      <c r="A1123" s="64">
        <v>2401</v>
      </c>
      <c r="B1123" s="181">
        <v>38</v>
      </c>
      <c r="C1123" s="87"/>
      <c r="D1123" s="87"/>
      <c r="E1123" s="87"/>
      <c r="F1123" s="87"/>
      <c r="G1123" s="87"/>
      <c r="H1123" s="87"/>
      <c r="I1123" s="87"/>
      <c r="J1123" s="87"/>
      <c r="K1123" s="126"/>
      <c r="L1123" s="67"/>
      <c r="M1123" s="49"/>
      <c r="N1123" s="68"/>
      <c r="O1123" s="107"/>
      <c r="P1123" s="70">
        <f>B1123</f>
        <v>38</v>
      </c>
      <c r="Q1123" s="108"/>
      <c r="R1123" s="107"/>
      <c r="S1123" s="131"/>
    </row>
    <row r="1124" spans="1:19" ht="15" customHeight="1">
      <c r="A1124" s="64">
        <v>2402</v>
      </c>
      <c r="B1124" s="87"/>
      <c r="C1124" s="87">
        <v>29</v>
      </c>
      <c r="D1124" s="87"/>
      <c r="E1124" s="87"/>
      <c r="F1124" s="87"/>
      <c r="G1124" s="87"/>
      <c r="H1124" s="87"/>
      <c r="I1124" s="87"/>
      <c r="J1124" s="87"/>
      <c r="K1124" s="126"/>
      <c r="L1124" s="72"/>
      <c r="M1124" s="3"/>
      <c r="N1124" s="73"/>
      <c r="O1124" s="127">
        <f>IF(C1124=0,"",C1124/B1123)</f>
        <v>0.76315789473684215</v>
      </c>
      <c r="P1124" s="75">
        <v>30</v>
      </c>
      <c r="Q1124" s="128">
        <f t="shared" ref="Q1124:Q1131" si="152">IF(P1124=0,"",P1124/P1123)</f>
        <v>0.78947368421052633</v>
      </c>
      <c r="R1124" s="128">
        <f t="shared" ref="R1124:R1131" si="153">IF(P1124=0,"",100%-Q1124)</f>
        <v>0.21052631578947367</v>
      </c>
      <c r="S1124" s="131"/>
    </row>
    <row r="1125" spans="1:19" ht="15" customHeight="1">
      <c r="A1125" s="64">
        <v>2501</v>
      </c>
      <c r="B1125" s="87"/>
      <c r="C1125" s="87"/>
      <c r="D1125" s="87"/>
      <c r="E1125" s="87"/>
      <c r="F1125" s="87"/>
      <c r="G1125" s="87"/>
      <c r="H1125" s="87"/>
      <c r="I1125" s="87"/>
      <c r="J1125" s="87"/>
      <c r="K1125" s="126"/>
      <c r="L1125" s="72"/>
      <c r="M1125" s="3"/>
      <c r="N1125" s="73"/>
      <c r="O1125" s="127" t="str">
        <f>IF(D1125=0,"",D1125/C1124)</f>
        <v/>
      </c>
      <c r="P1125" s="75"/>
      <c r="Q1125" s="128" t="str">
        <f t="shared" si="152"/>
        <v/>
      </c>
      <c r="R1125" s="128" t="str">
        <f t="shared" si="153"/>
        <v/>
      </c>
      <c r="S1125" s="8">
        <f>P1125/P1123</f>
        <v>0</v>
      </c>
    </row>
    <row r="1126" spans="1:19" ht="15" customHeight="1">
      <c r="A1126" s="64">
        <v>2502</v>
      </c>
      <c r="B1126" s="87"/>
      <c r="C1126" s="87"/>
      <c r="D1126" s="87"/>
      <c r="E1126" s="87"/>
      <c r="F1126" s="87"/>
      <c r="G1126" s="87"/>
      <c r="H1126" s="87"/>
      <c r="I1126" s="87"/>
      <c r="J1126" s="87"/>
      <c r="K1126" s="126"/>
      <c r="L1126" s="72"/>
      <c r="M1126" s="3"/>
      <c r="N1126" s="73"/>
      <c r="O1126" s="127" t="str">
        <f>IF(E1126=0,"",E1126/D1125)</f>
        <v/>
      </c>
      <c r="P1126" s="75"/>
      <c r="Q1126" s="128" t="str">
        <f t="shared" si="152"/>
        <v/>
      </c>
      <c r="R1126" s="128" t="str">
        <f t="shared" si="153"/>
        <v/>
      </c>
      <c r="S1126" s="131"/>
    </row>
    <row r="1127" spans="1:19" ht="15" customHeight="1">
      <c r="A1127" s="64">
        <v>2601</v>
      </c>
      <c r="B1127" s="87"/>
      <c r="C1127" s="87"/>
      <c r="D1127" s="87"/>
      <c r="E1127" s="87"/>
      <c r="F1127" s="87"/>
      <c r="G1127" s="87"/>
      <c r="H1127" s="87"/>
      <c r="I1127" s="87"/>
      <c r="J1127" s="87"/>
      <c r="K1127" s="126"/>
      <c r="L1127" s="72"/>
      <c r="M1127" s="3"/>
      <c r="N1127" s="73"/>
      <c r="O1127" s="127" t="str">
        <f>IF(F1127=0,"",F1127/E1126)</f>
        <v/>
      </c>
      <c r="P1127" s="75"/>
      <c r="Q1127" s="128" t="str">
        <f t="shared" si="152"/>
        <v/>
      </c>
      <c r="R1127" s="128" t="str">
        <f t="shared" si="153"/>
        <v/>
      </c>
      <c r="S1127" s="131"/>
    </row>
    <row r="1128" spans="1:19" ht="15" customHeight="1">
      <c r="A1128" s="64">
        <v>2602</v>
      </c>
      <c r="B1128" s="87"/>
      <c r="C1128" s="87"/>
      <c r="D1128" s="87"/>
      <c r="E1128" s="87"/>
      <c r="F1128" s="87"/>
      <c r="G1128" s="87"/>
      <c r="H1128" s="87"/>
      <c r="I1128" s="87"/>
      <c r="J1128" s="87"/>
      <c r="K1128" s="126"/>
      <c r="L1128" s="72"/>
      <c r="M1128" s="3"/>
      <c r="N1128" s="73"/>
      <c r="O1128" s="127" t="str">
        <f>IF(G1128=0,"",G1128/F1127)</f>
        <v/>
      </c>
      <c r="P1128" s="75"/>
      <c r="Q1128" s="128" t="str">
        <f t="shared" si="152"/>
        <v/>
      </c>
      <c r="R1128" s="128" t="str">
        <f t="shared" si="153"/>
        <v/>
      </c>
      <c r="S1128" s="131"/>
    </row>
    <row r="1129" spans="1:19" ht="15" customHeight="1">
      <c r="A1129" s="64">
        <v>2701</v>
      </c>
      <c r="B1129" s="87"/>
      <c r="C1129" s="87"/>
      <c r="D1129" s="87"/>
      <c r="E1129" s="87"/>
      <c r="F1129" s="87"/>
      <c r="G1129" s="87"/>
      <c r="H1129" s="87"/>
      <c r="I1129" s="87"/>
      <c r="J1129" s="87"/>
      <c r="K1129" s="126"/>
      <c r="L1129" s="72"/>
      <c r="M1129" s="3"/>
      <c r="N1129" s="73"/>
      <c r="O1129" s="127" t="str">
        <f>IF(H1129=0,"",H1129/G1128)</f>
        <v/>
      </c>
      <c r="P1129" s="75"/>
      <c r="Q1129" s="128" t="str">
        <f t="shared" si="152"/>
        <v/>
      </c>
      <c r="R1129" s="128" t="str">
        <f t="shared" si="153"/>
        <v/>
      </c>
      <c r="S1129" s="131"/>
    </row>
    <row r="1130" spans="1:19" ht="15" customHeight="1">
      <c r="A1130" s="64">
        <v>2702</v>
      </c>
      <c r="B1130" s="87"/>
      <c r="C1130" s="87"/>
      <c r="D1130" s="87"/>
      <c r="E1130" s="87"/>
      <c r="F1130" s="87"/>
      <c r="G1130" s="87"/>
      <c r="H1130" s="87"/>
      <c r="I1130" s="87"/>
      <c r="J1130" s="87"/>
      <c r="K1130" s="126"/>
      <c r="L1130" s="72"/>
      <c r="M1130" s="3"/>
      <c r="N1130" s="73"/>
      <c r="O1130" s="127" t="str">
        <f>IF(I1130=0,"",I1130/H1129)</f>
        <v/>
      </c>
      <c r="P1130" s="75"/>
      <c r="Q1130" s="128" t="str">
        <f t="shared" si="152"/>
        <v/>
      </c>
      <c r="R1130" s="128" t="str">
        <f t="shared" si="153"/>
        <v/>
      </c>
      <c r="S1130" s="131"/>
    </row>
    <row r="1131" spans="1:19" ht="15" customHeight="1">
      <c r="A1131" s="64">
        <v>2801</v>
      </c>
      <c r="B1131" s="87"/>
      <c r="C1131" s="87"/>
      <c r="D1131" s="87"/>
      <c r="E1131" s="87"/>
      <c r="F1131" s="87"/>
      <c r="G1131" s="87"/>
      <c r="H1131" s="87"/>
      <c r="I1131" s="87"/>
      <c r="J1131" s="87"/>
      <c r="K1131" s="126"/>
      <c r="L1131" s="72"/>
      <c r="M1131" s="3"/>
      <c r="N1131" s="73"/>
      <c r="O1131" s="129" t="str">
        <f>IF(J1131=0,"",J1131/I1130)</f>
        <v/>
      </c>
      <c r="P1131" s="75"/>
      <c r="Q1131" s="130" t="str">
        <f t="shared" si="152"/>
        <v/>
      </c>
      <c r="R1131" s="130" t="str">
        <f t="shared" si="153"/>
        <v/>
      </c>
      <c r="S1131" s="131"/>
    </row>
    <row r="1132" spans="1:19" ht="15" customHeight="1">
      <c r="A1132" s="64">
        <v>2802</v>
      </c>
      <c r="B1132" s="87"/>
      <c r="C1132" s="87"/>
      <c r="D1132" s="87"/>
      <c r="E1132" s="87"/>
      <c r="F1132" s="87"/>
      <c r="G1132" s="87"/>
      <c r="H1132" s="87"/>
      <c r="I1132" s="87"/>
      <c r="J1132" s="87"/>
      <c r="K1132" s="126"/>
      <c r="L1132" s="72"/>
      <c r="M1132" s="3"/>
      <c r="N1132" s="30"/>
      <c r="O1132" s="80"/>
      <c r="P1132" s="81"/>
      <c r="Q1132" s="82"/>
      <c r="R1132" s="83"/>
      <c r="S1132" s="131"/>
    </row>
    <row r="1133" spans="1:19" ht="15" customHeight="1">
      <c r="A1133" s="64">
        <v>2901</v>
      </c>
      <c r="B1133" s="87"/>
      <c r="C1133" s="87"/>
      <c r="D1133" s="87"/>
      <c r="E1133" s="87"/>
      <c r="F1133" s="87"/>
      <c r="G1133" s="87"/>
      <c r="H1133" s="87"/>
      <c r="I1133" s="87"/>
      <c r="J1133" s="87"/>
      <c r="K1133" s="126"/>
      <c r="L1133" s="72"/>
      <c r="M1133" s="3"/>
      <c r="N1133" s="30"/>
      <c r="O1133" s="84"/>
      <c r="P1133" s="241"/>
      <c r="Q1133" s="86"/>
      <c r="R1133" s="84"/>
      <c r="S1133" s="131"/>
    </row>
    <row r="1134" spans="1:19" ht="15" customHeight="1">
      <c r="A1134" s="64">
        <v>2902</v>
      </c>
      <c r="B1134" s="87"/>
      <c r="C1134" s="87"/>
      <c r="D1134" s="87"/>
      <c r="E1134" s="87"/>
      <c r="F1134" s="87"/>
      <c r="G1134" s="87"/>
      <c r="H1134" s="87"/>
      <c r="I1134" s="87"/>
      <c r="J1134" s="87"/>
      <c r="K1134" s="126"/>
      <c r="L1134" s="72"/>
      <c r="M1134" s="3"/>
      <c r="N1134" s="30"/>
      <c r="O1134" s="84"/>
      <c r="P1134" s="241"/>
      <c r="Q1134" s="86"/>
      <c r="R1134" s="84"/>
      <c r="S1134" s="131"/>
    </row>
    <row r="1135" spans="1:19" ht="15" customHeight="1">
      <c r="A1135" s="64">
        <v>3001</v>
      </c>
      <c r="B1135" s="87"/>
      <c r="C1135" s="87"/>
      <c r="D1135" s="87"/>
      <c r="E1135" s="87"/>
      <c r="F1135" s="87"/>
      <c r="G1135" s="87"/>
      <c r="H1135" s="87"/>
      <c r="I1135" s="87"/>
      <c r="J1135" s="87"/>
      <c r="K1135" s="126"/>
      <c r="L1135" s="72"/>
      <c r="M1135" s="3"/>
      <c r="N1135" s="30"/>
      <c r="O1135" s="3"/>
      <c r="P1135" s="30"/>
      <c r="Q1135" s="23"/>
      <c r="R1135" s="84"/>
      <c r="S1135" s="131"/>
    </row>
    <row r="1136" spans="1:19" ht="15" customHeight="1">
      <c r="A1136" s="64">
        <v>3002</v>
      </c>
      <c r="B1136" s="87"/>
      <c r="C1136" s="87"/>
      <c r="D1136" s="87"/>
      <c r="E1136" s="87"/>
      <c r="F1136" s="87"/>
      <c r="G1136" s="87"/>
      <c r="H1136" s="87"/>
      <c r="I1136" s="87"/>
      <c r="J1136" s="87"/>
      <c r="K1136" s="126"/>
      <c r="L1136" s="72"/>
      <c r="M1136" s="3"/>
      <c r="N1136" s="30"/>
      <c r="O1136" s="89" t="s">
        <v>83</v>
      </c>
      <c r="P1136" s="90"/>
      <c r="Q1136" s="120" t="str">
        <f>IF(SUM(K1129:K1132)=0,"",SUM(K1129:K1132))</f>
        <v/>
      </c>
      <c r="R1136" s="92" t="s">
        <v>11</v>
      </c>
      <c r="S1136" s="131"/>
    </row>
    <row r="1137" spans="1:19" ht="15" customHeight="1">
      <c r="A1137" s="64">
        <v>3101</v>
      </c>
      <c r="B1137" s="87"/>
      <c r="C1137" s="87"/>
      <c r="D1137" s="87"/>
      <c r="E1137" s="87"/>
      <c r="F1137" s="87"/>
      <c r="G1137" s="87"/>
      <c r="H1137" s="87"/>
      <c r="I1137" s="87"/>
      <c r="J1137" s="87"/>
      <c r="K1137" s="126"/>
      <c r="L1137" s="72"/>
      <c r="M1137" s="3"/>
      <c r="N1137" s="30"/>
      <c r="O1137" s="93" t="s">
        <v>85</v>
      </c>
      <c r="P1137" s="94" t="str">
        <f>IF(P1136/B1123=0,"",P1136/B1123)</f>
        <v/>
      </c>
      <c r="Q1137" s="121" t="e">
        <f>IF(P1136/Q1136=0,"",P1136/Q1136)</f>
        <v>#VALUE!</v>
      </c>
      <c r="R1137" s="96" t="s">
        <v>86</v>
      </c>
      <c r="S1137" s="131"/>
    </row>
    <row r="1138" spans="1:19" ht="15" customHeight="1">
      <c r="A1138" s="64">
        <v>3102</v>
      </c>
      <c r="B1138" s="87"/>
      <c r="C1138" s="87"/>
      <c r="D1138" s="87"/>
      <c r="E1138" s="87"/>
      <c r="F1138" s="87"/>
      <c r="G1138" s="87"/>
      <c r="H1138" s="87"/>
      <c r="I1138" s="87"/>
      <c r="J1138" s="87"/>
      <c r="K1138" s="126"/>
      <c r="L1138" s="97"/>
      <c r="M1138" s="98"/>
      <c r="N1138" s="99"/>
      <c r="O1138" s="98"/>
      <c r="P1138" s="99"/>
      <c r="Q1138" s="99"/>
      <c r="R1138" s="122"/>
      <c r="S1138" s="131"/>
    </row>
    <row r="1139" spans="1:19" ht="15" customHeight="1">
      <c r="A1139" s="29"/>
      <c r="B1139" s="30"/>
      <c r="C1139" s="30"/>
      <c r="D1139" s="288" t="s">
        <v>111</v>
      </c>
      <c r="E1139" s="289"/>
      <c r="F1139" s="289"/>
      <c r="G1139" s="289"/>
      <c r="H1139" s="289"/>
      <c r="I1139" s="289"/>
      <c r="J1139" s="290"/>
      <c r="K1139" s="101">
        <f>SUM(K1123:K1135)</f>
        <v>0</v>
      </c>
      <c r="L1139" s="102" t="str">
        <f>IF(K1131=0,"",K1131/B1123)</f>
        <v/>
      </c>
      <c r="M1139" s="102" t="str">
        <f>IF(K1139=0,"",K1139/B1123)</f>
        <v/>
      </c>
      <c r="N1139" s="102" t="str">
        <f>IF(K1130=0,"",M1139-L1139)</f>
        <v/>
      </c>
      <c r="O1139" s="3"/>
      <c r="P1139" s="30"/>
      <c r="Q1139" s="23"/>
      <c r="R1139" s="3"/>
      <c r="S1139" s="131"/>
    </row>
    <row r="1140" spans="1:19" ht="15" customHeight="1">
      <c r="A1140" s="29"/>
      <c r="B1140" s="30"/>
      <c r="C1140" s="30"/>
      <c r="D1140" s="149"/>
      <c r="E1140" s="149"/>
      <c r="F1140" s="149"/>
      <c r="G1140" s="149"/>
      <c r="H1140" s="149"/>
      <c r="I1140" s="149"/>
      <c r="J1140" s="149"/>
      <c r="K1140" s="150"/>
      <c r="L1140" s="151"/>
      <c r="M1140" s="151"/>
      <c r="N1140" s="151"/>
      <c r="O1140" s="3"/>
      <c r="P1140" s="30"/>
      <c r="Q1140" s="23"/>
      <c r="R1140" s="3"/>
      <c r="S1140" s="131"/>
    </row>
    <row r="1141" spans="1:19" ht="15" customHeight="1">
      <c r="A1141" s="29"/>
      <c r="B1141" s="30"/>
      <c r="C1141" s="30"/>
      <c r="D1141" s="149"/>
      <c r="E1141" s="149"/>
      <c r="F1141" s="149"/>
      <c r="G1141" s="149"/>
      <c r="H1141" s="149"/>
      <c r="I1141" s="149"/>
      <c r="J1141" s="149"/>
      <c r="K1141" s="150"/>
      <c r="L1141" s="151"/>
      <c r="M1141" s="151"/>
      <c r="N1141" s="151"/>
      <c r="O1141" s="3"/>
      <c r="P1141" s="30"/>
      <c r="Q1141" s="23"/>
      <c r="R1141" s="3"/>
      <c r="S1141" s="131"/>
    </row>
    <row r="1142" spans="1:19" ht="15" customHeight="1">
      <c r="A1142" s="2"/>
      <c r="B1142" s="291" t="s">
        <v>99</v>
      </c>
      <c r="C1142" s="292"/>
      <c r="D1142" s="292"/>
      <c r="E1142" s="292"/>
      <c r="F1142" s="292"/>
      <c r="G1142" s="292"/>
      <c r="H1142" s="292"/>
      <c r="I1142" s="292"/>
      <c r="J1142" s="292"/>
      <c r="K1142" s="60" t="s">
        <v>146</v>
      </c>
      <c r="L1142" s="60"/>
      <c r="M1142" s="60"/>
      <c r="N1142" s="30"/>
      <c r="O1142" s="3"/>
      <c r="P1142" s="30"/>
      <c r="Q1142" s="30"/>
      <c r="R1142" s="30"/>
      <c r="S1142" s="131"/>
    </row>
    <row r="1143" spans="1:19" ht="15" customHeight="1">
      <c r="A1143" s="293" t="s">
        <v>10</v>
      </c>
      <c r="B1143" s="294" t="s">
        <v>100</v>
      </c>
      <c r="C1143" s="289"/>
      <c r="D1143" s="289"/>
      <c r="E1143" s="289"/>
      <c r="F1143" s="289"/>
      <c r="G1143" s="289"/>
      <c r="H1143" s="289"/>
      <c r="I1143" s="289"/>
      <c r="J1143" s="290"/>
      <c r="K1143" s="295" t="s">
        <v>11</v>
      </c>
      <c r="L1143" s="286" t="s">
        <v>3</v>
      </c>
      <c r="M1143" s="286" t="s">
        <v>4</v>
      </c>
      <c r="N1143" s="284" t="s">
        <v>5</v>
      </c>
      <c r="O1143" s="286" t="s">
        <v>6</v>
      </c>
      <c r="P1143" s="287" t="s">
        <v>7</v>
      </c>
      <c r="Q1143" s="287" t="s">
        <v>8</v>
      </c>
      <c r="R1143" s="286" t="s">
        <v>101</v>
      </c>
      <c r="S1143" s="131"/>
    </row>
    <row r="1144" spans="1:19" ht="15" customHeight="1">
      <c r="A1144" s="285"/>
      <c r="B1144" s="64" t="s">
        <v>102</v>
      </c>
      <c r="C1144" s="64" t="s">
        <v>103</v>
      </c>
      <c r="D1144" s="64" t="s">
        <v>104</v>
      </c>
      <c r="E1144" s="64" t="s">
        <v>105</v>
      </c>
      <c r="F1144" s="64" t="s">
        <v>106</v>
      </c>
      <c r="G1144" s="64" t="s">
        <v>107</v>
      </c>
      <c r="H1144" s="64" t="s">
        <v>108</v>
      </c>
      <c r="I1144" s="64" t="s">
        <v>109</v>
      </c>
      <c r="J1144" s="64" t="s">
        <v>110</v>
      </c>
      <c r="K1144" s="285"/>
      <c r="L1144" s="285"/>
      <c r="M1144" s="285"/>
      <c r="N1144" s="285"/>
      <c r="O1144" s="285"/>
      <c r="P1144" s="285"/>
      <c r="Q1144" s="285"/>
      <c r="R1144" s="285"/>
      <c r="S1144" s="131"/>
    </row>
    <row r="1145" spans="1:19" ht="15" customHeight="1">
      <c r="A1145" s="64">
        <v>2402</v>
      </c>
      <c r="B1145" s="181">
        <v>73</v>
      </c>
      <c r="C1145" s="87"/>
      <c r="D1145" s="87"/>
      <c r="E1145" s="87"/>
      <c r="F1145" s="87"/>
      <c r="G1145" s="87"/>
      <c r="H1145" s="87"/>
      <c r="I1145" s="87"/>
      <c r="J1145" s="87"/>
      <c r="K1145" s="126"/>
      <c r="L1145" s="67"/>
      <c r="M1145" s="49"/>
      <c r="N1145" s="68"/>
      <c r="O1145" s="107"/>
      <c r="P1145" s="70">
        <f>B1145</f>
        <v>73</v>
      </c>
      <c r="Q1145" s="108"/>
      <c r="R1145" s="107"/>
      <c r="S1145" s="131"/>
    </row>
    <row r="1146" spans="1:19" ht="15" customHeight="1">
      <c r="A1146" s="64">
        <v>2501</v>
      </c>
      <c r="B1146" s="87"/>
      <c r="C1146" s="87"/>
      <c r="D1146" s="87"/>
      <c r="E1146" s="87"/>
      <c r="F1146" s="87"/>
      <c r="G1146" s="87"/>
      <c r="H1146" s="87"/>
      <c r="I1146" s="87"/>
      <c r="J1146" s="87"/>
      <c r="K1146" s="126"/>
      <c r="L1146" s="72"/>
      <c r="M1146" s="3"/>
      <c r="N1146" s="73"/>
      <c r="O1146" s="127" t="str">
        <f>IF(C1146=0,"",C1146/B1145)</f>
        <v/>
      </c>
      <c r="P1146" s="75"/>
      <c r="Q1146" s="128" t="str">
        <f t="shared" ref="Q1146:Q1153" si="154">IF(P1146=0,"",P1146/P1145)</f>
        <v/>
      </c>
      <c r="R1146" s="128" t="str">
        <f t="shared" ref="R1146:R1153" si="155">IF(P1146=0,"",100%-Q1146)</f>
        <v/>
      </c>
      <c r="S1146" s="131"/>
    </row>
    <row r="1147" spans="1:19" ht="15" customHeight="1">
      <c r="A1147" s="64">
        <v>2502</v>
      </c>
      <c r="B1147" s="87"/>
      <c r="C1147" s="87"/>
      <c r="D1147" s="87"/>
      <c r="E1147" s="87"/>
      <c r="F1147" s="87"/>
      <c r="G1147" s="87"/>
      <c r="H1147" s="87"/>
      <c r="I1147" s="87"/>
      <c r="J1147" s="87"/>
      <c r="K1147" s="126"/>
      <c r="L1147" s="72"/>
      <c r="M1147" s="3"/>
      <c r="N1147" s="73"/>
      <c r="O1147" s="127" t="str">
        <f>IF(D1147=0,"",D1147/C1146)</f>
        <v/>
      </c>
      <c r="P1147" s="75"/>
      <c r="Q1147" s="128" t="str">
        <f t="shared" si="154"/>
        <v/>
      </c>
      <c r="R1147" s="128" t="str">
        <f t="shared" si="155"/>
        <v/>
      </c>
      <c r="S1147" s="8">
        <f>P1147/P1145</f>
        <v>0</v>
      </c>
    </row>
    <row r="1148" spans="1:19" ht="15" customHeight="1">
      <c r="A1148" s="64">
        <v>2601</v>
      </c>
      <c r="B1148" s="87"/>
      <c r="C1148" s="87"/>
      <c r="D1148" s="87"/>
      <c r="E1148" s="87"/>
      <c r="F1148" s="87"/>
      <c r="G1148" s="87"/>
      <c r="H1148" s="87"/>
      <c r="I1148" s="87"/>
      <c r="J1148" s="87"/>
      <c r="K1148" s="126"/>
      <c r="L1148" s="72"/>
      <c r="M1148" s="3"/>
      <c r="N1148" s="73"/>
      <c r="O1148" s="127" t="str">
        <f>IF(E1148=0,"",E1148/D1147)</f>
        <v/>
      </c>
      <c r="P1148" s="75"/>
      <c r="Q1148" s="128" t="str">
        <f t="shared" si="154"/>
        <v/>
      </c>
      <c r="R1148" s="128" t="str">
        <f t="shared" si="155"/>
        <v/>
      </c>
      <c r="S1148" s="131"/>
    </row>
    <row r="1149" spans="1:19" ht="15" customHeight="1">
      <c r="A1149" s="64">
        <v>2602</v>
      </c>
      <c r="B1149" s="87"/>
      <c r="C1149" s="87"/>
      <c r="D1149" s="87"/>
      <c r="E1149" s="87"/>
      <c r="F1149" s="87"/>
      <c r="G1149" s="87"/>
      <c r="H1149" s="87"/>
      <c r="I1149" s="87"/>
      <c r="J1149" s="87"/>
      <c r="K1149" s="126"/>
      <c r="L1149" s="72"/>
      <c r="M1149" s="3"/>
      <c r="N1149" s="73"/>
      <c r="O1149" s="127" t="str">
        <f>IF(F1149=0,"",F1149/E1148)</f>
        <v/>
      </c>
      <c r="P1149" s="75"/>
      <c r="Q1149" s="128" t="str">
        <f t="shared" si="154"/>
        <v/>
      </c>
      <c r="R1149" s="128" t="str">
        <f t="shared" si="155"/>
        <v/>
      </c>
      <c r="S1149" s="131"/>
    </row>
    <row r="1150" spans="1:19" ht="15" customHeight="1">
      <c r="A1150" s="64">
        <v>2701</v>
      </c>
      <c r="B1150" s="87"/>
      <c r="C1150" s="87"/>
      <c r="D1150" s="87"/>
      <c r="E1150" s="87"/>
      <c r="F1150" s="87"/>
      <c r="G1150" s="87"/>
      <c r="H1150" s="87"/>
      <c r="I1150" s="87"/>
      <c r="J1150" s="87"/>
      <c r="K1150" s="126"/>
      <c r="L1150" s="72"/>
      <c r="M1150" s="3"/>
      <c r="N1150" s="73"/>
      <c r="O1150" s="127" t="str">
        <f>IF(G1150=0,"",G1150/F1149)</f>
        <v/>
      </c>
      <c r="P1150" s="75"/>
      <c r="Q1150" s="128" t="str">
        <f t="shared" si="154"/>
        <v/>
      </c>
      <c r="R1150" s="128" t="str">
        <f t="shared" si="155"/>
        <v/>
      </c>
      <c r="S1150" s="131"/>
    </row>
    <row r="1151" spans="1:19" ht="15" customHeight="1">
      <c r="A1151" s="64">
        <v>2702</v>
      </c>
      <c r="B1151" s="87"/>
      <c r="C1151" s="87"/>
      <c r="D1151" s="87"/>
      <c r="E1151" s="87"/>
      <c r="F1151" s="87"/>
      <c r="G1151" s="87"/>
      <c r="H1151" s="87"/>
      <c r="I1151" s="87"/>
      <c r="J1151" s="87"/>
      <c r="K1151" s="126"/>
      <c r="L1151" s="72"/>
      <c r="M1151" s="3"/>
      <c r="N1151" s="73"/>
      <c r="O1151" s="127" t="str">
        <f>IF(H1151=0,"",H1151/G1150)</f>
        <v/>
      </c>
      <c r="P1151" s="75"/>
      <c r="Q1151" s="128" t="str">
        <f t="shared" si="154"/>
        <v/>
      </c>
      <c r="R1151" s="128" t="str">
        <f t="shared" si="155"/>
        <v/>
      </c>
      <c r="S1151" s="131"/>
    </row>
    <row r="1152" spans="1:19" ht="15" customHeight="1">
      <c r="A1152" s="64">
        <v>2801</v>
      </c>
      <c r="B1152" s="87"/>
      <c r="C1152" s="87"/>
      <c r="D1152" s="87"/>
      <c r="E1152" s="87"/>
      <c r="F1152" s="87"/>
      <c r="G1152" s="87"/>
      <c r="H1152" s="87"/>
      <c r="I1152" s="87"/>
      <c r="J1152" s="87"/>
      <c r="K1152" s="126"/>
      <c r="L1152" s="72"/>
      <c r="M1152" s="3"/>
      <c r="N1152" s="73"/>
      <c r="O1152" s="127" t="str">
        <f>IF(I1152=0,"",I1152/H1151)</f>
        <v/>
      </c>
      <c r="P1152" s="75"/>
      <c r="Q1152" s="128" t="str">
        <f t="shared" si="154"/>
        <v/>
      </c>
      <c r="R1152" s="128" t="str">
        <f t="shared" si="155"/>
        <v/>
      </c>
      <c r="S1152" s="131"/>
    </row>
    <row r="1153" spans="1:19" ht="15" customHeight="1">
      <c r="A1153" s="64">
        <v>2802</v>
      </c>
      <c r="B1153" s="87"/>
      <c r="C1153" s="87"/>
      <c r="D1153" s="87"/>
      <c r="E1153" s="87"/>
      <c r="F1153" s="87"/>
      <c r="G1153" s="87"/>
      <c r="H1153" s="87"/>
      <c r="I1153" s="87"/>
      <c r="J1153" s="87"/>
      <c r="K1153" s="126"/>
      <c r="L1153" s="72"/>
      <c r="M1153" s="3"/>
      <c r="N1153" s="73"/>
      <c r="O1153" s="129" t="str">
        <f>IF(J1153=0,"",J1153/I1152)</f>
        <v/>
      </c>
      <c r="P1153" s="75"/>
      <c r="Q1153" s="130" t="str">
        <f t="shared" si="154"/>
        <v/>
      </c>
      <c r="R1153" s="130" t="str">
        <f t="shared" si="155"/>
        <v/>
      </c>
      <c r="S1153" s="131"/>
    </row>
    <row r="1154" spans="1:19" ht="15" customHeight="1">
      <c r="A1154" s="64">
        <v>2901</v>
      </c>
      <c r="B1154" s="87"/>
      <c r="C1154" s="87"/>
      <c r="D1154" s="87"/>
      <c r="E1154" s="87"/>
      <c r="F1154" s="87"/>
      <c r="G1154" s="87"/>
      <c r="H1154" s="87"/>
      <c r="I1154" s="87"/>
      <c r="J1154" s="87"/>
      <c r="K1154" s="126"/>
      <c r="L1154" s="72"/>
      <c r="M1154" s="3"/>
      <c r="N1154" s="30"/>
      <c r="O1154" s="80"/>
      <c r="P1154" s="81"/>
      <c r="Q1154" s="82"/>
      <c r="R1154" s="83"/>
      <c r="S1154" s="131"/>
    </row>
    <row r="1155" spans="1:19" ht="15" customHeight="1">
      <c r="A1155" s="64">
        <v>2902</v>
      </c>
      <c r="B1155" s="87"/>
      <c r="C1155" s="87"/>
      <c r="D1155" s="87"/>
      <c r="E1155" s="87"/>
      <c r="F1155" s="87"/>
      <c r="G1155" s="87"/>
      <c r="H1155" s="87"/>
      <c r="I1155" s="87"/>
      <c r="J1155" s="87"/>
      <c r="K1155" s="126"/>
      <c r="L1155" s="72"/>
      <c r="M1155" s="3"/>
      <c r="N1155" s="30"/>
      <c r="O1155" s="84"/>
      <c r="P1155" s="241"/>
      <c r="Q1155" s="86"/>
      <c r="R1155" s="84"/>
      <c r="S1155" s="131"/>
    </row>
    <row r="1156" spans="1:19" ht="15" customHeight="1">
      <c r="A1156" s="64">
        <v>3001</v>
      </c>
      <c r="B1156" s="87"/>
      <c r="C1156" s="87"/>
      <c r="D1156" s="87"/>
      <c r="E1156" s="87"/>
      <c r="F1156" s="87"/>
      <c r="G1156" s="87"/>
      <c r="H1156" s="87"/>
      <c r="I1156" s="87"/>
      <c r="J1156" s="87"/>
      <c r="K1156" s="126"/>
      <c r="L1156" s="72"/>
      <c r="M1156" s="3"/>
      <c r="N1156" s="30"/>
      <c r="O1156" s="84"/>
      <c r="P1156" s="241"/>
      <c r="Q1156" s="86"/>
      <c r="R1156" s="84"/>
      <c r="S1156" s="131"/>
    </row>
    <row r="1157" spans="1:19" ht="15" customHeight="1">
      <c r="A1157" s="64">
        <v>3002</v>
      </c>
      <c r="B1157" s="87"/>
      <c r="C1157" s="87"/>
      <c r="D1157" s="87"/>
      <c r="E1157" s="87"/>
      <c r="F1157" s="87"/>
      <c r="G1157" s="87"/>
      <c r="H1157" s="87"/>
      <c r="I1157" s="87"/>
      <c r="J1157" s="87"/>
      <c r="K1157" s="126"/>
      <c r="L1157" s="72"/>
      <c r="M1157" s="3"/>
      <c r="N1157" s="30"/>
      <c r="O1157" s="3"/>
      <c r="P1157" s="30"/>
      <c r="Q1157" s="23"/>
      <c r="R1157" s="84"/>
      <c r="S1157" s="131"/>
    </row>
    <row r="1158" spans="1:19" ht="15" customHeight="1">
      <c r="A1158" s="64">
        <v>3101</v>
      </c>
      <c r="B1158" s="87"/>
      <c r="C1158" s="87"/>
      <c r="D1158" s="87"/>
      <c r="E1158" s="87"/>
      <c r="F1158" s="87"/>
      <c r="G1158" s="87"/>
      <c r="H1158" s="87"/>
      <c r="I1158" s="87"/>
      <c r="J1158" s="87"/>
      <c r="K1158" s="126"/>
      <c r="L1158" s="72"/>
      <c r="M1158" s="3"/>
      <c r="N1158" s="30"/>
      <c r="O1158" s="89" t="s">
        <v>83</v>
      </c>
      <c r="P1158" s="90"/>
      <c r="Q1158" s="120" t="str">
        <f>IF(SUM(K1151:K1154)=0,"",SUM(K1151:K1154))</f>
        <v/>
      </c>
      <c r="R1158" s="92" t="s">
        <v>11</v>
      </c>
      <c r="S1158" s="131"/>
    </row>
    <row r="1159" spans="1:19" ht="15" customHeight="1">
      <c r="A1159" s="64">
        <v>3102</v>
      </c>
      <c r="B1159" s="87"/>
      <c r="C1159" s="87"/>
      <c r="D1159" s="87"/>
      <c r="E1159" s="87"/>
      <c r="F1159" s="87"/>
      <c r="G1159" s="87"/>
      <c r="H1159" s="87"/>
      <c r="I1159" s="87"/>
      <c r="J1159" s="87"/>
      <c r="K1159" s="126"/>
      <c r="L1159" s="72"/>
      <c r="M1159" s="3"/>
      <c r="N1159" s="30"/>
      <c r="O1159" s="93" t="s">
        <v>85</v>
      </c>
      <c r="P1159" s="94" t="str">
        <f>IF(P1158/B1145=0,"",P1158/B1145)</f>
        <v/>
      </c>
      <c r="Q1159" s="121" t="e">
        <f>IF(P1158/Q1158=0,"",P1158/Q1158)</f>
        <v>#VALUE!</v>
      </c>
      <c r="R1159" s="96" t="s">
        <v>86</v>
      </c>
      <c r="S1159" s="131"/>
    </row>
    <row r="1160" spans="1:19" ht="15" customHeight="1">
      <c r="A1160" s="64">
        <v>3201</v>
      </c>
      <c r="B1160" s="87"/>
      <c r="C1160" s="87"/>
      <c r="D1160" s="87"/>
      <c r="E1160" s="87"/>
      <c r="F1160" s="87"/>
      <c r="G1160" s="87"/>
      <c r="H1160" s="87"/>
      <c r="I1160" s="87"/>
      <c r="J1160" s="87"/>
      <c r="K1160" s="126"/>
      <c r="L1160" s="97"/>
      <c r="M1160" s="98"/>
      <c r="N1160" s="99"/>
      <c r="O1160" s="98"/>
      <c r="P1160" s="99"/>
      <c r="Q1160" s="99"/>
      <c r="R1160" s="122"/>
      <c r="S1160" s="131"/>
    </row>
    <row r="1161" spans="1:19" ht="15" customHeight="1">
      <c r="A1161" s="29"/>
      <c r="B1161" s="30"/>
      <c r="C1161" s="30"/>
      <c r="D1161" s="288" t="s">
        <v>111</v>
      </c>
      <c r="E1161" s="289"/>
      <c r="F1161" s="289"/>
      <c r="G1161" s="289"/>
      <c r="H1161" s="289"/>
      <c r="I1161" s="289"/>
      <c r="J1161" s="290"/>
      <c r="K1161" s="101">
        <f>SUM(K1145:K1157)</f>
        <v>0</v>
      </c>
      <c r="L1161" s="102" t="str">
        <f>IF(K1153=0,"",K1153/B1145)</f>
        <v/>
      </c>
      <c r="M1161" s="102" t="str">
        <f>IF(K1161=0,"",K1161/B1145)</f>
        <v/>
      </c>
      <c r="N1161" s="102" t="str">
        <f>IF(K1152=0,"",M1161-L1161)</f>
        <v/>
      </c>
      <c r="O1161" s="3"/>
      <c r="P1161" s="30"/>
      <c r="Q1161" s="23"/>
      <c r="R1161" s="3"/>
      <c r="S1161" s="131"/>
    </row>
    <row r="1162" spans="1:19" ht="15" customHeight="1">
      <c r="A1162" s="29"/>
      <c r="B1162" s="30"/>
      <c r="C1162" s="30"/>
      <c r="D1162" s="149"/>
      <c r="E1162" s="149"/>
      <c r="F1162" s="149"/>
      <c r="G1162" s="149"/>
      <c r="H1162" s="149"/>
      <c r="I1162" s="149"/>
      <c r="J1162" s="149"/>
      <c r="K1162" s="150"/>
      <c r="L1162" s="151"/>
      <c r="M1162" s="151"/>
      <c r="N1162" s="151"/>
      <c r="O1162" s="3"/>
      <c r="P1162" s="30"/>
      <c r="Q1162" s="23"/>
      <c r="R1162" s="3"/>
      <c r="S1162" s="131"/>
    </row>
    <row r="1163" spans="1:19" ht="15" customHeight="1">
      <c r="A1163" s="29"/>
      <c r="B1163" s="30"/>
      <c r="C1163" s="30"/>
      <c r="D1163" s="149"/>
      <c r="E1163" s="149"/>
      <c r="F1163" s="149"/>
      <c r="G1163" s="149"/>
      <c r="H1163" s="149"/>
      <c r="I1163" s="149"/>
      <c r="J1163" s="149"/>
      <c r="K1163" s="150"/>
      <c r="L1163" s="151"/>
      <c r="M1163" s="151"/>
      <c r="N1163" s="151"/>
      <c r="O1163" s="3"/>
      <c r="P1163" s="30"/>
      <c r="Q1163" s="23"/>
      <c r="R1163" s="3"/>
      <c r="S1163" s="131"/>
    </row>
    <row r="1164" spans="1:19" ht="15" customHeight="1">
      <c r="A1164" s="29"/>
      <c r="B1164" s="30"/>
      <c r="C1164" s="30"/>
      <c r="D1164" s="149"/>
      <c r="E1164" s="149"/>
      <c r="F1164" s="149"/>
      <c r="G1164" s="149"/>
      <c r="H1164" s="149"/>
      <c r="I1164" s="149"/>
      <c r="J1164" s="149"/>
      <c r="K1164" s="150"/>
      <c r="L1164" s="151"/>
      <c r="M1164" s="151"/>
      <c r="N1164" s="151"/>
      <c r="O1164" s="3"/>
      <c r="P1164" s="30"/>
      <c r="Q1164" s="23"/>
      <c r="R1164" s="3"/>
      <c r="S1164" s="131"/>
    </row>
    <row r="1165" spans="1:19" ht="15" customHeight="1">
      <c r="A1165" s="29"/>
      <c r="B1165" s="30"/>
      <c r="C1165" s="30"/>
      <c r="D1165" s="149"/>
      <c r="E1165" s="149"/>
      <c r="F1165" s="149"/>
      <c r="G1165" s="149"/>
      <c r="H1165" s="149"/>
      <c r="I1165" s="149"/>
      <c r="J1165" s="149"/>
      <c r="K1165" s="150"/>
      <c r="L1165" s="151"/>
      <c r="M1165" s="151"/>
      <c r="N1165" s="151"/>
      <c r="O1165" s="3"/>
      <c r="P1165" s="30"/>
      <c r="Q1165" s="23"/>
      <c r="R1165" s="3"/>
      <c r="S1165" s="131"/>
    </row>
    <row r="1166" spans="1:19" ht="15" customHeight="1">
      <c r="A1166" s="29"/>
      <c r="B1166" s="30"/>
      <c r="C1166" s="30"/>
      <c r="D1166" s="149"/>
      <c r="E1166" s="149"/>
      <c r="F1166" s="149"/>
      <c r="G1166" s="149"/>
      <c r="H1166" s="149"/>
      <c r="I1166" s="149"/>
      <c r="J1166" s="149"/>
      <c r="K1166" s="150"/>
      <c r="L1166" s="151"/>
      <c r="M1166" s="151"/>
      <c r="N1166" s="151"/>
      <c r="O1166" s="3"/>
      <c r="P1166" s="30"/>
      <c r="Q1166" s="23"/>
      <c r="R1166" s="3"/>
      <c r="S1166" s="131"/>
    </row>
    <row r="1167" spans="1:19" ht="15" customHeight="1">
      <c r="A1167" s="29"/>
      <c r="B1167" s="30"/>
      <c r="C1167" s="30"/>
      <c r="D1167" s="149"/>
      <c r="E1167" s="149"/>
      <c r="F1167" s="149"/>
      <c r="G1167" s="149"/>
      <c r="H1167" s="149"/>
      <c r="I1167" s="149"/>
      <c r="J1167" s="149"/>
      <c r="K1167" s="150"/>
      <c r="L1167" s="151"/>
      <c r="M1167" s="151"/>
      <c r="N1167" s="151"/>
      <c r="O1167" s="3"/>
      <c r="P1167" s="30"/>
      <c r="Q1167" s="23"/>
      <c r="R1167" s="3"/>
      <c r="S1167" s="131"/>
    </row>
    <row r="1168" spans="1:19" ht="15" customHeight="1">
      <c r="A1168" s="29"/>
      <c r="B1168" s="30"/>
      <c r="C1168" s="30"/>
      <c r="D1168" s="149"/>
      <c r="E1168" s="149"/>
      <c r="F1168" s="149"/>
      <c r="G1168" s="149"/>
      <c r="H1168" s="149"/>
      <c r="I1168" s="149"/>
      <c r="J1168" s="149"/>
      <c r="K1168" s="150"/>
      <c r="L1168" s="151"/>
      <c r="M1168" s="151"/>
      <c r="N1168" s="151"/>
      <c r="O1168" s="3"/>
      <c r="P1168" s="30"/>
      <c r="Q1168" s="23"/>
      <c r="R1168" s="3"/>
      <c r="S1168" s="131"/>
    </row>
    <row r="1169" spans="1:19" ht="15" customHeight="1">
      <c r="A1169" s="29"/>
      <c r="B1169" s="30"/>
      <c r="C1169" s="30"/>
      <c r="D1169" s="149"/>
      <c r="E1169" s="149"/>
      <c r="F1169" s="149"/>
      <c r="G1169" s="149"/>
      <c r="H1169" s="149"/>
      <c r="I1169" s="149"/>
      <c r="J1169" s="149"/>
      <c r="K1169" s="150"/>
      <c r="L1169" s="151"/>
      <c r="M1169" s="151"/>
      <c r="N1169" s="151"/>
      <c r="O1169" s="3"/>
      <c r="P1169" s="30"/>
      <c r="Q1169" s="23"/>
      <c r="R1169" s="3"/>
      <c r="S1169" s="131"/>
    </row>
    <row r="1170" spans="1:19" ht="15" customHeight="1">
      <c r="A1170" s="29"/>
      <c r="B1170" s="30"/>
      <c r="C1170" s="30"/>
      <c r="D1170" s="149"/>
      <c r="E1170" s="149"/>
      <c r="F1170" s="149"/>
      <c r="G1170" s="149"/>
      <c r="H1170" s="149"/>
      <c r="I1170" s="149"/>
      <c r="J1170" s="149"/>
      <c r="K1170" s="150"/>
      <c r="L1170" s="151"/>
      <c r="M1170" s="151"/>
      <c r="N1170" s="151"/>
      <c r="O1170" s="3"/>
      <c r="P1170" s="30"/>
      <c r="Q1170" s="23"/>
      <c r="R1170" s="3"/>
      <c r="S1170" s="131"/>
    </row>
    <row r="1171" spans="1:19" ht="15" customHeight="1">
      <c r="A1171" s="29"/>
      <c r="B1171" s="30"/>
      <c r="C1171" s="30"/>
      <c r="D1171" s="149"/>
      <c r="E1171" s="149"/>
      <c r="F1171" s="149"/>
      <c r="G1171" s="149"/>
      <c r="H1171" s="149"/>
      <c r="I1171" s="149"/>
      <c r="J1171" s="149"/>
      <c r="K1171" s="150"/>
      <c r="L1171" s="151"/>
      <c r="M1171" s="151"/>
      <c r="N1171" s="151"/>
      <c r="O1171" s="3"/>
      <c r="P1171" s="30"/>
      <c r="Q1171" s="23"/>
      <c r="R1171" s="3"/>
      <c r="S1171" s="131"/>
    </row>
    <row r="1172" spans="1:19" ht="15" customHeight="1">
      <c r="A1172" s="29"/>
      <c r="B1172" s="30"/>
      <c r="C1172" s="30"/>
      <c r="D1172" s="149"/>
      <c r="E1172" s="149"/>
      <c r="F1172" s="149"/>
      <c r="G1172" s="149"/>
      <c r="H1172" s="149"/>
      <c r="I1172" s="149"/>
      <c r="J1172" s="149"/>
      <c r="K1172" s="150"/>
      <c r="L1172" s="151"/>
      <c r="M1172" s="151"/>
      <c r="N1172" s="151"/>
      <c r="O1172" s="3"/>
      <c r="P1172" s="30"/>
      <c r="Q1172" s="23"/>
      <c r="R1172" s="3"/>
      <c r="S1172" s="131"/>
    </row>
    <row r="1173" spans="1:19" ht="15" customHeight="1">
      <c r="A1173" s="29"/>
      <c r="B1173" s="30"/>
      <c r="C1173" s="30"/>
      <c r="D1173" s="149"/>
      <c r="E1173" s="149"/>
      <c r="F1173" s="149"/>
      <c r="G1173" s="149"/>
      <c r="H1173" s="149"/>
      <c r="I1173" s="149"/>
      <c r="J1173" s="149"/>
      <c r="K1173" s="150"/>
      <c r="L1173" s="151"/>
      <c r="M1173" s="151"/>
      <c r="N1173" s="151"/>
      <c r="O1173" s="3"/>
      <c r="P1173" s="30"/>
      <c r="Q1173" s="23"/>
      <c r="R1173" s="3"/>
      <c r="S1173" s="131"/>
    </row>
    <row r="1174" spans="1:19" ht="15" customHeight="1">
      <c r="A1174" s="29"/>
      <c r="B1174" s="30"/>
      <c r="C1174" s="30"/>
      <c r="D1174" s="149"/>
      <c r="E1174" s="149"/>
      <c r="F1174" s="149"/>
      <c r="G1174" s="149"/>
      <c r="H1174" s="149"/>
      <c r="I1174" s="149"/>
      <c r="J1174" s="149"/>
      <c r="K1174" s="150"/>
      <c r="L1174" s="151"/>
      <c r="M1174" s="151"/>
      <c r="N1174" s="151"/>
      <c r="O1174" s="3"/>
      <c r="P1174" s="30"/>
      <c r="Q1174" s="23"/>
      <c r="R1174" s="3"/>
      <c r="S1174" s="131"/>
    </row>
    <row r="1175" spans="1:19" ht="15" customHeight="1">
      <c r="A1175" s="29"/>
      <c r="B1175" s="30"/>
      <c r="C1175" s="30"/>
      <c r="D1175" s="149"/>
      <c r="E1175" s="149"/>
      <c r="F1175" s="149"/>
      <c r="G1175" s="149"/>
      <c r="H1175" s="149"/>
      <c r="I1175" s="149"/>
      <c r="J1175" s="149"/>
      <c r="K1175" s="150"/>
      <c r="L1175" s="151"/>
      <c r="M1175" s="151"/>
      <c r="N1175" s="151"/>
      <c r="O1175" s="3"/>
      <c r="P1175" s="30"/>
      <c r="Q1175" s="23"/>
      <c r="R1175" s="3"/>
      <c r="S1175" s="131"/>
    </row>
    <row r="1176" spans="1:19" ht="15" customHeight="1">
      <c r="A1176" s="29"/>
      <c r="B1176" s="30"/>
      <c r="C1176" s="30"/>
      <c r="D1176" s="149"/>
      <c r="E1176" s="149"/>
      <c r="F1176" s="149"/>
      <c r="G1176" s="149"/>
      <c r="H1176" s="149"/>
      <c r="I1176" s="149"/>
      <c r="J1176" s="149"/>
      <c r="K1176" s="150"/>
      <c r="L1176" s="151"/>
      <c r="M1176" s="151"/>
      <c r="N1176" s="151"/>
      <c r="O1176" s="3"/>
      <c r="P1176" s="30"/>
      <c r="Q1176" s="23"/>
      <c r="R1176" s="3"/>
      <c r="S1176" s="131"/>
    </row>
    <row r="1177" spans="1:19" ht="15" customHeight="1">
      <c r="A1177" s="29"/>
      <c r="B1177" s="30"/>
      <c r="C1177" s="30"/>
      <c r="D1177" s="149"/>
      <c r="E1177" s="149"/>
      <c r="F1177" s="149"/>
      <c r="G1177" s="149"/>
      <c r="H1177" s="149"/>
      <c r="I1177" s="149"/>
      <c r="J1177" s="149"/>
      <c r="K1177" s="150"/>
      <c r="L1177" s="151"/>
      <c r="M1177" s="151"/>
      <c r="N1177" s="151"/>
      <c r="O1177" s="3"/>
      <c r="P1177" s="30"/>
      <c r="Q1177" s="23"/>
      <c r="R1177" s="3"/>
      <c r="S1177" s="131"/>
    </row>
    <row r="1178" spans="1:19" ht="15" customHeight="1">
      <c r="A1178" s="29"/>
      <c r="B1178" s="30"/>
      <c r="C1178" s="30"/>
      <c r="D1178" s="149"/>
      <c r="E1178" s="149"/>
      <c r="F1178" s="149"/>
      <c r="G1178" s="149"/>
      <c r="H1178" s="149"/>
      <c r="I1178" s="149"/>
      <c r="J1178" s="149"/>
      <c r="K1178" s="150"/>
      <c r="L1178" s="151"/>
      <c r="M1178" s="151"/>
      <c r="N1178" s="151"/>
      <c r="O1178" s="3"/>
      <c r="P1178" s="30"/>
      <c r="Q1178" s="23"/>
      <c r="R1178" s="3"/>
      <c r="S1178" s="131"/>
    </row>
    <row r="1179" spans="1:19" ht="15" customHeight="1">
      <c r="A1179" s="29"/>
      <c r="B1179" s="30"/>
      <c r="C1179" s="30"/>
      <c r="D1179" s="149"/>
      <c r="E1179" s="149"/>
      <c r="F1179" s="149"/>
      <c r="G1179" s="149"/>
      <c r="H1179" s="149"/>
      <c r="I1179" s="149"/>
      <c r="J1179" s="149"/>
      <c r="K1179" s="150"/>
      <c r="L1179" s="151"/>
      <c r="M1179" s="151"/>
      <c r="N1179" s="151"/>
      <c r="O1179" s="3"/>
      <c r="P1179" s="30"/>
      <c r="Q1179" s="23"/>
      <c r="R1179" s="3"/>
      <c r="S1179" s="131"/>
    </row>
    <row r="1180" spans="1:19" ht="15" customHeight="1">
      <c r="A1180" s="29"/>
      <c r="B1180" s="30"/>
      <c r="C1180" s="30"/>
      <c r="D1180" s="149"/>
      <c r="E1180" s="149"/>
      <c r="F1180" s="149"/>
      <c r="G1180" s="149"/>
      <c r="H1180" s="149"/>
      <c r="I1180" s="149"/>
      <c r="J1180" s="149"/>
      <c r="K1180" s="150"/>
      <c r="L1180" s="151"/>
      <c r="M1180" s="151"/>
      <c r="N1180" s="151"/>
      <c r="O1180" s="3"/>
      <c r="P1180" s="30"/>
      <c r="Q1180" s="23"/>
      <c r="R1180" s="3"/>
      <c r="S1180" s="131"/>
    </row>
    <row r="1181" spans="1:19" ht="15" customHeight="1">
      <c r="A1181" s="29"/>
      <c r="B1181" s="30"/>
      <c r="C1181" s="30"/>
      <c r="D1181" s="149"/>
      <c r="E1181" s="149"/>
      <c r="F1181" s="149"/>
      <c r="G1181" s="149"/>
      <c r="H1181" s="149"/>
      <c r="I1181" s="149"/>
      <c r="J1181" s="149"/>
      <c r="K1181" s="150"/>
      <c r="L1181" s="151"/>
      <c r="M1181" s="151"/>
      <c r="N1181" s="151"/>
      <c r="O1181" s="3"/>
      <c r="P1181" s="30"/>
      <c r="Q1181" s="23"/>
      <c r="R1181" s="3"/>
      <c r="S1181" s="131"/>
    </row>
    <row r="1182" spans="1:19" ht="15" customHeight="1">
      <c r="A1182" s="29"/>
      <c r="B1182" s="30"/>
      <c r="C1182" s="30"/>
      <c r="D1182" s="149"/>
      <c r="E1182" s="149"/>
      <c r="F1182" s="149"/>
      <c r="G1182" s="149"/>
      <c r="H1182" s="149"/>
      <c r="I1182" s="149"/>
      <c r="J1182" s="149"/>
      <c r="K1182" s="150"/>
      <c r="L1182" s="151"/>
      <c r="M1182" s="151"/>
      <c r="N1182" s="151"/>
      <c r="O1182" s="3"/>
      <c r="P1182" s="30"/>
      <c r="Q1182" s="23"/>
      <c r="R1182" s="3"/>
      <c r="S1182" s="131"/>
    </row>
    <row r="1183" spans="1:19" ht="15" customHeight="1">
      <c r="A1183" s="29"/>
      <c r="B1183" s="30"/>
      <c r="C1183" s="30"/>
      <c r="D1183" s="149"/>
      <c r="E1183" s="149"/>
      <c r="F1183" s="149"/>
      <c r="G1183" s="149"/>
      <c r="H1183" s="149"/>
      <c r="I1183" s="149"/>
      <c r="J1183" s="149"/>
      <c r="K1183" s="150"/>
      <c r="L1183" s="151"/>
      <c r="M1183" s="151"/>
      <c r="N1183" s="151"/>
      <c r="O1183" s="3"/>
      <c r="P1183" s="30"/>
      <c r="Q1183" s="23"/>
      <c r="R1183" s="3"/>
      <c r="S1183" s="131"/>
    </row>
    <row r="1184" spans="1:19" ht="15" customHeight="1">
      <c r="A1184" s="29"/>
      <c r="B1184" s="30"/>
      <c r="C1184" s="30"/>
      <c r="D1184" s="149"/>
      <c r="E1184" s="149"/>
      <c r="F1184" s="149"/>
      <c r="G1184" s="149"/>
      <c r="H1184" s="149"/>
      <c r="I1184" s="149"/>
      <c r="J1184" s="149"/>
      <c r="K1184" s="150"/>
      <c r="L1184" s="151"/>
      <c r="M1184" s="151"/>
      <c r="N1184" s="151"/>
      <c r="O1184" s="3"/>
      <c r="P1184" s="30"/>
      <c r="Q1184" s="23"/>
      <c r="R1184" s="3"/>
      <c r="S1184" s="131"/>
    </row>
    <row r="1185" spans="1:19" ht="15" customHeight="1">
      <c r="A1185" s="29"/>
      <c r="B1185" s="30"/>
      <c r="C1185" s="30"/>
      <c r="D1185" s="149"/>
      <c r="E1185" s="149"/>
      <c r="F1185" s="149"/>
      <c r="G1185" s="149"/>
      <c r="H1185" s="149"/>
      <c r="I1185" s="149"/>
      <c r="J1185" s="149"/>
      <c r="K1185" s="150"/>
      <c r="L1185" s="151"/>
      <c r="M1185" s="151"/>
      <c r="N1185" s="151"/>
      <c r="O1185" s="3"/>
      <c r="P1185" s="30"/>
      <c r="Q1185" s="23"/>
      <c r="R1185" s="3"/>
      <c r="S1185" s="131"/>
    </row>
    <row r="1186" spans="1:19" ht="15" customHeight="1">
      <c r="A1186" s="29"/>
      <c r="B1186" s="30"/>
      <c r="C1186" s="30"/>
      <c r="D1186" s="149"/>
      <c r="E1186" s="149"/>
      <c r="F1186" s="149"/>
      <c r="G1186" s="149"/>
      <c r="H1186" s="149"/>
      <c r="I1186" s="149"/>
      <c r="J1186" s="149"/>
      <c r="K1186" s="150"/>
      <c r="L1186" s="151"/>
      <c r="M1186" s="151"/>
      <c r="N1186" s="151"/>
      <c r="O1186" s="3"/>
      <c r="P1186" s="30"/>
      <c r="Q1186" s="23"/>
      <c r="R1186" s="3"/>
      <c r="S1186" s="131"/>
    </row>
    <row r="1187" spans="1:19" ht="15" customHeight="1">
      <c r="A1187" s="29"/>
      <c r="B1187" s="30"/>
      <c r="C1187" s="30"/>
      <c r="D1187" s="149"/>
      <c r="E1187" s="149"/>
      <c r="F1187" s="149"/>
      <c r="G1187" s="149"/>
      <c r="H1187" s="149"/>
      <c r="I1187" s="149"/>
      <c r="J1187" s="149"/>
      <c r="K1187" s="150"/>
      <c r="L1187" s="151"/>
      <c r="M1187" s="151"/>
      <c r="N1187" s="151"/>
      <c r="O1187" s="3"/>
      <c r="P1187" s="30"/>
      <c r="Q1187" s="23"/>
      <c r="R1187" s="3"/>
      <c r="S1187" s="131"/>
    </row>
    <row r="1188" spans="1:19" ht="15" customHeight="1">
      <c r="A1188" s="29"/>
      <c r="B1188" s="30"/>
      <c r="C1188" s="30"/>
      <c r="D1188" s="149"/>
      <c r="E1188" s="149"/>
      <c r="F1188" s="149"/>
      <c r="G1188" s="149"/>
      <c r="H1188" s="149"/>
      <c r="I1188" s="149"/>
      <c r="J1188" s="149"/>
      <c r="K1188" s="150"/>
      <c r="L1188" s="151"/>
      <c r="M1188" s="151"/>
      <c r="N1188" s="151"/>
      <c r="O1188" s="3"/>
      <c r="P1188" s="30"/>
      <c r="Q1188" s="23"/>
      <c r="R1188" s="3"/>
      <c r="S1188" s="131"/>
    </row>
    <row r="1189" spans="1:19" ht="15" customHeight="1">
      <c r="A1189" s="29"/>
      <c r="B1189" s="30"/>
      <c r="C1189" s="30"/>
      <c r="D1189" s="149"/>
      <c r="E1189" s="149"/>
      <c r="F1189" s="149"/>
      <c r="G1189" s="149"/>
      <c r="H1189" s="149"/>
      <c r="I1189" s="149"/>
      <c r="J1189" s="149"/>
      <c r="K1189" s="150"/>
      <c r="L1189" s="151"/>
      <c r="M1189" s="151"/>
      <c r="N1189" s="151"/>
      <c r="O1189" s="3"/>
      <c r="P1189" s="30"/>
      <c r="Q1189" s="23"/>
      <c r="R1189" s="3"/>
      <c r="S1189" s="131"/>
    </row>
    <row r="1190" spans="1:19" ht="15" customHeight="1">
      <c r="A1190" s="29"/>
      <c r="B1190" s="30"/>
      <c r="C1190" s="30"/>
      <c r="D1190" s="149"/>
      <c r="E1190" s="149"/>
      <c r="F1190" s="149"/>
      <c r="G1190" s="149"/>
      <c r="H1190" s="149"/>
      <c r="I1190" s="149"/>
      <c r="J1190" s="149"/>
      <c r="K1190" s="150"/>
      <c r="L1190" s="151"/>
      <c r="M1190" s="151"/>
      <c r="N1190" s="151"/>
      <c r="O1190" s="3"/>
      <c r="P1190" s="30"/>
      <c r="Q1190" s="23"/>
      <c r="R1190" s="3"/>
      <c r="S1190" s="131"/>
    </row>
    <row r="1191" spans="1:19" ht="15" customHeight="1">
      <c r="A1191" s="29"/>
      <c r="B1191" s="30"/>
      <c r="C1191" s="30"/>
      <c r="D1191" s="149"/>
      <c r="E1191" s="149"/>
      <c r="F1191" s="149"/>
      <c r="G1191" s="149"/>
      <c r="H1191" s="149"/>
      <c r="I1191" s="149"/>
      <c r="J1191" s="149"/>
      <c r="K1191" s="150"/>
      <c r="L1191" s="151"/>
      <c r="M1191" s="151"/>
      <c r="N1191" s="151"/>
      <c r="O1191" s="3"/>
      <c r="P1191" s="30"/>
      <c r="Q1191" s="23"/>
      <c r="R1191" s="3"/>
      <c r="S1191" s="131"/>
    </row>
    <row r="1192" spans="1:19" ht="15" customHeight="1">
      <c r="A1192" s="29"/>
      <c r="B1192" s="30"/>
      <c r="C1192" s="30"/>
      <c r="D1192" s="149"/>
      <c r="E1192" s="149"/>
      <c r="F1192" s="149"/>
      <c r="G1192" s="149"/>
      <c r="H1192" s="149"/>
      <c r="I1192" s="149"/>
      <c r="J1192" s="149"/>
      <c r="K1192" s="150"/>
      <c r="L1192" s="151"/>
      <c r="M1192" s="151"/>
      <c r="N1192" s="151"/>
      <c r="O1192" s="3"/>
      <c r="P1192" s="30"/>
      <c r="Q1192" s="23"/>
      <c r="R1192" s="3"/>
      <c r="S1192" s="131"/>
    </row>
    <row r="1193" spans="1:19" ht="15" customHeight="1">
      <c r="A1193" s="29"/>
      <c r="B1193" s="30"/>
      <c r="C1193" s="30"/>
      <c r="D1193" s="149"/>
      <c r="E1193" s="149"/>
      <c r="F1193" s="149"/>
      <c r="G1193" s="149"/>
      <c r="H1193" s="149"/>
      <c r="I1193" s="149"/>
      <c r="J1193" s="149"/>
      <c r="K1193" s="150"/>
      <c r="L1193" s="151"/>
      <c r="M1193" s="151"/>
      <c r="N1193" s="151"/>
      <c r="O1193" s="3"/>
      <c r="P1193" s="30"/>
      <c r="Q1193" s="23"/>
      <c r="R1193" s="3"/>
      <c r="S1193" s="131"/>
    </row>
    <row r="1194" spans="1:19" ht="15" customHeight="1">
      <c r="A1194" s="29"/>
      <c r="B1194" s="30"/>
      <c r="C1194" s="30"/>
      <c r="D1194" s="149"/>
      <c r="E1194" s="149"/>
      <c r="F1194" s="149"/>
      <c r="G1194" s="149"/>
      <c r="H1194" s="149"/>
      <c r="I1194" s="149"/>
      <c r="J1194" s="149"/>
      <c r="K1194" s="150"/>
      <c r="L1194" s="151"/>
      <c r="M1194" s="151"/>
      <c r="N1194" s="151"/>
      <c r="O1194" s="3"/>
      <c r="P1194" s="30"/>
      <c r="Q1194" s="23"/>
      <c r="R1194" s="3"/>
      <c r="S1194" s="131"/>
    </row>
    <row r="1195" spans="1:19" ht="15" customHeight="1">
      <c r="A1195" s="29"/>
      <c r="B1195" s="30"/>
      <c r="C1195" s="30"/>
      <c r="D1195" s="149"/>
      <c r="E1195" s="149"/>
      <c r="F1195" s="149"/>
      <c r="G1195" s="149"/>
      <c r="H1195" s="149"/>
      <c r="I1195" s="149"/>
      <c r="J1195" s="149"/>
      <c r="K1195" s="150"/>
      <c r="L1195" s="151"/>
      <c r="M1195" s="151"/>
      <c r="N1195" s="151"/>
      <c r="O1195" s="3"/>
      <c r="P1195" s="30"/>
      <c r="Q1195" s="23"/>
      <c r="R1195" s="3"/>
      <c r="S1195" s="131"/>
    </row>
    <row r="1196" spans="1:19" ht="15" customHeight="1">
      <c r="A1196" s="29"/>
      <c r="B1196" s="30"/>
      <c r="C1196" s="30"/>
      <c r="D1196" s="149"/>
      <c r="E1196" s="149"/>
      <c r="F1196" s="149"/>
      <c r="G1196" s="149"/>
      <c r="H1196" s="149"/>
      <c r="I1196" s="149"/>
      <c r="J1196" s="149"/>
      <c r="K1196" s="150"/>
      <c r="L1196" s="151"/>
      <c r="M1196" s="151"/>
      <c r="N1196" s="151"/>
      <c r="O1196" s="3"/>
      <c r="P1196" s="30"/>
      <c r="Q1196" s="23"/>
      <c r="R1196" s="3"/>
      <c r="S1196" s="131"/>
    </row>
    <row r="1197" spans="1:19" ht="15" customHeight="1">
      <c r="A1197" s="29"/>
      <c r="B1197" s="30"/>
      <c r="C1197" s="30"/>
      <c r="D1197" s="149"/>
      <c r="E1197" s="149"/>
      <c r="F1197" s="149"/>
      <c r="G1197" s="149"/>
      <c r="H1197" s="149"/>
      <c r="I1197" s="149"/>
      <c r="J1197" s="149"/>
      <c r="K1197" s="150"/>
      <c r="L1197" s="151"/>
      <c r="M1197" s="151"/>
      <c r="N1197" s="151"/>
      <c r="O1197" s="3"/>
      <c r="P1197" s="30"/>
      <c r="Q1197" s="23"/>
      <c r="R1197" s="3"/>
      <c r="S1197" s="131"/>
    </row>
    <row r="1198" spans="1:19" ht="15" customHeight="1">
      <c r="A1198" s="29"/>
      <c r="B1198" s="30"/>
      <c r="C1198" s="30"/>
      <c r="D1198" s="149"/>
      <c r="E1198" s="149"/>
      <c r="F1198" s="149"/>
      <c r="G1198" s="149"/>
      <c r="H1198" s="149"/>
      <c r="I1198" s="149"/>
      <c r="J1198" s="149"/>
      <c r="K1198" s="150"/>
      <c r="L1198" s="151"/>
      <c r="M1198" s="151"/>
      <c r="N1198" s="151"/>
      <c r="O1198" s="3"/>
      <c r="P1198" s="30"/>
      <c r="Q1198" s="23"/>
      <c r="R1198" s="3"/>
      <c r="S1198" s="131"/>
    </row>
    <row r="1199" spans="1:19" ht="15" customHeight="1">
      <c r="A1199" s="29"/>
      <c r="B1199" s="30"/>
      <c r="C1199" s="30"/>
      <c r="D1199" s="149"/>
      <c r="E1199" s="149"/>
      <c r="F1199" s="149"/>
      <c r="G1199" s="149"/>
      <c r="H1199" s="149"/>
      <c r="I1199" s="149"/>
      <c r="J1199" s="149"/>
      <c r="K1199" s="150"/>
      <c r="L1199" s="151"/>
      <c r="M1199" s="151"/>
      <c r="N1199" s="151"/>
      <c r="O1199" s="3"/>
      <c r="P1199" s="30"/>
      <c r="Q1199" s="23"/>
      <c r="R1199" s="3"/>
      <c r="S1199" s="131"/>
    </row>
    <row r="1200" spans="1:19" ht="15" customHeight="1">
      <c r="A1200" s="29"/>
      <c r="B1200" s="30"/>
      <c r="C1200" s="30"/>
      <c r="D1200" s="149"/>
      <c r="E1200" s="149"/>
      <c r="F1200" s="149"/>
      <c r="G1200" s="149"/>
      <c r="H1200" s="149"/>
      <c r="I1200" s="149"/>
      <c r="J1200" s="149"/>
      <c r="K1200" s="150"/>
      <c r="L1200" s="151"/>
      <c r="M1200" s="151"/>
      <c r="N1200" s="151"/>
      <c r="O1200" s="3"/>
      <c r="P1200" s="30"/>
      <c r="Q1200" s="23"/>
      <c r="R1200" s="3"/>
      <c r="S1200" s="131"/>
    </row>
    <row r="1201" spans="1:19" ht="15" customHeight="1">
      <c r="A1201" s="29"/>
      <c r="B1201" s="30"/>
      <c r="C1201" s="30"/>
      <c r="D1201" s="149"/>
      <c r="E1201" s="149"/>
      <c r="F1201" s="149"/>
      <c r="G1201" s="149"/>
      <c r="H1201" s="149"/>
      <c r="I1201" s="149"/>
      <c r="J1201" s="149"/>
      <c r="K1201" s="150"/>
      <c r="L1201" s="151"/>
      <c r="M1201" s="151"/>
      <c r="N1201" s="151"/>
      <c r="O1201" s="3"/>
      <c r="P1201" s="30"/>
      <c r="Q1201" s="23"/>
      <c r="R1201" s="3"/>
      <c r="S1201" s="131"/>
    </row>
    <row r="1202" spans="1:19" ht="15" customHeight="1">
      <c r="A1202" s="29"/>
      <c r="B1202" s="30"/>
      <c r="C1202" s="30"/>
      <c r="D1202" s="149"/>
      <c r="E1202" s="149"/>
      <c r="F1202" s="149"/>
      <c r="G1202" s="149"/>
      <c r="H1202" s="149"/>
      <c r="I1202" s="149"/>
      <c r="J1202" s="149"/>
      <c r="K1202" s="150"/>
      <c r="L1202" s="151"/>
      <c r="M1202" s="151"/>
      <c r="N1202" s="151"/>
      <c r="O1202" s="3"/>
      <c r="P1202" s="30"/>
      <c r="Q1202" s="23"/>
      <c r="R1202" s="3"/>
      <c r="S1202" s="131"/>
    </row>
    <row r="1203" spans="1:19" ht="15" customHeight="1">
      <c r="A1203" s="29"/>
      <c r="B1203" s="30"/>
      <c r="C1203" s="30"/>
      <c r="D1203" s="149"/>
      <c r="E1203" s="149"/>
      <c r="F1203" s="149"/>
      <c r="G1203" s="149"/>
      <c r="H1203" s="149"/>
      <c r="I1203" s="149"/>
      <c r="J1203" s="149"/>
      <c r="K1203" s="150"/>
      <c r="L1203" s="151"/>
      <c r="M1203" s="151"/>
      <c r="N1203" s="151"/>
      <c r="O1203" s="3"/>
      <c r="P1203" s="30"/>
      <c r="Q1203" s="23"/>
      <c r="R1203" s="3"/>
      <c r="S1203" s="131"/>
    </row>
    <row r="1204" spans="1:19" ht="15" customHeight="1">
      <c r="A1204" s="29"/>
      <c r="B1204" s="30"/>
      <c r="C1204" s="30"/>
      <c r="D1204" s="149"/>
      <c r="E1204" s="149"/>
      <c r="F1204" s="149"/>
      <c r="G1204" s="149"/>
      <c r="H1204" s="149"/>
      <c r="I1204" s="149"/>
      <c r="J1204" s="149"/>
      <c r="K1204" s="150"/>
      <c r="L1204" s="151"/>
      <c r="M1204" s="151"/>
      <c r="N1204" s="151"/>
      <c r="O1204" s="3"/>
      <c r="P1204" s="30"/>
      <c r="Q1204" s="23"/>
      <c r="R1204" s="3"/>
      <c r="S1204" s="131"/>
    </row>
    <row r="1205" spans="1:19" ht="15" customHeight="1">
      <c r="A1205" s="29"/>
      <c r="B1205" s="30"/>
      <c r="C1205" s="30"/>
      <c r="D1205" s="149"/>
      <c r="E1205" s="149"/>
      <c r="F1205" s="149"/>
      <c r="G1205" s="149"/>
      <c r="H1205" s="149"/>
      <c r="I1205" s="149"/>
      <c r="J1205" s="149"/>
      <c r="K1205" s="150"/>
      <c r="L1205" s="151"/>
      <c r="M1205" s="151"/>
      <c r="N1205" s="151"/>
      <c r="O1205" s="3"/>
      <c r="P1205" s="30"/>
      <c r="Q1205" s="23"/>
      <c r="R1205" s="3"/>
      <c r="S1205" s="131"/>
    </row>
    <row r="1206" spans="1:19" ht="15" customHeight="1">
      <c r="A1206" s="29"/>
      <c r="B1206" s="30"/>
      <c r="C1206" s="30"/>
      <c r="D1206" s="149"/>
      <c r="E1206" s="149"/>
      <c r="F1206" s="149"/>
      <c r="G1206" s="149"/>
      <c r="H1206" s="149"/>
      <c r="I1206" s="149"/>
      <c r="J1206" s="149"/>
      <c r="K1206" s="150"/>
      <c r="L1206" s="151"/>
      <c r="M1206" s="151"/>
      <c r="N1206" s="151"/>
      <c r="O1206" s="3"/>
      <c r="P1206" s="30"/>
      <c r="Q1206" s="23"/>
      <c r="R1206" s="3"/>
      <c r="S1206" s="131"/>
    </row>
    <row r="1207" spans="1:19" ht="15" customHeight="1">
      <c r="A1207" s="29"/>
      <c r="B1207" s="30"/>
      <c r="C1207" s="30"/>
      <c r="D1207" s="149"/>
      <c r="E1207" s="149"/>
      <c r="F1207" s="149"/>
      <c r="G1207" s="149"/>
      <c r="H1207" s="149"/>
      <c r="I1207" s="149"/>
      <c r="J1207" s="149"/>
      <c r="K1207" s="150"/>
      <c r="L1207" s="151"/>
      <c r="M1207" s="151"/>
      <c r="N1207" s="151"/>
      <c r="O1207" s="3"/>
      <c r="P1207" s="30"/>
      <c r="Q1207" s="23"/>
      <c r="R1207" s="3"/>
      <c r="S1207" s="131"/>
    </row>
    <row r="1208" spans="1:19" ht="15" customHeight="1">
      <c r="A1208" s="29"/>
      <c r="B1208" s="30"/>
      <c r="C1208" s="30"/>
      <c r="D1208" s="149"/>
      <c r="E1208" s="149"/>
      <c r="F1208" s="149"/>
      <c r="G1208" s="149"/>
      <c r="H1208" s="149"/>
      <c r="I1208" s="149"/>
      <c r="J1208" s="149"/>
      <c r="K1208" s="150"/>
      <c r="L1208" s="151"/>
      <c r="M1208" s="151"/>
      <c r="N1208" s="151"/>
      <c r="O1208" s="3"/>
      <c r="P1208" s="30"/>
      <c r="Q1208" s="23"/>
      <c r="R1208" s="3"/>
      <c r="S1208" s="131"/>
    </row>
    <row r="1209" spans="1:19" ht="15" customHeight="1">
      <c r="A1209" s="29"/>
      <c r="B1209" s="30"/>
      <c r="C1209" s="30"/>
      <c r="D1209" s="149"/>
      <c r="E1209" s="149"/>
      <c r="F1209" s="149"/>
      <c r="G1209" s="149"/>
      <c r="H1209" s="149"/>
      <c r="I1209" s="149"/>
      <c r="J1209" s="149"/>
      <c r="K1209" s="150"/>
      <c r="L1209" s="151"/>
      <c r="M1209" s="151"/>
      <c r="N1209" s="151"/>
      <c r="O1209" s="3"/>
      <c r="P1209" s="30"/>
      <c r="Q1209" s="23"/>
      <c r="R1209" s="3"/>
      <c r="S1209" s="131"/>
    </row>
    <row r="1210" spans="1:19" ht="15" customHeight="1">
      <c r="A1210" s="29"/>
      <c r="B1210" s="30"/>
      <c r="C1210" s="30"/>
      <c r="D1210" s="149"/>
      <c r="E1210" s="149"/>
      <c r="F1210" s="149"/>
      <c r="G1210" s="149"/>
      <c r="H1210" s="149"/>
      <c r="I1210" s="149"/>
      <c r="J1210" s="149"/>
      <c r="K1210" s="150"/>
      <c r="L1210" s="151"/>
      <c r="M1210" s="151"/>
      <c r="N1210" s="151"/>
      <c r="O1210" s="3"/>
      <c r="P1210" s="30"/>
      <c r="Q1210" s="23"/>
      <c r="R1210" s="3"/>
      <c r="S1210" s="131"/>
    </row>
    <row r="1211" spans="1:19" ht="15" customHeight="1">
      <c r="A1211" s="29"/>
      <c r="B1211" s="30"/>
      <c r="C1211" s="30"/>
      <c r="D1211" s="149"/>
      <c r="E1211" s="149"/>
      <c r="F1211" s="149"/>
      <c r="G1211" s="149"/>
      <c r="H1211" s="149"/>
      <c r="I1211" s="149"/>
      <c r="J1211" s="149"/>
      <c r="K1211" s="150"/>
      <c r="L1211" s="151"/>
      <c r="M1211" s="151"/>
      <c r="N1211" s="151"/>
      <c r="O1211" s="3"/>
      <c r="P1211" s="30"/>
      <c r="Q1211" s="23"/>
      <c r="R1211" s="3"/>
      <c r="S1211" s="131"/>
    </row>
    <row r="1212" spans="1:19" ht="15" customHeight="1">
      <c r="A1212" s="29"/>
      <c r="B1212" s="30"/>
      <c r="C1212" s="30"/>
      <c r="D1212" s="149"/>
      <c r="E1212" s="149"/>
      <c r="F1212" s="149"/>
      <c r="G1212" s="149"/>
      <c r="H1212" s="149"/>
      <c r="I1212" s="149"/>
      <c r="J1212" s="149"/>
      <c r="K1212" s="150"/>
      <c r="L1212" s="151"/>
      <c r="M1212" s="151"/>
      <c r="N1212" s="151"/>
      <c r="O1212" s="3"/>
      <c r="P1212" s="30"/>
      <c r="Q1212" s="23"/>
      <c r="R1212" s="3"/>
      <c r="S1212" s="131"/>
    </row>
    <row r="1213" spans="1:19" ht="15" customHeight="1">
      <c r="A1213" s="29"/>
      <c r="B1213" s="30"/>
      <c r="C1213" s="30"/>
      <c r="D1213" s="149"/>
      <c r="E1213" s="149"/>
      <c r="F1213" s="149"/>
      <c r="G1213" s="149"/>
      <c r="H1213" s="149"/>
      <c r="I1213" s="149"/>
      <c r="J1213" s="149"/>
      <c r="K1213" s="150"/>
      <c r="L1213" s="151"/>
      <c r="M1213" s="151"/>
      <c r="N1213" s="151"/>
      <c r="O1213" s="3"/>
      <c r="P1213" s="30"/>
      <c r="Q1213" s="23"/>
      <c r="R1213" s="3"/>
      <c r="S1213" s="131"/>
    </row>
    <row r="1214" spans="1:19" ht="15" customHeight="1">
      <c r="A1214" s="29"/>
      <c r="B1214" s="30"/>
      <c r="C1214" s="30"/>
      <c r="D1214" s="149"/>
      <c r="E1214" s="149"/>
      <c r="F1214" s="149"/>
      <c r="G1214" s="149"/>
      <c r="H1214" s="149"/>
      <c r="I1214" s="149"/>
      <c r="J1214" s="149"/>
      <c r="K1214" s="150"/>
      <c r="L1214" s="151"/>
      <c r="M1214" s="151"/>
      <c r="N1214" s="151"/>
      <c r="O1214" s="3"/>
      <c r="P1214" s="30"/>
      <c r="Q1214" s="23"/>
      <c r="R1214" s="3"/>
      <c r="S1214" s="131"/>
    </row>
    <row r="1215" spans="1:19" ht="15" customHeight="1">
      <c r="A1215" s="29"/>
      <c r="B1215" s="30"/>
      <c r="C1215" s="30"/>
      <c r="D1215" s="149"/>
      <c r="E1215" s="149"/>
      <c r="F1215" s="149"/>
      <c r="G1215" s="149"/>
      <c r="H1215" s="149"/>
      <c r="I1215" s="149"/>
      <c r="J1215" s="149"/>
      <c r="K1215" s="150"/>
      <c r="L1215" s="151"/>
      <c r="M1215" s="151"/>
      <c r="N1215" s="151"/>
      <c r="O1215" s="3"/>
      <c r="P1215" s="30"/>
      <c r="Q1215" s="23"/>
      <c r="R1215" s="3"/>
      <c r="S1215" s="131"/>
    </row>
    <row r="1216" spans="1:19" ht="15" customHeight="1">
      <c r="A1216" s="29"/>
      <c r="B1216" s="30"/>
      <c r="C1216" s="30"/>
      <c r="D1216" s="149"/>
      <c r="E1216" s="149"/>
      <c r="F1216" s="149"/>
      <c r="G1216" s="149"/>
      <c r="H1216" s="149"/>
      <c r="I1216" s="149"/>
      <c r="J1216" s="149"/>
      <c r="K1216" s="150"/>
      <c r="L1216" s="151"/>
      <c r="M1216" s="151"/>
      <c r="N1216" s="151"/>
      <c r="O1216" s="3"/>
      <c r="P1216" s="30"/>
      <c r="Q1216" s="23"/>
      <c r="R1216" s="3"/>
      <c r="S1216" s="131"/>
    </row>
    <row r="1217" spans="1:19" ht="15" customHeight="1">
      <c r="A1217" s="29"/>
      <c r="B1217" s="30"/>
      <c r="C1217" s="30"/>
      <c r="D1217" s="149"/>
      <c r="E1217" s="149"/>
      <c r="F1217" s="149"/>
      <c r="G1217" s="149"/>
      <c r="H1217" s="149"/>
      <c r="I1217" s="149"/>
      <c r="J1217" s="149"/>
      <c r="K1217" s="150"/>
      <c r="L1217" s="151"/>
      <c r="M1217" s="151"/>
      <c r="N1217" s="151"/>
      <c r="O1217" s="3"/>
      <c r="P1217" s="30"/>
      <c r="Q1217" s="23"/>
      <c r="R1217" s="3"/>
      <c r="S1217" s="131"/>
    </row>
    <row r="1218" spans="1:19" ht="15" customHeight="1">
      <c r="A1218" s="29"/>
      <c r="B1218" s="30"/>
      <c r="C1218" s="30"/>
      <c r="D1218" s="149"/>
      <c r="E1218" s="149"/>
      <c r="F1218" s="149"/>
      <c r="G1218" s="149"/>
      <c r="H1218" s="149"/>
      <c r="I1218" s="149"/>
      <c r="J1218" s="149"/>
      <c r="K1218" s="150"/>
      <c r="L1218" s="151"/>
      <c r="M1218" s="151"/>
      <c r="N1218" s="151"/>
      <c r="O1218" s="3"/>
      <c r="P1218" s="30"/>
      <c r="Q1218" s="23"/>
      <c r="R1218" s="3"/>
      <c r="S1218" s="131"/>
    </row>
    <row r="1219" spans="1:19" ht="15" customHeight="1">
      <c r="A1219" s="29"/>
      <c r="B1219" s="30"/>
      <c r="C1219" s="30"/>
      <c r="D1219" s="149"/>
      <c r="E1219" s="149"/>
      <c r="F1219" s="149"/>
      <c r="G1219" s="149"/>
      <c r="H1219" s="149"/>
      <c r="I1219" s="149"/>
      <c r="J1219" s="149"/>
      <c r="K1219" s="150"/>
      <c r="L1219" s="151"/>
      <c r="M1219" s="151"/>
      <c r="N1219" s="151"/>
      <c r="O1219" s="3"/>
      <c r="P1219" s="30"/>
      <c r="Q1219" s="23"/>
      <c r="R1219" s="3"/>
      <c r="S1219" s="131"/>
    </row>
    <row r="1220" spans="1:19" ht="15" customHeight="1">
      <c r="A1220" s="29"/>
      <c r="B1220" s="30"/>
      <c r="C1220" s="30"/>
      <c r="D1220" s="149"/>
      <c r="E1220" s="149"/>
      <c r="F1220" s="149"/>
      <c r="G1220" s="149"/>
      <c r="H1220" s="149"/>
      <c r="I1220" s="149"/>
      <c r="J1220" s="149"/>
      <c r="K1220" s="150"/>
      <c r="L1220" s="151"/>
      <c r="M1220" s="151"/>
      <c r="N1220" s="151"/>
      <c r="O1220" s="3"/>
      <c r="P1220" s="30"/>
      <c r="Q1220" s="23"/>
      <c r="R1220" s="3"/>
      <c r="S1220" s="131"/>
    </row>
    <row r="1221" spans="1:19" ht="15" customHeight="1">
      <c r="A1221" s="29"/>
      <c r="B1221" s="30"/>
      <c r="C1221" s="30"/>
      <c r="D1221" s="149"/>
      <c r="E1221" s="149"/>
      <c r="F1221" s="149"/>
      <c r="G1221" s="149"/>
      <c r="H1221" s="149"/>
      <c r="I1221" s="149"/>
      <c r="J1221" s="149"/>
      <c r="K1221" s="150"/>
      <c r="L1221" s="151"/>
      <c r="M1221" s="151"/>
      <c r="N1221" s="151"/>
      <c r="O1221" s="3"/>
      <c r="P1221" s="30"/>
      <c r="Q1221" s="23"/>
      <c r="R1221" s="3"/>
      <c r="S1221" s="131"/>
    </row>
    <row r="1222" spans="1:19" ht="15" customHeight="1">
      <c r="A1222" s="29"/>
      <c r="B1222" s="30"/>
      <c r="C1222" s="30"/>
      <c r="D1222" s="149"/>
      <c r="E1222" s="149"/>
      <c r="F1222" s="149"/>
      <c r="G1222" s="149"/>
      <c r="H1222" s="149"/>
      <c r="I1222" s="149"/>
      <c r="J1222" s="149"/>
      <c r="K1222" s="150"/>
      <c r="L1222" s="151"/>
      <c r="M1222" s="151"/>
      <c r="N1222" s="151"/>
      <c r="O1222" s="3"/>
      <c r="P1222" s="30"/>
      <c r="Q1222" s="23"/>
      <c r="R1222" s="3"/>
      <c r="S1222" s="131"/>
    </row>
    <row r="1223" spans="1:19" ht="15" customHeight="1">
      <c r="A1223" s="29"/>
      <c r="B1223" s="30"/>
      <c r="C1223" s="30"/>
      <c r="D1223" s="149"/>
      <c r="E1223" s="149"/>
      <c r="F1223" s="149"/>
      <c r="G1223" s="149"/>
      <c r="H1223" s="149"/>
      <c r="I1223" s="149"/>
      <c r="J1223" s="149"/>
      <c r="K1223" s="150"/>
      <c r="L1223" s="151"/>
      <c r="M1223" s="151"/>
      <c r="N1223" s="151"/>
      <c r="O1223" s="3"/>
      <c r="P1223" s="30"/>
      <c r="Q1223" s="23"/>
      <c r="R1223" s="3"/>
      <c r="S1223" s="131"/>
    </row>
    <row r="1224" spans="1:19" ht="15" customHeight="1">
      <c r="A1224" s="29"/>
      <c r="B1224" s="30"/>
      <c r="C1224" s="30"/>
      <c r="D1224" s="149"/>
      <c r="E1224" s="149"/>
      <c r="F1224" s="149"/>
      <c r="G1224" s="149"/>
      <c r="H1224" s="149"/>
      <c r="I1224" s="149"/>
      <c r="J1224" s="149"/>
      <c r="K1224" s="150"/>
      <c r="L1224" s="151"/>
      <c r="M1224" s="151"/>
      <c r="N1224" s="151"/>
      <c r="O1224" s="3"/>
      <c r="P1224" s="30"/>
      <c r="Q1224" s="23"/>
      <c r="R1224" s="3"/>
      <c r="S1224" s="131"/>
    </row>
    <row r="1225" spans="1:19" ht="15" customHeight="1">
      <c r="A1225" s="29"/>
      <c r="B1225" s="30"/>
      <c r="C1225" s="30"/>
      <c r="D1225" s="149"/>
      <c r="E1225" s="149"/>
      <c r="F1225" s="149"/>
      <c r="G1225" s="149"/>
      <c r="H1225" s="149"/>
      <c r="I1225" s="149"/>
      <c r="J1225" s="149"/>
      <c r="K1225" s="150"/>
      <c r="L1225" s="151"/>
      <c r="M1225" s="151"/>
      <c r="N1225" s="151"/>
      <c r="O1225" s="3"/>
      <c r="P1225" s="30"/>
      <c r="Q1225" s="23"/>
      <c r="R1225" s="3"/>
      <c r="S1225" s="131"/>
    </row>
    <row r="1226" spans="1:19" ht="15" customHeight="1">
      <c r="A1226" s="29"/>
      <c r="B1226" s="30"/>
      <c r="C1226" s="30"/>
      <c r="D1226" s="149"/>
      <c r="E1226" s="149"/>
      <c r="F1226" s="149"/>
      <c r="G1226" s="149"/>
      <c r="H1226" s="149"/>
      <c r="I1226" s="149"/>
      <c r="J1226" s="149"/>
      <c r="K1226" s="150"/>
      <c r="L1226" s="151"/>
      <c r="M1226" s="151"/>
      <c r="N1226" s="151"/>
      <c r="O1226" s="3"/>
      <c r="P1226" s="30"/>
      <c r="Q1226" s="23"/>
      <c r="R1226" s="3"/>
      <c r="S1226" s="131"/>
    </row>
    <row r="1227" spans="1:19" ht="15" customHeight="1">
      <c r="A1227" s="29"/>
      <c r="B1227" s="30"/>
      <c r="C1227" s="30"/>
      <c r="D1227" s="149"/>
      <c r="E1227" s="149"/>
      <c r="F1227" s="149"/>
      <c r="G1227" s="149"/>
      <c r="H1227" s="149"/>
      <c r="I1227" s="149"/>
      <c r="J1227" s="149"/>
      <c r="K1227" s="150"/>
      <c r="L1227" s="151"/>
      <c r="M1227" s="151"/>
      <c r="N1227" s="151"/>
      <c r="O1227" s="3"/>
      <c r="P1227" s="30"/>
      <c r="Q1227" s="23"/>
      <c r="R1227" s="3"/>
      <c r="S1227" s="131"/>
    </row>
    <row r="1228" spans="1:19" ht="15" customHeight="1">
      <c r="A1228" s="29"/>
      <c r="B1228" s="30"/>
      <c r="C1228" s="30"/>
      <c r="D1228" s="149"/>
      <c r="E1228" s="149"/>
      <c r="F1228" s="149"/>
      <c r="G1228" s="149"/>
      <c r="H1228" s="149"/>
      <c r="I1228" s="149"/>
      <c r="J1228" s="149"/>
      <c r="K1228" s="150"/>
      <c r="L1228" s="151"/>
      <c r="M1228" s="151"/>
      <c r="N1228" s="151"/>
      <c r="O1228" s="3"/>
      <c r="P1228" s="30"/>
      <c r="Q1228" s="23"/>
      <c r="R1228" s="3"/>
      <c r="S1228" s="131"/>
    </row>
    <row r="1229" spans="1:19" ht="15" customHeight="1">
      <c r="A1229" s="29"/>
      <c r="B1229" s="30"/>
      <c r="C1229" s="30"/>
      <c r="D1229" s="149"/>
      <c r="E1229" s="149"/>
      <c r="F1229" s="149"/>
      <c r="G1229" s="149"/>
      <c r="H1229" s="149"/>
      <c r="I1229" s="149"/>
      <c r="J1229" s="149"/>
      <c r="K1229" s="150"/>
      <c r="L1229" s="151"/>
      <c r="M1229" s="151"/>
      <c r="N1229" s="151"/>
      <c r="O1229" s="3"/>
      <c r="P1229" s="30"/>
      <c r="Q1229" s="23"/>
      <c r="R1229" s="3"/>
      <c r="S1229" s="131"/>
    </row>
    <row r="1230" spans="1:19" ht="15" customHeight="1">
      <c r="A1230" s="29"/>
      <c r="B1230" s="30"/>
      <c r="C1230" s="30"/>
      <c r="D1230" s="149"/>
      <c r="E1230" s="149"/>
      <c r="F1230" s="149"/>
      <c r="G1230" s="149"/>
      <c r="H1230" s="149"/>
      <c r="I1230" s="149"/>
      <c r="J1230" s="149"/>
      <c r="K1230" s="150"/>
      <c r="L1230" s="151"/>
      <c r="M1230" s="151"/>
      <c r="N1230" s="151"/>
      <c r="O1230" s="3"/>
      <c r="P1230" s="30"/>
      <c r="Q1230" s="23"/>
      <c r="R1230" s="3"/>
      <c r="S1230" s="131"/>
    </row>
    <row r="1231" spans="1:19" ht="15" customHeight="1">
      <c r="A1231" s="29"/>
      <c r="B1231" s="30"/>
      <c r="C1231" s="30"/>
      <c r="D1231" s="149"/>
      <c r="E1231" s="149"/>
      <c r="F1231" s="149"/>
      <c r="G1231" s="149"/>
      <c r="H1231" s="149"/>
      <c r="I1231" s="149"/>
      <c r="J1231" s="149"/>
      <c r="K1231" s="150"/>
      <c r="L1231" s="151"/>
      <c r="M1231" s="151"/>
      <c r="N1231" s="151"/>
      <c r="O1231" s="3"/>
      <c r="P1231" s="30"/>
      <c r="Q1231" s="23"/>
      <c r="R1231" s="3"/>
      <c r="S1231" s="131"/>
    </row>
    <row r="1232" spans="1:19" ht="15" customHeight="1">
      <c r="A1232" s="29"/>
      <c r="B1232" s="30"/>
      <c r="C1232" s="30"/>
      <c r="D1232" s="149"/>
      <c r="E1232" s="149"/>
      <c r="F1232" s="149"/>
      <c r="G1232" s="149"/>
      <c r="H1232" s="149"/>
      <c r="I1232" s="149"/>
      <c r="J1232" s="149"/>
      <c r="K1232" s="150"/>
      <c r="L1232" s="151"/>
      <c r="M1232" s="151"/>
      <c r="N1232" s="151"/>
      <c r="O1232" s="3"/>
      <c r="P1232" s="30"/>
      <c r="Q1232" s="23"/>
      <c r="R1232" s="3"/>
      <c r="S1232" s="131"/>
    </row>
    <row r="1233" spans="1:19" ht="15" customHeight="1">
      <c r="A1233" s="29"/>
      <c r="B1233" s="30"/>
      <c r="C1233" s="30"/>
      <c r="D1233" s="149"/>
      <c r="E1233" s="149"/>
      <c r="F1233" s="149"/>
      <c r="G1233" s="149"/>
      <c r="H1233" s="149"/>
      <c r="I1233" s="149"/>
      <c r="J1233" s="149"/>
      <c r="K1233" s="150"/>
      <c r="L1233" s="151"/>
      <c r="M1233" s="151"/>
      <c r="N1233" s="151"/>
      <c r="O1233" s="3"/>
      <c r="P1233" s="30"/>
      <c r="Q1233" s="23"/>
      <c r="R1233" s="3"/>
      <c r="S1233" s="131"/>
    </row>
    <row r="1234" spans="1:19" ht="15" customHeight="1">
      <c r="A1234" s="29"/>
      <c r="B1234" s="30"/>
      <c r="C1234" s="30"/>
      <c r="D1234" s="149"/>
      <c r="E1234" s="149"/>
      <c r="F1234" s="149"/>
      <c r="G1234" s="149"/>
      <c r="H1234" s="149"/>
      <c r="I1234" s="149"/>
      <c r="J1234" s="149"/>
      <c r="K1234" s="150"/>
      <c r="L1234" s="151"/>
      <c r="M1234" s="151"/>
      <c r="N1234" s="151"/>
      <c r="O1234" s="3"/>
      <c r="P1234" s="30"/>
      <c r="Q1234" s="23"/>
      <c r="R1234" s="3"/>
      <c r="S1234" s="131"/>
    </row>
    <row r="1235" spans="1:19" ht="15" customHeight="1">
      <c r="A1235" s="29"/>
      <c r="B1235" s="30"/>
      <c r="C1235" s="30"/>
      <c r="D1235" s="149"/>
      <c r="E1235" s="149"/>
      <c r="F1235" s="149"/>
      <c r="G1235" s="149"/>
      <c r="H1235" s="149"/>
      <c r="I1235" s="149"/>
      <c r="J1235" s="149"/>
      <c r="K1235" s="150"/>
      <c r="L1235" s="151"/>
      <c r="M1235" s="151"/>
      <c r="N1235" s="151"/>
      <c r="O1235" s="3"/>
      <c r="P1235" s="30"/>
      <c r="Q1235" s="23"/>
      <c r="R1235" s="3"/>
      <c r="S1235" s="131"/>
    </row>
    <row r="1236" spans="1:19" ht="15" customHeight="1">
      <c r="A1236" s="29"/>
      <c r="B1236" s="30"/>
      <c r="C1236" s="30"/>
      <c r="D1236" s="149"/>
      <c r="E1236" s="149"/>
      <c r="F1236" s="149"/>
      <c r="G1236" s="149"/>
      <c r="H1236" s="149"/>
      <c r="I1236" s="149"/>
      <c r="J1236" s="149"/>
      <c r="K1236" s="150"/>
      <c r="L1236" s="151"/>
      <c r="M1236" s="151"/>
      <c r="N1236" s="151"/>
      <c r="O1236" s="3"/>
      <c r="P1236" s="30"/>
      <c r="Q1236" s="23"/>
      <c r="R1236" s="3"/>
      <c r="S1236" s="131"/>
    </row>
    <row r="1237" spans="1:19" ht="15" customHeight="1">
      <c r="A1237" s="29"/>
      <c r="B1237" s="30"/>
      <c r="C1237" s="30"/>
      <c r="D1237" s="149"/>
      <c r="E1237" s="149"/>
      <c r="F1237" s="149"/>
      <c r="G1237" s="149"/>
      <c r="H1237" s="149"/>
      <c r="I1237" s="149"/>
      <c r="J1237" s="149"/>
      <c r="K1237" s="150"/>
      <c r="L1237" s="151"/>
      <c r="M1237" s="151"/>
      <c r="N1237" s="151"/>
      <c r="O1237" s="3"/>
      <c r="P1237" s="30"/>
      <c r="Q1237" s="23"/>
      <c r="R1237" s="3"/>
      <c r="S1237" s="131"/>
    </row>
    <row r="1238" spans="1:19" ht="15" customHeight="1">
      <c r="A1238" s="29"/>
      <c r="B1238" s="30"/>
      <c r="C1238" s="30"/>
      <c r="D1238" s="149"/>
      <c r="E1238" s="149"/>
      <c r="F1238" s="149"/>
      <c r="G1238" s="149"/>
      <c r="H1238" s="149"/>
      <c r="I1238" s="149"/>
      <c r="J1238" s="149"/>
      <c r="K1238" s="150"/>
      <c r="L1238" s="151"/>
      <c r="M1238" s="151"/>
      <c r="N1238" s="151"/>
      <c r="O1238" s="3"/>
      <c r="P1238" s="30"/>
      <c r="Q1238" s="23"/>
      <c r="R1238" s="3"/>
      <c r="S1238" s="131"/>
    </row>
    <row r="1239" spans="1:19" ht="15" customHeight="1">
      <c r="A1239" s="29"/>
      <c r="B1239" s="30"/>
      <c r="C1239" s="30"/>
      <c r="D1239" s="149"/>
      <c r="E1239" s="149"/>
      <c r="F1239" s="149"/>
      <c r="G1239" s="149"/>
      <c r="H1239" s="149"/>
      <c r="I1239" s="149"/>
      <c r="J1239" s="149"/>
      <c r="K1239" s="150"/>
      <c r="L1239" s="151"/>
      <c r="M1239" s="151"/>
      <c r="N1239" s="151"/>
      <c r="O1239" s="3"/>
      <c r="P1239" s="30"/>
      <c r="Q1239" s="23"/>
      <c r="R1239" s="3"/>
      <c r="S1239" s="131"/>
    </row>
    <row r="1240" spans="1:19" ht="15" customHeight="1">
      <c r="A1240" s="29"/>
      <c r="B1240" s="30"/>
      <c r="C1240" s="30"/>
      <c r="D1240" s="149"/>
      <c r="E1240" s="149"/>
      <c r="F1240" s="149"/>
      <c r="G1240" s="149"/>
      <c r="H1240" s="149"/>
      <c r="I1240" s="149"/>
      <c r="J1240" s="149"/>
      <c r="K1240" s="150"/>
      <c r="L1240" s="151"/>
      <c r="M1240" s="151"/>
      <c r="N1240" s="151"/>
      <c r="O1240" s="3"/>
      <c r="P1240" s="30"/>
      <c r="Q1240" s="23"/>
      <c r="R1240" s="3"/>
      <c r="S1240" s="131"/>
    </row>
    <row r="1241" spans="1:19" ht="15" customHeight="1">
      <c r="A1241" s="29"/>
      <c r="B1241" s="30"/>
      <c r="C1241" s="30"/>
      <c r="D1241" s="149"/>
      <c r="E1241" s="149"/>
      <c r="F1241" s="149"/>
      <c r="G1241" s="149"/>
      <c r="H1241" s="149"/>
      <c r="I1241" s="149"/>
      <c r="J1241" s="149"/>
      <c r="K1241" s="150"/>
      <c r="L1241" s="151"/>
      <c r="M1241" s="151"/>
      <c r="N1241" s="151"/>
      <c r="O1241" s="3"/>
      <c r="P1241" s="30"/>
      <c r="Q1241" s="23"/>
      <c r="R1241" s="3"/>
      <c r="S1241" s="131"/>
    </row>
    <row r="1242" spans="1:19" ht="15" customHeight="1">
      <c r="A1242" s="29"/>
      <c r="B1242" s="30"/>
      <c r="C1242" s="30"/>
      <c r="D1242" s="149"/>
      <c r="E1242" s="149"/>
      <c r="F1242" s="149"/>
      <c r="G1242" s="149"/>
      <c r="H1242" s="149"/>
      <c r="I1242" s="149"/>
      <c r="J1242" s="149"/>
      <c r="K1242" s="150"/>
      <c r="L1242" s="151"/>
      <c r="M1242" s="151"/>
      <c r="N1242" s="151"/>
      <c r="O1242" s="3"/>
      <c r="P1242" s="30"/>
      <c r="Q1242" s="23"/>
      <c r="R1242" s="3"/>
      <c r="S1242" s="131"/>
    </row>
    <row r="1243" spans="1:19" ht="15" customHeight="1">
      <c r="A1243" s="29"/>
      <c r="B1243" s="30"/>
      <c r="C1243" s="30"/>
      <c r="D1243" s="149"/>
      <c r="E1243" s="149"/>
      <c r="F1243" s="149"/>
      <c r="G1243" s="149"/>
      <c r="H1243" s="149"/>
      <c r="I1243" s="149"/>
      <c r="J1243" s="149"/>
      <c r="K1243" s="150"/>
      <c r="L1243" s="151"/>
      <c r="M1243" s="151"/>
      <c r="N1243" s="151"/>
      <c r="O1243" s="3"/>
      <c r="P1243" s="30"/>
      <c r="Q1243" s="23"/>
      <c r="R1243" s="3"/>
      <c r="S1243" s="131"/>
    </row>
    <row r="1244" spans="1:19" ht="15" customHeight="1">
      <c r="A1244" s="29"/>
      <c r="B1244" s="30"/>
      <c r="C1244" s="30"/>
      <c r="D1244" s="149"/>
      <c r="E1244" s="149"/>
      <c r="F1244" s="149"/>
      <c r="G1244" s="149"/>
      <c r="H1244" s="149"/>
      <c r="I1244" s="149"/>
      <c r="J1244" s="149"/>
      <c r="K1244" s="150"/>
      <c r="L1244" s="151"/>
      <c r="M1244" s="151"/>
      <c r="N1244" s="151"/>
      <c r="O1244" s="3"/>
      <c r="P1244" s="30"/>
      <c r="Q1244" s="23"/>
      <c r="R1244" s="3"/>
      <c r="S1244" s="131"/>
    </row>
    <row r="1245" spans="1:19" ht="15" customHeight="1">
      <c r="A1245" s="29"/>
      <c r="B1245" s="30"/>
      <c r="C1245" s="30"/>
      <c r="D1245" s="149"/>
      <c r="E1245" s="149"/>
      <c r="F1245" s="149"/>
      <c r="G1245" s="149"/>
      <c r="H1245" s="149"/>
      <c r="I1245" s="149"/>
      <c r="J1245" s="149"/>
      <c r="K1245" s="150"/>
      <c r="L1245" s="151"/>
      <c r="M1245" s="151"/>
      <c r="N1245" s="151"/>
      <c r="O1245" s="3"/>
      <c r="P1245" s="30"/>
      <c r="Q1245" s="23"/>
      <c r="R1245" s="3"/>
      <c r="S1245" s="131"/>
    </row>
    <row r="1246" spans="1:19" ht="15" customHeight="1">
      <c r="A1246" s="29"/>
      <c r="B1246" s="30"/>
      <c r="C1246" s="30"/>
      <c r="D1246" s="149"/>
      <c r="E1246" s="149"/>
      <c r="F1246" s="149"/>
      <c r="G1246" s="149"/>
      <c r="H1246" s="149"/>
      <c r="I1246" s="149"/>
      <c r="J1246" s="149"/>
      <c r="K1246" s="150"/>
      <c r="L1246" s="151"/>
      <c r="M1246" s="151"/>
      <c r="N1246" s="151"/>
      <c r="O1246" s="3"/>
      <c r="P1246" s="30"/>
      <c r="Q1246" s="23"/>
      <c r="R1246" s="3"/>
      <c r="S1246" s="131"/>
    </row>
    <row r="1247" spans="1:19" ht="15" customHeight="1">
      <c r="A1247" s="29"/>
      <c r="B1247" s="30"/>
      <c r="C1247" s="30"/>
      <c r="D1247" s="149"/>
      <c r="E1247" s="149"/>
      <c r="F1247" s="149"/>
      <c r="G1247" s="149"/>
      <c r="H1247" s="149"/>
      <c r="I1247" s="149"/>
      <c r="J1247" s="149"/>
      <c r="K1247" s="150"/>
      <c r="L1247" s="151"/>
      <c r="M1247" s="151"/>
      <c r="N1247" s="151"/>
      <c r="O1247" s="3"/>
      <c r="P1247" s="30"/>
      <c r="Q1247" s="23"/>
      <c r="R1247" s="3"/>
      <c r="S1247" s="131"/>
    </row>
    <row r="1248" spans="1:19" ht="15" customHeight="1">
      <c r="A1248" s="29"/>
      <c r="B1248" s="30"/>
      <c r="C1248" s="30"/>
      <c r="D1248" s="149"/>
      <c r="E1248" s="149"/>
      <c r="F1248" s="149"/>
      <c r="G1248" s="149"/>
      <c r="H1248" s="149"/>
      <c r="I1248" s="149"/>
      <c r="J1248" s="149"/>
      <c r="K1248" s="150"/>
      <c r="L1248" s="151"/>
      <c r="M1248" s="151"/>
      <c r="N1248" s="151"/>
      <c r="O1248" s="3"/>
      <c r="P1248" s="30"/>
      <c r="Q1248" s="23"/>
      <c r="R1248" s="3"/>
      <c r="S1248" s="131"/>
    </row>
    <row r="1249" spans="1:19" ht="15" customHeight="1">
      <c r="A1249" s="29"/>
      <c r="B1249" s="30"/>
      <c r="C1249" s="30"/>
      <c r="D1249" s="149"/>
      <c r="E1249" s="149"/>
      <c r="F1249" s="149"/>
      <c r="G1249" s="149"/>
      <c r="H1249" s="149"/>
      <c r="I1249" s="149"/>
      <c r="J1249" s="149"/>
      <c r="K1249" s="150"/>
      <c r="L1249" s="151"/>
      <c r="M1249" s="151"/>
      <c r="N1249" s="151"/>
      <c r="O1249" s="3"/>
      <c r="P1249" s="30"/>
      <c r="Q1249" s="23"/>
      <c r="R1249" s="3"/>
      <c r="S1249" s="131"/>
    </row>
    <row r="1250" spans="1:19" ht="15" customHeight="1">
      <c r="A1250" s="29"/>
      <c r="B1250" s="30"/>
      <c r="C1250" s="30"/>
      <c r="D1250" s="149"/>
      <c r="E1250" s="149"/>
      <c r="F1250" s="149"/>
      <c r="G1250" s="149"/>
      <c r="H1250" s="149"/>
      <c r="I1250" s="149"/>
      <c r="J1250" s="149"/>
      <c r="K1250" s="150"/>
      <c r="L1250" s="151"/>
      <c r="M1250" s="151"/>
      <c r="N1250" s="151"/>
      <c r="O1250" s="3"/>
      <c r="P1250" s="30"/>
      <c r="Q1250" s="23"/>
      <c r="R1250" s="3"/>
      <c r="S1250" s="131"/>
    </row>
    <row r="1251" spans="1:19" ht="15" customHeight="1">
      <c r="A1251" s="29"/>
      <c r="B1251" s="30"/>
      <c r="C1251" s="30"/>
      <c r="D1251" s="149"/>
      <c r="E1251" s="149"/>
      <c r="F1251" s="149"/>
      <c r="G1251" s="149"/>
      <c r="H1251" s="149"/>
      <c r="I1251" s="149"/>
      <c r="J1251" s="149"/>
      <c r="K1251" s="150"/>
      <c r="L1251" s="151"/>
      <c r="M1251" s="151"/>
      <c r="N1251" s="151"/>
      <c r="O1251" s="3"/>
      <c r="P1251" s="30"/>
      <c r="Q1251" s="23"/>
      <c r="R1251" s="3"/>
      <c r="S1251" s="131"/>
    </row>
    <row r="1252" spans="1:19" ht="15" customHeight="1">
      <c r="A1252" s="29"/>
      <c r="B1252" s="30"/>
      <c r="C1252" s="30"/>
      <c r="D1252" s="149"/>
      <c r="E1252" s="149"/>
      <c r="F1252" s="149"/>
      <c r="G1252" s="149"/>
      <c r="H1252" s="149"/>
      <c r="I1252" s="149"/>
      <c r="J1252" s="149"/>
      <c r="K1252" s="150"/>
      <c r="L1252" s="151"/>
      <c r="M1252" s="151"/>
      <c r="N1252" s="151"/>
      <c r="O1252" s="3"/>
      <c r="P1252" s="30"/>
      <c r="Q1252" s="23"/>
      <c r="R1252" s="3"/>
      <c r="S1252" s="131"/>
    </row>
    <row r="1253" spans="1:19" ht="15" customHeight="1">
      <c r="A1253" s="29"/>
      <c r="B1253" s="30"/>
      <c r="C1253" s="30"/>
      <c r="D1253" s="149"/>
      <c r="E1253" s="149"/>
      <c r="F1253" s="149"/>
      <c r="G1253" s="149"/>
      <c r="H1253" s="149"/>
      <c r="I1253" s="149"/>
      <c r="J1253" s="149"/>
      <c r="K1253" s="150"/>
      <c r="L1253" s="151"/>
      <c r="M1253" s="151"/>
      <c r="N1253" s="151"/>
      <c r="O1253" s="3"/>
      <c r="P1253" s="30"/>
      <c r="Q1253" s="23"/>
      <c r="R1253" s="3"/>
      <c r="S1253" s="131"/>
    </row>
    <row r="1254" spans="1:19" ht="15" customHeight="1">
      <c r="A1254" s="29"/>
      <c r="B1254" s="30"/>
      <c r="C1254" s="30"/>
      <c r="D1254" s="149"/>
      <c r="E1254" s="149"/>
      <c r="F1254" s="149"/>
      <c r="G1254" s="149"/>
      <c r="H1254" s="149"/>
      <c r="I1254" s="149"/>
      <c r="J1254" s="149"/>
      <c r="K1254" s="150"/>
      <c r="L1254" s="151"/>
      <c r="M1254" s="151"/>
      <c r="N1254" s="151"/>
      <c r="O1254" s="3"/>
      <c r="P1254" s="30"/>
      <c r="Q1254" s="23"/>
      <c r="R1254" s="3"/>
      <c r="S1254" s="131"/>
    </row>
    <row r="1255" spans="1:19" ht="15" customHeight="1">
      <c r="A1255" s="29"/>
      <c r="B1255" s="30"/>
      <c r="C1255" s="30"/>
      <c r="D1255" s="149"/>
      <c r="E1255" s="149"/>
      <c r="F1255" s="149"/>
      <c r="G1255" s="149"/>
      <c r="H1255" s="149"/>
      <c r="I1255" s="149"/>
      <c r="J1255" s="149"/>
      <c r="K1255" s="150"/>
      <c r="L1255" s="151"/>
      <c r="M1255" s="151"/>
      <c r="N1255" s="151"/>
      <c r="O1255" s="3"/>
      <c r="P1255" s="30"/>
      <c r="Q1255" s="23"/>
      <c r="R1255" s="3"/>
      <c r="S1255" s="131"/>
    </row>
    <row r="1256" spans="1:19" ht="15" customHeight="1">
      <c r="A1256" s="29"/>
      <c r="B1256" s="30"/>
      <c r="C1256" s="30"/>
      <c r="D1256" s="149"/>
      <c r="E1256" s="149"/>
      <c r="F1256" s="149"/>
      <c r="G1256" s="149"/>
      <c r="H1256" s="149"/>
      <c r="I1256" s="149"/>
      <c r="J1256" s="149"/>
      <c r="K1256" s="150"/>
      <c r="L1256" s="151"/>
      <c r="M1256" s="151"/>
      <c r="N1256" s="151"/>
      <c r="O1256" s="3"/>
      <c r="P1256" s="30"/>
      <c r="Q1256" s="23"/>
      <c r="R1256" s="3"/>
      <c r="S1256" s="131"/>
    </row>
    <row r="1257" spans="1:19" ht="15" customHeight="1">
      <c r="A1257" s="29"/>
      <c r="B1257" s="30"/>
      <c r="C1257" s="30"/>
      <c r="D1257" s="149"/>
      <c r="E1257" s="149"/>
      <c r="F1257" s="149"/>
      <c r="G1257" s="149"/>
      <c r="H1257" s="149"/>
      <c r="I1257" s="149"/>
      <c r="J1257" s="149"/>
      <c r="K1257" s="150"/>
      <c r="L1257" s="151"/>
      <c r="M1257" s="151"/>
      <c r="N1257" s="151"/>
      <c r="O1257" s="3"/>
      <c r="P1257" s="30"/>
      <c r="Q1257" s="23"/>
      <c r="R1257" s="3"/>
      <c r="S1257" s="131"/>
    </row>
    <row r="1258" spans="1:19" ht="15" customHeight="1">
      <c r="A1258" s="29"/>
      <c r="B1258" s="30"/>
      <c r="C1258" s="30"/>
      <c r="D1258" s="149"/>
      <c r="E1258" s="149"/>
      <c r="F1258" s="149"/>
      <c r="G1258" s="149"/>
      <c r="H1258" s="149"/>
      <c r="I1258" s="149"/>
      <c r="J1258" s="149"/>
      <c r="K1258" s="150"/>
      <c r="L1258" s="151"/>
      <c r="M1258" s="151"/>
      <c r="N1258" s="151"/>
      <c r="O1258" s="3"/>
      <c r="P1258" s="30"/>
      <c r="Q1258" s="23"/>
      <c r="R1258" s="3"/>
      <c r="S1258" s="131"/>
    </row>
    <row r="1259" spans="1:19" ht="15" customHeight="1">
      <c r="A1259" s="29"/>
      <c r="B1259" s="30"/>
      <c r="C1259" s="30"/>
      <c r="D1259" s="149"/>
      <c r="E1259" s="149"/>
      <c r="F1259" s="149"/>
      <c r="G1259" s="149"/>
      <c r="H1259" s="149"/>
      <c r="I1259" s="149"/>
      <c r="J1259" s="149"/>
      <c r="K1259" s="150"/>
      <c r="L1259" s="151"/>
      <c r="M1259" s="151"/>
      <c r="N1259" s="151"/>
      <c r="O1259" s="3"/>
      <c r="P1259" s="30"/>
      <c r="Q1259" s="23"/>
      <c r="R1259" s="3"/>
      <c r="S1259" s="131"/>
    </row>
    <row r="1260" spans="1:19" ht="15" customHeight="1">
      <c r="A1260" s="29"/>
      <c r="B1260" s="30"/>
      <c r="C1260" s="30"/>
      <c r="D1260" s="149"/>
      <c r="E1260" s="149"/>
      <c r="F1260" s="149"/>
      <c r="G1260" s="149"/>
      <c r="H1260" s="149"/>
      <c r="I1260" s="149"/>
      <c r="J1260" s="149"/>
      <c r="K1260" s="150"/>
      <c r="L1260" s="151"/>
      <c r="M1260" s="151"/>
      <c r="N1260" s="151"/>
      <c r="O1260" s="3"/>
      <c r="P1260" s="30"/>
      <c r="Q1260" s="23"/>
      <c r="R1260" s="3"/>
      <c r="S1260" s="131"/>
    </row>
    <row r="1261" spans="1:19" ht="15" customHeight="1">
      <c r="A1261" s="29"/>
      <c r="B1261" s="30"/>
      <c r="C1261" s="30"/>
      <c r="D1261" s="149"/>
      <c r="E1261" s="149"/>
      <c r="F1261" s="149"/>
      <c r="G1261" s="149"/>
      <c r="H1261" s="149"/>
      <c r="I1261" s="149"/>
      <c r="J1261" s="149"/>
      <c r="K1261" s="150"/>
      <c r="L1261" s="151"/>
      <c r="M1261" s="151"/>
      <c r="N1261" s="151"/>
      <c r="O1261" s="3"/>
      <c r="P1261" s="30"/>
      <c r="Q1261" s="23"/>
      <c r="R1261" s="3"/>
      <c r="S1261" s="131"/>
    </row>
    <row r="1262" spans="1:19" ht="15" customHeight="1">
      <c r="A1262" s="29"/>
      <c r="B1262" s="30"/>
      <c r="C1262" s="30"/>
      <c r="D1262" s="149"/>
      <c r="E1262" s="149"/>
      <c r="F1262" s="149"/>
      <c r="G1262" s="149"/>
      <c r="H1262" s="149"/>
      <c r="I1262" s="149"/>
      <c r="J1262" s="149"/>
      <c r="K1262" s="150"/>
      <c r="L1262" s="151"/>
      <c r="M1262" s="151"/>
      <c r="N1262" s="151"/>
      <c r="O1262" s="3"/>
      <c r="P1262" s="30"/>
      <c r="Q1262" s="23"/>
      <c r="R1262" s="3"/>
      <c r="S1262" s="131"/>
    </row>
    <row r="1263" spans="1:19" ht="15" customHeight="1">
      <c r="A1263" s="29"/>
      <c r="B1263" s="30"/>
      <c r="C1263" s="30"/>
      <c r="D1263" s="149"/>
      <c r="E1263" s="149"/>
      <c r="F1263" s="149"/>
      <c r="G1263" s="149"/>
      <c r="H1263" s="149"/>
      <c r="I1263" s="149"/>
      <c r="J1263" s="149"/>
      <c r="K1263" s="150"/>
      <c r="L1263" s="151"/>
      <c r="M1263" s="151"/>
      <c r="N1263" s="151"/>
      <c r="O1263" s="3"/>
      <c r="P1263" s="30"/>
      <c r="Q1263" s="23"/>
      <c r="R1263" s="3"/>
      <c r="S1263" s="131"/>
    </row>
    <row r="1264" spans="1:19" ht="15" customHeight="1">
      <c r="A1264" s="29"/>
      <c r="B1264" s="30"/>
      <c r="C1264" s="30"/>
      <c r="D1264" s="149"/>
      <c r="E1264" s="149"/>
      <c r="F1264" s="149"/>
      <c r="G1264" s="149"/>
      <c r="H1264" s="149"/>
      <c r="I1264" s="149"/>
      <c r="J1264" s="149"/>
      <c r="K1264" s="150"/>
      <c r="L1264" s="151"/>
      <c r="M1264" s="151"/>
      <c r="N1264" s="151"/>
      <c r="O1264" s="3"/>
      <c r="P1264" s="30"/>
      <c r="Q1264" s="23"/>
      <c r="R1264" s="3"/>
      <c r="S1264" s="131"/>
    </row>
    <row r="1265" spans="1:19" ht="15" customHeight="1">
      <c r="A1265" s="29"/>
      <c r="B1265" s="30"/>
      <c r="C1265" s="30"/>
      <c r="D1265" s="149"/>
      <c r="E1265" s="149"/>
      <c r="F1265" s="149"/>
      <c r="G1265" s="149"/>
      <c r="H1265" s="149"/>
      <c r="I1265" s="149"/>
      <c r="J1265" s="149"/>
      <c r="K1265" s="150"/>
      <c r="L1265" s="151"/>
      <c r="M1265" s="151"/>
      <c r="N1265" s="151"/>
      <c r="O1265" s="3"/>
      <c r="P1265" s="30"/>
      <c r="Q1265" s="23"/>
      <c r="R1265" s="3"/>
      <c r="S1265" s="131"/>
    </row>
    <row r="1266" spans="1:19" ht="15" customHeight="1">
      <c r="A1266" s="29"/>
      <c r="B1266" s="30"/>
      <c r="C1266" s="30"/>
      <c r="D1266" s="149"/>
      <c r="E1266" s="149"/>
      <c r="F1266" s="149"/>
      <c r="G1266" s="149"/>
      <c r="H1266" s="149"/>
      <c r="I1266" s="149"/>
      <c r="J1266" s="149"/>
      <c r="K1266" s="150"/>
      <c r="L1266" s="151"/>
      <c r="M1266" s="151"/>
      <c r="N1266" s="151"/>
      <c r="O1266" s="3"/>
      <c r="P1266" s="30"/>
      <c r="Q1266" s="23"/>
      <c r="R1266" s="3"/>
      <c r="S1266" s="131"/>
    </row>
    <row r="1267" spans="1:19" ht="15" customHeight="1">
      <c r="A1267" s="29"/>
      <c r="B1267" s="30"/>
      <c r="C1267" s="30"/>
      <c r="D1267" s="149"/>
      <c r="E1267" s="149"/>
      <c r="F1267" s="149"/>
      <c r="G1267" s="149"/>
      <c r="H1267" s="149"/>
      <c r="I1267" s="149"/>
      <c r="J1267" s="149"/>
      <c r="K1267" s="150"/>
      <c r="L1267" s="151"/>
      <c r="M1267" s="151"/>
      <c r="N1267" s="151"/>
      <c r="O1267" s="3"/>
      <c r="P1267" s="30"/>
      <c r="Q1267" s="23"/>
      <c r="R1267" s="3"/>
      <c r="S1267" s="131"/>
    </row>
    <row r="1268" spans="1:19" ht="15" customHeight="1">
      <c r="A1268" s="29"/>
      <c r="B1268" s="30"/>
      <c r="C1268" s="30"/>
      <c r="D1268" s="149"/>
      <c r="E1268" s="149"/>
      <c r="F1268" s="149"/>
      <c r="G1268" s="149"/>
      <c r="H1268" s="149"/>
      <c r="I1268" s="149"/>
      <c r="J1268" s="149"/>
      <c r="K1268" s="150"/>
      <c r="L1268" s="151"/>
      <c r="M1268" s="151"/>
      <c r="N1268" s="151"/>
      <c r="O1268" s="3"/>
      <c r="P1268" s="30"/>
      <c r="Q1268" s="23"/>
      <c r="R1268" s="3"/>
      <c r="S1268" s="131"/>
    </row>
    <row r="1269" spans="1:19" ht="15" customHeight="1">
      <c r="A1269" s="29"/>
      <c r="B1269" s="30"/>
      <c r="C1269" s="30"/>
      <c r="D1269" s="149"/>
      <c r="E1269" s="149"/>
      <c r="F1269" s="149"/>
      <c r="G1269" s="149"/>
      <c r="H1269" s="149"/>
      <c r="I1269" s="149"/>
      <c r="J1269" s="149"/>
      <c r="K1269" s="150"/>
      <c r="L1269" s="151"/>
      <c r="M1269" s="151"/>
      <c r="N1269" s="151"/>
      <c r="O1269" s="3"/>
      <c r="P1269" s="30"/>
      <c r="Q1269" s="23"/>
      <c r="R1269" s="3"/>
      <c r="S1269" s="131"/>
    </row>
    <row r="1270" spans="1:19" ht="15" customHeight="1">
      <c r="A1270" s="29"/>
      <c r="B1270" s="30"/>
      <c r="C1270" s="30"/>
      <c r="D1270" s="149"/>
      <c r="E1270" s="149"/>
      <c r="F1270" s="149"/>
      <c r="G1270" s="149"/>
      <c r="H1270" s="149"/>
      <c r="I1270" s="149"/>
      <c r="J1270" s="149"/>
      <c r="K1270" s="150"/>
      <c r="L1270" s="151"/>
      <c r="M1270" s="151"/>
      <c r="N1270" s="151"/>
      <c r="O1270" s="3"/>
      <c r="P1270" s="30"/>
      <c r="Q1270" s="23"/>
      <c r="R1270" s="3"/>
      <c r="S1270" s="131"/>
    </row>
    <row r="1271" spans="1:19" ht="15" customHeight="1">
      <c r="A1271" s="29"/>
      <c r="B1271" s="30"/>
      <c r="C1271" s="30"/>
      <c r="D1271" s="149"/>
      <c r="E1271" s="149"/>
      <c r="F1271" s="149"/>
      <c r="G1271" s="149"/>
      <c r="H1271" s="149"/>
      <c r="I1271" s="149"/>
      <c r="J1271" s="149"/>
      <c r="K1271" s="150"/>
      <c r="L1271" s="151"/>
      <c r="M1271" s="151"/>
      <c r="N1271" s="151"/>
      <c r="O1271" s="3"/>
      <c r="P1271" s="30"/>
      <c r="Q1271" s="23"/>
      <c r="R1271" s="3"/>
      <c r="S1271" s="131"/>
    </row>
    <row r="1272" spans="1:19" ht="15" customHeight="1">
      <c r="A1272" s="29"/>
      <c r="B1272" s="30"/>
      <c r="C1272" s="30"/>
      <c r="D1272" s="149"/>
      <c r="E1272" s="149"/>
      <c r="F1272" s="149"/>
      <c r="G1272" s="149"/>
      <c r="H1272" s="149"/>
      <c r="I1272" s="149"/>
      <c r="J1272" s="149"/>
      <c r="K1272" s="150"/>
      <c r="L1272" s="151"/>
      <c r="M1272" s="151"/>
      <c r="N1272" s="151"/>
      <c r="O1272" s="3"/>
      <c r="P1272" s="30"/>
      <c r="Q1272" s="23"/>
      <c r="R1272" s="3"/>
      <c r="S1272" s="131"/>
    </row>
    <row r="1273" spans="1:19" ht="15" customHeight="1">
      <c r="A1273" s="29"/>
      <c r="B1273" s="30"/>
      <c r="C1273" s="30"/>
      <c r="D1273" s="149"/>
      <c r="E1273" s="149"/>
      <c r="F1273" s="149"/>
      <c r="G1273" s="149"/>
      <c r="H1273" s="149"/>
      <c r="I1273" s="149"/>
      <c r="J1273" s="149"/>
      <c r="K1273" s="150"/>
      <c r="L1273" s="151"/>
      <c r="M1273" s="151"/>
      <c r="N1273" s="151"/>
      <c r="O1273" s="3"/>
      <c r="P1273" s="30"/>
      <c r="Q1273" s="23"/>
      <c r="R1273" s="3"/>
      <c r="S1273" s="131"/>
    </row>
    <row r="1274" spans="1:19" ht="15" customHeight="1">
      <c r="A1274" s="29"/>
      <c r="B1274" s="30"/>
      <c r="C1274" s="30"/>
      <c r="D1274" s="149"/>
      <c r="E1274" s="149"/>
      <c r="F1274" s="149"/>
      <c r="G1274" s="149"/>
      <c r="H1274" s="149"/>
      <c r="I1274" s="149"/>
      <c r="J1274" s="149"/>
      <c r="K1274" s="150"/>
      <c r="L1274" s="151"/>
      <c r="M1274" s="151"/>
      <c r="N1274" s="151"/>
      <c r="O1274" s="3"/>
      <c r="P1274" s="30"/>
      <c r="Q1274" s="23"/>
      <c r="R1274" s="3"/>
      <c r="S1274" s="131"/>
    </row>
    <row r="1275" spans="1:19" ht="15" customHeight="1">
      <c r="A1275" s="29"/>
      <c r="B1275" s="30"/>
      <c r="C1275" s="30"/>
      <c r="D1275" s="149"/>
      <c r="E1275" s="149"/>
      <c r="F1275" s="149"/>
      <c r="G1275" s="149"/>
      <c r="H1275" s="149"/>
      <c r="I1275" s="149"/>
      <c r="J1275" s="149"/>
      <c r="K1275" s="150"/>
      <c r="L1275" s="151"/>
      <c r="M1275" s="151"/>
      <c r="N1275" s="151"/>
      <c r="O1275" s="3"/>
      <c r="P1275" s="30"/>
      <c r="Q1275" s="23"/>
      <c r="R1275" s="3"/>
      <c r="S1275" s="131"/>
    </row>
    <row r="1276" spans="1:19" ht="15" customHeight="1">
      <c r="A1276" s="29"/>
      <c r="B1276" s="30"/>
      <c r="C1276" s="30"/>
      <c r="D1276" s="149"/>
      <c r="E1276" s="149"/>
      <c r="F1276" s="149"/>
      <c r="G1276" s="149"/>
      <c r="H1276" s="149"/>
      <c r="I1276" s="149"/>
      <c r="J1276" s="149"/>
      <c r="K1276" s="150"/>
      <c r="L1276" s="151"/>
      <c r="M1276" s="151"/>
      <c r="N1276" s="151"/>
      <c r="O1276" s="3"/>
      <c r="P1276" s="30"/>
      <c r="Q1276" s="23"/>
      <c r="R1276" s="3"/>
      <c r="S1276" s="131"/>
    </row>
    <row r="1277" spans="1:19" ht="15" customHeight="1">
      <c r="A1277" s="29"/>
      <c r="B1277" s="30"/>
      <c r="C1277" s="30"/>
      <c r="D1277" s="149"/>
      <c r="E1277" s="149"/>
      <c r="F1277" s="149"/>
      <c r="G1277" s="149"/>
      <c r="H1277" s="149"/>
      <c r="I1277" s="149"/>
      <c r="J1277" s="149"/>
      <c r="K1277" s="150"/>
      <c r="L1277" s="151"/>
      <c r="M1277" s="151"/>
      <c r="N1277" s="151"/>
      <c r="O1277" s="3"/>
      <c r="P1277" s="30"/>
      <c r="Q1277" s="23"/>
      <c r="R1277" s="3"/>
      <c r="S1277" s="131"/>
    </row>
    <row r="1278" spans="1:19" ht="15" customHeight="1">
      <c r="A1278" s="29"/>
      <c r="B1278" s="30"/>
      <c r="C1278" s="30"/>
      <c r="D1278" s="149"/>
      <c r="E1278" s="149"/>
      <c r="F1278" s="149"/>
      <c r="G1278" s="149"/>
      <c r="H1278" s="149"/>
      <c r="I1278" s="149"/>
      <c r="J1278" s="149"/>
      <c r="K1278" s="150"/>
      <c r="L1278" s="151"/>
      <c r="M1278" s="151"/>
      <c r="N1278" s="151"/>
      <c r="O1278" s="3"/>
      <c r="P1278" s="30"/>
      <c r="Q1278" s="23"/>
      <c r="R1278" s="3"/>
      <c r="S1278" s="131"/>
    </row>
    <row r="1279" spans="1:19" ht="15" customHeight="1">
      <c r="A1279" s="29"/>
      <c r="B1279" s="30"/>
      <c r="C1279" s="30"/>
      <c r="D1279" s="149"/>
      <c r="E1279" s="149"/>
      <c r="F1279" s="149"/>
      <c r="G1279" s="149"/>
      <c r="H1279" s="149"/>
      <c r="I1279" s="149"/>
      <c r="J1279" s="149"/>
      <c r="K1279" s="150"/>
      <c r="L1279" s="151"/>
      <c r="M1279" s="151"/>
      <c r="N1279" s="151"/>
      <c r="O1279" s="3"/>
      <c r="P1279" s="30"/>
      <c r="Q1279" s="23"/>
      <c r="R1279" s="3"/>
      <c r="S1279" s="131"/>
    </row>
    <row r="1280" spans="1:19" ht="15" customHeight="1">
      <c r="A1280" s="29"/>
      <c r="B1280" s="30"/>
      <c r="C1280" s="30"/>
      <c r="D1280" s="149"/>
      <c r="E1280" s="149"/>
      <c r="F1280" s="149"/>
      <c r="G1280" s="149"/>
      <c r="H1280" s="149"/>
      <c r="I1280" s="149"/>
      <c r="J1280" s="149"/>
      <c r="K1280" s="150"/>
      <c r="L1280" s="151"/>
      <c r="M1280" s="151"/>
      <c r="N1280" s="151"/>
      <c r="O1280" s="3"/>
      <c r="P1280" s="30"/>
      <c r="Q1280" s="23"/>
      <c r="R1280" s="3"/>
      <c r="S1280" s="131"/>
    </row>
    <row r="1281" spans="1:19" ht="15" customHeight="1">
      <c r="A1281" s="29"/>
      <c r="B1281" s="30"/>
      <c r="C1281" s="30"/>
      <c r="D1281" s="149"/>
      <c r="E1281" s="149"/>
      <c r="F1281" s="149"/>
      <c r="G1281" s="149"/>
      <c r="H1281" s="149"/>
      <c r="I1281" s="149"/>
      <c r="J1281" s="149"/>
      <c r="K1281" s="150"/>
      <c r="L1281" s="151"/>
      <c r="M1281" s="151"/>
      <c r="N1281" s="151"/>
      <c r="O1281" s="3"/>
      <c r="P1281" s="30"/>
      <c r="Q1281" s="23"/>
      <c r="R1281" s="3"/>
      <c r="S1281" s="131"/>
    </row>
    <row r="1282" spans="1:19" ht="15" customHeight="1">
      <c r="A1282" s="29"/>
      <c r="B1282" s="30"/>
      <c r="C1282" s="30"/>
      <c r="D1282" s="149"/>
      <c r="E1282" s="149"/>
      <c r="F1282" s="149"/>
      <c r="G1282" s="149"/>
      <c r="H1282" s="149"/>
      <c r="I1282" s="149"/>
      <c r="J1282" s="149"/>
      <c r="K1282" s="150"/>
      <c r="L1282" s="151"/>
      <c r="M1282" s="151"/>
      <c r="N1282" s="151"/>
      <c r="O1282" s="3"/>
      <c r="P1282" s="30"/>
      <c r="Q1282" s="23"/>
      <c r="R1282" s="3"/>
      <c r="S1282" s="131"/>
    </row>
    <row r="1283" spans="1:19" ht="15" customHeight="1">
      <c r="A1283" s="29"/>
      <c r="B1283" s="30"/>
      <c r="C1283" s="30"/>
      <c r="D1283" s="149"/>
      <c r="E1283" s="149"/>
      <c r="F1283" s="149"/>
      <c r="G1283" s="149"/>
      <c r="H1283" s="149"/>
      <c r="I1283" s="149"/>
      <c r="J1283" s="149"/>
      <c r="K1283" s="150"/>
      <c r="L1283" s="151"/>
      <c r="M1283" s="151"/>
      <c r="N1283" s="151"/>
      <c r="O1283" s="3"/>
      <c r="P1283" s="30"/>
      <c r="Q1283" s="23"/>
      <c r="R1283" s="3"/>
      <c r="S1283" s="131"/>
    </row>
    <row r="1284" spans="1:19" ht="15" customHeight="1">
      <c r="A1284" s="29"/>
      <c r="B1284" s="30"/>
      <c r="C1284" s="30"/>
      <c r="D1284" s="149"/>
      <c r="E1284" s="149"/>
      <c r="F1284" s="149"/>
      <c r="G1284" s="149"/>
      <c r="H1284" s="149"/>
      <c r="I1284" s="149"/>
      <c r="J1284" s="149"/>
      <c r="K1284" s="150"/>
      <c r="L1284" s="151"/>
      <c r="M1284" s="151"/>
      <c r="N1284" s="151"/>
      <c r="O1284" s="3"/>
      <c r="P1284" s="30"/>
      <c r="Q1284" s="23"/>
      <c r="R1284" s="3"/>
      <c r="S1284" s="131"/>
    </row>
    <row r="1285" spans="1:19" ht="15" customHeight="1">
      <c r="A1285" s="29"/>
      <c r="B1285" s="30"/>
      <c r="C1285" s="30"/>
      <c r="D1285" s="149"/>
      <c r="E1285" s="149"/>
      <c r="F1285" s="149"/>
      <c r="G1285" s="149"/>
      <c r="H1285" s="149"/>
      <c r="I1285" s="149"/>
      <c r="J1285" s="149"/>
      <c r="K1285" s="150"/>
      <c r="L1285" s="151"/>
      <c r="M1285" s="151"/>
      <c r="N1285" s="151"/>
      <c r="O1285" s="3"/>
      <c r="P1285" s="30"/>
      <c r="Q1285" s="23"/>
      <c r="R1285" s="3"/>
      <c r="S1285" s="131"/>
    </row>
    <row r="1286" spans="1:19" ht="15" customHeight="1">
      <c r="A1286" s="29"/>
      <c r="B1286" s="30"/>
      <c r="C1286" s="30"/>
      <c r="D1286" s="149"/>
      <c r="E1286" s="149"/>
      <c r="F1286" s="149"/>
      <c r="G1286" s="149"/>
      <c r="H1286" s="149"/>
      <c r="I1286" s="149"/>
      <c r="J1286" s="149"/>
      <c r="K1286" s="150"/>
      <c r="L1286" s="151"/>
      <c r="M1286" s="151"/>
      <c r="N1286" s="151"/>
      <c r="O1286" s="3"/>
      <c r="P1286" s="30"/>
      <c r="Q1286" s="23"/>
      <c r="R1286" s="3"/>
      <c r="S1286" s="131"/>
    </row>
    <row r="1287" spans="1:19" ht="15" customHeight="1">
      <c r="A1287" s="29"/>
      <c r="B1287" s="30"/>
      <c r="C1287" s="30"/>
      <c r="D1287" s="149"/>
      <c r="E1287" s="149"/>
      <c r="F1287" s="149"/>
      <c r="G1287" s="149"/>
      <c r="H1287" s="149"/>
      <c r="I1287" s="149"/>
      <c r="J1287" s="149"/>
      <c r="K1287" s="150"/>
      <c r="L1287" s="151"/>
      <c r="M1287" s="151"/>
      <c r="N1287" s="151"/>
      <c r="O1287" s="3"/>
      <c r="P1287" s="30"/>
      <c r="Q1287" s="23"/>
      <c r="R1287" s="3"/>
      <c r="S1287" s="131"/>
    </row>
    <row r="1288" spans="1:19" ht="15" customHeight="1">
      <c r="A1288" s="29"/>
      <c r="B1288" s="30"/>
      <c r="C1288" s="30"/>
      <c r="D1288" s="149"/>
      <c r="E1288" s="149"/>
      <c r="F1288" s="149"/>
      <c r="G1288" s="149"/>
      <c r="H1288" s="149"/>
      <c r="I1288" s="149"/>
      <c r="J1288" s="149"/>
      <c r="K1288" s="150"/>
      <c r="L1288" s="151"/>
      <c r="M1288" s="151"/>
      <c r="N1288" s="151"/>
      <c r="O1288" s="3"/>
      <c r="P1288" s="30"/>
      <c r="Q1288" s="23"/>
      <c r="R1288" s="3"/>
      <c r="S1288" s="131"/>
    </row>
    <row r="1289" spans="1:19" ht="15" customHeight="1">
      <c r="A1289" s="29"/>
      <c r="B1289" s="30"/>
      <c r="C1289" s="30"/>
      <c r="D1289" s="149"/>
      <c r="E1289" s="149"/>
      <c r="F1289" s="149"/>
      <c r="G1289" s="149"/>
      <c r="H1289" s="149"/>
      <c r="I1289" s="149"/>
      <c r="J1289" s="149"/>
      <c r="K1289" s="150"/>
      <c r="L1289" s="151"/>
      <c r="M1289" s="151"/>
      <c r="N1289" s="151"/>
      <c r="O1289" s="3"/>
      <c r="P1289" s="30"/>
      <c r="Q1289" s="23"/>
      <c r="R1289" s="3"/>
      <c r="S1289" s="131"/>
    </row>
    <row r="1290" spans="1:19" ht="15" customHeight="1">
      <c r="A1290" s="29"/>
      <c r="B1290" s="30"/>
      <c r="C1290" s="30"/>
      <c r="D1290" s="149"/>
      <c r="E1290" s="149"/>
      <c r="F1290" s="149"/>
      <c r="G1290" s="149"/>
      <c r="H1290" s="149"/>
      <c r="I1290" s="149"/>
      <c r="J1290" s="149"/>
      <c r="K1290" s="150"/>
      <c r="L1290" s="151"/>
      <c r="M1290" s="151"/>
      <c r="N1290" s="151"/>
      <c r="O1290" s="3"/>
      <c r="P1290" s="30"/>
      <c r="Q1290" s="23"/>
      <c r="R1290" s="3"/>
      <c r="S1290" s="131"/>
    </row>
    <row r="1291" spans="1:19" ht="15" customHeight="1">
      <c r="A1291" s="29"/>
      <c r="B1291" s="30"/>
      <c r="C1291" s="30"/>
      <c r="D1291" s="149"/>
      <c r="E1291" s="149"/>
      <c r="F1291" s="149"/>
      <c r="G1291" s="149"/>
      <c r="H1291" s="149"/>
      <c r="I1291" s="149"/>
      <c r="J1291" s="149"/>
      <c r="K1291" s="150"/>
      <c r="L1291" s="151"/>
      <c r="M1291" s="151"/>
      <c r="N1291" s="151"/>
      <c r="O1291" s="3"/>
      <c r="P1291" s="30"/>
      <c r="Q1291" s="23"/>
      <c r="R1291" s="3"/>
      <c r="S1291" s="131"/>
    </row>
    <row r="1292" spans="1:19" ht="15" customHeight="1">
      <c r="A1292" s="29"/>
      <c r="B1292" s="30"/>
      <c r="C1292" s="30"/>
      <c r="D1292" s="149"/>
      <c r="E1292" s="149"/>
      <c r="F1292" s="149"/>
      <c r="G1292" s="149"/>
      <c r="H1292" s="149"/>
      <c r="I1292" s="149"/>
      <c r="J1292" s="149"/>
      <c r="K1292" s="150"/>
      <c r="L1292" s="151"/>
      <c r="M1292" s="151"/>
      <c r="N1292" s="151"/>
      <c r="O1292" s="3"/>
      <c r="P1292" s="30"/>
      <c r="Q1292" s="23"/>
      <c r="R1292" s="3"/>
      <c r="S1292" s="131"/>
    </row>
    <row r="1293" spans="1:19" ht="15" customHeight="1">
      <c r="A1293" s="29"/>
      <c r="B1293" s="30"/>
      <c r="C1293" s="30"/>
      <c r="D1293" s="149"/>
      <c r="E1293" s="149"/>
      <c r="F1293" s="149"/>
      <c r="G1293" s="149"/>
      <c r="H1293" s="149"/>
      <c r="I1293" s="149"/>
      <c r="J1293" s="149"/>
      <c r="K1293" s="150"/>
      <c r="L1293" s="151"/>
      <c r="M1293" s="151"/>
      <c r="N1293" s="151"/>
      <c r="O1293" s="3"/>
      <c r="P1293" s="30"/>
      <c r="Q1293" s="23"/>
      <c r="R1293" s="3"/>
      <c r="S1293" s="131"/>
    </row>
    <row r="1294" spans="1:19" ht="15" customHeight="1">
      <c r="A1294" s="29"/>
      <c r="B1294" s="30"/>
      <c r="C1294" s="30"/>
      <c r="D1294" s="149"/>
      <c r="E1294" s="149"/>
      <c r="F1294" s="149"/>
      <c r="G1294" s="149"/>
      <c r="H1294" s="149"/>
      <c r="I1294" s="149"/>
      <c r="J1294" s="149"/>
      <c r="K1294" s="150"/>
      <c r="L1294" s="151"/>
      <c r="M1294" s="151"/>
      <c r="N1294" s="151"/>
      <c r="O1294" s="3"/>
      <c r="P1294" s="30"/>
      <c r="Q1294" s="23"/>
      <c r="R1294" s="3"/>
      <c r="S1294" s="131"/>
    </row>
    <row r="1295" spans="1:19" ht="15" customHeight="1">
      <c r="A1295" s="29"/>
      <c r="B1295" s="30"/>
      <c r="C1295" s="30"/>
      <c r="D1295" s="149"/>
      <c r="E1295" s="149"/>
      <c r="F1295" s="149"/>
      <c r="G1295" s="149"/>
      <c r="H1295" s="149"/>
      <c r="I1295" s="149"/>
      <c r="J1295" s="149"/>
      <c r="K1295" s="150"/>
      <c r="L1295" s="151"/>
      <c r="M1295" s="151"/>
      <c r="N1295" s="151"/>
      <c r="O1295" s="3"/>
      <c r="P1295" s="30"/>
      <c r="Q1295" s="23"/>
      <c r="R1295" s="3"/>
      <c r="S1295" s="131"/>
    </row>
    <row r="1296" spans="1:19" ht="15" customHeight="1">
      <c r="A1296" s="29"/>
      <c r="B1296" s="30"/>
      <c r="C1296" s="30"/>
      <c r="D1296" s="149"/>
      <c r="E1296" s="149"/>
      <c r="F1296" s="149"/>
      <c r="G1296" s="149"/>
      <c r="H1296" s="149"/>
      <c r="I1296" s="149"/>
      <c r="J1296" s="149"/>
      <c r="K1296" s="150"/>
      <c r="L1296" s="151"/>
      <c r="M1296" s="151"/>
      <c r="N1296" s="151"/>
      <c r="O1296" s="3"/>
      <c r="P1296" s="30"/>
      <c r="Q1296" s="23"/>
      <c r="R1296" s="3"/>
      <c r="S1296" s="131"/>
    </row>
    <row r="1297" spans="1:19" ht="15" customHeight="1">
      <c r="A1297" s="29"/>
      <c r="B1297" s="30"/>
      <c r="C1297" s="30"/>
      <c r="D1297" s="149"/>
      <c r="E1297" s="149"/>
      <c r="F1297" s="149"/>
      <c r="G1297" s="149"/>
      <c r="H1297" s="149"/>
      <c r="I1297" s="149"/>
      <c r="J1297" s="149"/>
      <c r="K1297" s="150"/>
      <c r="L1297" s="151"/>
      <c r="M1297" s="151"/>
      <c r="N1297" s="151"/>
      <c r="O1297" s="3"/>
      <c r="P1297" s="30"/>
      <c r="Q1297" s="23"/>
      <c r="R1297" s="3"/>
      <c r="S1297" s="131"/>
    </row>
    <row r="1298" spans="1:19" ht="15" customHeight="1">
      <c r="A1298" s="29"/>
      <c r="B1298" s="30"/>
      <c r="C1298" s="30"/>
      <c r="D1298" s="149"/>
      <c r="E1298" s="149"/>
      <c r="F1298" s="149"/>
      <c r="G1298" s="149"/>
      <c r="H1298" s="149"/>
      <c r="I1298" s="149"/>
      <c r="J1298" s="149"/>
      <c r="K1298" s="150"/>
      <c r="L1298" s="151"/>
      <c r="M1298" s="151"/>
      <c r="N1298" s="151"/>
      <c r="O1298" s="3"/>
      <c r="P1298" s="30"/>
      <c r="Q1298" s="23"/>
      <c r="R1298" s="3"/>
      <c r="S1298" s="131"/>
    </row>
    <row r="1299" spans="1:19" ht="15" customHeight="1">
      <c r="A1299" s="29"/>
      <c r="B1299" s="30"/>
      <c r="C1299" s="30"/>
      <c r="D1299" s="149"/>
      <c r="E1299" s="149"/>
      <c r="F1299" s="149"/>
      <c r="G1299" s="149"/>
      <c r="H1299" s="149"/>
      <c r="I1299" s="149"/>
      <c r="J1299" s="149"/>
      <c r="K1299" s="150"/>
      <c r="L1299" s="151"/>
      <c r="M1299" s="151"/>
      <c r="N1299" s="151"/>
      <c r="O1299" s="3"/>
      <c r="P1299" s="30"/>
      <c r="Q1299" s="23"/>
      <c r="R1299" s="3"/>
      <c r="S1299" s="131"/>
    </row>
    <row r="1300" spans="1:19" ht="15" customHeight="1">
      <c r="A1300" s="29"/>
      <c r="B1300" s="30"/>
      <c r="C1300" s="30"/>
      <c r="D1300" s="149"/>
      <c r="E1300" s="149"/>
      <c r="F1300" s="149"/>
      <c r="G1300" s="149"/>
      <c r="H1300" s="149"/>
      <c r="I1300" s="149"/>
      <c r="J1300" s="149"/>
      <c r="K1300" s="150"/>
      <c r="L1300" s="151"/>
      <c r="M1300" s="151"/>
      <c r="N1300" s="151"/>
      <c r="O1300" s="3"/>
      <c r="P1300" s="30"/>
      <c r="Q1300" s="23"/>
      <c r="R1300" s="3"/>
      <c r="S1300" s="131"/>
    </row>
    <row r="1301" spans="1:19" ht="15" customHeight="1">
      <c r="A1301" s="29"/>
      <c r="B1301" s="30"/>
      <c r="C1301" s="30"/>
      <c r="D1301" s="149"/>
      <c r="E1301" s="149"/>
      <c r="F1301" s="149"/>
      <c r="G1301" s="149"/>
      <c r="H1301" s="149"/>
      <c r="I1301" s="149"/>
      <c r="J1301" s="149"/>
      <c r="K1301" s="150"/>
      <c r="L1301" s="151"/>
      <c r="M1301" s="151"/>
      <c r="N1301" s="151"/>
      <c r="O1301" s="3"/>
      <c r="P1301" s="30"/>
      <c r="Q1301" s="23"/>
      <c r="R1301" s="3"/>
      <c r="S1301" s="131"/>
    </row>
    <row r="1302" spans="1:19" ht="15" customHeight="1">
      <c r="A1302" s="29"/>
      <c r="B1302" s="30"/>
      <c r="C1302" s="30"/>
      <c r="D1302" s="149"/>
      <c r="E1302" s="149"/>
      <c r="F1302" s="149"/>
      <c r="G1302" s="149"/>
      <c r="H1302" s="149"/>
      <c r="I1302" s="149"/>
      <c r="J1302" s="149"/>
      <c r="K1302" s="150"/>
      <c r="L1302" s="151"/>
      <c r="M1302" s="151"/>
      <c r="N1302" s="151"/>
      <c r="O1302" s="3"/>
      <c r="P1302" s="30"/>
      <c r="Q1302" s="23"/>
      <c r="R1302" s="3"/>
      <c r="S1302" s="131"/>
    </row>
    <row r="1303" spans="1:19" ht="15" customHeight="1">
      <c r="A1303" s="29"/>
      <c r="B1303" s="30"/>
      <c r="C1303" s="30"/>
      <c r="D1303" s="149"/>
      <c r="E1303" s="149"/>
      <c r="F1303" s="149"/>
      <c r="G1303" s="149"/>
      <c r="H1303" s="149"/>
      <c r="I1303" s="149"/>
      <c r="J1303" s="149"/>
      <c r="K1303" s="150"/>
      <c r="L1303" s="151"/>
      <c r="M1303" s="151"/>
      <c r="N1303" s="151"/>
      <c r="O1303" s="3"/>
      <c r="P1303" s="30"/>
      <c r="Q1303" s="23"/>
      <c r="R1303" s="3"/>
      <c r="S1303" s="131"/>
    </row>
    <row r="1304" spans="1:19" ht="15" customHeight="1">
      <c r="A1304" s="29"/>
      <c r="B1304" s="30"/>
      <c r="C1304" s="30"/>
      <c r="D1304" s="149"/>
      <c r="E1304" s="149"/>
      <c r="F1304" s="149"/>
      <c r="G1304" s="149"/>
      <c r="H1304" s="149"/>
      <c r="I1304" s="149"/>
      <c r="J1304" s="149"/>
      <c r="K1304" s="150"/>
      <c r="L1304" s="151"/>
      <c r="M1304" s="151"/>
      <c r="N1304" s="151"/>
      <c r="O1304" s="3"/>
      <c r="P1304" s="30"/>
      <c r="Q1304" s="23"/>
      <c r="R1304" s="3"/>
      <c r="S1304" s="131"/>
    </row>
    <row r="1305" spans="1:19" ht="15" customHeight="1">
      <c r="A1305" s="29"/>
      <c r="B1305" s="30"/>
      <c r="C1305" s="30"/>
      <c r="D1305" s="149"/>
      <c r="E1305" s="149"/>
      <c r="F1305" s="149"/>
      <c r="G1305" s="149"/>
      <c r="H1305" s="149"/>
      <c r="I1305" s="149"/>
      <c r="J1305" s="149"/>
      <c r="K1305" s="150"/>
      <c r="L1305" s="151"/>
      <c r="M1305" s="151"/>
      <c r="N1305" s="151"/>
      <c r="O1305" s="3"/>
      <c r="P1305" s="30"/>
      <c r="Q1305" s="23"/>
      <c r="R1305" s="3"/>
      <c r="S1305" s="131"/>
    </row>
    <row r="1306" spans="1:19" ht="15" customHeight="1">
      <c r="A1306" s="29"/>
      <c r="B1306" s="30"/>
      <c r="C1306" s="30"/>
      <c r="D1306" s="149"/>
      <c r="E1306" s="149"/>
      <c r="F1306" s="149"/>
      <c r="G1306" s="149"/>
      <c r="H1306" s="149"/>
      <c r="I1306" s="149"/>
      <c r="J1306" s="149"/>
      <c r="K1306" s="150"/>
      <c r="L1306" s="151"/>
      <c r="M1306" s="151"/>
      <c r="N1306" s="151"/>
      <c r="O1306" s="3"/>
      <c r="P1306" s="30"/>
      <c r="Q1306" s="23"/>
      <c r="R1306" s="3"/>
      <c r="S1306" s="131"/>
    </row>
    <row r="1307" spans="1:19" ht="15" customHeight="1">
      <c r="A1307" s="29"/>
      <c r="B1307" s="30"/>
      <c r="C1307" s="30"/>
      <c r="D1307" s="149"/>
      <c r="E1307" s="149"/>
      <c r="F1307" s="149"/>
      <c r="G1307" s="149"/>
      <c r="H1307" s="149"/>
      <c r="I1307" s="149"/>
      <c r="J1307" s="149"/>
      <c r="K1307" s="150"/>
      <c r="L1307" s="151"/>
      <c r="M1307" s="151"/>
      <c r="N1307" s="151"/>
      <c r="O1307" s="3"/>
      <c r="P1307" s="30"/>
      <c r="Q1307" s="23"/>
      <c r="R1307" s="3"/>
      <c r="S1307" s="131"/>
    </row>
    <row r="1308" spans="1:19" ht="15" customHeight="1">
      <c r="A1308" s="29"/>
      <c r="B1308" s="30"/>
      <c r="C1308" s="30"/>
      <c r="D1308" s="149"/>
      <c r="E1308" s="149"/>
      <c r="F1308" s="149"/>
      <c r="G1308" s="149"/>
      <c r="H1308" s="149"/>
      <c r="I1308" s="149"/>
      <c r="J1308" s="149"/>
      <c r="K1308" s="150"/>
      <c r="L1308" s="151"/>
      <c r="M1308" s="151"/>
      <c r="N1308" s="151"/>
      <c r="O1308" s="3"/>
      <c r="P1308" s="30"/>
      <c r="Q1308" s="23"/>
      <c r="R1308" s="3"/>
      <c r="S1308" s="131"/>
    </row>
    <row r="1309" spans="1:19" ht="15" customHeight="1">
      <c r="A1309" s="29"/>
      <c r="B1309" s="30"/>
      <c r="C1309" s="30"/>
      <c r="D1309" s="149"/>
      <c r="E1309" s="149"/>
      <c r="F1309" s="149"/>
      <c r="G1309" s="149"/>
      <c r="H1309" s="149"/>
      <c r="I1309" s="149"/>
      <c r="J1309" s="149"/>
      <c r="K1309" s="150"/>
      <c r="L1309" s="151"/>
      <c r="M1309" s="151"/>
      <c r="N1309" s="151"/>
      <c r="O1309" s="3"/>
      <c r="P1309" s="30"/>
      <c r="Q1309" s="23"/>
      <c r="R1309" s="3"/>
      <c r="S1309" s="131"/>
    </row>
    <row r="1310" spans="1:19" ht="15" customHeight="1">
      <c r="A1310" s="29"/>
      <c r="B1310" s="30"/>
      <c r="C1310" s="30"/>
      <c r="D1310" s="149"/>
      <c r="E1310" s="149"/>
      <c r="F1310" s="149"/>
      <c r="G1310" s="149"/>
      <c r="H1310" s="149"/>
      <c r="I1310" s="149"/>
      <c r="J1310" s="149"/>
      <c r="K1310" s="150"/>
      <c r="L1310" s="151"/>
      <c r="M1310" s="151"/>
      <c r="N1310" s="151"/>
      <c r="O1310" s="3"/>
      <c r="P1310" s="30"/>
      <c r="Q1310" s="23"/>
      <c r="R1310" s="3"/>
      <c r="S1310" s="131"/>
    </row>
    <row r="1311" spans="1:19" ht="15" customHeight="1">
      <c r="A1311" s="29"/>
      <c r="B1311" s="30"/>
      <c r="C1311" s="30"/>
      <c r="D1311" s="149"/>
      <c r="E1311" s="149"/>
      <c r="F1311" s="149"/>
      <c r="G1311" s="149"/>
      <c r="H1311" s="149"/>
      <c r="I1311" s="149"/>
      <c r="J1311" s="149"/>
      <c r="K1311" s="150"/>
      <c r="L1311" s="151"/>
      <c r="M1311" s="151"/>
      <c r="N1311" s="151"/>
      <c r="O1311" s="3"/>
      <c r="P1311" s="30"/>
      <c r="Q1311" s="23"/>
      <c r="R1311" s="3"/>
      <c r="S1311" s="131"/>
    </row>
    <row r="1312" spans="1:19" ht="15" customHeight="1">
      <c r="A1312" s="29"/>
      <c r="B1312" s="30"/>
      <c r="C1312" s="30"/>
      <c r="D1312" s="149"/>
      <c r="E1312" s="149"/>
      <c r="F1312" s="149"/>
      <c r="G1312" s="149"/>
      <c r="H1312" s="149"/>
      <c r="I1312" s="149"/>
      <c r="J1312" s="149"/>
      <c r="K1312" s="150"/>
      <c r="L1312" s="151"/>
      <c r="M1312" s="151"/>
      <c r="N1312" s="151"/>
      <c r="O1312" s="3"/>
      <c r="P1312" s="30"/>
      <c r="Q1312" s="23"/>
      <c r="R1312" s="3"/>
      <c r="S1312" s="131"/>
    </row>
    <row r="1313" spans="1:19" ht="15" customHeight="1">
      <c r="A1313" s="29"/>
      <c r="B1313" s="30"/>
      <c r="C1313" s="30"/>
      <c r="D1313" s="149"/>
      <c r="E1313" s="149"/>
      <c r="F1313" s="149"/>
      <c r="G1313" s="149"/>
      <c r="H1313" s="149"/>
      <c r="I1313" s="149"/>
      <c r="J1313" s="149"/>
      <c r="K1313" s="150"/>
      <c r="L1313" s="151"/>
      <c r="M1313" s="151"/>
      <c r="N1313" s="151"/>
      <c r="O1313" s="3"/>
      <c r="P1313" s="30"/>
      <c r="Q1313" s="23"/>
      <c r="R1313" s="3"/>
      <c r="S1313" s="131"/>
    </row>
    <row r="1314" spans="1:19" ht="15" customHeight="1">
      <c r="A1314" s="29"/>
      <c r="B1314" s="30"/>
      <c r="C1314" s="30"/>
      <c r="D1314" s="149"/>
      <c r="E1314" s="149"/>
      <c r="F1314" s="149"/>
      <c r="G1314" s="149"/>
      <c r="H1314" s="149"/>
      <c r="I1314" s="149"/>
      <c r="J1314" s="149"/>
      <c r="K1314" s="150"/>
      <c r="L1314" s="151"/>
      <c r="M1314" s="151"/>
      <c r="N1314" s="151"/>
      <c r="O1314" s="3"/>
      <c r="P1314" s="30"/>
      <c r="Q1314" s="23"/>
      <c r="R1314" s="3"/>
      <c r="S1314" s="131"/>
    </row>
    <row r="1315" spans="1:19" ht="15" customHeight="1">
      <c r="A1315" s="29"/>
      <c r="B1315" s="30"/>
      <c r="C1315" s="30"/>
      <c r="D1315" s="149"/>
      <c r="E1315" s="149"/>
      <c r="F1315" s="149"/>
      <c r="G1315" s="149"/>
      <c r="H1315" s="149"/>
      <c r="I1315" s="149"/>
      <c r="J1315" s="149"/>
      <c r="K1315" s="150"/>
      <c r="L1315" s="151"/>
      <c r="M1315" s="151"/>
      <c r="N1315" s="151"/>
      <c r="O1315" s="3"/>
      <c r="P1315" s="30"/>
      <c r="Q1315" s="23"/>
      <c r="R1315" s="3"/>
      <c r="S1315" s="131"/>
    </row>
    <row r="1316" spans="1:19" ht="15" customHeight="1">
      <c r="A1316" s="29"/>
      <c r="B1316" s="30"/>
      <c r="C1316" s="30"/>
      <c r="D1316" s="149"/>
      <c r="E1316" s="149"/>
      <c r="F1316" s="149"/>
      <c r="G1316" s="149"/>
      <c r="H1316" s="149"/>
      <c r="I1316" s="149"/>
      <c r="J1316" s="149"/>
      <c r="K1316" s="150"/>
      <c r="L1316" s="151"/>
      <c r="M1316" s="151"/>
      <c r="N1316" s="151"/>
      <c r="O1316" s="3"/>
      <c r="P1316" s="30"/>
      <c r="Q1316" s="23"/>
      <c r="R1316" s="3"/>
      <c r="S1316" s="131"/>
    </row>
    <row r="1317" spans="1:19" ht="15" customHeight="1">
      <c r="A1317" s="29"/>
      <c r="B1317" s="30"/>
      <c r="C1317" s="30"/>
      <c r="D1317" s="149"/>
      <c r="E1317" s="149"/>
      <c r="F1317" s="149"/>
      <c r="G1317" s="149"/>
      <c r="H1317" s="149"/>
      <c r="I1317" s="149"/>
      <c r="J1317" s="149"/>
      <c r="K1317" s="150"/>
      <c r="L1317" s="151"/>
      <c r="M1317" s="151"/>
      <c r="N1317" s="151"/>
      <c r="O1317" s="3"/>
      <c r="P1317" s="30"/>
      <c r="Q1317" s="23"/>
      <c r="R1317" s="3"/>
      <c r="S1317" s="131"/>
    </row>
    <row r="1318" spans="1:19" ht="15" customHeight="1">
      <c r="A1318" s="29"/>
      <c r="B1318" s="30"/>
      <c r="C1318" s="30"/>
      <c r="D1318" s="149"/>
      <c r="E1318" s="149"/>
      <c r="F1318" s="149"/>
      <c r="G1318" s="149"/>
      <c r="H1318" s="149"/>
      <c r="I1318" s="149"/>
      <c r="J1318" s="149"/>
      <c r="K1318" s="150"/>
      <c r="L1318" s="151"/>
      <c r="M1318" s="151"/>
      <c r="N1318" s="151"/>
      <c r="O1318" s="3"/>
      <c r="P1318" s="30"/>
      <c r="Q1318" s="23"/>
      <c r="R1318" s="3"/>
      <c r="S1318" s="131"/>
    </row>
    <row r="1319" spans="1:19" ht="15" customHeight="1">
      <c r="A1319" s="29"/>
      <c r="B1319" s="30"/>
      <c r="C1319" s="30"/>
      <c r="D1319" s="149"/>
      <c r="E1319" s="149"/>
      <c r="F1319" s="149"/>
      <c r="G1319" s="149"/>
      <c r="H1319" s="149"/>
      <c r="I1319" s="149"/>
      <c r="J1319" s="149"/>
      <c r="K1319" s="150"/>
      <c r="L1319" s="151"/>
      <c r="M1319" s="151"/>
      <c r="N1319" s="151"/>
      <c r="O1319" s="3"/>
      <c r="P1319" s="30"/>
      <c r="Q1319" s="23"/>
      <c r="R1319" s="3"/>
      <c r="S1319" s="131"/>
    </row>
    <row r="1320" spans="1:19" ht="15" customHeight="1">
      <c r="A1320" s="29"/>
      <c r="B1320" s="30"/>
      <c r="C1320" s="30"/>
      <c r="D1320" s="149"/>
      <c r="E1320" s="149"/>
      <c r="F1320" s="149"/>
      <c r="G1320" s="149"/>
      <c r="H1320" s="149"/>
      <c r="I1320" s="149"/>
      <c r="J1320" s="149"/>
      <c r="K1320" s="150"/>
      <c r="L1320" s="151"/>
      <c r="M1320" s="151"/>
      <c r="N1320" s="151"/>
      <c r="O1320" s="3"/>
      <c r="P1320" s="30"/>
      <c r="Q1320" s="23"/>
      <c r="R1320" s="3"/>
      <c r="S1320" s="131"/>
    </row>
    <row r="1321" spans="1:19" ht="15" customHeight="1">
      <c r="A1321" s="29"/>
      <c r="B1321" s="30"/>
      <c r="C1321" s="30"/>
      <c r="D1321" s="149"/>
      <c r="E1321" s="149"/>
      <c r="F1321" s="149"/>
      <c r="G1321" s="149"/>
      <c r="H1321" s="149"/>
      <c r="I1321" s="149"/>
      <c r="J1321" s="149"/>
      <c r="K1321" s="150"/>
      <c r="L1321" s="151"/>
      <c r="M1321" s="151"/>
      <c r="N1321" s="151"/>
      <c r="O1321" s="3"/>
      <c r="P1321" s="30"/>
      <c r="Q1321" s="23"/>
      <c r="R1321" s="3"/>
      <c r="S1321" s="131"/>
    </row>
    <row r="1322" spans="1:19" ht="15" customHeight="1">
      <c r="A1322" s="29"/>
      <c r="B1322" s="30"/>
      <c r="C1322" s="30"/>
      <c r="D1322" s="149"/>
      <c r="E1322" s="149"/>
      <c r="F1322" s="149"/>
      <c r="G1322" s="149"/>
      <c r="H1322" s="149"/>
      <c r="I1322" s="149"/>
      <c r="J1322" s="149"/>
      <c r="K1322" s="150"/>
      <c r="L1322" s="151"/>
      <c r="M1322" s="151"/>
      <c r="N1322" s="151"/>
      <c r="O1322" s="3"/>
      <c r="P1322" s="30"/>
      <c r="Q1322" s="23"/>
      <c r="R1322" s="3"/>
      <c r="S1322" s="131"/>
    </row>
    <row r="1323" spans="1:19" ht="15" customHeight="1">
      <c r="A1323" s="29"/>
      <c r="B1323" s="30"/>
      <c r="C1323" s="30"/>
      <c r="D1323" s="149"/>
      <c r="E1323" s="149"/>
      <c r="F1323" s="149"/>
      <c r="G1323" s="149"/>
      <c r="H1323" s="149"/>
      <c r="I1323" s="149"/>
      <c r="J1323" s="149"/>
      <c r="K1323" s="150"/>
      <c r="L1323" s="151"/>
      <c r="M1323" s="151"/>
      <c r="N1323" s="151"/>
      <c r="O1323" s="3"/>
      <c r="P1323" s="30"/>
      <c r="Q1323" s="23"/>
      <c r="R1323" s="3"/>
      <c r="S1323" s="131"/>
    </row>
    <row r="1324" spans="1:19" ht="15" customHeight="1">
      <c r="A1324" s="29"/>
      <c r="B1324" s="30"/>
      <c r="C1324" s="30"/>
      <c r="D1324" s="149"/>
      <c r="E1324" s="149"/>
      <c r="F1324" s="149"/>
      <c r="G1324" s="149"/>
      <c r="H1324" s="149"/>
      <c r="I1324" s="149"/>
      <c r="J1324" s="149"/>
      <c r="K1324" s="150"/>
      <c r="L1324" s="151"/>
      <c r="M1324" s="151"/>
      <c r="N1324" s="151"/>
      <c r="O1324" s="3"/>
      <c r="P1324" s="30"/>
      <c r="Q1324" s="23"/>
      <c r="R1324" s="3"/>
      <c r="S1324" s="131"/>
    </row>
    <row r="1325" spans="1:19" ht="15" customHeight="1">
      <c r="A1325" s="29"/>
      <c r="B1325" s="30"/>
      <c r="C1325" s="30"/>
      <c r="D1325" s="149"/>
      <c r="E1325" s="149"/>
      <c r="F1325" s="149"/>
      <c r="G1325" s="149"/>
      <c r="H1325" s="149"/>
      <c r="I1325" s="149"/>
      <c r="J1325" s="149"/>
      <c r="K1325" s="150"/>
      <c r="L1325" s="151"/>
      <c r="M1325" s="151"/>
      <c r="N1325" s="151"/>
      <c r="O1325" s="3"/>
      <c r="P1325" s="30"/>
      <c r="Q1325" s="23"/>
      <c r="R1325" s="3"/>
      <c r="S1325" s="131"/>
    </row>
    <row r="1326" spans="1:19" ht="15" customHeight="1">
      <c r="A1326" s="29"/>
      <c r="B1326" s="30"/>
      <c r="C1326" s="30"/>
      <c r="D1326" s="149"/>
      <c r="E1326" s="149"/>
      <c r="F1326" s="149"/>
      <c r="G1326" s="149"/>
      <c r="H1326" s="149"/>
      <c r="I1326" s="149"/>
      <c r="J1326" s="149"/>
      <c r="K1326" s="150"/>
      <c r="L1326" s="151"/>
      <c r="M1326" s="151"/>
      <c r="N1326" s="151"/>
      <c r="O1326" s="3"/>
      <c r="P1326" s="30"/>
      <c r="Q1326" s="23"/>
      <c r="R1326" s="3"/>
      <c r="S1326" s="131"/>
    </row>
    <row r="1327" spans="1:19" ht="15" customHeight="1">
      <c r="A1327" s="29"/>
      <c r="B1327" s="30"/>
      <c r="C1327" s="30"/>
      <c r="D1327" s="149"/>
      <c r="E1327" s="149"/>
      <c r="F1327" s="149"/>
      <c r="G1327" s="149"/>
      <c r="H1327" s="149"/>
      <c r="I1327" s="149"/>
      <c r="J1327" s="149"/>
      <c r="K1327" s="150"/>
      <c r="L1327" s="151"/>
      <c r="M1327" s="151"/>
      <c r="N1327" s="151"/>
      <c r="O1327" s="3"/>
      <c r="P1327" s="30"/>
      <c r="Q1327" s="23"/>
      <c r="R1327" s="3"/>
      <c r="S1327" s="131"/>
    </row>
    <row r="1328" spans="1:19" ht="15" customHeight="1">
      <c r="A1328" s="29"/>
      <c r="B1328" s="30"/>
      <c r="C1328" s="30"/>
      <c r="D1328" s="149"/>
      <c r="E1328" s="149"/>
      <c r="F1328" s="149"/>
      <c r="G1328" s="149"/>
      <c r="H1328" s="149"/>
      <c r="I1328" s="149"/>
      <c r="J1328" s="149"/>
      <c r="K1328" s="150"/>
      <c r="L1328" s="151"/>
      <c r="M1328" s="151"/>
      <c r="N1328" s="151"/>
      <c r="O1328" s="3"/>
      <c r="P1328" s="30"/>
      <c r="Q1328" s="23"/>
      <c r="R1328" s="3"/>
      <c r="S1328" s="131"/>
    </row>
    <row r="1329" spans="1:19" ht="15" customHeight="1">
      <c r="A1329" s="29"/>
      <c r="B1329" s="30"/>
      <c r="C1329" s="30"/>
      <c r="D1329" s="149"/>
      <c r="E1329" s="149"/>
      <c r="F1329" s="149"/>
      <c r="G1329" s="149"/>
      <c r="H1329" s="149"/>
      <c r="I1329" s="149"/>
      <c r="J1329" s="149"/>
      <c r="K1329" s="150"/>
      <c r="L1329" s="151"/>
      <c r="M1329" s="151"/>
      <c r="N1329" s="151"/>
      <c r="O1329" s="3"/>
      <c r="P1329" s="30"/>
      <c r="Q1329" s="23"/>
      <c r="R1329" s="3"/>
      <c r="S1329" s="131"/>
    </row>
    <row r="1330" spans="1:19" ht="15" customHeight="1">
      <c r="A1330" s="29"/>
      <c r="B1330" s="30"/>
      <c r="C1330" s="30"/>
      <c r="D1330" s="149"/>
      <c r="E1330" s="149"/>
      <c r="F1330" s="149"/>
      <c r="G1330" s="149"/>
      <c r="H1330" s="149"/>
      <c r="I1330" s="149"/>
      <c r="J1330" s="149"/>
      <c r="K1330" s="150"/>
      <c r="L1330" s="151"/>
      <c r="M1330" s="151"/>
      <c r="N1330" s="151"/>
      <c r="O1330" s="3"/>
      <c r="P1330" s="30"/>
      <c r="Q1330" s="23"/>
      <c r="R1330" s="3"/>
      <c r="S1330" s="131"/>
    </row>
    <row r="1331" spans="1:19" ht="15" customHeight="1">
      <c r="A1331" s="29"/>
      <c r="B1331" s="30"/>
      <c r="C1331" s="30"/>
      <c r="D1331" s="149"/>
      <c r="E1331" s="149"/>
      <c r="F1331" s="149"/>
      <c r="G1331" s="149"/>
      <c r="H1331" s="149"/>
      <c r="I1331" s="149"/>
      <c r="J1331" s="149"/>
      <c r="K1331" s="150"/>
      <c r="L1331" s="151"/>
      <c r="M1331" s="151"/>
      <c r="N1331" s="151"/>
      <c r="O1331" s="3"/>
      <c r="P1331" s="30"/>
      <c r="Q1331" s="23"/>
      <c r="R1331" s="3"/>
      <c r="S1331" s="131"/>
    </row>
    <row r="1332" spans="1:19" ht="15" customHeight="1">
      <c r="A1332" s="29"/>
      <c r="B1332" s="30"/>
      <c r="C1332" s="30"/>
      <c r="D1332" s="149"/>
      <c r="E1332" s="149"/>
      <c r="F1332" s="149"/>
      <c r="G1332" s="149"/>
      <c r="H1332" s="149"/>
      <c r="I1332" s="149"/>
      <c r="J1332" s="149"/>
      <c r="K1332" s="150"/>
      <c r="L1332" s="151"/>
      <c r="M1332" s="151"/>
      <c r="N1332" s="151"/>
      <c r="O1332" s="3"/>
      <c r="P1332" s="30"/>
      <c r="Q1332" s="23"/>
      <c r="R1332" s="3"/>
      <c r="S1332" s="131"/>
    </row>
    <row r="1333" spans="1:19" ht="15" customHeight="1">
      <c r="A1333" s="29"/>
      <c r="B1333" s="30"/>
      <c r="C1333" s="30"/>
      <c r="D1333" s="149"/>
      <c r="E1333" s="149"/>
      <c r="F1333" s="149"/>
      <c r="G1333" s="149"/>
      <c r="H1333" s="149"/>
      <c r="I1333" s="149"/>
      <c r="J1333" s="149"/>
      <c r="K1333" s="150"/>
      <c r="L1333" s="151"/>
      <c r="M1333" s="151"/>
      <c r="N1333" s="151"/>
      <c r="O1333" s="3"/>
      <c r="P1333" s="30"/>
      <c r="Q1333" s="23"/>
      <c r="R1333" s="3"/>
      <c r="S1333" s="131"/>
    </row>
    <row r="1334" spans="1:19" ht="15" customHeight="1">
      <c r="A1334" s="29"/>
      <c r="B1334" s="30"/>
      <c r="C1334" s="30"/>
      <c r="D1334" s="149"/>
      <c r="E1334" s="149"/>
      <c r="F1334" s="149"/>
      <c r="G1334" s="149"/>
      <c r="H1334" s="149"/>
      <c r="I1334" s="149"/>
      <c r="J1334" s="149"/>
      <c r="K1334" s="150"/>
      <c r="L1334" s="151"/>
      <c r="M1334" s="151"/>
      <c r="N1334" s="151"/>
      <c r="O1334" s="3"/>
      <c r="P1334" s="30"/>
      <c r="Q1334" s="23"/>
      <c r="R1334" s="3"/>
      <c r="S1334" s="131"/>
    </row>
    <row r="1335" spans="1:19" ht="15" customHeight="1">
      <c r="A1335" s="29"/>
      <c r="B1335" s="30"/>
      <c r="C1335" s="30"/>
      <c r="D1335" s="149"/>
      <c r="E1335" s="149"/>
      <c r="F1335" s="149"/>
      <c r="G1335" s="149"/>
      <c r="H1335" s="149"/>
      <c r="I1335" s="149"/>
      <c r="J1335" s="149"/>
      <c r="K1335" s="150"/>
      <c r="L1335" s="151"/>
      <c r="M1335" s="151"/>
      <c r="N1335" s="151"/>
      <c r="O1335" s="3"/>
      <c r="P1335" s="30"/>
      <c r="Q1335" s="23"/>
      <c r="R1335" s="3"/>
      <c r="S1335" s="131"/>
    </row>
    <row r="1336" spans="1:19" ht="15" customHeight="1">
      <c r="A1336" s="29"/>
      <c r="B1336" s="30"/>
      <c r="C1336" s="30"/>
      <c r="D1336" s="149"/>
      <c r="E1336" s="149"/>
      <c r="F1336" s="149"/>
      <c r="G1336" s="149"/>
      <c r="H1336" s="149"/>
      <c r="I1336" s="149"/>
      <c r="J1336" s="149"/>
      <c r="K1336" s="150"/>
      <c r="L1336" s="151"/>
      <c r="M1336" s="151"/>
      <c r="N1336" s="151"/>
      <c r="O1336" s="3"/>
      <c r="P1336" s="30"/>
      <c r="Q1336" s="23"/>
      <c r="R1336" s="3"/>
      <c r="S1336" s="131"/>
    </row>
    <row r="1337" spans="1:19" ht="15" customHeight="1">
      <c r="A1337" s="29"/>
      <c r="B1337" s="30"/>
      <c r="C1337" s="30"/>
      <c r="D1337" s="149"/>
      <c r="E1337" s="149"/>
      <c r="F1337" s="149"/>
      <c r="G1337" s="149"/>
      <c r="H1337" s="149"/>
      <c r="I1337" s="149"/>
      <c r="J1337" s="149"/>
      <c r="K1337" s="150"/>
      <c r="L1337" s="151"/>
      <c r="M1337" s="151"/>
      <c r="N1337" s="151"/>
      <c r="O1337" s="3"/>
      <c r="P1337" s="30"/>
      <c r="Q1337" s="23"/>
      <c r="R1337" s="3"/>
      <c r="S1337" s="131"/>
    </row>
    <row r="1338" spans="1:19" ht="15" customHeight="1">
      <c r="A1338" s="29"/>
      <c r="B1338" s="30"/>
      <c r="C1338" s="30"/>
      <c r="D1338" s="149"/>
      <c r="E1338" s="149"/>
      <c r="F1338" s="149"/>
      <c r="G1338" s="149"/>
      <c r="H1338" s="149"/>
      <c r="I1338" s="149"/>
      <c r="J1338" s="149"/>
      <c r="K1338" s="150"/>
      <c r="L1338" s="151"/>
      <c r="M1338" s="151"/>
      <c r="N1338" s="151"/>
      <c r="O1338" s="3"/>
      <c r="P1338" s="30"/>
      <c r="Q1338" s="23"/>
      <c r="R1338" s="3"/>
      <c r="S1338" s="131"/>
    </row>
    <row r="1339" spans="1:19" ht="15" customHeight="1">
      <c r="A1339" s="29"/>
      <c r="B1339" s="30"/>
      <c r="C1339" s="30"/>
      <c r="D1339" s="149"/>
      <c r="E1339" s="149"/>
      <c r="F1339" s="149"/>
      <c r="G1339" s="149"/>
      <c r="H1339" s="149"/>
      <c r="I1339" s="149"/>
      <c r="J1339" s="149"/>
      <c r="K1339" s="150"/>
      <c r="L1339" s="151"/>
      <c r="M1339" s="151"/>
      <c r="N1339" s="151"/>
      <c r="O1339" s="3"/>
      <c r="P1339" s="30"/>
      <c r="Q1339" s="23"/>
      <c r="R1339" s="3"/>
      <c r="S1339" s="131"/>
    </row>
    <row r="1340" spans="1:19" ht="15" customHeight="1">
      <c r="A1340" s="29"/>
      <c r="B1340" s="30"/>
      <c r="C1340" s="30"/>
      <c r="D1340" s="149"/>
      <c r="E1340" s="149"/>
      <c r="F1340" s="149"/>
      <c r="G1340" s="149"/>
      <c r="H1340" s="149"/>
      <c r="I1340" s="149"/>
      <c r="J1340" s="149"/>
      <c r="K1340" s="150"/>
      <c r="L1340" s="151"/>
      <c r="M1340" s="151"/>
      <c r="N1340" s="151"/>
      <c r="O1340" s="3"/>
      <c r="P1340" s="30"/>
      <c r="Q1340" s="23"/>
      <c r="R1340" s="3"/>
      <c r="S1340" s="131"/>
    </row>
    <row r="1341" spans="1:19" ht="15" customHeight="1">
      <c r="A1341" s="29"/>
      <c r="B1341" s="30"/>
      <c r="C1341" s="30"/>
      <c r="D1341" s="149"/>
      <c r="E1341" s="149"/>
      <c r="F1341" s="149"/>
      <c r="G1341" s="149"/>
      <c r="H1341" s="149"/>
      <c r="I1341" s="149"/>
      <c r="J1341" s="149"/>
      <c r="K1341" s="150"/>
      <c r="L1341" s="151"/>
      <c r="M1341" s="151"/>
      <c r="N1341" s="151"/>
      <c r="O1341" s="3"/>
      <c r="P1341" s="30"/>
      <c r="Q1341" s="23"/>
      <c r="R1341" s="3"/>
      <c r="S1341" s="131"/>
    </row>
    <row r="1342" spans="1:19" ht="15" customHeight="1">
      <c r="A1342" s="29"/>
      <c r="B1342" s="30"/>
      <c r="C1342" s="30"/>
      <c r="D1342" s="149"/>
      <c r="E1342" s="149"/>
      <c r="F1342" s="149"/>
      <c r="G1342" s="149"/>
      <c r="H1342" s="149"/>
      <c r="I1342" s="149"/>
      <c r="J1342" s="149"/>
      <c r="K1342" s="150"/>
      <c r="L1342" s="151"/>
      <c r="M1342" s="151"/>
      <c r="N1342" s="151"/>
      <c r="O1342" s="3"/>
      <c r="P1342" s="30"/>
      <c r="Q1342" s="23"/>
      <c r="R1342" s="3"/>
      <c r="S1342" s="131"/>
    </row>
    <row r="1343" spans="1:19" ht="15" customHeight="1">
      <c r="A1343" s="29"/>
      <c r="B1343" s="30"/>
      <c r="C1343" s="30"/>
      <c r="D1343" s="149"/>
      <c r="E1343" s="149"/>
      <c r="F1343" s="149"/>
      <c r="G1343" s="149"/>
      <c r="H1343" s="149"/>
      <c r="I1343" s="149"/>
      <c r="J1343" s="149"/>
      <c r="K1343" s="150"/>
      <c r="L1343" s="151"/>
      <c r="M1343" s="151"/>
      <c r="N1343" s="151"/>
      <c r="O1343" s="3"/>
      <c r="P1343" s="30"/>
      <c r="Q1343" s="23"/>
      <c r="R1343" s="3"/>
      <c r="S1343" s="131"/>
    </row>
    <row r="1344" spans="1:19" ht="15" customHeight="1">
      <c r="A1344" s="29"/>
      <c r="B1344" s="30"/>
      <c r="C1344" s="30"/>
      <c r="D1344" s="149"/>
      <c r="E1344" s="149"/>
      <c r="F1344" s="149"/>
      <c r="G1344" s="149"/>
      <c r="H1344" s="149"/>
      <c r="I1344" s="149"/>
      <c r="J1344" s="149"/>
      <c r="K1344" s="150"/>
      <c r="L1344" s="151"/>
      <c r="M1344" s="151"/>
      <c r="N1344" s="151"/>
      <c r="O1344" s="3"/>
      <c r="P1344" s="30"/>
      <c r="Q1344" s="23"/>
      <c r="R1344" s="3"/>
      <c r="S1344" s="131"/>
    </row>
    <row r="1345" spans="1:19" ht="15" customHeight="1">
      <c r="A1345" s="29"/>
      <c r="B1345" s="30"/>
      <c r="C1345" s="30"/>
      <c r="D1345" s="149"/>
      <c r="E1345" s="149"/>
      <c r="F1345" s="149"/>
      <c r="G1345" s="149"/>
      <c r="H1345" s="149"/>
      <c r="I1345" s="149"/>
      <c r="J1345" s="149"/>
      <c r="K1345" s="150"/>
      <c r="L1345" s="151"/>
      <c r="M1345" s="151"/>
      <c r="N1345" s="151"/>
      <c r="O1345" s="3"/>
      <c r="P1345" s="30"/>
      <c r="Q1345" s="23"/>
      <c r="R1345" s="3"/>
      <c r="S1345" s="131"/>
    </row>
    <row r="1346" spans="1:19" ht="15" customHeight="1">
      <c r="A1346" s="29"/>
      <c r="B1346" s="30"/>
      <c r="C1346" s="30"/>
      <c r="D1346" s="149"/>
      <c r="E1346" s="149"/>
      <c r="F1346" s="149"/>
      <c r="G1346" s="149"/>
      <c r="H1346" s="149"/>
      <c r="I1346" s="149"/>
      <c r="J1346" s="149"/>
      <c r="K1346" s="150"/>
      <c r="L1346" s="151"/>
      <c r="M1346" s="151"/>
      <c r="N1346" s="151"/>
      <c r="O1346" s="3"/>
      <c r="P1346" s="30"/>
      <c r="Q1346" s="23"/>
      <c r="R1346" s="3"/>
      <c r="S1346" s="131"/>
    </row>
    <row r="1347" spans="1:19" ht="15" customHeight="1">
      <c r="A1347" s="29"/>
      <c r="B1347" s="30"/>
      <c r="C1347" s="30"/>
      <c r="D1347" s="149"/>
      <c r="E1347" s="149"/>
      <c r="F1347" s="149"/>
      <c r="G1347" s="149"/>
      <c r="H1347" s="149"/>
      <c r="I1347" s="149"/>
      <c r="J1347" s="149"/>
      <c r="K1347" s="150"/>
      <c r="L1347" s="151"/>
      <c r="M1347" s="151"/>
      <c r="N1347" s="151"/>
      <c r="O1347" s="3"/>
      <c r="P1347" s="30"/>
      <c r="Q1347" s="23"/>
      <c r="R1347" s="3"/>
      <c r="S1347" s="131"/>
    </row>
    <row r="1348" spans="1:19" ht="15" customHeight="1">
      <c r="A1348" s="29"/>
      <c r="B1348" s="30"/>
      <c r="C1348" s="30"/>
      <c r="D1348" s="149"/>
      <c r="E1348" s="149"/>
      <c r="F1348" s="149"/>
      <c r="G1348" s="149"/>
      <c r="H1348" s="149"/>
      <c r="I1348" s="149"/>
      <c r="J1348" s="149"/>
      <c r="K1348" s="150"/>
      <c r="L1348" s="151"/>
      <c r="M1348" s="151"/>
      <c r="N1348" s="151"/>
      <c r="O1348" s="3"/>
      <c r="P1348" s="30"/>
      <c r="Q1348" s="23"/>
      <c r="R1348" s="3"/>
      <c r="S1348" s="131"/>
    </row>
    <row r="1349" spans="1:19" ht="15" customHeight="1">
      <c r="A1349" s="29"/>
      <c r="B1349" s="30"/>
      <c r="C1349" s="30"/>
      <c r="D1349" s="149"/>
      <c r="E1349" s="149"/>
      <c r="F1349" s="149"/>
      <c r="G1349" s="149"/>
      <c r="H1349" s="149"/>
      <c r="I1349" s="149"/>
      <c r="J1349" s="149"/>
      <c r="K1349" s="150"/>
      <c r="L1349" s="151"/>
      <c r="M1349" s="151"/>
      <c r="N1349" s="151"/>
      <c r="O1349" s="3"/>
      <c r="P1349" s="30"/>
      <c r="Q1349" s="23"/>
      <c r="R1349" s="3"/>
      <c r="S1349" s="131"/>
    </row>
    <row r="1350" spans="1:19" ht="15" customHeight="1">
      <c r="A1350" s="29"/>
      <c r="B1350" s="30"/>
      <c r="C1350" s="30"/>
      <c r="D1350" s="149"/>
      <c r="E1350" s="149"/>
      <c r="F1350" s="149"/>
      <c r="G1350" s="149"/>
      <c r="H1350" s="149"/>
      <c r="I1350" s="149"/>
      <c r="J1350" s="149"/>
      <c r="K1350" s="150"/>
      <c r="L1350" s="151"/>
      <c r="M1350" s="151"/>
      <c r="N1350" s="151"/>
      <c r="O1350" s="3"/>
      <c r="P1350" s="30"/>
      <c r="Q1350" s="23"/>
      <c r="R1350" s="3"/>
      <c r="S1350" s="131"/>
    </row>
    <row r="1351" spans="1:19" ht="15" customHeight="1">
      <c r="A1351" s="29"/>
      <c r="B1351" s="30"/>
      <c r="C1351" s="30"/>
      <c r="D1351" s="149"/>
      <c r="E1351" s="149"/>
      <c r="F1351" s="149"/>
      <c r="G1351" s="149"/>
      <c r="H1351" s="149"/>
      <c r="I1351" s="149"/>
      <c r="J1351" s="149"/>
      <c r="K1351" s="150"/>
      <c r="L1351" s="151"/>
      <c r="M1351" s="151"/>
      <c r="N1351" s="151"/>
      <c r="O1351" s="3"/>
      <c r="P1351" s="30"/>
      <c r="Q1351" s="23"/>
      <c r="R1351" s="3"/>
      <c r="S1351" s="131"/>
    </row>
    <row r="1352" spans="1:19" ht="15" customHeight="1">
      <c r="A1352" s="29"/>
      <c r="B1352" s="30"/>
      <c r="C1352" s="30"/>
      <c r="D1352" s="149"/>
      <c r="E1352" s="149"/>
      <c r="F1352" s="149"/>
      <c r="G1352" s="149"/>
      <c r="H1352" s="149"/>
      <c r="I1352" s="149"/>
      <c r="J1352" s="149"/>
      <c r="K1352" s="150"/>
      <c r="L1352" s="151"/>
      <c r="M1352" s="151"/>
      <c r="N1352" s="151"/>
      <c r="O1352" s="3"/>
      <c r="P1352" s="30"/>
      <c r="Q1352" s="23"/>
      <c r="R1352" s="3"/>
      <c r="S1352" s="131"/>
    </row>
    <row r="1353" spans="1:19" ht="15" customHeight="1">
      <c r="A1353" s="29"/>
      <c r="B1353" s="30"/>
      <c r="C1353" s="30"/>
      <c r="D1353" s="149"/>
      <c r="E1353" s="149"/>
      <c r="F1353" s="149"/>
      <c r="G1353" s="149"/>
      <c r="H1353" s="149"/>
      <c r="I1353" s="149"/>
      <c r="J1353" s="149"/>
      <c r="K1353" s="150"/>
      <c r="L1353" s="151"/>
      <c r="M1353" s="151"/>
      <c r="N1353" s="151"/>
      <c r="O1353" s="3"/>
      <c r="P1353" s="30"/>
      <c r="Q1353" s="23"/>
      <c r="R1353" s="3"/>
      <c r="S1353" s="131"/>
    </row>
    <row r="1354" spans="1:19" ht="15" customHeight="1">
      <c r="A1354" s="29"/>
      <c r="B1354" s="30"/>
      <c r="C1354" s="30"/>
      <c r="D1354" s="149"/>
      <c r="E1354" s="149"/>
      <c r="F1354" s="149"/>
      <c r="G1354" s="149"/>
      <c r="H1354" s="149"/>
      <c r="I1354" s="149"/>
      <c r="J1354" s="149"/>
      <c r="K1354" s="150"/>
      <c r="L1354" s="151"/>
      <c r="M1354" s="151"/>
      <c r="N1354" s="151"/>
      <c r="O1354" s="3"/>
      <c r="P1354" s="30"/>
      <c r="Q1354" s="23"/>
      <c r="R1354" s="3"/>
      <c r="S1354" s="131"/>
    </row>
    <row r="1355" spans="1:19" ht="15" customHeight="1">
      <c r="A1355" s="29"/>
      <c r="B1355" s="30"/>
      <c r="C1355" s="30"/>
      <c r="D1355" s="149"/>
      <c r="E1355" s="149"/>
      <c r="F1355" s="149"/>
      <c r="G1355" s="149"/>
      <c r="H1355" s="149"/>
      <c r="I1355" s="149"/>
      <c r="J1355" s="149"/>
      <c r="K1355" s="150"/>
      <c r="L1355" s="151"/>
      <c r="M1355" s="151"/>
      <c r="N1355" s="151"/>
      <c r="O1355" s="3"/>
      <c r="P1355" s="30"/>
      <c r="Q1355" s="23"/>
      <c r="R1355" s="3"/>
      <c r="S1355" s="131"/>
    </row>
    <row r="1356" spans="1:19" ht="15" customHeight="1">
      <c r="A1356" s="29"/>
      <c r="B1356" s="30"/>
      <c r="C1356" s="30"/>
      <c r="D1356" s="149"/>
      <c r="E1356" s="149"/>
      <c r="F1356" s="149"/>
      <c r="G1356" s="149"/>
      <c r="H1356" s="149"/>
      <c r="I1356" s="149"/>
      <c r="J1356" s="149"/>
      <c r="K1356" s="150"/>
      <c r="L1356" s="151"/>
      <c r="M1356" s="151"/>
      <c r="N1356" s="151"/>
      <c r="O1356" s="3"/>
      <c r="P1356" s="30"/>
      <c r="Q1356" s="23"/>
      <c r="R1356" s="3"/>
      <c r="S1356" s="131"/>
    </row>
    <row r="1357" spans="1:19" ht="15" customHeight="1">
      <c r="A1357" s="29"/>
      <c r="B1357" s="30"/>
      <c r="C1357" s="30"/>
      <c r="D1357" s="149"/>
      <c r="E1357" s="149"/>
      <c r="F1357" s="149"/>
      <c r="G1357" s="149"/>
      <c r="H1357" s="149"/>
      <c r="I1357" s="149"/>
      <c r="J1357" s="149"/>
      <c r="K1357" s="150"/>
      <c r="L1357" s="151"/>
      <c r="M1357" s="151"/>
      <c r="N1357" s="151"/>
      <c r="O1357" s="3"/>
      <c r="P1357" s="30"/>
      <c r="Q1357" s="23"/>
      <c r="R1357" s="3"/>
      <c r="S1357" s="131"/>
    </row>
    <row r="1358" spans="1:19" ht="15" customHeight="1">
      <c r="A1358" s="29"/>
      <c r="B1358" s="30"/>
      <c r="C1358" s="30"/>
      <c r="D1358" s="149"/>
      <c r="E1358" s="149"/>
      <c r="F1358" s="149"/>
      <c r="G1358" s="149"/>
      <c r="H1358" s="149"/>
      <c r="I1358" s="149"/>
      <c r="J1358" s="149"/>
      <c r="K1358" s="150"/>
      <c r="L1358" s="151"/>
      <c r="M1358" s="151"/>
      <c r="N1358" s="151"/>
      <c r="O1358" s="3"/>
      <c r="P1358" s="30"/>
      <c r="Q1358" s="23"/>
      <c r="R1358" s="3"/>
      <c r="S1358" s="131"/>
    </row>
    <row r="1359" spans="1:19" ht="15" customHeight="1">
      <c r="A1359" s="29"/>
      <c r="B1359" s="30"/>
      <c r="C1359" s="30"/>
      <c r="D1359" s="149"/>
      <c r="E1359" s="149"/>
      <c r="F1359" s="149"/>
      <c r="G1359" s="149"/>
      <c r="H1359" s="149"/>
      <c r="I1359" s="149"/>
      <c r="J1359" s="149"/>
      <c r="K1359" s="150"/>
      <c r="L1359" s="151"/>
      <c r="M1359" s="151"/>
      <c r="N1359" s="151"/>
      <c r="O1359" s="3"/>
      <c r="P1359" s="30"/>
      <c r="Q1359" s="23"/>
      <c r="R1359" s="3"/>
      <c r="S1359" s="131"/>
    </row>
    <row r="1360" spans="1:19" ht="15" customHeight="1">
      <c r="A1360" s="29"/>
      <c r="B1360" s="30"/>
      <c r="C1360" s="30"/>
      <c r="D1360" s="149"/>
      <c r="E1360" s="149"/>
      <c r="F1360" s="149"/>
      <c r="G1360" s="149"/>
      <c r="H1360" s="149"/>
      <c r="I1360" s="149"/>
      <c r="J1360" s="149"/>
      <c r="K1360" s="150"/>
      <c r="L1360" s="151"/>
      <c r="M1360" s="151"/>
      <c r="N1360" s="151"/>
      <c r="O1360" s="3"/>
      <c r="P1360" s="30"/>
      <c r="Q1360" s="23"/>
      <c r="R1360" s="3"/>
      <c r="S1360" s="131"/>
    </row>
    <row r="1361" spans="1:19" ht="15" customHeight="1">
      <c r="A1361" s="29"/>
      <c r="B1361" s="30"/>
      <c r="C1361" s="30"/>
      <c r="D1361" s="149"/>
      <c r="E1361" s="149"/>
      <c r="F1361" s="149"/>
      <c r="G1361" s="149"/>
      <c r="H1361" s="149"/>
      <c r="I1361" s="149"/>
      <c r="J1361" s="149"/>
      <c r="K1361" s="150"/>
      <c r="L1361" s="151"/>
      <c r="M1361" s="151"/>
      <c r="N1361" s="151"/>
      <c r="O1361" s="3"/>
      <c r="P1361" s="30"/>
      <c r="Q1361" s="23"/>
      <c r="R1361" s="3"/>
      <c r="S1361" s="131"/>
    </row>
    <row r="1362" spans="1:19" ht="15" customHeight="1">
      <c r="A1362" s="29"/>
      <c r="B1362" s="30"/>
      <c r="C1362" s="30"/>
      <c r="D1362" s="149"/>
      <c r="E1362" s="149"/>
      <c r="F1362" s="149"/>
      <c r="G1362" s="149"/>
      <c r="H1362" s="149"/>
      <c r="I1362" s="149"/>
      <c r="J1362" s="149"/>
      <c r="K1362" s="150"/>
      <c r="L1362" s="151"/>
      <c r="M1362" s="151"/>
      <c r="N1362" s="151"/>
      <c r="O1362" s="3"/>
      <c r="P1362" s="30"/>
      <c r="Q1362" s="23"/>
      <c r="R1362" s="3"/>
      <c r="S1362" s="131"/>
    </row>
    <row r="1363" spans="1:19" ht="15" customHeight="1">
      <c r="A1363" s="29"/>
      <c r="B1363" s="30"/>
      <c r="C1363" s="30"/>
      <c r="D1363" s="149"/>
      <c r="E1363" s="149"/>
      <c r="F1363" s="149"/>
      <c r="G1363" s="149"/>
      <c r="H1363" s="149"/>
      <c r="I1363" s="149"/>
      <c r="J1363" s="149"/>
      <c r="K1363" s="150"/>
      <c r="L1363" s="151"/>
      <c r="M1363" s="151"/>
      <c r="N1363" s="151"/>
      <c r="O1363" s="3"/>
      <c r="P1363" s="30"/>
      <c r="Q1363" s="23"/>
      <c r="R1363" s="3"/>
      <c r="S1363" s="131"/>
    </row>
    <row r="1364" spans="1:19" ht="15" customHeight="1">
      <c r="A1364" s="29"/>
      <c r="B1364" s="30"/>
      <c r="C1364" s="30"/>
      <c r="D1364" s="149"/>
      <c r="E1364" s="149"/>
      <c r="F1364" s="149"/>
      <c r="G1364" s="149"/>
      <c r="H1364" s="149"/>
      <c r="I1364" s="149"/>
      <c r="J1364" s="149"/>
      <c r="K1364" s="150"/>
      <c r="L1364" s="151"/>
      <c r="M1364" s="151"/>
      <c r="N1364" s="151"/>
      <c r="O1364" s="3"/>
      <c r="P1364" s="30"/>
      <c r="Q1364" s="23"/>
      <c r="R1364" s="3"/>
      <c r="S1364" s="131"/>
    </row>
    <row r="1365" spans="1:19" ht="15" customHeight="1">
      <c r="A1365" s="29"/>
      <c r="B1365" s="30"/>
      <c r="C1365" s="30"/>
      <c r="D1365" s="149"/>
      <c r="E1365" s="149"/>
      <c r="F1365" s="149"/>
      <c r="G1365" s="149"/>
      <c r="H1365" s="149"/>
      <c r="I1365" s="149"/>
      <c r="J1365" s="149"/>
      <c r="K1365" s="150"/>
      <c r="L1365" s="151"/>
      <c r="M1365" s="151"/>
      <c r="N1365" s="151"/>
      <c r="O1365" s="3"/>
      <c r="P1365" s="30"/>
      <c r="Q1365" s="23"/>
      <c r="R1365" s="3"/>
      <c r="S1365" s="131"/>
    </row>
    <row r="1366" spans="1:19" ht="15" customHeight="1">
      <c r="A1366" s="29"/>
      <c r="B1366" s="30"/>
      <c r="C1366" s="30"/>
      <c r="D1366" s="149"/>
      <c r="E1366" s="149"/>
      <c r="F1366" s="149"/>
      <c r="G1366" s="149"/>
      <c r="H1366" s="149"/>
      <c r="I1366" s="149"/>
      <c r="J1366" s="149"/>
      <c r="K1366" s="150"/>
      <c r="L1366" s="151"/>
      <c r="M1366" s="151"/>
      <c r="N1366" s="151"/>
      <c r="O1366" s="3"/>
      <c r="P1366" s="30"/>
      <c r="Q1366" s="23"/>
      <c r="R1366" s="3"/>
      <c r="S1366" s="131"/>
    </row>
    <row r="1367" spans="1:19" ht="15" customHeight="1">
      <c r="A1367" s="29"/>
      <c r="B1367" s="30"/>
      <c r="C1367" s="30"/>
      <c r="D1367" s="149"/>
      <c r="E1367" s="149"/>
      <c r="F1367" s="149"/>
      <c r="G1367" s="149"/>
      <c r="H1367" s="149"/>
      <c r="I1367" s="149"/>
      <c r="J1367" s="149"/>
      <c r="K1367" s="150"/>
      <c r="L1367" s="151"/>
      <c r="M1367" s="151"/>
      <c r="N1367" s="151"/>
      <c r="O1367" s="3"/>
      <c r="P1367" s="30"/>
      <c r="Q1367" s="23"/>
      <c r="R1367" s="3"/>
      <c r="S1367" s="131"/>
    </row>
    <row r="1368" spans="1:19" ht="15" customHeight="1">
      <c r="A1368" s="29"/>
      <c r="B1368" s="30"/>
      <c r="C1368" s="30"/>
      <c r="D1368" s="149"/>
      <c r="E1368" s="149"/>
      <c r="F1368" s="149"/>
      <c r="G1368" s="149"/>
      <c r="H1368" s="149"/>
      <c r="I1368" s="149"/>
      <c r="J1368" s="149"/>
      <c r="K1368" s="150"/>
      <c r="L1368" s="151"/>
      <c r="M1368" s="151"/>
      <c r="N1368" s="151"/>
      <c r="O1368" s="3"/>
      <c r="P1368" s="30"/>
      <c r="Q1368" s="23"/>
      <c r="R1368" s="3"/>
      <c r="S1368" s="131"/>
    </row>
    <row r="1369" spans="1:19" ht="15" customHeight="1">
      <c r="A1369" s="29"/>
      <c r="B1369" s="30"/>
      <c r="C1369" s="30"/>
      <c r="D1369" s="149"/>
      <c r="E1369" s="149"/>
      <c r="F1369" s="149"/>
      <c r="G1369" s="149"/>
      <c r="H1369" s="149"/>
      <c r="I1369" s="149"/>
      <c r="J1369" s="149"/>
      <c r="K1369" s="150"/>
      <c r="L1369" s="151"/>
      <c r="M1369" s="151"/>
      <c r="N1369" s="151"/>
      <c r="O1369" s="3"/>
      <c r="P1369" s="30"/>
      <c r="Q1369" s="23"/>
      <c r="R1369" s="3"/>
      <c r="S1369" s="131"/>
    </row>
    <row r="1370" spans="1:19" ht="15" customHeight="1">
      <c r="A1370" s="29"/>
      <c r="B1370" s="30"/>
      <c r="C1370" s="30"/>
      <c r="D1370" s="149"/>
      <c r="E1370" s="149"/>
      <c r="F1370" s="149"/>
      <c r="G1370" s="149"/>
      <c r="H1370" s="149"/>
      <c r="I1370" s="149"/>
      <c r="J1370" s="149"/>
      <c r="K1370" s="150"/>
      <c r="L1370" s="151"/>
      <c r="M1370" s="151"/>
      <c r="N1370" s="151"/>
      <c r="O1370" s="3"/>
      <c r="P1370" s="30"/>
      <c r="Q1370" s="23"/>
      <c r="R1370" s="3"/>
      <c r="S1370" s="131"/>
    </row>
    <row r="1371" spans="1:19" ht="15" customHeight="1">
      <c r="A1371" s="29"/>
      <c r="B1371" s="30"/>
      <c r="C1371" s="30"/>
      <c r="D1371" s="149"/>
      <c r="E1371" s="149"/>
      <c r="F1371" s="149"/>
      <c r="G1371" s="149"/>
      <c r="H1371" s="149"/>
      <c r="I1371" s="149"/>
      <c r="J1371" s="149"/>
      <c r="K1371" s="150"/>
      <c r="L1371" s="151"/>
      <c r="M1371" s="151"/>
      <c r="N1371" s="151"/>
      <c r="O1371" s="3"/>
      <c r="P1371" s="30"/>
      <c r="Q1371" s="23"/>
      <c r="R1371" s="3"/>
      <c r="S1371" s="131"/>
    </row>
    <row r="1372" spans="1:19" ht="15" customHeight="1">
      <c r="A1372" s="29"/>
      <c r="B1372" s="30"/>
      <c r="C1372" s="30"/>
      <c r="D1372" s="149"/>
      <c r="E1372" s="149"/>
      <c r="F1372" s="149"/>
      <c r="G1372" s="149"/>
      <c r="H1372" s="149"/>
      <c r="I1372" s="149"/>
      <c r="J1372" s="149"/>
      <c r="K1372" s="150"/>
      <c r="L1372" s="151"/>
      <c r="M1372" s="151"/>
      <c r="N1372" s="151"/>
      <c r="O1372" s="3"/>
      <c r="P1372" s="30"/>
      <c r="Q1372" s="23"/>
      <c r="R1372" s="3"/>
      <c r="S1372" s="131"/>
    </row>
    <row r="1373" spans="1:19" ht="15" customHeight="1">
      <c r="A1373" s="29"/>
      <c r="B1373" s="30"/>
      <c r="C1373" s="30"/>
      <c r="D1373" s="149"/>
      <c r="E1373" s="149"/>
      <c r="F1373" s="149"/>
      <c r="G1373" s="149"/>
      <c r="H1373" s="149"/>
      <c r="I1373" s="149"/>
      <c r="J1373" s="149"/>
      <c r="K1373" s="150"/>
      <c r="L1373" s="151"/>
      <c r="M1373" s="151"/>
      <c r="N1373" s="151"/>
      <c r="O1373" s="3"/>
      <c r="P1373" s="30"/>
      <c r="Q1373" s="23"/>
      <c r="R1373" s="3"/>
      <c r="S1373" s="131"/>
    </row>
    <row r="1374" spans="1:19" ht="15" customHeight="1">
      <c r="A1374" s="29"/>
      <c r="B1374" s="30"/>
      <c r="C1374" s="30"/>
      <c r="D1374" s="149"/>
      <c r="E1374" s="149"/>
      <c r="F1374" s="149"/>
      <c r="G1374" s="149"/>
      <c r="H1374" s="149"/>
      <c r="I1374" s="149"/>
      <c r="J1374" s="149"/>
      <c r="K1374" s="150"/>
      <c r="L1374" s="151"/>
      <c r="M1374" s="151"/>
      <c r="N1374" s="151"/>
      <c r="O1374" s="3"/>
      <c r="P1374" s="30"/>
      <c r="Q1374" s="23"/>
      <c r="R1374" s="3"/>
      <c r="S1374" s="131"/>
    </row>
    <row r="1375" spans="1:19" ht="15" customHeight="1">
      <c r="A1375" s="29"/>
      <c r="B1375" s="30"/>
      <c r="C1375" s="30"/>
      <c r="D1375" s="149"/>
      <c r="E1375" s="149"/>
      <c r="F1375" s="149"/>
      <c r="G1375" s="149"/>
      <c r="H1375" s="149"/>
      <c r="I1375" s="149"/>
      <c r="J1375" s="149"/>
      <c r="K1375" s="150"/>
      <c r="L1375" s="151"/>
      <c r="M1375" s="151"/>
      <c r="N1375" s="151"/>
      <c r="O1375" s="3"/>
      <c r="P1375" s="30"/>
      <c r="Q1375" s="23"/>
      <c r="R1375" s="3"/>
      <c r="S1375" s="131"/>
    </row>
    <row r="1376" spans="1:19" ht="15" customHeight="1">
      <c r="A1376" s="29"/>
      <c r="B1376" s="30"/>
      <c r="C1376" s="30"/>
      <c r="D1376" s="149"/>
      <c r="E1376" s="149"/>
      <c r="F1376" s="149"/>
      <c r="G1376" s="149"/>
      <c r="H1376" s="149"/>
      <c r="I1376" s="149"/>
      <c r="J1376" s="149"/>
      <c r="K1376" s="150"/>
      <c r="L1376" s="151"/>
      <c r="M1376" s="151"/>
      <c r="N1376" s="151"/>
      <c r="O1376" s="3"/>
      <c r="P1376" s="30"/>
      <c r="Q1376" s="23"/>
      <c r="R1376" s="3"/>
      <c r="S1376" s="131"/>
    </row>
    <row r="1377" spans="1:19" ht="15" customHeight="1">
      <c r="A1377" s="29"/>
      <c r="B1377" s="30"/>
      <c r="C1377" s="30"/>
      <c r="D1377" s="149"/>
      <c r="E1377" s="149"/>
      <c r="F1377" s="149"/>
      <c r="G1377" s="149"/>
      <c r="H1377" s="149"/>
      <c r="I1377" s="149"/>
      <c r="J1377" s="149"/>
      <c r="K1377" s="150"/>
      <c r="L1377" s="151"/>
      <c r="M1377" s="151"/>
      <c r="N1377" s="151"/>
      <c r="O1377" s="3"/>
      <c r="P1377" s="30"/>
      <c r="Q1377" s="23"/>
      <c r="R1377" s="3"/>
      <c r="S1377" s="131"/>
    </row>
    <row r="1378" spans="1:19" ht="15" customHeight="1">
      <c r="A1378" s="29"/>
      <c r="B1378" s="30"/>
      <c r="C1378" s="30"/>
      <c r="D1378" s="149"/>
      <c r="E1378" s="149"/>
      <c r="F1378" s="149"/>
      <c r="G1378" s="149"/>
      <c r="H1378" s="149"/>
      <c r="I1378" s="149"/>
      <c r="J1378" s="149"/>
      <c r="K1378" s="150"/>
      <c r="L1378" s="151"/>
      <c r="M1378" s="151"/>
      <c r="N1378" s="151"/>
      <c r="O1378" s="3"/>
      <c r="P1378" s="30"/>
      <c r="Q1378" s="23"/>
      <c r="R1378" s="3"/>
      <c r="S1378" s="131"/>
    </row>
    <row r="1379" spans="1:19" ht="15" customHeight="1">
      <c r="A1379" s="29"/>
      <c r="B1379" s="30"/>
      <c r="C1379" s="30"/>
      <c r="D1379" s="149"/>
      <c r="E1379" s="149"/>
      <c r="F1379" s="149"/>
      <c r="G1379" s="149"/>
      <c r="H1379" s="149"/>
      <c r="I1379" s="149"/>
      <c r="J1379" s="149"/>
      <c r="K1379" s="150"/>
      <c r="L1379" s="151"/>
      <c r="M1379" s="151"/>
      <c r="N1379" s="151"/>
      <c r="O1379" s="3"/>
      <c r="P1379" s="30"/>
      <c r="Q1379" s="23"/>
      <c r="R1379" s="3"/>
      <c r="S1379" s="131"/>
    </row>
    <row r="1380" spans="1:19" ht="15" customHeight="1">
      <c r="A1380" s="29"/>
      <c r="B1380" s="30"/>
      <c r="C1380" s="30"/>
      <c r="D1380" s="149"/>
      <c r="E1380" s="149"/>
      <c r="F1380" s="149"/>
      <c r="G1380" s="149"/>
      <c r="H1380" s="149"/>
      <c r="I1380" s="149"/>
      <c r="J1380" s="149"/>
      <c r="K1380" s="150"/>
      <c r="L1380" s="151"/>
      <c r="M1380" s="151"/>
      <c r="N1380" s="151"/>
      <c r="O1380" s="3"/>
      <c r="P1380" s="30"/>
      <c r="Q1380" s="23"/>
      <c r="R1380" s="3"/>
      <c r="S1380" s="131"/>
    </row>
    <row r="1381" spans="1:19" ht="15" customHeight="1">
      <c r="A1381" s="29"/>
      <c r="B1381" s="30"/>
      <c r="C1381" s="30"/>
      <c r="D1381" s="149"/>
      <c r="E1381" s="149"/>
      <c r="F1381" s="149"/>
      <c r="G1381" s="149"/>
      <c r="H1381" s="149"/>
      <c r="I1381" s="149"/>
      <c r="J1381" s="149"/>
      <c r="K1381" s="150"/>
      <c r="L1381" s="151"/>
      <c r="M1381" s="151"/>
      <c r="N1381" s="151"/>
      <c r="O1381" s="3"/>
      <c r="P1381" s="30"/>
      <c r="Q1381" s="23"/>
      <c r="R1381" s="3"/>
      <c r="S1381" s="131"/>
    </row>
    <row r="1382" spans="1:19" ht="15" customHeight="1">
      <c r="A1382" s="29"/>
      <c r="B1382" s="30"/>
      <c r="C1382" s="30"/>
      <c r="D1382" s="149"/>
      <c r="E1382" s="149"/>
      <c r="F1382" s="149"/>
      <c r="G1382" s="149"/>
      <c r="H1382" s="149"/>
      <c r="I1382" s="149"/>
      <c r="J1382" s="149"/>
      <c r="K1382" s="150"/>
      <c r="L1382" s="151"/>
      <c r="M1382" s="151"/>
      <c r="N1382" s="151"/>
      <c r="O1382" s="3"/>
      <c r="P1382" s="30"/>
      <c r="Q1382" s="23"/>
      <c r="R1382" s="3"/>
      <c r="S1382" s="131"/>
    </row>
    <row r="1383" spans="1:19" ht="15" customHeight="1">
      <c r="A1383" s="29"/>
      <c r="B1383" s="30"/>
      <c r="C1383" s="30"/>
      <c r="D1383" s="149"/>
      <c r="E1383" s="149"/>
      <c r="F1383" s="149"/>
      <c r="G1383" s="149"/>
      <c r="H1383" s="149"/>
      <c r="I1383" s="149"/>
      <c r="J1383" s="149"/>
      <c r="K1383" s="150"/>
      <c r="L1383" s="151"/>
      <c r="M1383" s="151"/>
      <c r="N1383" s="151"/>
      <c r="O1383" s="3"/>
      <c r="P1383" s="30"/>
      <c r="Q1383" s="23"/>
      <c r="R1383" s="3"/>
      <c r="S1383" s="131"/>
    </row>
    <row r="1384" spans="1:19" ht="15" customHeight="1">
      <c r="A1384" s="29"/>
      <c r="B1384" s="30"/>
      <c r="C1384" s="30"/>
      <c r="D1384" s="149"/>
      <c r="E1384" s="149"/>
      <c r="F1384" s="149"/>
      <c r="G1384" s="149"/>
      <c r="H1384" s="149"/>
      <c r="I1384" s="149"/>
      <c r="J1384" s="149"/>
      <c r="K1384" s="150"/>
      <c r="L1384" s="151"/>
      <c r="M1384" s="151"/>
      <c r="N1384" s="151"/>
      <c r="O1384" s="3"/>
      <c r="P1384" s="30"/>
      <c r="Q1384" s="23"/>
      <c r="R1384" s="3"/>
      <c r="S1384" s="131"/>
    </row>
    <row r="1385" spans="1:19" ht="15" customHeight="1">
      <c r="A1385" s="29"/>
      <c r="B1385" s="30"/>
      <c r="C1385" s="30"/>
      <c r="D1385" s="149"/>
      <c r="E1385" s="149"/>
      <c r="F1385" s="149"/>
      <c r="G1385" s="149"/>
      <c r="H1385" s="149"/>
      <c r="I1385" s="149"/>
      <c r="J1385" s="149"/>
      <c r="K1385" s="150"/>
      <c r="L1385" s="151"/>
      <c r="M1385" s="151"/>
      <c r="N1385" s="151"/>
      <c r="O1385" s="3"/>
      <c r="P1385" s="30"/>
      <c r="Q1385" s="23"/>
      <c r="R1385" s="3"/>
      <c r="S1385" s="131"/>
    </row>
    <row r="1386" spans="1:19" ht="15" customHeight="1">
      <c r="A1386" s="29"/>
      <c r="B1386" s="30"/>
      <c r="C1386" s="30"/>
      <c r="D1386" s="149"/>
      <c r="E1386" s="149"/>
      <c r="F1386" s="149"/>
      <c r="G1386" s="149"/>
      <c r="H1386" s="149"/>
      <c r="I1386" s="149"/>
      <c r="J1386" s="149"/>
      <c r="K1386" s="150"/>
      <c r="L1386" s="151"/>
      <c r="M1386" s="151"/>
      <c r="N1386" s="151"/>
      <c r="O1386" s="3"/>
      <c r="P1386" s="30"/>
      <c r="Q1386" s="23"/>
      <c r="R1386" s="3"/>
      <c r="S1386" s="131"/>
    </row>
    <row r="1387" spans="1:19" ht="15" customHeight="1">
      <c r="A1387" s="29"/>
      <c r="B1387" s="30"/>
      <c r="C1387" s="30"/>
      <c r="D1387" s="149"/>
      <c r="E1387" s="149"/>
      <c r="F1387" s="149"/>
      <c r="G1387" s="149"/>
      <c r="H1387" s="149"/>
      <c r="I1387" s="149"/>
      <c r="J1387" s="149"/>
      <c r="K1387" s="150"/>
      <c r="L1387" s="151"/>
      <c r="M1387" s="151"/>
      <c r="N1387" s="151"/>
      <c r="O1387" s="3"/>
      <c r="P1387" s="30"/>
      <c r="Q1387" s="23"/>
      <c r="R1387" s="3"/>
      <c r="S1387" s="131"/>
    </row>
    <row r="1388" spans="1:19" ht="15" customHeight="1">
      <c r="A1388" s="29"/>
      <c r="B1388" s="30"/>
      <c r="C1388" s="30"/>
      <c r="D1388" s="149"/>
      <c r="E1388" s="149"/>
      <c r="F1388" s="149"/>
      <c r="G1388" s="149"/>
      <c r="H1388" s="149"/>
      <c r="I1388" s="149"/>
      <c r="J1388" s="149"/>
      <c r="K1388" s="150"/>
      <c r="L1388" s="151"/>
      <c r="M1388" s="151"/>
      <c r="N1388" s="151"/>
      <c r="O1388" s="3"/>
      <c r="P1388" s="30"/>
      <c r="Q1388" s="23"/>
      <c r="R1388" s="3"/>
      <c r="S1388" s="131"/>
    </row>
    <row r="1389" spans="1:19" ht="15" customHeight="1">
      <c r="A1389" s="29"/>
      <c r="B1389" s="30"/>
      <c r="C1389" s="30"/>
      <c r="D1389" s="149"/>
      <c r="E1389" s="149"/>
      <c r="F1389" s="149"/>
      <c r="G1389" s="149"/>
      <c r="H1389" s="149"/>
      <c r="I1389" s="149"/>
      <c r="J1389" s="149"/>
      <c r="K1389" s="150"/>
      <c r="L1389" s="151"/>
      <c r="M1389" s="151"/>
      <c r="N1389" s="151"/>
      <c r="O1389" s="3"/>
      <c r="P1389" s="30"/>
      <c r="Q1389" s="23"/>
      <c r="R1389" s="3"/>
      <c r="S1389" s="131"/>
    </row>
    <row r="1390" spans="1:19" ht="15" customHeight="1">
      <c r="A1390" s="29"/>
      <c r="B1390" s="30"/>
      <c r="C1390" s="30"/>
      <c r="D1390" s="149"/>
      <c r="E1390" s="149"/>
      <c r="F1390" s="149"/>
      <c r="G1390" s="149"/>
      <c r="H1390" s="149"/>
      <c r="I1390" s="149"/>
      <c r="J1390" s="149"/>
      <c r="K1390" s="150"/>
      <c r="L1390" s="151"/>
      <c r="M1390" s="151"/>
      <c r="N1390" s="151"/>
      <c r="O1390" s="3"/>
      <c r="P1390" s="30"/>
      <c r="Q1390" s="23"/>
      <c r="R1390" s="3"/>
      <c r="S1390" s="131"/>
    </row>
    <row r="1391" spans="1:19" ht="15" customHeight="1">
      <c r="A1391" s="29"/>
      <c r="B1391" s="30"/>
      <c r="C1391" s="30"/>
      <c r="D1391" s="149"/>
      <c r="E1391" s="149"/>
      <c r="F1391" s="149"/>
      <c r="G1391" s="149"/>
      <c r="H1391" s="149"/>
      <c r="I1391" s="149"/>
      <c r="J1391" s="149"/>
      <c r="K1391" s="150"/>
      <c r="L1391" s="151"/>
      <c r="M1391" s="151"/>
      <c r="N1391" s="151"/>
      <c r="O1391" s="3"/>
      <c r="P1391" s="30"/>
      <c r="Q1391" s="23"/>
      <c r="R1391" s="3"/>
      <c r="S1391" s="131"/>
    </row>
    <row r="1392" spans="1:19" ht="15" customHeight="1">
      <c r="A1392" s="29"/>
      <c r="B1392" s="30"/>
      <c r="C1392" s="30"/>
      <c r="D1392" s="149"/>
      <c r="E1392" s="149"/>
      <c r="F1392" s="149"/>
      <c r="G1392" s="149"/>
      <c r="H1392" s="149"/>
      <c r="I1392" s="149"/>
      <c r="J1392" s="149"/>
      <c r="K1392" s="150"/>
      <c r="L1392" s="151"/>
      <c r="M1392" s="151"/>
      <c r="N1392" s="151"/>
      <c r="O1392" s="3"/>
      <c r="P1392" s="30"/>
      <c r="Q1392" s="23"/>
      <c r="R1392" s="3"/>
      <c r="S1392" s="131"/>
    </row>
    <row r="1393" spans="1:19" ht="15" customHeight="1">
      <c r="A1393" s="29"/>
      <c r="B1393" s="30"/>
      <c r="C1393" s="30"/>
      <c r="D1393" s="149"/>
      <c r="E1393" s="149"/>
      <c r="F1393" s="149"/>
      <c r="G1393" s="149"/>
      <c r="H1393" s="149"/>
      <c r="I1393" s="149"/>
      <c r="J1393" s="149"/>
      <c r="K1393" s="150"/>
      <c r="L1393" s="151"/>
      <c r="M1393" s="151"/>
      <c r="N1393" s="151"/>
      <c r="O1393" s="3"/>
      <c r="P1393" s="30"/>
      <c r="Q1393" s="23"/>
      <c r="R1393" s="3"/>
      <c r="S1393" s="131"/>
    </row>
    <row r="1394" spans="1:19" ht="15" customHeight="1">
      <c r="A1394" s="29"/>
      <c r="B1394" s="30"/>
      <c r="C1394" s="30"/>
      <c r="D1394" s="149"/>
      <c r="E1394" s="149"/>
      <c r="F1394" s="149"/>
      <c r="G1394" s="149"/>
      <c r="H1394" s="149"/>
      <c r="I1394" s="149"/>
      <c r="J1394" s="149"/>
      <c r="K1394" s="150"/>
      <c r="L1394" s="151"/>
      <c r="M1394" s="151"/>
      <c r="N1394" s="151"/>
      <c r="O1394" s="3"/>
      <c r="P1394" s="30"/>
      <c r="Q1394" s="23"/>
      <c r="R1394" s="3"/>
      <c r="S1394" s="131"/>
    </row>
    <row r="1395" spans="1:19" ht="15" customHeight="1">
      <c r="A1395" s="29"/>
      <c r="B1395" s="30"/>
      <c r="C1395" s="30"/>
      <c r="D1395" s="149"/>
      <c r="E1395" s="149"/>
      <c r="F1395" s="149"/>
      <c r="G1395" s="149"/>
      <c r="H1395" s="149"/>
      <c r="I1395" s="149"/>
      <c r="J1395" s="149"/>
      <c r="K1395" s="150"/>
      <c r="L1395" s="151"/>
      <c r="M1395" s="151"/>
      <c r="N1395" s="151"/>
      <c r="O1395" s="3"/>
      <c r="P1395" s="30"/>
      <c r="Q1395" s="23"/>
      <c r="R1395" s="3"/>
      <c r="S1395" s="131"/>
    </row>
    <row r="1396" spans="1:19" ht="15" customHeight="1">
      <c r="A1396" s="29"/>
      <c r="B1396" s="30"/>
      <c r="C1396" s="30"/>
      <c r="D1396" s="149"/>
      <c r="E1396" s="149"/>
      <c r="F1396" s="149"/>
      <c r="G1396" s="149"/>
      <c r="H1396" s="149"/>
      <c r="I1396" s="149"/>
      <c r="J1396" s="149"/>
      <c r="K1396" s="150"/>
      <c r="L1396" s="151"/>
      <c r="M1396" s="151"/>
      <c r="N1396" s="151"/>
      <c r="O1396" s="3"/>
      <c r="P1396" s="30"/>
      <c r="Q1396" s="23"/>
      <c r="R1396" s="3"/>
      <c r="S1396" s="131"/>
    </row>
    <row r="1397" spans="1:19" ht="15" customHeight="1">
      <c r="A1397" s="29"/>
      <c r="B1397" s="30"/>
      <c r="C1397" s="30"/>
      <c r="D1397" s="149"/>
      <c r="E1397" s="149"/>
      <c r="F1397" s="149"/>
      <c r="G1397" s="149"/>
      <c r="H1397" s="149"/>
      <c r="I1397" s="149"/>
      <c r="J1397" s="149"/>
      <c r="K1397" s="150"/>
      <c r="L1397" s="151"/>
      <c r="M1397" s="151"/>
      <c r="N1397" s="151"/>
      <c r="O1397" s="3"/>
      <c r="P1397" s="30"/>
      <c r="Q1397" s="23"/>
      <c r="R1397" s="3"/>
      <c r="S1397" s="131"/>
    </row>
    <row r="1398" spans="1:19" ht="15" customHeight="1">
      <c r="A1398" s="29"/>
      <c r="B1398" s="30"/>
      <c r="C1398" s="30"/>
      <c r="D1398" s="149"/>
      <c r="E1398" s="149"/>
      <c r="F1398" s="149"/>
      <c r="G1398" s="149"/>
      <c r="H1398" s="149"/>
      <c r="I1398" s="149"/>
      <c r="J1398" s="149"/>
      <c r="K1398" s="150"/>
      <c r="L1398" s="151"/>
      <c r="M1398" s="151"/>
      <c r="N1398" s="151"/>
      <c r="O1398" s="3"/>
      <c r="P1398" s="30"/>
      <c r="Q1398" s="23"/>
      <c r="R1398" s="3"/>
      <c r="S1398" s="131"/>
    </row>
    <row r="1399" spans="1:19" ht="15" customHeight="1">
      <c r="A1399" s="29"/>
      <c r="B1399" s="30"/>
      <c r="C1399" s="30"/>
      <c r="D1399" s="149"/>
      <c r="E1399" s="149"/>
      <c r="F1399" s="149"/>
      <c r="G1399" s="149"/>
      <c r="H1399" s="149"/>
      <c r="I1399" s="149"/>
      <c r="J1399" s="149"/>
      <c r="K1399" s="150"/>
      <c r="L1399" s="151"/>
      <c r="M1399" s="151"/>
      <c r="N1399" s="151"/>
      <c r="O1399" s="3"/>
      <c r="P1399" s="30"/>
      <c r="Q1399" s="23"/>
      <c r="R1399" s="3"/>
      <c r="S1399" s="131"/>
    </row>
    <row r="1400" spans="1:19" ht="15" customHeight="1">
      <c r="A1400" s="29"/>
      <c r="B1400" s="30"/>
      <c r="C1400" s="30"/>
      <c r="D1400" s="149"/>
      <c r="E1400" s="149"/>
      <c r="F1400" s="149"/>
      <c r="G1400" s="149"/>
      <c r="H1400" s="149"/>
      <c r="I1400" s="149"/>
      <c r="J1400" s="149"/>
      <c r="K1400" s="150"/>
      <c r="L1400" s="151"/>
      <c r="M1400" s="151"/>
      <c r="N1400" s="151"/>
      <c r="O1400" s="3"/>
      <c r="P1400" s="30"/>
      <c r="Q1400" s="23"/>
      <c r="R1400" s="3"/>
      <c r="S1400" s="131"/>
    </row>
    <row r="1401" spans="1:19" ht="15" customHeight="1">
      <c r="A1401" s="29"/>
      <c r="B1401" s="30"/>
      <c r="C1401" s="30"/>
      <c r="D1401" s="149"/>
      <c r="E1401" s="149"/>
      <c r="F1401" s="149"/>
      <c r="G1401" s="149"/>
      <c r="H1401" s="149"/>
      <c r="I1401" s="149"/>
      <c r="J1401" s="149"/>
      <c r="K1401" s="150"/>
      <c r="L1401" s="151"/>
      <c r="M1401" s="151"/>
      <c r="N1401" s="151"/>
      <c r="O1401" s="3"/>
      <c r="P1401" s="30"/>
      <c r="Q1401" s="23"/>
      <c r="R1401" s="3"/>
      <c r="S1401" s="131"/>
    </row>
    <row r="1402" spans="1:19" ht="15" customHeight="1">
      <c r="A1402" s="29"/>
      <c r="B1402" s="30"/>
      <c r="C1402" s="30"/>
      <c r="D1402" s="149"/>
      <c r="E1402" s="149"/>
      <c r="F1402" s="149"/>
      <c r="G1402" s="149"/>
      <c r="H1402" s="149"/>
      <c r="I1402" s="149"/>
      <c r="J1402" s="149"/>
      <c r="K1402" s="150"/>
      <c r="L1402" s="151"/>
      <c r="M1402" s="151"/>
      <c r="N1402" s="151"/>
      <c r="O1402" s="3"/>
      <c r="P1402" s="30"/>
      <c r="Q1402" s="23"/>
      <c r="R1402" s="3"/>
      <c r="S1402" s="131"/>
    </row>
    <row r="1403" spans="1:19" ht="15" customHeight="1">
      <c r="A1403" s="29"/>
      <c r="B1403" s="30"/>
      <c r="C1403" s="30"/>
      <c r="D1403" s="149"/>
      <c r="E1403" s="149"/>
      <c r="F1403" s="149"/>
      <c r="G1403" s="149"/>
      <c r="H1403" s="149"/>
      <c r="I1403" s="149"/>
      <c r="J1403" s="149"/>
      <c r="K1403" s="150"/>
      <c r="L1403" s="151"/>
      <c r="M1403" s="151"/>
      <c r="N1403" s="151"/>
      <c r="O1403" s="3"/>
      <c r="P1403" s="30"/>
      <c r="Q1403" s="23"/>
      <c r="R1403" s="3"/>
      <c r="S1403" s="131"/>
    </row>
    <row r="1404" spans="1:19" ht="15" customHeight="1">
      <c r="A1404" s="29"/>
      <c r="B1404" s="30"/>
      <c r="C1404" s="30"/>
      <c r="D1404" s="149"/>
      <c r="E1404" s="149"/>
      <c r="F1404" s="149"/>
      <c r="G1404" s="149"/>
      <c r="H1404" s="149"/>
      <c r="I1404" s="149"/>
      <c r="J1404" s="149"/>
      <c r="K1404" s="150"/>
      <c r="L1404" s="151"/>
      <c r="M1404" s="151"/>
      <c r="N1404" s="151"/>
      <c r="O1404" s="3"/>
      <c r="P1404" s="30"/>
      <c r="Q1404" s="23"/>
      <c r="R1404" s="3"/>
      <c r="S1404" s="131"/>
    </row>
    <row r="1405" spans="1:19" ht="15" customHeight="1">
      <c r="A1405" s="29"/>
      <c r="B1405" s="30"/>
      <c r="C1405" s="30"/>
      <c r="D1405" s="149"/>
      <c r="E1405" s="149"/>
      <c r="F1405" s="149"/>
      <c r="G1405" s="149"/>
      <c r="H1405" s="149"/>
      <c r="I1405" s="149"/>
      <c r="J1405" s="149"/>
      <c r="K1405" s="150"/>
      <c r="L1405" s="151"/>
      <c r="M1405" s="151"/>
      <c r="N1405" s="151"/>
      <c r="O1405" s="3"/>
      <c r="P1405" s="30"/>
      <c r="Q1405" s="23"/>
      <c r="R1405" s="3"/>
      <c r="S1405" s="131"/>
    </row>
    <row r="1406" spans="1:19" ht="15" customHeight="1">
      <c r="A1406" s="29"/>
      <c r="B1406" s="30"/>
      <c r="C1406" s="30"/>
      <c r="D1406" s="149"/>
      <c r="E1406" s="149"/>
      <c r="F1406" s="149"/>
      <c r="G1406" s="149"/>
      <c r="H1406" s="149"/>
      <c r="I1406" s="149"/>
      <c r="J1406" s="149"/>
      <c r="K1406" s="150"/>
      <c r="L1406" s="151"/>
      <c r="M1406" s="151"/>
      <c r="N1406" s="151"/>
      <c r="O1406" s="3"/>
      <c r="P1406" s="30"/>
      <c r="Q1406" s="23"/>
      <c r="R1406" s="3"/>
      <c r="S1406" s="131"/>
    </row>
    <row r="1407" spans="1:19" ht="15" customHeight="1">
      <c r="A1407" s="29"/>
      <c r="B1407" s="30"/>
      <c r="C1407" s="30"/>
      <c r="D1407" s="149"/>
      <c r="E1407" s="149"/>
      <c r="F1407" s="149"/>
      <c r="G1407" s="149"/>
      <c r="H1407" s="149"/>
      <c r="I1407" s="149"/>
      <c r="J1407" s="149"/>
      <c r="K1407" s="150"/>
      <c r="L1407" s="151"/>
      <c r="M1407" s="151"/>
      <c r="N1407" s="151"/>
      <c r="O1407" s="3"/>
      <c r="P1407" s="30"/>
      <c r="Q1407" s="23"/>
      <c r="R1407" s="3"/>
      <c r="S1407" s="131"/>
    </row>
    <row r="1408" spans="1:19" ht="15" customHeight="1">
      <c r="A1408" s="29"/>
      <c r="B1408" s="30"/>
      <c r="C1408" s="30"/>
      <c r="D1408" s="149"/>
      <c r="E1408" s="149"/>
      <c r="F1408" s="149"/>
      <c r="G1408" s="149"/>
      <c r="H1408" s="149"/>
      <c r="I1408" s="149"/>
      <c r="J1408" s="149"/>
      <c r="K1408" s="150"/>
      <c r="L1408" s="151"/>
      <c r="M1408" s="151"/>
      <c r="N1408" s="151"/>
      <c r="O1408" s="3"/>
      <c r="P1408" s="30"/>
      <c r="Q1408" s="23"/>
      <c r="R1408" s="3"/>
      <c r="S1408" s="131"/>
    </row>
    <row r="1409" spans="1:19" ht="15" customHeight="1">
      <c r="A1409" s="29"/>
      <c r="B1409" s="30"/>
      <c r="C1409" s="30"/>
      <c r="D1409" s="149"/>
      <c r="E1409" s="149"/>
      <c r="F1409" s="149"/>
      <c r="G1409" s="149"/>
      <c r="H1409" s="149"/>
      <c r="I1409" s="149"/>
      <c r="J1409" s="149"/>
      <c r="K1409" s="150"/>
      <c r="L1409" s="151"/>
      <c r="M1409" s="151"/>
      <c r="N1409" s="151"/>
      <c r="O1409" s="3"/>
      <c r="P1409" s="30"/>
      <c r="Q1409" s="23"/>
      <c r="R1409" s="3"/>
      <c r="S1409" s="131"/>
    </row>
    <row r="1410" spans="1:19" ht="15" customHeight="1">
      <c r="A1410" s="29"/>
      <c r="B1410" s="30"/>
      <c r="C1410" s="30"/>
      <c r="D1410" s="149"/>
      <c r="E1410" s="149"/>
      <c r="F1410" s="149"/>
      <c r="G1410" s="149"/>
      <c r="H1410" s="149"/>
      <c r="I1410" s="149"/>
      <c r="J1410" s="149"/>
      <c r="K1410" s="150"/>
      <c r="L1410" s="151"/>
      <c r="M1410" s="151"/>
      <c r="N1410" s="151"/>
      <c r="O1410" s="3"/>
      <c r="P1410" s="30"/>
      <c r="Q1410" s="23"/>
      <c r="R1410" s="3"/>
      <c r="S1410" s="131"/>
    </row>
    <row r="1411" spans="1:19" ht="15" customHeight="1">
      <c r="A1411" s="29"/>
      <c r="B1411" s="30"/>
      <c r="C1411" s="30"/>
      <c r="D1411" s="149"/>
      <c r="E1411" s="149"/>
      <c r="F1411" s="149"/>
      <c r="G1411" s="149"/>
      <c r="H1411" s="149"/>
      <c r="I1411" s="149"/>
      <c r="J1411" s="149"/>
      <c r="K1411" s="150"/>
      <c r="L1411" s="151"/>
      <c r="M1411" s="151"/>
      <c r="N1411" s="151"/>
      <c r="O1411" s="3"/>
      <c r="P1411" s="30"/>
      <c r="Q1411" s="23"/>
      <c r="R1411" s="3"/>
      <c r="S1411" s="131"/>
    </row>
    <row r="1412" spans="1:19" ht="15" customHeight="1">
      <c r="A1412" s="29"/>
      <c r="B1412" s="30"/>
      <c r="C1412" s="30"/>
      <c r="D1412" s="149"/>
      <c r="E1412" s="149"/>
      <c r="F1412" s="149"/>
      <c r="G1412" s="149"/>
      <c r="H1412" s="149"/>
      <c r="I1412" s="149"/>
      <c r="J1412" s="149"/>
      <c r="K1412" s="150"/>
      <c r="L1412" s="151"/>
      <c r="M1412" s="151"/>
      <c r="N1412" s="151"/>
      <c r="O1412" s="3"/>
      <c r="P1412" s="30"/>
      <c r="Q1412" s="23"/>
      <c r="R1412" s="3"/>
      <c r="S1412" s="131"/>
    </row>
    <row r="1413" spans="1:19" ht="15" customHeight="1">
      <c r="A1413" s="29"/>
      <c r="B1413" s="30"/>
      <c r="C1413" s="30"/>
      <c r="D1413" s="149"/>
      <c r="E1413" s="149"/>
      <c r="F1413" s="149"/>
      <c r="G1413" s="149"/>
      <c r="H1413" s="149"/>
      <c r="I1413" s="149"/>
      <c r="J1413" s="149"/>
      <c r="K1413" s="150"/>
      <c r="L1413" s="151"/>
      <c r="M1413" s="151"/>
      <c r="N1413" s="151"/>
      <c r="O1413" s="3"/>
      <c r="P1413" s="30"/>
      <c r="Q1413" s="23"/>
      <c r="R1413" s="3"/>
      <c r="S1413" s="131"/>
    </row>
    <row r="1414" spans="1:19" ht="15" customHeight="1">
      <c r="A1414" s="29"/>
      <c r="B1414" s="30"/>
      <c r="C1414" s="30"/>
      <c r="D1414" s="149"/>
      <c r="E1414" s="149"/>
      <c r="F1414" s="149"/>
      <c r="G1414" s="149"/>
      <c r="H1414" s="149"/>
      <c r="I1414" s="149"/>
      <c r="J1414" s="149"/>
      <c r="K1414" s="150"/>
      <c r="L1414" s="151"/>
      <c r="M1414" s="151"/>
      <c r="N1414" s="151"/>
      <c r="O1414" s="3"/>
      <c r="P1414" s="30"/>
      <c r="Q1414" s="23"/>
      <c r="R1414" s="3"/>
      <c r="S1414" s="131"/>
    </row>
    <row r="1415" spans="1:19" ht="15" customHeight="1">
      <c r="A1415" s="29"/>
      <c r="B1415" s="30"/>
      <c r="C1415" s="30"/>
      <c r="D1415" s="149"/>
      <c r="E1415" s="149"/>
      <c r="F1415" s="149"/>
      <c r="G1415" s="149"/>
      <c r="H1415" s="149"/>
      <c r="I1415" s="149"/>
      <c r="J1415" s="149"/>
      <c r="K1415" s="150"/>
      <c r="L1415" s="151"/>
      <c r="M1415" s="151"/>
      <c r="N1415" s="151"/>
      <c r="O1415" s="3"/>
      <c r="P1415" s="30"/>
      <c r="Q1415" s="23"/>
      <c r="R1415" s="3"/>
      <c r="S1415" s="131"/>
    </row>
    <row r="1416" spans="1:19" ht="15" customHeight="1">
      <c r="A1416" s="29"/>
      <c r="B1416" s="30"/>
      <c r="C1416" s="30"/>
      <c r="D1416" s="149"/>
      <c r="E1416" s="149"/>
      <c r="F1416" s="149"/>
      <c r="G1416" s="149"/>
      <c r="H1416" s="149"/>
      <c r="I1416" s="149"/>
      <c r="J1416" s="149"/>
      <c r="K1416" s="150"/>
      <c r="L1416" s="151"/>
      <c r="M1416" s="151"/>
      <c r="N1416" s="151"/>
      <c r="O1416" s="3"/>
      <c r="P1416" s="30"/>
      <c r="Q1416" s="23"/>
      <c r="R1416" s="3"/>
      <c r="S1416" s="131"/>
    </row>
    <row r="1417" spans="1:19" ht="15" customHeight="1">
      <c r="A1417" s="29"/>
      <c r="B1417" s="30"/>
      <c r="C1417" s="30"/>
      <c r="D1417" s="149"/>
      <c r="E1417" s="149"/>
      <c r="F1417" s="149"/>
      <c r="G1417" s="149"/>
      <c r="H1417" s="149"/>
      <c r="I1417" s="149"/>
      <c r="J1417" s="149"/>
      <c r="K1417" s="150"/>
      <c r="L1417" s="151"/>
      <c r="M1417" s="151"/>
      <c r="N1417" s="151"/>
      <c r="O1417" s="3"/>
      <c r="P1417" s="30"/>
      <c r="Q1417" s="23"/>
      <c r="R1417" s="3"/>
      <c r="S1417" s="131"/>
    </row>
    <row r="1418" spans="1:19" ht="15" customHeight="1">
      <c r="A1418" s="29"/>
      <c r="B1418" s="30"/>
      <c r="C1418" s="30"/>
      <c r="D1418" s="149"/>
      <c r="E1418" s="149"/>
      <c r="F1418" s="149"/>
      <c r="G1418" s="149"/>
      <c r="H1418" s="149"/>
      <c r="I1418" s="149"/>
      <c r="J1418" s="149"/>
      <c r="K1418" s="150"/>
      <c r="L1418" s="151"/>
      <c r="M1418" s="151"/>
      <c r="N1418" s="151"/>
      <c r="O1418" s="3"/>
      <c r="P1418" s="30"/>
      <c r="Q1418" s="23"/>
      <c r="R1418" s="3"/>
      <c r="S1418" s="131"/>
    </row>
    <row r="1419" spans="1:19" ht="15" customHeight="1">
      <c r="A1419" s="29"/>
      <c r="B1419" s="30"/>
      <c r="C1419" s="30"/>
      <c r="D1419" s="149"/>
      <c r="E1419" s="149"/>
      <c r="F1419" s="149"/>
      <c r="G1419" s="149"/>
      <c r="H1419" s="149"/>
      <c r="I1419" s="149"/>
      <c r="J1419" s="149"/>
      <c r="K1419" s="150"/>
      <c r="L1419" s="151"/>
      <c r="M1419" s="151"/>
      <c r="N1419" s="151"/>
      <c r="O1419" s="3"/>
      <c r="P1419" s="30"/>
      <c r="Q1419" s="23"/>
      <c r="R1419" s="3"/>
      <c r="S1419" s="131"/>
    </row>
    <row r="1420" spans="1:19" ht="15" customHeight="1">
      <c r="A1420" s="29"/>
      <c r="B1420" s="30"/>
      <c r="C1420" s="30"/>
      <c r="D1420" s="149"/>
      <c r="E1420" s="149"/>
      <c r="F1420" s="149"/>
      <c r="G1420" s="149"/>
      <c r="H1420" s="149"/>
      <c r="I1420" s="149"/>
      <c r="J1420" s="149"/>
      <c r="K1420" s="150"/>
      <c r="L1420" s="151"/>
      <c r="M1420" s="151"/>
      <c r="N1420" s="151"/>
      <c r="O1420" s="3"/>
      <c r="P1420" s="30"/>
      <c r="Q1420" s="23"/>
      <c r="R1420" s="3"/>
      <c r="S1420" s="131"/>
    </row>
    <row r="1421" spans="1:19" ht="15" customHeight="1">
      <c r="A1421" s="29"/>
      <c r="B1421" s="30"/>
      <c r="C1421" s="30"/>
      <c r="D1421" s="149"/>
      <c r="E1421" s="149"/>
      <c r="F1421" s="149"/>
      <c r="G1421" s="149"/>
      <c r="H1421" s="149"/>
      <c r="I1421" s="149"/>
      <c r="J1421" s="149"/>
      <c r="K1421" s="150"/>
      <c r="L1421" s="151"/>
      <c r="M1421" s="151"/>
      <c r="N1421" s="151"/>
      <c r="O1421" s="3"/>
      <c r="P1421" s="30"/>
      <c r="Q1421" s="23"/>
      <c r="R1421" s="3"/>
      <c r="S1421" s="131"/>
    </row>
    <row r="1422" spans="1:19" ht="15" customHeight="1">
      <c r="A1422" s="29"/>
      <c r="B1422" s="30"/>
      <c r="C1422" s="30"/>
      <c r="D1422" s="149"/>
      <c r="E1422" s="149"/>
      <c r="F1422" s="149"/>
      <c r="G1422" s="149"/>
      <c r="H1422" s="149"/>
      <c r="I1422" s="149"/>
      <c r="J1422" s="149"/>
      <c r="K1422" s="150"/>
      <c r="L1422" s="151"/>
      <c r="M1422" s="151"/>
      <c r="N1422" s="151"/>
      <c r="O1422" s="3"/>
      <c r="P1422" s="30"/>
      <c r="Q1422" s="23"/>
      <c r="R1422" s="3"/>
      <c r="S1422" s="131"/>
    </row>
    <row r="1423" spans="1:19" ht="15" customHeight="1">
      <c r="A1423" s="29"/>
      <c r="B1423" s="30"/>
      <c r="C1423" s="30"/>
      <c r="D1423" s="149"/>
      <c r="E1423" s="149"/>
      <c r="F1423" s="149"/>
      <c r="G1423" s="149"/>
      <c r="H1423" s="149"/>
      <c r="I1423" s="149"/>
      <c r="J1423" s="149"/>
      <c r="K1423" s="150"/>
      <c r="L1423" s="151"/>
      <c r="M1423" s="151"/>
      <c r="N1423" s="151"/>
      <c r="O1423" s="3"/>
      <c r="P1423" s="30"/>
      <c r="Q1423" s="23"/>
      <c r="R1423" s="3"/>
      <c r="S1423" s="131"/>
    </row>
    <row r="1424" spans="1:19" ht="15" customHeight="1">
      <c r="A1424" s="29"/>
      <c r="B1424" s="30"/>
      <c r="C1424" s="30"/>
      <c r="D1424" s="149"/>
      <c r="E1424" s="149"/>
      <c r="F1424" s="149"/>
      <c r="G1424" s="149"/>
      <c r="H1424" s="149"/>
      <c r="I1424" s="149"/>
      <c r="J1424" s="149"/>
      <c r="K1424" s="150"/>
      <c r="L1424" s="151"/>
      <c r="M1424" s="151"/>
      <c r="N1424" s="151"/>
      <c r="O1424" s="3"/>
      <c r="P1424" s="30"/>
      <c r="Q1424" s="23"/>
      <c r="R1424" s="3"/>
      <c r="S1424" s="131"/>
    </row>
    <row r="1425" spans="1:19" ht="15" customHeight="1">
      <c r="A1425" s="29"/>
      <c r="B1425" s="30"/>
      <c r="C1425" s="30"/>
      <c r="D1425" s="149"/>
      <c r="E1425" s="149"/>
      <c r="F1425" s="149"/>
      <c r="G1425" s="149"/>
      <c r="H1425" s="149"/>
      <c r="I1425" s="149"/>
      <c r="J1425" s="149"/>
      <c r="K1425" s="150"/>
      <c r="L1425" s="151"/>
      <c r="M1425" s="151"/>
      <c r="N1425" s="151"/>
      <c r="O1425" s="3"/>
      <c r="P1425" s="30"/>
      <c r="Q1425" s="23"/>
      <c r="R1425" s="3"/>
      <c r="S1425" s="131"/>
    </row>
    <row r="1426" spans="1:19" ht="15" customHeight="1">
      <c r="A1426" s="29"/>
      <c r="B1426" s="30"/>
      <c r="C1426" s="30"/>
      <c r="D1426" s="149"/>
      <c r="E1426" s="149"/>
      <c r="F1426" s="149"/>
      <c r="G1426" s="149"/>
      <c r="H1426" s="149"/>
      <c r="I1426" s="149"/>
      <c r="J1426" s="149"/>
      <c r="K1426" s="150"/>
      <c r="L1426" s="151"/>
      <c r="M1426" s="151"/>
      <c r="N1426" s="151"/>
      <c r="O1426" s="3"/>
      <c r="P1426" s="30"/>
      <c r="Q1426" s="23"/>
      <c r="R1426" s="3"/>
      <c r="S1426" s="131"/>
    </row>
    <row r="1427" spans="1:19" ht="15" customHeight="1">
      <c r="A1427" s="29"/>
      <c r="B1427" s="30"/>
      <c r="C1427" s="30"/>
      <c r="D1427" s="149"/>
      <c r="E1427" s="149"/>
      <c r="F1427" s="149"/>
      <c r="G1427" s="149"/>
      <c r="H1427" s="149"/>
      <c r="I1427" s="149"/>
      <c r="J1427" s="149"/>
      <c r="K1427" s="150"/>
      <c r="L1427" s="151"/>
      <c r="M1427" s="151"/>
      <c r="N1427" s="151"/>
      <c r="O1427" s="3"/>
      <c r="P1427" s="30"/>
      <c r="Q1427" s="23"/>
      <c r="R1427" s="3"/>
      <c r="S1427" s="131"/>
    </row>
    <row r="1428" spans="1:19" ht="15" customHeight="1">
      <c r="A1428" s="29"/>
      <c r="B1428" s="30"/>
      <c r="C1428" s="30"/>
      <c r="D1428" s="149"/>
      <c r="E1428" s="149"/>
      <c r="F1428" s="149"/>
      <c r="G1428" s="149"/>
      <c r="H1428" s="149"/>
      <c r="I1428" s="149"/>
      <c r="J1428" s="149"/>
      <c r="K1428" s="150"/>
      <c r="L1428" s="151"/>
      <c r="M1428" s="151"/>
      <c r="N1428" s="151"/>
      <c r="O1428" s="3"/>
      <c r="P1428" s="30"/>
      <c r="Q1428" s="23"/>
      <c r="R1428" s="3"/>
      <c r="S1428" s="131"/>
    </row>
    <row r="1429" spans="1:19" ht="15" customHeight="1">
      <c r="A1429" s="29"/>
      <c r="B1429" s="30"/>
      <c r="C1429" s="30"/>
      <c r="D1429" s="149"/>
      <c r="E1429" s="149"/>
      <c r="F1429" s="149"/>
      <c r="G1429" s="149"/>
      <c r="H1429" s="149"/>
      <c r="I1429" s="149"/>
      <c r="J1429" s="149"/>
      <c r="K1429" s="150"/>
      <c r="L1429" s="151"/>
      <c r="M1429" s="151"/>
      <c r="N1429" s="151"/>
      <c r="O1429" s="3"/>
      <c r="P1429" s="30"/>
      <c r="Q1429" s="23"/>
      <c r="R1429" s="3"/>
      <c r="S1429" s="131"/>
    </row>
    <row r="1430" spans="1:19" ht="15" customHeight="1">
      <c r="A1430" s="29"/>
      <c r="B1430" s="30"/>
      <c r="C1430" s="30"/>
      <c r="D1430" s="149"/>
      <c r="E1430" s="149"/>
      <c r="F1430" s="149"/>
      <c r="G1430" s="149"/>
      <c r="H1430" s="149"/>
      <c r="I1430" s="149"/>
      <c r="J1430" s="149"/>
      <c r="K1430" s="150"/>
      <c r="L1430" s="151"/>
      <c r="M1430" s="151"/>
      <c r="N1430" s="151"/>
      <c r="O1430" s="3"/>
      <c r="P1430" s="30"/>
      <c r="Q1430" s="23"/>
      <c r="R1430" s="3"/>
      <c r="S1430" s="131"/>
    </row>
    <row r="1431" spans="1:19" ht="15" customHeight="1">
      <c r="A1431" s="29"/>
      <c r="B1431" s="30"/>
      <c r="C1431" s="30"/>
      <c r="D1431" s="149"/>
      <c r="E1431" s="149"/>
      <c r="F1431" s="149"/>
      <c r="G1431" s="149"/>
      <c r="H1431" s="149"/>
      <c r="I1431" s="149"/>
      <c r="J1431" s="149"/>
      <c r="K1431" s="150"/>
      <c r="L1431" s="151"/>
      <c r="M1431" s="151"/>
      <c r="N1431" s="151"/>
      <c r="O1431" s="3"/>
      <c r="P1431" s="30"/>
      <c r="Q1431" s="23"/>
      <c r="R1431" s="3"/>
      <c r="S1431" s="131"/>
    </row>
    <row r="1432" spans="1:19" ht="15" customHeight="1">
      <c r="A1432" s="29"/>
      <c r="B1432" s="30"/>
      <c r="C1432" s="30"/>
      <c r="D1432" s="149"/>
      <c r="E1432" s="149"/>
      <c r="F1432" s="149"/>
      <c r="G1432" s="149"/>
      <c r="H1432" s="149"/>
      <c r="I1432" s="149"/>
      <c r="J1432" s="149"/>
      <c r="K1432" s="150"/>
      <c r="L1432" s="151"/>
      <c r="M1432" s="151"/>
      <c r="N1432" s="151"/>
      <c r="O1432" s="3"/>
      <c r="P1432" s="30"/>
      <c r="Q1432" s="23"/>
      <c r="R1432" s="3"/>
      <c r="S1432" s="131"/>
    </row>
    <row r="1433" spans="1:19" ht="15" customHeight="1">
      <c r="A1433" s="29"/>
      <c r="B1433" s="30"/>
      <c r="C1433" s="30"/>
      <c r="D1433" s="149"/>
      <c r="E1433" s="149"/>
      <c r="F1433" s="149"/>
      <c r="G1433" s="149"/>
      <c r="H1433" s="149"/>
      <c r="I1433" s="149"/>
      <c r="J1433" s="149"/>
      <c r="K1433" s="150"/>
      <c r="L1433" s="151"/>
      <c r="M1433" s="151"/>
      <c r="N1433" s="151"/>
      <c r="O1433" s="3"/>
      <c r="P1433" s="30"/>
      <c r="Q1433" s="23"/>
      <c r="R1433" s="3"/>
      <c r="S1433" s="131"/>
    </row>
    <row r="1434" spans="1:19" ht="15" customHeight="1">
      <c r="A1434" s="29"/>
      <c r="B1434" s="30"/>
      <c r="C1434" s="30"/>
      <c r="D1434" s="149"/>
      <c r="E1434" s="149"/>
      <c r="F1434" s="149"/>
      <c r="G1434" s="149"/>
      <c r="H1434" s="149"/>
      <c r="I1434" s="149"/>
      <c r="J1434" s="149"/>
      <c r="K1434" s="150"/>
      <c r="L1434" s="151"/>
      <c r="M1434" s="151"/>
      <c r="N1434" s="151"/>
      <c r="O1434" s="3"/>
      <c r="P1434" s="30"/>
      <c r="Q1434" s="23"/>
      <c r="R1434" s="3"/>
      <c r="S1434" s="131"/>
    </row>
    <row r="1435" spans="1:19" ht="15" customHeight="1">
      <c r="A1435" s="29"/>
      <c r="B1435" s="30"/>
      <c r="C1435" s="30"/>
      <c r="D1435" s="149"/>
      <c r="E1435" s="149"/>
      <c r="F1435" s="149"/>
      <c r="G1435" s="149"/>
      <c r="H1435" s="149"/>
      <c r="I1435" s="149"/>
      <c r="J1435" s="149"/>
      <c r="K1435" s="150"/>
      <c r="L1435" s="151"/>
      <c r="M1435" s="151"/>
      <c r="N1435" s="151"/>
      <c r="O1435" s="3"/>
      <c r="P1435" s="30"/>
      <c r="Q1435" s="23"/>
      <c r="R1435" s="3"/>
      <c r="S1435" s="131"/>
    </row>
    <row r="1436" spans="1:19" ht="15" customHeight="1">
      <c r="A1436" s="29"/>
      <c r="B1436" s="30"/>
      <c r="C1436" s="30"/>
      <c r="D1436" s="149"/>
      <c r="E1436" s="149"/>
      <c r="F1436" s="149"/>
      <c r="G1436" s="149"/>
      <c r="H1436" s="149"/>
      <c r="I1436" s="149"/>
      <c r="J1436" s="149"/>
      <c r="K1436" s="150"/>
      <c r="L1436" s="151"/>
      <c r="M1436" s="151"/>
      <c r="N1436" s="151"/>
      <c r="O1436" s="3"/>
      <c r="P1436" s="30"/>
      <c r="Q1436" s="23"/>
      <c r="R1436" s="3"/>
      <c r="S1436" s="131"/>
    </row>
    <row r="1437" spans="1:19" ht="15" customHeight="1">
      <c r="A1437" s="29"/>
      <c r="B1437" s="30"/>
      <c r="C1437" s="30"/>
      <c r="D1437" s="149"/>
      <c r="E1437" s="149"/>
      <c r="F1437" s="149"/>
      <c r="G1437" s="149"/>
      <c r="H1437" s="149"/>
      <c r="I1437" s="149"/>
      <c r="J1437" s="149"/>
      <c r="K1437" s="150"/>
      <c r="L1437" s="151"/>
      <c r="M1437" s="151"/>
      <c r="N1437" s="151"/>
      <c r="O1437" s="3"/>
      <c r="P1437" s="30"/>
      <c r="Q1437" s="23"/>
      <c r="R1437" s="3"/>
      <c r="S1437" s="131"/>
    </row>
    <row r="1438" spans="1:19" ht="15" customHeight="1">
      <c r="A1438" s="29"/>
      <c r="B1438" s="30"/>
      <c r="C1438" s="30"/>
      <c r="D1438" s="149"/>
      <c r="E1438" s="149"/>
      <c r="F1438" s="149"/>
      <c r="G1438" s="149"/>
      <c r="H1438" s="149"/>
      <c r="I1438" s="149"/>
      <c r="J1438" s="149"/>
      <c r="K1438" s="150"/>
      <c r="L1438" s="151"/>
      <c r="M1438" s="151"/>
      <c r="N1438" s="151"/>
      <c r="O1438" s="3"/>
      <c r="P1438" s="30"/>
      <c r="Q1438" s="23"/>
      <c r="R1438" s="3"/>
      <c r="S1438" s="131"/>
    </row>
    <row r="1439" spans="1:19" ht="15" customHeight="1">
      <c r="A1439" s="29"/>
      <c r="B1439" s="30"/>
      <c r="C1439" s="30"/>
      <c r="D1439" s="149"/>
      <c r="E1439" s="149"/>
      <c r="F1439" s="149"/>
      <c r="G1439" s="149"/>
      <c r="H1439" s="149"/>
      <c r="I1439" s="149"/>
      <c r="J1439" s="149"/>
      <c r="K1439" s="150"/>
      <c r="L1439" s="151"/>
      <c r="M1439" s="151"/>
      <c r="N1439" s="151"/>
      <c r="O1439" s="3"/>
      <c r="P1439" s="30"/>
      <c r="Q1439" s="23"/>
      <c r="R1439" s="3"/>
      <c r="S1439" s="131"/>
    </row>
    <row r="1440" spans="1:19" ht="15" customHeight="1">
      <c r="A1440" s="29"/>
      <c r="B1440" s="30"/>
      <c r="C1440" s="30"/>
      <c r="D1440" s="149"/>
      <c r="E1440" s="149"/>
      <c r="F1440" s="149"/>
      <c r="G1440" s="149"/>
      <c r="H1440" s="149"/>
      <c r="I1440" s="149"/>
      <c r="J1440" s="149"/>
      <c r="K1440" s="150"/>
      <c r="L1440" s="151"/>
      <c r="M1440" s="151"/>
      <c r="N1440" s="151"/>
      <c r="O1440" s="3"/>
      <c r="P1440" s="30"/>
      <c r="Q1440" s="23"/>
      <c r="R1440" s="3"/>
      <c r="S1440" s="131"/>
    </row>
    <row r="1441" spans="1:19" ht="15" customHeight="1">
      <c r="A1441" s="29"/>
      <c r="B1441" s="30"/>
      <c r="C1441" s="30"/>
      <c r="D1441" s="149"/>
      <c r="E1441" s="149"/>
      <c r="F1441" s="149"/>
      <c r="G1441" s="149"/>
      <c r="H1441" s="149"/>
      <c r="I1441" s="149"/>
      <c r="J1441" s="149"/>
      <c r="K1441" s="150"/>
      <c r="L1441" s="151"/>
      <c r="M1441" s="151"/>
      <c r="N1441" s="151"/>
      <c r="O1441" s="3"/>
      <c r="P1441" s="30"/>
      <c r="Q1441" s="23"/>
      <c r="R1441" s="3"/>
      <c r="S1441" s="131"/>
    </row>
    <row r="1442" spans="1:19" ht="15" customHeight="1">
      <c r="A1442" s="29"/>
      <c r="B1442" s="30"/>
      <c r="C1442" s="30"/>
      <c r="D1442" s="149"/>
      <c r="E1442" s="149"/>
      <c r="F1442" s="149"/>
      <c r="G1442" s="149"/>
      <c r="H1442" s="149"/>
      <c r="I1442" s="149"/>
      <c r="J1442" s="149"/>
      <c r="K1442" s="150"/>
      <c r="L1442" s="151"/>
      <c r="M1442" s="151"/>
      <c r="N1442" s="151"/>
      <c r="O1442" s="3"/>
      <c r="P1442" s="30"/>
      <c r="Q1442" s="23"/>
      <c r="R1442" s="3"/>
      <c r="S1442" s="131"/>
    </row>
    <row r="1443" spans="1:19" ht="15" customHeight="1">
      <c r="A1443" s="29"/>
      <c r="B1443" s="30"/>
      <c r="C1443" s="30"/>
      <c r="D1443" s="149"/>
      <c r="E1443" s="149"/>
      <c r="F1443" s="149"/>
      <c r="G1443" s="149"/>
      <c r="H1443" s="149"/>
      <c r="I1443" s="149"/>
      <c r="J1443" s="149"/>
      <c r="K1443" s="150"/>
      <c r="L1443" s="151"/>
      <c r="M1443" s="151"/>
      <c r="N1443" s="151"/>
      <c r="O1443" s="3"/>
      <c r="P1443" s="30"/>
      <c r="Q1443" s="23"/>
      <c r="R1443" s="3"/>
      <c r="S1443" s="131"/>
    </row>
    <row r="1444" spans="1:19" ht="15" customHeight="1">
      <c r="A1444" s="29"/>
      <c r="B1444" s="30"/>
      <c r="C1444" s="30"/>
      <c r="D1444" s="149"/>
      <c r="E1444" s="149"/>
      <c r="F1444" s="149"/>
      <c r="G1444" s="149"/>
      <c r="H1444" s="149"/>
      <c r="I1444" s="149"/>
      <c r="J1444" s="149"/>
      <c r="K1444" s="150"/>
      <c r="L1444" s="151"/>
      <c r="M1444" s="151"/>
      <c r="N1444" s="151"/>
      <c r="O1444" s="3"/>
      <c r="P1444" s="30"/>
      <c r="Q1444" s="23"/>
      <c r="R1444" s="3"/>
      <c r="S1444" s="131"/>
    </row>
    <row r="1445" spans="1:19" ht="15" customHeight="1">
      <c r="A1445" s="29"/>
      <c r="B1445" s="30"/>
      <c r="C1445" s="30"/>
      <c r="D1445" s="149"/>
      <c r="E1445" s="149"/>
      <c r="F1445" s="149"/>
      <c r="G1445" s="149"/>
      <c r="H1445" s="149"/>
      <c r="I1445" s="149"/>
      <c r="J1445" s="149"/>
      <c r="K1445" s="150"/>
      <c r="L1445" s="151"/>
      <c r="M1445" s="151"/>
      <c r="N1445" s="151"/>
      <c r="O1445" s="3"/>
      <c r="P1445" s="30"/>
      <c r="Q1445" s="23"/>
      <c r="R1445" s="3"/>
      <c r="S1445" s="131"/>
    </row>
    <row r="1446" spans="1:19" ht="15" customHeight="1">
      <c r="A1446" s="29"/>
      <c r="B1446" s="30"/>
      <c r="C1446" s="30"/>
      <c r="D1446" s="149"/>
      <c r="E1446" s="149"/>
      <c r="F1446" s="149"/>
      <c r="G1446" s="149"/>
      <c r="H1446" s="149"/>
      <c r="I1446" s="149"/>
      <c r="J1446" s="149"/>
      <c r="K1446" s="150"/>
      <c r="L1446" s="151"/>
      <c r="M1446" s="151"/>
      <c r="N1446" s="151"/>
      <c r="O1446" s="3"/>
      <c r="P1446" s="30"/>
      <c r="Q1446" s="23"/>
      <c r="R1446" s="3"/>
      <c r="S1446" s="131"/>
    </row>
    <row r="1447" spans="1:19" ht="15" customHeight="1">
      <c r="A1447" s="29"/>
      <c r="B1447" s="30"/>
      <c r="C1447" s="30"/>
      <c r="D1447" s="149"/>
      <c r="E1447" s="149"/>
      <c r="F1447" s="149"/>
      <c r="G1447" s="149"/>
      <c r="H1447" s="149"/>
      <c r="I1447" s="149"/>
      <c r="J1447" s="149"/>
      <c r="K1447" s="150"/>
      <c r="L1447" s="151"/>
      <c r="M1447" s="151"/>
      <c r="N1447" s="151"/>
      <c r="O1447" s="3"/>
      <c r="P1447" s="30"/>
      <c r="Q1447" s="23"/>
      <c r="R1447" s="3"/>
      <c r="S1447" s="131"/>
    </row>
    <row r="1448" spans="1:19" ht="15" customHeight="1">
      <c r="A1448" s="29"/>
      <c r="B1448" s="30"/>
      <c r="C1448" s="30"/>
      <c r="D1448" s="149"/>
      <c r="E1448" s="149"/>
      <c r="F1448" s="149"/>
      <c r="G1448" s="149"/>
      <c r="H1448" s="149"/>
      <c r="I1448" s="149"/>
      <c r="J1448" s="149"/>
      <c r="K1448" s="150"/>
      <c r="L1448" s="151"/>
      <c r="M1448" s="151"/>
      <c r="N1448" s="151"/>
      <c r="O1448" s="3"/>
      <c r="P1448" s="30"/>
      <c r="Q1448" s="23"/>
      <c r="R1448" s="3"/>
      <c r="S1448" s="131"/>
    </row>
    <row r="1449" spans="1:19" ht="15" customHeight="1">
      <c r="A1449" s="29"/>
      <c r="B1449" s="30"/>
      <c r="C1449" s="30"/>
      <c r="D1449" s="149"/>
      <c r="E1449" s="149"/>
      <c r="F1449" s="149"/>
      <c r="G1449" s="149"/>
      <c r="H1449" s="149"/>
      <c r="I1449" s="149"/>
      <c r="J1449" s="149"/>
      <c r="K1449" s="150"/>
      <c r="L1449" s="151"/>
      <c r="M1449" s="151"/>
      <c r="N1449" s="151"/>
      <c r="O1449" s="3"/>
      <c r="P1449" s="30"/>
      <c r="Q1449" s="23"/>
      <c r="R1449" s="3"/>
      <c r="S1449" s="131"/>
    </row>
    <row r="1450" spans="1:19" ht="15" customHeight="1">
      <c r="A1450" s="29"/>
      <c r="B1450" s="30"/>
      <c r="C1450" s="30"/>
      <c r="D1450" s="149"/>
      <c r="E1450" s="149"/>
      <c r="F1450" s="149"/>
      <c r="G1450" s="149"/>
      <c r="H1450" s="149"/>
      <c r="I1450" s="149"/>
      <c r="J1450" s="149"/>
      <c r="K1450" s="150"/>
      <c r="L1450" s="151"/>
      <c r="M1450" s="151"/>
      <c r="N1450" s="151"/>
      <c r="O1450" s="3"/>
      <c r="P1450" s="30"/>
      <c r="Q1450" s="23"/>
      <c r="R1450" s="3"/>
      <c r="S1450" s="131"/>
    </row>
    <row r="1451" spans="1:19" ht="15" customHeight="1">
      <c r="A1451" s="29"/>
      <c r="B1451" s="30"/>
      <c r="C1451" s="30"/>
      <c r="D1451" s="149"/>
      <c r="E1451" s="149"/>
      <c r="F1451" s="149"/>
      <c r="G1451" s="149"/>
      <c r="H1451" s="149"/>
      <c r="I1451" s="149"/>
      <c r="J1451" s="149"/>
      <c r="K1451" s="150"/>
      <c r="L1451" s="151"/>
      <c r="M1451" s="151"/>
      <c r="N1451" s="151"/>
      <c r="O1451" s="3"/>
      <c r="P1451" s="30"/>
      <c r="Q1451" s="23"/>
      <c r="R1451" s="3"/>
      <c r="S1451" s="131"/>
    </row>
    <row r="1452" spans="1:19" ht="15" customHeight="1">
      <c r="A1452" s="29"/>
      <c r="B1452" s="30"/>
      <c r="C1452" s="30"/>
      <c r="D1452" s="149"/>
      <c r="E1452" s="149"/>
      <c r="F1452" s="149"/>
      <c r="G1452" s="149"/>
      <c r="H1452" s="149"/>
      <c r="I1452" s="149"/>
      <c r="J1452" s="149"/>
      <c r="K1452" s="150"/>
      <c r="L1452" s="151"/>
      <c r="M1452" s="151"/>
      <c r="N1452" s="151"/>
      <c r="O1452" s="3"/>
      <c r="P1452" s="30"/>
      <c r="Q1452" s="23"/>
      <c r="R1452" s="3"/>
      <c r="S1452" s="131"/>
    </row>
    <row r="1453" spans="1:19" ht="15" customHeight="1">
      <c r="A1453" s="29"/>
      <c r="B1453" s="30"/>
      <c r="C1453" s="30"/>
      <c r="D1453" s="149"/>
      <c r="E1453" s="149"/>
      <c r="F1453" s="149"/>
      <c r="G1453" s="149"/>
      <c r="H1453" s="149"/>
      <c r="I1453" s="149"/>
      <c r="J1453" s="149"/>
      <c r="K1453" s="150"/>
      <c r="L1453" s="151"/>
      <c r="M1453" s="151"/>
      <c r="N1453" s="151"/>
      <c r="O1453" s="3"/>
      <c r="P1453" s="30"/>
      <c r="Q1453" s="23"/>
      <c r="R1453" s="3"/>
      <c r="S1453" s="131"/>
    </row>
    <row r="1454" spans="1:19" ht="15" customHeight="1">
      <c r="A1454" s="29"/>
      <c r="B1454" s="30"/>
      <c r="C1454" s="30"/>
      <c r="D1454" s="149"/>
      <c r="E1454" s="149"/>
      <c r="F1454" s="149"/>
      <c r="G1454" s="149"/>
      <c r="H1454" s="149"/>
      <c r="I1454" s="149"/>
      <c r="J1454" s="149"/>
      <c r="K1454" s="150"/>
      <c r="L1454" s="151"/>
      <c r="M1454" s="151"/>
      <c r="N1454" s="151"/>
      <c r="O1454" s="3"/>
      <c r="P1454" s="30"/>
      <c r="Q1454" s="23"/>
      <c r="R1454" s="3"/>
      <c r="S1454" s="131"/>
    </row>
    <row r="1455" spans="1:19" ht="15" customHeight="1">
      <c r="A1455" s="29"/>
      <c r="B1455" s="30"/>
      <c r="C1455" s="30"/>
      <c r="D1455" s="149"/>
      <c r="E1455" s="149"/>
      <c r="F1455" s="149"/>
      <c r="G1455" s="149"/>
      <c r="H1455" s="149"/>
      <c r="I1455" s="149"/>
      <c r="J1455" s="149"/>
      <c r="K1455" s="150"/>
      <c r="L1455" s="151"/>
      <c r="M1455" s="151"/>
      <c r="N1455" s="151"/>
      <c r="O1455" s="3"/>
      <c r="P1455" s="30"/>
      <c r="Q1455" s="23"/>
      <c r="R1455" s="3"/>
      <c r="S1455" s="131"/>
    </row>
    <row r="1456" spans="1:19" ht="15" customHeight="1">
      <c r="A1456" s="29"/>
      <c r="B1456" s="30"/>
      <c r="C1456" s="30"/>
      <c r="D1456" s="149"/>
      <c r="E1456" s="149"/>
      <c r="F1456" s="149"/>
      <c r="G1456" s="149"/>
      <c r="H1456" s="149"/>
      <c r="I1456" s="149"/>
      <c r="J1456" s="149"/>
      <c r="K1456" s="150"/>
      <c r="L1456" s="151"/>
      <c r="M1456" s="151"/>
      <c r="N1456" s="151"/>
      <c r="O1456" s="3"/>
      <c r="P1456" s="30"/>
      <c r="Q1456" s="23"/>
      <c r="R1456" s="3"/>
      <c r="S1456" s="131"/>
    </row>
    <row r="1457" spans="1:19" ht="15" customHeight="1">
      <c r="A1457" s="29"/>
      <c r="B1457" s="30"/>
      <c r="C1457" s="30"/>
      <c r="D1457" s="149"/>
      <c r="E1457" s="149"/>
      <c r="F1457" s="149"/>
      <c r="G1457" s="149"/>
      <c r="H1457" s="149"/>
      <c r="I1457" s="149"/>
      <c r="J1457" s="149"/>
      <c r="K1457" s="150"/>
      <c r="L1457" s="151"/>
      <c r="M1457" s="151"/>
      <c r="N1457" s="151"/>
      <c r="O1457" s="3"/>
      <c r="P1457" s="30"/>
      <c r="Q1457" s="23"/>
      <c r="R1457" s="3"/>
      <c r="S1457" s="131"/>
    </row>
    <row r="1458" spans="1:19" ht="15" customHeight="1">
      <c r="A1458" s="29"/>
      <c r="B1458" s="30"/>
      <c r="C1458" s="30"/>
      <c r="D1458" s="149"/>
      <c r="E1458" s="149"/>
      <c r="F1458" s="149"/>
      <c r="G1458" s="149"/>
      <c r="H1458" s="149"/>
      <c r="I1458" s="149"/>
      <c r="J1458" s="149"/>
      <c r="K1458" s="150"/>
      <c r="L1458" s="151"/>
      <c r="M1458" s="151"/>
      <c r="N1458" s="151"/>
      <c r="O1458" s="3"/>
      <c r="P1458" s="30"/>
      <c r="Q1458" s="23"/>
      <c r="R1458" s="3"/>
      <c r="S1458" s="131"/>
    </row>
    <row r="1459" spans="1:19" ht="15" customHeight="1">
      <c r="A1459" s="29"/>
      <c r="B1459" s="30"/>
      <c r="C1459" s="30"/>
      <c r="D1459" s="149"/>
      <c r="E1459" s="149"/>
      <c r="F1459" s="149"/>
      <c r="G1459" s="149"/>
      <c r="H1459" s="149"/>
      <c r="I1459" s="149"/>
      <c r="J1459" s="149"/>
      <c r="K1459" s="150"/>
      <c r="L1459" s="151"/>
      <c r="M1459" s="151"/>
      <c r="N1459" s="151"/>
      <c r="O1459" s="3"/>
      <c r="P1459" s="30"/>
      <c r="Q1459" s="23"/>
      <c r="R1459" s="3"/>
      <c r="S1459" s="131"/>
    </row>
    <row r="1460" spans="1:19" ht="15" customHeight="1">
      <c r="A1460" s="29"/>
      <c r="B1460" s="30"/>
      <c r="C1460" s="30"/>
      <c r="D1460" s="149"/>
      <c r="E1460" s="149"/>
      <c r="F1460" s="149"/>
      <c r="G1460" s="149"/>
      <c r="H1460" s="149"/>
      <c r="I1460" s="149"/>
      <c r="J1460" s="149"/>
      <c r="K1460" s="150"/>
      <c r="L1460" s="151"/>
      <c r="M1460" s="151"/>
      <c r="N1460" s="151"/>
      <c r="O1460" s="3"/>
      <c r="P1460" s="30"/>
      <c r="Q1460" s="23"/>
      <c r="R1460" s="3"/>
      <c r="S1460" s="131"/>
    </row>
    <row r="1461" spans="1:19" ht="15" customHeight="1">
      <c r="A1461" s="29"/>
      <c r="B1461" s="30"/>
      <c r="C1461" s="30"/>
      <c r="D1461" s="149"/>
      <c r="E1461" s="149"/>
      <c r="F1461" s="149"/>
      <c r="G1461" s="149"/>
      <c r="H1461" s="149"/>
      <c r="I1461" s="149"/>
      <c r="J1461" s="149"/>
      <c r="K1461" s="150"/>
      <c r="L1461" s="151"/>
      <c r="M1461" s="151"/>
      <c r="N1461" s="151"/>
      <c r="O1461" s="3"/>
      <c r="P1461" s="30"/>
      <c r="Q1461" s="23"/>
      <c r="R1461" s="3"/>
      <c r="S1461" s="131"/>
    </row>
    <row r="1462" spans="1:19" ht="15" customHeight="1">
      <c r="A1462" s="29"/>
      <c r="B1462" s="30"/>
      <c r="C1462" s="30"/>
      <c r="D1462" s="149"/>
      <c r="E1462" s="149"/>
      <c r="F1462" s="149"/>
      <c r="G1462" s="149"/>
      <c r="H1462" s="149"/>
      <c r="I1462" s="149"/>
      <c r="J1462" s="149"/>
      <c r="K1462" s="150"/>
      <c r="L1462" s="151"/>
      <c r="M1462" s="151"/>
      <c r="N1462" s="151"/>
      <c r="O1462" s="3"/>
      <c r="P1462" s="30"/>
      <c r="Q1462" s="23"/>
      <c r="R1462" s="3"/>
      <c r="S1462" s="131"/>
    </row>
    <row r="1463" spans="1:19" ht="15" customHeight="1">
      <c r="A1463" s="29"/>
      <c r="B1463" s="30"/>
      <c r="C1463" s="30"/>
      <c r="D1463" s="149"/>
      <c r="E1463" s="149"/>
      <c r="F1463" s="149"/>
      <c r="G1463" s="149"/>
      <c r="H1463" s="149"/>
      <c r="I1463" s="149"/>
      <c r="J1463" s="149"/>
      <c r="K1463" s="150"/>
      <c r="L1463" s="151"/>
      <c r="M1463" s="151"/>
      <c r="N1463" s="151"/>
      <c r="O1463" s="3"/>
      <c r="P1463" s="30"/>
      <c r="Q1463" s="23"/>
      <c r="R1463" s="3"/>
      <c r="S1463" s="131"/>
    </row>
    <row r="1464" spans="1:19" ht="15" customHeight="1">
      <c r="A1464" s="29"/>
      <c r="B1464" s="30"/>
      <c r="C1464" s="30"/>
      <c r="D1464" s="149"/>
      <c r="E1464" s="149"/>
      <c r="F1464" s="149"/>
      <c r="G1464" s="149"/>
      <c r="H1464" s="149"/>
      <c r="I1464" s="149"/>
      <c r="J1464" s="149"/>
      <c r="K1464" s="150"/>
      <c r="L1464" s="151"/>
      <c r="M1464" s="151"/>
      <c r="N1464" s="151"/>
      <c r="O1464" s="3"/>
      <c r="P1464" s="30"/>
      <c r="Q1464" s="23"/>
      <c r="R1464" s="3"/>
      <c r="S1464" s="131"/>
    </row>
    <row r="1465" spans="1:19" ht="15" customHeight="1">
      <c r="A1465" s="29"/>
      <c r="B1465" s="30"/>
      <c r="C1465" s="30"/>
      <c r="D1465" s="149"/>
      <c r="E1465" s="149"/>
      <c r="F1465" s="149"/>
      <c r="G1465" s="149"/>
      <c r="H1465" s="149"/>
      <c r="I1465" s="149"/>
      <c r="J1465" s="149"/>
      <c r="K1465" s="150"/>
      <c r="L1465" s="151"/>
      <c r="M1465" s="151"/>
      <c r="N1465" s="151"/>
      <c r="O1465" s="3"/>
      <c r="P1465" s="30"/>
      <c r="Q1465" s="23"/>
      <c r="R1465" s="3"/>
      <c r="S1465" s="131"/>
    </row>
    <row r="1466" spans="1:19" ht="15" customHeight="1">
      <c r="A1466" s="29"/>
      <c r="B1466" s="30"/>
      <c r="C1466" s="30"/>
      <c r="D1466" s="149"/>
      <c r="E1466" s="149"/>
      <c r="F1466" s="149"/>
      <c r="G1466" s="149"/>
      <c r="H1466" s="149"/>
      <c r="I1466" s="149"/>
      <c r="J1466" s="149"/>
      <c r="K1466" s="150"/>
      <c r="L1466" s="151"/>
      <c r="M1466" s="151"/>
      <c r="N1466" s="151"/>
      <c r="O1466" s="3"/>
      <c r="P1466" s="30"/>
      <c r="Q1466" s="23"/>
      <c r="R1466" s="3"/>
      <c r="S1466" s="131"/>
    </row>
    <row r="1467" spans="1:19" ht="15" customHeight="1">
      <c r="A1467" s="29"/>
      <c r="B1467" s="30"/>
      <c r="C1467" s="30"/>
      <c r="D1467" s="149"/>
      <c r="E1467" s="149"/>
      <c r="F1467" s="149"/>
      <c r="G1467" s="149"/>
      <c r="H1467" s="149"/>
      <c r="I1467" s="149"/>
      <c r="J1467" s="149"/>
      <c r="K1467" s="150"/>
      <c r="L1467" s="151"/>
      <c r="M1467" s="151"/>
      <c r="N1467" s="151"/>
      <c r="O1467" s="3"/>
      <c r="P1467" s="30"/>
      <c r="Q1467" s="23"/>
      <c r="R1467" s="3"/>
      <c r="S1467" s="131"/>
    </row>
    <row r="1468" spans="1:19" ht="15" customHeight="1">
      <c r="A1468" s="29"/>
      <c r="B1468" s="30"/>
      <c r="C1468" s="30"/>
      <c r="D1468" s="149"/>
      <c r="E1468" s="149"/>
      <c r="F1468" s="149"/>
      <c r="G1468" s="149"/>
      <c r="H1468" s="149"/>
      <c r="I1468" s="149"/>
      <c r="J1468" s="149"/>
      <c r="K1468" s="150"/>
      <c r="L1468" s="151"/>
      <c r="M1468" s="151"/>
      <c r="N1468" s="151"/>
      <c r="O1468" s="3"/>
      <c r="P1468" s="30"/>
      <c r="Q1468" s="23"/>
      <c r="R1468" s="3"/>
      <c r="S1468" s="131"/>
    </row>
    <row r="1469" spans="1:19" ht="15" customHeight="1">
      <c r="A1469" s="29"/>
      <c r="B1469" s="30"/>
      <c r="C1469" s="30"/>
      <c r="D1469" s="149"/>
      <c r="E1469" s="149"/>
      <c r="F1469" s="149"/>
      <c r="G1469" s="149"/>
      <c r="H1469" s="149"/>
      <c r="I1469" s="149"/>
      <c r="J1469" s="149"/>
      <c r="K1469" s="150"/>
      <c r="L1469" s="151"/>
      <c r="M1469" s="151"/>
      <c r="N1469" s="151"/>
      <c r="O1469" s="3"/>
      <c r="P1469" s="30"/>
      <c r="Q1469" s="23"/>
      <c r="R1469" s="3"/>
      <c r="S1469" s="131"/>
    </row>
    <row r="1470" spans="1:19" ht="15" customHeight="1">
      <c r="A1470" s="29"/>
      <c r="B1470" s="30"/>
      <c r="C1470" s="30"/>
      <c r="D1470" s="149"/>
      <c r="E1470" s="149"/>
      <c r="F1470" s="149"/>
      <c r="G1470" s="149"/>
      <c r="H1470" s="149"/>
      <c r="I1470" s="149"/>
      <c r="J1470" s="149"/>
      <c r="K1470" s="150"/>
      <c r="L1470" s="151"/>
      <c r="M1470" s="151"/>
      <c r="N1470" s="151"/>
      <c r="O1470" s="3"/>
      <c r="P1470" s="30"/>
      <c r="Q1470" s="23"/>
      <c r="R1470" s="3"/>
      <c r="S1470" s="131"/>
    </row>
    <row r="1471" spans="1:19" ht="15" customHeight="1">
      <c r="A1471" s="29"/>
      <c r="B1471" s="30"/>
      <c r="C1471" s="30"/>
      <c r="D1471" s="149"/>
      <c r="E1471" s="149"/>
      <c r="F1471" s="149"/>
      <c r="G1471" s="149"/>
      <c r="H1471" s="149"/>
      <c r="I1471" s="149"/>
      <c r="J1471" s="149"/>
      <c r="K1471" s="150"/>
      <c r="L1471" s="151"/>
      <c r="M1471" s="151"/>
      <c r="N1471" s="151"/>
      <c r="O1471" s="3"/>
      <c r="P1471" s="30"/>
      <c r="Q1471" s="23"/>
      <c r="R1471" s="3"/>
      <c r="S1471" s="131"/>
    </row>
    <row r="1472" spans="1:19" ht="15" customHeight="1">
      <c r="A1472" s="29"/>
      <c r="B1472" s="30"/>
      <c r="C1472" s="30"/>
      <c r="D1472" s="149"/>
      <c r="E1472" s="149"/>
      <c r="F1472" s="149"/>
      <c r="G1472" s="149"/>
      <c r="H1472" s="149"/>
      <c r="I1472" s="149"/>
      <c r="J1472" s="149"/>
      <c r="K1472" s="150"/>
      <c r="L1472" s="151"/>
      <c r="M1472" s="151"/>
      <c r="N1472" s="151"/>
      <c r="O1472" s="3"/>
      <c r="P1472" s="30"/>
      <c r="Q1472" s="23"/>
      <c r="R1472" s="3"/>
      <c r="S1472" s="131"/>
    </row>
    <row r="1473" spans="1:19" ht="15" customHeight="1">
      <c r="A1473" s="29"/>
      <c r="B1473" s="30"/>
      <c r="C1473" s="30"/>
      <c r="D1473" s="149"/>
      <c r="E1473" s="149"/>
      <c r="F1473" s="149"/>
      <c r="G1473" s="149"/>
      <c r="H1473" s="149"/>
      <c r="I1473" s="149"/>
      <c r="J1473" s="149"/>
      <c r="K1473" s="150"/>
      <c r="L1473" s="151"/>
      <c r="M1473" s="151"/>
      <c r="N1473" s="151"/>
      <c r="O1473" s="3"/>
      <c r="P1473" s="30"/>
      <c r="Q1473" s="23"/>
      <c r="R1473" s="3"/>
      <c r="S1473" s="131"/>
    </row>
    <row r="1474" spans="1:19" ht="15" customHeight="1">
      <c r="A1474" s="29"/>
      <c r="B1474" s="30"/>
      <c r="C1474" s="30"/>
      <c r="D1474" s="149"/>
      <c r="E1474" s="149"/>
      <c r="F1474" s="149"/>
      <c r="G1474" s="149"/>
      <c r="H1474" s="149"/>
      <c r="I1474" s="149"/>
      <c r="J1474" s="149"/>
      <c r="K1474" s="150"/>
      <c r="L1474" s="151"/>
      <c r="M1474" s="151"/>
      <c r="N1474" s="151"/>
      <c r="O1474" s="3"/>
      <c r="P1474" s="30"/>
      <c r="Q1474" s="23"/>
      <c r="R1474" s="3"/>
      <c r="S1474" s="131"/>
    </row>
    <row r="1475" spans="1:19" ht="15" customHeight="1">
      <c r="A1475" s="29"/>
      <c r="B1475" s="30"/>
      <c r="C1475" s="30"/>
      <c r="D1475" s="149"/>
      <c r="E1475" s="149"/>
      <c r="F1475" s="149"/>
      <c r="G1475" s="149"/>
      <c r="H1475" s="149"/>
      <c r="I1475" s="149"/>
      <c r="J1475" s="149"/>
      <c r="K1475" s="150"/>
      <c r="L1475" s="151"/>
      <c r="M1475" s="151"/>
      <c r="N1475" s="151"/>
      <c r="O1475" s="3"/>
      <c r="P1475" s="30"/>
      <c r="Q1475" s="23"/>
      <c r="R1475" s="3"/>
      <c r="S1475" s="131"/>
    </row>
    <row r="1476" spans="1:19" ht="15" customHeight="1">
      <c r="A1476" s="29"/>
      <c r="B1476" s="30"/>
      <c r="C1476" s="30"/>
      <c r="D1476" s="149"/>
      <c r="E1476" s="149"/>
      <c r="F1476" s="149"/>
      <c r="G1476" s="149"/>
      <c r="H1476" s="149"/>
      <c r="I1476" s="149"/>
      <c r="J1476" s="149"/>
      <c r="K1476" s="150"/>
      <c r="L1476" s="151"/>
      <c r="M1476" s="151"/>
      <c r="N1476" s="151"/>
      <c r="O1476" s="3"/>
      <c r="P1476" s="30"/>
      <c r="Q1476" s="23"/>
      <c r="R1476" s="3"/>
      <c r="S1476" s="131"/>
    </row>
    <row r="1477" spans="1:19" ht="15" customHeight="1">
      <c r="A1477" s="29"/>
      <c r="B1477" s="30"/>
      <c r="C1477" s="30"/>
      <c r="D1477" s="149"/>
      <c r="E1477" s="149"/>
      <c r="F1477" s="149"/>
      <c r="G1477" s="149"/>
      <c r="H1477" s="149"/>
      <c r="I1477" s="149"/>
      <c r="J1477" s="149"/>
      <c r="K1477" s="150"/>
      <c r="L1477" s="151"/>
      <c r="M1477" s="151"/>
      <c r="N1477" s="151"/>
      <c r="O1477" s="3"/>
      <c r="P1477" s="30"/>
      <c r="Q1477" s="23"/>
      <c r="R1477" s="3"/>
      <c r="S1477" s="131"/>
    </row>
    <row r="1478" spans="1:19" ht="15" customHeight="1">
      <c r="A1478" s="29"/>
      <c r="B1478" s="30"/>
      <c r="C1478" s="30"/>
      <c r="D1478" s="149"/>
      <c r="E1478" s="149"/>
      <c r="F1478" s="149"/>
      <c r="G1478" s="149"/>
      <c r="H1478" s="149"/>
      <c r="I1478" s="149"/>
      <c r="J1478" s="149"/>
      <c r="K1478" s="150"/>
      <c r="L1478" s="151"/>
      <c r="M1478" s="151"/>
      <c r="N1478" s="151"/>
      <c r="O1478" s="3"/>
      <c r="P1478" s="30"/>
      <c r="Q1478" s="23"/>
      <c r="R1478" s="3"/>
      <c r="S1478" s="131"/>
    </row>
    <row r="1479" spans="1:19" ht="15" customHeight="1">
      <c r="A1479" s="29"/>
      <c r="B1479" s="30"/>
      <c r="C1479" s="30"/>
      <c r="D1479" s="149"/>
      <c r="E1479" s="149"/>
      <c r="F1479" s="149"/>
      <c r="G1479" s="149"/>
      <c r="H1479" s="149"/>
      <c r="I1479" s="149"/>
      <c r="J1479" s="149"/>
      <c r="K1479" s="150"/>
      <c r="L1479" s="151"/>
      <c r="M1479" s="151"/>
      <c r="N1479" s="151"/>
      <c r="O1479" s="3"/>
      <c r="P1479" s="30"/>
      <c r="Q1479" s="23"/>
      <c r="R1479" s="3"/>
      <c r="S1479" s="131"/>
    </row>
    <row r="1480" spans="1:19" ht="15" customHeight="1">
      <c r="A1480" s="29"/>
      <c r="B1480" s="30"/>
      <c r="C1480" s="30"/>
      <c r="D1480" s="149"/>
      <c r="E1480" s="149"/>
      <c r="F1480" s="149"/>
      <c r="G1480" s="149"/>
      <c r="H1480" s="149"/>
      <c r="I1480" s="149"/>
      <c r="J1480" s="149"/>
      <c r="K1480" s="150"/>
      <c r="L1480" s="151"/>
      <c r="M1480" s="151"/>
      <c r="N1480" s="151"/>
      <c r="O1480" s="3"/>
      <c r="P1480" s="30"/>
      <c r="Q1480" s="23"/>
      <c r="R1480" s="3"/>
      <c r="S1480" s="131"/>
    </row>
    <row r="1481" spans="1:19" ht="15" customHeight="1">
      <c r="A1481" s="29"/>
      <c r="B1481" s="30"/>
      <c r="C1481" s="30"/>
      <c r="D1481" s="149"/>
      <c r="E1481" s="149"/>
      <c r="F1481" s="149"/>
      <c r="G1481" s="149"/>
      <c r="H1481" s="149"/>
      <c r="I1481" s="149"/>
      <c r="J1481" s="149"/>
      <c r="K1481" s="150"/>
      <c r="L1481" s="151"/>
      <c r="M1481" s="151"/>
      <c r="N1481" s="151"/>
      <c r="O1481" s="3"/>
      <c r="P1481" s="30"/>
      <c r="Q1481" s="23"/>
      <c r="R1481" s="3"/>
      <c r="S1481" s="131"/>
    </row>
    <row r="1482" spans="1:19" ht="15" customHeight="1">
      <c r="A1482" s="29"/>
      <c r="B1482" s="30"/>
      <c r="C1482" s="30"/>
      <c r="D1482" s="149"/>
      <c r="E1482" s="149"/>
      <c r="F1482" s="149"/>
      <c r="G1482" s="149"/>
      <c r="H1482" s="149"/>
      <c r="I1482" s="149"/>
      <c r="J1482" s="149"/>
      <c r="K1482" s="150"/>
      <c r="L1482" s="151"/>
      <c r="M1482" s="151"/>
      <c r="N1482" s="151"/>
      <c r="O1482" s="3"/>
      <c r="P1482" s="30"/>
      <c r="Q1482" s="23"/>
      <c r="R1482" s="3"/>
      <c r="S1482" s="131"/>
    </row>
    <row r="1483" spans="1:19" ht="15" customHeight="1">
      <c r="A1483" s="29"/>
      <c r="B1483" s="30"/>
      <c r="C1483" s="30"/>
      <c r="D1483" s="149"/>
      <c r="E1483" s="149"/>
      <c r="F1483" s="149"/>
      <c r="G1483" s="149"/>
      <c r="H1483" s="149"/>
      <c r="I1483" s="149"/>
      <c r="J1483" s="149"/>
      <c r="K1483" s="150"/>
      <c r="L1483" s="151"/>
      <c r="M1483" s="151"/>
      <c r="N1483" s="151"/>
      <c r="O1483" s="3"/>
      <c r="P1483" s="30"/>
      <c r="Q1483" s="23"/>
      <c r="R1483" s="3"/>
      <c r="S1483" s="131"/>
    </row>
    <row r="1484" spans="1:19" ht="15" customHeight="1">
      <c r="A1484" s="29"/>
      <c r="B1484" s="30"/>
      <c r="C1484" s="30"/>
      <c r="D1484" s="149"/>
      <c r="E1484" s="149"/>
      <c r="F1484" s="149"/>
      <c r="G1484" s="149"/>
      <c r="H1484" s="149"/>
      <c r="I1484" s="149"/>
      <c r="J1484" s="149"/>
      <c r="K1484" s="150"/>
      <c r="L1484" s="151"/>
      <c r="M1484" s="151"/>
      <c r="N1484" s="151"/>
      <c r="O1484" s="3"/>
      <c r="P1484" s="30"/>
      <c r="Q1484" s="23"/>
      <c r="R1484" s="3"/>
      <c r="S1484" s="131"/>
    </row>
    <row r="1485" spans="1:19" ht="15" customHeight="1">
      <c r="A1485" s="29"/>
      <c r="B1485" s="30"/>
      <c r="C1485" s="30"/>
      <c r="D1485" s="149"/>
      <c r="E1485" s="149"/>
      <c r="F1485" s="149"/>
      <c r="G1485" s="149"/>
      <c r="H1485" s="149"/>
      <c r="I1485" s="149"/>
      <c r="J1485" s="149"/>
      <c r="K1485" s="150"/>
      <c r="L1485" s="151"/>
      <c r="M1485" s="151"/>
      <c r="N1485" s="151"/>
      <c r="O1485" s="3"/>
      <c r="P1485" s="30"/>
      <c r="Q1485" s="23"/>
      <c r="R1485" s="3"/>
      <c r="S1485" s="131"/>
    </row>
    <row r="1486" spans="1:19" ht="15" customHeight="1">
      <c r="A1486" s="29"/>
      <c r="B1486" s="30"/>
      <c r="C1486" s="30"/>
      <c r="D1486" s="149"/>
      <c r="E1486" s="149"/>
      <c r="F1486" s="149"/>
      <c r="G1486" s="149"/>
      <c r="H1486" s="149"/>
      <c r="I1486" s="149"/>
      <c r="J1486" s="149"/>
      <c r="K1486" s="150"/>
      <c r="L1486" s="151"/>
      <c r="M1486" s="151"/>
      <c r="N1486" s="151"/>
      <c r="O1486" s="3"/>
      <c r="P1486" s="30"/>
      <c r="Q1486" s="23"/>
      <c r="R1486" s="3"/>
      <c r="S1486" s="131"/>
    </row>
    <row r="1487" spans="1:19" ht="15" customHeight="1">
      <c r="A1487" s="29"/>
      <c r="B1487" s="30"/>
      <c r="C1487" s="30"/>
      <c r="D1487" s="149"/>
      <c r="E1487" s="149"/>
      <c r="F1487" s="149"/>
      <c r="G1487" s="149"/>
      <c r="H1487" s="149"/>
      <c r="I1487" s="149"/>
      <c r="J1487" s="149"/>
      <c r="K1487" s="150"/>
      <c r="L1487" s="151"/>
      <c r="M1487" s="151"/>
      <c r="N1487" s="151"/>
      <c r="O1487" s="3"/>
      <c r="P1487" s="30"/>
      <c r="Q1487" s="23"/>
      <c r="R1487" s="3"/>
      <c r="S1487" s="131"/>
    </row>
    <row r="1488" spans="1:19" ht="15" customHeight="1">
      <c r="A1488" s="29"/>
      <c r="B1488" s="30"/>
      <c r="C1488" s="30"/>
      <c r="D1488" s="149"/>
      <c r="E1488" s="149"/>
      <c r="F1488" s="149"/>
      <c r="G1488" s="149"/>
      <c r="H1488" s="149"/>
      <c r="I1488" s="149"/>
      <c r="J1488" s="149"/>
      <c r="K1488" s="150"/>
      <c r="L1488" s="151"/>
      <c r="M1488" s="151"/>
      <c r="N1488" s="151"/>
      <c r="O1488" s="3"/>
      <c r="P1488" s="30"/>
      <c r="Q1488" s="23"/>
      <c r="R1488" s="3"/>
      <c r="S1488" s="131"/>
    </row>
    <row r="1489" spans="1:19" ht="15" customHeight="1">
      <c r="A1489" s="29"/>
      <c r="B1489" s="30"/>
      <c r="C1489" s="30"/>
      <c r="D1489" s="149"/>
      <c r="E1489" s="149"/>
      <c r="F1489" s="149"/>
      <c r="G1489" s="149"/>
      <c r="H1489" s="149"/>
      <c r="I1489" s="149"/>
      <c r="J1489" s="149"/>
      <c r="K1489" s="150"/>
      <c r="L1489" s="151"/>
      <c r="M1489" s="151"/>
      <c r="N1489" s="151"/>
      <c r="O1489" s="3"/>
      <c r="P1489" s="30"/>
      <c r="Q1489" s="23"/>
      <c r="R1489" s="3"/>
      <c r="S1489" s="131"/>
    </row>
    <row r="1490" spans="1:19" ht="15" customHeight="1">
      <c r="A1490" s="29"/>
      <c r="B1490" s="30"/>
      <c r="C1490" s="30"/>
      <c r="D1490" s="149"/>
      <c r="E1490" s="149"/>
      <c r="F1490" s="149"/>
      <c r="G1490" s="149"/>
      <c r="H1490" s="149"/>
      <c r="I1490" s="149"/>
      <c r="J1490" s="149"/>
      <c r="K1490" s="150"/>
      <c r="L1490" s="151"/>
      <c r="M1490" s="151"/>
      <c r="N1490" s="151"/>
      <c r="O1490" s="3"/>
      <c r="P1490" s="30"/>
      <c r="Q1490" s="23"/>
      <c r="R1490" s="3"/>
      <c r="S1490" s="131"/>
    </row>
    <row r="1491" spans="1:19" ht="15" customHeight="1">
      <c r="A1491" s="29"/>
      <c r="B1491" s="30"/>
      <c r="C1491" s="30"/>
      <c r="D1491" s="149"/>
      <c r="E1491" s="149"/>
      <c r="F1491" s="149"/>
      <c r="G1491" s="149"/>
      <c r="H1491" s="149"/>
      <c r="I1491" s="149"/>
      <c r="J1491" s="149"/>
      <c r="K1491" s="150"/>
      <c r="L1491" s="151"/>
      <c r="M1491" s="151"/>
      <c r="N1491" s="151"/>
      <c r="O1491" s="3"/>
      <c r="P1491" s="30"/>
      <c r="Q1491" s="23"/>
      <c r="R1491" s="3"/>
      <c r="S1491" s="131"/>
    </row>
    <row r="1492" spans="1:19" ht="15" customHeight="1">
      <c r="A1492" s="29"/>
      <c r="B1492" s="30"/>
      <c r="C1492" s="30"/>
      <c r="D1492" s="149"/>
      <c r="E1492" s="149"/>
      <c r="F1492" s="149"/>
      <c r="G1492" s="149"/>
      <c r="H1492" s="149"/>
      <c r="I1492" s="149"/>
      <c r="J1492" s="149"/>
      <c r="K1492" s="150"/>
      <c r="L1492" s="151"/>
      <c r="M1492" s="151"/>
      <c r="N1492" s="151"/>
      <c r="O1492" s="3"/>
      <c r="P1492" s="30"/>
      <c r="Q1492" s="23"/>
      <c r="R1492" s="3"/>
      <c r="S1492" s="131"/>
    </row>
    <row r="1493" spans="1:19" ht="15" customHeight="1">
      <c r="A1493" s="29"/>
      <c r="B1493" s="30"/>
      <c r="C1493" s="30"/>
      <c r="D1493" s="149"/>
      <c r="E1493" s="149"/>
      <c r="F1493" s="149"/>
      <c r="G1493" s="149"/>
      <c r="H1493" s="149"/>
      <c r="I1493" s="149"/>
      <c r="J1493" s="149"/>
      <c r="K1493" s="150"/>
      <c r="L1493" s="151"/>
      <c r="M1493" s="151"/>
      <c r="N1493" s="151"/>
      <c r="O1493" s="3"/>
      <c r="P1493" s="30"/>
      <c r="Q1493" s="23"/>
      <c r="R1493" s="3"/>
      <c r="S1493" s="131"/>
    </row>
    <row r="1494" spans="1:19" ht="15" customHeight="1">
      <c r="A1494" s="29"/>
      <c r="B1494" s="30"/>
      <c r="C1494" s="30"/>
      <c r="D1494" s="149"/>
      <c r="E1494" s="149"/>
      <c r="F1494" s="149"/>
      <c r="G1494" s="149"/>
      <c r="H1494" s="149"/>
      <c r="I1494" s="149"/>
      <c r="J1494" s="149"/>
      <c r="K1494" s="150"/>
      <c r="L1494" s="151"/>
      <c r="M1494" s="151"/>
      <c r="N1494" s="151"/>
      <c r="O1494" s="3"/>
      <c r="P1494" s="30"/>
      <c r="Q1494" s="23"/>
      <c r="R1494" s="3"/>
      <c r="S1494" s="131"/>
    </row>
    <row r="1495" spans="1:19" ht="15" customHeight="1">
      <c r="A1495" s="29"/>
      <c r="B1495" s="30"/>
      <c r="C1495" s="30"/>
      <c r="D1495" s="149"/>
      <c r="E1495" s="149"/>
      <c r="F1495" s="149"/>
      <c r="G1495" s="149"/>
      <c r="H1495" s="149"/>
      <c r="I1495" s="149"/>
      <c r="J1495" s="149"/>
      <c r="K1495" s="150"/>
      <c r="L1495" s="151"/>
      <c r="M1495" s="151"/>
      <c r="N1495" s="151"/>
      <c r="O1495" s="3"/>
      <c r="P1495" s="30"/>
      <c r="Q1495" s="23"/>
      <c r="R1495" s="3"/>
      <c r="S1495" s="131"/>
    </row>
    <row r="1496" spans="1:19" ht="15" customHeight="1">
      <c r="A1496" s="29"/>
      <c r="B1496" s="30"/>
      <c r="C1496" s="30"/>
      <c r="D1496" s="149"/>
      <c r="E1496" s="149"/>
      <c r="F1496" s="149"/>
      <c r="G1496" s="149"/>
      <c r="H1496" s="149"/>
      <c r="I1496" s="149"/>
      <c r="J1496" s="149"/>
      <c r="K1496" s="150"/>
      <c r="L1496" s="151"/>
      <c r="M1496" s="151"/>
      <c r="N1496" s="151"/>
      <c r="O1496" s="3"/>
      <c r="P1496" s="30"/>
      <c r="Q1496" s="23"/>
      <c r="R1496" s="3"/>
      <c r="S1496" s="131"/>
    </row>
    <row r="1497" spans="1:19" ht="15" customHeight="1">
      <c r="A1497" s="29"/>
      <c r="B1497" s="30"/>
      <c r="C1497" s="30"/>
      <c r="D1497" s="149"/>
      <c r="E1497" s="149"/>
      <c r="F1497" s="149"/>
      <c r="G1497" s="149"/>
      <c r="H1497" s="149"/>
      <c r="I1497" s="149"/>
      <c r="J1497" s="149"/>
      <c r="K1497" s="150"/>
      <c r="L1497" s="151"/>
      <c r="M1497" s="151"/>
      <c r="N1497" s="151"/>
      <c r="O1497" s="3"/>
      <c r="P1497" s="30"/>
      <c r="Q1497" s="23"/>
      <c r="R1497" s="3"/>
      <c r="S1497" s="131"/>
    </row>
    <row r="1498" spans="1:19" ht="15" customHeight="1">
      <c r="A1498" s="29"/>
      <c r="B1498" s="30"/>
      <c r="C1498" s="30"/>
      <c r="D1498" s="149"/>
      <c r="E1498" s="149"/>
      <c r="F1498" s="149"/>
      <c r="G1498" s="149"/>
      <c r="H1498" s="149"/>
      <c r="I1498" s="149"/>
      <c r="J1498" s="149"/>
      <c r="K1498" s="150"/>
      <c r="L1498" s="151"/>
      <c r="M1498" s="151"/>
      <c r="N1498" s="151"/>
      <c r="O1498" s="3"/>
      <c r="P1498" s="30"/>
      <c r="Q1498" s="23"/>
      <c r="R1498" s="3"/>
      <c r="S1498" s="131"/>
    </row>
    <row r="1499" spans="1:19" ht="15" customHeight="1">
      <c r="A1499" s="29"/>
      <c r="B1499" s="30"/>
      <c r="C1499" s="30"/>
      <c r="D1499" s="149"/>
      <c r="E1499" s="149"/>
      <c r="F1499" s="149"/>
      <c r="G1499" s="149"/>
      <c r="H1499" s="149"/>
      <c r="I1499" s="149"/>
      <c r="J1499" s="149"/>
      <c r="K1499" s="150"/>
      <c r="L1499" s="151"/>
      <c r="M1499" s="151"/>
      <c r="N1499" s="151"/>
      <c r="O1499" s="3"/>
      <c r="P1499" s="30"/>
      <c r="Q1499" s="23"/>
      <c r="R1499" s="3"/>
      <c r="S1499" s="131"/>
    </row>
    <row r="1500" spans="1:19" ht="15" customHeight="1">
      <c r="A1500" s="29"/>
      <c r="B1500" s="30"/>
      <c r="C1500" s="30"/>
      <c r="D1500" s="149"/>
      <c r="E1500" s="149"/>
      <c r="F1500" s="149"/>
      <c r="G1500" s="149"/>
      <c r="H1500" s="149"/>
      <c r="I1500" s="149"/>
      <c r="J1500" s="149"/>
      <c r="K1500" s="150"/>
      <c r="L1500" s="151"/>
      <c r="M1500" s="151"/>
      <c r="N1500" s="151"/>
      <c r="O1500" s="3"/>
      <c r="P1500" s="30"/>
      <c r="Q1500" s="23"/>
      <c r="R1500" s="3"/>
      <c r="S1500" s="131"/>
    </row>
    <row r="1501" spans="1:19" ht="15" customHeight="1">
      <c r="A1501" s="29"/>
      <c r="B1501" s="30"/>
      <c r="C1501" s="30"/>
      <c r="D1501" s="149"/>
      <c r="E1501" s="149"/>
      <c r="F1501" s="149"/>
      <c r="G1501" s="149"/>
      <c r="H1501" s="149"/>
      <c r="I1501" s="149"/>
      <c r="J1501" s="149"/>
      <c r="K1501" s="150"/>
      <c r="L1501" s="151"/>
      <c r="M1501" s="151"/>
      <c r="N1501" s="151"/>
      <c r="O1501" s="3"/>
      <c r="P1501" s="30"/>
      <c r="Q1501" s="23"/>
      <c r="R1501" s="3"/>
      <c r="S1501" s="131"/>
    </row>
    <row r="1502" spans="1:19" ht="15" customHeight="1">
      <c r="A1502" s="29"/>
      <c r="B1502" s="30"/>
      <c r="C1502" s="30"/>
      <c r="D1502" s="149"/>
      <c r="E1502" s="149"/>
      <c r="F1502" s="149"/>
      <c r="G1502" s="149"/>
      <c r="H1502" s="149"/>
      <c r="I1502" s="149"/>
      <c r="J1502" s="149"/>
      <c r="K1502" s="150"/>
      <c r="L1502" s="151"/>
      <c r="M1502" s="151"/>
      <c r="N1502" s="151"/>
      <c r="O1502" s="3"/>
      <c r="P1502" s="30"/>
      <c r="Q1502" s="23"/>
      <c r="R1502" s="3"/>
      <c r="S1502" s="131"/>
    </row>
    <row r="1503" spans="1:19" ht="15" customHeight="1">
      <c r="A1503" s="29"/>
      <c r="B1503" s="30"/>
      <c r="C1503" s="30"/>
      <c r="D1503" s="149"/>
      <c r="E1503" s="149"/>
      <c r="F1503" s="149"/>
      <c r="G1503" s="149"/>
      <c r="H1503" s="149"/>
      <c r="I1503" s="149"/>
      <c r="J1503" s="149"/>
      <c r="K1503" s="150"/>
      <c r="L1503" s="151"/>
      <c r="M1503" s="151"/>
      <c r="N1503" s="151"/>
      <c r="O1503" s="3"/>
      <c r="P1503" s="30"/>
      <c r="Q1503" s="23"/>
      <c r="R1503" s="3"/>
      <c r="S1503" s="131"/>
    </row>
    <row r="1504" spans="1:19" ht="15" customHeight="1">
      <c r="A1504" s="29"/>
      <c r="B1504" s="30"/>
      <c r="C1504" s="30"/>
      <c r="D1504" s="149"/>
      <c r="E1504" s="149"/>
      <c r="F1504" s="149"/>
      <c r="G1504" s="149"/>
      <c r="H1504" s="149"/>
      <c r="I1504" s="149"/>
      <c r="J1504" s="149"/>
      <c r="K1504" s="150"/>
      <c r="L1504" s="151"/>
      <c r="M1504" s="151"/>
      <c r="N1504" s="151"/>
      <c r="O1504" s="3"/>
      <c r="P1504" s="30"/>
      <c r="Q1504" s="23"/>
      <c r="R1504" s="3"/>
      <c r="S1504" s="131"/>
    </row>
    <row r="1505" spans="1:19" ht="15" customHeight="1">
      <c r="A1505" s="29"/>
      <c r="B1505" s="30"/>
      <c r="C1505" s="30"/>
      <c r="D1505" s="149"/>
      <c r="E1505" s="149"/>
      <c r="F1505" s="149"/>
      <c r="G1505" s="149"/>
      <c r="H1505" s="149"/>
      <c r="I1505" s="149"/>
      <c r="J1505" s="149"/>
      <c r="K1505" s="150"/>
      <c r="L1505" s="151"/>
      <c r="M1505" s="151"/>
      <c r="N1505" s="151"/>
      <c r="O1505" s="3"/>
      <c r="P1505" s="30"/>
      <c r="Q1505" s="23"/>
      <c r="R1505" s="3"/>
      <c r="S1505" s="131"/>
    </row>
    <row r="1506" spans="1:19" ht="15" customHeight="1">
      <c r="A1506" s="29"/>
      <c r="B1506" s="30"/>
      <c r="C1506" s="30"/>
      <c r="D1506" s="149"/>
      <c r="E1506" s="149"/>
      <c r="F1506" s="149"/>
      <c r="G1506" s="149"/>
      <c r="H1506" s="149"/>
      <c r="I1506" s="149"/>
      <c r="J1506" s="149"/>
      <c r="K1506" s="150"/>
      <c r="L1506" s="151"/>
      <c r="M1506" s="151"/>
      <c r="N1506" s="151"/>
      <c r="O1506" s="3"/>
      <c r="P1506" s="30"/>
      <c r="Q1506" s="23"/>
      <c r="R1506" s="3"/>
      <c r="S1506" s="131"/>
    </row>
    <row r="1507" spans="1:19" ht="15" customHeight="1">
      <c r="A1507" s="29"/>
      <c r="B1507" s="30"/>
      <c r="C1507" s="30"/>
      <c r="D1507" s="149"/>
      <c r="E1507" s="149"/>
      <c r="F1507" s="149"/>
      <c r="G1507" s="149"/>
      <c r="H1507" s="149"/>
      <c r="I1507" s="149"/>
      <c r="J1507" s="149"/>
      <c r="K1507" s="150"/>
      <c r="L1507" s="151"/>
      <c r="M1507" s="151"/>
      <c r="N1507" s="151"/>
      <c r="O1507" s="3"/>
      <c r="P1507" s="30"/>
      <c r="Q1507" s="23"/>
      <c r="R1507" s="3"/>
      <c r="S1507" s="131"/>
    </row>
    <row r="1508" spans="1:19" ht="15" customHeight="1">
      <c r="A1508" s="29"/>
      <c r="B1508" s="30"/>
      <c r="C1508" s="30"/>
      <c r="D1508" s="149"/>
      <c r="E1508" s="149"/>
      <c r="F1508" s="149"/>
      <c r="G1508" s="149"/>
      <c r="H1508" s="149"/>
      <c r="I1508" s="149"/>
      <c r="J1508" s="149"/>
      <c r="K1508" s="150"/>
      <c r="L1508" s="151"/>
      <c r="M1508" s="151"/>
      <c r="N1508" s="151"/>
      <c r="O1508" s="3"/>
      <c r="P1508" s="30"/>
      <c r="Q1508" s="23"/>
      <c r="R1508" s="3"/>
      <c r="S1508" s="131"/>
    </row>
    <row r="1509" spans="1:19" ht="15" customHeight="1">
      <c r="A1509" s="29"/>
      <c r="B1509" s="30"/>
      <c r="C1509" s="30"/>
      <c r="D1509" s="149"/>
      <c r="E1509" s="149"/>
      <c r="F1509" s="149"/>
      <c r="G1509" s="149"/>
      <c r="H1509" s="149"/>
      <c r="I1509" s="149"/>
      <c r="J1509" s="149"/>
      <c r="K1509" s="150"/>
      <c r="L1509" s="151"/>
      <c r="M1509" s="151"/>
      <c r="N1509" s="151"/>
      <c r="O1509" s="3"/>
      <c r="P1509" s="30"/>
      <c r="Q1509" s="23"/>
      <c r="R1509" s="3"/>
      <c r="S1509" s="131"/>
    </row>
    <row r="1510" spans="1:19" ht="15" customHeight="1">
      <c r="A1510" s="29"/>
      <c r="B1510" s="30"/>
      <c r="C1510" s="30"/>
      <c r="D1510" s="149"/>
      <c r="E1510" s="149"/>
      <c r="F1510" s="149"/>
      <c r="G1510" s="149"/>
      <c r="H1510" s="149"/>
      <c r="I1510" s="149"/>
      <c r="J1510" s="149"/>
      <c r="K1510" s="150"/>
      <c r="L1510" s="151"/>
      <c r="M1510" s="151"/>
      <c r="N1510" s="151"/>
      <c r="O1510" s="3"/>
      <c r="P1510" s="30"/>
      <c r="Q1510" s="23"/>
      <c r="R1510" s="3"/>
      <c r="S1510" s="131"/>
    </row>
    <row r="1511" spans="1:19" ht="15" customHeight="1">
      <c r="A1511" s="29"/>
      <c r="B1511" s="30"/>
      <c r="C1511" s="30"/>
      <c r="D1511" s="149"/>
      <c r="E1511" s="149"/>
      <c r="F1511" s="149"/>
      <c r="G1511" s="149"/>
      <c r="H1511" s="149"/>
      <c r="I1511" s="149"/>
      <c r="J1511" s="149"/>
      <c r="K1511" s="150"/>
      <c r="L1511" s="151"/>
      <c r="M1511" s="151"/>
      <c r="N1511" s="151"/>
      <c r="O1511" s="3"/>
      <c r="P1511" s="30"/>
      <c r="Q1511" s="23"/>
      <c r="R1511" s="3"/>
      <c r="S1511" s="131"/>
    </row>
    <row r="1512" spans="1:19" ht="15" customHeight="1">
      <c r="A1512" s="29"/>
      <c r="B1512" s="30"/>
      <c r="C1512" s="30"/>
      <c r="D1512" s="149"/>
      <c r="E1512" s="149"/>
      <c r="F1512" s="149"/>
      <c r="G1512" s="149"/>
      <c r="H1512" s="149"/>
      <c r="I1512" s="149"/>
      <c r="J1512" s="149"/>
      <c r="K1512" s="150"/>
      <c r="L1512" s="151"/>
      <c r="M1512" s="151"/>
      <c r="N1512" s="151"/>
      <c r="O1512" s="3"/>
      <c r="P1512" s="30"/>
      <c r="Q1512" s="23"/>
      <c r="R1512" s="3"/>
      <c r="S1512" s="131"/>
    </row>
    <row r="1513" spans="1:19" ht="15" customHeight="1">
      <c r="A1513" s="29"/>
      <c r="B1513" s="30"/>
      <c r="C1513" s="30"/>
      <c r="D1513" s="149"/>
      <c r="E1513" s="149"/>
      <c r="F1513" s="149"/>
      <c r="G1513" s="149"/>
      <c r="H1513" s="149"/>
      <c r="I1513" s="149"/>
      <c r="J1513" s="149"/>
      <c r="K1513" s="150"/>
      <c r="L1513" s="151"/>
      <c r="M1513" s="151"/>
      <c r="N1513" s="151"/>
      <c r="O1513" s="3"/>
      <c r="P1513" s="30"/>
      <c r="Q1513" s="23"/>
      <c r="R1513" s="3"/>
      <c r="S1513" s="131"/>
    </row>
    <row r="1514" spans="1:19" ht="15" customHeight="1">
      <c r="A1514" s="29"/>
      <c r="B1514" s="30"/>
      <c r="C1514" s="30"/>
      <c r="D1514" s="149"/>
      <c r="E1514" s="149"/>
      <c r="F1514" s="149"/>
      <c r="G1514" s="149"/>
      <c r="H1514" s="149"/>
      <c r="I1514" s="149"/>
      <c r="J1514" s="149"/>
      <c r="K1514" s="150"/>
      <c r="L1514" s="151"/>
      <c r="M1514" s="151"/>
      <c r="N1514" s="151"/>
      <c r="O1514" s="3"/>
      <c r="P1514" s="30"/>
      <c r="Q1514" s="23"/>
      <c r="R1514" s="3"/>
      <c r="S1514" s="131"/>
    </row>
    <row r="1515" spans="1:19" ht="15" customHeight="1">
      <c r="A1515" s="29"/>
      <c r="B1515" s="30"/>
      <c r="C1515" s="30"/>
      <c r="D1515" s="149"/>
      <c r="E1515" s="149"/>
      <c r="F1515" s="149"/>
      <c r="G1515" s="149"/>
      <c r="H1515" s="149"/>
      <c r="I1515" s="149"/>
      <c r="J1515" s="149"/>
      <c r="K1515" s="150"/>
      <c r="L1515" s="151"/>
      <c r="M1515" s="151"/>
      <c r="N1515" s="151"/>
      <c r="O1515" s="3"/>
      <c r="P1515" s="30"/>
      <c r="Q1515" s="23"/>
      <c r="R1515" s="3"/>
      <c r="S1515" s="131"/>
    </row>
    <row r="1516" spans="1:19" ht="15" customHeight="1">
      <c r="A1516" s="29"/>
      <c r="B1516" s="30"/>
      <c r="C1516" s="30"/>
      <c r="D1516" s="149"/>
      <c r="E1516" s="149"/>
      <c r="F1516" s="149"/>
      <c r="G1516" s="149"/>
      <c r="H1516" s="149"/>
      <c r="I1516" s="149"/>
      <c r="J1516" s="149"/>
      <c r="K1516" s="150"/>
      <c r="L1516" s="151"/>
      <c r="M1516" s="151"/>
      <c r="N1516" s="151"/>
      <c r="O1516" s="3"/>
      <c r="P1516" s="30"/>
      <c r="Q1516" s="23"/>
      <c r="R1516" s="3"/>
      <c r="S1516" s="131"/>
    </row>
    <row r="1517" spans="1:19" ht="15" customHeight="1">
      <c r="A1517" s="29"/>
      <c r="B1517" s="30"/>
      <c r="C1517" s="30"/>
      <c r="D1517" s="149"/>
      <c r="E1517" s="149"/>
      <c r="F1517" s="149"/>
      <c r="G1517" s="149"/>
      <c r="H1517" s="149"/>
      <c r="I1517" s="149"/>
      <c r="J1517" s="149"/>
      <c r="K1517" s="150"/>
      <c r="L1517" s="151"/>
      <c r="M1517" s="151"/>
      <c r="N1517" s="151"/>
      <c r="O1517" s="3"/>
      <c r="P1517" s="30"/>
      <c r="Q1517" s="23"/>
      <c r="R1517" s="3"/>
      <c r="S1517" s="131"/>
    </row>
    <row r="1518" spans="1:19" ht="15" customHeight="1">
      <c r="A1518" s="29"/>
      <c r="B1518" s="30"/>
      <c r="C1518" s="30"/>
      <c r="D1518" s="149"/>
      <c r="E1518" s="149"/>
      <c r="F1518" s="149"/>
      <c r="G1518" s="149"/>
      <c r="H1518" s="149"/>
      <c r="I1518" s="149"/>
      <c r="J1518" s="149"/>
      <c r="K1518" s="150"/>
      <c r="L1518" s="151"/>
      <c r="M1518" s="151"/>
      <c r="N1518" s="151"/>
      <c r="O1518" s="3"/>
      <c r="P1518" s="30"/>
      <c r="Q1518" s="23"/>
      <c r="R1518" s="3"/>
      <c r="S1518" s="131"/>
    </row>
    <row r="1519" spans="1:19" ht="15" customHeight="1">
      <c r="A1519" s="29"/>
      <c r="B1519" s="30"/>
      <c r="C1519" s="30"/>
      <c r="D1519" s="149"/>
      <c r="E1519" s="149"/>
      <c r="F1519" s="149"/>
      <c r="G1519" s="149"/>
      <c r="H1519" s="149"/>
      <c r="I1519" s="149"/>
      <c r="J1519" s="149"/>
      <c r="K1519" s="150"/>
      <c r="L1519" s="151"/>
      <c r="M1519" s="151"/>
      <c r="N1519" s="151"/>
      <c r="O1519" s="3"/>
      <c r="P1519" s="30"/>
      <c r="Q1519" s="23"/>
      <c r="R1519" s="3"/>
      <c r="S1519" s="131"/>
    </row>
    <row r="1520" spans="1:19" ht="15" customHeight="1">
      <c r="A1520" s="29"/>
      <c r="B1520" s="30"/>
      <c r="C1520" s="30"/>
      <c r="D1520" s="149"/>
      <c r="E1520" s="149"/>
      <c r="F1520" s="149"/>
      <c r="G1520" s="149"/>
      <c r="H1520" s="149"/>
      <c r="I1520" s="149"/>
      <c r="J1520" s="149"/>
      <c r="K1520" s="150"/>
      <c r="L1520" s="151"/>
      <c r="M1520" s="151"/>
      <c r="N1520" s="151"/>
      <c r="O1520" s="3"/>
      <c r="P1520" s="30"/>
      <c r="Q1520" s="23"/>
      <c r="R1520" s="3"/>
      <c r="S1520" s="131"/>
    </row>
    <row r="1521" spans="1:19" ht="15" customHeight="1">
      <c r="A1521" s="29"/>
      <c r="B1521" s="30"/>
      <c r="C1521" s="30"/>
      <c r="D1521" s="149"/>
      <c r="E1521" s="149"/>
      <c r="F1521" s="149"/>
      <c r="G1521" s="149"/>
      <c r="H1521" s="149"/>
      <c r="I1521" s="149"/>
      <c r="J1521" s="149"/>
      <c r="K1521" s="150"/>
      <c r="L1521" s="151"/>
      <c r="M1521" s="151"/>
      <c r="N1521" s="151"/>
      <c r="O1521" s="3"/>
      <c r="P1521" s="30"/>
      <c r="Q1521" s="23"/>
      <c r="R1521" s="3"/>
      <c r="S1521" s="131"/>
    </row>
    <row r="1522" spans="1:19" ht="15" customHeight="1">
      <c r="A1522" s="29"/>
      <c r="B1522" s="30"/>
      <c r="C1522" s="30"/>
      <c r="D1522" s="149"/>
      <c r="E1522" s="149"/>
      <c r="F1522" s="149"/>
      <c r="G1522" s="149"/>
      <c r="H1522" s="149"/>
      <c r="I1522" s="149"/>
      <c r="J1522" s="149"/>
      <c r="K1522" s="150"/>
      <c r="L1522" s="151"/>
      <c r="M1522" s="151"/>
      <c r="N1522" s="151"/>
      <c r="O1522" s="3"/>
      <c r="P1522" s="30"/>
      <c r="Q1522" s="23"/>
      <c r="R1522" s="3"/>
      <c r="S1522" s="131"/>
    </row>
    <row r="1523" spans="1:19" ht="15" customHeight="1">
      <c r="A1523" s="29"/>
      <c r="B1523" s="30"/>
      <c r="C1523" s="30"/>
      <c r="D1523" s="149"/>
      <c r="E1523" s="149"/>
      <c r="F1523" s="149"/>
      <c r="G1523" s="149"/>
      <c r="H1523" s="149"/>
      <c r="I1523" s="149"/>
      <c r="J1523" s="149"/>
      <c r="K1523" s="150"/>
      <c r="L1523" s="151"/>
      <c r="M1523" s="151"/>
      <c r="N1523" s="151"/>
      <c r="O1523" s="3"/>
      <c r="P1523" s="30"/>
      <c r="Q1523" s="23"/>
      <c r="R1523" s="3"/>
      <c r="S1523" s="131"/>
    </row>
    <row r="1524" spans="1:19" ht="15" customHeight="1">
      <c r="A1524" s="29"/>
      <c r="B1524" s="30"/>
      <c r="C1524" s="30"/>
      <c r="D1524" s="149"/>
      <c r="E1524" s="149"/>
      <c r="F1524" s="149"/>
      <c r="G1524" s="149"/>
      <c r="H1524" s="149"/>
      <c r="I1524" s="149"/>
      <c r="J1524" s="149"/>
      <c r="K1524" s="150"/>
      <c r="L1524" s="151"/>
      <c r="M1524" s="151"/>
      <c r="N1524" s="151"/>
      <c r="O1524" s="3"/>
      <c r="P1524" s="30"/>
      <c r="Q1524" s="23"/>
      <c r="R1524" s="3"/>
      <c r="S1524" s="131"/>
    </row>
    <row r="1525" spans="1:19" ht="15" customHeight="1">
      <c r="A1525" s="29"/>
      <c r="B1525" s="30"/>
      <c r="C1525" s="30"/>
      <c r="D1525" s="149"/>
      <c r="E1525" s="149"/>
      <c r="F1525" s="149"/>
      <c r="G1525" s="149"/>
      <c r="H1525" s="149"/>
      <c r="I1525" s="149"/>
      <c r="J1525" s="149"/>
      <c r="K1525" s="150"/>
      <c r="L1525" s="151"/>
      <c r="M1525" s="151"/>
      <c r="N1525" s="151"/>
      <c r="O1525" s="3"/>
      <c r="P1525" s="30"/>
      <c r="Q1525" s="23"/>
      <c r="R1525" s="3"/>
      <c r="S1525" s="131"/>
    </row>
    <row r="1526" spans="1:19" ht="15" customHeight="1">
      <c r="A1526" s="29"/>
      <c r="B1526" s="30"/>
      <c r="C1526" s="30"/>
      <c r="D1526" s="149"/>
      <c r="E1526" s="149"/>
      <c r="F1526" s="149"/>
      <c r="G1526" s="149"/>
      <c r="H1526" s="149"/>
      <c r="I1526" s="149"/>
      <c r="J1526" s="149"/>
      <c r="K1526" s="150"/>
      <c r="L1526" s="151"/>
      <c r="M1526" s="151"/>
      <c r="N1526" s="151"/>
      <c r="O1526" s="3"/>
      <c r="P1526" s="30"/>
      <c r="Q1526" s="23"/>
      <c r="R1526" s="3"/>
      <c r="S1526" s="131"/>
    </row>
    <row r="1527" spans="1:19" ht="15" customHeight="1">
      <c r="A1527" s="29"/>
      <c r="B1527" s="30"/>
      <c r="C1527" s="30"/>
      <c r="D1527" s="149"/>
      <c r="E1527" s="149"/>
      <c r="F1527" s="149"/>
      <c r="G1527" s="149"/>
      <c r="H1527" s="149"/>
      <c r="I1527" s="149"/>
      <c r="J1527" s="149"/>
      <c r="K1527" s="150"/>
      <c r="L1527" s="151"/>
      <c r="M1527" s="151"/>
      <c r="N1527" s="151"/>
      <c r="O1527" s="3"/>
      <c r="P1527" s="30"/>
      <c r="Q1527" s="23"/>
      <c r="R1527" s="3"/>
      <c r="S1527" s="131"/>
    </row>
    <row r="1528" spans="1:19" ht="15" customHeight="1">
      <c r="A1528" s="29"/>
      <c r="B1528" s="30"/>
      <c r="C1528" s="30"/>
      <c r="D1528" s="149"/>
      <c r="E1528" s="149"/>
      <c r="F1528" s="149"/>
      <c r="G1528" s="149"/>
      <c r="H1528" s="149"/>
      <c r="I1528" s="149"/>
      <c r="J1528" s="149"/>
      <c r="K1528" s="150"/>
      <c r="L1528" s="151"/>
      <c r="M1528" s="151"/>
      <c r="N1528" s="151"/>
      <c r="O1528" s="3"/>
      <c r="P1528" s="30"/>
      <c r="Q1528" s="23"/>
      <c r="R1528" s="3"/>
      <c r="S1528" s="131"/>
    </row>
    <row r="1529" spans="1:19" ht="15" customHeight="1">
      <c r="A1529" s="29"/>
      <c r="B1529" s="30"/>
      <c r="C1529" s="30"/>
      <c r="D1529" s="149"/>
      <c r="E1529" s="149"/>
      <c r="F1529" s="149"/>
      <c r="G1529" s="149"/>
      <c r="H1529" s="149"/>
      <c r="I1529" s="149"/>
      <c r="J1529" s="149"/>
      <c r="K1529" s="150"/>
      <c r="L1529" s="151"/>
      <c r="M1529" s="151"/>
      <c r="N1529" s="151"/>
      <c r="O1529" s="3"/>
      <c r="P1529" s="30"/>
      <c r="Q1529" s="23"/>
      <c r="R1529" s="3"/>
      <c r="S1529" s="131"/>
    </row>
    <row r="1530" spans="1:19" ht="15" customHeight="1">
      <c r="A1530" s="29"/>
      <c r="B1530" s="30"/>
      <c r="C1530" s="30"/>
      <c r="D1530" s="149"/>
      <c r="E1530" s="149"/>
      <c r="F1530" s="149"/>
      <c r="G1530" s="149"/>
      <c r="H1530" s="149"/>
      <c r="I1530" s="149"/>
      <c r="J1530" s="149"/>
      <c r="K1530" s="150"/>
      <c r="L1530" s="151"/>
      <c r="M1530" s="151"/>
      <c r="N1530" s="151"/>
      <c r="O1530" s="3"/>
      <c r="P1530" s="30"/>
      <c r="Q1530" s="23"/>
      <c r="R1530" s="3"/>
      <c r="S1530" s="131"/>
    </row>
    <row r="1531" spans="1:19" ht="15" customHeight="1">
      <c r="A1531" s="29"/>
      <c r="B1531" s="30"/>
      <c r="C1531" s="30"/>
      <c r="D1531" s="149"/>
      <c r="E1531" s="149"/>
      <c r="F1531" s="149"/>
      <c r="G1531" s="149"/>
      <c r="H1531" s="149"/>
      <c r="I1531" s="149"/>
      <c r="J1531" s="149"/>
      <c r="K1531" s="150"/>
      <c r="L1531" s="151"/>
      <c r="M1531" s="151"/>
      <c r="N1531" s="151"/>
      <c r="O1531" s="3"/>
      <c r="P1531" s="30"/>
      <c r="Q1531" s="23"/>
      <c r="R1531" s="3"/>
      <c r="S1531" s="131"/>
    </row>
    <row r="1532" spans="1:19" ht="15" customHeight="1">
      <c r="A1532" s="29"/>
      <c r="B1532" s="30"/>
      <c r="C1532" s="30"/>
      <c r="D1532" s="149"/>
      <c r="E1532" s="149"/>
      <c r="F1532" s="149"/>
      <c r="G1532" s="149"/>
      <c r="H1532" s="149"/>
      <c r="I1532" s="149"/>
      <c r="J1532" s="149"/>
      <c r="K1532" s="150"/>
      <c r="L1532" s="151"/>
      <c r="M1532" s="151"/>
      <c r="N1532" s="151"/>
      <c r="O1532" s="3"/>
      <c r="P1532" s="30"/>
      <c r="Q1532" s="23"/>
      <c r="R1532" s="3"/>
      <c r="S1532" s="131"/>
    </row>
    <row r="1533" spans="1:19" ht="15" customHeight="1">
      <c r="A1533" s="29"/>
      <c r="B1533" s="30"/>
      <c r="C1533" s="30"/>
      <c r="D1533" s="149"/>
      <c r="E1533" s="149"/>
      <c r="F1533" s="149"/>
      <c r="G1533" s="149"/>
      <c r="H1533" s="149"/>
      <c r="I1533" s="149"/>
      <c r="J1533" s="149"/>
      <c r="K1533" s="150"/>
      <c r="L1533" s="151"/>
      <c r="M1533" s="151"/>
      <c r="N1533" s="151"/>
      <c r="O1533" s="3"/>
      <c r="P1533" s="30"/>
      <c r="Q1533" s="23"/>
      <c r="R1533" s="3"/>
      <c r="S1533" s="131"/>
    </row>
    <row r="1534" spans="1:19" ht="15" customHeight="1">
      <c r="A1534" s="29"/>
      <c r="B1534" s="30"/>
      <c r="C1534" s="30"/>
      <c r="D1534" s="149"/>
      <c r="E1534" s="149"/>
      <c r="F1534" s="149"/>
      <c r="G1534" s="149"/>
      <c r="H1534" s="149"/>
      <c r="I1534" s="149"/>
      <c r="J1534" s="149"/>
      <c r="K1534" s="150"/>
      <c r="L1534" s="151"/>
      <c r="M1534" s="151"/>
      <c r="N1534" s="151"/>
      <c r="O1534" s="3"/>
      <c r="P1534" s="30"/>
      <c r="Q1534" s="23"/>
      <c r="R1534" s="3"/>
      <c r="S1534" s="131"/>
    </row>
    <row r="1535" spans="1:19" ht="15" customHeight="1">
      <c r="A1535" s="29"/>
      <c r="B1535" s="30"/>
      <c r="C1535" s="30"/>
      <c r="D1535" s="149"/>
      <c r="E1535" s="149"/>
      <c r="F1535" s="149"/>
      <c r="G1535" s="149"/>
      <c r="H1535" s="149"/>
      <c r="I1535" s="149"/>
      <c r="J1535" s="149"/>
      <c r="K1535" s="150"/>
      <c r="L1535" s="151"/>
      <c r="M1535" s="151"/>
      <c r="N1535" s="151"/>
      <c r="O1535" s="3"/>
      <c r="P1535" s="30"/>
      <c r="Q1535" s="23"/>
      <c r="R1535" s="3"/>
      <c r="S1535" s="131"/>
    </row>
    <row r="1536" spans="1:19" ht="15" customHeight="1">
      <c r="A1536" s="29"/>
      <c r="B1536" s="30"/>
      <c r="C1536" s="30"/>
      <c r="D1536" s="149"/>
      <c r="E1536" s="149"/>
      <c r="F1536" s="149"/>
      <c r="G1536" s="149"/>
      <c r="H1536" s="149"/>
      <c r="I1536" s="149"/>
      <c r="J1536" s="149"/>
      <c r="K1536" s="150"/>
      <c r="L1536" s="151"/>
      <c r="M1536" s="151"/>
      <c r="N1536" s="151"/>
      <c r="O1536" s="3"/>
      <c r="P1536" s="30"/>
      <c r="Q1536" s="23"/>
      <c r="R1536" s="3"/>
      <c r="S1536" s="131"/>
    </row>
    <row r="1537" spans="1:19" ht="15" customHeight="1">
      <c r="A1537" s="29"/>
      <c r="B1537" s="30"/>
      <c r="C1537" s="30"/>
      <c r="D1537" s="149"/>
      <c r="E1537" s="149"/>
      <c r="F1537" s="149"/>
      <c r="G1537" s="149"/>
      <c r="H1537" s="149"/>
      <c r="I1537" s="149"/>
      <c r="J1537" s="149"/>
      <c r="K1537" s="150"/>
      <c r="L1537" s="151"/>
      <c r="M1537" s="151"/>
      <c r="N1537" s="151"/>
      <c r="O1537" s="3"/>
      <c r="P1537" s="30"/>
      <c r="Q1537" s="23"/>
      <c r="R1537" s="3"/>
      <c r="S1537" s="131"/>
    </row>
    <row r="1538" spans="1:19" ht="15" customHeight="1">
      <c r="A1538" s="29"/>
      <c r="B1538" s="30"/>
      <c r="C1538" s="30"/>
      <c r="D1538" s="149"/>
      <c r="E1538" s="149"/>
      <c r="F1538" s="149"/>
      <c r="G1538" s="149"/>
      <c r="H1538" s="149"/>
      <c r="I1538" s="149"/>
      <c r="J1538" s="149"/>
      <c r="K1538" s="150"/>
      <c r="L1538" s="151"/>
      <c r="M1538" s="151"/>
      <c r="N1538" s="151"/>
      <c r="O1538" s="3"/>
      <c r="P1538" s="30"/>
      <c r="Q1538" s="23"/>
      <c r="R1538" s="3"/>
      <c r="S1538" s="131"/>
    </row>
    <row r="1539" spans="1:19" ht="15" customHeight="1">
      <c r="A1539" s="29"/>
      <c r="B1539" s="30"/>
      <c r="C1539" s="30"/>
      <c r="D1539" s="149"/>
      <c r="E1539" s="149"/>
      <c r="F1539" s="149"/>
      <c r="G1539" s="149"/>
      <c r="H1539" s="149"/>
      <c r="I1539" s="149"/>
      <c r="J1539" s="149"/>
      <c r="K1539" s="150"/>
      <c r="L1539" s="151"/>
      <c r="M1539" s="151"/>
      <c r="N1539" s="151"/>
      <c r="O1539" s="3"/>
      <c r="P1539" s="30"/>
      <c r="Q1539" s="23"/>
      <c r="R1539" s="3"/>
      <c r="S1539" s="131"/>
    </row>
    <row r="1540" spans="1:19" ht="15" customHeight="1">
      <c r="A1540" s="29"/>
      <c r="B1540" s="30"/>
      <c r="C1540" s="30"/>
      <c r="D1540" s="149"/>
      <c r="E1540" s="149"/>
      <c r="F1540" s="149"/>
      <c r="G1540" s="149"/>
      <c r="H1540" s="149"/>
      <c r="I1540" s="149"/>
      <c r="J1540" s="149"/>
      <c r="K1540" s="150"/>
      <c r="L1540" s="151"/>
      <c r="M1540" s="151"/>
      <c r="N1540" s="151"/>
      <c r="O1540" s="3"/>
      <c r="P1540" s="30"/>
      <c r="Q1540" s="23"/>
      <c r="R1540" s="3"/>
      <c r="S1540" s="131"/>
    </row>
    <row r="1541" spans="1:19" ht="15" customHeight="1">
      <c r="A1541" s="29"/>
      <c r="B1541" s="30"/>
      <c r="C1541" s="30"/>
      <c r="D1541" s="149"/>
      <c r="E1541" s="149"/>
      <c r="F1541" s="149"/>
      <c r="G1541" s="149"/>
      <c r="H1541" s="149"/>
      <c r="I1541" s="149"/>
      <c r="J1541" s="149"/>
      <c r="K1541" s="150"/>
      <c r="L1541" s="151"/>
      <c r="M1541" s="151"/>
      <c r="N1541" s="151"/>
      <c r="O1541" s="3"/>
      <c r="P1541" s="30"/>
      <c r="Q1541" s="23"/>
      <c r="R1541" s="3"/>
      <c r="S1541" s="131"/>
    </row>
    <row r="1542" spans="1:19" ht="15" customHeight="1">
      <c r="A1542" s="29"/>
      <c r="B1542" s="30"/>
      <c r="C1542" s="30"/>
      <c r="D1542" s="149"/>
      <c r="E1542" s="149"/>
      <c r="F1542" s="149"/>
      <c r="G1542" s="149"/>
      <c r="H1542" s="149"/>
      <c r="I1542" s="149"/>
      <c r="J1542" s="149"/>
      <c r="K1542" s="150"/>
      <c r="L1542" s="151"/>
      <c r="M1542" s="151"/>
      <c r="N1542" s="151"/>
      <c r="O1542" s="3"/>
      <c r="P1542" s="30"/>
      <c r="Q1542" s="23"/>
      <c r="R1542" s="3"/>
      <c r="S1542" s="131"/>
    </row>
    <row r="1543" spans="1:19" ht="15" customHeight="1">
      <c r="A1543" s="29"/>
      <c r="B1543" s="30"/>
      <c r="C1543" s="30"/>
      <c r="D1543" s="149"/>
      <c r="E1543" s="149"/>
      <c r="F1543" s="149"/>
      <c r="G1543" s="149"/>
      <c r="H1543" s="149"/>
      <c r="I1543" s="149"/>
      <c r="J1543" s="149"/>
      <c r="K1543" s="150"/>
      <c r="L1543" s="151"/>
      <c r="M1543" s="151"/>
      <c r="N1543" s="151"/>
      <c r="O1543" s="3"/>
      <c r="P1543" s="30"/>
      <c r="Q1543" s="23"/>
      <c r="R1543" s="3"/>
      <c r="S1543" s="131"/>
    </row>
    <row r="1544" spans="1:19" ht="15" customHeight="1">
      <c r="A1544" s="29"/>
      <c r="B1544" s="30"/>
      <c r="C1544" s="30"/>
      <c r="D1544" s="149"/>
      <c r="E1544" s="149"/>
      <c r="F1544" s="149"/>
      <c r="G1544" s="149"/>
      <c r="H1544" s="149"/>
      <c r="I1544" s="149"/>
      <c r="J1544" s="149"/>
      <c r="K1544" s="150"/>
      <c r="L1544" s="151"/>
      <c r="M1544" s="151"/>
      <c r="N1544" s="151"/>
      <c r="O1544" s="3"/>
      <c r="P1544" s="30"/>
      <c r="Q1544" s="23"/>
      <c r="R1544" s="3"/>
      <c r="S1544" s="131"/>
    </row>
    <row r="1545" spans="1:19" ht="15" customHeight="1">
      <c r="A1545" s="29"/>
      <c r="B1545" s="30"/>
      <c r="C1545" s="30"/>
      <c r="D1545" s="149"/>
      <c r="E1545" s="149"/>
      <c r="F1545" s="149"/>
      <c r="G1545" s="149"/>
      <c r="H1545" s="149"/>
      <c r="I1545" s="149"/>
      <c r="J1545" s="149"/>
      <c r="K1545" s="150"/>
      <c r="L1545" s="151"/>
      <c r="M1545" s="151"/>
      <c r="N1545" s="151"/>
      <c r="O1545" s="3"/>
      <c r="P1545" s="30"/>
      <c r="Q1545" s="23"/>
      <c r="R1545" s="3"/>
      <c r="S1545" s="131"/>
    </row>
    <row r="1546" spans="1:19" ht="15" customHeight="1">
      <c r="A1546" s="29"/>
      <c r="B1546" s="30"/>
      <c r="C1546" s="30"/>
      <c r="D1546" s="149"/>
      <c r="E1546" s="149"/>
      <c r="F1546" s="149"/>
      <c r="G1546" s="149"/>
      <c r="H1546" s="149"/>
      <c r="I1546" s="149"/>
      <c r="J1546" s="149"/>
      <c r="K1546" s="150"/>
      <c r="L1546" s="151"/>
      <c r="M1546" s="151"/>
      <c r="N1546" s="151"/>
      <c r="O1546" s="3"/>
      <c r="P1546" s="30"/>
      <c r="Q1546" s="23"/>
      <c r="R1546" s="3"/>
      <c r="S1546" s="131"/>
    </row>
    <row r="1547" spans="1:19" ht="15" customHeight="1">
      <c r="A1547" s="29"/>
      <c r="B1547" s="30"/>
      <c r="C1547" s="30"/>
      <c r="D1547" s="149"/>
      <c r="E1547" s="149"/>
      <c r="F1547" s="149"/>
      <c r="G1547" s="149"/>
      <c r="H1547" s="149"/>
      <c r="I1547" s="149"/>
      <c r="J1547" s="149"/>
      <c r="K1547" s="150"/>
      <c r="L1547" s="151"/>
      <c r="M1547" s="151"/>
      <c r="N1547" s="151"/>
      <c r="O1547" s="3"/>
      <c r="P1547" s="30"/>
      <c r="Q1547" s="23"/>
      <c r="R1547" s="3"/>
      <c r="S1547" s="131"/>
    </row>
    <row r="1548" spans="1:19" ht="15" customHeight="1">
      <c r="A1548" s="29"/>
      <c r="B1548" s="30"/>
      <c r="C1548" s="30"/>
      <c r="D1548" s="149"/>
      <c r="E1548" s="149"/>
      <c r="F1548" s="149"/>
      <c r="G1548" s="149"/>
      <c r="H1548" s="149"/>
      <c r="I1548" s="149"/>
      <c r="J1548" s="149"/>
      <c r="K1548" s="150"/>
      <c r="L1548" s="151"/>
      <c r="M1548" s="151"/>
      <c r="N1548" s="151"/>
      <c r="O1548" s="3"/>
      <c r="P1548" s="30"/>
      <c r="Q1548" s="23"/>
      <c r="R1548" s="3"/>
      <c r="S1548" s="131"/>
    </row>
    <row r="1549" spans="1:19" ht="15" customHeight="1">
      <c r="A1549" s="29"/>
      <c r="B1549" s="30"/>
      <c r="C1549" s="30"/>
      <c r="D1549" s="149"/>
      <c r="E1549" s="149"/>
      <c r="F1549" s="149"/>
      <c r="G1549" s="149"/>
      <c r="H1549" s="149"/>
      <c r="I1549" s="149"/>
      <c r="J1549" s="149"/>
      <c r="K1549" s="150"/>
      <c r="L1549" s="151"/>
      <c r="M1549" s="151"/>
      <c r="N1549" s="151"/>
      <c r="O1549" s="3"/>
      <c r="P1549" s="30"/>
      <c r="Q1549" s="23"/>
      <c r="R1549" s="3"/>
      <c r="S1549" s="131"/>
    </row>
    <row r="1550" spans="1:19" ht="15" customHeight="1">
      <c r="A1550" s="29"/>
      <c r="B1550" s="30"/>
      <c r="C1550" s="30"/>
      <c r="D1550" s="149"/>
      <c r="E1550" s="149"/>
      <c r="F1550" s="149"/>
      <c r="G1550" s="149"/>
      <c r="H1550" s="149"/>
      <c r="I1550" s="149"/>
      <c r="J1550" s="149"/>
      <c r="K1550" s="150"/>
      <c r="L1550" s="151"/>
      <c r="M1550" s="151"/>
      <c r="N1550" s="151"/>
      <c r="O1550" s="3"/>
      <c r="P1550" s="30"/>
      <c r="Q1550" s="23"/>
      <c r="R1550" s="3"/>
      <c r="S1550" s="131"/>
    </row>
    <row r="1551" spans="1:19" ht="15" customHeight="1">
      <c r="A1551" s="29"/>
      <c r="B1551" s="30"/>
      <c r="C1551" s="30"/>
      <c r="D1551" s="149"/>
      <c r="E1551" s="149"/>
      <c r="F1551" s="149"/>
      <c r="G1551" s="149"/>
      <c r="H1551" s="149"/>
      <c r="I1551" s="149"/>
      <c r="J1551" s="149"/>
      <c r="K1551" s="150"/>
      <c r="L1551" s="151"/>
      <c r="M1551" s="151"/>
      <c r="N1551" s="151"/>
      <c r="O1551" s="3"/>
      <c r="P1551" s="30"/>
      <c r="Q1551" s="23"/>
      <c r="R1551" s="3"/>
      <c r="S1551" s="131"/>
    </row>
    <row r="1552" spans="1:19" ht="15" customHeight="1">
      <c r="A1552" s="29"/>
      <c r="B1552" s="30"/>
      <c r="C1552" s="30"/>
      <c r="D1552" s="149"/>
      <c r="E1552" s="149"/>
      <c r="F1552" s="149"/>
      <c r="G1552" s="149"/>
      <c r="H1552" s="149"/>
      <c r="I1552" s="149"/>
      <c r="J1552" s="149"/>
      <c r="K1552" s="150"/>
      <c r="L1552" s="151"/>
      <c r="M1552" s="151"/>
      <c r="N1552" s="151"/>
      <c r="O1552" s="3"/>
      <c r="P1552" s="30"/>
      <c r="Q1552" s="23"/>
      <c r="R1552" s="3"/>
      <c r="S1552" s="131"/>
    </row>
    <row r="1553" spans="1:19" ht="15" customHeight="1">
      <c r="A1553" s="29"/>
      <c r="B1553" s="30"/>
      <c r="C1553" s="30"/>
      <c r="D1553" s="149"/>
      <c r="E1553" s="149"/>
      <c r="F1553" s="149"/>
      <c r="G1553" s="149"/>
      <c r="H1553" s="149"/>
      <c r="I1553" s="149"/>
      <c r="J1553" s="149"/>
      <c r="K1553" s="150"/>
      <c r="L1553" s="151"/>
      <c r="M1553" s="151"/>
      <c r="N1553" s="151"/>
      <c r="O1553" s="3"/>
      <c r="P1553" s="30"/>
      <c r="Q1553" s="23"/>
      <c r="R1553" s="3"/>
      <c r="S1553" s="131"/>
    </row>
    <row r="1554" spans="1:19" ht="15" customHeight="1">
      <c r="A1554" s="29"/>
      <c r="B1554" s="30"/>
      <c r="C1554" s="30"/>
      <c r="D1554" s="149"/>
      <c r="E1554" s="149"/>
      <c r="F1554" s="149"/>
      <c r="G1554" s="149"/>
      <c r="H1554" s="149"/>
      <c r="I1554" s="149"/>
      <c r="J1554" s="149"/>
      <c r="K1554" s="150"/>
      <c r="L1554" s="151"/>
      <c r="M1554" s="151"/>
      <c r="N1554" s="151"/>
      <c r="O1554" s="3"/>
      <c r="P1554" s="30"/>
      <c r="Q1554" s="23"/>
      <c r="R1554" s="3"/>
      <c r="S1554" s="131"/>
    </row>
    <row r="1555" spans="1:19" ht="15" customHeight="1">
      <c r="A1555" s="29"/>
      <c r="B1555" s="30"/>
      <c r="C1555" s="30"/>
      <c r="D1555" s="149"/>
      <c r="E1555" s="149"/>
      <c r="F1555" s="149"/>
      <c r="G1555" s="149"/>
      <c r="H1555" s="149"/>
      <c r="I1555" s="149"/>
      <c r="J1555" s="149"/>
      <c r="K1555" s="150"/>
      <c r="L1555" s="151"/>
      <c r="M1555" s="151"/>
      <c r="N1555" s="151"/>
      <c r="O1555" s="3"/>
      <c r="P1555" s="30"/>
      <c r="Q1555" s="23"/>
      <c r="R1555" s="3"/>
      <c r="S1555" s="131"/>
    </row>
    <row r="1556" spans="1:19" ht="15" customHeight="1">
      <c r="A1556" s="29"/>
      <c r="B1556" s="30"/>
      <c r="C1556" s="30"/>
      <c r="D1556" s="149"/>
      <c r="E1556" s="149"/>
      <c r="F1556" s="149"/>
      <c r="G1556" s="149"/>
      <c r="H1556" s="149"/>
      <c r="I1556" s="149"/>
      <c r="J1556" s="149"/>
      <c r="K1556" s="150"/>
      <c r="L1556" s="151"/>
      <c r="M1556" s="151"/>
      <c r="N1556" s="151"/>
      <c r="O1556" s="3"/>
      <c r="P1556" s="30"/>
      <c r="Q1556" s="23"/>
      <c r="R1556" s="3"/>
      <c r="S1556" s="131"/>
    </row>
    <row r="1557" spans="1:19" ht="15" customHeight="1">
      <c r="A1557" s="29"/>
      <c r="B1557" s="30"/>
      <c r="C1557" s="30"/>
      <c r="D1557" s="149"/>
      <c r="E1557" s="149"/>
      <c r="F1557" s="149"/>
      <c r="G1557" s="149"/>
      <c r="H1557" s="149"/>
      <c r="I1557" s="149"/>
      <c r="J1557" s="149"/>
      <c r="K1557" s="150"/>
      <c r="L1557" s="151"/>
      <c r="M1557" s="151"/>
      <c r="N1557" s="151"/>
      <c r="O1557" s="3"/>
      <c r="P1557" s="30"/>
      <c r="Q1557" s="23"/>
      <c r="R1557" s="3"/>
      <c r="S1557" s="131"/>
    </row>
    <row r="1558" spans="1:19" ht="15" customHeight="1">
      <c r="A1558" s="29"/>
      <c r="B1558" s="30"/>
      <c r="C1558" s="30"/>
      <c r="D1558" s="149"/>
      <c r="E1558" s="149"/>
      <c r="F1558" s="149"/>
      <c r="G1558" s="149"/>
      <c r="H1558" s="149"/>
      <c r="I1558" s="149"/>
      <c r="J1558" s="149"/>
      <c r="K1558" s="150"/>
      <c r="L1558" s="151"/>
      <c r="M1558" s="151"/>
      <c r="N1558" s="151"/>
      <c r="O1558" s="3"/>
      <c r="P1558" s="30"/>
      <c r="Q1558" s="23"/>
      <c r="R1558" s="3"/>
      <c r="S1558" s="131"/>
    </row>
    <row r="1559" spans="1:19" ht="15" customHeight="1">
      <c r="A1559" s="29"/>
      <c r="B1559" s="30"/>
      <c r="C1559" s="30"/>
      <c r="D1559" s="149"/>
      <c r="E1559" s="149"/>
      <c r="F1559" s="149"/>
      <c r="G1559" s="149"/>
      <c r="H1559" s="149"/>
      <c r="I1559" s="149"/>
      <c r="J1559" s="149"/>
      <c r="K1559" s="150"/>
      <c r="L1559" s="151"/>
      <c r="M1559" s="151"/>
      <c r="N1559" s="151"/>
      <c r="O1559" s="3"/>
      <c r="P1559" s="30"/>
      <c r="Q1559" s="23"/>
      <c r="R1559" s="3"/>
      <c r="S1559" s="131"/>
    </row>
    <row r="1560" spans="1:19" ht="15" customHeight="1">
      <c r="A1560" s="29"/>
      <c r="B1560" s="30"/>
      <c r="C1560" s="30"/>
      <c r="D1560" s="149"/>
      <c r="E1560" s="149"/>
      <c r="F1560" s="149"/>
      <c r="G1560" s="149"/>
      <c r="H1560" s="149"/>
      <c r="I1560" s="149"/>
      <c r="J1560" s="149"/>
      <c r="K1560" s="150"/>
      <c r="L1560" s="151"/>
      <c r="M1560" s="151"/>
      <c r="N1560" s="151"/>
      <c r="O1560" s="3"/>
      <c r="P1560" s="30"/>
      <c r="Q1560" s="23"/>
      <c r="R1560" s="3"/>
      <c r="S1560" s="131"/>
    </row>
    <row r="1561" spans="1:19" ht="15" customHeight="1">
      <c r="A1561" s="29"/>
      <c r="B1561" s="30"/>
      <c r="C1561" s="30"/>
      <c r="D1561" s="149"/>
      <c r="E1561" s="149"/>
      <c r="F1561" s="149"/>
      <c r="G1561" s="149"/>
      <c r="H1561" s="149"/>
      <c r="I1561" s="149"/>
      <c r="J1561" s="149"/>
      <c r="K1561" s="150"/>
      <c r="L1561" s="151"/>
      <c r="M1561" s="151"/>
      <c r="N1561" s="151"/>
      <c r="O1561" s="3"/>
      <c r="P1561" s="30"/>
      <c r="Q1561" s="23"/>
      <c r="R1561" s="3"/>
      <c r="S1561" s="131"/>
    </row>
    <row r="1562" spans="1:19" ht="15" customHeight="1">
      <c r="A1562" s="29"/>
      <c r="B1562" s="30"/>
      <c r="C1562" s="30"/>
      <c r="D1562" s="149"/>
      <c r="E1562" s="149"/>
      <c r="F1562" s="149"/>
      <c r="G1562" s="149"/>
      <c r="H1562" s="149"/>
      <c r="I1562" s="149"/>
      <c r="J1562" s="149"/>
      <c r="K1562" s="150"/>
      <c r="L1562" s="151"/>
      <c r="M1562" s="151"/>
      <c r="N1562" s="151"/>
      <c r="O1562" s="3"/>
      <c r="P1562" s="30"/>
      <c r="Q1562" s="23"/>
      <c r="R1562" s="3"/>
      <c r="S1562" s="131"/>
    </row>
    <row r="1563" spans="1:19" ht="15" customHeight="1">
      <c r="A1563" s="29"/>
      <c r="B1563" s="30"/>
      <c r="C1563" s="30"/>
      <c r="D1563" s="149"/>
      <c r="E1563" s="149"/>
      <c r="F1563" s="149"/>
      <c r="G1563" s="149"/>
      <c r="H1563" s="149"/>
      <c r="I1563" s="149"/>
      <c r="J1563" s="149"/>
      <c r="K1563" s="150"/>
      <c r="L1563" s="151"/>
      <c r="M1563" s="151"/>
      <c r="N1563" s="151"/>
      <c r="O1563" s="3"/>
      <c r="P1563" s="30"/>
      <c r="Q1563" s="23"/>
      <c r="R1563" s="3"/>
      <c r="S1563" s="131"/>
    </row>
    <row r="1564" spans="1:19" ht="15" customHeight="1">
      <c r="A1564" s="29"/>
      <c r="B1564" s="30"/>
      <c r="C1564" s="30"/>
      <c r="D1564" s="149"/>
      <c r="E1564" s="149"/>
      <c r="F1564" s="149"/>
      <c r="G1564" s="149"/>
      <c r="H1564" s="149"/>
      <c r="I1564" s="149"/>
      <c r="J1564" s="149"/>
      <c r="K1564" s="150"/>
      <c r="L1564" s="151"/>
      <c r="M1564" s="151"/>
      <c r="N1564" s="151"/>
      <c r="O1564" s="3"/>
      <c r="P1564" s="30"/>
      <c r="Q1564" s="23"/>
      <c r="R1564" s="3"/>
      <c r="S1564" s="131"/>
    </row>
    <row r="1565" spans="1:19" ht="15" customHeight="1">
      <c r="A1565" s="29"/>
      <c r="B1565" s="30"/>
      <c r="C1565" s="30"/>
      <c r="D1565" s="149"/>
      <c r="E1565" s="149"/>
      <c r="F1565" s="149"/>
      <c r="G1565" s="149"/>
      <c r="H1565" s="149"/>
      <c r="I1565" s="149"/>
      <c r="J1565" s="149"/>
      <c r="K1565" s="150"/>
      <c r="L1565" s="151"/>
      <c r="M1565" s="151"/>
      <c r="N1565" s="151"/>
      <c r="O1565" s="3"/>
      <c r="P1565" s="30"/>
      <c r="Q1565" s="23"/>
      <c r="R1565" s="3"/>
      <c r="S1565" s="131"/>
    </row>
    <row r="1566" spans="1:19" ht="15" customHeight="1">
      <c r="A1566" s="29"/>
      <c r="B1566" s="30"/>
      <c r="C1566" s="30"/>
      <c r="D1566" s="149"/>
      <c r="E1566" s="149"/>
      <c r="F1566" s="149"/>
      <c r="G1566" s="149"/>
      <c r="H1566" s="149"/>
      <c r="I1566" s="149"/>
      <c r="J1566" s="149"/>
      <c r="K1566" s="150"/>
      <c r="L1566" s="151"/>
      <c r="M1566" s="151"/>
      <c r="N1566" s="151"/>
      <c r="O1566" s="3"/>
      <c r="P1566" s="30"/>
      <c r="Q1566" s="23"/>
      <c r="R1566" s="3"/>
      <c r="S1566" s="131"/>
    </row>
    <row r="1567" spans="1:19" ht="15" customHeight="1">
      <c r="A1567" s="29"/>
      <c r="B1567" s="30"/>
      <c r="C1567" s="30"/>
      <c r="D1567" s="149"/>
      <c r="E1567" s="149"/>
      <c r="F1567" s="149"/>
      <c r="G1567" s="149"/>
      <c r="H1567" s="149"/>
      <c r="I1567" s="149"/>
      <c r="J1567" s="149"/>
      <c r="K1567" s="150"/>
      <c r="L1567" s="151"/>
      <c r="M1567" s="151"/>
      <c r="N1567" s="151"/>
      <c r="O1567" s="3"/>
      <c r="P1567" s="30"/>
      <c r="Q1567" s="23"/>
      <c r="R1567" s="3"/>
      <c r="S1567" s="131"/>
    </row>
    <row r="1568" spans="1:19" ht="15" customHeight="1">
      <c r="A1568" s="29"/>
      <c r="B1568" s="30"/>
      <c r="C1568" s="30"/>
      <c r="D1568" s="149"/>
      <c r="E1568" s="149"/>
      <c r="F1568" s="149"/>
      <c r="G1568" s="149"/>
      <c r="H1568" s="149"/>
      <c r="I1568" s="149"/>
      <c r="J1568" s="149"/>
      <c r="K1568" s="150"/>
      <c r="L1568" s="151"/>
      <c r="M1568" s="151"/>
      <c r="N1568" s="151"/>
      <c r="O1568" s="3"/>
      <c r="P1568" s="30"/>
      <c r="Q1568" s="23"/>
      <c r="R1568" s="3"/>
      <c r="S1568" s="131"/>
    </row>
    <row r="1569" spans="1:19" ht="15" customHeight="1">
      <c r="A1569" s="29"/>
      <c r="B1569" s="30"/>
      <c r="C1569" s="30"/>
      <c r="D1569" s="149"/>
      <c r="E1569" s="149"/>
      <c r="F1569" s="149"/>
      <c r="G1569" s="149"/>
      <c r="H1569" s="149"/>
      <c r="I1569" s="149"/>
      <c r="J1569" s="149"/>
      <c r="K1569" s="150"/>
      <c r="L1569" s="151"/>
      <c r="M1569" s="151"/>
      <c r="N1569" s="151"/>
      <c r="O1569" s="3"/>
      <c r="P1569" s="30"/>
      <c r="Q1569" s="23"/>
      <c r="R1569" s="3"/>
      <c r="S1569" s="131"/>
    </row>
    <row r="1570" spans="1:19" ht="15" customHeight="1">
      <c r="A1570" s="29"/>
      <c r="B1570" s="30"/>
      <c r="C1570" s="30"/>
      <c r="D1570" s="149"/>
      <c r="E1570" s="149"/>
      <c r="F1570" s="149"/>
      <c r="G1570" s="149"/>
      <c r="H1570" s="149"/>
      <c r="I1570" s="149"/>
      <c r="J1570" s="149"/>
      <c r="K1570" s="150"/>
      <c r="L1570" s="151"/>
      <c r="M1570" s="151"/>
      <c r="N1570" s="151"/>
      <c r="O1570" s="3"/>
      <c r="P1570" s="30"/>
      <c r="Q1570" s="23"/>
      <c r="R1570" s="3"/>
      <c r="S1570" s="131"/>
    </row>
    <row r="1571" spans="1:19" ht="15" customHeight="1">
      <c r="A1571" s="29"/>
      <c r="B1571" s="30"/>
      <c r="C1571" s="30"/>
      <c r="D1571" s="149"/>
      <c r="E1571" s="149"/>
      <c r="F1571" s="149"/>
      <c r="G1571" s="149"/>
      <c r="H1571" s="149"/>
      <c r="I1571" s="149"/>
      <c r="J1571" s="149"/>
      <c r="K1571" s="150"/>
      <c r="L1571" s="151"/>
      <c r="M1571" s="151"/>
      <c r="N1571" s="151"/>
      <c r="O1571" s="3"/>
      <c r="P1571" s="30"/>
      <c r="Q1571" s="23"/>
      <c r="R1571" s="3"/>
      <c r="S1571" s="131"/>
    </row>
    <row r="1572" spans="1:19" ht="15" customHeight="1">
      <c r="A1572" s="29"/>
      <c r="B1572" s="30"/>
      <c r="C1572" s="30"/>
      <c r="D1572" s="149"/>
      <c r="E1572" s="149"/>
      <c r="F1572" s="149"/>
      <c r="G1572" s="149"/>
      <c r="H1572" s="149"/>
      <c r="I1572" s="149"/>
      <c r="J1572" s="149"/>
      <c r="K1572" s="150"/>
      <c r="L1572" s="151"/>
      <c r="M1572" s="151"/>
      <c r="N1572" s="151"/>
      <c r="O1572" s="3"/>
      <c r="P1572" s="30"/>
      <c r="Q1572" s="23"/>
      <c r="R1572" s="3"/>
      <c r="S1572" s="131"/>
    </row>
    <row r="1573" spans="1:19" ht="15" customHeight="1">
      <c r="A1573" s="29"/>
      <c r="B1573" s="30"/>
      <c r="C1573" s="30"/>
      <c r="D1573" s="149"/>
      <c r="E1573" s="149"/>
      <c r="F1573" s="149"/>
      <c r="G1573" s="149"/>
      <c r="H1573" s="149"/>
      <c r="I1573" s="149"/>
      <c r="J1573" s="149"/>
      <c r="K1573" s="150"/>
      <c r="L1573" s="151"/>
      <c r="M1573" s="151"/>
      <c r="N1573" s="151"/>
      <c r="O1573" s="3"/>
      <c r="P1573" s="30"/>
      <c r="Q1573" s="23"/>
      <c r="R1573" s="3"/>
      <c r="S1573" s="131"/>
    </row>
    <row r="1574" spans="1:19" ht="15" customHeight="1">
      <c r="A1574" s="29"/>
      <c r="B1574" s="30"/>
      <c r="C1574" s="30"/>
      <c r="D1574" s="149"/>
      <c r="E1574" s="149"/>
      <c r="F1574" s="149"/>
      <c r="G1574" s="149"/>
      <c r="H1574" s="149"/>
      <c r="I1574" s="149"/>
      <c r="J1574" s="149"/>
      <c r="K1574" s="150"/>
      <c r="L1574" s="151"/>
      <c r="M1574" s="151"/>
      <c r="N1574" s="151"/>
      <c r="O1574" s="3"/>
      <c r="P1574" s="30"/>
      <c r="Q1574" s="23"/>
      <c r="R1574" s="3"/>
      <c r="S1574" s="131"/>
    </row>
    <row r="1575" spans="1:19" ht="15" customHeight="1">
      <c r="A1575" s="29"/>
      <c r="B1575" s="30"/>
      <c r="C1575" s="30"/>
      <c r="D1575" s="149"/>
      <c r="E1575" s="149"/>
      <c r="F1575" s="149"/>
      <c r="G1575" s="149"/>
      <c r="H1575" s="149"/>
      <c r="I1575" s="149"/>
      <c r="J1575" s="149"/>
      <c r="K1575" s="150"/>
      <c r="L1575" s="151"/>
      <c r="M1575" s="151"/>
      <c r="N1575" s="151"/>
      <c r="O1575" s="3"/>
      <c r="P1575" s="30"/>
      <c r="Q1575" s="23"/>
      <c r="R1575" s="3"/>
      <c r="S1575" s="131"/>
    </row>
    <row r="1576" spans="1:19" ht="15" customHeight="1">
      <c r="A1576" s="29"/>
      <c r="B1576" s="30"/>
      <c r="C1576" s="30"/>
      <c r="D1576" s="149"/>
      <c r="E1576" s="149"/>
      <c r="F1576" s="149"/>
      <c r="G1576" s="149"/>
      <c r="H1576" s="149"/>
      <c r="I1576" s="149"/>
      <c r="J1576" s="149"/>
      <c r="K1576" s="150"/>
      <c r="L1576" s="151"/>
      <c r="M1576" s="151"/>
      <c r="N1576" s="151"/>
      <c r="O1576" s="3"/>
      <c r="P1576" s="30"/>
      <c r="Q1576" s="23"/>
      <c r="R1576" s="3"/>
      <c r="S1576" s="131"/>
    </row>
    <row r="1577" spans="1:19" ht="15" customHeight="1">
      <c r="A1577" s="29"/>
      <c r="B1577" s="30"/>
      <c r="C1577" s="30"/>
      <c r="D1577" s="149"/>
      <c r="E1577" s="149"/>
      <c r="F1577" s="149"/>
      <c r="G1577" s="149"/>
      <c r="H1577" s="149"/>
      <c r="I1577" s="149"/>
      <c r="J1577" s="149"/>
      <c r="K1577" s="150"/>
      <c r="L1577" s="151"/>
      <c r="M1577" s="151"/>
      <c r="N1577" s="151"/>
      <c r="O1577" s="3"/>
      <c r="P1577" s="30"/>
      <c r="Q1577" s="23"/>
      <c r="R1577" s="3"/>
      <c r="S1577" s="131"/>
    </row>
    <row r="1578" spans="1:19" ht="15" customHeight="1">
      <c r="A1578" s="29"/>
      <c r="B1578" s="30"/>
      <c r="C1578" s="30"/>
      <c r="D1578" s="149"/>
      <c r="E1578" s="149"/>
      <c r="F1578" s="149"/>
      <c r="G1578" s="149"/>
      <c r="H1578" s="149"/>
      <c r="I1578" s="149"/>
      <c r="J1578" s="149"/>
      <c r="K1578" s="150"/>
      <c r="L1578" s="151"/>
      <c r="M1578" s="151"/>
      <c r="N1578" s="151"/>
      <c r="O1578" s="3"/>
      <c r="P1578" s="30"/>
      <c r="Q1578" s="23"/>
      <c r="R1578" s="3"/>
      <c r="S1578" s="131"/>
    </row>
    <row r="1579" spans="1:19" ht="15" customHeight="1">
      <c r="A1579" s="29"/>
      <c r="B1579" s="30"/>
      <c r="C1579" s="30"/>
      <c r="D1579" s="149"/>
      <c r="E1579" s="149"/>
      <c r="F1579" s="149"/>
      <c r="G1579" s="149"/>
      <c r="H1579" s="149"/>
      <c r="I1579" s="149"/>
      <c r="J1579" s="149"/>
      <c r="K1579" s="150"/>
      <c r="L1579" s="151"/>
      <c r="M1579" s="151"/>
      <c r="N1579" s="151"/>
      <c r="O1579" s="3"/>
      <c r="P1579" s="30"/>
      <c r="Q1579" s="23"/>
      <c r="R1579" s="3"/>
      <c r="S1579" s="131"/>
    </row>
    <row r="1580" spans="1:19" ht="15" customHeight="1">
      <c r="A1580" s="29"/>
      <c r="B1580" s="30"/>
      <c r="C1580" s="30"/>
      <c r="D1580" s="149"/>
      <c r="E1580" s="149"/>
      <c r="F1580" s="149"/>
      <c r="G1580" s="149"/>
      <c r="H1580" s="149"/>
      <c r="I1580" s="149"/>
      <c r="J1580" s="149"/>
      <c r="K1580" s="150"/>
      <c r="L1580" s="151"/>
      <c r="M1580" s="151"/>
      <c r="N1580" s="151"/>
      <c r="O1580" s="3"/>
      <c r="P1580" s="30"/>
      <c r="Q1580" s="23"/>
      <c r="R1580" s="3"/>
      <c r="S1580" s="131"/>
    </row>
    <row r="1581" spans="1:19" ht="15" customHeight="1">
      <c r="A1581" s="29"/>
      <c r="B1581" s="30"/>
      <c r="C1581" s="30"/>
      <c r="D1581" s="149"/>
      <c r="E1581" s="149"/>
      <c r="F1581" s="149"/>
      <c r="G1581" s="149"/>
      <c r="H1581" s="149"/>
      <c r="I1581" s="149"/>
      <c r="J1581" s="149"/>
      <c r="K1581" s="150"/>
      <c r="L1581" s="151"/>
      <c r="M1581" s="151"/>
      <c r="N1581" s="151"/>
      <c r="O1581" s="3"/>
      <c r="P1581" s="30"/>
      <c r="Q1581" s="23"/>
      <c r="R1581" s="3"/>
      <c r="S1581" s="131"/>
    </row>
    <row r="1582" spans="1:19" ht="15" customHeight="1">
      <c r="A1582" s="29"/>
      <c r="B1582" s="30"/>
      <c r="C1582" s="30"/>
      <c r="D1582" s="149"/>
      <c r="E1582" s="149"/>
      <c r="F1582" s="149"/>
      <c r="G1582" s="149"/>
      <c r="H1582" s="149"/>
      <c r="I1582" s="149"/>
      <c r="J1582" s="149"/>
      <c r="K1582" s="150"/>
      <c r="L1582" s="151"/>
      <c r="M1582" s="151"/>
      <c r="N1582" s="151"/>
      <c r="O1582" s="3"/>
      <c r="P1582" s="30"/>
      <c r="Q1582" s="23"/>
      <c r="R1582" s="3"/>
      <c r="S1582" s="131"/>
    </row>
    <row r="1583" spans="1:19" ht="15" customHeight="1">
      <c r="A1583" s="29"/>
      <c r="B1583" s="30"/>
      <c r="C1583" s="30"/>
      <c r="D1583" s="149"/>
      <c r="E1583" s="149"/>
      <c r="F1583" s="149"/>
      <c r="G1583" s="149"/>
      <c r="H1583" s="149"/>
      <c r="I1583" s="149"/>
      <c r="J1583" s="149"/>
      <c r="K1583" s="150"/>
      <c r="L1583" s="151"/>
      <c r="M1583" s="151"/>
      <c r="N1583" s="151"/>
      <c r="O1583" s="3"/>
      <c r="P1583" s="30"/>
      <c r="Q1583" s="23"/>
      <c r="R1583" s="3"/>
      <c r="S1583" s="131"/>
    </row>
    <row r="1584" spans="1:19" ht="15" customHeight="1">
      <c r="A1584" s="29"/>
      <c r="B1584" s="30"/>
      <c r="C1584" s="30"/>
      <c r="D1584" s="149"/>
      <c r="E1584" s="149"/>
      <c r="F1584" s="149"/>
      <c r="G1584" s="149"/>
      <c r="H1584" s="149"/>
      <c r="I1584" s="149"/>
      <c r="J1584" s="149"/>
      <c r="K1584" s="150"/>
      <c r="L1584" s="151"/>
      <c r="M1584" s="151"/>
      <c r="N1584" s="151"/>
      <c r="O1584" s="3"/>
      <c r="P1584" s="30"/>
      <c r="Q1584" s="23"/>
      <c r="R1584" s="3"/>
      <c r="S1584" s="131"/>
    </row>
    <row r="1585" spans="1:19" ht="15" customHeight="1">
      <c r="A1585" s="29"/>
      <c r="B1585" s="30"/>
      <c r="C1585" s="30"/>
      <c r="D1585" s="149"/>
      <c r="E1585" s="149"/>
      <c r="F1585" s="149"/>
      <c r="G1585" s="149"/>
      <c r="H1585" s="149"/>
      <c r="I1585" s="149"/>
      <c r="J1585" s="149"/>
      <c r="K1585" s="150"/>
      <c r="L1585" s="151"/>
      <c r="M1585" s="151"/>
      <c r="N1585" s="151"/>
      <c r="O1585" s="3"/>
      <c r="P1585" s="30"/>
      <c r="Q1585" s="23"/>
      <c r="R1585" s="3"/>
      <c r="S1585" s="131"/>
    </row>
    <row r="1586" spans="1:19" ht="15" customHeight="1">
      <c r="A1586" s="29"/>
      <c r="B1586" s="30"/>
      <c r="C1586" s="30"/>
      <c r="D1586" s="149"/>
      <c r="E1586" s="149"/>
      <c r="F1586" s="149"/>
      <c r="G1586" s="149"/>
      <c r="H1586" s="149"/>
      <c r="I1586" s="149"/>
      <c r="J1586" s="149"/>
      <c r="K1586" s="150"/>
      <c r="L1586" s="151"/>
      <c r="M1586" s="151"/>
      <c r="N1586" s="151"/>
      <c r="O1586" s="3"/>
      <c r="P1586" s="30"/>
      <c r="Q1586" s="23"/>
      <c r="R1586" s="3"/>
      <c r="S1586" s="131"/>
    </row>
    <row r="1587" spans="1:19" ht="15" customHeight="1">
      <c r="A1587" s="29"/>
      <c r="B1587" s="30"/>
      <c r="C1587" s="30"/>
      <c r="D1587" s="149"/>
      <c r="E1587" s="149"/>
      <c r="F1587" s="149"/>
      <c r="G1587" s="149"/>
      <c r="H1587" s="149"/>
      <c r="I1587" s="149"/>
      <c r="J1587" s="149"/>
      <c r="K1587" s="150"/>
      <c r="L1587" s="151"/>
      <c r="M1587" s="151"/>
      <c r="N1587" s="151"/>
      <c r="O1587" s="3"/>
      <c r="P1587" s="30"/>
      <c r="Q1587" s="23"/>
      <c r="R1587" s="3"/>
      <c r="S1587" s="131"/>
    </row>
    <row r="1588" spans="1:19" ht="15" customHeight="1">
      <c r="A1588" s="29"/>
      <c r="B1588" s="30"/>
      <c r="C1588" s="30"/>
      <c r="D1588" s="149"/>
      <c r="E1588" s="149"/>
      <c r="F1588" s="149"/>
      <c r="G1588" s="149"/>
      <c r="H1588" s="149"/>
      <c r="I1588" s="149"/>
      <c r="J1588" s="149"/>
      <c r="K1588" s="150"/>
      <c r="L1588" s="151"/>
      <c r="M1588" s="151"/>
      <c r="N1588" s="151"/>
      <c r="O1588" s="3"/>
      <c r="P1588" s="30"/>
      <c r="Q1588" s="23"/>
      <c r="R1588" s="3"/>
      <c r="S1588" s="131"/>
    </row>
    <row r="1589" spans="1:19" ht="15" customHeight="1">
      <c r="A1589" s="29"/>
      <c r="B1589" s="30"/>
      <c r="C1589" s="30"/>
      <c r="D1589" s="149"/>
      <c r="E1589" s="149"/>
      <c r="F1589" s="149"/>
      <c r="G1589" s="149"/>
      <c r="H1589" s="149"/>
      <c r="I1589" s="149"/>
      <c r="J1589" s="149"/>
      <c r="K1589" s="150"/>
      <c r="L1589" s="151"/>
      <c r="M1589" s="151"/>
      <c r="N1589" s="151"/>
      <c r="O1589" s="3"/>
      <c r="P1589" s="30"/>
      <c r="Q1589" s="23"/>
      <c r="R1589" s="3"/>
      <c r="S1589" s="131"/>
    </row>
    <row r="1590" spans="1:19" ht="15" customHeight="1">
      <c r="A1590" s="29"/>
      <c r="B1590" s="30"/>
      <c r="C1590" s="30"/>
      <c r="D1590" s="149"/>
      <c r="E1590" s="149"/>
      <c r="F1590" s="149"/>
      <c r="G1590" s="149"/>
      <c r="H1590" s="149"/>
      <c r="I1590" s="149"/>
      <c r="J1590" s="149"/>
      <c r="K1590" s="150"/>
      <c r="L1590" s="151"/>
      <c r="M1590" s="151"/>
      <c r="N1590" s="151"/>
      <c r="O1590" s="3"/>
      <c r="P1590" s="30"/>
      <c r="Q1590" s="23"/>
      <c r="R1590" s="3"/>
      <c r="S1590" s="131"/>
    </row>
    <row r="1591" spans="1:19" ht="15" customHeight="1">
      <c r="A1591" s="29"/>
      <c r="B1591" s="30"/>
      <c r="C1591" s="30"/>
      <c r="D1591" s="149"/>
      <c r="E1591" s="149"/>
      <c r="F1591" s="149"/>
      <c r="G1591" s="149"/>
      <c r="H1591" s="149"/>
      <c r="I1591" s="149"/>
      <c r="J1591" s="149"/>
      <c r="K1591" s="150"/>
      <c r="L1591" s="151"/>
      <c r="M1591" s="151"/>
      <c r="N1591" s="151"/>
      <c r="O1591" s="3"/>
      <c r="P1591" s="30"/>
      <c r="Q1591" s="23"/>
      <c r="R1591" s="3"/>
      <c r="S1591" s="131"/>
    </row>
    <row r="1592" spans="1:19" ht="15" customHeight="1">
      <c r="A1592" s="29"/>
      <c r="B1592" s="30"/>
      <c r="C1592" s="30"/>
      <c r="D1592" s="149"/>
      <c r="E1592" s="149"/>
      <c r="F1592" s="149"/>
      <c r="G1592" s="149"/>
      <c r="H1592" s="149"/>
      <c r="I1592" s="149"/>
      <c r="J1592" s="149"/>
      <c r="K1592" s="150"/>
      <c r="L1592" s="151"/>
      <c r="M1592" s="151"/>
      <c r="N1592" s="151"/>
      <c r="O1592" s="3"/>
      <c r="P1592" s="30"/>
      <c r="Q1592" s="23"/>
      <c r="R1592" s="3"/>
      <c r="S1592" s="131"/>
    </row>
    <row r="1593" spans="1:19" ht="15" customHeight="1">
      <c r="A1593" s="29"/>
      <c r="B1593" s="30"/>
      <c r="C1593" s="30"/>
      <c r="D1593" s="149"/>
      <c r="E1593" s="149"/>
      <c r="F1593" s="149"/>
      <c r="G1593" s="149"/>
      <c r="H1593" s="149"/>
      <c r="I1593" s="149"/>
      <c r="J1593" s="149"/>
      <c r="K1593" s="150"/>
      <c r="L1593" s="151"/>
      <c r="M1593" s="151"/>
      <c r="N1593" s="151"/>
      <c r="O1593" s="3"/>
      <c r="P1593" s="30"/>
      <c r="Q1593" s="23"/>
      <c r="R1593" s="3"/>
      <c r="S1593" s="131"/>
    </row>
    <row r="1594" spans="1:19" ht="15" customHeight="1">
      <c r="A1594" s="29"/>
      <c r="B1594" s="30"/>
      <c r="C1594" s="30"/>
      <c r="D1594" s="149"/>
      <c r="E1594" s="149"/>
      <c r="F1594" s="149"/>
      <c r="G1594" s="149"/>
      <c r="H1594" s="149"/>
      <c r="I1594" s="149"/>
      <c r="J1594" s="149"/>
      <c r="K1594" s="150"/>
      <c r="L1594" s="151"/>
      <c r="M1594" s="151"/>
      <c r="N1594" s="151"/>
      <c r="O1594" s="3"/>
      <c r="P1594" s="30"/>
      <c r="Q1594" s="23"/>
      <c r="R1594" s="3"/>
      <c r="S1594" s="131"/>
    </row>
    <row r="1595" spans="1:19" ht="15" customHeight="1">
      <c r="A1595" s="29"/>
      <c r="B1595" s="30"/>
      <c r="C1595" s="30"/>
      <c r="D1595" s="149"/>
      <c r="E1595" s="149"/>
      <c r="F1595" s="149"/>
      <c r="G1595" s="149"/>
      <c r="H1595" s="149"/>
      <c r="I1595" s="149"/>
      <c r="J1595" s="149"/>
      <c r="K1595" s="150"/>
      <c r="L1595" s="151"/>
      <c r="M1595" s="151"/>
      <c r="N1595" s="151"/>
      <c r="O1595" s="3"/>
      <c r="P1595" s="30"/>
      <c r="Q1595" s="23"/>
      <c r="R1595" s="3"/>
      <c r="S1595" s="131"/>
    </row>
    <row r="1596" spans="1:19" ht="15" customHeight="1">
      <c r="A1596" s="29"/>
      <c r="B1596" s="30"/>
      <c r="C1596" s="30"/>
      <c r="D1596" s="149"/>
      <c r="E1596" s="149"/>
      <c r="F1596" s="149"/>
      <c r="G1596" s="149"/>
      <c r="H1596" s="149"/>
      <c r="I1596" s="149"/>
      <c r="J1596" s="149"/>
      <c r="K1596" s="150"/>
      <c r="L1596" s="151"/>
      <c r="M1596" s="151"/>
      <c r="N1596" s="151"/>
      <c r="O1596" s="3"/>
      <c r="P1596" s="30"/>
      <c r="Q1596" s="23"/>
      <c r="R1596" s="3"/>
      <c r="S1596" s="131"/>
    </row>
    <row r="1597" spans="1:19" ht="15" customHeight="1">
      <c r="A1597" s="29"/>
      <c r="B1597" s="30"/>
      <c r="C1597" s="30"/>
      <c r="D1597" s="149"/>
      <c r="E1597" s="149"/>
      <c r="F1597" s="149"/>
      <c r="G1597" s="149"/>
      <c r="H1597" s="149"/>
      <c r="I1597" s="149"/>
      <c r="J1597" s="149"/>
      <c r="K1597" s="150"/>
      <c r="L1597" s="151"/>
      <c r="M1597" s="151"/>
      <c r="N1597" s="151"/>
      <c r="O1597" s="3"/>
      <c r="P1597" s="30"/>
      <c r="Q1597" s="23"/>
      <c r="R1597" s="3"/>
      <c r="S1597" s="131"/>
    </row>
    <row r="1598" spans="1:19" ht="15" customHeight="1">
      <c r="A1598" s="29"/>
      <c r="B1598" s="30"/>
      <c r="C1598" s="30"/>
      <c r="D1598" s="149"/>
      <c r="E1598" s="149"/>
      <c r="F1598" s="149"/>
      <c r="G1598" s="149"/>
      <c r="H1598" s="149"/>
      <c r="I1598" s="149"/>
      <c r="J1598" s="149"/>
      <c r="K1598" s="150"/>
      <c r="L1598" s="151"/>
      <c r="M1598" s="151"/>
      <c r="N1598" s="151"/>
      <c r="O1598" s="3"/>
      <c r="P1598" s="30"/>
      <c r="Q1598" s="23"/>
      <c r="R1598" s="3"/>
      <c r="S1598" s="131"/>
    </row>
    <row r="1599" spans="1:19" ht="15" customHeight="1">
      <c r="A1599" s="29"/>
      <c r="B1599" s="30"/>
      <c r="C1599" s="30"/>
      <c r="D1599" s="149"/>
      <c r="E1599" s="149"/>
      <c r="F1599" s="149"/>
      <c r="G1599" s="149"/>
      <c r="H1599" s="149"/>
      <c r="I1599" s="149"/>
      <c r="J1599" s="149"/>
      <c r="K1599" s="150"/>
      <c r="L1599" s="151"/>
      <c r="M1599" s="151"/>
      <c r="N1599" s="151"/>
      <c r="O1599" s="3"/>
      <c r="P1599" s="30"/>
      <c r="Q1599" s="23"/>
      <c r="R1599" s="3"/>
      <c r="S1599" s="131"/>
    </row>
    <row r="1600" spans="1:19" ht="15" customHeight="1">
      <c r="A1600" s="29"/>
      <c r="B1600" s="30"/>
      <c r="C1600" s="30"/>
      <c r="D1600" s="149"/>
      <c r="E1600" s="149"/>
      <c r="F1600" s="149"/>
      <c r="G1600" s="149"/>
      <c r="H1600" s="149"/>
      <c r="I1600" s="149"/>
      <c r="J1600" s="149"/>
      <c r="K1600" s="150"/>
      <c r="L1600" s="151"/>
      <c r="M1600" s="151"/>
      <c r="N1600" s="151"/>
      <c r="O1600" s="3"/>
      <c r="P1600" s="30"/>
      <c r="Q1600" s="23"/>
      <c r="R1600" s="3"/>
      <c r="S1600" s="131"/>
    </row>
    <row r="1601" spans="1:19" ht="15" customHeight="1">
      <c r="A1601" s="29"/>
      <c r="B1601" s="30"/>
      <c r="C1601" s="30"/>
      <c r="D1601" s="149"/>
      <c r="E1601" s="149"/>
      <c r="F1601" s="149"/>
      <c r="G1601" s="149"/>
      <c r="H1601" s="149"/>
      <c r="I1601" s="149"/>
      <c r="J1601" s="149"/>
      <c r="K1601" s="150"/>
      <c r="L1601" s="151"/>
      <c r="M1601" s="151"/>
      <c r="N1601" s="151"/>
      <c r="O1601" s="3"/>
      <c r="P1601" s="30"/>
      <c r="Q1601" s="23"/>
      <c r="R1601" s="3"/>
      <c r="S1601" s="131"/>
    </row>
    <row r="1602" spans="1:19" ht="15" customHeight="1">
      <c r="A1602" s="29"/>
      <c r="B1602" s="30"/>
      <c r="C1602" s="30"/>
      <c r="D1602" s="149"/>
      <c r="E1602" s="149"/>
      <c r="F1602" s="149"/>
      <c r="G1602" s="149"/>
      <c r="H1602" s="149"/>
      <c r="I1602" s="149"/>
      <c r="J1602" s="149"/>
      <c r="K1602" s="150"/>
      <c r="L1602" s="151"/>
      <c r="M1602" s="151"/>
      <c r="N1602" s="151"/>
      <c r="O1602" s="3"/>
      <c r="P1602" s="30"/>
      <c r="Q1602" s="23"/>
      <c r="R1602" s="3"/>
      <c r="S1602" s="131"/>
    </row>
    <row r="1603" spans="1:19" ht="15" customHeight="1">
      <c r="A1603" s="29"/>
      <c r="B1603" s="30"/>
      <c r="C1603" s="30"/>
      <c r="D1603" s="149"/>
      <c r="E1603" s="149"/>
      <c r="F1603" s="149"/>
      <c r="G1603" s="149"/>
      <c r="H1603" s="149"/>
      <c r="I1603" s="149"/>
      <c r="J1603" s="149"/>
      <c r="K1603" s="150"/>
      <c r="L1603" s="151"/>
      <c r="M1603" s="151"/>
      <c r="N1603" s="151"/>
      <c r="O1603" s="3"/>
      <c r="P1603" s="30"/>
      <c r="Q1603" s="23"/>
      <c r="R1603" s="3"/>
      <c r="S1603" s="131"/>
    </row>
    <row r="1604" spans="1:19" ht="15" customHeight="1">
      <c r="A1604" s="29"/>
      <c r="B1604" s="30"/>
      <c r="C1604" s="30"/>
      <c r="D1604" s="149"/>
      <c r="E1604" s="149"/>
      <c r="F1604" s="149"/>
      <c r="G1604" s="149"/>
      <c r="H1604" s="149"/>
      <c r="I1604" s="149"/>
      <c r="J1604" s="149"/>
      <c r="K1604" s="150"/>
      <c r="L1604" s="151"/>
      <c r="M1604" s="151"/>
      <c r="N1604" s="151"/>
      <c r="O1604" s="3"/>
      <c r="P1604" s="30"/>
      <c r="Q1604" s="23"/>
      <c r="R1604" s="3"/>
      <c r="S1604" s="131"/>
    </row>
    <row r="1605" spans="1:19" ht="15" customHeight="1">
      <c r="A1605" s="29"/>
      <c r="B1605" s="30"/>
      <c r="C1605" s="30"/>
      <c r="D1605" s="149"/>
      <c r="E1605" s="149"/>
      <c r="F1605" s="149"/>
      <c r="G1605" s="149"/>
      <c r="H1605" s="149"/>
      <c r="I1605" s="149"/>
      <c r="J1605" s="149"/>
      <c r="K1605" s="150"/>
      <c r="L1605" s="151"/>
      <c r="M1605" s="151"/>
      <c r="N1605" s="151"/>
      <c r="O1605" s="3"/>
      <c r="P1605" s="30"/>
      <c r="Q1605" s="23"/>
      <c r="R1605" s="3"/>
      <c r="S1605" s="131"/>
    </row>
    <row r="1606" spans="1:19" ht="15" customHeight="1">
      <c r="A1606" s="29"/>
      <c r="B1606" s="30"/>
      <c r="C1606" s="30"/>
      <c r="D1606" s="149"/>
      <c r="E1606" s="149"/>
      <c r="F1606" s="149"/>
      <c r="G1606" s="149"/>
      <c r="H1606" s="149"/>
      <c r="I1606" s="149"/>
      <c r="J1606" s="149"/>
      <c r="K1606" s="150"/>
      <c r="L1606" s="151"/>
      <c r="M1606" s="151"/>
      <c r="N1606" s="151"/>
      <c r="O1606" s="3"/>
      <c r="P1606" s="30"/>
      <c r="Q1606" s="23"/>
      <c r="R1606" s="3"/>
      <c r="S1606" s="131"/>
    </row>
    <row r="1607" spans="1:19" ht="15" customHeight="1">
      <c r="A1607" s="29"/>
      <c r="B1607" s="30"/>
      <c r="C1607" s="30"/>
      <c r="D1607" s="149"/>
      <c r="E1607" s="149"/>
      <c r="F1607" s="149"/>
      <c r="G1607" s="149"/>
      <c r="H1607" s="149"/>
      <c r="I1607" s="149"/>
      <c r="J1607" s="149"/>
      <c r="K1607" s="150"/>
      <c r="L1607" s="151"/>
      <c r="M1607" s="151"/>
      <c r="N1607" s="151"/>
      <c r="O1607" s="3"/>
      <c r="P1607" s="30"/>
      <c r="Q1607" s="23"/>
      <c r="R1607" s="3"/>
      <c r="S1607" s="131"/>
    </row>
    <row r="1608" spans="1:19" ht="15" customHeight="1">
      <c r="A1608" s="29"/>
      <c r="B1608" s="30"/>
      <c r="C1608" s="30"/>
      <c r="D1608" s="149"/>
      <c r="E1608" s="149"/>
      <c r="F1608" s="149"/>
      <c r="G1608" s="149"/>
      <c r="H1608" s="149"/>
      <c r="I1608" s="149"/>
      <c r="J1608" s="149"/>
      <c r="K1608" s="150"/>
      <c r="L1608" s="151"/>
      <c r="M1608" s="151"/>
      <c r="N1608" s="151"/>
      <c r="O1608" s="3"/>
      <c r="P1608" s="30"/>
      <c r="Q1608" s="23"/>
      <c r="R1608" s="3"/>
      <c r="S1608" s="131"/>
    </row>
    <row r="1609" spans="1:19" ht="15" customHeight="1">
      <c r="A1609" s="29"/>
      <c r="B1609" s="30"/>
      <c r="C1609" s="30"/>
      <c r="D1609" s="149"/>
      <c r="E1609" s="149"/>
      <c r="F1609" s="149"/>
      <c r="G1609" s="149"/>
      <c r="H1609" s="149"/>
      <c r="I1609" s="149"/>
      <c r="J1609" s="149"/>
      <c r="K1609" s="150"/>
      <c r="L1609" s="151"/>
      <c r="M1609" s="151"/>
      <c r="N1609" s="151"/>
      <c r="O1609" s="3"/>
      <c r="P1609" s="30"/>
      <c r="Q1609" s="23"/>
      <c r="R1609" s="3"/>
      <c r="S1609" s="131"/>
    </row>
    <row r="1610" spans="1:19" ht="15" customHeight="1">
      <c r="A1610" s="29"/>
      <c r="B1610" s="30"/>
      <c r="C1610" s="30"/>
      <c r="D1610" s="149"/>
      <c r="E1610" s="149"/>
      <c r="F1610" s="149"/>
      <c r="G1610" s="149"/>
      <c r="H1610" s="149"/>
      <c r="I1610" s="149"/>
      <c r="J1610" s="149"/>
      <c r="K1610" s="150"/>
      <c r="L1610" s="151"/>
      <c r="M1610" s="151"/>
      <c r="N1610" s="151"/>
      <c r="O1610" s="3"/>
      <c r="P1610" s="30"/>
      <c r="Q1610" s="23"/>
      <c r="R1610" s="3"/>
      <c r="S1610" s="131"/>
    </row>
    <row r="1611" spans="1:19" ht="15" customHeight="1">
      <c r="A1611" s="29"/>
      <c r="B1611" s="30"/>
      <c r="C1611" s="30"/>
      <c r="D1611" s="149"/>
      <c r="E1611" s="149"/>
      <c r="F1611" s="149"/>
      <c r="G1611" s="149"/>
      <c r="H1611" s="149"/>
      <c r="I1611" s="149"/>
      <c r="J1611" s="149"/>
      <c r="K1611" s="150"/>
      <c r="L1611" s="151"/>
      <c r="M1611" s="151"/>
      <c r="N1611" s="151"/>
      <c r="O1611" s="3"/>
      <c r="P1611" s="30"/>
      <c r="Q1611" s="23"/>
      <c r="R1611" s="3"/>
      <c r="S1611" s="131"/>
    </row>
    <row r="1612" spans="1:19" ht="15" customHeight="1">
      <c r="A1612" s="29"/>
      <c r="B1612" s="30"/>
      <c r="C1612" s="30"/>
      <c r="D1612" s="149"/>
      <c r="E1612" s="149"/>
      <c r="F1612" s="149"/>
      <c r="G1612" s="149"/>
      <c r="H1612" s="149"/>
      <c r="I1612" s="149"/>
      <c r="J1612" s="149"/>
      <c r="K1612" s="150"/>
      <c r="L1612" s="151"/>
      <c r="M1612" s="151"/>
      <c r="N1612" s="151"/>
      <c r="O1612" s="3"/>
      <c r="P1612" s="30"/>
      <c r="Q1612" s="23"/>
      <c r="R1612" s="3"/>
      <c r="S1612" s="131"/>
    </row>
    <row r="1613" spans="1:19" ht="15" customHeight="1">
      <c r="A1613" s="29"/>
      <c r="B1613" s="30"/>
      <c r="C1613" s="30"/>
      <c r="D1613" s="149"/>
      <c r="E1613" s="149"/>
      <c r="F1613" s="149"/>
      <c r="G1613" s="149"/>
      <c r="H1613" s="149"/>
      <c r="I1613" s="149"/>
      <c r="J1613" s="149"/>
      <c r="K1613" s="150"/>
      <c r="L1613" s="151"/>
      <c r="M1613" s="151"/>
      <c r="N1613" s="151"/>
      <c r="O1613" s="3"/>
      <c r="P1613" s="30"/>
      <c r="Q1613" s="23"/>
      <c r="R1613" s="3"/>
      <c r="S1613" s="131"/>
    </row>
    <row r="1614" spans="1:19" ht="15" customHeight="1">
      <c r="A1614" s="29"/>
      <c r="B1614" s="30"/>
      <c r="C1614" s="30"/>
      <c r="D1614" s="149"/>
      <c r="E1614" s="149"/>
      <c r="F1614" s="149"/>
      <c r="G1614" s="149"/>
      <c r="H1614" s="149"/>
      <c r="I1614" s="149"/>
      <c r="J1614" s="149"/>
      <c r="K1614" s="150"/>
      <c r="L1614" s="151"/>
      <c r="M1614" s="151"/>
      <c r="N1614" s="151"/>
      <c r="O1614" s="3"/>
      <c r="P1614" s="30"/>
      <c r="Q1614" s="23"/>
      <c r="R1614" s="3"/>
      <c r="S1614" s="131"/>
    </row>
    <row r="1615" spans="1:19" ht="15" customHeight="1">
      <c r="A1615" s="29"/>
      <c r="B1615" s="30"/>
      <c r="C1615" s="30"/>
      <c r="D1615" s="149"/>
      <c r="E1615" s="149"/>
      <c r="F1615" s="149"/>
      <c r="G1615" s="149"/>
      <c r="H1615" s="149"/>
      <c r="I1615" s="149"/>
      <c r="J1615" s="149"/>
      <c r="K1615" s="150"/>
      <c r="L1615" s="151"/>
      <c r="M1615" s="151"/>
      <c r="N1615" s="151"/>
      <c r="O1615" s="3"/>
      <c r="P1615" s="30"/>
      <c r="Q1615" s="23"/>
      <c r="R1615" s="3"/>
      <c r="S1615" s="131"/>
    </row>
    <row r="1616" spans="1:19" ht="15" customHeight="1">
      <c r="A1616" s="29"/>
      <c r="B1616" s="30"/>
      <c r="C1616" s="30"/>
      <c r="D1616" s="149"/>
      <c r="E1616" s="149"/>
      <c r="F1616" s="149"/>
      <c r="G1616" s="149"/>
      <c r="H1616" s="149"/>
      <c r="I1616" s="149"/>
      <c r="J1616" s="149"/>
      <c r="K1616" s="150"/>
      <c r="L1616" s="151"/>
      <c r="M1616" s="151"/>
      <c r="N1616" s="151"/>
      <c r="O1616" s="3"/>
      <c r="P1616" s="30"/>
      <c r="Q1616" s="23"/>
      <c r="R1616" s="3"/>
      <c r="S1616" s="131"/>
    </row>
    <row r="1617" spans="1:19" ht="15" customHeight="1">
      <c r="A1617" s="29"/>
      <c r="B1617" s="30"/>
      <c r="C1617" s="30"/>
      <c r="D1617" s="149"/>
      <c r="E1617" s="149"/>
      <c r="F1617" s="149"/>
      <c r="G1617" s="149"/>
      <c r="H1617" s="149"/>
      <c r="I1617" s="149"/>
      <c r="J1617" s="149"/>
      <c r="K1617" s="150"/>
      <c r="L1617" s="151"/>
      <c r="M1617" s="151"/>
      <c r="N1617" s="151"/>
      <c r="O1617" s="3"/>
      <c r="P1617" s="30"/>
      <c r="Q1617" s="23"/>
      <c r="R1617" s="3"/>
      <c r="S1617" s="131"/>
    </row>
    <row r="1618" spans="1:19" ht="15" customHeight="1">
      <c r="A1618" s="29"/>
      <c r="B1618" s="30"/>
      <c r="C1618" s="30"/>
      <c r="D1618" s="149"/>
      <c r="E1618" s="149"/>
      <c r="F1618" s="149"/>
      <c r="G1618" s="149"/>
      <c r="H1618" s="149"/>
      <c r="I1618" s="149"/>
      <c r="J1618" s="149"/>
      <c r="K1618" s="150"/>
      <c r="L1618" s="151"/>
      <c r="M1618" s="151"/>
      <c r="N1618" s="151"/>
      <c r="O1618" s="3"/>
      <c r="P1618" s="30"/>
      <c r="Q1618" s="23"/>
      <c r="R1618" s="3"/>
      <c r="S1618" s="131"/>
    </row>
    <row r="1619" spans="1:19" ht="15" customHeight="1">
      <c r="A1619" s="29"/>
      <c r="B1619" s="30"/>
      <c r="C1619" s="30"/>
      <c r="D1619" s="149"/>
      <c r="E1619" s="149"/>
      <c r="F1619" s="149"/>
      <c r="G1619" s="149"/>
      <c r="H1619" s="149"/>
      <c r="I1619" s="149"/>
      <c r="J1619" s="149"/>
      <c r="K1619" s="150"/>
      <c r="L1619" s="151"/>
      <c r="M1619" s="151"/>
      <c r="N1619" s="151"/>
      <c r="O1619" s="3"/>
      <c r="P1619" s="30"/>
      <c r="Q1619" s="23"/>
      <c r="R1619" s="3"/>
      <c r="S1619" s="131"/>
    </row>
    <row r="1620" spans="1:19" ht="15" customHeight="1">
      <c r="A1620" s="29"/>
      <c r="B1620" s="30"/>
      <c r="C1620" s="30"/>
      <c r="D1620" s="149"/>
      <c r="E1620" s="149"/>
      <c r="F1620" s="149"/>
      <c r="G1620" s="149"/>
      <c r="H1620" s="149"/>
      <c r="I1620" s="149"/>
      <c r="J1620" s="149"/>
      <c r="K1620" s="150"/>
      <c r="L1620" s="151"/>
      <c r="M1620" s="151"/>
      <c r="N1620" s="151"/>
      <c r="O1620" s="3"/>
      <c r="P1620" s="30"/>
      <c r="Q1620" s="23"/>
      <c r="R1620" s="3"/>
      <c r="S1620" s="131"/>
    </row>
    <row r="1621" spans="1:19" ht="15" customHeight="1">
      <c r="A1621" s="29"/>
      <c r="B1621" s="30"/>
      <c r="C1621" s="30"/>
      <c r="D1621" s="149"/>
      <c r="E1621" s="149"/>
      <c r="F1621" s="149"/>
      <c r="G1621" s="149"/>
      <c r="H1621" s="149"/>
      <c r="I1621" s="149"/>
      <c r="J1621" s="149"/>
      <c r="K1621" s="150"/>
      <c r="L1621" s="151"/>
      <c r="M1621" s="151"/>
      <c r="N1621" s="151"/>
      <c r="O1621" s="3"/>
      <c r="P1621" s="30"/>
      <c r="Q1621" s="23"/>
      <c r="R1621" s="3"/>
      <c r="S1621" s="131"/>
    </row>
    <row r="1622" spans="1:19" ht="15" customHeight="1">
      <c r="A1622" s="29"/>
      <c r="B1622" s="30"/>
      <c r="C1622" s="30"/>
      <c r="D1622" s="149"/>
      <c r="E1622" s="149"/>
      <c r="F1622" s="149"/>
      <c r="G1622" s="149"/>
      <c r="H1622" s="149"/>
      <c r="I1622" s="149"/>
      <c r="J1622" s="149"/>
      <c r="K1622" s="150"/>
      <c r="L1622" s="151"/>
      <c r="M1622" s="151"/>
      <c r="N1622" s="151"/>
      <c r="O1622" s="3"/>
      <c r="P1622" s="30"/>
      <c r="Q1622" s="23"/>
      <c r="R1622" s="3"/>
      <c r="S1622" s="131"/>
    </row>
    <row r="1623" spans="1:19" ht="15" customHeight="1">
      <c r="A1623" s="29"/>
      <c r="B1623" s="30"/>
      <c r="C1623" s="30"/>
      <c r="D1623" s="149"/>
      <c r="E1623" s="149"/>
      <c r="F1623" s="149"/>
      <c r="G1623" s="149"/>
      <c r="H1623" s="149"/>
      <c r="I1623" s="149"/>
      <c r="J1623" s="149"/>
      <c r="K1623" s="150"/>
      <c r="L1623" s="151"/>
      <c r="M1623" s="151"/>
      <c r="N1623" s="151"/>
      <c r="O1623" s="3"/>
      <c r="P1623" s="30"/>
      <c r="Q1623" s="23"/>
      <c r="R1623" s="3"/>
      <c r="S1623" s="131"/>
    </row>
    <row r="1624" spans="1:19" ht="15" customHeight="1">
      <c r="A1624" s="29"/>
      <c r="B1624" s="30"/>
      <c r="C1624" s="30"/>
      <c r="D1624" s="149"/>
      <c r="E1624" s="149"/>
      <c r="F1624" s="149"/>
      <c r="G1624" s="149"/>
      <c r="H1624" s="149"/>
      <c r="I1624" s="149"/>
      <c r="J1624" s="149"/>
      <c r="K1624" s="150"/>
      <c r="L1624" s="151"/>
      <c r="M1624" s="151"/>
      <c r="N1624" s="151"/>
      <c r="O1624" s="3"/>
      <c r="P1624" s="30"/>
      <c r="Q1624" s="23"/>
      <c r="R1624" s="3"/>
      <c r="S1624" s="131"/>
    </row>
    <row r="1625" spans="1:19" ht="15" customHeight="1">
      <c r="A1625" s="29"/>
      <c r="B1625" s="30"/>
      <c r="C1625" s="30"/>
      <c r="D1625" s="149"/>
      <c r="E1625" s="149"/>
      <c r="F1625" s="149"/>
      <c r="G1625" s="149"/>
      <c r="H1625" s="149"/>
      <c r="I1625" s="149"/>
      <c r="J1625" s="149"/>
      <c r="K1625" s="150"/>
      <c r="L1625" s="151"/>
      <c r="M1625" s="151"/>
      <c r="N1625" s="151"/>
      <c r="O1625" s="3"/>
      <c r="P1625" s="30"/>
      <c r="Q1625" s="23"/>
      <c r="R1625" s="3"/>
      <c r="S1625" s="131"/>
    </row>
    <row r="1626" spans="1:19" ht="15" customHeight="1">
      <c r="A1626" s="29"/>
      <c r="B1626" s="30"/>
      <c r="C1626" s="30"/>
      <c r="D1626" s="149"/>
      <c r="E1626" s="149"/>
      <c r="F1626" s="149"/>
      <c r="G1626" s="149"/>
      <c r="H1626" s="149"/>
      <c r="I1626" s="149"/>
      <c r="J1626" s="149"/>
      <c r="K1626" s="150"/>
      <c r="L1626" s="151"/>
      <c r="M1626" s="151"/>
      <c r="N1626" s="151"/>
      <c r="O1626" s="3"/>
      <c r="P1626" s="30"/>
      <c r="Q1626" s="23"/>
      <c r="R1626" s="3"/>
      <c r="S1626" s="131"/>
    </row>
    <row r="1627" spans="1:19" ht="15" customHeight="1">
      <c r="A1627" s="29"/>
      <c r="B1627" s="30"/>
      <c r="C1627" s="30"/>
      <c r="D1627" s="149"/>
      <c r="E1627" s="149"/>
      <c r="F1627" s="149"/>
      <c r="G1627" s="149"/>
      <c r="H1627" s="149"/>
      <c r="I1627" s="149"/>
      <c r="J1627" s="149"/>
      <c r="K1627" s="150"/>
      <c r="L1627" s="151"/>
      <c r="M1627" s="151"/>
      <c r="N1627" s="151"/>
      <c r="O1627" s="3"/>
      <c r="P1627" s="30"/>
      <c r="Q1627" s="23"/>
      <c r="R1627" s="3"/>
      <c r="S1627" s="131"/>
    </row>
    <row r="1628" spans="1:19" ht="15" customHeight="1">
      <c r="A1628" s="29"/>
      <c r="B1628" s="30"/>
      <c r="C1628" s="30"/>
      <c r="D1628" s="149"/>
      <c r="E1628" s="149"/>
      <c r="F1628" s="149"/>
      <c r="G1628" s="149"/>
      <c r="H1628" s="149"/>
      <c r="I1628" s="149"/>
      <c r="J1628" s="149"/>
      <c r="K1628" s="150"/>
      <c r="L1628" s="151"/>
      <c r="M1628" s="151"/>
      <c r="N1628" s="151"/>
      <c r="O1628" s="3"/>
      <c r="P1628" s="30"/>
      <c r="Q1628" s="23"/>
      <c r="R1628" s="3"/>
      <c r="S1628" s="131"/>
    </row>
    <row r="1629" spans="1:19" ht="15" customHeight="1">
      <c r="A1629" s="29"/>
      <c r="B1629" s="30"/>
      <c r="C1629" s="30"/>
      <c r="D1629" s="149"/>
      <c r="E1629" s="149"/>
      <c r="F1629" s="149"/>
      <c r="G1629" s="149"/>
      <c r="H1629" s="149"/>
      <c r="I1629" s="149"/>
      <c r="J1629" s="149"/>
      <c r="K1629" s="150"/>
      <c r="L1629" s="151"/>
      <c r="M1629" s="151"/>
      <c r="N1629" s="151"/>
      <c r="O1629" s="3"/>
      <c r="P1629" s="30"/>
      <c r="Q1629" s="23"/>
      <c r="R1629" s="3"/>
      <c r="S1629" s="131"/>
    </row>
    <row r="1630" spans="1:19" ht="15" customHeight="1">
      <c r="A1630" s="29"/>
      <c r="B1630" s="30"/>
      <c r="C1630" s="30"/>
      <c r="D1630" s="149"/>
      <c r="E1630" s="149"/>
      <c r="F1630" s="149"/>
      <c r="G1630" s="149"/>
      <c r="H1630" s="149"/>
      <c r="I1630" s="149"/>
      <c r="J1630" s="149"/>
      <c r="K1630" s="150"/>
      <c r="L1630" s="151"/>
      <c r="M1630" s="151"/>
      <c r="N1630" s="151"/>
      <c r="O1630" s="3"/>
      <c r="P1630" s="30"/>
      <c r="Q1630" s="23"/>
      <c r="R1630" s="3"/>
      <c r="S1630" s="131"/>
    </row>
    <row r="1631" spans="1:19" ht="15" customHeight="1">
      <c r="A1631" s="29"/>
      <c r="B1631" s="30"/>
      <c r="C1631" s="30"/>
      <c r="D1631" s="149"/>
      <c r="E1631" s="149"/>
      <c r="F1631" s="149"/>
      <c r="G1631" s="149"/>
      <c r="H1631" s="149"/>
      <c r="I1631" s="149"/>
      <c r="J1631" s="149"/>
      <c r="K1631" s="150"/>
      <c r="L1631" s="151"/>
      <c r="M1631" s="151"/>
      <c r="N1631" s="151"/>
      <c r="O1631" s="3"/>
      <c r="P1631" s="30"/>
      <c r="Q1631" s="23"/>
      <c r="R1631" s="3"/>
      <c r="S1631" s="131"/>
    </row>
    <row r="1632" spans="1:19" ht="15" customHeight="1">
      <c r="A1632" s="29"/>
      <c r="B1632" s="30"/>
      <c r="C1632" s="30"/>
      <c r="D1632" s="149"/>
      <c r="E1632" s="149"/>
      <c r="F1632" s="149"/>
      <c r="G1632" s="149"/>
      <c r="H1632" s="149"/>
      <c r="I1632" s="149"/>
      <c r="J1632" s="149"/>
      <c r="K1632" s="150"/>
      <c r="L1632" s="151"/>
      <c r="M1632" s="151"/>
      <c r="N1632" s="151"/>
      <c r="O1632" s="3"/>
      <c r="P1632" s="30"/>
      <c r="Q1632" s="23"/>
      <c r="R1632" s="3"/>
      <c r="S1632" s="131"/>
    </row>
    <row r="1633" spans="1:19" ht="15" customHeight="1">
      <c r="A1633" s="29"/>
      <c r="B1633" s="30"/>
      <c r="C1633" s="30"/>
      <c r="D1633" s="149"/>
      <c r="E1633" s="149"/>
      <c r="F1633" s="149"/>
      <c r="G1633" s="149"/>
      <c r="H1633" s="149"/>
      <c r="I1633" s="149"/>
      <c r="J1633" s="149"/>
      <c r="K1633" s="150"/>
      <c r="L1633" s="151"/>
      <c r="M1633" s="151"/>
      <c r="N1633" s="151"/>
      <c r="O1633" s="3"/>
      <c r="P1633" s="30"/>
      <c r="Q1633" s="23"/>
      <c r="R1633" s="3"/>
      <c r="S1633" s="131"/>
    </row>
    <row r="1634" spans="1:19" ht="15" customHeight="1">
      <c r="A1634" s="29"/>
      <c r="B1634" s="30"/>
      <c r="C1634" s="30"/>
      <c r="D1634" s="149"/>
      <c r="E1634" s="149"/>
      <c r="F1634" s="149"/>
      <c r="G1634" s="149"/>
      <c r="H1634" s="149"/>
      <c r="I1634" s="149"/>
      <c r="J1634" s="149"/>
      <c r="K1634" s="150"/>
      <c r="L1634" s="151"/>
      <c r="M1634" s="151"/>
      <c r="N1634" s="151"/>
      <c r="O1634" s="3"/>
      <c r="P1634" s="30"/>
      <c r="Q1634" s="23"/>
      <c r="R1634" s="3"/>
      <c r="S1634" s="131"/>
    </row>
    <row r="1635" spans="1:19" ht="15" customHeight="1">
      <c r="A1635" s="29"/>
      <c r="B1635" s="30"/>
      <c r="C1635" s="30"/>
      <c r="D1635" s="149"/>
      <c r="E1635" s="149"/>
      <c r="F1635" s="149"/>
      <c r="G1635" s="149"/>
      <c r="H1635" s="149"/>
      <c r="I1635" s="149"/>
      <c r="J1635" s="149"/>
      <c r="K1635" s="150"/>
      <c r="L1635" s="151"/>
      <c r="M1635" s="151"/>
      <c r="N1635" s="151"/>
      <c r="O1635" s="3"/>
      <c r="P1635" s="30"/>
      <c r="Q1635" s="23"/>
      <c r="R1635" s="3"/>
      <c r="S1635" s="131"/>
    </row>
    <row r="1636" spans="1:19" ht="15" customHeight="1">
      <c r="A1636" s="29"/>
      <c r="B1636" s="30"/>
      <c r="C1636" s="30"/>
      <c r="D1636" s="149"/>
      <c r="E1636" s="149"/>
      <c r="F1636" s="149"/>
      <c r="G1636" s="149"/>
      <c r="H1636" s="149"/>
      <c r="I1636" s="149"/>
      <c r="J1636" s="149"/>
      <c r="K1636" s="150"/>
      <c r="L1636" s="151"/>
      <c r="M1636" s="151"/>
      <c r="N1636" s="151"/>
      <c r="O1636" s="3"/>
      <c r="P1636" s="30"/>
      <c r="Q1636" s="23"/>
      <c r="R1636" s="3"/>
      <c r="S1636" s="131"/>
    </row>
    <row r="1637" spans="1:19" ht="15" customHeight="1">
      <c r="A1637" s="29"/>
      <c r="B1637" s="30"/>
      <c r="C1637" s="30"/>
      <c r="D1637" s="149"/>
      <c r="E1637" s="149"/>
      <c r="F1637" s="149"/>
      <c r="G1637" s="149"/>
      <c r="H1637" s="149"/>
      <c r="I1637" s="149"/>
      <c r="J1637" s="149"/>
      <c r="K1637" s="150"/>
      <c r="L1637" s="151"/>
      <c r="M1637" s="151"/>
      <c r="N1637" s="151"/>
      <c r="O1637" s="3"/>
      <c r="P1637" s="30"/>
      <c r="Q1637" s="23"/>
      <c r="R1637" s="3"/>
      <c r="S1637" s="131"/>
    </row>
    <row r="1638" spans="1:19" ht="15" customHeight="1">
      <c r="A1638" s="29"/>
      <c r="B1638" s="30"/>
      <c r="C1638" s="30"/>
      <c r="D1638" s="149"/>
      <c r="E1638" s="149"/>
      <c r="F1638" s="149"/>
      <c r="G1638" s="149"/>
      <c r="H1638" s="149"/>
      <c r="I1638" s="149"/>
      <c r="J1638" s="149"/>
      <c r="K1638" s="150"/>
      <c r="L1638" s="151"/>
      <c r="M1638" s="151"/>
      <c r="N1638" s="151"/>
      <c r="O1638" s="3"/>
      <c r="P1638" s="30"/>
      <c r="Q1638" s="23"/>
      <c r="R1638" s="3"/>
      <c r="S1638" s="131"/>
    </row>
    <row r="1639" spans="1:19" ht="15" customHeight="1">
      <c r="A1639" s="29"/>
      <c r="B1639" s="30"/>
      <c r="C1639" s="30"/>
      <c r="D1639" s="149"/>
      <c r="E1639" s="149"/>
      <c r="F1639" s="149"/>
      <c r="G1639" s="149"/>
      <c r="H1639" s="149"/>
      <c r="I1639" s="149"/>
      <c r="J1639" s="149"/>
      <c r="K1639" s="150"/>
      <c r="L1639" s="151"/>
      <c r="M1639" s="151"/>
      <c r="N1639" s="151"/>
      <c r="O1639" s="3"/>
      <c r="P1639" s="30"/>
      <c r="Q1639" s="23"/>
      <c r="R1639" s="3"/>
      <c r="S1639" s="131"/>
    </row>
    <row r="1640" spans="1:19" ht="15" customHeight="1">
      <c r="A1640" s="29"/>
      <c r="B1640" s="30"/>
      <c r="C1640" s="30"/>
      <c r="D1640" s="149"/>
      <c r="E1640" s="149"/>
      <c r="F1640" s="149"/>
      <c r="G1640" s="149"/>
      <c r="H1640" s="149"/>
      <c r="I1640" s="149"/>
      <c r="J1640" s="149"/>
      <c r="K1640" s="150"/>
      <c r="L1640" s="151"/>
      <c r="M1640" s="151"/>
      <c r="N1640" s="151"/>
      <c r="O1640" s="3"/>
      <c r="P1640" s="30"/>
      <c r="Q1640" s="23"/>
      <c r="R1640" s="3"/>
      <c r="S1640" s="131"/>
    </row>
    <row r="1641" spans="1:19" ht="15" customHeight="1">
      <c r="A1641" s="29"/>
      <c r="B1641" s="30"/>
      <c r="C1641" s="30"/>
      <c r="D1641" s="149"/>
      <c r="E1641" s="149"/>
      <c r="F1641" s="149"/>
      <c r="G1641" s="149"/>
      <c r="H1641" s="149"/>
      <c r="I1641" s="149"/>
      <c r="J1641" s="149"/>
      <c r="K1641" s="150"/>
      <c r="L1641" s="151"/>
      <c r="M1641" s="151"/>
      <c r="N1641" s="151"/>
      <c r="O1641" s="3"/>
      <c r="P1641" s="30"/>
      <c r="Q1641" s="23"/>
      <c r="R1641" s="3"/>
      <c r="S1641" s="131"/>
    </row>
    <row r="1642" spans="1:19" ht="15" customHeight="1">
      <c r="A1642" s="29"/>
      <c r="B1642" s="30"/>
      <c r="C1642" s="30"/>
      <c r="D1642" s="149"/>
      <c r="E1642" s="149"/>
      <c r="F1642" s="149"/>
      <c r="G1642" s="149"/>
      <c r="H1642" s="149"/>
      <c r="I1642" s="149"/>
      <c r="J1642" s="149"/>
      <c r="K1642" s="150"/>
      <c r="L1642" s="151"/>
      <c r="M1642" s="151"/>
      <c r="N1642" s="151"/>
      <c r="O1642" s="3"/>
      <c r="P1642" s="30"/>
      <c r="Q1642" s="23"/>
      <c r="R1642" s="3"/>
      <c r="S1642" s="131"/>
    </row>
    <row r="1643" spans="1:19" ht="15" customHeight="1">
      <c r="A1643" s="29"/>
      <c r="B1643" s="30"/>
      <c r="C1643" s="30"/>
      <c r="D1643" s="149"/>
      <c r="E1643" s="149"/>
      <c r="F1643" s="149"/>
      <c r="G1643" s="149"/>
      <c r="H1643" s="149"/>
      <c r="I1643" s="149"/>
      <c r="J1643" s="149"/>
      <c r="K1643" s="150"/>
      <c r="L1643" s="151"/>
      <c r="M1643" s="151"/>
      <c r="N1643" s="151"/>
      <c r="O1643" s="3"/>
      <c r="P1643" s="30"/>
      <c r="Q1643" s="23"/>
      <c r="R1643" s="3"/>
      <c r="S1643" s="131"/>
    </row>
    <row r="1644" spans="1:19" ht="15" customHeight="1">
      <c r="A1644" s="29"/>
      <c r="B1644" s="30"/>
      <c r="C1644" s="30"/>
      <c r="D1644" s="149"/>
      <c r="E1644" s="149"/>
      <c r="F1644" s="149"/>
      <c r="G1644" s="149"/>
      <c r="H1644" s="149"/>
      <c r="I1644" s="149"/>
      <c r="J1644" s="149"/>
      <c r="K1644" s="150"/>
      <c r="L1644" s="151"/>
      <c r="M1644" s="151"/>
      <c r="N1644" s="151"/>
      <c r="O1644" s="3"/>
      <c r="P1644" s="30"/>
      <c r="Q1644" s="23"/>
      <c r="R1644" s="3"/>
      <c r="S1644" s="131"/>
    </row>
    <row r="1645" spans="1:19" ht="15" customHeight="1">
      <c r="A1645" s="29"/>
      <c r="B1645" s="30"/>
      <c r="C1645" s="30"/>
      <c r="D1645" s="149"/>
      <c r="E1645" s="149"/>
      <c r="F1645" s="149"/>
      <c r="G1645" s="149"/>
      <c r="H1645" s="149"/>
      <c r="I1645" s="149"/>
      <c r="J1645" s="149"/>
      <c r="K1645" s="150"/>
      <c r="L1645" s="151"/>
      <c r="M1645" s="151"/>
      <c r="N1645" s="151"/>
      <c r="O1645" s="3"/>
      <c r="P1645" s="30"/>
      <c r="Q1645" s="23"/>
      <c r="R1645" s="3"/>
      <c r="S1645" s="131"/>
    </row>
    <row r="1646" spans="1:19" ht="15" customHeight="1">
      <c r="A1646" s="29"/>
      <c r="B1646" s="30"/>
      <c r="C1646" s="30"/>
      <c r="D1646" s="149"/>
      <c r="E1646" s="149"/>
      <c r="F1646" s="149"/>
      <c r="G1646" s="149"/>
      <c r="H1646" s="149"/>
      <c r="I1646" s="149"/>
      <c r="J1646" s="149"/>
      <c r="K1646" s="150"/>
      <c r="L1646" s="151"/>
      <c r="M1646" s="151"/>
      <c r="N1646" s="151"/>
      <c r="O1646" s="3"/>
      <c r="P1646" s="30"/>
      <c r="Q1646" s="23"/>
      <c r="R1646" s="3"/>
      <c r="S1646" s="131"/>
    </row>
    <row r="1647" spans="1:19" ht="15" customHeight="1">
      <c r="A1647" s="29"/>
      <c r="B1647" s="30"/>
      <c r="C1647" s="30"/>
      <c r="D1647" s="149"/>
      <c r="E1647" s="149"/>
      <c r="F1647" s="149"/>
      <c r="G1647" s="149"/>
      <c r="H1647" s="149"/>
      <c r="I1647" s="149"/>
      <c r="J1647" s="149"/>
      <c r="K1647" s="150"/>
      <c r="L1647" s="151"/>
      <c r="M1647" s="151"/>
      <c r="N1647" s="151"/>
      <c r="O1647" s="3"/>
      <c r="P1647" s="30"/>
      <c r="Q1647" s="23"/>
      <c r="R1647" s="3"/>
      <c r="S1647" s="131"/>
    </row>
    <row r="1648" spans="1:19" ht="15" customHeight="1">
      <c r="A1648" s="29"/>
      <c r="B1648" s="30"/>
      <c r="C1648" s="30"/>
      <c r="D1648" s="149"/>
      <c r="E1648" s="149"/>
      <c r="F1648" s="149"/>
      <c r="G1648" s="149"/>
      <c r="H1648" s="149"/>
      <c r="I1648" s="149"/>
      <c r="J1648" s="149"/>
      <c r="K1648" s="150"/>
      <c r="L1648" s="151"/>
      <c r="M1648" s="151"/>
      <c r="N1648" s="151"/>
      <c r="O1648" s="3"/>
      <c r="P1648" s="30"/>
      <c r="Q1648" s="23"/>
      <c r="R1648" s="3"/>
      <c r="S1648" s="131"/>
    </row>
    <row r="1649" spans="1:19" ht="15" customHeight="1">
      <c r="A1649" s="29"/>
      <c r="B1649" s="30"/>
      <c r="C1649" s="30"/>
      <c r="D1649" s="149"/>
      <c r="E1649" s="149"/>
      <c r="F1649" s="149"/>
      <c r="G1649" s="149"/>
      <c r="H1649" s="149"/>
      <c r="I1649" s="149"/>
      <c r="J1649" s="149"/>
      <c r="K1649" s="150"/>
      <c r="L1649" s="151"/>
      <c r="M1649" s="151"/>
      <c r="N1649" s="151"/>
      <c r="O1649" s="3"/>
      <c r="P1649" s="30"/>
      <c r="Q1649" s="23"/>
      <c r="R1649" s="3"/>
      <c r="S1649" s="131"/>
    </row>
    <row r="1650" spans="1:19" ht="15" customHeight="1">
      <c r="A1650" s="29"/>
      <c r="B1650" s="30"/>
      <c r="C1650" s="30"/>
      <c r="D1650" s="149"/>
      <c r="E1650" s="149"/>
      <c r="F1650" s="149"/>
      <c r="G1650" s="149"/>
      <c r="H1650" s="149"/>
      <c r="I1650" s="149"/>
      <c r="J1650" s="149"/>
      <c r="K1650" s="150"/>
      <c r="L1650" s="151"/>
      <c r="M1650" s="151"/>
      <c r="N1650" s="151"/>
      <c r="O1650" s="3"/>
      <c r="P1650" s="30"/>
      <c r="Q1650" s="23"/>
      <c r="R1650" s="3"/>
      <c r="S1650" s="131"/>
    </row>
    <row r="1651" spans="1:19" ht="15" customHeight="1">
      <c r="A1651" s="29"/>
      <c r="B1651" s="30"/>
      <c r="C1651" s="30"/>
      <c r="D1651" s="149"/>
      <c r="E1651" s="149"/>
      <c r="F1651" s="149"/>
      <c r="G1651" s="149"/>
      <c r="H1651" s="149"/>
      <c r="I1651" s="149"/>
      <c r="J1651" s="149"/>
      <c r="K1651" s="150"/>
      <c r="L1651" s="151"/>
      <c r="M1651" s="151"/>
      <c r="N1651" s="151"/>
      <c r="O1651" s="3"/>
      <c r="P1651" s="30"/>
      <c r="Q1651" s="23"/>
      <c r="R1651" s="3"/>
      <c r="S1651" s="131"/>
    </row>
    <row r="1652" spans="1:19" ht="15" customHeight="1">
      <c r="A1652" s="29"/>
      <c r="B1652" s="30"/>
      <c r="C1652" s="30"/>
      <c r="D1652" s="149"/>
      <c r="E1652" s="149"/>
      <c r="F1652" s="149"/>
      <c r="G1652" s="149"/>
      <c r="H1652" s="149"/>
      <c r="I1652" s="149"/>
      <c r="J1652" s="149"/>
      <c r="K1652" s="150"/>
      <c r="L1652" s="151"/>
      <c r="M1652" s="151"/>
      <c r="N1652" s="151"/>
      <c r="O1652" s="3"/>
      <c r="P1652" s="30"/>
      <c r="Q1652" s="23"/>
      <c r="R1652" s="3"/>
      <c r="S1652" s="131"/>
    </row>
    <row r="1653" spans="1:19" ht="15" customHeight="1">
      <c r="A1653" s="29"/>
      <c r="B1653" s="30"/>
      <c r="C1653" s="30"/>
      <c r="D1653" s="149"/>
      <c r="E1653" s="149"/>
      <c r="F1653" s="149"/>
      <c r="G1653" s="149"/>
      <c r="H1653" s="149"/>
      <c r="I1653" s="149"/>
      <c r="J1653" s="149"/>
      <c r="K1653" s="150"/>
      <c r="L1653" s="151"/>
      <c r="M1653" s="151"/>
      <c r="N1653" s="151"/>
      <c r="O1653" s="3"/>
      <c r="P1653" s="30"/>
      <c r="Q1653" s="23"/>
      <c r="R1653" s="3"/>
      <c r="S1653" s="131"/>
    </row>
    <row r="1654" spans="1:19" ht="15" customHeight="1">
      <c r="A1654" s="29"/>
      <c r="B1654" s="30"/>
      <c r="C1654" s="30"/>
      <c r="D1654" s="149"/>
      <c r="E1654" s="149"/>
      <c r="F1654" s="149"/>
      <c r="G1654" s="149"/>
      <c r="H1654" s="149"/>
      <c r="I1654" s="149"/>
      <c r="J1654" s="149"/>
      <c r="K1654" s="150"/>
      <c r="L1654" s="151"/>
      <c r="M1654" s="151"/>
      <c r="N1654" s="151"/>
      <c r="O1654" s="3"/>
      <c r="P1654" s="30"/>
      <c r="Q1654" s="23"/>
      <c r="R1654" s="3"/>
      <c r="S1654" s="131"/>
    </row>
    <row r="1655" spans="1:19" ht="15" customHeight="1">
      <c r="A1655" s="29"/>
      <c r="B1655" s="30"/>
      <c r="C1655" s="30"/>
      <c r="D1655" s="149"/>
      <c r="E1655" s="149"/>
      <c r="F1655" s="149"/>
      <c r="G1655" s="149"/>
      <c r="H1655" s="149"/>
      <c r="I1655" s="149"/>
      <c r="J1655" s="149"/>
      <c r="K1655" s="150"/>
      <c r="L1655" s="151"/>
      <c r="M1655" s="151"/>
      <c r="N1655" s="151"/>
      <c r="O1655" s="3"/>
      <c r="P1655" s="30"/>
      <c r="Q1655" s="23"/>
      <c r="R1655" s="3"/>
      <c r="S1655" s="131"/>
    </row>
    <row r="1656" spans="1:19" ht="15" customHeight="1">
      <c r="A1656" s="29"/>
      <c r="B1656" s="30"/>
      <c r="C1656" s="30"/>
      <c r="D1656" s="149"/>
      <c r="E1656" s="149"/>
      <c r="F1656" s="149"/>
      <c r="G1656" s="149"/>
      <c r="H1656" s="149"/>
      <c r="I1656" s="149"/>
      <c r="J1656" s="149"/>
      <c r="K1656" s="150"/>
      <c r="L1656" s="151"/>
      <c r="M1656" s="151"/>
      <c r="N1656" s="151"/>
      <c r="O1656" s="3"/>
      <c r="P1656" s="30"/>
      <c r="Q1656" s="23"/>
      <c r="R1656" s="3"/>
      <c r="S1656" s="131"/>
    </row>
    <row r="1657" spans="1:19" ht="15" customHeight="1">
      <c r="A1657" s="29"/>
      <c r="B1657" s="30"/>
      <c r="C1657" s="30"/>
      <c r="D1657" s="149"/>
      <c r="E1657" s="149"/>
      <c r="F1657" s="149"/>
      <c r="G1657" s="149"/>
      <c r="H1657" s="149"/>
      <c r="I1657" s="149"/>
      <c r="J1657" s="149"/>
      <c r="K1657" s="150"/>
      <c r="L1657" s="151"/>
      <c r="M1657" s="151"/>
      <c r="N1657" s="151"/>
      <c r="O1657" s="3"/>
      <c r="P1657" s="30"/>
      <c r="Q1657" s="23"/>
      <c r="R1657" s="3"/>
      <c r="S1657" s="131"/>
    </row>
    <row r="1658" spans="1:19" ht="15" customHeight="1">
      <c r="A1658" s="29"/>
      <c r="B1658" s="30"/>
      <c r="C1658" s="30"/>
      <c r="D1658" s="149"/>
      <c r="E1658" s="149"/>
      <c r="F1658" s="149"/>
      <c r="G1658" s="149"/>
      <c r="H1658" s="149"/>
      <c r="I1658" s="149"/>
      <c r="J1658" s="149"/>
      <c r="K1658" s="150"/>
      <c r="L1658" s="151"/>
      <c r="M1658" s="151"/>
      <c r="N1658" s="151"/>
      <c r="O1658" s="3"/>
      <c r="P1658" s="30"/>
      <c r="Q1658" s="23"/>
      <c r="R1658" s="3"/>
      <c r="S1658" s="131"/>
    </row>
    <row r="1659" spans="1:19" ht="15" customHeight="1">
      <c r="A1659" s="29"/>
      <c r="B1659" s="30"/>
      <c r="C1659" s="30"/>
      <c r="D1659" s="149"/>
      <c r="E1659" s="149"/>
      <c r="F1659" s="149"/>
      <c r="G1659" s="149"/>
      <c r="H1659" s="149"/>
      <c r="I1659" s="149"/>
      <c r="J1659" s="149"/>
      <c r="K1659" s="150"/>
      <c r="L1659" s="151"/>
      <c r="M1659" s="151"/>
      <c r="N1659" s="151"/>
      <c r="O1659" s="3"/>
      <c r="P1659" s="30"/>
      <c r="Q1659" s="23"/>
      <c r="R1659" s="3"/>
      <c r="S1659" s="131"/>
    </row>
    <row r="1660" spans="1:19" ht="15" customHeight="1">
      <c r="A1660" s="29"/>
      <c r="B1660" s="30"/>
      <c r="C1660" s="30"/>
      <c r="D1660" s="149"/>
      <c r="E1660" s="149"/>
      <c r="F1660" s="149"/>
      <c r="G1660" s="149"/>
      <c r="H1660" s="149"/>
      <c r="I1660" s="149"/>
      <c r="J1660" s="149"/>
      <c r="K1660" s="150"/>
      <c r="L1660" s="151"/>
      <c r="M1660" s="151"/>
      <c r="N1660" s="151"/>
      <c r="O1660" s="3"/>
      <c r="P1660" s="30"/>
      <c r="Q1660" s="23"/>
      <c r="R1660" s="3"/>
      <c r="S1660" s="131"/>
    </row>
    <row r="1661" spans="1:19" ht="15" customHeight="1">
      <c r="A1661" s="29"/>
      <c r="B1661" s="30"/>
      <c r="C1661" s="30"/>
      <c r="D1661" s="149"/>
      <c r="E1661" s="149"/>
      <c r="F1661" s="149"/>
      <c r="G1661" s="149"/>
      <c r="H1661" s="149"/>
      <c r="I1661" s="149"/>
      <c r="J1661" s="149"/>
      <c r="K1661" s="150"/>
      <c r="L1661" s="151"/>
      <c r="M1661" s="151"/>
      <c r="N1661" s="151"/>
      <c r="O1661" s="3"/>
      <c r="P1661" s="30"/>
      <c r="Q1661" s="23"/>
      <c r="R1661" s="3"/>
      <c r="S1661" s="131"/>
    </row>
    <row r="1662" spans="1:19" ht="15" customHeight="1">
      <c r="A1662" s="29"/>
      <c r="B1662" s="30"/>
      <c r="C1662" s="30"/>
      <c r="D1662" s="149"/>
      <c r="E1662" s="149"/>
      <c r="F1662" s="149"/>
      <c r="G1662" s="149"/>
      <c r="H1662" s="149"/>
      <c r="I1662" s="149"/>
      <c r="J1662" s="149"/>
      <c r="K1662" s="150"/>
      <c r="L1662" s="151"/>
      <c r="M1662" s="151"/>
      <c r="N1662" s="151"/>
      <c r="O1662" s="3"/>
      <c r="P1662" s="30"/>
      <c r="Q1662" s="23"/>
      <c r="R1662" s="3"/>
      <c r="S1662" s="131"/>
    </row>
    <row r="1663" spans="1:19" ht="15" customHeight="1">
      <c r="A1663" s="29"/>
      <c r="B1663" s="30"/>
      <c r="C1663" s="30"/>
      <c r="D1663" s="149"/>
      <c r="E1663" s="149"/>
      <c r="F1663" s="149"/>
      <c r="G1663" s="149"/>
      <c r="H1663" s="149"/>
      <c r="I1663" s="149"/>
      <c r="J1663" s="149"/>
      <c r="K1663" s="150"/>
      <c r="L1663" s="151"/>
      <c r="M1663" s="151"/>
      <c r="N1663" s="151"/>
      <c r="O1663" s="3"/>
      <c r="P1663" s="30"/>
      <c r="Q1663" s="23"/>
      <c r="R1663" s="3"/>
      <c r="S1663" s="131"/>
    </row>
    <row r="1664" spans="1:19" ht="15" customHeight="1">
      <c r="A1664" s="29"/>
      <c r="B1664" s="30"/>
      <c r="C1664" s="30"/>
      <c r="D1664" s="149"/>
      <c r="E1664" s="149"/>
      <c r="F1664" s="149"/>
      <c r="G1664" s="149"/>
      <c r="H1664" s="149"/>
      <c r="I1664" s="149"/>
      <c r="J1664" s="149"/>
      <c r="K1664" s="150"/>
      <c r="L1664" s="151"/>
      <c r="M1664" s="151"/>
      <c r="N1664" s="151"/>
      <c r="O1664" s="3"/>
      <c r="P1664" s="30"/>
      <c r="Q1664" s="23"/>
      <c r="R1664" s="3"/>
      <c r="S1664" s="131"/>
    </row>
    <row r="1665" spans="1:19" ht="15" customHeight="1">
      <c r="A1665" s="29"/>
      <c r="B1665" s="30"/>
      <c r="C1665" s="30"/>
      <c r="D1665" s="149"/>
      <c r="E1665" s="149"/>
      <c r="F1665" s="149"/>
      <c r="G1665" s="149"/>
      <c r="H1665" s="149"/>
      <c r="I1665" s="149"/>
      <c r="J1665" s="149"/>
      <c r="K1665" s="150"/>
      <c r="L1665" s="151"/>
      <c r="M1665" s="151"/>
      <c r="N1665" s="151"/>
      <c r="O1665" s="3"/>
      <c r="P1665" s="30"/>
      <c r="Q1665" s="23"/>
      <c r="R1665" s="3"/>
      <c r="S1665" s="131"/>
    </row>
    <row r="1666" spans="1:19" ht="15" customHeight="1">
      <c r="A1666" s="29"/>
      <c r="B1666" s="30"/>
      <c r="C1666" s="30"/>
      <c r="D1666" s="149"/>
      <c r="E1666" s="149"/>
      <c r="F1666" s="149"/>
      <c r="G1666" s="149"/>
      <c r="H1666" s="149"/>
      <c r="I1666" s="149"/>
      <c r="J1666" s="149"/>
      <c r="K1666" s="150"/>
      <c r="L1666" s="151"/>
      <c r="M1666" s="151"/>
      <c r="N1666" s="151"/>
      <c r="O1666" s="3"/>
      <c r="P1666" s="30"/>
      <c r="Q1666" s="23"/>
      <c r="R1666" s="3"/>
      <c r="S1666" s="131"/>
    </row>
    <row r="1667" spans="1:19" ht="15" customHeight="1">
      <c r="A1667" s="29"/>
      <c r="B1667" s="30"/>
      <c r="C1667" s="30"/>
      <c r="D1667" s="149"/>
      <c r="E1667" s="149"/>
      <c r="F1667" s="149"/>
      <c r="G1667" s="149"/>
      <c r="H1667" s="149"/>
      <c r="I1667" s="149"/>
      <c r="J1667" s="149"/>
      <c r="K1667" s="150"/>
      <c r="L1667" s="151"/>
      <c r="M1667" s="151"/>
      <c r="N1667" s="151"/>
      <c r="O1667" s="3"/>
      <c r="P1667" s="30"/>
      <c r="Q1667" s="23"/>
      <c r="R1667" s="3"/>
      <c r="S1667" s="131"/>
    </row>
    <row r="1668" spans="1:19" ht="15" customHeight="1">
      <c r="A1668" s="29"/>
      <c r="B1668" s="30"/>
      <c r="C1668" s="30"/>
      <c r="D1668" s="149"/>
      <c r="E1668" s="149"/>
      <c r="F1668" s="149"/>
      <c r="G1668" s="149"/>
      <c r="H1668" s="149"/>
      <c r="I1668" s="149"/>
      <c r="J1668" s="149"/>
      <c r="K1668" s="150"/>
      <c r="L1668" s="151"/>
      <c r="M1668" s="151"/>
      <c r="N1668" s="151"/>
      <c r="O1668" s="3"/>
      <c r="P1668" s="30"/>
      <c r="Q1668" s="23"/>
      <c r="R1668" s="3"/>
      <c r="S1668" s="131"/>
    </row>
    <row r="1669" spans="1:19" ht="15" customHeight="1">
      <c r="A1669" s="29"/>
      <c r="B1669" s="30"/>
      <c r="C1669" s="30"/>
      <c r="D1669" s="149"/>
      <c r="E1669" s="149"/>
      <c r="F1669" s="149"/>
      <c r="G1669" s="149"/>
      <c r="H1669" s="149"/>
      <c r="I1669" s="149"/>
      <c r="J1669" s="149"/>
      <c r="K1669" s="150"/>
      <c r="L1669" s="151"/>
      <c r="M1669" s="151"/>
      <c r="N1669" s="151"/>
      <c r="O1669" s="3"/>
      <c r="P1669" s="30"/>
      <c r="Q1669" s="23"/>
      <c r="R1669" s="3"/>
      <c r="S1669" s="131"/>
    </row>
    <row r="1670" spans="1:19" ht="15" customHeight="1">
      <c r="A1670" s="29"/>
      <c r="B1670" s="30"/>
      <c r="C1670" s="30"/>
      <c r="D1670" s="149"/>
      <c r="E1670" s="149"/>
      <c r="F1670" s="149"/>
      <c r="G1670" s="149"/>
      <c r="H1670" s="149"/>
      <c r="I1670" s="149"/>
      <c r="J1670" s="149"/>
      <c r="K1670" s="150"/>
      <c r="L1670" s="151"/>
      <c r="M1670" s="151"/>
      <c r="N1670" s="151"/>
      <c r="O1670" s="3"/>
      <c r="P1670" s="30"/>
      <c r="Q1670" s="23"/>
      <c r="R1670" s="3"/>
      <c r="S1670" s="131"/>
    </row>
    <row r="1671" spans="1:19" ht="15" customHeight="1">
      <c r="A1671" s="29"/>
      <c r="B1671" s="30"/>
      <c r="C1671" s="30"/>
      <c r="D1671" s="149"/>
      <c r="E1671" s="149"/>
      <c r="F1671" s="149"/>
      <c r="G1671" s="149"/>
      <c r="H1671" s="149"/>
      <c r="I1671" s="149"/>
      <c r="J1671" s="149"/>
      <c r="K1671" s="150"/>
      <c r="L1671" s="151"/>
      <c r="M1671" s="151"/>
      <c r="N1671" s="151"/>
      <c r="O1671" s="3"/>
      <c r="P1671" s="30"/>
      <c r="Q1671" s="23"/>
      <c r="R1671" s="3"/>
      <c r="S1671" s="131"/>
    </row>
    <row r="1672" spans="1:19" ht="15" customHeight="1">
      <c r="A1672" s="29"/>
      <c r="B1672" s="30"/>
      <c r="C1672" s="30"/>
      <c r="D1672" s="149"/>
      <c r="E1672" s="149"/>
      <c r="F1672" s="149"/>
      <c r="G1672" s="149"/>
      <c r="H1672" s="149"/>
      <c r="I1672" s="149"/>
      <c r="J1672" s="149"/>
      <c r="K1672" s="150"/>
      <c r="L1672" s="151"/>
      <c r="M1672" s="151"/>
      <c r="N1672" s="151"/>
      <c r="O1672" s="3"/>
      <c r="P1672" s="30"/>
      <c r="Q1672" s="23"/>
      <c r="R1672" s="3"/>
      <c r="S1672" s="131"/>
    </row>
    <row r="1673" spans="1:19" ht="15" customHeight="1">
      <c r="A1673" s="29"/>
      <c r="B1673" s="30"/>
      <c r="C1673" s="30"/>
      <c r="D1673" s="149"/>
      <c r="E1673" s="149"/>
      <c r="F1673" s="149"/>
      <c r="G1673" s="149"/>
      <c r="H1673" s="149"/>
      <c r="I1673" s="149"/>
      <c r="J1673" s="149"/>
      <c r="K1673" s="150"/>
      <c r="L1673" s="151"/>
      <c r="M1673" s="151"/>
      <c r="N1673" s="151"/>
      <c r="O1673" s="3"/>
      <c r="P1673" s="30"/>
      <c r="Q1673" s="23"/>
      <c r="R1673" s="3"/>
      <c r="S1673" s="131"/>
    </row>
    <row r="1674" spans="1:19" ht="15" customHeight="1">
      <c r="A1674" s="29"/>
      <c r="B1674" s="30"/>
      <c r="C1674" s="30"/>
      <c r="D1674" s="149"/>
      <c r="E1674" s="149"/>
      <c r="F1674" s="149"/>
      <c r="G1674" s="149"/>
      <c r="H1674" s="149"/>
      <c r="I1674" s="149"/>
      <c r="J1674" s="149"/>
      <c r="K1674" s="150"/>
      <c r="L1674" s="151"/>
      <c r="M1674" s="151"/>
      <c r="N1674" s="151"/>
      <c r="O1674" s="3"/>
      <c r="P1674" s="30"/>
      <c r="Q1674" s="23"/>
      <c r="R1674" s="3"/>
      <c r="S1674" s="131"/>
    </row>
    <row r="1675" spans="1:19" ht="15" customHeight="1">
      <c r="A1675" s="29"/>
      <c r="B1675" s="30"/>
      <c r="C1675" s="30"/>
      <c r="D1675" s="149"/>
      <c r="E1675" s="149"/>
      <c r="F1675" s="149"/>
      <c r="G1675" s="149"/>
      <c r="H1675" s="149"/>
      <c r="I1675" s="149"/>
      <c r="J1675" s="149"/>
      <c r="K1675" s="150"/>
      <c r="L1675" s="151"/>
      <c r="M1675" s="151"/>
      <c r="N1675" s="151"/>
      <c r="O1675" s="3"/>
      <c r="P1675" s="30"/>
      <c r="Q1675" s="23"/>
      <c r="R1675" s="3"/>
      <c r="S1675" s="131"/>
    </row>
    <row r="1676" spans="1:19" ht="15" customHeight="1">
      <c r="A1676" s="29"/>
      <c r="B1676" s="30"/>
      <c r="C1676" s="30"/>
      <c r="D1676" s="149"/>
      <c r="E1676" s="149"/>
      <c r="F1676" s="149"/>
      <c r="G1676" s="149"/>
      <c r="H1676" s="149"/>
      <c r="I1676" s="149"/>
      <c r="J1676" s="149"/>
      <c r="K1676" s="150"/>
      <c r="L1676" s="151"/>
      <c r="M1676" s="151"/>
      <c r="N1676" s="151"/>
      <c r="O1676" s="3"/>
      <c r="P1676" s="30"/>
      <c r="Q1676" s="23"/>
      <c r="R1676" s="3"/>
      <c r="S1676" s="131"/>
    </row>
    <row r="1677" spans="1:19" ht="15" customHeight="1">
      <c r="A1677" s="29"/>
      <c r="B1677" s="30"/>
      <c r="C1677" s="30"/>
      <c r="D1677" s="149"/>
      <c r="E1677" s="149"/>
      <c r="F1677" s="149"/>
      <c r="G1677" s="149"/>
      <c r="H1677" s="149"/>
      <c r="I1677" s="149"/>
      <c r="J1677" s="149"/>
      <c r="K1677" s="150"/>
      <c r="L1677" s="151"/>
      <c r="M1677" s="151"/>
      <c r="N1677" s="151"/>
      <c r="O1677" s="3"/>
      <c r="P1677" s="30"/>
      <c r="Q1677" s="23"/>
      <c r="R1677" s="3"/>
      <c r="S1677" s="131"/>
    </row>
    <row r="1678" spans="1:19" ht="15" customHeight="1">
      <c r="A1678" s="29"/>
      <c r="B1678" s="30"/>
      <c r="C1678" s="30"/>
      <c r="D1678" s="149"/>
      <c r="E1678" s="149"/>
      <c r="F1678" s="149"/>
      <c r="G1678" s="149"/>
      <c r="H1678" s="149"/>
      <c r="I1678" s="149"/>
      <c r="J1678" s="149"/>
      <c r="K1678" s="150"/>
      <c r="L1678" s="151"/>
      <c r="M1678" s="151"/>
      <c r="N1678" s="151"/>
      <c r="O1678" s="3"/>
      <c r="P1678" s="30"/>
      <c r="Q1678" s="23"/>
      <c r="R1678" s="3"/>
      <c r="S1678" s="131"/>
    </row>
    <row r="1679" spans="1:19" ht="15" customHeight="1">
      <c r="A1679" s="29"/>
      <c r="B1679" s="30"/>
      <c r="C1679" s="30"/>
      <c r="D1679" s="149"/>
      <c r="E1679" s="149"/>
      <c r="F1679" s="149"/>
      <c r="G1679" s="149"/>
      <c r="H1679" s="149"/>
      <c r="I1679" s="149"/>
      <c r="J1679" s="149"/>
      <c r="K1679" s="150"/>
      <c r="L1679" s="151"/>
      <c r="M1679" s="151"/>
      <c r="N1679" s="151"/>
      <c r="O1679" s="3"/>
      <c r="P1679" s="30"/>
      <c r="Q1679" s="23"/>
      <c r="R1679" s="3"/>
      <c r="S1679" s="131"/>
    </row>
    <row r="1680" spans="1:19" ht="15" customHeight="1">
      <c r="A1680" s="29"/>
      <c r="B1680" s="30"/>
      <c r="C1680" s="30"/>
      <c r="D1680" s="149"/>
      <c r="E1680" s="149"/>
      <c r="F1680" s="149"/>
      <c r="G1680" s="149"/>
      <c r="H1680" s="149"/>
      <c r="I1680" s="149"/>
      <c r="J1680" s="149"/>
      <c r="K1680" s="150"/>
      <c r="L1680" s="151"/>
      <c r="M1680" s="151"/>
      <c r="N1680" s="151"/>
      <c r="O1680" s="3"/>
      <c r="P1680" s="30"/>
      <c r="Q1680" s="23"/>
      <c r="R1680" s="3"/>
      <c r="S1680" s="131"/>
    </row>
    <row r="1681" spans="1:19" ht="15" customHeight="1">
      <c r="A1681" s="29"/>
      <c r="B1681" s="30"/>
      <c r="C1681" s="30"/>
      <c r="D1681" s="149"/>
      <c r="E1681" s="149"/>
      <c r="F1681" s="149"/>
      <c r="G1681" s="149"/>
      <c r="H1681" s="149"/>
      <c r="I1681" s="149"/>
      <c r="J1681" s="149"/>
      <c r="K1681" s="150"/>
      <c r="L1681" s="151"/>
      <c r="M1681" s="151"/>
      <c r="N1681" s="151"/>
      <c r="O1681" s="3"/>
      <c r="P1681" s="30"/>
      <c r="Q1681" s="23"/>
      <c r="R1681" s="3"/>
      <c r="S1681" s="131"/>
    </row>
    <row r="1682" spans="1:19" ht="15" customHeight="1">
      <c r="A1682" s="29"/>
      <c r="B1682" s="30"/>
      <c r="C1682" s="30"/>
      <c r="D1682" s="149"/>
      <c r="E1682" s="149"/>
      <c r="F1682" s="149"/>
      <c r="G1682" s="149"/>
      <c r="H1682" s="149"/>
      <c r="I1682" s="149"/>
      <c r="J1682" s="149"/>
      <c r="K1682" s="150"/>
      <c r="L1682" s="151"/>
      <c r="M1682" s="151"/>
      <c r="N1682" s="151"/>
      <c r="O1682" s="3"/>
      <c r="P1682" s="30"/>
      <c r="Q1682" s="23"/>
      <c r="R1682" s="3"/>
      <c r="S1682" s="131"/>
    </row>
    <row r="1683" spans="1:19" ht="15" customHeight="1">
      <c r="A1683" s="29"/>
      <c r="B1683" s="30"/>
      <c r="C1683" s="30"/>
      <c r="D1683" s="149"/>
      <c r="E1683" s="149"/>
      <c r="F1683" s="149"/>
      <c r="G1683" s="149"/>
      <c r="H1683" s="149"/>
      <c r="I1683" s="149"/>
      <c r="J1683" s="149"/>
      <c r="K1683" s="150"/>
      <c r="L1683" s="151"/>
      <c r="M1683" s="151"/>
      <c r="N1683" s="151"/>
      <c r="O1683" s="3"/>
      <c r="P1683" s="30"/>
      <c r="Q1683" s="23"/>
      <c r="R1683" s="3"/>
      <c r="S1683" s="131"/>
    </row>
    <row r="1684" spans="1:19" ht="15" customHeight="1">
      <c r="A1684" s="29"/>
      <c r="B1684" s="30"/>
      <c r="C1684" s="30"/>
      <c r="D1684" s="149"/>
      <c r="E1684" s="149"/>
      <c r="F1684" s="149"/>
      <c r="G1684" s="149"/>
      <c r="H1684" s="149"/>
      <c r="I1684" s="149"/>
      <c r="J1684" s="149"/>
      <c r="K1684" s="150"/>
      <c r="L1684" s="151"/>
      <c r="M1684" s="151"/>
      <c r="N1684" s="151"/>
      <c r="O1684" s="3"/>
      <c r="P1684" s="30"/>
      <c r="Q1684" s="23"/>
      <c r="R1684" s="3"/>
      <c r="S1684" s="131"/>
    </row>
    <row r="1685" spans="1:19" ht="15" customHeight="1">
      <c r="A1685" s="29"/>
      <c r="B1685" s="30"/>
      <c r="C1685" s="30"/>
      <c r="D1685" s="149"/>
      <c r="E1685" s="149"/>
      <c r="F1685" s="149"/>
      <c r="G1685" s="149"/>
      <c r="H1685" s="149"/>
      <c r="I1685" s="149"/>
      <c r="J1685" s="149"/>
      <c r="K1685" s="150"/>
      <c r="L1685" s="151"/>
      <c r="M1685" s="151"/>
      <c r="N1685" s="151"/>
      <c r="O1685" s="3"/>
      <c r="P1685" s="30"/>
      <c r="Q1685" s="23"/>
      <c r="R1685" s="3"/>
      <c r="S1685" s="131"/>
    </row>
    <row r="1686" spans="1:19" ht="15" customHeight="1">
      <c r="A1686" s="29"/>
      <c r="B1686" s="30"/>
      <c r="C1686" s="30"/>
      <c r="D1686" s="149"/>
      <c r="E1686" s="149"/>
      <c r="F1686" s="149"/>
      <c r="G1686" s="149"/>
      <c r="H1686" s="149"/>
      <c r="I1686" s="149"/>
      <c r="J1686" s="149"/>
      <c r="K1686" s="150"/>
      <c r="L1686" s="151"/>
      <c r="M1686" s="151"/>
      <c r="N1686" s="151"/>
      <c r="O1686" s="3"/>
      <c r="P1686" s="30"/>
      <c r="Q1686" s="23"/>
      <c r="R1686" s="3"/>
      <c r="S1686" s="131"/>
    </row>
    <row r="1687" spans="1:19" ht="15" customHeight="1">
      <c r="A1687" s="29"/>
      <c r="B1687" s="30"/>
      <c r="C1687" s="30"/>
      <c r="D1687" s="149"/>
      <c r="E1687" s="149"/>
      <c r="F1687" s="149"/>
      <c r="G1687" s="149"/>
      <c r="H1687" s="149"/>
      <c r="I1687" s="149"/>
      <c r="J1687" s="149"/>
      <c r="K1687" s="150"/>
      <c r="L1687" s="151"/>
      <c r="M1687" s="151"/>
      <c r="N1687" s="151"/>
      <c r="O1687" s="3"/>
      <c r="P1687" s="30"/>
      <c r="Q1687" s="23"/>
      <c r="R1687" s="3"/>
      <c r="S1687" s="131"/>
    </row>
    <row r="1688" spans="1:19" ht="15" customHeight="1">
      <c r="A1688" s="29"/>
      <c r="B1688" s="30"/>
      <c r="C1688" s="30"/>
      <c r="D1688" s="149"/>
      <c r="E1688" s="149"/>
      <c r="F1688" s="149"/>
      <c r="G1688" s="149"/>
      <c r="H1688" s="149"/>
      <c r="I1688" s="149"/>
      <c r="J1688" s="149"/>
      <c r="K1688" s="150"/>
      <c r="L1688" s="151"/>
      <c r="M1688" s="151"/>
      <c r="N1688" s="151"/>
      <c r="O1688" s="3"/>
      <c r="P1688" s="30"/>
      <c r="Q1688" s="23"/>
      <c r="R1688" s="3"/>
      <c r="S1688" s="131"/>
    </row>
    <row r="1689" spans="1:19" ht="15" customHeight="1">
      <c r="A1689" s="29"/>
      <c r="B1689" s="30"/>
      <c r="C1689" s="30"/>
      <c r="D1689" s="149"/>
      <c r="E1689" s="149"/>
      <c r="F1689" s="149"/>
      <c r="G1689" s="149"/>
      <c r="H1689" s="149"/>
      <c r="I1689" s="149"/>
      <c r="J1689" s="149"/>
      <c r="K1689" s="150"/>
      <c r="L1689" s="151"/>
      <c r="M1689" s="151"/>
      <c r="N1689" s="151"/>
      <c r="O1689" s="3"/>
      <c r="P1689" s="30"/>
      <c r="Q1689" s="23"/>
      <c r="R1689" s="3"/>
      <c r="S1689" s="131"/>
    </row>
    <row r="1690" spans="1:19" ht="15" customHeight="1">
      <c r="A1690" s="29"/>
      <c r="B1690" s="30"/>
      <c r="C1690" s="30"/>
      <c r="D1690" s="149"/>
      <c r="E1690" s="149"/>
      <c r="F1690" s="149"/>
      <c r="G1690" s="149"/>
      <c r="H1690" s="149"/>
      <c r="I1690" s="149"/>
      <c r="J1690" s="149"/>
      <c r="K1690" s="150"/>
      <c r="L1690" s="151"/>
      <c r="M1690" s="151"/>
      <c r="N1690" s="151"/>
      <c r="O1690" s="3"/>
      <c r="P1690" s="30"/>
      <c r="Q1690" s="23"/>
      <c r="R1690" s="3"/>
      <c r="S1690" s="131"/>
    </row>
    <row r="1691" spans="1:19" ht="15" customHeight="1">
      <c r="A1691" s="29"/>
      <c r="B1691" s="30"/>
      <c r="C1691" s="30"/>
      <c r="D1691" s="149"/>
      <c r="E1691" s="149"/>
      <c r="F1691" s="149"/>
      <c r="G1691" s="149"/>
      <c r="H1691" s="149"/>
      <c r="I1691" s="149"/>
      <c r="J1691" s="149"/>
      <c r="K1691" s="150"/>
      <c r="L1691" s="151"/>
      <c r="M1691" s="151"/>
      <c r="N1691" s="151"/>
      <c r="O1691" s="3"/>
      <c r="P1691" s="30"/>
      <c r="Q1691" s="23"/>
      <c r="R1691" s="3"/>
      <c r="S1691" s="131"/>
    </row>
    <row r="1692" spans="1:19" ht="15" customHeight="1">
      <c r="A1692" s="29"/>
      <c r="B1692" s="30"/>
      <c r="C1692" s="30"/>
      <c r="D1692" s="149"/>
      <c r="E1692" s="149"/>
      <c r="F1692" s="149"/>
      <c r="G1692" s="149"/>
      <c r="H1692" s="149"/>
      <c r="I1692" s="149"/>
      <c r="J1692" s="149"/>
      <c r="K1692" s="150"/>
      <c r="L1692" s="151"/>
      <c r="M1692" s="151"/>
      <c r="N1692" s="151"/>
      <c r="O1692" s="3"/>
      <c r="P1692" s="30"/>
      <c r="Q1692" s="23"/>
      <c r="R1692" s="3"/>
      <c r="S1692" s="131"/>
    </row>
    <row r="1693" spans="1:19" ht="15" customHeight="1">
      <c r="A1693" s="29"/>
      <c r="B1693" s="30"/>
      <c r="C1693" s="30"/>
      <c r="D1693" s="149"/>
      <c r="E1693" s="149"/>
      <c r="F1693" s="149"/>
      <c r="G1693" s="149"/>
      <c r="H1693" s="149"/>
      <c r="I1693" s="149"/>
      <c r="J1693" s="149"/>
      <c r="K1693" s="150"/>
      <c r="L1693" s="151"/>
      <c r="M1693" s="151"/>
      <c r="N1693" s="151"/>
      <c r="O1693" s="3"/>
      <c r="P1693" s="30"/>
      <c r="Q1693" s="23"/>
      <c r="R1693" s="3"/>
      <c r="S1693" s="131"/>
    </row>
    <row r="1694" spans="1:19" ht="15" customHeight="1">
      <c r="A1694" s="29"/>
      <c r="B1694" s="30"/>
      <c r="C1694" s="30"/>
      <c r="D1694" s="149"/>
      <c r="E1694" s="149"/>
      <c r="F1694" s="149"/>
      <c r="G1694" s="149"/>
      <c r="H1694" s="149"/>
      <c r="I1694" s="149"/>
      <c r="J1694" s="149"/>
      <c r="K1694" s="150"/>
      <c r="L1694" s="151"/>
      <c r="M1694" s="151"/>
      <c r="N1694" s="151"/>
      <c r="O1694" s="3"/>
      <c r="P1694" s="30"/>
      <c r="Q1694" s="23"/>
      <c r="R1694" s="3"/>
      <c r="S1694" s="131"/>
    </row>
    <row r="1695" spans="1:19" ht="15" customHeight="1">
      <c r="A1695" s="29"/>
      <c r="B1695" s="30"/>
      <c r="C1695" s="30"/>
      <c r="D1695" s="149"/>
      <c r="E1695" s="149"/>
      <c r="F1695" s="149"/>
      <c r="G1695" s="149"/>
      <c r="H1695" s="149"/>
      <c r="I1695" s="149"/>
      <c r="J1695" s="149"/>
      <c r="K1695" s="150"/>
      <c r="L1695" s="151"/>
      <c r="M1695" s="151"/>
      <c r="N1695" s="151"/>
      <c r="O1695" s="3"/>
      <c r="P1695" s="30"/>
      <c r="Q1695" s="23"/>
      <c r="R1695" s="3"/>
      <c r="S1695" s="131"/>
    </row>
    <row r="1696" spans="1:19" ht="15" customHeight="1">
      <c r="A1696" s="29"/>
      <c r="B1696" s="30"/>
      <c r="C1696" s="30"/>
      <c r="D1696" s="149"/>
      <c r="E1696" s="149"/>
      <c r="F1696" s="149"/>
      <c r="G1696" s="149"/>
      <c r="H1696" s="149"/>
      <c r="I1696" s="149"/>
      <c r="J1696" s="149"/>
      <c r="K1696" s="150"/>
      <c r="L1696" s="151"/>
      <c r="M1696" s="151"/>
      <c r="N1696" s="151"/>
      <c r="O1696" s="3"/>
      <c r="P1696" s="30"/>
      <c r="Q1696" s="23"/>
      <c r="R1696" s="3"/>
      <c r="S1696" s="131"/>
    </row>
    <row r="1697" spans="1:19" ht="15" customHeight="1">
      <c r="A1697" s="29"/>
      <c r="B1697" s="30"/>
      <c r="C1697" s="30"/>
      <c r="D1697" s="149"/>
      <c r="E1697" s="149"/>
      <c r="F1697" s="149"/>
      <c r="G1697" s="149"/>
      <c r="H1697" s="149"/>
      <c r="I1697" s="149"/>
      <c r="J1697" s="149"/>
      <c r="K1697" s="150"/>
      <c r="L1697" s="151"/>
      <c r="M1697" s="151"/>
      <c r="N1697" s="151"/>
      <c r="O1697" s="3"/>
      <c r="P1697" s="30"/>
      <c r="Q1697" s="23"/>
      <c r="R1697" s="3"/>
      <c r="S1697" s="131"/>
    </row>
    <row r="1698" spans="1:19" ht="15" customHeight="1">
      <c r="A1698" s="29"/>
      <c r="B1698" s="30"/>
      <c r="C1698" s="30"/>
      <c r="D1698" s="149"/>
      <c r="E1698" s="149"/>
      <c r="F1698" s="149"/>
      <c r="G1698" s="149"/>
      <c r="H1698" s="149"/>
      <c r="I1698" s="149"/>
      <c r="J1698" s="149"/>
      <c r="K1698" s="150"/>
      <c r="L1698" s="151"/>
      <c r="M1698" s="151"/>
      <c r="N1698" s="151"/>
      <c r="O1698" s="3"/>
      <c r="P1698" s="30"/>
      <c r="Q1698" s="23"/>
      <c r="R1698" s="3"/>
      <c r="S1698" s="131"/>
    </row>
    <row r="1699" spans="1:19" ht="15" customHeight="1">
      <c r="A1699" s="29"/>
      <c r="B1699" s="30"/>
      <c r="C1699" s="30"/>
      <c r="D1699" s="149"/>
      <c r="E1699" s="149"/>
      <c r="F1699" s="149"/>
      <c r="G1699" s="149"/>
      <c r="H1699" s="149"/>
      <c r="I1699" s="149"/>
      <c r="J1699" s="149"/>
      <c r="K1699" s="150"/>
      <c r="L1699" s="151"/>
      <c r="M1699" s="151"/>
      <c r="N1699" s="151"/>
      <c r="O1699" s="3"/>
      <c r="P1699" s="30"/>
      <c r="Q1699" s="23"/>
      <c r="R1699" s="3"/>
      <c r="S1699" s="131"/>
    </row>
    <row r="1700" spans="1:19" ht="15" customHeight="1">
      <c r="A1700" s="29"/>
      <c r="B1700" s="30"/>
      <c r="C1700" s="30"/>
      <c r="D1700" s="149"/>
      <c r="E1700" s="149"/>
      <c r="F1700" s="149"/>
      <c r="G1700" s="149"/>
      <c r="H1700" s="149"/>
      <c r="I1700" s="149"/>
      <c r="J1700" s="149"/>
      <c r="K1700" s="150"/>
      <c r="L1700" s="151"/>
      <c r="M1700" s="151"/>
      <c r="N1700" s="151"/>
      <c r="O1700" s="3"/>
      <c r="P1700" s="30"/>
      <c r="Q1700" s="23"/>
      <c r="R1700" s="3"/>
      <c r="S1700" s="131"/>
    </row>
    <row r="1701" spans="1:19" ht="15" customHeight="1">
      <c r="A1701" s="29"/>
      <c r="B1701" s="30"/>
      <c r="C1701" s="30"/>
      <c r="D1701" s="149"/>
      <c r="E1701" s="149"/>
      <c r="F1701" s="149"/>
      <c r="G1701" s="149"/>
      <c r="H1701" s="149"/>
      <c r="I1701" s="149"/>
      <c r="J1701" s="149"/>
      <c r="K1701" s="150"/>
      <c r="L1701" s="151"/>
      <c r="M1701" s="151"/>
      <c r="N1701" s="151"/>
      <c r="O1701" s="3"/>
      <c r="P1701" s="30"/>
      <c r="Q1701" s="23"/>
      <c r="R1701" s="3"/>
      <c r="S1701" s="131"/>
    </row>
    <row r="1702" spans="1:19" ht="15" customHeight="1">
      <c r="A1702" s="29"/>
      <c r="B1702" s="30"/>
      <c r="C1702" s="30"/>
      <c r="D1702" s="149"/>
      <c r="E1702" s="149"/>
      <c r="F1702" s="149"/>
      <c r="G1702" s="149"/>
      <c r="H1702" s="149"/>
      <c r="I1702" s="149"/>
      <c r="J1702" s="149"/>
      <c r="K1702" s="150"/>
      <c r="L1702" s="151"/>
      <c r="M1702" s="151"/>
      <c r="N1702" s="151"/>
      <c r="O1702" s="3"/>
      <c r="P1702" s="30"/>
      <c r="Q1702" s="23"/>
      <c r="R1702" s="3"/>
      <c r="S1702" s="131"/>
    </row>
    <row r="1703" spans="1:19" ht="15" customHeight="1">
      <c r="A1703" s="29"/>
      <c r="B1703" s="30"/>
      <c r="C1703" s="30"/>
      <c r="D1703" s="149"/>
      <c r="E1703" s="149"/>
      <c r="F1703" s="149"/>
      <c r="G1703" s="149"/>
      <c r="H1703" s="149"/>
      <c r="I1703" s="149"/>
      <c r="J1703" s="149"/>
      <c r="K1703" s="150"/>
      <c r="L1703" s="151"/>
      <c r="M1703" s="151"/>
      <c r="N1703" s="151"/>
      <c r="O1703" s="3"/>
      <c r="P1703" s="30"/>
      <c r="Q1703" s="23"/>
      <c r="R1703" s="3"/>
      <c r="S1703" s="131"/>
    </row>
    <row r="1704" spans="1:19" ht="15" customHeight="1">
      <c r="A1704" s="29"/>
      <c r="B1704" s="30"/>
      <c r="C1704" s="30"/>
      <c r="D1704" s="149"/>
      <c r="E1704" s="149"/>
      <c r="F1704" s="149"/>
      <c r="G1704" s="149"/>
      <c r="H1704" s="149"/>
      <c r="I1704" s="149"/>
      <c r="J1704" s="149"/>
      <c r="K1704" s="150"/>
      <c r="L1704" s="151"/>
      <c r="M1704" s="151"/>
      <c r="N1704" s="151"/>
      <c r="O1704" s="3"/>
      <c r="P1704" s="30"/>
      <c r="Q1704" s="23"/>
      <c r="R1704" s="3"/>
      <c r="S1704" s="131"/>
    </row>
    <row r="1705" spans="1:19" ht="15" customHeight="1">
      <c r="A1705" s="29"/>
      <c r="B1705" s="30"/>
      <c r="C1705" s="30"/>
      <c r="D1705" s="149"/>
      <c r="E1705" s="149"/>
      <c r="F1705" s="149"/>
      <c r="G1705" s="149"/>
      <c r="H1705" s="149"/>
      <c r="I1705" s="149"/>
      <c r="J1705" s="149"/>
      <c r="K1705" s="150"/>
      <c r="L1705" s="151"/>
      <c r="M1705" s="151"/>
      <c r="N1705" s="151"/>
      <c r="O1705" s="3"/>
      <c r="P1705" s="30"/>
      <c r="Q1705" s="23"/>
      <c r="R1705" s="3"/>
      <c r="S1705" s="131"/>
    </row>
    <row r="1706" spans="1:19" ht="15" customHeight="1">
      <c r="A1706" s="29"/>
      <c r="B1706" s="30"/>
      <c r="C1706" s="30"/>
      <c r="D1706" s="149"/>
      <c r="E1706" s="149"/>
      <c r="F1706" s="149"/>
      <c r="G1706" s="149"/>
      <c r="H1706" s="149"/>
      <c r="I1706" s="149"/>
      <c r="J1706" s="149"/>
      <c r="K1706" s="150"/>
      <c r="L1706" s="151"/>
      <c r="M1706" s="151"/>
      <c r="N1706" s="151"/>
      <c r="O1706" s="3"/>
      <c r="P1706" s="30"/>
      <c r="Q1706" s="23"/>
      <c r="R1706" s="3"/>
      <c r="S1706" s="131"/>
    </row>
    <row r="1707" spans="1:19" ht="15" customHeight="1">
      <c r="A1707" s="29"/>
      <c r="B1707" s="30"/>
      <c r="C1707" s="30"/>
      <c r="D1707" s="149"/>
      <c r="E1707" s="149"/>
      <c r="F1707" s="149"/>
      <c r="G1707" s="149"/>
      <c r="H1707" s="149"/>
      <c r="I1707" s="149"/>
      <c r="J1707" s="149"/>
      <c r="K1707" s="150"/>
      <c r="L1707" s="151"/>
      <c r="M1707" s="151"/>
      <c r="N1707" s="151"/>
      <c r="O1707" s="3"/>
      <c r="P1707" s="30"/>
      <c r="Q1707" s="23"/>
      <c r="R1707" s="3"/>
      <c r="S1707" s="131"/>
    </row>
    <row r="1708" spans="1:19" ht="15" customHeight="1">
      <c r="A1708" s="29"/>
      <c r="B1708" s="30"/>
      <c r="C1708" s="30"/>
      <c r="D1708" s="149"/>
      <c r="E1708" s="149"/>
      <c r="F1708" s="149"/>
      <c r="G1708" s="149"/>
      <c r="H1708" s="149"/>
      <c r="I1708" s="149"/>
      <c r="J1708" s="149"/>
      <c r="K1708" s="150"/>
      <c r="L1708" s="151"/>
      <c r="M1708" s="151"/>
      <c r="N1708" s="151"/>
      <c r="O1708" s="3"/>
      <c r="P1708" s="30"/>
      <c r="Q1708" s="23"/>
      <c r="R1708" s="3"/>
      <c r="S1708" s="131"/>
    </row>
    <row r="1709" spans="1:19" ht="15" customHeight="1">
      <c r="A1709" s="29"/>
      <c r="B1709" s="30"/>
      <c r="C1709" s="30"/>
      <c r="D1709" s="149"/>
      <c r="E1709" s="149"/>
      <c r="F1709" s="149"/>
      <c r="G1709" s="149"/>
      <c r="H1709" s="149"/>
      <c r="I1709" s="149"/>
      <c r="J1709" s="149"/>
      <c r="K1709" s="150"/>
      <c r="L1709" s="151"/>
      <c r="M1709" s="151"/>
      <c r="N1709" s="151"/>
      <c r="O1709" s="3"/>
      <c r="P1709" s="30"/>
      <c r="Q1709" s="23"/>
      <c r="R1709" s="3"/>
      <c r="S1709" s="131"/>
    </row>
    <row r="1710" spans="1:19" ht="15" customHeight="1">
      <c r="A1710" s="29"/>
      <c r="B1710" s="30"/>
      <c r="C1710" s="30"/>
      <c r="D1710" s="149"/>
      <c r="E1710" s="149"/>
      <c r="F1710" s="149"/>
      <c r="G1710" s="149"/>
      <c r="H1710" s="149"/>
      <c r="I1710" s="149"/>
      <c r="J1710" s="149"/>
      <c r="K1710" s="150"/>
      <c r="L1710" s="151"/>
      <c r="M1710" s="151"/>
      <c r="N1710" s="151"/>
      <c r="O1710" s="3"/>
      <c r="P1710" s="30"/>
      <c r="Q1710" s="23"/>
      <c r="R1710" s="3"/>
      <c r="S1710" s="131"/>
    </row>
    <row r="1711" spans="1:19" ht="15" customHeight="1">
      <c r="A1711" s="29"/>
      <c r="B1711" s="30"/>
      <c r="C1711" s="30"/>
      <c r="D1711" s="149"/>
      <c r="E1711" s="149"/>
      <c r="F1711" s="149"/>
      <c r="G1711" s="149"/>
      <c r="H1711" s="149"/>
      <c r="I1711" s="149"/>
      <c r="J1711" s="149"/>
      <c r="K1711" s="150"/>
      <c r="L1711" s="151"/>
      <c r="M1711" s="151"/>
      <c r="N1711" s="151"/>
      <c r="O1711" s="3"/>
      <c r="P1711" s="30"/>
      <c r="Q1711" s="23"/>
      <c r="R1711" s="3"/>
      <c r="S1711" s="131"/>
    </row>
    <row r="1712" spans="1:19" ht="15" customHeight="1">
      <c r="A1712" s="29"/>
      <c r="B1712" s="30"/>
      <c r="C1712" s="30"/>
      <c r="D1712" s="149"/>
      <c r="E1712" s="149"/>
      <c r="F1712" s="149"/>
      <c r="G1712" s="149"/>
      <c r="H1712" s="149"/>
      <c r="I1712" s="149"/>
      <c r="J1712" s="149"/>
      <c r="K1712" s="150"/>
      <c r="L1712" s="151"/>
      <c r="M1712" s="151"/>
      <c r="N1712" s="151"/>
      <c r="O1712" s="3"/>
      <c r="P1712" s="30"/>
      <c r="Q1712" s="23"/>
      <c r="R1712" s="3"/>
      <c r="S1712" s="131"/>
    </row>
    <row r="1713" spans="1:19" ht="15" customHeight="1">
      <c r="A1713" s="29"/>
      <c r="B1713" s="30"/>
      <c r="C1713" s="30"/>
      <c r="D1713" s="149"/>
      <c r="E1713" s="149"/>
      <c r="F1713" s="149"/>
      <c r="G1713" s="149"/>
      <c r="H1713" s="149"/>
      <c r="I1713" s="149"/>
      <c r="J1713" s="149"/>
      <c r="K1713" s="150"/>
      <c r="L1713" s="151"/>
      <c r="M1713" s="151"/>
      <c r="N1713" s="151"/>
      <c r="O1713" s="3"/>
      <c r="P1713" s="30"/>
      <c r="Q1713" s="23"/>
      <c r="R1713" s="3"/>
      <c r="S1713" s="131"/>
    </row>
    <row r="1714" spans="1:19" ht="15" customHeight="1">
      <c r="A1714" s="29"/>
      <c r="B1714" s="30"/>
      <c r="C1714" s="30"/>
      <c r="D1714" s="149"/>
      <c r="E1714" s="149"/>
      <c r="F1714" s="149"/>
      <c r="G1714" s="149"/>
      <c r="H1714" s="149"/>
      <c r="I1714" s="149"/>
      <c r="J1714" s="149"/>
      <c r="K1714" s="150"/>
      <c r="L1714" s="151"/>
      <c r="M1714" s="151"/>
      <c r="N1714" s="151"/>
      <c r="O1714" s="3"/>
      <c r="P1714" s="30"/>
      <c r="Q1714" s="23"/>
      <c r="R1714" s="3"/>
      <c r="S1714" s="131"/>
    </row>
    <row r="1715" spans="1:19" ht="15" customHeight="1">
      <c r="A1715" s="29"/>
      <c r="B1715" s="30"/>
      <c r="C1715" s="30"/>
      <c r="D1715" s="149"/>
      <c r="E1715" s="149"/>
      <c r="F1715" s="149"/>
      <c r="G1715" s="149"/>
      <c r="H1715" s="149"/>
      <c r="I1715" s="149"/>
      <c r="J1715" s="149"/>
      <c r="K1715" s="150"/>
      <c r="L1715" s="151"/>
      <c r="M1715" s="151"/>
      <c r="N1715" s="151"/>
      <c r="O1715" s="3"/>
      <c r="P1715" s="30"/>
      <c r="Q1715" s="23"/>
      <c r="R1715" s="3"/>
      <c r="S1715" s="131"/>
    </row>
    <row r="1716" spans="1:19" ht="15" customHeight="1">
      <c r="A1716" s="29"/>
      <c r="B1716" s="30"/>
      <c r="C1716" s="30"/>
      <c r="D1716" s="149"/>
      <c r="E1716" s="149"/>
      <c r="F1716" s="149"/>
      <c r="G1716" s="149"/>
      <c r="H1716" s="149"/>
      <c r="I1716" s="149"/>
      <c r="J1716" s="149"/>
      <c r="K1716" s="150"/>
      <c r="L1716" s="151"/>
      <c r="M1716" s="151"/>
      <c r="N1716" s="151"/>
      <c r="O1716" s="3"/>
      <c r="P1716" s="30"/>
      <c r="Q1716" s="23"/>
      <c r="R1716" s="3"/>
      <c r="S1716" s="131"/>
    </row>
    <row r="1717" spans="1:19" ht="15" customHeight="1">
      <c r="A1717" s="29"/>
      <c r="B1717" s="30"/>
      <c r="C1717" s="30"/>
      <c r="D1717" s="149"/>
      <c r="E1717" s="149"/>
      <c r="F1717" s="149"/>
      <c r="G1717" s="149"/>
      <c r="H1717" s="149"/>
      <c r="I1717" s="149"/>
      <c r="J1717" s="149"/>
      <c r="K1717" s="150"/>
      <c r="L1717" s="151"/>
      <c r="M1717" s="151"/>
      <c r="N1717" s="151"/>
      <c r="O1717" s="3"/>
      <c r="P1717" s="30"/>
      <c r="Q1717" s="23"/>
      <c r="R1717" s="3"/>
      <c r="S1717" s="131"/>
    </row>
    <row r="1718" spans="1:19" ht="15" customHeight="1">
      <c r="A1718" s="29"/>
      <c r="B1718" s="30"/>
      <c r="C1718" s="30"/>
      <c r="D1718" s="149"/>
      <c r="E1718" s="149"/>
      <c r="F1718" s="149"/>
      <c r="G1718" s="149"/>
      <c r="H1718" s="149"/>
      <c r="I1718" s="149"/>
      <c r="J1718" s="149"/>
      <c r="K1718" s="150"/>
      <c r="L1718" s="151"/>
      <c r="M1718" s="151"/>
      <c r="N1718" s="151"/>
      <c r="O1718" s="3"/>
      <c r="P1718" s="30"/>
      <c r="Q1718" s="23"/>
      <c r="R1718" s="3"/>
      <c r="S1718" s="131"/>
    </row>
    <row r="1719" spans="1:19" ht="15" customHeight="1">
      <c r="A1719" s="29"/>
      <c r="B1719" s="30"/>
      <c r="C1719" s="30"/>
      <c r="D1719" s="149"/>
      <c r="E1719" s="149"/>
      <c r="F1719" s="149"/>
      <c r="G1719" s="149"/>
      <c r="H1719" s="149"/>
      <c r="I1719" s="149"/>
      <c r="J1719" s="149"/>
      <c r="K1719" s="150"/>
      <c r="L1719" s="151"/>
      <c r="M1719" s="151"/>
      <c r="N1719" s="151"/>
      <c r="O1719" s="3"/>
      <c r="P1719" s="30"/>
      <c r="Q1719" s="23"/>
      <c r="R1719" s="3"/>
      <c r="S1719" s="131"/>
    </row>
    <row r="1720" spans="1:19" ht="15" customHeight="1">
      <c r="A1720" s="29"/>
      <c r="B1720" s="30"/>
      <c r="C1720" s="30"/>
      <c r="D1720" s="149"/>
      <c r="E1720" s="149"/>
      <c r="F1720" s="149"/>
      <c r="G1720" s="149"/>
      <c r="H1720" s="149"/>
      <c r="I1720" s="149"/>
      <c r="J1720" s="149"/>
      <c r="K1720" s="150"/>
      <c r="L1720" s="151"/>
      <c r="M1720" s="151"/>
      <c r="N1720" s="151"/>
      <c r="O1720" s="3"/>
      <c r="P1720" s="30"/>
      <c r="Q1720" s="23"/>
      <c r="R1720" s="3"/>
      <c r="S1720" s="131"/>
    </row>
    <row r="1721" spans="1:19" ht="15" customHeight="1">
      <c r="A1721" s="29"/>
      <c r="B1721" s="30"/>
      <c r="C1721" s="30"/>
      <c r="D1721" s="149"/>
      <c r="E1721" s="149"/>
      <c r="F1721" s="149"/>
      <c r="G1721" s="149"/>
      <c r="H1721" s="149"/>
      <c r="I1721" s="149"/>
      <c r="J1721" s="149"/>
      <c r="K1721" s="150"/>
      <c r="L1721" s="151"/>
      <c r="M1721" s="151"/>
      <c r="N1721" s="151"/>
      <c r="O1721" s="3"/>
      <c r="P1721" s="30"/>
      <c r="Q1721" s="23"/>
      <c r="R1721" s="3"/>
      <c r="S1721" s="131"/>
    </row>
    <row r="1722" spans="1:19" ht="15" customHeight="1">
      <c r="A1722" s="29"/>
      <c r="B1722" s="30"/>
      <c r="C1722" s="30"/>
      <c r="D1722" s="149"/>
      <c r="E1722" s="149"/>
      <c r="F1722" s="149"/>
      <c r="G1722" s="149"/>
      <c r="H1722" s="149"/>
      <c r="I1722" s="149"/>
      <c r="J1722" s="149"/>
      <c r="K1722" s="150"/>
      <c r="L1722" s="151"/>
      <c r="M1722" s="151"/>
      <c r="N1722" s="151"/>
      <c r="O1722" s="3"/>
      <c r="P1722" s="30"/>
      <c r="Q1722" s="23"/>
      <c r="R1722" s="3"/>
      <c r="S1722" s="131"/>
    </row>
    <row r="1723" spans="1:19" ht="15" customHeight="1">
      <c r="A1723" s="29"/>
      <c r="B1723" s="30"/>
      <c r="C1723" s="30"/>
      <c r="D1723" s="149"/>
      <c r="E1723" s="149"/>
      <c r="F1723" s="149"/>
      <c r="G1723" s="149"/>
      <c r="H1723" s="149"/>
      <c r="I1723" s="149"/>
      <c r="J1723" s="149"/>
      <c r="K1723" s="150"/>
      <c r="L1723" s="151"/>
      <c r="M1723" s="151"/>
      <c r="N1723" s="151"/>
      <c r="O1723" s="3"/>
      <c r="P1723" s="30"/>
      <c r="Q1723" s="23"/>
      <c r="R1723" s="3"/>
      <c r="S1723" s="131"/>
    </row>
    <row r="1724" spans="1:19" ht="15" customHeight="1">
      <c r="A1724" s="29"/>
      <c r="B1724" s="30"/>
      <c r="C1724" s="30"/>
      <c r="D1724" s="149"/>
      <c r="E1724" s="149"/>
      <c r="F1724" s="149"/>
      <c r="G1724" s="149"/>
      <c r="H1724" s="149"/>
      <c r="I1724" s="149"/>
      <c r="J1724" s="149"/>
      <c r="K1724" s="150"/>
      <c r="L1724" s="151"/>
      <c r="M1724" s="151"/>
      <c r="N1724" s="151"/>
      <c r="O1724" s="3"/>
      <c r="P1724" s="30"/>
      <c r="Q1724" s="23"/>
      <c r="R1724" s="3"/>
      <c r="S1724" s="131"/>
    </row>
    <row r="1725" spans="1:19" ht="15" customHeight="1">
      <c r="A1725" s="29"/>
      <c r="B1725" s="30"/>
      <c r="C1725" s="30"/>
      <c r="D1725" s="149"/>
      <c r="E1725" s="149"/>
      <c r="F1725" s="149"/>
      <c r="G1725" s="149"/>
      <c r="H1725" s="149"/>
      <c r="I1725" s="149"/>
      <c r="J1725" s="149"/>
      <c r="K1725" s="150"/>
      <c r="L1725" s="151"/>
      <c r="M1725" s="151"/>
      <c r="N1725" s="151"/>
      <c r="O1725" s="3"/>
      <c r="P1725" s="30"/>
      <c r="Q1725" s="23"/>
      <c r="R1725" s="3"/>
      <c r="S1725" s="131"/>
    </row>
    <row r="1726" spans="1:19" ht="15" customHeight="1">
      <c r="A1726" s="29"/>
      <c r="B1726" s="30"/>
      <c r="C1726" s="30"/>
      <c r="D1726" s="149"/>
      <c r="E1726" s="149"/>
      <c r="F1726" s="149"/>
      <c r="G1726" s="149"/>
      <c r="H1726" s="149"/>
      <c r="I1726" s="149"/>
      <c r="J1726" s="149"/>
      <c r="K1726" s="150"/>
      <c r="L1726" s="151"/>
      <c r="M1726" s="151"/>
      <c r="N1726" s="151"/>
      <c r="O1726" s="3"/>
      <c r="P1726" s="30"/>
      <c r="Q1726" s="23"/>
      <c r="R1726" s="3"/>
      <c r="S1726" s="131"/>
    </row>
    <row r="1727" spans="1:19" ht="15" customHeight="1">
      <c r="A1727" s="29"/>
      <c r="B1727" s="30"/>
      <c r="C1727" s="30"/>
      <c r="D1727" s="149"/>
      <c r="E1727" s="149"/>
      <c r="F1727" s="149"/>
      <c r="G1727" s="149"/>
      <c r="H1727" s="149"/>
      <c r="I1727" s="149"/>
      <c r="J1727" s="149"/>
      <c r="K1727" s="150"/>
      <c r="L1727" s="151"/>
      <c r="M1727" s="151"/>
      <c r="N1727" s="151"/>
      <c r="O1727" s="3"/>
      <c r="P1727" s="30"/>
      <c r="Q1727" s="23"/>
      <c r="R1727" s="3"/>
      <c r="S1727" s="131"/>
    </row>
    <row r="1728" spans="1:19" ht="15" customHeight="1">
      <c r="A1728" s="29"/>
      <c r="B1728" s="30"/>
      <c r="C1728" s="30"/>
      <c r="D1728" s="149"/>
      <c r="E1728" s="149"/>
      <c r="F1728" s="149"/>
      <c r="G1728" s="149"/>
      <c r="H1728" s="149"/>
      <c r="I1728" s="149"/>
      <c r="J1728" s="149"/>
      <c r="K1728" s="150"/>
      <c r="L1728" s="151"/>
      <c r="M1728" s="151"/>
      <c r="N1728" s="151"/>
      <c r="O1728" s="3"/>
      <c r="P1728" s="30"/>
      <c r="Q1728" s="23"/>
      <c r="R1728" s="3"/>
      <c r="S1728" s="131"/>
    </row>
    <row r="1729" spans="1:19" ht="15" customHeight="1">
      <c r="A1729" s="29"/>
      <c r="B1729" s="30"/>
      <c r="C1729" s="30"/>
      <c r="D1729" s="149"/>
      <c r="E1729" s="149"/>
      <c r="F1729" s="149"/>
      <c r="G1729" s="149"/>
      <c r="H1729" s="149"/>
      <c r="I1729" s="149"/>
      <c r="J1729" s="149"/>
      <c r="K1729" s="150"/>
      <c r="L1729" s="151"/>
      <c r="M1729" s="151"/>
      <c r="N1729" s="151"/>
      <c r="O1729" s="3"/>
      <c r="P1729" s="30"/>
      <c r="Q1729" s="23"/>
      <c r="R1729" s="3"/>
      <c r="S1729" s="131"/>
    </row>
    <row r="1730" spans="1:19" ht="15" customHeight="1">
      <c r="A1730" s="29"/>
      <c r="B1730" s="30"/>
      <c r="C1730" s="30"/>
      <c r="D1730" s="149"/>
      <c r="E1730" s="149"/>
      <c r="F1730" s="149"/>
      <c r="G1730" s="149"/>
      <c r="H1730" s="149"/>
      <c r="I1730" s="149"/>
      <c r="J1730" s="149"/>
      <c r="K1730" s="150"/>
      <c r="L1730" s="151"/>
      <c r="M1730" s="151"/>
      <c r="N1730" s="151"/>
      <c r="O1730" s="3"/>
      <c r="P1730" s="30"/>
      <c r="Q1730" s="23"/>
      <c r="R1730" s="3"/>
      <c r="S1730" s="131"/>
    </row>
    <row r="1731" spans="1:19" ht="15" customHeight="1">
      <c r="A1731" s="29"/>
      <c r="B1731" s="30"/>
      <c r="C1731" s="30"/>
      <c r="D1731" s="149"/>
      <c r="E1731" s="149"/>
      <c r="F1731" s="149"/>
      <c r="G1731" s="149"/>
      <c r="H1731" s="149"/>
      <c r="I1731" s="149"/>
      <c r="J1731" s="149"/>
      <c r="K1731" s="150"/>
      <c r="L1731" s="151"/>
      <c r="M1731" s="151"/>
      <c r="N1731" s="151"/>
      <c r="O1731" s="3"/>
      <c r="P1731" s="30"/>
      <c r="Q1731" s="23"/>
      <c r="R1731" s="3"/>
      <c r="S1731" s="131"/>
    </row>
    <row r="1732" spans="1:19" ht="15" customHeight="1">
      <c r="A1732" s="29"/>
      <c r="B1732" s="30"/>
      <c r="C1732" s="30"/>
      <c r="D1732" s="149"/>
      <c r="E1732" s="149"/>
      <c r="F1732" s="149"/>
      <c r="G1732" s="149"/>
      <c r="H1732" s="149"/>
      <c r="I1732" s="149"/>
      <c r="J1732" s="149"/>
      <c r="K1732" s="150"/>
      <c r="L1732" s="151"/>
      <c r="M1732" s="151"/>
      <c r="N1732" s="151"/>
      <c r="O1732" s="3"/>
      <c r="P1732" s="30"/>
      <c r="Q1732" s="23"/>
      <c r="R1732" s="3"/>
      <c r="S1732" s="131"/>
    </row>
    <row r="1733" spans="1:19" ht="15" customHeight="1">
      <c r="A1733" s="29"/>
      <c r="B1733" s="30"/>
      <c r="C1733" s="30"/>
      <c r="D1733" s="149"/>
      <c r="E1733" s="149"/>
      <c r="F1733" s="149"/>
      <c r="G1733" s="149"/>
      <c r="H1733" s="149"/>
      <c r="I1733" s="149"/>
      <c r="J1733" s="149"/>
      <c r="K1733" s="150"/>
      <c r="L1733" s="151"/>
      <c r="M1733" s="151"/>
      <c r="N1733" s="151"/>
      <c r="O1733" s="3"/>
      <c r="P1733" s="30"/>
      <c r="Q1733" s="23"/>
      <c r="R1733" s="3"/>
      <c r="S1733" s="131"/>
    </row>
    <row r="1734" spans="1:19" ht="15" customHeight="1">
      <c r="A1734" s="29"/>
      <c r="B1734" s="30"/>
      <c r="C1734" s="30"/>
      <c r="D1734" s="149"/>
      <c r="E1734" s="149"/>
      <c r="F1734" s="149"/>
      <c r="G1734" s="149"/>
      <c r="H1734" s="149"/>
      <c r="I1734" s="149"/>
      <c r="J1734" s="149"/>
      <c r="K1734" s="150"/>
      <c r="L1734" s="151"/>
      <c r="M1734" s="151"/>
      <c r="N1734" s="151"/>
      <c r="O1734" s="3"/>
      <c r="P1734" s="30"/>
      <c r="Q1734" s="23"/>
      <c r="R1734" s="3"/>
      <c r="S1734" s="131"/>
    </row>
    <row r="1735" spans="1:19" ht="15" customHeight="1">
      <c r="A1735" s="29"/>
      <c r="B1735" s="30"/>
      <c r="C1735" s="30"/>
      <c r="D1735" s="149"/>
      <c r="E1735" s="149"/>
      <c r="F1735" s="149"/>
      <c r="G1735" s="149"/>
      <c r="H1735" s="149"/>
      <c r="I1735" s="149"/>
      <c r="J1735" s="149"/>
      <c r="K1735" s="150"/>
      <c r="L1735" s="151"/>
      <c r="M1735" s="151"/>
      <c r="N1735" s="151"/>
      <c r="O1735" s="3"/>
      <c r="P1735" s="30"/>
      <c r="Q1735" s="23"/>
      <c r="R1735" s="3"/>
      <c r="S1735" s="131"/>
    </row>
    <row r="1736" spans="1:19" ht="15" customHeight="1">
      <c r="A1736" s="29"/>
      <c r="B1736" s="30"/>
      <c r="C1736" s="30"/>
      <c r="D1736" s="149"/>
      <c r="E1736" s="149"/>
      <c r="F1736" s="149"/>
      <c r="G1736" s="149"/>
      <c r="H1736" s="149"/>
      <c r="I1736" s="149"/>
      <c r="J1736" s="149"/>
      <c r="K1736" s="150"/>
      <c r="L1736" s="151"/>
      <c r="M1736" s="151"/>
      <c r="N1736" s="151"/>
      <c r="O1736" s="3"/>
      <c r="P1736" s="30"/>
      <c r="Q1736" s="23"/>
      <c r="R1736" s="3"/>
      <c r="S1736" s="131"/>
    </row>
    <row r="1737" spans="1:19" ht="15" customHeight="1">
      <c r="A1737" s="29"/>
      <c r="B1737" s="30"/>
      <c r="C1737" s="30"/>
      <c r="D1737" s="149"/>
      <c r="E1737" s="149"/>
      <c r="F1737" s="149"/>
      <c r="G1737" s="149"/>
      <c r="H1737" s="149"/>
      <c r="I1737" s="149"/>
      <c r="J1737" s="149"/>
      <c r="K1737" s="150"/>
      <c r="L1737" s="151"/>
      <c r="M1737" s="151"/>
      <c r="N1737" s="151"/>
      <c r="O1737" s="3"/>
      <c r="P1737" s="30"/>
      <c r="Q1737" s="23"/>
      <c r="R1737" s="3"/>
      <c r="S1737" s="131"/>
    </row>
    <row r="1738" spans="1:19" ht="15" customHeight="1">
      <c r="A1738" s="29"/>
      <c r="B1738" s="30"/>
      <c r="C1738" s="30"/>
      <c r="D1738" s="149"/>
      <c r="E1738" s="149"/>
      <c r="F1738" s="149"/>
      <c r="G1738" s="149"/>
      <c r="H1738" s="149"/>
      <c r="I1738" s="149"/>
      <c r="J1738" s="149"/>
      <c r="K1738" s="150"/>
      <c r="L1738" s="151"/>
      <c r="M1738" s="151"/>
      <c r="N1738" s="151"/>
      <c r="O1738" s="3"/>
      <c r="P1738" s="30"/>
      <c r="Q1738" s="23"/>
      <c r="R1738" s="3"/>
      <c r="S1738" s="131"/>
    </row>
    <row r="1739" spans="1:19" ht="15" customHeight="1">
      <c r="A1739" s="29"/>
      <c r="B1739" s="30"/>
      <c r="C1739" s="30"/>
      <c r="D1739" s="149"/>
      <c r="E1739" s="149"/>
      <c r="F1739" s="149"/>
      <c r="G1739" s="149"/>
      <c r="H1739" s="149"/>
      <c r="I1739" s="149"/>
      <c r="J1739" s="149"/>
      <c r="K1739" s="150"/>
      <c r="L1739" s="151"/>
      <c r="M1739" s="151"/>
      <c r="N1739" s="151"/>
      <c r="O1739" s="3"/>
      <c r="P1739" s="30"/>
      <c r="Q1739" s="23"/>
      <c r="R1739" s="3"/>
      <c r="S1739" s="131"/>
    </row>
    <row r="1740" spans="1:19" ht="15" customHeight="1">
      <c r="A1740" s="29"/>
      <c r="B1740" s="30"/>
      <c r="C1740" s="30"/>
      <c r="D1740" s="149"/>
      <c r="E1740" s="149"/>
      <c r="F1740" s="149"/>
      <c r="G1740" s="149"/>
      <c r="H1740" s="149"/>
      <c r="I1740" s="149"/>
      <c r="J1740" s="149"/>
      <c r="K1740" s="150"/>
      <c r="L1740" s="151"/>
      <c r="M1740" s="151"/>
      <c r="N1740" s="151"/>
      <c r="O1740" s="3"/>
      <c r="P1740" s="30"/>
      <c r="Q1740" s="23"/>
      <c r="R1740" s="3"/>
      <c r="S1740" s="131"/>
    </row>
    <row r="1741" spans="1:19" ht="15" customHeight="1">
      <c r="A1741" s="29"/>
      <c r="B1741" s="30"/>
      <c r="C1741" s="30"/>
      <c r="D1741" s="149"/>
      <c r="E1741" s="149"/>
      <c r="F1741" s="149"/>
      <c r="G1741" s="149"/>
      <c r="H1741" s="149"/>
      <c r="I1741" s="149"/>
      <c r="J1741" s="149"/>
      <c r="K1741" s="150"/>
      <c r="L1741" s="151"/>
      <c r="M1741" s="151"/>
      <c r="N1741" s="151"/>
      <c r="O1741" s="3"/>
      <c r="P1741" s="30"/>
      <c r="Q1741" s="23"/>
      <c r="R1741" s="3"/>
      <c r="S1741" s="131"/>
    </row>
    <row r="1742" spans="1:19" ht="15" customHeight="1">
      <c r="A1742" s="29"/>
      <c r="B1742" s="30"/>
      <c r="C1742" s="30"/>
      <c r="D1742" s="149"/>
      <c r="E1742" s="149"/>
      <c r="F1742" s="149"/>
      <c r="G1742" s="149"/>
      <c r="H1742" s="149"/>
      <c r="I1742" s="149"/>
      <c r="J1742" s="149"/>
      <c r="K1742" s="150"/>
      <c r="L1742" s="151"/>
      <c r="M1742" s="151"/>
      <c r="N1742" s="151"/>
      <c r="O1742" s="3"/>
      <c r="P1742" s="30"/>
      <c r="Q1742" s="23"/>
      <c r="R1742" s="3"/>
      <c r="S1742" s="131"/>
    </row>
    <row r="1743" spans="1:19" ht="15" customHeight="1">
      <c r="A1743" s="29"/>
      <c r="B1743" s="30"/>
      <c r="C1743" s="30"/>
      <c r="D1743" s="149"/>
      <c r="E1743" s="149"/>
      <c r="F1743" s="149"/>
      <c r="G1743" s="149"/>
      <c r="H1743" s="149"/>
      <c r="I1743" s="149"/>
      <c r="J1743" s="149"/>
      <c r="K1743" s="150"/>
      <c r="L1743" s="151"/>
      <c r="M1743" s="151"/>
      <c r="N1743" s="151"/>
      <c r="O1743" s="3"/>
      <c r="P1743" s="30"/>
      <c r="Q1743" s="23"/>
      <c r="R1743" s="3"/>
      <c r="S1743" s="131"/>
    </row>
    <row r="1744" spans="1:19" ht="15" customHeight="1">
      <c r="A1744" s="29"/>
      <c r="B1744" s="30"/>
      <c r="C1744" s="30"/>
      <c r="D1744" s="149"/>
      <c r="E1744" s="149"/>
      <c r="F1744" s="149"/>
      <c r="G1744" s="149"/>
      <c r="H1744" s="149"/>
      <c r="I1744" s="149"/>
      <c r="J1744" s="149"/>
      <c r="K1744" s="150"/>
      <c r="L1744" s="151"/>
      <c r="M1744" s="151"/>
      <c r="N1744" s="151"/>
      <c r="O1744" s="3"/>
      <c r="P1744" s="30"/>
      <c r="Q1744" s="23"/>
      <c r="R1744" s="3"/>
      <c r="S1744" s="131"/>
    </row>
    <row r="1745" spans="1:19" ht="15" customHeight="1">
      <c r="A1745" s="29"/>
      <c r="B1745" s="30"/>
      <c r="C1745" s="30"/>
      <c r="D1745" s="149"/>
      <c r="E1745" s="149"/>
      <c r="F1745" s="149"/>
      <c r="G1745" s="149"/>
      <c r="H1745" s="149"/>
      <c r="I1745" s="149"/>
      <c r="J1745" s="149"/>
      <c r="K1745" s="150"/>
      <c r="L1745" s="151"/>
      <c r="M1745" s="151"/>
      <c r="N1745" s="151"/>
      <c r="O1745" s="3"/>
      <c r="P1745" s="30"/>
      <c r="Q1745" s="23"/>
      <c r="R1745" s="3"/>
      <c r="S1745" s="131"/>
    </row>
    <row r="1746" spans="1:19" ht="15" customHeight="1">
      <c r="A1746" s="29"/>
      <c r="B1746" s="30"/>
      <c r="C1746" s="30"/>
      <c r="D1746" s="149"/>
      <c r="E1746" s="149"/>
      <c r="F1746" s="149"/>
      <c r="G1746" s="149"/>
      <c r="H1746" s="149"/>
      <c r="I1746" s="149"/>
      <c r="J1746" s="149"/>
      <c r="K1746" s="150"/>
      <c r="L1746" s="151"/>
      <c r="M1746" s="151"/>
      <c r="N1746" s="151"/>
      <c r="O1746" s="3"/>
      <c r="P1746" s="30"/>
      <c r="Q1746" s="23"/>
      <c r="R1746" s="3"/>
      <c r="S1746" s="131"/>
    </row>
    <row r="1747" spans="1:19" ht="15" customHeight="1">
      <c r="A1747" s="29"/>
      <c r="B1747" s="30"/>
      <c r="C1747" s="30"/>
      <c r="D1747" s="149"/>
      <c r="E1747" s="149"/>
      <c r="F1747" s="149"/>
      <c r="G1747" s="149"/>
      <c r="H1747" s="149"/>
      <c r="I1747" s="149"/>
      <c r="J1747" s="149"/>
      <c r="K1747" s="150"/>
      <c r="L1747" s="151"/>
      <c r="M1747" s="151"/>
      <c r="N1747" s="151"/>
      <c r="O1747" s="3"/>
      <c r="P1747" s="30"/>
      <c r="Q1747" s="23"/>
      <c r="R1747" s="3"/>
      <c r="S1747" s="131"/>
    </row>
    <row r="1748" spans="1:19" ht="15" customHeight="1">
      <c r="A1748" s="29"/>
      <c r="B1748" s="30"/>
      <c r="C1748" s="30"/>
      <c r="D1748" s="149"/>
      <c r="E1748" s="149"/>
      <c r="F1748" s="149"/>
      <c r="G1748" s="149"/>
      <c r="H1748" s="149"/>
      <c r="I1748" s="149"/>
      <c r="J1748" s="149"/>
      <c r="K1748" s="150"/>
      <c r="L1748" s="151"/>
      <c r="M1748" s="151"/>
      <c r="N1748" s="151"/>
      <c r="O1748" s="3"/>
      <c r="P1748" s="30"/>
      <c r="Q1748" s="23"/>
      <c r="R1748" s="3"/>
      <c r="S1748" s="131"/>
    </row>
    <row r="1749" spans="1:19" ht="15" customHeight="1">
      <c r="A1749" s="29"/>
      <c r="B1749" s="30"/>
      <c r="C1749" s="30"/>
      <c r="D1749" s="149"/>
      <c r="E1749" s="149"/>
      <c r="F1749" s="149"/>
      <c r="G1749" s="149"/>
      <c r="H1749" s="149"/>
      <c r="I1749" s="149"/>
      <c r="J1749" s="149"/>
      <c r="K1749" s="150"/>
      <c r="L1749" s="151"/>
      <c r="M1749" s="151"/>
      <c r="N1749" s="151"/>
      <c r="O1749" s="3"/>
      <c r="P1749" s="30"/>
      <c r="Q1749" s="23"/>
      <c r="R1749" s="3"/>
      <c r="S1749" s="131"/>
    </row>
    <row r="1750" spans="1:19" ht="15" customHeight="1">
      <c r="A1750" s="29"/>
      <c r="B1750" s="30"/>
      <c r="C1750" s="30"/>
      <c r="D1750" s="149"/>
      <c r="E1750" s="149"/>
      <c r="F1750" s="149"/>
      <c r="G1750" s="149"/>
      <c r="H1750" s="149"/>
      <c r="I1750" s="149"/>
      <c r="J1750" s="149"/>
      <c r="K1750" s="150"/>
      <c r="L1750" s="151"/>
      <c r="M1750" s="151"/>
      <c r="N1750" s="151"/>
      <c r="O1750" s="3"/>
      <c r="P1750" s="30"/>
      <c r="Q1750" s="23"/>
      <c r="R1750" s="3"/>
      <c r="S1750" s="131"/>
    </row>
    <row r="1751" spans="1:19" ht="15" customHeight="1">
      <c r="A1751" s="29"/>
      <c r="B1751" s="30"/>
      <c r="C1751" s="30"/>
      <c r="D1751" s="149"/>
      <c r="E1751" s="149"/>
      <c r="F1751" s="149"/>
      <c r="G1751" s="149"/>
      <c r="H1751" s="149"/>
      <c r="I1751" s="149"/>
      <c r="J1751" s="149"/>
      <c r="K1751" s="150"/>
      <c r="L1751" s="151"/>
      <c r="M1751" s="151"/>
      <c r="N1751" s="151"/>
      <c r="O1751" s="3"/>
      <c r="P1751" s="30"/>
      <c r="Q1751" s="23"/>
      <c r="R1751" s="3"/>
      <c r="S1751" s="131"/>
    </row>
    <row r="1752" spans="1:19" ht="15" customHeight="1">
      <c r="A1752" s="29"/>
      <c r="B1752" s="30"/>
      <c r="C1752" s="30"/>
      <c r="D1752" s="149"/>
      <c r="E1752" s="149"/>
      <c r="F1752" s="149"/>
      <c r="G1752" s="149"/>
      <c r="H1752" s="149"/>
      <c r="I1752" s="149"/>
      <c r="J1752" s="149"/>
      <c r="K1752" s="150"/>
      <c r="L1752" s="151"/>
      <c r="M1752" s="151"/>
      <c r="N1752" s="151"/>
      <c r="O1752" s="3"/>
      <c r="P1752" s="30"/>
      <c r="Q1752" s="23"/>
      <c r="R1752" s="3"/>
      <c r="S1752" s="131"/>
    </row>
    <row r="1753" spans="1:19" ht="15" customHeight="1">
      <c r="A1753" s="29"/>
      <c r="B1753" s="30"/>
      <c r="C1753" s="30"/>
      <c r="D1753" s="149"/>
      <c r="E1753" s="149"/>
      <c r="F1753" s="149"/>
      <c r="G1753" s="149"/>
      <c r="H1753" s="149"/>
      <c r="I1753" s="149"/>
      <c r="J1753" s="149"/>
      <c r="K1753" s="150"/>
      <c r="L1753" s="151"/>
      <c r="M1753" s="151"/>
      <c r="N1753" s="151"/>
      <c r="O1753" s="3"/>
      <c r="P1753" s="30"/>
      <c r="Q1753" s="23"/>
      <c r="R1753" s="3"/>
      <c r="S1753" s="131"/>
    </row>
    <row r="1754" spans="1:19" ht="15" customHeight="1">
      <c r="A1754" s="29"/>
      <c r="B1754" s="30"/>
      <c r="C1754" s="30"/>
      <c r="D1754" s="149"/>
      <c r="E1754" s="149"/>
      <c r="F1754" s="149"/>
      <c r="G1754" s="149"/>
      <c r="H1754" s="149"/>
      <c r="I1754" s="149"/>
      <c r="J1754" s="149"/>
      <c r="K1754" s="150"/>
      <c r="L1754" s="151"/>
      <c r="M1754" s="151"/>
      <c r="N1754" s="151"/>
      <c r="O1754" s="3"/>
      <c r="P1754" s="30"/>
      <c r="Q1754" s="23"/>
      <c r="R1754" s="3"/>
      <c r="S1754" s="131"/>
    </row>
    <row r="1755" spans="1:19" ht="15" customHeight="1">
      <c r="A1755" s="29"/>
      <c r="B1755" s="30"/>
      <c r="C1755" s="30"/>
      <c r="D1755" s="149"/>
      <c r="E1755" s="149"/>
      <c r="F1755" s="149"/>
      <c r="G1755" s="149"/>
      <c r="H1755" s="149"/>
      <c r="I1755" s="149"/>
      <c r="J1755" s="149"/>
      <c r="K1755" s="150"/>
      <c r="L1755" s="151"/>
      <c r="M1755" s="151"/>
      <c r="N1755" s="151"/>
      <c r="O1755" s="3"/>
      <c r="P1755" s="30"/>
      <c r="Q1755" s="23"/>
      <c r="R1755" s="3"/>
      <c r="S1755" s="131"/>
    </row>
    <row r="1756" spans="1:19" ht="15" customHeight="1">
      <c r="A1756" s="29"/>
      <c r="B1756" s="30"/>
      <c r="C1756" s="30"/>
      <c r="D1756" s="149"/>
      <c r="E1756" s="149"/>
      <c r="F1756" s="149"/>
      <c r="G1756" s="149"/>
      <c r="H1756" s="149"/>
      <c r="I1756" s="149"/>
      <c r="J1756" s="149"/>
      <c r="K1756" s="150"/>
      <c r="L1756" s="151"/>
      <c r="M1756" s="151"/>
      <c r="N1756" s="151"/>
      <c r="O1756" s="3"/>
      <c r="P1756" s="30"/>
      <c r="Q1756" s="23"/>
      <c r="R1756" s="3"/>
      <c r="S1756" s="131"/>
    </row>
    <row r="1757" spans="1:19" ht="15" customHeight="1">
      <c r="A1757" s="29"/>
      <c r="B1757" s="30"/>
      <c r="C1757" s="30"/>
      <c r="D1757" s="149"/>
      <c r="E1757" s="149"/>
      <c r="F1757" s="149"/>
      <c r="G1757" s="149"/>
      <c r="H1757" s="149"/>
      <c r="I1757" s="149"/>
      <c r="J1757" s="149"/>
      <c r="K1757" s="150"/>
      <c r="L1757" s="151"/>
      <c r="M1757" s="151"/>
      <c r="N1757" s="151"/>
      <c r="O1757" s="3"/>
      <c r="P1757" s="30"/>
      <c r="Q1757" s="23"/>
      <c r="R1757" s="3"/>
      <c r="S1757" s="131"/>
    </row>
    <row r="1758" spans="1:19" ht="15" customHeight="1">
      <c r="A1758" s="29"/>
      <c r="B1758" s="30"/>
      <c r="C1758" s="30"/>
      <c r="D1758" s="149"/>
      <c r="E1758" s="149"/>
      <c r="F1758" s="149"/>
      <c r="G1758" s="149"/>
      <c r="H1758" s="149"/>
      <c r="I1758" s="149"/>
      <c r="J1758" s="149"/>
      <c r="K1758" s="150"/>
      <c r="L1758" s="151"/>
      <c r="M1758" s="151"/>
      <c r="N1758" s="151"/>
      <c r="O1758" s="3"/>
      <c r="P1758" s="30"/>
      <c r="Q1758" s="23"/>
      <c r="R1758" s="3"/>
      <c r="S1758" s="131"/>
    </row>
    <row r="1759" spans="1:19" ht="15" customHeight="1">
      <c r="A1759" s="29"/>
      <c r="B1759" s="30"/>
      <c r="C1759" s="30"/>
      <c r="D1759" s="149"/>
      <c r="E1759" s="149"/>
      <c r="F1759" s="149"/>
      <c r="G1759" s="149"/>
      <c r="H1759" s="149"/>
      <c r="I1759" s="149"/>
      <c r="J1759" s="149"/>
      <c r="K1759" s="150"/>
      <c r="L1759" s="151"/>
      <c r="M1759" s="151"/>
      <c r="N1759" s="151"/>
      <c r="O1759" s="3"/>
      <c r="P1759" s="30"/>
      <c r="Q1759" s="23"/>
      <c r="R1759" s="3"/>
      <c r="S1759" s="131"/>
    </row>
    <row r="1760" spans="1:19" ht="15" customHeight="1">
      <c r="A1760" s="29"/>
      <c r="B1760" s="30"/>
      <c r="C1760" s="30"/>
      <c r="D1760" s="149"/>
      <c r="E1760" s="149"/>
      <c r="F1760" s="149"/>
      <c r="G1760" s="149"/>
      <c r="H1760" s="149"/>
      <c r="I1760" s="149"/>
      <c r="J1760" s="149"/>
      <c r="K1760" s="150"/>
      <c r="L1760" s="151"/>
      <c r="M1760" s="151"/>
      <c r="N1760" s="151"/>
      <c r="O1760" s="3"/>
      <c r="P1760" s="30"/>
      <c r="Q1760" s="23"/>
      <c r="R1760" s="3"/>
      <c r="S1760" s="131"/>
    </row>
    <row r="1761" spans="1:19" ht="15" customHeight="1">
      <c r="A1761" s="29"/>
      <c r="B1761" s="30"/>
      <c r="C1761" s="30"/>
      <c r="D1761" s="149"/>
      <c r="E1761" s="149"/>
      <c r="F1761" s="149"/>
      <c r="G1761" s="149"/>
      <c r="H1761" s="149"/>
      <c r="I1761" s="149"/>
      <c r="J1761" s="149"/>
      <c r="K1761" s="150"/>
      <c r="L1761" s="151"/>
      <c r="M1761" s="151"/>
      <c r="N1761" s="151"/>
      <c r="O1761" s="3"/>
      <c r="P1761" s="30"/>
      <c r="Q1761" s="23"/>
      <c r="R1761" s="3"/>
      <c r="S1761" s="131"/>
    </row>
    <row r="1762" spans="1:19" ht="15" customHeight="1">
      <c r="A1762" s="29"/>
      <c r="B1762" s="30"/>
      <c r="C1762" s="30"/>
      <c r="D1762" s="149"/>
      <c r="E1762" s="149"/>
      <c r="F1762" s="149"/>
      <c r="G1762" s="149"/>
      <c r="H1762" s="149"/>
      <c r="I1762" s="149"/>
      <c r="J1762" s="149"/>
      <c r="K1762" s="150"/>
      <c r="L1762" s="151"/>
      <c r="M1762" s="151"/>
      <c r="N1762" s="151"/>
      <c r="O1762" s="3"/>
      <c r="P1762" s="30"/>
      <c r="Q1762" s="23"/>
      <c r="R1762" s="3"/>
      <c r="S1762" s="131"/>
    </row>
    <row r="1763" spans="1:19" ht="15" customHeight="1">
      <c r="A1763" s="29"/>
      <c r="B1763" s="30"/>
      <c r="C1763" s="30"/>
      <c r="D1763" s="149"/>
      <c r="E1763" s="149"/>
      <c r="F1763" s="149"/>
      <c r="G1763" s="149"/>
      <c r="H1763" s="149"/>
      <c r="I1763" s="149"/>
      <c r="J1763" s="149"/>
      <c r="K1763" s="150"/>
      <c r="L1763" s="151"/>
      <c r="M1763" s="151"/>
      <c r="N1763" s="151"/>
      <c r="O1763" s="3"/>
      <c r="P1763" s="30"/>
      <c r="Q1763" s="23"/>
      <c r="R1763" s="3"/>
      <c r="S1763" s="131"/>
    </row>
    <row r="1764" spans="1:19" ht="15" customHeight="1">
      <c r="A1764" s="29"/>
      <c r="B1764" s="30"/>
      <c r="C1764" s="30"/>
      <c r="D1764" s="149"/>
      <c r="E1764" s="149"/>
      <c r="F1764" s="149"/>
      <c r="G1764" s="149"/>
      <c r="H1764" s="149"/>
      <c r="I1764" s="149"/>
      <c r="J1764" s="149"/>
      <c r="K1764" s="150"/>
      <c r="L1764" s="151"/>
      <c r="M1764" s="151"/>
      <c r="N1764" s="151"/>
      <c r="O1764" s="3"/>
      <c r="P1764" s="30"/>
      <c r="Q1764" s="23"/>
      <c r="R1764" s="3"/>
      <c r="S1764" s="131"/>
    </row>
    <row r="1765" spans="1:19" ht="15" customHeight="1">
      <c r="A1765" s="29"/>
      <c r="B1765" s="30"/>
      <c r="C1765" s="30"/>
      <c r="D1765" s="149"/>
      <c r="E1765" s="149"/>
      <c r="F1765" s="149"/>
      <c r="G1765" s="149"/>
      <c r="H1765" s="149"/>
      <c r="I1765" s="149"/>
      <c r="J1765" s="149"/>
      <c r="K1765" s="150"/>
      <c r="L1765" s="151"/>
      <c r="M1765" s="151"/>
      <c r="N1765" s="151"/>
      <c r="O1765" s="3"/>
      <c r="P1765" s="30"/>
      <c r="Q1765" s="23"/>
      <c r="R1765" s="3"/>
      <c r="S1765" s="131"/>
    </row>
    <row r="1766" spans="1:19" ht="15" customHeight="1">
      <c r="A1766" s="29"/>
      <c r="B1766" s="30"/>
      <c r="C1766" s="30"/>
      <c r="D1766" s="149"/>
      <c r="E1766" s="149"/>
      <c r="F1766" s="149"/>
      <c r="G1766" s="149"/>
      <c r="H1766" s="149"/>
      <c r="I1766" s="149"/>
      <c r="J1766" s="149"/>
      <c r="K1766" s="150"/>
      <c r="L1766" s="151"/>
      <c r="M1766" s="151"/>
      <c r="N1766" s="151"/>
      <c r="O1766" s="3"/>
      <c r="P1766" s="30"/>
      <c r="Q1766" s="23"/>
      <c r="R1766" s="3"/>
      <c r="S1766" s="131"/>
    </row>
    <row r="1767" spans="1:19" ht="15" customHeight="1">
      <c r="A1767" s="29"/>
      <c r="B1767" s="30"/>
      <c r="C1767" s="30"/>
      <c r="D1767" s="149"/>
      <c r="E1767" s="149"/>
      <c r="F1767" s="149"/>
      <c r="G1767" s="149"/>
      <c r="H1767" s="149"/>
      <c r="I1767" s="149"/>
      <c r="J1767" s="149"/>
      <c r="K1767" s="150"/>
      <c r="L1767" s="151"/>
      <c r="M1767" s="151"/>
      <c r="N1767" s="151"/>
      <c r="O1767" s="3"/>
      <c r="P1767" s="30"/>
      <c r="Q1767" s="23"/>
      <c r="R1767" s="3"/>
      <c r="S1767" s="131"/>
    </row>
    <row r="1768" spans="1:19" ht="15" customHeight="1">
      <c r="A1768" s="29"/>
      <c r="B1768" s="30"/>
      <c r="C1768" s="30"/>
      <c r="D1768" s="149"/>
      <c r="E1768" s="149"/>
      <c r="F1768" s="149"/>
      <c r="G1768" s="149"/>
      <c r="H1768" s="149"/>
      <c r="I1768" s="149"/>
      <c r="J1768" s="149"/>
      <c r="K1768" s="150"/>
      <c r="L1768" s="151"/>
      <c r="M1768" s="151"/>
      <c r="N1768" s="151"/>
      <c r="O1768" s="3"/>
      <c r="P1768" s="30"/>
      <c r="Q1768" s="23"/>
      <c r="R1768" s="3"/>
      <c r="S1768" s="131"/>
    </row>
    <row r="1769" spans="1:19" ht="15" customHeight="1">
      <c r="A1769" s="29"/>
      <c r="B1769" s="30"/>
      <c r="C1769" s="30"/>
      <c r="D1769" s="149"/>
      <c r="E1769" s="149"/>
      <c r="F1769" s="149"/>
      <c r="G1769" s="149"/>
      <c r="H1769" s="149"/>
      <c r="I1769" s="149"/>
      <c r="J1769" s="149"/>
      <c r="K1769" s="150"/>
      <c r="L1769" s="151"/>
      <c r="M1769" s="151"/>
      <c r="N1769" s="151"/>
      <c r="O1769" s="3"/>
      <c r="P1769" s="30"/>
      <c r="Q1769" s="23"/>
      <c r="R1769" s="3"/>
      <c r="S1769" s="131"/>
    </row>
    <row r="1770" spans="1:19" ht="15" customHeight="1">
      <c r="A1770" s="29"/>
      <c r="B1770" s="30"/>
      <c r="C1770" s="30"/>
      <c r="D1770" s="149"/>
      <c r="E1770" s="149"/>
      <c r="F1770" s="149"/>
      <c r="G1770" s="149"/>
      <c r="H1770" s="149"/>
      <c r="I1770" s="149"/>
      <c r="J1770" s="149"/>
      <c r="K1770" s="150"/>
      <c r="L1770" s="151"/>
      <c r="M1770" s="151"/>
      <c r="N1770" s="151"/>
      <c r="O1770" s="3"/>
      <c r="P1770" s="30"/>
      <c r="Q1770" s="23"/>
      <c r="R1770" s="3"/>
      <c r="S1770" s="131"/>
    </row>
    <row r="1771" spans="1:19" ht="15" customHeight="1">
      <c r="A1771" s="29"/>
      <c r="B1771" s="30"/>
      <c r="C1771" s="30"/>
      <c r="D1771" s="149"/>
      <c r="E1771" s="149"/>
      <c r="F1771" s="149"/>
      <c r="G1771" s="149"/>
      <c r="H1771" s="149"/>
      <c r="I1771" s="149"/>
      <c r="J1771" s="149"/>
      <c r="K1771" s="150"/>
      <c r="L1771" s="151"/>
      <c r="M1771" s="151"/>
      <c r="N1771" s="151"/>
      <c r="O1771" s="3"/>
      <c r="P1771" s="30"/>
      <c r="Q1771" s="23"/>
      <c r="R1771" s="3"/>
      <c r="S1771" s="131"/>
    </row>
    <row r="1772" spans="1:19" ht="15" customHeight="1">
      <c r="A1772" s="29"/>
      <c r="B1772" s="30"/>
      <c r="C1772" s="30"/>
      <c r="D1772" s="149"/>
      <c r="E1772" s="149"/>
      <c r="F1772" s="149"/>
      <c r="G1772" s="149"/>
      <c r="H1772" s="149"/>
      <c r="I1772" s="149"/>
      <c r="J1772" s="149"/>
      <c r="K1772" s="150"/>
      <c r="L1772" s="151"/>
      <c r="M1772" s="151"/>
      <c r="N1772" s="151"/>
      <c r="O1772" s="3"/>
      <c r="P1772" s="30"/>
      <c r="Q1772" s="23"/>
      <c r="R1772" s="3"/>
      <c r="S1772" s="131"/>
    </row>
    <row r="1773" spans="1:19" ht="15" customHeight="1">
      <c r="A1773" s="29"/>
      <c r="B1773" s="30"/>
      <c r="C1773" s="30"/>
      <c r="D1773" s="149"/>
      <c r="E1773" s="149"/>
      <c r="F1773" s="149"/>
      <c r="G1773" s="149"/>
      <c r="H1773" s="149"/>
      <c r="I1773" s="149"/>
      <c r="J1773" s="149"/>
      <c r="K1773" s="150"/>
      <c r="L1773" s="151"/>
      <c r="M1773" s="151"/>
      <c r="N1773" s="151"/>
      <c r="O1773" s="3"/>
      <c r="P1773" s="30"/>
      <c r="Q1773" s="23"/>
      <c r="R1773" s="3"/>
      <c r="S1773" s="131"/>
    </row>
    <row r="1774" spans="1:19" ht="15" customHeight="1">
      <c r="A1774" s="29"/>
      <c r="B1774" s="30"/>
      <c r="C1774" s="30"/>
      <c r="D1774" s="149"/>
      <c r="E1774" s="149"/>
      <c r="F1774" s="149"/>
      <c r="G1774" s="149"/>
      <c r="H1774" s="149"/>
      <c r="I1774" s="149"/>
      <c r="J1774" s="149"/>
      <c r="K1774" s="150"/>
      <c r="L1774" s="151"/>
      <c r="M1774" s="151"/>
      <c r="N1774" s="151"/>
      <c r="O1774" s="3"/>
      <c r="P1774" s="30"/>
      <c r="Q1774" s="23"/>
      <c r="R1774" s="3"/>
      <c r="S1774" s="131"/>
    </row>
    <row r="1775" spans="1:19" ht="15" customHeight="1">
      <c r="A1775" s="29"/>
      <c r="B1775" s="30"/>
      <c r="C1775" s="30"/>
      <c r="D1775" s="149"/>
      <c r="E1775" s="149"/>
      <c r="F1775" s="149"/>
      <c r="G1775" s="149"/>
      <c r="H1775" s="149"/>
      <c r="I1775" s="149"/>
      <c r="J1775" s="149"/>
      <c r="K1775" s="150"/>
      <c r="L1775" s="151"/>
      <c r="M1775" s="151"/>
      <c r="N1775" s="151"/>
      <c r="O1775" s="3"/>
      <c r="P1775" s="30"/>
      <c r="Q1775" s="23"/>
      <c r="R1775" s="3"/>
      <c r="S1775" s="131"/>
    </row>
    <row r="1776" spans="1:19" ht="15" customHeight="1">
      <c r="A1776" s="29"/>
      <c r="B1776" s="30"/>
      <c r="C1776" s="30"/>
      <c r="D1776" s="149"/>
      <c r="E1776" s="149"/>
      <c r="F1776" s="149"/>
      <c r="G1776" s="149"/>
      <c r="H1776" s="149"/>
      <c r="I1776" s="149"/>
      <c r="J1776" s="149"/>
      <c r="K1776" s="150"/>
      <c r="L1776" s="151"/>
      <c r="M1776" s="151"/>
      <c r="N1776" s="151"/>
      <c r="O1776" s="3"/>
      <c r="P1776" s="30"/>
      <c r="Q1776" s="23"/>
      <c r="R1776" s="3"/>
      <c r="S1776" s="131"/>
    </row>
    <row r="1777" spans="1:19" ht="15" customHeight="1">
      <c r="A1777" s="29"/>
      <c r="B1777" s="30"/>
      <c r="C1777" s="30"/>
      <c r="D1777" s="149"/>
      <c r="E1777" s="149"/>
      <c r="F1777" s="149"/>
      <c r="G1777" s="149"/>
      <c r="H1777" s="149"/>
      <c r="I1777" s="149"/>
      <c r="J1777" s="149"/>
      <c r="K1777" s="150"/>
      <c r="L1777" s="151"/>
      <c r="M1777" s="151"/>
      <c r="N1777" s="151"/>
      <c r="O1777" s="3"/>
      <c r="P1777" s="30"/>
      <c r="Q1777" s="23"/>
      <c r="R1777" s="3"/>
      <c r="S1777" s="131"/>
    </row>
    <row r="1778" spans="1:19" ht="15" customHeight="1">
      <c r="A1778" s="29"/>
      <c r="B1778" s="30"/>
      <c r="C1778" s="30"/>
      <c r="D1778" s="149"/>
      <c r="E1778" s="149"/>
      <c r="F1778" s="149"/>
      <c r="G1778" s="149"/>
      <c r="H1778" s="149"/>
      <c r="I1778" s="149"/>
      <c r="J1778" s="149"/>
      <c r="K1778" s="150"/>
      <c r="L1778" s="151"/>
      <c r="M1778" s="151"/>
      <c r="N1778" s="151"/>
      <c r="O1778" s="3"/>
      <c r="P1778" s="30"/>
      <c r="Q1778" s="23"/>
      <c r="R1778" s="3"/>
      <c r="S1778" s="131"/>
    </row>
    <row r="1779" spans="1:19" ht="15" customHeight="1">
      <c r="A1779" s="29"/>
      <c r="B1779" s="30"/>
      <c r="C1779" s="30"/>
      <c r="D1779" s="149"/>
      <c r="E1779" s="149"/>
      <c r="F1779" s="149"/>
      <c r="G1779" s="149"/>
      <c r="H1779" s="149"/>
      <c r="I1779" s="149"/>
      <c r="J1779" s="149"/>
      <c r="K1779" s="150"/>
      <c r="L1779" s="151"/>
      <c r="M1779" s="151"/>
      <c r="N1779" s="151"/>
      <c r="O1779" s="3"/>
      <c r="P1779" s="30"/>
      <c r="Q1779" s="23"/>
      <c r="R1779" s="3"/>
      <c r="S1779" s="131"/>
    </row>
    <row r="1780" spans="1:19" ht="15" customHeight="1">
      <c r="A1780" s="29"/>
      <c r="B1780" s="30"/>
      <c r="C1780" s="30"/>
      <c r="D1780" s="149"/>
      <c r="E1780" s="149"/>
      <c r="F1780" s="149"/>
      <c r="G1780" s="149"/>
      <c r="H1780" s="149"/>
      <c r="I1780" s="149"/>
      <c r="J1780" s="149"/>
      <c r="K1780" s="150"/>
      <c r="L1780" s="151"/>
      <c r="M1780" s="151"/>
      <c r="N1780" s="151"/>
      <c r="O1780" s="3"/>
      <c r="P1780" s="30"/>
      <c r="Q1780" s="23"/>
      <c r="R1780" s="3"/>
      <c r="S1780" s="131"/>
    </row>
    <row r="1781" spans="1:19" ht="15" customHeight="1">
      <c r="A1781" s="29"/>
      <c r="B1781" s="30"/>
      <c r="C1781" s="30"/>
      <c r="D1781" s="149"/>
      <c r="E1781" s="149"/>
      <c r="F1781" s="149"/>
      <c r="G1781" s="149"/>
      <c r="H1781" s="149"/>
      <c r="I1781" s="149"/>
      <c r="J1781" s="149"/>
      <c r="K1781" s="150"/>
      <c r="L1781" s="151"/>
      <c r="M1781" s="151"/>
      <c r="N1781" s="151"/>
      <c r="O1781" s="3"/>
      <c r="P1781" s="30"/>
      <c r="Q1781" s="23"/>
      <c r="R1781" s="3"/>
      <c r="S1781" s="131"/>
    </row>
    <row r="1782" spans="1:19" ht="15" customHeight="1">
      <c r="A1782" s="29"/>
      <c r="B1782" s="30"/>
      <c r="C1782" s="30"/>
      <c r="D1782" s="149"/>
      <c r="E1782" s="149"/>
      <c r="F1782" s="149"/>
      <c r="G1782" s="149"/>
      <c r="H1782" s="149"/>
      <c r="I1782" s="149"/>
      <c r="J1782" s="149"/>
      <c r="K1782" s="150"/>
      <c r="L1782" s="151"/>
      <c r="M1782" s="151"/>
      <c r="N1782" s="151"/>
      <c r="O1782" s="3"/>
      <c r="P1782" s="30"/>
      <c r="Q1782" s="23"/>
      <c r="R1782" s="3"/>
      <c r="S1782" s="131"/>
    </row>
    <row r="1783" spans="1:19" ht="15" customHeight="1">
      <c r="A1783" s="29"/>
      <c r="B1783" s="30"/>
      <c r="C1783" s="30"/>
      <c r="D1783" s="149"/>
      <c r="E1783" s="149"/>
      <c r="F1783" s="149"/>
      <c r="G1783" s="149"/>
      <c r="H1783" s="149"/>
      <c r="I1783" s="149"/>
      <c r="J1783" s="149"/>
      <c r="K1783" s="150"/>
      <c r="L1783" s="151"/>
      <c r="M1783" s="151"/>
      <c r="N1783" s="151"/>
      <c r="O1783" s="3"/>
      <c r="P1783" s="30"/>
      <c r="Q1783" s="23"/>
      <c r="R1783" s="3"/>
      <c r="S1783" s="131"/>
    </row>
    <row r="1784" spans="1:19" ht="15" customHeight="1">
      <c r="A1784" s="29"/>
      <c r="B1784" s="30"/>
      <c r="C1784" s="30"/>
      <c r="D1784" s="149"/>
      <c r="E1784" s="149"/>
      <c r="F1784" s="149"/>
      <c r="G1784" s="149"/>
      <c r="H1784" s="149"/>
      <c r="I1784" s="149"/>
      <c r="J1784" s="149"/>
      <c r="K1784" s="150"/>
      <c r="L1784" s="151"/>
      <c r="M1784" s="151"/>
      <c r="N1784" s="151"/>
      <c r="O1784" s="3"/>
      <c r="P1784" s="30"/>
      <c r="Q1784" s="23"/>
      <c r="R1784" s="3"/>
      <c r="S1784" s="131"/>
    </row>
    <row r="1785" spans="1:19" ht="15" customHeight="1">
      <c r="A1785" s="29"/>
      <c r="B1785" s="30"/>
      <c r="C1785" s="30"/>
      <c r="D1785" s="149"/>
      <c r="E1785" s="149"/>
      <c r="F1785" s="149"/>
      <c r="G1785" s="149"/>
      <c r="H1785" s="149"/>
      <c r="I1785" s="149"/>
      <c r="J1785" s="149"/>
      <c r="K1785" s="150"/>
      <c r="L1785" s="151"/>
      <c r="M1785" s="151"/>
      <c r="N1785" s="151"/>
      <c r="O1785" s="3"/>
      <c r="P1785" s="30"/>
      <c r="Q1785" s="23"/>
      <c r="R1785" s="3"/>
      <c r="S1785" s="131"/>
    </row>
    <row r="1786" spans="1:19" ht="15" customHeight="1">
      <c r="A1786" s="29"/>
      <c r="B1786" s="30"/>
      <c r="C1786" s="30"/>
      <c r="D1786" s="149"/>
      <c r="E1786" s="149"/>
      <c r="F1786" s="149"/>
      <c r="G1786" s="149"/>
      <c r="H1786" s="149"/>
      <c r="I1786" s="149"/>
      <c r="J1786" s="149"/>
      <c r="K1786" s="150"/>
      <c r="L1786" s="151"/>
      <c r="M1786" s="151"/>
      <c r="N1786" s="151"/>
      <c r="O1786" s="3"/>
      <c r="P1786" s="30"/>
      <c r="Q1786" s="23"/>
      <c r="R1786" s="3"/>
      <c r="S1786" s="131"/>
    </row>
    <row r="1787" spans="1:19" ht="15" customHeight="1">
      <c r="A1787" s="29"/>
      <c r="B1787" s="30"/>
      <c r="C1787" s="30"/>
      <c r="D1787" s="149"/>
      <c r="E1787" s="149"/>
      <c r="F1787" s="149"/>
      <c r="G1787" s="149"/>
      <c r="H1787" s="149"/>
      <c r="I1787" s="149"/>
      <c r="J1787" s="149"/>
      <c r="K1787" s="150"/>
      <c r="L1787" s="151"/>
      <c r="M1787" s="151"/>
      <c r="N1787" s="151"/>
      <c r="O1787" s="3"/>
      <c r="P1787" s="30"/>
      <c r="Q1787" s="23"/>
      <c r="R1787" s="3"/>
      <c r="S1787" s="131"/>
    </row>
    <row r="1788" spans="1:19" ht="15" customHeight="1">
      <c r="A1788" s="29"/>
      <c r="B1788" s="30"/>
      <c r="C1788" s="30"/>
      <c r="D1788" s="149"/>
      <c r="E1788" s="149"/>
      <c r="F1788" s="149"/>
      <c r="G1788" s="149"/>
      <c r="H1788" s="149"/>
      <c r="I1788" s="149"/>
      <c r="J1788" s="149"/>
      <c r="K1788" s="150"/>
      <c r="L1788" s="151"/>
      <c r="M1788" s="151"/>
      <c r="N1788" s="151"/>
      <c r="O1788" s="3"/>
      <c r="P1788" s="30"/>
      <c r="Q1788" s="23"/>
      <c r="R1788" s="3"/>
      <c r="S1788" s="131"/>
    </row>
    <row r="1789" spans="1:19" ht="15" customHeight="1">
      <c r="A1789" s="29"/>
      <c r="B1789" s="30"/>
      <c r="C1789" s="30"/>
      <c r="D1789" s="149"/>
      <c r="E1789" s="149"/>
      <c r="F1789" s="149"/>
      <c r="G1789" s="149"/>
      <c r="H1789" s="149"/>
      <c r="I1789" s="149"/>
      <c r="J1789" s="149"/>
      <c r="K1789" s="150"/>
      <c r="L1789" s="151"/>
      <c r="M1789" s="151"/>
      <c r="N1789" s="151"/>
      <c r="O1789" s="3"/>
      <c r="P1789" s="30"/>
      <c r="Q1789" s="23"/>
      <c r="R1789" s="3"/>
      <c r="S1789" s="131"/>
    </row>
    <row r="1790" spans="1:19" ht="15" customHeight="1">
      <c r="A1790" s="29"/>
      <c r="B1790" s="30"/>
      <c r="C1790" s="30"/>
      <c r="D1790" s="149"/>
      <c r="E1790" s="149"/>
      <c r="F1790" s="149"/>
      <c r="G1790" s="149"/>
      <c r="H1790" s="149"/>
      <c r="I1790" s="149"/>
      <c r="J1790" s="149"/>
      <c r="K1790" s="150"/>
      <c r="L1790" s="151"/>
      <c r="M1790" s="151"/>
      <c r="N1790" s="151"/>
      <c r="O1790" s="3"/>
      <c r="P1790" s="30"/>
      <c r="Q1790" s="23"/>
      <c r="R1790" s="3"/>
      <c r="S1790" s="131"/>
    </row>
    <row r="1791" spans="1:19" ht="15" customHeight="1">
      <c r="A1791" s="29"/>
      <c r="B1791" s="30"/>
      <c r="C1791" s="30"/>
      <c r="D1791" s="149"/>
      <c r="E1791" s="149"/>
      <c r="F1791" s="149"/>
      <c r="G1791" s="149"/>
      <c r="H1791" s="149"/>
      <c r="I1791" s="149"/>
      <c r="J1791" s="149"/>
      <c r="K1791" s="150"/>
      <c r="L1791" s="151"/>
      <c r="M1791" s="151"/>
      <c r="N1791" s="151"/>
      <c r="O1791" s="3"/>
      <c r="P1791" s="30"/>
      <c r="Q1791" s="23"/>
      <c r="R1791" s="3"/>
      <c r="S1791" s="131"/>
    </row>
    <row r="1792" spans="1:19" ht="15" customHeight="1">
      <c r="A1792" s="29"/>
      <c r="B1792" s="30"/>
      <c r="C1792" s="30"/>
      <c r="D1792" s="149"/>
      <c r="E1792" s="149"/>
      <c r="F1792" s="149"/>
      <c r="G1792" s="149"/>
      <c r="H1792" s="149"/>
      <c r="I1792" s="149"/>
      <c r="J1792" s="149"/>
      <c r="K1792" s="150"/>
      <c r="L1792" s="151"/>
      <c r="M1792" s="151"/>
      <c r="N1792" s="151"/>
      <c r="O1792" s="3"/>
      <c r="P1792" s="30"/>
      <c r="Q1792" s="23"/>
      <c r="R1792" s="3"/>
      <c r="S1792" s="131"/>
    </row>
    <row r="1793" spans="1:19" ht="15" customHeight="1">
      <c r="A1793" s="29"/>
      <c r="B1793" s="30"/>
      <c r="C1793" s="30"/>
      <c r="D1793" s="149"/>
      <c r="E1793" s="149"/>
      <c r="F1793" s="149"/>
      <c r="G1793" s="149"/>
      <c r="H1793" s="149"/>
      <c r="I1793" s="149"/>
      <c r="J1793" s="149"/>
      <c r="K1793" s="150"/>
      <c r="L1793" s="151"/>
      <c r="M1793" s="151"/>
      <c r="N1793" s="151"/>
      <c r="O1793" s="3"/>
      <c r="P1793" s="30"/>
      <c r="Q1793" s="23"/>
      <c r="R1793" s="3"/>
      <c r="S1793" s="131"/>
    </row>
    <row r="1794" spans="1:19" ht="15" customHeight="1">
      <c r="A1794" s="29"/>
      <c r="B1794" s="30"/>
      <c r="C1794" s="30"/>
      <c r="D1794" s="149"/>
      <c r="E1794" s="149"/>
      <c r="F1794" s="149"/>
      <c r="G1794" s="149"/>
      <c r="H1794" s="149"/>
      <c r="I1794" s="149"/>
      <c r="J1794" s="149"/>
      <c r="K1794" s="150"/>
      <c r="L1794" s="151"/>
      <c r="M1794" s="151"/>
      <c r="N1794" s="151"/>
      <c r="O1794" s="3"/>
      <c r="P1794" s="30"/>
      <c r="Q1794" s="23"/>
      <c r="R1794" s="3"/>
      <c r="S1794" s="131"/>
    </row>
    <row r="1795" spans="1:19" ht="15" customHeight="1">
      <c r="A1795" s="29"/>
      <c r="B1795" s="30"/>
      <c r="C1795" s="30"/>
      <c r="D1795" s="149"/>
      <c r="E1795" s="149"/>
      <c r="F1795" s="149"/>
      <c r="G1795" s="149"/>
      <c r="H1795" s="149"/>
      <c r="I1795" s="149"/>
      <c r="J1795" s="149"/>
      <c r="K1795" s="150"/>
      <c r="L1795" s="151"/>
      <c r="M1795" s="151"/>
      <c r="N1795" s="151"/>
      <c r="O1795" s="3"/>
      <c r="P1795" s="30"/>
      <c r="Q1795" s="23"/>
      <c r="R1795" s="3"/>
      <c r="S1795" s="131"/>
    </row>
    <row r="1796" spans="1:19" ht="15" customHeight="1">
      <c r="A1796" s="29"/>
      <c r="B1796" s="30"/>
      <c r="C1796" s="30"/>
      <c r="D1796" s="149"/>
      <c r="E1796" s="149"/>
      <c r="F1796" s="149"/>
      <c r="G1796" s="149"/>
      <c r="H1796" s="149"/>
      <c r="I1796" s="149"/>
      <c r="J1796" s="149"/>
      <c r="K1796" s="150"/>
      <c r="L1796" s="151"/>
      <c r="M1796" s="151"/>
      <c r="N1796" s="151"/>
      <c r="O1796" s="3"/>
      <c r="P1796" s="30"/>
      <c r="Q1796" s="23"/>
      <c r="R1796" s="3"/>
      <c r="S1796" s="131"/>
    </row>
    <row r="1797" spans="1:19" ht="15" customHeight="1">
      <c r="A1797" s="29"/>
      <c r="B1797" s="30"/>
      <c r="C1797" s="30"/>
      <c r="D1797" s="149"/>
      <c r="E1797" s="149"/>
      <c r="F1797" s="149"/>
      <c r="G1797" s="149"/>
      <c r="H1797" s="149"/>
      <c r="I1797" s="149"/>
      <c r="J1797" s="149"/>
      <c r="K1797" s="150"/>
      <c r="L1797" s="151"/>
      <c r="M1797" s="151"/>
      <c r="N1797" s="151"/>
      <c r="O1797" s="3"/>
      <c r="P1797" s="30"/>
      <c r="Q1797" s="23"/>
      <c r="R1797" s="3"/>
      <c r="S1797" s="131"/>
    </row>
    <row r="1798" spans="1:19" ht="15" customHeight="1">
      <c r="A1798" s="29"/>
      <c r="B1798" s="30"/>
      <c r="C1798" s="30"/>
      <c r="D1798" s="149"/>
      <c r="E1798" s="149"/>
      <c r="F1798" s="149"/>
      <c r="G1798" s="149"/>
      <c r="H1798" s="149"/>
      <c r="I1798" s="149"/>
      <c r="J1798" s="149"/>
      <c r="K1798" s="150"/>
      <c r="L1798" s="151"/>
      <c r="M1798" s="151"/>
      <c r="N1798" s="151"/>
      <c r="O1798" s="3"/>
      <c r="P1798" s="30"/>
      <c r="Q1798" s="23"/>
      <c r="R1798" s="3"/>
      <c r="S1798" s="131"/>
    </row>
    <row r="1799" spans="1:19" ht="15" customHeight="1">
      <c r="A1799" s="29"/>
      <c r="B1799" s="30"/>
      <c r="C1799" s="30"/>
      <c r="D1799" s="149"/>
      <c r="E1799" s="149"/>
      <c r="F1799" s="149"/>
      <c r="G1799" s="149"/>
      <c r="H1799" s="149"/>
      <c r="I1799" s="149"/>
      <c r="J1799" s="149"/>
      <c r="K1799" s="150"/>
      <c r="L1799" s="151"/>
      <c r="M1799" s="151"/>
      <c r="N1799" s="151"/>
      <c r="O1799" s="3"/>
      <c r="P1799" s="30"/>
      <c r="Q1799" s="23"/>
      <c r="R1799" s="3"/>
      <c r="S1799" s="131"/>
    </row>
    <row r="1800" spans="1:19" ht="15" customHeight="1">
      <c r="A1800" s="29"/>
      <c r="B1800" s="30"/>
      <c r="C1800" s="30"/>
      <c r="D1800" s="149"/>
      <c r="E1800" s="149"/>
      <c r="F1800" s="149"/>
      <c r="G1800" s="149"/>
      <c r="H1800" s="149"/>
      <c r="I1800" s="149"/>
      <c r="J1800" s="149"/>
      <c r="K1800" s="150"/>
      <c r="L1800" s="151"/>
      <c r="M1800" s="151"/>
      <c r="N1800" s="151"/>
      <c r="O1800" s="3"/>
      <c r="P1800" s="30"/>
      <c r="Q1800" s="23"/>
      <c r="R1800" s="3"/>
      <c r="S1800" s="131"/>
    </row>
    <row r="1801" spans="1:19" ht="15" customHeight="1">
      <c r="A1801" s="29"/>
      <c r="B1801" s="30"/>
      <c r="C1801" s="30"/>
      <c r="D1801" s="149"/>
      <c r="E1801" s="149"/>
      <c r="F1801" s="149"/>
      <c r="G1801" s="149"/>
      <c r="H1801" s="149"/>
      <c r="I1801" s="149"/>
      <c r="J1801" s="149"/>
      <c r="K1801" s="150"/>
      <c r="L1801" s="151"/>
      <c r="M1801" s="151"/>
      <c r="N1801" s="151"/>
      <c r="O1801" s="3"/>
      <c r="P1801" s="30"/>
      <c r="Q1801" s="23"/>
      <c r="R1801" s="3"/>
      <c r="S1801" s="131"/>
    </row>
    <row r="1802" spans="1:19" ht="15" customHeight="1">
      <c r="A1802" s="29"/>
      <c r="B1802" s="30"/>
      <c r="C1802" s="30"/>
      <c r="D1802" s="149"/>
      <c r="E1802" s="149"/>
      <c r="F1802" s="149"/>
      <c r="G1802" s="149"/>
      <c r="H1802" s="149"/>
      <c r="I1802" s="149"/>
      <c r="J1802" s="149"/>
      <c r="K1802" s="150"/>
      <c r="L1802" s="151"/>
      <c r="M1802" s="151"/>
      <c r="N1802" s="151"/>
      <c r="O1802" s="3"/>
      <c r="P1802" s="30"/>
      <c r="Q1802" s="23"/>
      <c r="R1802" s="3"/>
      <c r="S1802" s="131"/>
    </row>
    <row r="1803" spans="1:19" ht="15" customHeight="1">
      <c r="A1803" s="29"/>
      <c r="B1803" s="30"/>
      <c r="C1803" s="30"/>
      <c r="D1803" s="149"/>
      <c r="E1803" s="149"/>
      <c r="F1803" s="149"/>
      <c r="G1803" s="149"/>
      <c r="H1803" s="149"/>
      <c r="I1803" s="149"/>
      <c r="J1803" s="149"/>
      <c r="K1803" s="150"/>
      <c r="L1803" s="151"/>
      <c r="M1803" s="151"/>
      <c r="N1803" s="151"/>
      <c r="O1803" s="3"/>
      <c r="P1803" s="30"/>
      <c r="Q1803" s="23"/>
      <c r="R1803" s="3"/>
      <c r="S1803" s="131"/>
    </row>
    <row r="1804" spans="1:19" ht="15" customHeight="1">
      <c r="A1804" s="29"/>
      <c r="B1804" s="30"/>
      <c r="C1804" s="30"/>
      <c r="D1804" s="149"/>
      <c r="E1804" s="149"/>
      <c r="F1804" s="149"/>
      <c r="G1804" s="149"/>
      <c r="H1804" s="149"/>
      <c r="I1804" s="149"/>
      <c r="J1804" s="149"/>
      <c r="K1804" s="150"/>
      <c r="L1804" s="151"/>
      <c r="M1804" s="151"/>
      <c r="N1804" s="151"/>
      <c r="O1804" s="3"/>
      <c r="P1804" s="30"/>
      <c r="Q1804" s="23"/>
      <c r="R1804" s="3"/>
      <c r="S1804" s="131"/>
    </row>
    <row r="1805" spans="1:19" ht="15" customHeight="1">
      <c r="A1805" s="29"/>
      <c r="B1805" s="30"/>
      <c r="C1805" s="30"/>
      <c r="D1805" s="149"/>
      <c r="E1805" s="149"/>
      <c r="F1805" s="149"/>
      <c r="G1805" s="149"/>
      <c r="H1805" s="149"/>
      <c r="I1805" s="149"/>
      <c r="J1805" s="149"/>
      <c r="K1805" s="150"/>
      <c r="L1805" s="151"/>
      <c r="M1805" s="151"/>
      <c r="N1805" s="151"/>
      <c r="O1805" s="3"/>
      <c r="P1805" s="30"/>
      <c r="Q1805" s="23"/>
      <c r="R1805" s="3"/>
      <c r="S1805" s="131"/>
    </row>
    <row r="1806" spans="1:19" ht="15" customHeight="1">
      <c r="A1806" s="29"/>
      <c r="B1806" s="30"/>
      <c r="C1806" s="30"/>
      <c r="D1806" s="149"/>
      <c r="E1806" s="149"/>
      <c r="F1806" s="149"/>
      <c r="G1806" s="149"/>
      <c r="H1806" s="149"/>
      <c r="I1806" s="149"/>
      <c r="J1806" s="149"/>
      <c r="K1806" s="150"/>
      <c r="L1806" s="151"/>
      <c r="M1806" s="151"/>
      <c r="N1806" s="151"/>
      <c r="O1806" s="3"/>
      <c r="P1806" s="30"/>
      <c r="Q1806" s="23"/>
      <c r="R1806" s="3"/>
      <c r="S1806" s="131"/>
    </row>
    <row r="1807" spans="1:19" ht="15" customHeight="1">
      <c r="A1807" s="29"/>
      <c r="B1807" s="30"/>
      <c r="C1807" s="30"/>
      <c r="D1807" s="149"/>
      <c r="E1807" s="149"/>
      <c r="F1807" s="149"/>
      <c r="G1807" s="149"/>
      <c r="H1807" s="149"/>
      <c r="I1807" s="149"/>
      <c r="J1807" s="149"/>
      <c r="K1807" s="150"/>
      <c r="L1807" s="151"/>
      <c r="M1807" s="151"/>
      <c r="N1807" s="151"/>
      <c r="O1807" s="3"/>
      <c r="P1807" s="30"/>
      <c r="Q1807" s="23"/>
      <c r="R1807" s="3"/>
      <c r="S1807" s="131"/>
    </row>
    <row r="1808" spans="1:19" ht="15" customHeight="1">
      <c r="A1808" s="29"/>
      <c r="B1808" s="30"/>
      <c r="C1808" s="30"/>
      <c r="D1808" s="149"/>
      <c r="E1808" s="149"/>
      <c r="F1808" s="149"/>
      <c r="G1808" s="149"/>
      <c r="H1808" s="149"/>
      <c r="I1808" s="149"/>
      <c r="J1808" s="149"/>
      <c r="K1808" s="150"/>
      <c r="L1808" s="151"/>
      <c r="M1808" s="151"/>
      <c r="N1808" s="151"/>
      <c r="O1808" s="3"/>
      <c r="P1808" s="30"/>
      <c r="Q1808" s="23"/>
      <c r="R1808" s="3"/>
      <c r="S1808" s="131"/>
    </row>
    <row r="1809" spans="1:19" ht="15" customHeight="1">
      <c r="A1809" s="29"/>
      <c r="B1809" s="30"/>
      <c r="C1809" s="30"/>
      <c r="D1809" s="149"/>
      <c r="E1809" s="149"/>
      <c r="F1809" s="149"/>
      <c r="G1809" s="149"/>
      <c r="H1809" s="149"/>
      <c r="I1809" s="149"/>
      <c r="J1809" s="149"/>
      <c r="K1809" s="150"/>
      <c r="L1809" s="151"/>
      <c r="M1809" s="151"/>
      <c r="N1809" s="151"/>
      <c r="O1809" s="3"/>
      <c r="P1809" s="30"/>
      <c r="Q1809" s="23"/>
      <c r="R1809" s="3"/>
      <c r="S1809" s="131"/>
    </row>
    <row r="1810" spans="1:19" ht="15" customHeight="1">
      <c r="A1810" s="29"/>
      <c r="B1810" s="30"/>
      <c r="C1810" s="30"/>
      <c r="D1810" s="149"/>
      <c r="E1810" s="149"/>
      <c r="F1810" s="149"/>
      <c r="G1810" s="149"/>
      <c r="H1810" s="149"/>
      <c r="I1810" s="149"/>
      <c r="J1810" s="149"/>
      <c r="K1810" s="150"/>
      <c r="L1810" s="151"/>
      <c r="M1810" s="151"/>
      <c r="N1810" s="151"/>
      <c r="O1810" s="3"/>
      <c r="P1810" s="30"/>
      <c r="Q1810" s="23"/>
      <c r="R1810" s="3"/>
      <c r="S1810" s="131"/>
    </row>
    <row r="1811" spans="1:19" ht="15" customHeight="1">
      <c r="A1811" s="29"/>
      <c r="B1811" s="30"/>
      <c r="C1811" s="30"/>
      <c r="D1811" s="149"/>
      <c r="E1811" s="149"/>
      <c r="F1811" s="149"/>
      <c r="G1811" s="149"/>
      <c r="H1811" s="149"/>
      <c r="I1811" s="149"/>
      <c r="J1811" s="149"/>
      <c r="K1811" s="150"/>
      <c r="L1811" s="151"/>
      <c r="M1811" s="151"/>
      <c r="N1811" s="151"/>
      <c r="O1811" s="3"/>
      <c r="P1811" s="30"/>
      <c r="Q1811" s="23"/>
      <c r="R1811" s="3"/>
      <c r="S1811" s="131"/>
    </row>
    <row r="1812" spans="1:19" ht="15" customHeight="1">
      <c r="A1812" s="29"/>
      <c r="B1812" s="30"/>
      <c r="C1812" s="30"/>
      <c r="D1812" s="149"/>
      <c r="E1812" s="149"/>
      <c r="F1812" s="149"/>
      <c r="G1812" s="149"/>
      <c r="H1812" s="149"/>
      <c r="I1812" s="149"/>
      <c r="J1812" s="149"/>
      <c r="K1812" s="150"/>
      <c r="L1812" s="151"/>
      <c r="M1812" s="151"/>
      <c r="N1812" s="151"/>
      <c r="O1812" s="3"/>
      <c r="P1812" s="30"/>
      <c r="Q1812" s="23"/>
      <c r="R1812" s="3"/>
      <c r="S1812" s="131"/>
    </row>
    <row r="1813" spans="1:19" ht="15" customHeight="1">
      <c r="A1813" s="29"/>
      <c r="B1813" s="30"/>
      <c r="C1813" s="30"/>
      <c r="D1813" s="149"/>
      <c r="E1813" s="149"/>
      <c r="F1813" s="149"/>
      <c r="G1813" s="149"/>
      <c r="H1813" s="149"/>
      <c r="I1813" s="149"/>
      <c r="J1813" s="149"/>
      <c r="K1813" s="150"/>
      <c r="L1813" s="151"/>
      <c r="M1813" s="151"/>
      <c r="N1813" s="151"/>
      <c r="O1813" s="3"/>
      <c r="P1813" s="30"/>
      <c r="Q1813" s="23"/>
      <c r="R1813" s="3"/>
      <c r="S1813" s="131"/>
    </row>
    <row r="1814" spans="1:19" ht="15" customHeight="1">
      <c r="A1814" s="29"/>
      <c r="B1814" s="30"/>
      <c r="C1814" s="30"/>
      <c r="D1814" s="149"/>
      <c r="E1814" s="149"/>
      <c r="F1814" s="149"/>
      <c r="G1814" s="149"/>
      <c r="H1814" s="149"/>
      <c r="I1814" s="149"/>
      <c r="J1814" s="149"/>
      <c r="K1814" s="150"/>
      <c r="L1814" s="151"/>
      <c r="M1814" s="151"/>
      <c r="N1814" s="151"/>
      <c r="O1814" s="3"/>
      <c r="P1814" s="30"/>
      <c r="Q1814" s="23"/>
      <c r="R1814" s="3"/>
      <c r="S1814" s="131"/>
    </row>
    <row r="1815" spans="1:19" ht="15" customHeight="1">
      <c r="A1815" s="29"/>
      <c r="B1815" s="30"/>
      <c r="C1815" s="30"/>
      <c r="D1815" s="149"/>
      <c r="E1815" s="149"/>
      <c r="F1815" s="149"/>
      <c r="G1815" s="149"/>
      <c r="H1815" s="149"/>
      <c r="I1815" s="149"/>
      <c r="J1815" s="149"/>
      <c r="K1815" s="150"/>
      <c r="L1815" s="151"/>
      <c r="M1815" s="151"/>
      <c r="N1815" s="151"/>
      <c r="O1815" s="3"/>
      <c r="P1815" s="30"/>
      <c r="Q1815" s="23"/>
      <c r="R1815" s="3"/>
      <c r="S1815" s="131"/>
    </row>
    <row r="1816" spans="1:19" ht="15" customHeight="1">
      <c r="A1816" s="29"/>
      <c r="B1816" s="30"/>
      <c r="C1816" s="30"/>
      <c r="D1816" s="149"/>
      <c r="E1816" s="149"/>
      <c r="F1816" s="149"/>
      <c r="G1816" s="149"/>
      <c r="H1816" s="149"/>
      <c r="I1816" s="149"/>
      <c r="J1816" s="149"/>
      <c r="K1816" s="150"/>
      <c r="L1816" s="151"/>
      <c r="M1816" s="151"/>
      <c r="N1816" s="151"/>
      <c r="O1816" s="3"/>
      <c r="P1816" s="30"/>
      <c r="Q1816" s="23"/>
      <c r="R1816" s="3"/>
      <c r="S1816" s="131"/>
    </row>
    <row r="1817" spans="1:19" ht="15" customHeight="1">
      <c r="A1817" s="29"/>
      <c r="B1817" s="30"/>
      <c r="C1817" s="30"/>
      <c r="D1817" s="149"/>
      <c r="E1817" s="149"/>
      <c r="F1817" s="149"/>
      <c r="G1817" s="149"/>
      <c r="H1817" s="149"/>
      <c r="I1817" s="149"/>
      <c r="J1817" s="149"/>
      <c r="K1817" s="150"/>
      <c r="L1817" s="151"/>
      <c r="M1817" s="151"/>
      <c r="N1817" s="151"/>
      <c r="O1817" s="3"/>
      <c r="P1817" s="30"/>
      <c r="Q1817" s="23"/>
      <c r="R1817" s="3"/>
      <c r="S1817" s="131"/>
    </row>
    <row r="1818" spans="1:19" ht="15" customHeight="1">
      <c r="A1818" s="29"/>
      <c r="B1818" s="30"/>
      <c r="C1818" s="30"/>
      <c r="D1818" s="149"/>
      <c r="E1818" s="149"/>
      <c r="F1818" s="149"/>
      <c r="G1818" s="149"/>
      <c r="H1818" s="149"/>
      <c r="I1818" s="149"/>
      <c r="J1818" s="149"/>
      <c r="K1818" s="150"/>
      <c r="L1818" s="151"/>
      <c r="M1818" s="151"/>
      <c r="N1818" s="151"/>
      <c r="O1818" s="3"/>
      <c r="P1818" s="30"/>
      <c r="Q1818" s="23"/>
      <c r="R1818" s="3"/>
      <c r="S1818" s="131"/>
    </row>
    <row r="1819" spans="1:19" ht="15" customHeight="1">
      <c r="A1819" s="29"/>
      <c r="B1819" s="30"/>
      <c r="C1819" s="30"/>
      <c r="D1819" s="149"/>
      <c r="E1819" s="149"/>
      <c r="F1819" s="149"/>
      <c r="G1819" s="149"/>
      <c r="H1819" s="149"/>
      <c r="I1819" s="149"/>
      <c r="J1819" s="149"/>
      <c r="K1819" s="150"/>
      <c r="L1819" s="151"/>
      <c r="M1819" s="151"/>
      <c r="N1819" s="151"/>
      <c r="O1819" s="3"/>
      <c r="P1819" s="30"/>
      <c r="Q1819" s="23"/>
      <c r="R1819" s="3"/>
      <c r="S1819" s="131"/>
    </row>
    <row r="1820" spans="1:19" ht="15" customHeight="1">
      <c r="A1820" s="29"/>
      <c r="B1820" s="30"/>
      <c r="C1820" s="30"/>
      <c r="D1820" s="149"/>
      <c r="E1820" s="149"/>
      <c r="F1820" s="149"/>
      <c r="G1820" s="149"/>
      <c r="H1820" s="149"/>
      <c r="I1820" s="149"/>
      <c r="J1820" s="149"/>
      <c r="K1820" s="150"/>
      <c r="L1820" s="151"/>
      <c r="M1820" s="151"/>
      <c r="N1820" s="151"/>
      <c r="O1820" s="3"/>
      <c r="P1820" s="30"/>
      <c r="Q1820" s="23"/>
      <c r="R1820" s="3"/>
      <c r="S1820" s="131"/>
    </row>
    <row r="1821" spans="1:19" ht="15" customHeight="1">
      <c r="A1821" s="29"/>
      <c r="B1821" s="30"/>
      <c r="C1821" s="30"/>
      <c r="D1821" s="149"/>
      <c r="E1821" s="149"/>
      <c r="F1821" s="149"/>
      <c r="G1821" s="149"/>
      <c r="H1821" s="149"/>
      <c r="I1821" s="149"/>
      <c r="J1821" s="149"/>
      <c r="K1821" s="150"/>
      <c r="L1821" s="151"/>
      <c r="M1821" s="151"/>
      <c r="N1821" s="151"/>
      <c r="O1821" s="3"/>
      <c r="P1821" s="30"/>
      <c r="Q1821" s="23"/>
      <c r="R1821" s="3"/>
      <c r="S1821" s="131"/>
    </row>
    <row r="1822" spans="1:19" ht="15" customHeight="1">
      <c r="A1822" s="29"/>
      <c r="B1822" s="30"/>
      <c r="C1822" s="30"/>
      <c r="D1822" s="149"/>
      <c r="E1822" s="149"/>
      <c r="F1822" s="149"/>
      <c r="G1822" s="149"/>
      <c r="H1822" s="149"/>
      <c r="I1822" s="149"/>
      <c r="J1822" s="149"/>
      <c r="K1822" s="150"/>
      <c r="L1822" s="151"/>
      <c r="M1822" s="151"/>
      <c r="N1822" s="151"/>
      <c r="O1822" s="3"/>
      <c r="P1822" s="30"/>
      <c r="Q1822" s="23"/>
      <c r="R1822" s="3"/>
      <c r="S1822" s="131"/>
    </row>
    <row r="1823" spans="1:19" ht="15" customHeight="1">
      <c r="A1823" s="29"/>
      <c r="B1823" s="30"/>
      <c r="C1823" s="30"/>
      <c r="D1823" s="149"/>
      <c r="E1823" s="149"/>
      <c r="F1823" s="149"/>
      <c r="G1823" s="149"/>
      <c r="H1823" s="149"/>
      <c r="I1823" s="149"/>
      <c r="J1823" s="149"/>
      <c r="K1823" s="150"/>
      <c r="L1823" s="151"/>
      <c r="M1823" s="151"/>
      <c r="N1823" s="151"/>
      <c r="O1823" s="3"/>
      <c r="P1823" s="30"/>
      <c r="Q1823" s="23"/>
      <c r="R1823" s="3"/>
      <c r="S1823" s="131"/>
    </row>
    <row r="1824" spans="1:19" ht="15" customHeight="1">
      <c r="A1824" s="29"/>
      <c r="B1824" s="30"/>
      <c r="C1824" s="30"/>
      <c r="D1824" s="149"/>
      <c r="E1824" s="149"/>
      <c r="F1824" s="149"/>
      <c r="G1824" s="149"/>
      <c r="H1824" s="149"/>
      <c r="I1824" s="149"/>
      <c r="J1824" s="149"/>
      <c r="K1824" s="150"/>
      <c r="L1824" s="151"/>
      <c r="M1824" s="151"/>
      <c r="N1824" s="151"/>
      <c r="O1824" s="3"/>
      <c r="P1824" s="30"/>
      <c r="Q1824" s="23"/>
      <c r="R1824" s="3"/>
      <c r="S1824" s="131"/>
    </row>
    <row r="1825" spans="1:19" ht="15" customHeight="1">
      <c r="A1825" s="29"/>
      <c r="B1825" s="30"/>
      <c r="C1825" s="30"/>
      <c r="D1825" s="149"/>
      <c r="E1825" s="149"/>
      <c r="F1825" s="149"/>
      <c r="G1825" s="149"/>
      <c r="H1825" s="149"/>
      <c r="I1825" s="149"/>
      <c r="J1825" s="149"/>
      <c r="K1825" s="150"/>
      <c r="L1825" s="151"/>
      <c r="M1825" s="151"/>
      <c r="N1825" s="151"/>
      <c r="O1825" s="3"/>
      <c r="P1825" s="30"/>
      <c r="Q1825" s="23"/>
      <c r="R1825" s="3"/>
      <c r="S1825" s="131"/>
    </row>
    <row r="1826" spans="1:19" ht="15" customHeight="1">
      <c r="A1826" s="29"/>
      <c r="B1826" s="30"/>
      <c r="C1826" s="30"/>
      <c r="D1826" s="149"/>
      <c r="E1826" s="149"/>
      <c r="F1826" s="149"/>
      <c r="G1826" s="149"/>
      <c r="H1826" s="149"/>
      <c r="I1826" s="149"/>
      <c r="J1826" s="149"/>
      <c r="K1826" s="150"/>
      <c r="L1826" s="151"/>
      <c r="M1826" s="151"/>
      <c r="N1826" s="151"/>
      <c r="O1826" s="3"/>
      <c r="P1826" s="30"/>
      <c r="Q1826" s="23"/>
      <c r="R1826" s="3"/>
      <c r="S1826" s="131"/>
    </row>
    <row r="1827" spans="1:19" ht="15" customHeight="1">
      <c r="A1827" s="29"/>
      <c r="B1827" s="30"/>
      <c r="C1827" s="30"/>
      <c r="D1827" s="149"/>
      <c r="E1827" s="149"/>
      <c r="F1827" s="149"/>
      <c r="G1827" s="149"/>
      <c r="H1827" s="149"/>
      <c r="I1827" s="149"/>
      <c r="J1827" s="149"/>
      <c r="K1827" s="150"/>
      <c r="L1827" s="151"/>
      <c r="M1827" s="151"/>
      <c r="N1827" s="151"/>
      <c r="O1827" s="3"/>
      <c r="P1827" s="30"/>
      <c r="Q1827" s="23"/>
      <c r="R1827" s="3"/>
      <c r="S1827" s="131"/>
    </row>
    <row r="1828" spans="1:19" ht="15" customHeight="1">
      <c r="A1828" s="29"/>
      <c r="B1828" s="30"/>
      <c r="C1828" s="30"/>
      <c r="D1828" s="149"/>
      <c r="E1828" s="149"/>
      <c r="F1828" s="149"/>
      <c r="G1828" s="149"/>
      <c r="H1828" s="149"/>
      <c r="I1828" s="149"/>
      <c r="J1828" s="149"/>
      <c r="K1828" s="150"/>
      <c r="L1828" s="151"/>
      <c r="M1828" s="151"/>
      <c r="N1828" s="151"/>
      <c r="O1828" s="3"/>
      <c r="P1828" s="30"/>
      <c r="Q1828" s="23"/>
      <c r="R1828" s="3"/>
      <c r="S1828" s="131"/>
    </row>
    <row r="1829" spans="1:19" ht="15" customHeight="1">
      <c r="A1829" s="29"/>
      <c r="B1829" s="30"/>
      <c r="C1829" s="30"/>
      <c r="D1829" s="149"/>
      <c r="E1829" s="149"/>
      <c r="F1829" s="149"/>
      <c r="G1829" s="149"/>
      <c r="H1829" s="149"/>
      <c r="I1829" s="149"/>
      <c r="J1829" s="149"/>
      <c r="K1829" s="150"/>
      <c r="L1829" s="151"/>
      <c r="M1829" s="151"/>
      <c r="N1829" s="151"/>
      <c r="O1829" s="3"/>
      <c r="P1829" s="30"/>
      <c r="Q1829" s="23"/>
      <c r="R1829" s="3"/>
      <c r="S1829" s="131"/>
    </row>
    <row r="1830" spans="1:19" ht="15" customHeight="1">
      <c r="A1830" s="29"/>
      <c r="B1830" s="30"/>
      <c r="C1830" s="30"/>
      <c r="D1830" s="149"/>
      <c r="E1830" s="149"/>
      <c r="F1830" s="149"/>
      <c r="G1830" s="149"/>
      <c r="H1830" s="149"/>
      <c r="I1830" s="149"/>
      <c r="J1830" s="149"/>
      <c r="K1830" s="150"/>
      <c r="L1830" s="151"/>
      <c r="M1830" s="151"/>
      <c r="N1830" s="151"/>
      <c r="O1830" s="3"/>
      <c r="P1830" s="30"/>
      <c r="Q1830" s="23"/>
      <c r="R1830" s="3"/>
      <c r="S1830" s="131"/>
    </row>
    <row r="1831" spans="1:19" ht="15" customHeight="1">
      <c r="A1831" s="29"/>
      <c r="B1831" s="30"/>
      <c r="C1831" s="30"/>
      <c r="D1831" s="149"/>
      <c r="E1831" s="149"/>
      <c r="F1831" s="149"/>
      <c r="G1831" s="149"/>
      <c r="H1831" s="149"/>
      <c r="I1831" s="149"/>
      <c r="J1831" s="149"/>
      <c r="K1831" s="150"/>
      <c r="L1831" s="151"/>
      <c r="M1831" s="151"/>
      <c r="N1831" s="151"/>
      <c r="O1831" s="3"/>
      <c r="P1831" s="30"/>
      <c r="Q1831" s="23"/>
      <c r="R1831" s="3"/>
      <c r="S1831" s="131"/>
    </row>
    <row r="1832" spans="1:19" ht="15" customHeight="1">
      <c r="A1832" s="29"/>
      <c r="B1832" s="30"/>
      <c r="C1832" s="30"/>
      <c r="D1832" s="149"/>
      <c r="E1832" s="149"/>
      <c r="F1832" s="149"/>
      <c r="G1832" s="149"/>
      <c r="H1832" s="149"/>
      <c r="I1832" s="149"/>
      <c r="J1832" s="149"/>
      <c r="K1832" s="150"/>
      <c r="L1832" s="151"/>
      <c r="M1832" s="151"/>
      <c r="N1832" s="151"/>
      <c r="O1832" s="3"/>
      <c r="P1832" s="30"/>
      <c r="Q1832" s="23"/>
      <c r="R1832" s="3"/>
      <c r="S1832" s="131"/>
    </row>
    <row r="1833" spans="1:19" ht="15" customHeight="1">
      <c r="A1833" s="29"/>
      <c r="B1833" s="30"/>
      <c r="C1833" s="30"/>
      <c r="D1833" s="149"/>
      <c r="E1833" s="149"/>
      <c r="F1833" s="149"/>
      <c r="G1833" s="149"/>
      <c r="H1833" s="149"/>
      <c r="I1833" s="149"/>
      <c r="J1833" s="149"/>
      <c r="K1833" s="150"/>
      <c r="L1833" s="151"/>
      <c r="M1833" s="151"/>
      <c r="N1833" s="151"/>
      <c r="O1833" s="3"/>
      <c r="P1833" s="30"/>
      <c r="Q1833" s="23"/>
      <c r="R1833" s="3"/>
      <c r="S1833" s="131"/>
    </row>
    <row r="1834" spans="1:19" ht="15" customHeight="1">
      <c r="A1834" s="29"/>
      <c r="B1834" s="30"/>
      <c r="C1834" s="30"/>
      <c r="D1834" s="149"/>
      <c r="E1834" s="149"/>
      <c r="F1834" s="149"/>
      <c r="G1834" s="149"/>
      <c r="H1834" s="149"/>
      <c r="I1834" s="149"/>
      <c r="J1834" s="149"/>
      <c r="K1834" s="150"/>
      <c r="L1834" s="151"/>
      <c r="M1834" s="151"/>
      <c r="N1834" s="151"/>
      <c r="O1834" s="3"/>
      <c r="P1834" s="30"/>
      <c r="Q1834" s="23"/>
      <c r="R1834" s="3"/>
      <c r="S1834" s="131"/>
    </row>
    <row r="1835" spans="1:19" ht="15" customHeight="1">
      <c r="A1835" s="29"/>
      <c r="B1835" s="30"/>
      <c r="C1835" s="30"/>
      <c r="D1835" s="149"/>
      <c r="E1835" s="149"/>
      <c r="F1835" s="149"/>
      <c r="G1835" s="149"/>
      <c r="H1835" s="149"/>
      <c r="I1835" s="149"/>
      <c r="J1835" s="149"/>
      <c r="K1835" s="150"/>
      <c r="L1835" s="151"/>
      <c r="M1835" s="151"/>
      <c r="N1835" s="151"/>
      <c r="O1835" s="3"/>
      <c r="P1835" s="30"/>
      <c r="Q1835" s="23"/>
      <c r="R1835" s="3"/>
      <c r="S1835" s="131"/>
    </row>
    <row r="1836" spans="1:19" ht="15" customHeight="1">
      <c r="A1836" s="29"/>
      <c r="B1836" s="30"/>
      <c r="C1836" s="30"/>
      <c r="D1836" s="149"/>
      <c r="E1836" s="149"/>
      <c r="F1836" s="149"/>
      <c r="G1836" s="149"/>
      <c r="H1836" s="149"/>
      <c r="I1836" s="149"/>
      <c r="J1836" s="149"/>
      <c r="K1836" s="150"/>
      <c r="L1836" s="151"/>
      <c r="M1836" s="151"/>
      <c r="N1836" s="151"/>
      <c r="O1836" s="3"/>
      <c r="P1836" s="30"/>
      <c r="Q1836" s="23"/>
      <c r="R1836" s="3"/>
      <c r="S1836" s="131"/>
    </row>
    <row r="1837" spans="1:19" ht="15" customHeight="1">
      <c r="A1837" s="29"/>
      <c r="B1837" s="30"/>
      <c r="C1837" s="30"/>
      <c r="D1837" s="149"/>
      <c r="E1837" s="149"/>
      <c r="F1837" s="149"/>
      <c r="G1837" s="149"/>
      <c r="H1837" s="149"/>
      <c r="I1837" s="149"/>
      <c r="J1837" s="149"/>
      <c r="K1837" s="150"/>
      <c r="L1837" s="151"/>
      <c r="M1837" s="151"/>
      <c r="N1837" s="151"/>
      <c r="O1837" s="3"/>
      <c r="P1837" s="30"/>
      <c r="Q1837" s="23"/>
      <c r="R1837" s="3"/>
      <c r="S1837" s="131"/>
    </row>
    <row r="1838" spans="1:19" ht="15" customHeight="1">
      <c r="A1838" s="29"/>
      <c r="B1838" s="30"/>
      <c r="C1838" s="30"/>
      <c r="D1838" s="149"/>
      <c r="E1838" s="149"/>
      <c r="F1838" s="149"/>
      <c r="G1838" s="149"/>
      <c r="H1838" s="149"/>
      <c r="I1838" s="149"/>
      <c r="J1838" s="149"/>
      <c r="K1838" s="150"/>
      <c r="L1838" s="151"/>
      <c r="M1838" s="151"/>
      <c r="N1838" s="151"/>
      <c r="O1838" s="3"/>
      <c r="P1838" s="30"/>
      <c r="Q1838" s="23"/>
      <c r="R1838" s="3"/>
      <c r="S1838" s="131"/>
    </row>
    <row r="1839" spans="1:19" ht="15" customHeight="1">
      <c r="A1839" s="29"/>
      <c r="B1839" s="30"/>
      <c r="C1839" s="30"/>
      <c r="D1839" s="149"/>
      <c r="E1839" s="149"/>
      <c r="F1839" s="149"/>
      <c r="G1839" s="149"/>
      <c r="H1839" s="149"/>
      <c r="I1839" s="149"/>
      <c r="J1839" s="149"/>
      <c r="K1839" s="150"/>
      <c r="L1839" s="151"/>
      <c r="M1839" s="151"/>
      <c r="N1839" s="151"/>
      <c r="O1839" s="3"/>
      <c r="P1839" s="30"/>
      <c r="Q1839" s="23"/>
      <c r="R1839" s="3"/>
      <c r="S1839" s="131"/>
    </row>
    <row r="1840" spans="1:19" ht="15" customHeight="1">
      <c r="A1840" s="29"/>
      <c r="B1840" s="30"/>
      <c r="C1840" s="30"/>
      <c r="D1840" s="149"/>
      <c r="E1840" s="149"/>
      <c r="F1840" s="149"/>
      <c r="G1840" s="149"/>
      <c r="H1840" s="149"/>
      <c r="I1840" s="149"/>
      <c r="J1840" s="149"/>
      <c r="K1840" s="150"/>
      <c r="L1840" s="151"/>
      <c r="M1840" s="151"/>
      <c r="N1840" s="151"/>
      <c r="O1840" s="3"/>
      <c r="P1840" s="30"/>
      <c r="Q1840" s="23"/>
      <c r="R1840" s="3"/>
      <c r="S1840" s="131"/>
    </row>
    <row r="1841" spans="1:19" ht="15" customHeight="1">
      <c r="A1841" s="29"/>
      <c r="B1841" s="30"/>
      <c r="C1841" s="30"/>
      <c r="D1841" s="149"/>
      <c r="E1841" s="149"/>
      <c r="F1841" s="149"/>
      <c r="G1841" s="149"/>
      <c r="H1841" s="149"/>
      <c r="I1841" s="149"/>
      <c r="J1841" s="149"/>
      <c r="K1841" s="150"/>
      <c r="L1841" s="151"/>
      <c r="M1841" s="151"/>
      <c r="N1841" s="151"/>
      <c r="O1841" s="3"/>
      <c r="P1841" s="30"/>
      <c r="Q1841" s="23"/>
      <c r="R1841" s="3"/>
      <c r="S1841" s="131"/>
    </row>
    <row r="1842" spans="1:19" ht="15" customHeight="1">
      <c r="A1842" s="29"/>
      <c r="B1842" s="30"/>
      <c r="C1842" s="30"/>
      <c r="D1842" s="149"/>
      <c r="E1842" s="149"/>
      <c r="F1842" s="149"/>
      <c r="G1842" s="149"/>
      <c r="H1842" s="149"/>
      <c r="I1842" s="149"/>
      <c r="J1842" s="149"/>
      <c r="K1842" s="150"/>
      <c r="L1842" s="151"/>
      <c r="M1842" s="151"/>
      <c r="N1842" s="151"/>
      <c r="O1842" s="3"/>
      <c r="P1842" s="30"/>
      <c r="Q1842" s="23"/>
      <c r="R1842" s="3"/>
      <c r="S1842" s="131"/>
    </row>
    <row r="1843" spans="1:19" ht="15" customHeight="1">
      <c r="A1843" s="29"/>
      <c r="B1843" s="30"/>
      <c r="C1843" s="30"/>
      <c r="D1843" s="149"/>
      <c r="E1843" s="149"/>
      <c r="F1843" s="149"/>
      <c r="G1843" s="149"/>
      <c r="H1843" s="149"/>
      <c r="I1843" s="149"/>
      <c r="J1843" s="149"/>
      <c r="K1843" s="150"/>
      <c r="L1843" s="151"/>
      <c r="M1843" s="151"/>
      <c r="N1843" s="151"/>
      <c r="O1843" s="3"/>
      <c r="P1843" s="30"/>
      <c r="Q1843" s="23"/>
      <c r="R1843" s="3"/>
      <c r="S1843" s="131"/>
    </row>
    <row r="1844" spans="1:19" ht="15" customHeight="1">
      <c r="A1844" s="29"/>
      <c r="B1844" s="30"/>
      <c r="C1844" s="30"/>
      <c r="D1844" s="149"/>
      <c r="E1844" s="149"/>
      <c r="F1844" s="149"/>
      <c r="G1844" s="149"/>
      <c r="H1844" s="149"/>
      <c r="I1844" s="149"/>
      <c r="J1844" s="149"/>
      <c r="K1844" s="150"/>
      <c r="L1844" s="151"/>
      <c r="M1844" s="151"/>
      <c r="N1844" s="151"/>
      <c r="O1844" s="3"/>
      <c r="P1844" s="30"/>
      <c r="Q1844" s="23"/>
      <c r="R1844" s="3"/>
      <c r="S1844" s="131"/>
    </row>
    <row r="1845" spans="1:19" ht="15" customHeight="1">
      <c r="A1845" s="29"/>
      <c r="B1845" s="30"/>
      <c r="C1845" s="30"/>
      <c r="D1845" s="149"/>
      <c r="E1845" s="149"/>
      <c r="F1845" s="149"/>
      <c r="G1845" s="149"/>
      <c r="H1845" s="149"/>
      <c r="I1845" s="149"/>
      <c r="J1845" s="149"/>
      <c r="K1845" s="150"/>
      <c r="L1845" s="151"/>
      <c r="M1845" s="151"/>
      <c r="N1845" s="151"/>
      <c r="O1845" s="3"/>
      <c r="P1845" s="30"/>
      <c r="Q1845" s="23"/>
      <c r="R1845" s="3"/>
      <c r="S1845" s="131"/>
    </row>
    <row r="1846" spans="1:19" ht="15" customHeight="1">
      <c r="A1846" s="29"/>
      <c r="B1846" s="30"/>
      <c r="C1846" s="30"/>
      <c r="D1846" s="149"/>
      <c r="E1846" s="149"/>
      <c r="F1846" s="149"/>
      <c r="G1846" s="149"/>
      <c r="H1846" s="149"/>
      <c r="I1846" s="149"/>
      <c r="J1846" s="149"/>
      <c r="K1846" s="150"/>
      <c r="L1846" s="151"/>
      <c r="M1846" s="151"/>
      <c r="N1846" s="151"/>
      <c r="O1846" s="3"/>
      <c r="P1846" s="30"/>
      <c r="Q1846" s="23"/>
      <c r="R1846" s="3"/>
      <c r="S1846" s="131"/>
    </row>
    <row r="1847" spans="1:19" ht="15" customHeight="1">
      <c r="A1847" s="29"/>
      <c r="B1847" s="30"/>
      <c r="C1847" s="30"/>
      <c r="D1847" s="149"/>
      <c r="E1847" s="149"/>
      <c r="F1847" s="149"/>
      <c r="G1847" s="149"/>
      <c r="H1847" s="149"/>
      <c r="I1847" s="149"/>
      <c r="J1847" s="149"/>
      <c r="K1847" s="150"/>
      <c r="L1847" s="151"/>
      <c r="M1847" s="151"/>
      <c r="N1847" s="151"/>
      <c r="O1847" s="3"/>
      <c r="P1847" s="30"/>
      <c r="Q1847" s="23"/>
      <c r="R1847" s="3"/>
      <c r="S1847" s="131"/>
    </row>
    <row r="1848" spans="1:19" ht="15" customHeight="1">
      <c r="A1848" s="29"/>
      <c r="B1848" s="30"/>
      <c r="C1848" s="30"/>
      <c r="D1848" s="149"/>
      <c r="E1848" s="149"/>
      <c r="F1848" s="149"/>
      <c r="G1848" s="149"/>
      <c r="H1848" s="149"/>
      <c r="I1848" s="149"/>
      <c r="J1848" s="149"/>
      <c r="K1848" s="150"/>
      <c r="L1848" s="151"/>
      <c r="M1848" s="151"/>
      <c r="N1848" s="151"/>
      <c r="O1848" s="3"/>
      <c r="P1848" s="30"/>
      <c r="Q1848" s="23"/>
      <c r="R1848" s="3"/>
      <c r="S1848" s="131"/>
    </row>
    <row r="1849" spans="1:19" ht="15" customHeight="1">
      <c r="A1849" s="29"/>
      <c r="B1849" s="30"/>
      <c r="C1849" s="30"/>
      <c r="D1849" s="149"/>
      <c r="E1849" s="149"/>
      <c r="F1849" s="149"/>
      <c r="G1849" s="149"/>
      <c r="H1849" s="149"/>
      <c r="I1849" s="149"/>
      <c r="J1849" s="149"/>
      <c r="K1849" s="150"/>
      <c r="L1849" s="151"/>
      <c r="M1849" s="151"/>
      <c r="N1849" s="151"/>
      <c r="O1849" s="3"/>
      <c r="P1849" s="30"/>
      <c r="Q1849" s="23"/>
      <c r="R1849" s="3"/>
      <c r="S1849" s="131"/>
    </row>
    <row r="1850" spans="1:19" ht="15" customHeight="1">
      <c r="A1850" s="29"/>
      <c r="B1850" s="30"/>
      <c r="C1850" s="30"/>
      <c r="D1850" s="149"/>
      <c r="E1850" s="149"/>
      <c r="F1850" s="149"/>
      <c r="G1850" s="149"/>
      <c r="H1850" s="149"/>
      <c r="I1850" s="149"/>
      <c r="J1850" s="149"/>
      <c r="K1850" s="150"/>
      <c r="L1850" s="151"/>
      <c r="M1850" s="151"/>
      <c r="N1850" s="151"/>
      <c r="O1850" s="3"/>
      <c r="P1850" s="30"/>
      <c r="Q1850" s="23"/>
      <c r="R1850" s="3"/>
      <c r="S1850" s="131"/>
    </row>
    <row r="1851" spans="1:19" ht="15" customHeight="1">
      <c r="A1851" s="29"/>
      <c r="B1851" s="30"/>
      <c r="C1851" s="30"/>
      <c r="D1851" s="149"/>
      <c r="E1851" s="149"/>
      <c r="F1851" s="149"/>
      <c r="G1851" s="149"/>
      <c r="H1851" s="149"/>
      <c r="I1851" s="149"/>
      <c r="J1851" s="149"/>
      <c r="K1851" s="150"/>
      <c r="L1851" s="151"/>
      <c r="M1851" s="151"/>
      <c r="N1851" s="151"/>
      <c r="O1851" s="3"/>
      <c r="P1851" s="30"/>
      <c r="Q1851" s="23"/>
      <c r="R1851" s="3"/>
      <c r="S1851" s="131"/>
    </row>
    <row r="1852" spans="1:19" ht="15" customHeight="1">
      <c r="A1852" s="29"/>
      <c r="B1852" s="30"/>
      <c r="C1852" s="30"/>
      <c r="D1852" s="149"/>
      <c r="E1852" s="149"/>
      <c r="F1852" s="149"/>
      <c r="G1852" s="149"/>
      <c r="H1852" s="149"/>
      <c r="I1852" s="149"/>
      <c r="J1852" s="149"/>
      <c r="K1852" s="150"/>
      <c r="L1852" s="151"/>
      <c r="M1852" s="151"/>
      <c r="N1852" s="151"/>
      <c r="O1852" s="3"/>
      <c r="P1852" s="30"/>
      <c r="Q1852" s="23"/>
      <c r="R1852" s="3"/>
      <c r="S1852" s="131"/>
    </row>
    <row r="1853" spans="1:19" ht="15" customHeight="1">
      <c r="A1853" s="29"/>
      <c r="B1853" s="30"/>
      <c r="C1853" s="30"/>
      <c r="D1853" s="149"/>
      <c r="E1853" s="149"/>
      <c r="F1853" s="149"/>
      <c r="G1853" s="149"/>
      <c r="H1853" s="149"/>
      <c r="I1853" s="149"/>
      <c r="J1853" s="149"/>
      <c r="K1853" s="150"/>
      <c r="L1853" s="151"/>
      <c r="M1853" s="151"/>
      <c r="N1853" s="151"/>
      <c r="O1853" s="3"/>
      <c r="P1853" s="30"/>
      <c r="Q1853" s="23"/>
      <c r="R1853" s="3"/>
      <c r="S1853" s="131"/>
    </row>
    <row r="1854" spans="1:19" ht="15" customHeight="1">
      <c r="A1854" s="29"/>
      <c r="B1854" s="30"/>
      <c r="C1854" s="30"/>
      <c r="D1854" s="149"/>
      <c r="E1854" s="149"/>
      <c r="F1854" s="149"/>
      <c r="G1854" s="149"/>
      <c r="H1854" s="149"/>
      <c r="I1854" s="149"/>
      <c r="J1854" s="149"/>
      <c r="K1854" s="150"/>
      <c r="L1854" s="151"/>
      <c r="M1854" s="151"/>
      <c r="N1854" s="151"/>
      <c r="O1854" s="3"/>
      <c r="P1854" s="30"/>
      <c r="Q1854" s="23"/>
      <c r="R1854" s="3"/>
      <c r="S1854" s="131"/>
    </row>
    <row r="1855" spans="1:19" ht="15" customHeight="1">
      <c r="A1855" s="29"/>
      <c r="B1855" s="30"/>
      <c r="C1855" s="30"/>
      <c r="D1855" s="149"/>
      <c r="E1855" s="149"/>
      <c r="F1855" s="149"/>
      <c r="G1855" s="149"/>
      <c r="H1855" s="149"/>
      <c r="I1855" s="149"/>
      <c r="J1855" s="149"/>
      <c r="K1855" s="150"/>
      <c r="L1855" s="151"/>
      <c r="M1855" s="151"/>
      <c r="N1855" s="151"/>
      <c r="O1855" s="3"/>
      <c r="P1855" s="30"/>
      <c r="Q1855" s="23"/>
      <c r="R1855" s="3"/>
      <c r="S1855" s="131"/>
    </row>
    <row r="1856" spans="1:19" ht="15" customHeight="1">
      <c r="A1856" s="29"/>
      <c r="B1856" s="30"/>
      <c r="C1856" s="30"/>
      <c r="D1856" s="149"/>
      <c r="E1856" s="149"/>
      <c r="F1856" s="149"/>
      <c r="G1856" s="149"/>
      <c r="H1856" s="149"/>
      <c r="I1856" s="149"/>
      <c r="J1856" s="149"/>
      <c r="K1856" s="150"/>
      <c r="L1856" s="151"/>
      <c r="M1856" s="151"/>
      <c r="N1856" s="151"/>
      <c r="O1856" s="3"/>
      <c r="P1856" s="30"/>
      <c r="Q1856" s="23"/>
      <c r="R1856" s="3"/>
      <c r="S1856" s="131"/>
    </row>
    <row r="1857" spans="1:19" ht="15" customHeight="1">
      <c r="A1857" s="29"/>
      <c r="B1857" s="30"/>
      <c r="C1857" s="30"/>
      <c r="D1857" s="149"/>
      <c r="E1857" s="149"/>
      <c r="F1857" s="149"/>
      <c r="G1857" s="149"/>
      <c r="H1857" s="149"/>
      <c r="I1857" s="149"/>
      <c r="J1857" s="149"/>
      <c r="K1857" s="150"/>
      <c r="L1857" s="151"/>
      <c r="M1857" s="151"/>
      <c r="N1857" s="151"/>
      <c r="O1857" s="3"/>
      <c r="P1857" s="30"/>
      <c r="Q1857" s="23"/>
      <c r="R1857" s="3"/>
      <c r="S1857" s="131"/>
    </row>
    <row r="1858" spans="1:19" ht="15" customHeight="1">
      <c r="A1858" s="29"/>
      <c r="B1858" s="30"/>
      <c r="C1858" s="30"/>
      <c r="D1858" s="149"/>
      <c r="E1858" s="149"/>
      <c r="F1858" s="149"/>
      <c r="G1858" s="149"/>
      <c r="H1858" s="149"/>
      <c r="I1858" s="149"/>
      <c r="J1858" s="149"/>
      <c r="K1858" s="150"/>
      <c r="L1858" s="151"/>
      <c r="M1858" s="151"/>
      <c r="N1858" s="151"/>
      <c r="O1858" s="3"/>
      <c r="P1858" s="30"/>
      <c r="Q1858" s="23"/>
      <c r="R1858" s="3"/>
      <c r="S1858" s="131"/>
    </row>
    <row r="1859" spans="1:19" ht="15" customHeight="1">
      <c r="A1859" s="29"/>
      <c r="B1859" s="30"/>
      <c r="C1859" s="30"/>
      <c r="D1859" s="149"/>
      <c r="E1859" s="149"/>
      <c r="F1859" s="149"/>
      <c r="G1859" s="149"/>
      <c r="H1859" s="149"/>
      <c r="I1859" s="149"/>
      <c r="J1859" s="149"/>
      <c r="K1859" s="150"/>
      <c r="L1859" s="151"/>
      <c r="M1859" s="151"/>
      <c r="N1859" s="151"/>
      <c r="O1859" s="3"/>
      <c r="P1859" s="30"/>
      <c r="Q1859" s="23"/>
      <c r="R1859" s="3"/>
      <c r="S1859" s="131"/>
    </row>
    <row r="1860" spans="1:19" ht="15" customHeight="1">
      <c r="A1860" s="29"/>
      <c r="B1860" s="30"/>
      <c r="C1860" s="30"/>
      <c r="D1860" s="149"/>
      <c r="E1860" s="149"/>
      <c r="F1860" s="149"/>
      <c r="G1860" s="149"/>
      <c r="H1860" s="149"/>
      <c r="I1860" s="149"/>
      <c r="J1860" s="149"/>
      <c r="K1860" s="150"/>
      <c r="L1860" s="151"/>
      <c r="M1860" s="151"/>
      <c r="N1860" s="151"/>
      <c r="O1860" s="3"/>
      <c r="P1860" s="30"/>
      <c r="Q1860" s="23"/>
      <c r="R1860" s="3"/>
      <c r="S1860" s="131"/>
    </row>
    <row r="1861" spans="1:19" ht="15" customHeight="1">
      <c r="A1861" s="29"/>
      <c r="B1861" s="30"/>
      <c r="C1861" s="30"/>
      <c r="D1861" s="149"/>
      <c r="E1861" s="149"/>
      <c r="F1861" s="149"/>
      <c r="G1861" s="149"/>
      <c r="H1861" s="149"/>
      <c r="I1861" s="149"/>
      <c r="J1861" s="149"/>
      <c r="K1861" s="150"/>
      <c r="L1861" s="151"/>
      <c r="M1861" s="151"/>
      <c r="N1861" s="151"/>
      <c r="O1861" s="3"/>
      <c r="P1861" s="30"/>
      <c r="Q1861" s="23"/>
      <c r="R1861" s="3"/>
      <c r="S1861" s="131"/>
    </row>
    <row r="1862" spans="1:19" ht="15" customHeight="1">
      <c r="A1862" s="29"/>
      <c r="B1862" s="30"/>
      <c r="C1862" s="30"/>
      <c r="D1862" s="149"/>
      <c r="E1862" s="149"/>
      <c r="F1862" s="149"/>
      <c r="G1862" s="149"/>
      <c r="H1862" s="149"/>
      <c r="I1862" s="149"/>
      <c r="J1862" s="149"/>
      <c r="K1862" s="150"/>
      <c r="L1862" s="151"/>
      <c r="M1862" s="151"/>
      <c r="N1862" s="151"/>
      <c r="O1862" s="3"/>
      <c r="P1862" s="30"/>
      <c r="Q1862" s="23"/>
      <c r="R1862" s="3"/>
      <c r="S1862" s="131"/>
    </row>
    <row r="1863" spans="1:19" ht="15" customHeight="1">
      <c r="A1863" s="29"/>
      <c r="B1863" s="30"/>
      <c r="C1863" s="30"/>
      <c r="D1863" s="149"/>
      <c r="E1863" s="149"/>
      <c r="F1863" s="149"/>
      <c r="G1863" s="149"/>
      <c r="H1863" s="149"/>
      <c r="I1863" s="149"/>
      <c r="J1863" s="149"/>
      <c r="K1863" s="150"/>
      <c r="L1863" s="151"/>
      <c r="M1863" s="151"/>
      <c r="N1863" s="151"/>
      <c r="O1863" s="3"/>
      <c r="P1863" s="30"/>
      <c r="Q1863" s="23"/>
      <c r="R1863" s="3"/>
      <c r="S1863" s="131"/>
    </row>
    <row r="1864" spans="1:19" ht="15" customHeight="1">
      <c r="A1864" s="29"/>
      <c r="B1864" s="30"/>
      <c r="C1864" s="30"/>
      <c r="D1864" s="149"/>
      <c r="E1864" s="149"/>
      <c r="F1864" s="149"/>
      <c r="G1864" s="149"/>
      <c r="H1864" s="149"/>
      <c r="I1864" s="149"/>
      <c r="J1864" s="149"/>
      <c r="K1864" s="150"/>
      <c r="L1864" s="151"/>
      <c r="M1864" s="151"/>
      <c r="N1864" s="151"/>
      <c r="O1864" s="3"/>
      <c r="P1864" s="30"/>
      <c r="Q1864" s="23"/>
      <c r="R1864" s="3"/>
      <c r="S1864" s="131"/>
    </row>
    <row r="1865" spans="1:19" ht="15" customHeight="1">
      <c r="A1865" s="29"/>
      <c r="B1865" s="30"/>
      <c r="C1865" s="30"/>
      <c r="D1865" s="149"/>
      <c r="E1865" s="149"/>
      <c r="F1865" s="149"/>
      <c r="G1865" s="149"/>
      <c r="H1865" s="149"/>
      <c r="I1865" s="149"/>
      <c r="J1865" s="149"/>
      <c r="K1865" s="150"/>
      <c r="L1865" s="151"/>
      <c r="M1865" s="151"/>
      <c r="N1865" s="151"/>
      <c r="O1865" s="3"/>
      <c r="P1865" s="30"/>
      <c r="Q1865" s="23"/>
      <c r="R1865" s="3"/>
      <c r="S1865" s="131"/>
    </row>
    <row r="1866" spans="1:19" ht="15" customHeight="1">
      <c r="A1866" s="29"/>
      <c r="B1866" s="30"/>
      <c r="C1866" s="30"/>
      <c r="D1866" s="149"/>
      <c r="E1866" s="149"/>
      <c r="F1866" s="149"/>
      <c r="G1866" s="149"/>
      <c r="H1866" s="149"/>
      <c r="I1866" s="149"/>
      <c r="J1866" s="149"/>
      <c r="K1866" s="150"/>
      <c r="L1866" s="151"/>
      <c r="M1866" s="151"/>
      <c r="N1866" s="151"/>
      <c r="O1866" s="3"/>
      <c r="P1866" s="30"/>
      <c r="Q1866" s="23"/>
      <c r="R1866" s="3"/>
      <c r="S1866" s="131"/>
    </row>
    <row r="1867" spans="1:19" ht="15" customHeight="1">
      <c r="A1867" s="29"/>
      <c r="B1867" s="30"/>
      <c r="C1867" s="30"/>
      <c r="D1867" s="149"/>
      <c r="E1867" s="149"/>
      <c r="F1867" s="149"/>
      <c r="G1867" s="149"/>
      <c r="H1867" s="149"/>
      <c r="I1867" s="149"/>
      <c r="J1867" s="149"/>
      <c r="K1867" s="150"/>
      <c r="L1867" s="151"/>
      <c r="M1867" s="151"/>
      <c r="N1867" s="151"/>
      <c r="O1867" s="3"/>
      <c r="P1867" s="30"/>
      <c r="Q1867" s="23"/>
      <c r="R1867" s="3"/>
      <c r="S1867" s="131"/>
    </row>
    <row r="1868" spans="1:19" ht="15" customHeight="1">
      <c r="A1868" s="29"/>
      <c r="B1868" s="30"/>
      <c r="C1868" s="30"/>
      <c r="D1868" s="149"/>
      <c r="E1868" s="149"/>
      <c r="F1868" s="149"/>
      <c r="G1868" s="149"/>
      <c r="H1868" s="149"/>
      <c r="I1868" s="149"/>
      <c r="J1868" s="149"/>
      <c r="K1868" s="150"/>
      <c r="L1868" s="151"/>
      <c r="M1868" s="151"/>
      <c r="N1868" s="151"/>
      <c r="O1868" s="3"/>
      <c r="P1868" s="30"/>
      <c r="Q1868" s="23"/>
      <c r="R1868" s="3"/>
      <c r="S1868" s="131"/>
    </row>
    <row r="1869" spans="1:19" ht="15" customHeight="1">
      <c r="A1869" s="29"/>
      <c r="B1869" s="30"/>
      <c r="C1869" s="30"/>
      <c r="D1869" s="149"/>
      <c r="E1869" s="149"/>
      <c r="F1869" s="149"/>
      <c r="G1869" s="149"/>
      <c r="H1869" s="149"/>
      <c r="I1869" s="149"/>
      <c r="J1869" s="149"/>
      <c r="K1869" s="150"/>
      <c r="L1869" s="151"/>
      <c r="M1869" s="151"/>
      <c r="N1869" s="151"/>
      <c r="O1869" s="3"/>
      <c r="P1869" s="30"/>
      <c r="Q1869" s="23"/>
      <c r="R1869" s="3"/>
      <c r="S1869" s="131"/>
    </row>
    <row r="1870" spans="1:19" ht="15" customHeight="1">
      <c r="A1870" s="29"/>
      <c r="B1870" s="30"/>
      <c r="C1870" s="30"/>
      <c r="D1870" s="149"/>
      <c r="E1870" s="149"/>
      <c r="F1870" s="149"/>
      <c r="G1870" s="149"/>
      <c r="H1870" s="149"/>
      <c r="I1870" s="149"/>
      <c r="J1870" s="149"/>
      <c r="K1870" s="150"/>
      <c r="L1870" s="151"/>
      <c r="M1870" s="151"/>
      <c r="N1870" s="151"/>
      <c r="O1870" s="3"/>
      <c r="P1870" s="30"/>
      <c r="Q1870" s="23"/>
      <c r="R1870" s="3"/>
      <c r="S1870" s="131"/>
    </row>
    <row r="1871" spans="1:19" ht="15" customHeight="1">
      <c r="A1871" s="29"/>
      <c r="B1871" s="30"/>
      <c r="C1871" s="30"/>
      <c r="D1871" s="149"/>
      <c r="E1871" s="149"/>
      <c r="F1871" s="149"/>
      <c r="G1871" s="149"/>
      <c r="H1871" s="149"/>
      <c r="I1871" s="149"/>
      <c r="J1871" s="149"/>
      <c r="K1871" s="150"/>
      <c r="L1871" s="151"/>
      <c r="M1871" s="151"/>
      <c r="N1871" s="151"/>
      <c r="O1871" s="3"/>
      <c r="P1871" s="30"/>
      <c r="Q1871" s="23"/>
      <c r="R1871" s="3"/>
      <c r="S1871" s="131"/>
    </row>
    <row r="1872" spans="1:19" ht="15" customHeight="1">
      <c r="A1872" s="29"/>
      <c r="B1872" s="30"/>
      <c r="C1872" s="30"/>
      <c r="D1872" s="149"/>
      <c r="E1872" s="149"/>
      <c r="F1872" s="149"/>
      <c r="G1872" s="149"/>
      <c r="H1872" s="149"/>
      <c r="I1872" s="149"/>
      <c r="J1872" s="149"/>
      <c r="K1872" s="150"/>
      <c r="L1872" s="151"/>
      <c r="M1872" s="151"/>
      <c r="N1872" s="151"/>
      <c r="O1872" s="3"/>
      <c r="P1872" s="30"/>
      <c r="Q1872" s="23"/>
      <c r="R1872" s="3"/>
      <c r="S1872" s="131"/>
    </row>
    <row r="1873" spans="1:19" ht="15" customHeight="1">
      <c r="A1873" s="29"/>
      <c r="B1873" s="30"/>
      <c r="C1873" s="30"/>
      <c r="D1873" s="149"/>
      <c r="E1873" s="149"/>
      <c r="F1873" s="149"/>
      <c r="G1873" s="149"/>
      <c r="H1873" s="149"/>
      <c r="I1873" s="149"/>
      <c r="J1873" s="149"/>
      <c r="K1873" s="150"/>
      <c r="L1873" s="151"/>
      <c r="M1873" s="151"/>
      <c r="N1873" s="151"/>
      <c r="O1873" s="3"/>
      <c r="P1873" s="30"/>
      <c r="Q1873" s="23"/>
      <c r="R1873" s="3"/>
      <c r="S1873" s="131"/>
    </row>
    <row r="1874" spans="1:19" ht="15" customHeight="1">
      <c r="A1874" s="29"/>
      <c r="B1874" s="30"/>
      <c r="C1874" s="30"/>
      <c r="D1874" s="149"/>
      <c r="E1874" s="149"/>
      <c r="F1874" s="149"/>
      <c r="G1874" s="149"/>
      <c r="H1874" s="149"/>
      <c r="I1874" s="149"/>
      <c r="J1874" s="149"/>
      <c r="K1874" s="150"/>
      <c r="L1874" s="151"/>
      <c r="M1874" s="151"/>
      <c r="N1874" s="151"/>
      <c r="O1874" s="3"/>
      <c r="P1874" s="30"/>
      <c r="Q1874" s="23"/>
      <c r="R1874" s="3"/>
      <c r="S1874" s="131"/>
    </row>
    <row r="1875" spans="1:19" ht="15" customHeight="1">
      <c r="A1875" s="29"/>
      <c r="B1875" s="30"/>
      <c r="C1875" s="30"/>
      <c r="D1875" s="149"/>
      <c r="E1875" s="149"/>
      <c r="F1875" s="149"/>
      <c r="G1875" s="149"/>
      <c r="H1875" s="149"/>
      <c r="I1875" s="149"/>
      <c r="J1875" s="149"/>
      <c r="K1875" s="150"/>
      <c r="L1875" s="151"/>
      <c r="M1875" s="151"/>
      <c r="N1875" s="151"/>
      <c r="O1875" s="3"/>
      <c r="P1875" s="30"/>
      <c r="Q1875" s="23"/>
      <c r="R1875" s="3"/>
      <c r="S1875" s="131"/>
    </row>
    <row r="1876" spans="1:19" ht="15" customHeight="1">
      <c r="A1876" s="29"/>
      <c r="B1876" s="30"/>
      <c r="C1876" s="30"/>
      <c r="D1876" s="149"/>
      <c r="E1876" s="149"/>
      <c r="F1876" s="149"/>
      <c r="G1876" s="149"/>
      <c r="H1876" s="149"/>
      <c r="I1876" s="149"/>
      <c r="J1876" s="149"/>
      <c r="K1876" s="150"/>
      <c r="L1876" s="151"/>
      <c r="M1876" s="151"/>
      <c r="N1876" s="151"/>
      <c r="O1876" s="3"/>
      <c r="P1876" s="30"/>
      <c r="Q1876" s="23"/>
      <c r="R1876" s="3"/>
      <c r="S1876" s="131"/>
    </row>
    <row r="1877" spans="1:19" ht="15" customHeight="1">
      <c r="A1877" s="29"/>
      <c r="B1877" s="30"/>
      <c r="C1877" s="30"/>
      <c r="D1877" s="149"/>
      <c r="E1877" s="149"/>
      <c r="F1877" s="149"/>
      <c r="G1877" s="149"/>
      <c r="H1877" s="149"/>
      <c r="I1877" s="149"/>
      <c r="J1877" s="149"/>
      <c r="K1877" s="150"/>
      <c r="L1877" s="151"/>
      <c r="M1877" s="151"/>
      <c r="N1877" s="151"/>
      <c r="O1877" s="3"/>
      <c r="P1877" s="30"/>
      <c r="Q1877" s="23"/>
      <c r="R1877" s="3"/>
      <c r="S1877" s="131"/>
    </row>
    <row r="1878" spans="1:19" ht="15" customHeight="1">
      <c r="A1878" s="29"/>
      <c r="B1878" s="30"/>
      <c r="C1878" s="30"/>
      <c r="D1878" s="149"/>
      <c r="E1878" s="149"/>
      <c r="F1878" s="149"/>
      <c r="G1878" s="149"/>
      <c r="H1878" s="149"/>
      <c r="I1878" s="149"/>
      <c r="J1878" s="149"/>
      <c r="K1878" s="150"/>
      <c r="L1878" s="151"/>
      <c r="M1878" s="151"/>
      <c r="N1878" s="151"/>
      <c r="O1878" s="3"/>
      <c r="P1878" s="30"/>
      <c r="Q1878" s="23"/>
      <c r="R1878" s="3"/>
      <c r="S1878" s="131"/>
    </row>
    <row r="1879" spans="1:19" ht="15" customHeight="1">
      <c r="A1879" s="29"/>
      <c r="B1879" s="30"/>
      <c r="C1879" s="30"/>
      <c r="D1879" s="149"/>
      <c r="E1879" s="149"/>
      <c r="F1879" s="149"/>
      <c r="G1879" s="149"/>
      <c r="H1879" s="149"/>
      <c r="I1879" s="149"/>
      <c r="J1879" s="149"/>
      <c r="K1879" s="150"/>
      <c r="L1879" s="151"/>
      <c r="M1879" s="151"/>
      <c r="N1879" s="151"/>
      <c r="O1879" s="3"/>
      <c r="P1879" s="30"/>
      <c r="Q1879" s="23"/>
      <c r="R1879" s="3"/>
      <c r="S1879" s="131"/>
    </row>
    <row r="1880" spans="1:19" ht="15" customHeight="1">
      <c r="A1880" s="29"/>
      <c r="B1880" s="30"/>
      <c r="C1880" s="30"/>
      <c r="D1880" s="149"/>
      <c r="E1880" s="149"/>
      <c r="F1880" s="149"/>
      <c r="G1880" s="149"/>
      <c r="H1880" s="149"/>
      <c r="I1880" s="149"/>
      <c r="J1880" s="149"/>
      <c r="K1880" s="150"/>
      <c r="L1880" s="151"/>
      <c r="M1880" s="151"/>
      <c r="N1880" s="151"/>
      <c r="O1880" s="3"/>
      <c r="P1880" s="30"/>
      <c r="Q1880" s="23"/>
      <c r="R1880" s="3"/>
      <c r="S1880" s="131"/>
    </row>
    <row r="1881" spans="1:19" ht="15" customHeight="1">
      <c r="A1881" s="29"/>
      <c r="B1881" s="30"/>
      <c r="C1881" s="30"/>
      <c r="D1881" s="149"/>
      <c r="E1881" s="149"/>
      <c r="F1881" s="149"/>
      <c r="G1881" s="149"/>
      <c r="H1881" s="149"/>
      <c r="I1881" s="149"/>
      <c r="J1881" s="149"/>
      <c r="K1881" s="150"/>
      <c r="L1881" s="151"/>
      <c r="M1881" s="151"/>
      <c r="N1881" s="151"/>
      <c r="O1881" s="3"/>
      <c r="P1881" s="30"/>
      <c r="Q1881" s="23"/>
      <c r="R1881" s="3"/>
      <c r="S1881" s="131"/>
    </row>
    <row r="1882" spans="1:19" ht="15" customHeight="1">
      <c r="A1882" s="29"/>
      <c r="B1882" s="30"/>
      <c r="C1882" s="30"/>
      <c r="D1882" s="149"/>
      <c r="E1882" s="149"/>
      <c r="F1882" s="149"/>
      <c r="G1882" s="149"/>
      <c r="H1882" s="149"/>
      <c r="I1882" s="149"/>
      <c r="J1882" s="149"/>
      <c r="K1882" s="150"/>
      <c r="L1882" s="151"/>
      <c r="M1882" s="151"/>
      <c r="N1882" s="151"/>
      <c r="O1882" s="3"/>
      <c r="P1882" s="30"/>
      <c r="Q1882" s="23"/>
      <c r="R1882" s="3"/>
      <c r="S1882" s="131"/>
    </row>
    <row r="1883" spans="1:19" ht="15" customHeight="1">
      <c r="A1883" s="29"/>
      <c r="B1883" s="30"/>
      <c r="C1883" s="30"/>
      <c r="D1883" s="149"/>
      <c r="E1883" s="149"/>
      <c r="F1883" s="149"/>
      <c r="G1883" s="149"/>
      <c r="H1883" s="149"/>
      <c r="I1883" s="149"/>
      <c r="J1883" s="149"/>
      <c r="K1883" s="150"/>
      <c r="L1883" s="151"/>
      <c r="M1883" s="151"/>
      <c r="N1883" s="151"/>
      <c r="O1883" s="3"/>
      <c r="P1883" s="30"/>
      <c r="Q1883" s="23"/>
      <c r="R1883" s="3"/>
      <c r="S1883" s="131"/>
    </row>
    <row r="1884" spans="1:19" ht="15" customHeight="1">
      <c r="A1884" s="29"/>
      <c r="B1884" s="30"/>
      <c r="C1884" s="30"/>
      <c r="D1884" s="149"/>
      <c r="E1884" s="149"/>
      <c r="F1884" s="149"/>
      <c r="G1884" s="149"/>
      <c r="H1884" s="149"/>
      <c r="I1884" s="149"/>
      <c r="J1884" s="149"/>
      <c r="K1884" s="150"/>
      <c r="L1884" s="151"/>
      <c r="M1884" s="151"/>
      <c r="N1884" s="151"/>
      <c r="O1884" s="3"/>
      <c r="P1884" s="30"/>
      <c r="Q1884" s="23"/>
      <c r="R1884" s="3"/>
      <c r="S1884" s="131"/>
    </row>
    <row r="1885" spans="1:19" ht="15" customHeight="1">
      <c r="A1885" s="29"/>
      <c r="B1885" s="30"/>
      <c r="C1885" s="30"/>
      <c r="D1885" s="149"/>
      <c r="E1885" s="149"/>
      <c r="F1885" s="149"/>
      <c r="G1885" s="149"/>
      <c r="H1885" s="149"/>
      <c r="I1885" s="149"/>
      <c r="J1885" s="149"/>
      <c r="K1885" s="150"/>
      <c r="L1885" s="151"/>
      <c r="M1885" s="151"/>
      <c r="N1885" s="151"/>
      <c r="O1885" s="3"/>
      <c r="P1885" s="30"/>
      <c r="Q1885" s="23"/>
      <c r="R1885" s="3"/>
      <c r="S1885" s="131"/>
    </row>
    <row r="1886" spans="1:19" ht="15" customHeight="1">
      <c r="A1886" s="29"/>
      <c r="B1886" s="30"/>
      <c r="C1886" s="30"/>
      <c r="D1886" s="149"/>
      <c r="E1886" s="149"/>
      <c r="F1886" s="149"/>
      <c r="G1886" s="149"/>
      <c r="H1886" s="149"/>
      <c r="I1886" s="149"/>
      <c r="J1886" s="149"/>
      <c r="K1886" s="150"/>
      <c r="L1886" s="151"/>
      <c r="M1886" s="151"/>
      <c r="N1886" s="151"/>
      <c r="O1886" s="3"/>
      <c r="P1886" s="30"/>
      <c r="Q1886" s="23"/>
      <c r="R1886" s="3"/>
      <c r="S1886" s="131"/>
    </row>
    <row r="1887" spans="1:19" ht="15" customHeight="1">
      <c r="A1887" s="29"/>
      <c r="B1887" s="30"/>
      <c r="C1887" s="30"/>
      <c r="D1887" s="149"/>
      <c r="E1887" s="149"/>
      <c r="F1887" s="149"/>
      <c r="G1887" s="149"/>
      <c r="H1887" s="149"/>
      <c r="I1887" s="149"/>
      <c r="J1887" s="149"/>
      <c r="K1887" s="150"/>
      <c r="L1887" s="151"/>
      <c r="M1887" s="151"/>
      <c r="N1887" s="151"/>
      <c r="O1887" s="3"/>
      <c r="P1887" s="30"/>
      <c r="Q1887" s="23"/>
      <c r="R1887" s="3"/>
      <c r="S1887" s="131"/>
    </row>
    <row r="1888" spans="1:19" ht="15" customHeight="1">
      <c r="A1888" s="29"/>
      <c r="B1888" s="30"/>
      <c r="C1888" s="30"/>
      <c r="D1888" s="149"/>
      <c r="E1888" s="149"/>
      <c r="F1888" s="149"/>
      <c r="G1888" s="149"/>
      <c r="H1888" s="149"/>
      <c r="I1888" s="149"/>
      <c r="J1888" s="149"/>
      <c r="K1888" s="150"/>
      <c r="L1888" s="151"/>
      <c r="M1888" s="151"/>
      <c r="N1888" s="151"/>
      <c r="O1888" s="3"/>
      <c r="P1888" s="30"/>
      <c r="Q1888" s="23"/>
      <c r="R1888" s="3"/>
      <c r="S1888" s="131"/>
    </row>
    <row r="1889" spans="1:19" ht="15" customHeight="1">
      <c r="A1889" s="29"/>
      <c r="B1889" s="30"/>
      <c r="C1889" s="30"/>
      <c r="D1889" s="149"/>
      <c r="E1889" s="149"/>
      <c r="F1889" s="149"/>
      <c r="G1889" s="149"/>
      <c r="H1889" s="149"/>
      <c r="I1889" s="149"/>
      <c r="J1889" s="149"/>
      <c r="K1889" s="150"/>
      <c r="L1889" s="151"/>
      <c r="M1889" s="151"/>
      <c r="N1889" s="151"/>
      <c r="O1889" s="3"/>
      <c r="P1889" s="30"/>
      <c r="Q1889" s="23"/>
      <c r="R1889" s="3"/>
      <c r="S1889" s="131"/>
    </row>
    <row r="1890" spans="1:19" ht="15" customHeight="1">
      <c r="A1890" s="29"/>
      <c r="B1890" s="30"/>
      <c r="C1890" s="30"/>
      <c r="D1890" s="149"/>
      <c r="E1890" s="149"/>
      <c r="F1890" s="149"/>
      <c r="G1890" s="149"/>
      <c r="H1890" s="149"/>
      <c r="I1890" s="149"/>
      <c r="J1890" s="149"/>
      <c r="K1890" s="150"/>
      <c r="L1890" s="151"/>
      <c r="M1890" s="151"/>
      <c r="N1890" s="151"/>
      <c r="O1890" s="3"/>
      <c r="P1890" s="30"/>
      <c r="Q1890" s="23"/>
      <c r="R1890" s="3"/>
      <c r="S1890" s="131"/>
    </row>
    <row r="1891" spans="1:19" ht="15" customHeight="1">
      <c r="A1891" s="29"/>
      <c r="B1891" s="30"/>
      <c r="C1891" s="30"/>
      <c r="D1891" s="149"/>
      <c r="E1891" s="149"/>
      <c r="F1891" s="149"/>
      <c r="G1891" s="149"/>
      <c r="H1891" s="149"/>
      <c r="I1891" s="149"/>
      <c r="J1891" s="149"/>
      <c r="K1891" s="150"/>
      <c r="L1891" s="151"/>
      <c r="M1891" s="151"/>
      <c r="N1891" s="151"/>
      <c r="O1891" s="3"/>
      <c r="P1891" s="30"/>
      <c r="Q1891" s="23"/>
      <c r="R1891" s="3"/>
      <c r="S1891" s="131"/>
    </row>
    <row r="1892" spans="1:19" ht="15" customHeight="1">
      <c r="A1892" s="29"/>
      <c r="B1892" s="30"/>
      <c r="C1892" s="30"/>
      <c r="D1892" s="149"/>
      <c r="E1892" s="149"/>
      <c r="F1892" s="149"/>
      <c r="G1892" s="149"/>
      <c r="H1892" s="149"/>
      <c r="I1892" s="149"/>
      <c r="J1892" s="149"/>
      <c r="K1892" s="150"/>
      <c r="L1892" s="151"/>
      <c r="M1892" s="151"/>
      <c r="N1892" s="151"/>
      <c r="O1892" s="3"/>
      <c r="P1892" s="30"/>
      <c r="Q1892" s="23"/>
      <c r="R1892" s="3"/>
      <c r="S1892" s="131"/>
    </row>
    <row r="1893" spans="1:19" ht="15" customHeight="1">
      <c r="A1893" s="29"/>
      <c r="B1893" s="30"/>
      <c r="C1893" s="30"/>
      <c r="D1893" s="149"/>
      <c r="E1893" s="149"/>
      <c r="F1893" s="149"/>
      <c r="G1893" s="149"/>
      <c r="H1893" s="149"/>
      <c r="I1893" s="149"/>
      <c r="J1893" s="149"/>
      <c r="K1893" s="150"/>
      <c r="L1893" s="151"/>
      <c r="M1893" s="151"/>
      <c r="N1893" s="151"/>
      <c r="O1893" s="3"/>
      <c r="P1893" s="30"/>
      <c r="Q1893" s="23"/>
      <c r="R1893" s="3"/>
      <c r="S1893" s="131"/>
    </row>
    <row r="1894" spans="1:19" ht="15" customHeight="1">
      <c r="A1894" s="29"/>
      <c r="B1894" s="30"/>
      <c r="C1894" s="30"/>
      <c r="D1894" s="149"/>
      <c r="E1894" s="149"/>
      <c r="F1894" s="149"/>
      <c r="G1894" s="149"/>
      <c r="H1894" s="149"/>
      <c r="I1894" s="149"/>
      <c r="J1894" s="149"/>
      <c r="K1894" s="150"/>
      <c r="L1894" s="151"/>
      <c r="M1894" s="151"/>
      <c r="N1894" s="151"/>
      <c r="O1894" s="3"/>
      <c r="P1894" s="30"/>
      <c r="Q1894" s="23"/>
      <c r="R1894" s="3"/>
      <c r="S1894" s="131"/>
    </row>
    <row r="1895" spans="1:19" ht="15" customHeight="1">
      <c r="A1895" s="29"/>
      <c r="B1895" s="30"/>
      <c r="C1895" s="30"/>
      <c r="D1895" s="149"/>
      <c r="E1895" s="149"/>
      <c r="F1895" s="149"/>
      <c r="G1895" s="149"/>
      <c r="H1895" s="149"/>
      <c r="I1895" s="149"/>
      <c r="J1895" s="149"/>
      <c r="K1895" s="150"/>
      <c r="L1895" s="151"/>
      <c r="M1895" s="151"/>
      <c r="N1895" s="151"/>
      <c r="O1895" s="3"/>
      <c r="P1895" s="30"/>
      <c r="Q1895" s="23"/>
      <c r="R1895" s="3"/>
      <c r="S1895" s="131"/>
    </row>
    <row r="1896" spans="1:19" ht="15" customHeight="1">
      <c r="A1896" s="29"/>
      <c r="B1896" s="30"/>
      <c r="C1896" s="30"/>
      <c r="D1896" s="149"/>
      <c r="E1896" s="149"/>
      <c r="F1896" s="149"/>
      <c r="G1896" s="149"/>
      <c r="H1896" s="149"/>
      <c r="I1896" s="149"/>
      <c r="J1896" s="149"/>
      <c r="K1896" s="150"/>
      <c r="L1896" s="151"/>
      <c r="M1896" s="151"/>
      <c r="N1896" s="151"/>
      <c r="O1896" s="3"/>
      <c r="P1896" s="30"/>
      <c r="Q1896" s="23"/>
      <c r="R1896" s="3"/>
      <c r="S1896" s="131"/>
    </row>
    <row r="1897" spans="1:19" ht="15" customHeight="1">
      <c r="A1897" s="29"/>
      <c r="B1897" s="30"/>
      <c r="C1897" s="30"/>
      <c r="D1897" s="149"/>
      <c r="E1897" s="149"/>
      <c r="F1897" s="149"/>
      <c r="G1897" s="149"/>
      <c r="H1897" s="149"/>
      <c r="I1897" s="149"/>
      <c r="J1897" s="149"/>
      <c r="K1897" s="150"/>
      <c r="L1897" s="151"/>
      <c r="M1897" s="151"/>
      <c r="N1897" s="151"/>
      <c r="O1897" s="3"/>
      <c r="P1897" s="30"/>
      <c r="Q1897" s="23"/>
      <c r="R1897" s="3"/>
      <c r="S1897" s="131"/>
    </row>
    <row r="1898" spans="1:19" ht="15" customHeight="1">
      <c r="A1898" s="29"/>
      <c r="B1898" s="30"/>
      <c r="C1898" s="30"/>
      <c r="D1898" s="149"/>
      <c r="E1898" s="149"/>
      <c r="F1898" s="149"/>
      <c r="G1898" s="149"/>
      <c r="H1898" s="149"/>
      <c r="I1898" s="149"/>
      <c r="J1898" s="149"/>
      <c r="K1898" s="150"/>
      <c r="L1898" s="151"/>
      <c r="M1898" s="151"/>
      <c r="N1898" s="151"/>
      <c r="O1898" s="3"/>
      <c r="P1898" s="30"/>
      <c r="Q1898" s="23"/>
      <c r="R1898" s="3"/>
      <c r="S1898" s="131"/>
    </row>
    <row r="1899" spans="1:19" ht="15" customHeight="1">
      <c r="A1899" s="29"/>
      <c r="B1899" s="30"/>
      <c r="C1899" s="30"/>
      <c r="D1899" s="149"/>
      <c r="E1899" s="149"/>
      <c r="F1899" s="149"/>
      <c r="G1899" s="149"/>
      <c r="H1899" s="149"/>
      <c r="I1899" s="149"/>
      <c r="J1899" s="149"/>
      <c r="K1899" s="150"/>
      <c r="L1899" s="151"/>
      <c r="M1899" s="151"/>
      <c r="N1899" s="151"/>
      <c r="O1899" s="3"/>
      <c r="P1899" s="30"/>
      <c r="Q1899" s="23"/>
      <c r="R1899" s="3"/>
      <c r="S1899" s="131"/>
    </row>
    <row r="1900" spans="1:19" ht="15" customHeight="1">
      <c r="A1900" s="29"/>
      <c r="B1900" s="30"/>
      <c r="C1900" s="30"/>
      <c r="D1900" s="149"/>
      <c r="E1900" s="149"/>
      <c r="F1900" s="149"/>
      <c r="G1900" s="149"/>
      <c r="H1900" s="149"/>
      <c r="I1900" s="149"/>
      <c r="J1900" s="149"/>
      <c r="K1900" s="150"/>
      <c r="L1900" s="151"/>
      <c r="M1900" s="151"/>
      <c r="N1900" s="151"/>
      <c r="O1900" s="3"/>
      <c r="P1900" s="30"/>
      <c r="Q1900" s="23"/>
      <c r="R1900" s="3"/>
      <c r="S1900" s="131"/>
    </row>
    <row r="1901" spans="1:19" ht="15" customHeight="1">
      <c r="A1901" s="29"/>
      <c r="B1901" s="30"/>
      <c r="C1901" s="30"/>
      <c r="D1901" s="149"/>
      <c r="E1901" s="149"/>
      <c r="F1901" s="149"/>
      <c r="G1901" s="149"/>
      <c r="H1901" s="149"/>
      <c r="I1901" s="149"/>
      <c r="J1901" s="149"/>
      <c r="K1901" s="150"/>
      <c r="L1901" s="151"/>
      <c r="M1901" s="151"/>
      <c r="N1901" s="151"/>
      <c r="O1901" s="3"/>
      <c r="P1901" s="30"/>
      <c r="Q1901" s="23"/>
      <c r="R1901" s="3"/>
      <c r="S1901" s="131"/>
    </row>
    <row r="1902" spans="1:19" ht="15" customHeight="1">
      <c r="A1902" s="29"/>
      <c r="B1902" s="30"/>
      <c r="C1902" s="30"/>
      <c r="D1902" s="149"/>
      <c r="E1902" s="149"/>
      <c r="F1902" s="149"/>
      <c r="G1902" s="149"/>
      <c r="H1902" s="149"/>
      <c r="I1902" s="149"/>
      <c r="J1902" s="149"/>
      <c r="K1902" s="150"/>
      <c r="L1902" s="151"/>
      <c r="M1902" s="151"/>
      <c r="N1902" s="151"/>
      <c r="O1902" s="3"/>
      <c r="P1902" s="30"/>
      <c r="Q1902" s="23"/>
      <c r="R1902" s="3"/>
      <c r="S1902" s="131"/>
    </row>
    <row r="1903" spans="1:19" ht="15" customHeight="1">
      <c r="A1903" s="29"/>
      <c r="B1903" s="30"/>
      <c r="C1903" s="30"/>
      <c r="D1903" s="149"/>
      <c r="E1903" s="149"/>
      <c r="F1903" s="149"/>
      <c r="G1903" s="149"/>
      <c r="H1903" s="149"/>
      <c r="I1903" s="149"/>
      <c r="J1903" s="149"/>
      <c r="K1903" s="150"/>
      <c r="L1903" s="151"/>
      <c r="M1903" s="151"/>
      <c r="N1903" s="151"/>
      <c r="O1903" s="3"/>
      <c r="P1903" s="30"/>
      <c r="Q1903" s="23"/>
      <c r="R1903" s="3"/>
      <c r="S1903" s="131"/>
    </row>
    <row r="1904" spans="1:19" ht="15" customHeight="1">
      <c r="A1904" s="29"/>
      <c r="B1904" s="30"/>
      <c r="C1904" s="30"/>
      <c r="D1904" s="149"/>
      <c r="E1904" s="149"/>
      <c r="F1904" s="149"/>
      <c r="G1904" s="149"/>
      <c r="H1904" s="149"/>
      <c r="I1904" s="149"/>
      <c r="J1904" s="149"/>
      <c r="K1904" s="150"/>
      <c r="L1904" s="151"/>
      <c r="M1904" s="151"/>
      <c r="N1904" s="151"/>
      <c r="O1904" s="3"/>
      <c r="P1904" s="30"/>
      <c r="Q1904" s="23"/>
      <c r="R1904" s="3"/>
      <c r="S1904" s="131"/>
    </row>
    <row r="1905" spans="1:19" ht="15" customHeight="1">
      <c r="A1905" s="29"/>
      <c r="B1905" s="30"/>
      <c r="C1905" s="30"/>
      <c r="D1905" s="149"/>
      <c r="E1905" s="149"/>
      <c r="F1905" s="149"/>
      <c r="G1905" s="149"/>
      <c r="H1905" s="149"/>
      <c r="I1905" s="149"/>
      <c r="J1905" s="149"/>
      <c r="K1905" s="150"/>
      <c r="L1905" s="151"/>
      <c r="M1905" s="151"/>
      <c r="N1905" s="151"/>
      <c r="O1905" s="3"/>
      <c r="P1905" s="30"/>
      <c r="Q1905" s="23"/>
      <c r="R1905" s="3"/>
      <c r="S1905" s="131"/>
    </row>
    <row r="1906" spans="1:19" ht="15" customHeight="1">
      <c r="A1906" s="29"/>
      <c r="B1906" s="30"/>
      <c r="C1906" s="30"/>
      <c r="D1906" s="149"/>
      <c r="E1906" s="149"/>
      <c r="F1906" s="149"/>
      <c r="G1906" s="149"/>
      <c r="H1906" s="149"/>
      <c r="I1906" s="149"/>
      <c r="J1906" s="149"/>
      <c r="K1906" s="150"/>
      <c r="L1906" s="151"/>
      <c r="M1906" s="151"/>
      <c r="N1906" s="151"/>
      <c r="O1906" s="3"/>
      <c r="P1906" s="30"/>
      <c r="Q1906" s="23"/>
      <c r="R1906" s="3"/>
      <c r="S1906" s="131"/>
    </row>
    <row r="1907" spans="1:19" ht="15" customHeight="1">
      <c r="A1907" s="29"/>
      <c r="B1907" s="30"/>
      <c r="C1907" s="30"/>
      <c r="D1907" s="149"/>
      <c r="E1907" s="149"/>
      <c r="F1907" s="149"/>
      <c r="G1907" s="149"/>
      <c r="H1907" s="149"/>
      <c r="I1907" s="149"/>
      <c r="J1907" s="149"/>
      <c r="K1907" s="150"/>
      <c r="L1907" s="151"/>
      <c r="M1907" s="151"/>
      <c r="N1907" s="151"/>
      <c r="O1907" s="3"/>
      <c r="P1907" s="30"/>
      <c r="Q1907" s="23"/>
      <c r="R1907" s="3"/>
      <c r="S1907" s="131"/>
    </row>
    <row r="1908" spans="1:19" ht="15" customHeight="1">
      <c r="A1908" s="29"/>
      <c r="B1908" s="30"/>
      <c r="C1908" s="30"/>
      <c r="D1908" s="149"/>
      <c r="E1908" s="149"/>
      <c r="F1908" s="149"/>
      <c r="G1908" s="149"/>
      <c r="H1908" s="149"/>
      <c r="I1908" s="149"/>
      <c r="J1908" s="149"/>
      <c r="K1908" s="150"/>
      <c r="L1908" s="151"/>
      <c r="M1908" s="151"/>
      <c r="N1908" s="151"/>
      <c r="O1908" s="3"/>
      <c r="P1908" s="30"/>
      <c r="Q1908" s="23"/>
      <c r="R1908" s="3"/>
      <c r="S1908" s="131"/>
    </row>
    <row r="1909" spans="1:19" ht="15" customHeight="1">
      <c r="A1909" s="29"/>
      <c r="B1909" s="30"/>
      <c r="C1909" s="30"/>
      <c r="D1909" s="149"/>
      <c r="E1909" s="149"/>
      <c r="F1909" s="149"/>
      <c r="G1909" s="149"/>
      <c r="H1909" s="149"/>
      <c r="I1909" s="149"/>
      <c r="J1909" s="149"/>
      <c r="K1909" s="150"/>
      <c r="L1909" s="151"/>
      <c r="M1909" s="151"/>
      <c r="N1909" s="151"/>
      <c r="O1909" s="3"/>
      <c r="P1909" s="30"/>
      <c r="Q1909" s="23"/>
      <c r="R1909" s="3"/>
      <c r="S1909" s="131"/>
    </row>
    <row r="1910" spans="1:19" ht="15" customHeight="1">
      <c r="A1910" s="29"/>
      <c r="B1910" s="30"/>
      <c r="C1910" s="30"/>
      <c r="D1910" s="149"/>
      <c r="E1910" s="149"/>
      <c r="F1910" s="149"/>
      <c r="G1910" s="149"/>
      <c r="H1910" s="149"/>
      <c r="I1910" s="149"/>
      <c r="J1910" s="149"/>
      <c r="K1910" s="150"/>
      <c r="L1910" s="151"/>
      <c r="M1910" s="151"/>
      <c r="N1910" s="151"/>
      <c r="O1910" s="3"/>
      <c r="P1910" s="30"/>
      <c r="Q1910" s="23"/>
      <c r="R1910" s="3"/>
      <c r="S1910" s="131"/>
    </row>
    <row r="1911" spans="1:19" ht="15" customHeight="1">
      <c r="A1911" s="29"/>
      <c r="B1911" s="30"/>
      <c r="C1911" s="30"/>
      <c r="D1911" s="149"/>
      <c r="E1911" s="149"/>
      <c r="F1911" s="149"/>
      <c r="G1911" s="149"/>
      <c r="H1911" s="149"/>
      <c r="I1911" s="149"/>
      <c r="J1911" s="149"/>
      <c r="K1911" s="150"/>
      <c r="L1911" s="151"/>
      <c r="M1911" s="151"/>
      <c r="N1911" s="151"/>
      <c r="O1911" s="3"/>
      <c r="P1911" s="30"/>
      <c r="Q1911" s="23"/>
      <c r="R1911" s="3"/>
      <c r="S1911" s="131"/>
    </row>
    <row r="1912" spans="1:19" ht="15" customHeight="1">
      <c r="A1912" s="29"/>
      <c r="B1912" s="30"/>
      <c r="C1912" s="30"/>
      <c r="D1912" s="149"/>
      <c r="E1912" s="149"/>
      <c r="F1912" s="149"/>
      <c r="G1912" s="149"/>
      <c r="H1912" s="149"/>
      <c r="I1912" s="149"/>
      <c r="J1912" s="149"/>
      <c r="K1912" s="150"/>
      <c r="L1912" s="151"/>
      <c r="M1912" s="151"/>
      <c r="N1912" s="151"/>
      <c r="O1912" s="3"/>
      <c r="P1912" s="30"/>
      <c r="Q1912" s="23"/>
      <c r="R1912" s="3"/>
      <c r="S1912" s="131"/>
    </row>
    <row r="1913" spans="1:19" ht="15" customHeight="1">
      <c r="A1913" s="29"/>
      <c r="B1913" s="30"/>
      <c r="C1913" s="30"/>
      <c r="D1913" s="149"/>
      <c r="E1913" s="149"/>
      <c r="F1913" s="149"/>
      <c r="G1913" s="149"/>
      <c r="H1913" s="149"/>
      <c r="I1913" s="149"/>
      <c r="J1913" s="149"/>
      <c r="K1913" s="150"/>
      <c r="L1913" s="151"/>
      <c r="M1913" s="151"/>
      <c r="N1913" s="151"/>
      <c r="O1913" s="3"/>
      <c r="P1913" s="30"/>
      <c r="Q1913" s="23"/>
      <c r="R1913" s="3"/>
      <c r="S1913" s="131"/>
    </row>
    <row r="1914" spans="1:19" ht="15" customHeight="1">
      <c r="A1914" s="29"/>
      <c r="B1914" s="30"/>
      <c r="C1914" s="30"/>
      <c r="D1914" s="149"/>
      <c r="E1914" s="149"/>
      <c r="F1914" s="149"/>
      <c r="G1914" s="149"/>
      <c r="H1914" s="149"/>
      <c r="I1914" s="149"/>
      <c r="J1914" s="149"/>
      <c r="K1914" s="150"/>
      <c r="L1914" s="151"/>
      <c r="M1914" s="151"/>
      <c r="N1914" s="151"/>
      <c r="O1914" s="3"/>
      <c r="P1914" s="30"/>
      <c r="Q1914" s="23"/>
      <c r="R1914" s="3"/>
      <c r="S1914" s="131"/>
    </row>
    <row r="1915" spans="1:19" ht="15" customHeight="1">
      <c r="A1915" s="29"/>
      <c r="B1915" s="30"/>
      <c r="C1915" s="30"/>
      <c r="D1915" s="149"/>
      <c r="E1915" s="149"/>
      <c r="F1915" s="149"/>
      <c r="G1915" s="149"/>
      <c r="H1915" s="149"/>
      <c r="I1915" s="149"/>
      <c r="J1915" s="149"/>
      <c r="K1915" s="150"/>
      <c r="L1915" s="151"/>
      <c r="M1915" s="151"/>
      <c r="N1915" s="151"/>
      <c r="O1915" s="3"/>
      <c r="P1915" s="30"/>
      <c r="Q1915" s="23"/>
      <c r="R1915" s="3"/>
      <c r="S1915" s="131"/>
    </row>
    <row r="1916" spans="1:19" ht="15" customHeight="1">
      <c r="A1916" s="29"/>
      <c r="B1916" s="30"/>
      <c r="C1916" s="30"/>
      <c r="D1916" s="149"/>
      <c r="E1916" s="149"/>
      <c r="F1916" s="149"/>
      <c r="G1916" s="149"/>
      <c r="H1916" s="149"/>
      <c r="I1916" s="149"/>
      <c r="J1916" s="149"/>
      <c r="K1916" s="150"/>
      <c r="L1916" s="151"/>
      <c r="M1916" s="151"/>
      <c r="N1916" s="151"/>
      <c r="O1916" s="3"/>
      <c r="P1916" s="30"/>
      <c r="Q1916" s="23"/>
      <c r="R1916" s="3"/>
      <c r="S1916" s="131"/>
    </row>
    <row r="1917" spans="1:19" ht="15" customHeight="1">
      <c r="A1917" s="29"/>
      <c r="B1917" s="30"/>
      <c r="C1917" s="30"/>
      <c r="D1917" s="149"/>
      <c r="E1917" s="149"/>
      <c r="F1917" s="149"/>
      <c r="G1917" s="149"/>
      <c r="H1917" s="149"/>
      <c r="I1917" s="149"/>
      <c r="J1917" s="149"/>
      <c r="K1917" s="150"/>
      <c r="L1917" s="151"/>
      <c r="M1917" s="151"/>
      <c r="N1917" s="151"/>
      <c r="O1917" s="3"/>
      <c r="P1917" s="30"/>
      <c r="Q1917" s="23"/>
      <c r="R1917" s="3"/>
      <c r="S1917" s="131"/>
    </row>
    <row r="1918" spans="1:19" ht="15" customHeight="1">
      <c r="A1918" s="29"/>
      <c r="B1918" s="30"/>
      <c r="C1918" s="30"/>
      <c r="D1918" s="149"/>
      <c r="E1918" s="149"/>
      <c r="F1918" s="149"/>
      <c r="G1918" s="149"/>
      <c r="H1918" s="149"/>
      <c r="I1918" s="149"/>
      <c r="J1918" s="149"/>
      <c r="K1918" s="150"/>
      <c r="L1918" s="151"/>
      <c r="M1918" s="151"/>
      <c r="N1918" s="151"/>
      <c r="O1918" s="3"/>
      <c r="P1918" s="30"/>
      <c r="Q1918" s="23"/>
      <c r="R1918" s="3"/>
      <c r="S1918" s="131"/>
    </row>
    <row r="1919" spans="1:19" ht="15" customHeight="1">
      <c r="A1919" s="29"/>
      <c r="B1919" s="30"/>
      <c r="C1919" s="30"/>
      <c r="D1919" s="149"/>
      <c r="E1919" s="149"/>
      <c r="F1919" s="149"/>
      <c r="G1919" s="149"/>
      <c r="H1919" s="149"/>
      <c r="I1919" s="149"/>
      <c r="J1919" s="149"/>
      <c r="K1919" s="150"/>
      <c r="L1919" s="151"/>
      <c r="M1919" s="151"/>
      <c r="N1919" s="151"/>
      <c r="O1919" s="3"/>
      <c r="P1919" s="30"/>
      <c r="Q1919" s="23"/>
      <c r="R1919" s="3"/>
      <c r="S1919" s="131"/>
    </row>
    <row r="1920" spans="1:19" ht="15" customHeight="1">
      <c r="A1920" s="29"/>
      <c r="B1920" s="30"/>
      <c r="C1920" s="30"/>
      <c r="D1920" s="149"/>
      <c r="E1920" s="149"/>
      <c r="F1920" s="149"/>
      <c r="G1920" s="149"/>
      <c r="H1920" s="149"/>
      <c r="I1920" s="149"/>
      <c r="J1920" s="149"/>
      <c r="K1920" s="150"/>
      <c r="L1920" s="151"/>
      <c r="M1920" s="151"/>
      <c r="N1920" s="151"/>
      <c r="O1920" s="3"/>
      <c r="P1920" s="30"/>
      <c r="Q1920" s="23"/>
      <c r="R1920" s="3"/>
      <c r="S1920" s="131"/>
    </row>
    <row r="1921" spans="1:19" ht="15" customHeight="1">
      <c r="A1921" s="29"/>
      <c r="B1921" s="30"/>
      <c r="C1921" s="30"/>
      <c r="D1921" s="149"/>
      <c r="E1921" s="149"/>
      <c r="F1921" s="149"/>
      <c r="G1921" s="149"/>
      <c r="H1921" s="149"/>
      <c r="I1921" s="149"/>
      <c r="J1921" s="149"/>
      <c r="K1921" s="150"/>
      <c r="L1921" s="151"/>
      <c r="M1921" s="151"/>
      <c r="N1921" s="151"/>
      <c r="O1921" s="3"/>
      <c r="P1921" s="30"/>
      <c r="Q1921" s="23"/>
      <c r="R1921" s="3"/>
      <c r="S1921" s="131"/>
    </row>
    <row r="1922" spans="1:19" ht="15" customHeight="1">
      <c r="A1922" s="29"/>
      <c r="B1922" s="30"/>
      <c r="C1922" s="30"/>
      <c r="D1922" s="149"/>
      <c r="E1922" s="149"/>
      <c r="F1922" s="149"/>
      <c r="G1922" s="149"/>
      <c r="H1922" s="149"/>
      <c r="I1922" s="149"/>
      <c r="J1922" s="149"/>
      <c r="K1922" s="150"/>
      <c r="L1922" s="151"/>
      <c r="M1922" s="151"/>
      <c r="N1922" s="151"/>
      <c r="O1922" s="3"/>
      <c r="P1922" s="30"/>
      <c r="Q1922" s="23"/>
      <c r="R1922" s="3"/>
      <c r="S1922" s="131"/>
    </row>
    <row r="1923" spans="1:19" ht="15" customHeight="1">
      <c r="A1923" s="29"/>
      <c r="B1923" s="30"/>
      <c r="C1923" s="30"/>
      <c r="D1923" s="149"/>
      <c r="E1923" s="149"/>
      <c r="F1923" s="149"/>
      <c r="G1923" s="149"/>
      <c r="H1923" s="149"/>
      <c r="I1923" s="149"/>
      <c r="J1923" s="149"/>
      <c r="K1923" s="150"/>
      <c r="L1923" s="151"/>
      <c r="M1923" s="151"/>
      <c r="N1923" s="151"/>
      <c r="O1923" s="3"/>
      <c r="P1923" s="30"/>
      <c r="Q1923" s="23"/>
      <c r="R1923" s="3"/>
      <c r="S1923" s="131"/>
    </row>
    <row r="1924" spans="1:19" ht="15" customHeight="1">
      <c r="A1924" s="29"/>
      <c r="B1924" s="30"/>
      <c r="C1924" s="30"/>
      <c r="D1924" s="149"/>
      <c r="E1924" s="149"/>
      <c r="F1924" s="149"/>
      <c r="G1924" s="149"/>
      <c r="H1924" s="149"/>
      <c r="I1924" s="149"/>
      <c r="J1924" s="149"/>
      <c r="K1924" s="150"/>
      <c r="L1924" s="151"/>
      <c r="M1924" s="151"/>
      <c r="N1924" s="151"/>
      <c r="O1924" s="3"/>
      <c r="P1924" s="30"/>
      <c r="Q1924" s="23"/>
      <c r="R1924" s="3"/>
      <c r="S1924" s="131"/>
    </row>
    <row r="1925" spans="1:19" ht="15" customHeight="1">
      <c r="A1925" s="29"/>
      <c r="B1925" s="30"/>
      <c r="C1925" s="30"/>
      <c r="D1925" s="149"/>
      <c r="E1925" s="149"/>
      <c r="F1925" s="149"/>
      <c r="G1925" s="149"/>
      <c r="H1925" s="149"/>
      <c r="I1925" s="149"/>
      <c r="J1925" s="149"/>
      <c r="K1925" s="150"/>
      <c r="L1925" s="151"/>
      <c r="M1925" s="151"/>
      <c r="N1925" s="151"/>
      <c r="O1925" s="3"/>
      <c r="P1925" s="30"/>
      <c r="Q1925" s="23"/>
      <c r="R1925" s="3"/>
      <c r="S1925" s="131"/>
    </row>
    <row r="1926" spans="1:19" ht="15" customHeight="1">
      <c r="A1926" s="29"/>
      <c r="B1926" s="30"/>
      <c r="C1926" s="30"/>
      <c r="D1926" s="149"/>
      <c r="E1926" s="149"/>
      <c r="F1926" s="149"/>
      <c r="G1926" s="149"/>
      <c r="H1926" s="149"/>
      <c r="I1926" s="149"/>
      <c r="J1926" s="149"/>
      <c r="K1926" s="150"/>
      <c r="L1926" s="151"/>
      <c r="M1926" s="151"/>
      <c r="N1926" s="151"/>
      <c r="O1926" s="3"/>
      <c r="P1926" s="30"/>
      <c r="Q1926" s="23"/>
      <c r="R1926" s="3"/>
      <c r="S1926" s="131"/>
    </row>
    <row r="1927" spans="1:19" ht="15" customHeight="1">
      <c r="A1927" s="29"/>
      <c r="B1927" s="30"/>
      <c r="C1927" s="30"/>
      <c r="D1927" s="149"/>
      <c r="E1927" s="149"/>
      <c r="F1927" s="149"/>
      <c r="G1927" s="149"/>
      <c r="H1927" s="149"/>
      <c r="I1927" s="149"/>
      <c r="J1927" s="149"/>
      <c r="K1927" s="150"/>
      <c r="L1927" s="151"/>
      <c r="M1927" s="151"/>
      <c r="N1927" s="151"/>
      <c r="O1927" s="3"/>
      <c r="P1927" s="30"/>
      <c r="Q1927" s="23"/>
      <c r="R1927" s="3"/>
      <c r="S1927" s="131"/>
    </row>
    <row r="1928" spans="1:19" ht="15" customHeight="1">
      <c r="A1928" s="29"/>
      <c r="B1928" s="30"/>
      <c r="C1928" s="30"/>
      <c r="D1928" s="149"/>
      <c r="E1928" s="149"/>
      <c r="F1928" s="149"/>
      <c r="G1928" s="149"/>
      <c r="H1928" s="149"/>
      <c r="I1928" s="149"/>
      <c r="J1928" s="149"/>
      <c r="K1928" s="150"/>
      <c r="L1928" s="151"/>
      <c r="M1928" s="151"/>
      <c r="N1928" s="151"/>
      <c r="O1928" s="3"/>
      <c r="P1928" s="30"/>
      <c r="Q1928" s="23"/>
      <c r="R1928" s="3"/>
      <c r="S1928" s="131"/>
    </row>
    <row r="1929" spans="1:19" ht="15" customHeight="1">
      <c r="A1929" s="29"/>
      <c r="B1929" s="30"/>
      <c r="C1929" s="30"/>
      <c r="D1929" s="149"/>
      <c r="E1929" s="149"/>
      <c r="F1929" s="149"/>
      <c r="G1929" s="149"/>
      <c r="H1929" s="149"/>
      <c r="I1929" s="149"/>
      <c r="J1929" s="149"/>
      <c r="K1929" s="150"/>
      <c r="L1929" s="151"/>
      <c r="M1929" s="151"/>
      <c r="N1929" s="151"/>
      <c r="O1929" s="3"/>
      <c r="P1929" s="30"/>
      <c r="Q1929" s="23"/>
      <c r="R1929" s="3"/>
      <c r="S1929" s="131"/>
    </row>
    <row r="1930" spans="1:19" ht="15" customHeight="1">
      <c r="A1930" s="29"/>
      <c r="B1930" s="30"/>
      <c r="C1930" s="30"/>
      <c r="D1930" s="149"/>
      <c r="E1930" s="149"/>
      <c r="F1930" s="149"/>
      <c r="G1930" s="149"/>
      <c r="H1930" s="149"/>
      <c r="I1930" s="149"/>
      <c r="J1930" s="149"/>
      <c r="K1930" s="150"/>
      <c r="L1930" s="151"/>
      <c r="M1930" s="151"/>
      <c r="N1930" s="151"/>
      <c r="O1930" s="3"/>
      <c r="P1930" s="30"/>
      <c r="Q1930" s="23"/>
      <c r="R1930" s="3"/>
      <c r="S1930" s="131"/>
    </row>
    <row r="1931" spans="1:19" ht="15" customHeight="1">
      <c r="A1931" s="29"/>
      <c r="B1931" s="30"/>
      <c r="C1931" s="30"/>
      <c r="D1931" s="149"/>
      <c r="E1931" s="149"/>
      <c r="F1931" s="149"/>
      <c r="G1931" s="149"/>
      <c r="H1931" s="149"/>
      <c r="I1931" s="149"/>
      <c r="J1931" s="149"/>
      <c r="K1931" s="150"/>
      <c r="L1931" s="151"/>
      <c r="M1931" s="151"/>
      <c r="N1931" s="151"/>
      <c r="O1931" s="3"/>
      <c r="P1931" s="30"/>
      <c r="Q1931" s="23"/>
      <c r="R1931" s="3"/>
      <c r="S1931" s="131"/>
    </row>
    <row r="1932" spans="1:19" ht="15" customHeight="1">
      <c r="A1932" s="29"/>
      <c r="B1932" s="30"/>
      <c r="C1932" s="30"/>
      <c r="D1932" s="149"/>
      <c r="E1932" s="149"/>
      <c r="F1932" s="149"/>
      <c r="G1932" s="149"/>
      <c r="H1932" s="149"/>
      <c r="I1932" s="149"/>
      <c r="J1932" s="149"/>
      <c r="K1932" s="150"/>
      <c r="L1932" s="151"/>
      <c r="M1932" s="151"/>
      <c r="N1932" s="151"/>
      <c r="O1932" s="3"/>
      <c r="P1932" s="30"/>
      <c r="Q1932" s="23"/>
      <c r="R1932" s="3"/>
      <c r="S1932" s="131"/>
    </row>
    <row r="1933" spans="1:19" ht="15" customHeight="1">
      <c r="A1933" s="29"/>
      <c r="B1933" s="30"/>
      <c r="C1933" s="30"/>
      <c r="D1933" s="149"/>
      <c r="E1933" s="149"/>
      <c r="F1933" s="149"/>
      <c r="G1933" s="149"/>
      <c r="H1933" s="149"/>
      <c r="I1933" s="149"/>
      <c r="J1933" s="149"/>
      <c r="K1933" s="150"/>
      <c r="L1933" s="151"/>
      <c r="M1933" s="151"/>
      <c r="N1933" s="151"/>
      <c r="O1933" s="3"/>
      <c r="P1933" s="30"/>
      <c r="Q1933" s="23"/>
      <c r="R1933" s="3"/>
      <c r="S1933" s="131"/>
    </row>
    <row r="1934" spans="1:19" ht="15" customHeight="1">
      <c r="A1934" s="29"/>
      <c r="B1934" s="30"/>
      <c r="C1934" s="30"/>
      <c r="D1934" s="149"/>
      <c r="E1934" s="149"/>
      <c r="F1934" s="149"/>
      <c r="G1934" s="149"/>
      <c r="H1934" s="149"/>
      <c r="I1934" s="149"/>
      <c r="J1934" s="149"/>
      <c r="K1934" s="150"/>
      <c r="L1934" s="151"/>
      <c r="M1934" s="151"/>
      <c r="N1934" s="151"/>
      <c r="O1934" s="3"/>
      <c r="P1934" s="30"/>
      <c r="Q1934" s="23"/>
      <c r="R1934" s="3"/>
      <c r="S1934" s="131"/>
    </row>
    <row r="1935" spans="1:19" ht="15" customHeight="1">
      <c r="A1935" s="29"/>
      <c r="B1935" s="30"/>
      <c r="C1935" s="30"/>
      <c r="D1935" s="149"/>
      <c r="E1935" s="149"/>
      <c r="F1935" s="149"/>
      <c r="G1935" s="149"/>
      <c r="H1935" s="149"/>
      <c r="I1935" s="149"/>
      <c r="J1935" s="149"/>
      <c r="K1935" s="150"/>
      <c r="L1935" s="151"/>
      <c r="M1935" s="151"/>
      <c r="N1935" s="151"/>
      <c r="O1935" s="3"/>
      <c r="P1935" s="30"/>
      <c r="Q1935" s="23"/>
      <c r="R1935" s="3"/>
      <c r="S1935" s="131"/>
    </row>
    <row r="1936" spans="1:19" ht="15" customHeight="1">
      <c r="A1936" s="29"/>
      <c r="B1936" s="30"/>
      <c r="C1936" s="30"/>
      <c r="D1936" s="149"/>
      <c r="E1936" s="149"/>
      <c r="F1936" s="149"/>
      <c r="G1936" s="149"/>
      <c r="H1936" s="149"/>
      <c r="I1936" s="149"/>
      <c r="J1936" s="149"/>
      <c r="K1936" s="150"/>
      <c r="L1936" s="151"/>
      <c r="M1936" s="151"/>
      <c r="N1936" s="151"/>
      <c r="O1936" s="3"/>
      <c r="P1936" s="30"/>
      <c r="Q1936" s="23"/>
      <c r="R1936" s="3"/>
      <c r="S1936" s="131"/>
    </row>
    <row r="1937" spans="1:19" ht="15" customHeight="1">
      <c r="A1937" s="29"/>
      <c r="B1937" s="30"/>
      <c r="C1937" s="30"/>
      <c r="D1937" s="149"/>
      <c r="E1937" s="149"/>
      <c r="F1937" s="149"/>
      <c r="G1937" s="149"/>
      <c r="H1937" s="149"/>
      <c r="I1937" s="149"/>
      <c r="J1937" s="149"/>
      <c r="K1937" s="150"/>
      <c r="L1937" s="151"/>
      <c r="M1937" s="151"/>
      <c r="N1937" s="151"/>
      <c r="O1937" s="3"/>
      <c r="P1937" s="30"/>
      <c r="Q1937" s="23"/>
      <c r="R1937" s="3"/>
      <c r="S1937" s="131"/>
    </row>
    <row r="1938" spans="1:19" ht="15" customHeight="1">
      <c r="A1938" s="29"/>
      <c r="B1938" s="30"/>
      <c r="C1938" s="30"/>
      <c r="D1938" s="149"/>
      <c r="E1938" s="149"/>
      <c r="F1938" s="149"/>
      <c r="G1938" s="149"/>
      <c r="H1938" s="149"/>
      <c r="I1938" s="149"/>
      <c r="J1938" s="149"/>
      <c r="K1938" s="150"/>
      <c r="L1938" s="151"/>
      <c r="M1938" s="151"/>
      <c r="N1938" s="151"/>
      <c r="O1938" s="3"/>
      <c r="P1938" s="30"/>
      <c r="Q1938" s="23"/>
      <c r="R1938" s="3"/>
      <c r="S1938" s="131"/>
    </row>
    <row r="1939" spans="1:19" ht="15" customHeight="1">
      <c r="A1939" s="29"/>
      <c r="B1939" s="30"/>
      <c r="C1939" s="30"/>
      <c r="D1939" s="149"/>
      <c r="E1939" s="149"/>
      <c r="F1939" s="149"/>
      <c r="G1939" s="149"/>
      <c r="H1939" s="149"/>
      <c r="I1939" s="149"/>
      <c r="J1939" s="149"/>
      <c r="K1939" s="150"/>
      <c r="L1939" s="151"/>
      <c r="M1939" s="151"/>
      <c r="N1939" s="151"/>
      <c r="O1939" s="3"/>
      <c r="P1939" s="30"/>
      <c r="Q1939" s="23"/>
      <c r="R1939" s="3"/>
      <c r="S1939" s="131"/>
    </row>
    <row r="1940" spans="1:19" ht="15" customHeight="1">
      <c r="A1940" s="29"/>
      <c r="B1940" s="30"/>
      <c r="C1940" s="30"/>
      <c r="D1940" s="149"/>
      <c r="E1940" s="149"/>
      <c r="F1940" s="149"/>
      <c r="G1940" s="149"/>
      <c r="H1940" s="149"/>
      <c r="I1940" s="149"/>
      <c r="J1940" s="149"/>
      <c r="K1940" s="150"/>
      <c r="L1940" s="151"/>
      <c r="M1940" s="151"/>
      <c r="N1940" s="151"/>
      <c r="O1940" s="3"/>
      <c r="P1940" s="30"/>
      <c r="Q1940" s="23"/>
      <c r="R1940" s="3"/>
      <c r="S1940" s="131"/>
    </row>
    <row r="1941" spans="1:19" ht="15" customHeight="1">
      <c r="A1941" s="29"/>
      <c r="B1941" s="30"/>
      <c r="C1941" s="30"/>
      <c r="D1941" s="149"/>
      <c r="E1941" s="149"/>
      <c r="F1941" s="149"/>
      <c r="G1941" s="149"/>
      <c r="H1941" s="149"/>
      <c r="I1941" s="149"/>
      <c r="J1941" s="149"/>
      <c r="K1941" s="150"/>
      <c r="L1941" s="151"/>
      <c r="M1941" s="151"/>
      <c r="N1941" s="151"/>
      <c r="O1941" s="3"/>
      <c r="P1941" s="30"/>
      <c r="Q1941" s="23"/>
      <c r="R1941" s="3"/>
      <c r="S1941" s="131"/>
    </row>
    <row r="1942" spans="1:19" ht="15" customHeight="1">
      <c r="A1942" s="29"/>
      <c r="B1942" s="30"/>
      <c r="C1942" s="30"/>
      <c r="D1942" s="149"/>
      <c r="E1942" s="149"/>
      <c r="F1942" s="149"/>
      <c r="G1942" s="149"/>
      <c r="H1942" s="149"/>
      <c r="I1942" s="149"/>
      <c r="J1942" s="149"/>
      <c r="K1942" s="150"/>
      <c r="L1942" s="151"/>
      <c r="M1942" s="151"/>
      <c r="N1942" s="151"/>
      <c r="O1942" s="3"/>
      <c r="P1942" s="30"/>
      <c r="Q1942" s="23"/>
      <c r="R1942" s="3"/>
      <c r="S1942" s="131"/>
    </row>
    <row r="1943" spans="1:19" ht="15" customHeight="1">
      <c r="A1943" s="29"/>
      <c r="B1943" s="30"/>
      <c r="C1943" s="30"/>
      <c r="D1943" s="149"/>
      <c r="E1943" s="149"/>
      <c r="F1943" s="149"/>
      <c r="G1943" s="149"/>
      <c r="H1943" s="149"/>
      <c r="I1943" s="149"/>
      <c r="J1943" s="149"/>
      <c r="K1943" s="150"/>
      <c r="L1943" s="151"/>
      <c r="M1943" s="151"/>
      <c r="N1943" s="151"/>
      <c r="O1943" s="3"/>
      <c r="P1943" s="30"/>
      <c r="Q1943" s="23"/>
      <c r="R1943" s="3"/>
      <c r="S1943" s="131"/>
    </row>
    <row r="1944" spans="1:19" ht="15" customHeight="1">
      <c r="A1944" s="29"/>
      <c r="B1944" s="30"/>
      <c r="C1944" s="30"/>
      <c r="D1944" s="149"/>
      <c r="E1944" s="149"/>
      <c r="F1944" s="149"/>
      <c r="G1944" s="149"/>
      <c r="H1944" s="149"/>
      <c r="I1944" s="149"/>
      <c r="J1944" s="149"/>
      <c r="K1944" s="150"/>
      <c r="L1944" s="151"/>
      <c r="M1944" s="151"/>
      <c r="N1944" s="151"/>
      <c r="O1944" s="3"/>
      <c r="P1944" s="30"/>
      <c r="Q1944" s="23"/>
      <c r="R1944" s="3"/>
      <c r="S1944" s="131"/>
    </row>
    <row r="1945" spans="1:19" ht="15" customHeight="1">
      <c r="A1945" s="29"/>
      <c r="B1945" s="30"/>
      <c r="C1945" s="30"/>
      <c r="D1945" s="149"/>
      <c r="E1945" s="149"/>
      <c r="F1945" s="149"/>
      <c r="G1945" s="149"/>
      <c r="H1945" s="149"/>
      <c r="I1945" s="149"/>
      <c r="J1945" s="149"/>
      <c r="K1945" s="150"/>
      <c r="L1945" s="151"/>
      <c r="M1945" s="151"/>
      <c r="N1945" s="151"/>
      <c r="O1945" s="3"/>
      <c r="P1945" s="30"/>
      <c r="Q1945" s="23"/>
      <c r="R1945" s="3"/>
      <c r="S1945" s="131"/>
    </row>
    <row r="1946" spans="1:19" ht="15" customHeight="1">
      <c r="A1946" s="29"/>
      <c r="B1946" s="30"/>
      <c r="C1946" s="30"/>
      <c r="D1946" s="149"/>
      <c r="E1946" s="149"/>
      <c r="F1946" s="149"/>
      <c r="G1946" s="149"/>
      <c r="H1946" s="149"/>
      <c r="I1946" s="149"/>
      <c r="J1946" s="149"/>
      <c r="K1946" s="150"/>
      <c r="L1946" s="151"/>
      <c r="M1946" s="151"/>
      <c r="N1946" s="151"/>
      <c r="O1946" s="3"/>
      <c r="P1946" s="30"/>
      <c r="Q1946" s="23"/>
      <c r="R1946" s="3"/>
      <c r="S1946" s="131"/>
    </row>
    <row r="1947" spans="1:19" ht="15" customHeight="1">
      <c r="A1947" s="29"/>
      <c r="B1947" s="30"/>
      <c r="C1947" s="30"/>
      <c r="D1947" s="149"/>
      <c r="E1947" s="149"/>
      <c r="F1947" s="149"/>
      <c r="G1947" s="149"/>
      <c r="H1947" s="149"/>
      <c r="I1947" s="149"/>
      <c r="J1947" s="149"/>
      <c r="K1947" s="150"/>
      <c r="L1947" s="151"/>
      <c r="M1947" s="151"/>
      <c r="N1947" s="151"/>
      <c r="O1947" s="3"/>
      <c r="P1947" s="30"/>
      <c r="Q1947" s="23"/>
      <c r="R1947" s="3"/>
      <c r="S1947" s="131"/>
    </row>
    <row r="1948" spans="1:19" ht="15" customHeight="1">
      <c r="A1948" s="29"/>
      <c r="B1948" s="30"/>
      <c r="C1948" s="30"/>
      <c r="D1948" s="149"/>
      <c r="E1948" s="149"/>
      <c r="F1948" s="149"/>
      <c r="G1948" s="149"/>
      <c r="H1948" s="149"/>
      <c r="I1948" s="149"/>
      <c r="J1948" s="149"/>
      <c r="K1948" s="150"/>
      <c r="L1948" s="151"/>
      <c r="M1948" s="151"/>
      <c r="N1948" s="151"/>
      <c r="O1948" s="3"/>
      <c r="P1948" s="30"/>
      <c r="Q1948" s="23"/>
      <c r="R1948" s="3"/>
      <c r="S1948" s="131"/>
    </row>
    <row r="1949" spans="1:19" ht="15" customHeight="1">
      <c r="A1949" s="29"/>
      <c r="B1949" s="30"/>
      <c r="C1949" s="30"/>
      <c r="D1949" s="149"/>
      <c r="E1949" s="149"/>
      <c r="F1949" s="149"/>
      <c r="G1949" s="149"/>
      <c r="H1949" s="149"/>
      <c r="I1949" s="149"/>
      <c r="J1949" s="149"/>
      <c r="K1949" s="150"/>
      <c r="L1949" s="151"/>
      <c r="M1949" s="151"/>
      <c r="N1949" s="151"/>
      <c r="O1949" s="3"/>
      <c r="P1949" s="30"/>
      <c r="Q1949" s="23"/>
      <c r="R1949" s="3"/>
      <c r="S1949" s="131"/>
    </row>
    <row r="1950" spans="1:19" ht="15" customHeight="1">
      <c r="A1950" s="29"/>
      <c r="B1950" s="30"/>
      <c r="C1950" s="30"/>
      <c r="D1950" s="149"/>
      <c r="E1950" s="149"/>
      <c r="F1950" s="149"/>
      <c r="G1950" s="149"/>
      <c r="H1950" s="149"/>
      <c r="I1950" s="149"/>
      <c r="J1950" s="149"/>
      <c r="K1950" s="150"/>
      <c r="L1950" s="151"/>
      <c r="M1950" s="151"/>
      <c r="N1950" s="151"/>
      <c r="O1950" s="3"/>
      <c r="P1950" s="30"/>
      <c r="Q1950" s="23"/>
      <c r="R1950" s="3"/>
      <c r="S1950" s="131"/>
    </row>
    <row r="1951" spans="1:19" ht="15" customHeight="1">
      <c r="A1951" s="29"/>
      <c r="B1951" s="30"/>
      <c r="C1951" s="30"/>
      <c r="D1951" s="149"/>
      <c r="E1951" s="149"/>
      <c r="F1951" s="149"/>
      <c r="G1951" s="149"/>
      <c r="H1951" s="149"/>
      <c r="I1951" s="149"/>
      <c r="J1951" s="149"/>
      <c r="K1951" s="150"/>
      <c r="L1951" s="151"/>
      <c r="M1951" s="151"/>
      <c r="N1951" s="151"/>
      <c r="O1951" s="3"/>
      <c r="P1951" s="30"/>
      <c r="Q1951" s="23"/>
      <c r="R1951" s="3"/>
      <c r="S1951" s="131"/>
    </row>
    <row r="1952" spans="1:19" ht="15" customHeight="1">
      <c r="A1952" s="29"/>
      <c r="B1952" s="30"/>
      <c r="C1952" s="30"/>
      <c r="D1952" s="149"/>
      <c r="E1952" s="149"/>
      <c r="F1952" s="149"/>
      <c r="G1952" s="149"/>
      <c r="H1952" s="149"/>
      <c r="I1952" s="149"/>
      <c r="J1952" s="149"/>
      <c r="K1952" s="150"/>
      <c r="L1952" s="151"/>
      <c r="M1952" s="151"/>
      <c r="N1952" s="151"/>
      <c r="O1952" s="3"/>
      <c r="P1952" s="30"/>
      <c r="Q1952" s="23"/>
      <c r="R1952" s="3"/>
      <c r="S1952" s="131"/>
    </row>
    <row r="1953" spans="1:19" ht="15" customHeight="1">
      <c r="A1953" s="29"/>
      <c r="B1953" s="30"/>
      <c r="C1953" s="30"/>
      <c r="D1953" s="149"/>
      <c r="E1953" s="149"/>
      <c r="F1953" s="149"/>
      <c r="G1953" s="149"/>
      <c r="H1953" s="149"/>
      <c r="I1953" s="149"/>
      <c r="J1953" s="149"/>
      <c r="K1953" s="150"/>
      <c r="L1953" s="151"/>
      <c r="M1953" s="151"/>
      <c r="N1953" s="151"/>
      <c r="O1953" s="3"/>
      <c r="P1953" s="30"/>
      <c r="Q1953" s="23"/>
      <c r="R1953" s="3"/>
      <c r="S1953" s="131"/>
    </row>
    <row r="1954" spans="1:19" ht="15" customHeight="1">
      <c r="A1954" s="29"/>
      <c r="B1954" s="30"/>
      <c r="C1954" s="30"/>
      <c r="D1954" s="149"/>
      <c r="E1954" s="149"/>
      <c r="F1954" s="149"/>
      <c r="G1954" s="149"/>
      <c r="H1954" s="149"/>
      <c r="I1954" s="149"/>
      <c r="J1954" s="149"/>
      <c r="K1954" s="150"/>
      <c r="L1954" s="151"/>
      <c r="M1954" s="151"/>
      <c r="N1954" s="151"/>
      <c r="O1954" s="3"/>
      <c r="P1954" s="30"/>
      <c r="Q1954" s="23"/>
      <c r="R1954" s="3"/>
      <c r="S1954" s="131"/>
    </row>
    <row r="1955" spans="1:19" ht="15" customHeight="1">
      <c r="A1955" s="29"/>
      <c r="B1955" s="30"/>
      <c r="C1955" s="30"/>
      <c r="D1955" s="149"/>
      <c r="E1955" s="149"/>
      <c r="F1955" s="149"/>
      <c r="G1955" s="149"/>
      <c r="H1955" s="149"/>
      <c r="I1955" s="149"/>
      <c r="J1955" s="149"/>
      <c r="K1955" s="150"/>
      <c r="L1955" s="151"/>
      <c r="M1955" s="151"/>
      <c r="N1955" s="151"/>
      <c r="O1955" s="3"/>
      <c r="P1955" s="30"/>
      <c r="Q1955" s="23"/>
      <c r="R1955" s="3"/>
      <c r="S1955" s="131"/>
    </row>
    <row r="1956" spans="1:19" ht="15" customHeight="1">
      <c r="A1956" s="29"/>
      <c r="B1956" s="30"/>
      <c r="C1956" s="30"/>
      <c r="D1956" s="149"/>
      <c r="E1956" s="149"/>
      <c r="F1956" s="149"/>
      <c r="G1956" s="149"/>
      <c r="H1956" s="149"/>
      <c r="I1956" s="149"/>
      <c r="J1956" s="149"/>
      <c r="K1956" s="150"/>
      <c r="L1956" s="151"/>
      <c r="M1956" s="151"/>
      <c r="N1956" s="151"/>
      <c r="O1956" s="3"/>
      <c r="P1956" s="30"/>
      <c r="Q1956" s="23"/>
      <c r="R1956" s="3"/>
      <c r="S1956" s="131"/>
    </row>
    <row r="1957" spans="1:19" ht="15" customHeight="1">
      <c r="A1957" s="29"/>
      <c r="B1957" s="30"/>
      <c r="C1957" s="30"/>
      <c r="D1957" s="149"/>
      <c r="E1957" s="149"/>
      <c r="F1957" s="149"/>
      <c r="G1957" s="149"/>
      <c r="H1957" s="149"/>
      <c r="I1957" s="149"/>
      <c r="J1957" s="149"/>
      <c r="K1957" s="150"/>
      <c r="L1957" s="151"/>
      <c r="M1957" s="151"/>
      <c r="N1957" s="151"/>
      <c r="O1957" s="3"/>
      <c r="P1957" s="30"/>
      <c r="Q1957" s="23"/>
      <c r="R1957" s="3"/>
      <c r="S1957" s="131"/>
    </row>
    <row r="1958" spans="1:19" ht="15" customHeight="1">
      <c r="A1958" s="29"/>
      <c r="B1958" s="30"/>
      <c r="C1958" s="30"/>
      <c r="D1958" s="149"/>
      <c r="E1958" s="149"/>
      <c r="F1958" s="149"/>
      <c r="G1958" s="149"/>
      <c r="H1958" s="149"/>
      <c r="I1958" s="149"/>
      <c r="J1958" s="149"/>
      <c r="K1958" s="150"/>
      <c r="L1958" s="151"/>
      <c r="M1958" s="151"/>
      <c r="N1958" s="151"/>
      <c r="O1958" s="3"/>
      <c r="P1958" s="30"/>
      <c r="Q1958" s="23"/>
      <c r="R1958" s="3"/>
      <c r="S1958" s="131"/>
    </row>
    <row r="1959" spans="1:19" ht="15" customHeight="1">
      <c r="A1959" s="29"/>
      <c r="B1959" s="30"/>
      <c r="C1959" s="30"/>
      <c r="D1959" s="149"/>
      <c r="E1959" s="149"/>
      <c r="F1959" s="149"/>
      <c r="G1959" s="149"/>
      <c r="H1959" s="149"/>
      <c r="I1959" s="149"/>
      <c r="J1959" s="149"/>
      <c r="K1959" s="150"/>
      <c r="L1959" s="151"/>
      <c r="M1959" s="151"/>
      <c r="N1959" s="151"/>
      <c r="O1959" s="3"/>
      <c r="P1959" s="30"/>
      <c r="Q1959" s="23"/>
      <c r="R1959" s="3"/>
      <c r="S1959" s="131"/>
    </row>
    <row r="1960" spans="1:19" ht="15" customHeight="1">
      <c r="A1960" s="29"/>
      <c r="B1960" s="30"/>
      <c r="C1960" s="30"/>
      <c r="D1960" s="149"/>
      <c r="E1960" s="149"/>
      <c r="F1960" s="149"/>
      <c r="G1960" s="149"/>
      <c r="H1960" s="149"/>
      <c r="I1960" s="149"/>
      <c r="J1960" s="149"/>
      <c r="K1960" s="150"/>
      <c r="L1960" s="151"/>
      <c r="M1960" s="151"/>
      <c r="N1960" s="151"/>
      <c r="O1960" s="3"/>
      <c r="P1960" s="30"/>
      <c r="Q1960" s="23"/>
      <c r="R1960" s="3"/>
      <c r="S1960" s="131"/>
    </row>
    <row r="1961" spans="1:19" ht="15" customHeight="1">
      <c r="A1961" s="29"/>
      <c r="B1961" s="30"/>
      <c r="C1961" s="30"/>
      <c r="D1961" s="149"/>
      <c r="E1961" s="149"/>
      <c r="F1961" s="149"/>
      <c r="G1961" s="149"/>
      <c r="H1961" s="149"/>
      <c r="I1961" s="149"/>
      <c r="J1961" s="149"/>
      <c r="K1961" s="150"/>
      <c r="L1961" s="151"/>
      <c r="M1961" s="151"/>
      <c r="N1961" s="151"/>
      <c r="O1961" s="3"/>
      <c r="P1961" s="30"/>
      <c r="Q1961" s="23"/>
      <c r="R1961" s="3"/>
      <c r="S1961" s="131"/>
    </row>
    <row r="1962" spans="1:19" ht="15" customHeight="1">
      <c r="A1962" s="29"/>
      <c r="B1962" s="30"/>
      <c r="C1962" s="30"/>
      <c r="D1962" s="149"/>
      <c r="E1962" s="149"/>
      <c r="F1962" s="149"/>
      <c r="G1962" s="149"/>
      <c r="H1962" s="149"/>
      <c r="I1962" s="149"/>
      <c r="J1962" s="149"/>
      <c r="K1962" s="150"/>
      <c r="L1962" s="151"/>
      <c r="M1962" s="151"/>
      <c r="N1962" s="151"/>
      <c r="O1962" s="3"/>
      <c r="P1962" s="30"/>
      <c r="Q1962" s="23"/>
      <c r="R1962" s="3"/>
      <c r="S1962" s="131"/>
    </row>
    <row r="1963" spans="1:19" ht="15" customHeight="1">
      <c r="A1963" s="29"/>
      <c r="B1963" s="30"/>
      <c r="C1963" s="30"/>
      <c r="D1963" s="149"/>
      <c r="E1963" s="149"/>
      <c r="F1963" s="149"/>
      <c r="G1963" s="149"/>
      <c r="H1963" s="149"/>
      <c r="I1963" s="149"/>
      <c r="J1963" s="149"/>
      <c r="K1963" s="150"/>
      <c r="L1963" s="151"/>
      <c r="M1963" s="151"/>
      <c r="N1963" s="151"/>
      <c r="O1963" s="3"/>
      <c r="P1963" s="30"/>
      <c r="Q1963" s="23"/>
      <c r="R1963" s="3"/>
      <c r="S1963" s="131"/>
    </row>
    <row r="1964" spans="1:19" ht="15" customHeight="1">
      <c r="A1964" s="29"/>
      <c r="B1964" s="30"/>
      <c r="C1964" s="30"/>
      <c r="D1964" s="149"/>
      <c r="E1964" s="149"/>
      <c r="F1964" s="149"/>
      <c r="G1964" s="149"/>
      <c r="H1964" s="149"/>
      <c r="I1964" s="149"/>
      <c r="J1964" s="149"/>
      <c r="K1964" s="150"/>
      <c r="L1964" s="151"/>
      <c r="M1964" s="151"/>
      <c r="N1964" s="151"/>
      <c r="O1964" s="3"/>
      <c r="P1964" s="30"/>
      <c r="Q1964" s="23"/>
      <c r="R1964" s="3"/>
      <c r="S1964" s="131"/>
    </row>
    <row r="1965" spans="1:19" ht="15" customHeight="1">
      <c r="A1965" s="29"/>
      <c r="B1965" s="30"/>
      <c r="C1965" s="30"/>
      <c r="D1965" s="149"/>
      <c r="E1965" s="149"/>
      <c r="F1965" s="149"/>
      <c r="G1965" s="149"/>
      <c r="H1965" s="149"/>
      <c r="I1965" s="149"/>
      <c r="J1965" s="149"/>
      <c r="K1965" s="150"/>
      <c r="L1965" s="151"/>
      <c r="M1965" s="151"/>
      <c r="N1965" s="151"/>
      <c r="O1965" s="3"/>
      <c r="P1965" s="30"/>
      <c r="Q1965" s="23"/>
      <c r="R1965" s="3"/>
      <c r="S1965" s="131"/>
    </row>
    <row r="1966" spans="1:19" ht="15" customHeight="1">
      <c r="A1966" s="29"/>
      <c r="B1966" s="30"/>
      <c r="C1966" s="30"/>
      <c r="D1966" s="149"/>
      <c r="E1966" s="149"/>
      <c r="F1966" s="149"/>
      <c r="G1966" s="149"/>
      <c r="H1966" s="149"/>
      <c r="I1966" s="149"/>
      <c r="J1966" s="149"/>
      <c r="K1966" s="150"/>
      <c r="L1966" s="151"/>
      <c r="M1966" s="151"/>
      <c r="N1966" s="151"/>
      <c r="O1966" s="3"/>
      <c r="P1966" s="30"/>
      <c r="Q1966" s="23"/>
      <c r="R1966" s="3"/>
      <c r="S1966" s="131"/>
    </row>
    <row r="1967" spans="1:19" ht="15" customHeight="1">
      <c r="A1967" s="29"/>
      <c r="B1967" s="30"/>
      <c r="C1967" s="30"/>
      <c r="D1967" s="149"/>
      <c r="E1967" s="149"/>
      <c r="F1967" s="149"/>
      <c r="G1967" s="149"/>
      <c r="H1967" s="149"/>
      <c r="I1967" s="149"/>
      <c r="J1967" s="149"/>
      <c r="K1967" s="150"/>
      <c r="L1967" s="151"/>
      <c r="M1967" s="151"/>
      <c r="N1967" s="151"/>
      <c r="O1967" s="3"/>
      <c r="P1967" s="30"/>
      <c r="Q1967" s="23"/>
      <c r="R1967" s="3"/>
      <c r="S1967" s="131"/>
    </row>
    <row r="1968" spans="1:19" ht="15" customHeight="1">
      <c r="A1968" s="29"/>
      <c r="B1968" s="30"/>
      <c r="C1968" s="30"/>
      <c r="D1968" s="149"/>
      <c r="E1968" s="149"/>
      <c r="F1968" s="149"/>
      <c r="G1968" s="149"/>
      <c r="H1968" s="149"/>
      <c r="I1968" s="149"/>
      <c r="J1968" s="149"/>
      <c r="K1968" s="150"/>
      <c r="L1968" s="151"/>
      <c r="M1968" s="151"/>
      <c r="N1968" s="151"/>
      <c r="O1968" s="3"/>
      <c r="P1968" s="30"/>
      <c r="Q1968" s="23"/>
      <c r="R1968" s="3"/>
      <c r="S1968" s="131"/>
    </row>
    <row r="1969" spans="1:19" ht="15" customHeight="1">
      <c r="A1969" s="29"/>
      <c r="B1969" s="30"/>
      <c r="C1969" s="30"/>
      <c r="D1969" s="149"/>
      <c r="E1969" s="149"/>
      <c r="F1969" s="149"/>
      <c r="G1969" s="149"/>
      <c r="H1969" s="149"/>
      <c r="I1969" s="149"/>
      <c r="J1969" s="149"/>
      <c r="K1969" s="150"/>
      <c r="L1969" s="151"/>
      <c r="M1969" s="151"/>
      <c r="N1969" s="151"/>
      <c r="O1969" s="3"/>
      <c r="P1969" s="30"/>
      <c r="Q1969" s="23"/>
      <c r="R1969" s="3"/>
      <c r="S1969" s="131"/>
    </row>
    <row r="1970" spans="1:19" ht="15" customHeight="1">
      <c r="A1970" s="29"/>
      <c r="B1970" s="30"/>
      <c r="C1970" s="30"/>
      <c r="D1970" s="149"/>
      <c r="E1970" s="149"/>
      <c r="F1970" s="149"/>
      <c r="G1970" s="149"/>
      <c r="H1970" s="149"/>
      <c r="I1970" s="149"/>
      <c r="J1970" s="149"/>
      <c r="K1970" s="150"/>
      <c r="L1970" s="151"/>
      <c r="M1970" s="151"/>
      <c r="N1970" s="151"/>
      <c r="O1970" s="3"/>
      <c r="P1970" s="30"/>
      <c r="Q1970" s="23"/>
      <c r="R1970" s="3"/>
      <c r="S1970" s="131"/>
    </row>
    <row r="1971" spans="1:19" ht="15" customHeight="1">
      <c r="A1971" s="29"/>
      <c r="B1971" s="30"/>
      <c r="C1971" s="30"/>
      <c r="D1971" s="149"/>
      <c r="E1971" s="149"/>
      <c r="F1971" s="149"/>
      <c r="G1971" s="149"/>
      <c r="H1971" s="149"/>
      <c r="I1971" s="149"/>
      <c r="J1971" s="149"/>
      <c r="K1971" s="150"/>
      <c r="L1971" s="151"/>
      <c r="M1971" s="151"/>
      <c r="N1971" s="151"/>
      <c r="O1971" s="3"/>
      <c r="P1971" s="30"/>
      <c r="Q1971" s="23"/>
      <c r="R1971" s="3"/>
      <c r="S1971" s="131"/>
    </row>
    <row r="1972" spans="1:19" ht="15" customHeight="1">
      <c r="A1972" s="29"/>
      <c r="B1972" s="30"/>
      <c r="C1972" s="30"/>
      <c r="D1972" s="149"/>
      <c r="E1972" s="149"/>
      <c r="F1972" s="149"/>
      <c r="G1972" s="149"/>
      <c r="H1972" s="149"/>
      <c r="I1972" s="149"/>
      <c r="J1972" s="149"/>
      <c r="K1972" s="150"/>
      <c r="L1972" s="151"/>
      <c r="M1972" s="151"/>
      <c r="N1972" s="151"/>
      <c r="O1972" s="3"/>
      <c r="P1972" s="30"/>
      <c r="Q1972" s="23"/>
      <c r="R1972" s="3"/>
      <c r="S1972" s="131"/>
    </row>
    <row r="1973" spans="1:19" ht="15" customHeight="1">
      <c r="A1973" s="29"/>
      <c r="B1973" s="30"/>
      <c r="C1973" s="30"/>
      <c r="D1973" s="149"/>
      <c r="E1973" s="149"/>
      <c r="F1973" s="149"/>
      <c r="G1973" s="149"/>
      <c r="H1973" s="149"/>
      <c r="I1973" s="149"/>
      <c r="J1973" s="149"/>
      <c r="K1973" s="150"/>
      <c r="L1973" s="151"/>
      <c r="M1973" s="151"/>
      <c r="N1973" s="151"/>
      <c r="O1973" s="3"/>
      <c r="P1973" s="30"/>
      <c r="Q1973" s="23"/>
      <c r="R1973" s="3"/>
      <c r="S1973" s="131"/>
    </row>
    <row r="1974" spans="1:19" ht="15" customHeight="1">
      <c r="A1974" s="29"/>
      <c r="B1974" s="30"/>
      <c r="C1974" s="30"/>
      <c r="D1974" s="149"/>
      <c r="E1974" s="149"/>
      <c r="F1974" s="149"/>
      <c r="G1974" s="149"/>
      <c r="H1974" s="149"/>
      <c r="I1974" s="149"/>
      <c r="J1974" s="149"/>
      <c r="K1974" s="150"/>
      <c r="L1974" s="151"/>
      <c r="M1974" s="151"/>
      <c r="N1974" s="151"/>
      <c r="O1974" s="3"/>
      <c r="P1974" s="30"/>
      <c r="Q1974" s="23"/>
      <c r="R1974" s="3"/>
      <c r="S1974" s="131"/>
    </row>
    <row r="1975" spans="1:19" ht="15" customHeight="1">
      <c r="A1975" s="29"/>
      <c r="B1975" s="30"/>
      <c r="C1975" s="30"/>
      <c r="D1975" s="149"/>
      <c r="E1975" s="149"/>
      <c r="F1975" s="149"/>
      <c r="G1975" s="149"/>
      <c r="H1975" s="149"/>
      <c r="I1975" s="149"/>
      <c r="J1975" s="149"/>
      <c r="K1975" s="150"/>
      <c r="L1975" s="151"/>
      <c r="M1975" s="151"/>
      <c r="N1975" s="151"/>
      <c r="O1975" s="3"/>
      <c r="P1975" s="30"/>
      <c r="Q1975" s="23"/>
      <c r="R1975" s="3"/>
      <c r="S1975" s="131"/>
    </row>
    <row r="1976" spans="1:19" ht="15" customHeight="1">
      <c r="A1976" s="29"/>
      <c r="B1976" s="30"/>
      <c r="C1976" s="30"/>
      <c r="D1976" s="149"/>
      <c r="E1976" s="149"/>
      <c r="F1976" s="149"/>
      <c r="G1976" s="149"/>
      <c r="H1976" s="149"/>
      <c r="I1976" s="149"/>
      <c r="J1976" s="149"/>
      <c r="K1976" s="150"/>
      <c r="L1976" s="151"/>
      <c r="M1976" s="151"/>
      <c r="N1976" s="151"/>
      <c r="O1976" s="3"/>
      <c r="P1976" s="30"/>
      <c r="Q1976" s="23"/>
      <c r="R1976" s="3"/>
      <c r="S1976" s="131"/>
    </row>
    <row r="1977" spans="1:19" ht="15" customHeight="1">
      <c r="A1977" s="29"/>
      <c r="B1977" s="30"/>
      <c r="C1977" s="30"/>
      <c r="D1977" s="149"/>
      <c r="E1977" s="149"/>
      <c r="F1977" s="149"/>
      <c r="G1977" s="149"/>
      <c r="H1977" s="149"/>
      <c r="I1977" s="149"/>
      <c r="J1977" s="149"/>
      <c r="K1977" s="150"/>
      <c r="L1977" s="151"/>
      <c r="M1977" s="151"/>
      <c r="N1977" s="151"/>
      <c r="O1977" s="3"/>
      <c r="P1977" s="30"/>
      <c r="Q1977" s="23"/>
      <c r="R1977" s="3"/>
      <c r="S1977" s="131"/>
    </row>
    <row r="1978" spans="1:19" ht="15" customHeight="1">
      <c r="A1978" s="29"/>
      <c r="B1978" s="30"/>
      <c r="C1978" s="30"/>
      <c r="D1978" s="149"/>
      <c r="E1978" s="149"/>
      <c r="F1978" s="149"/>
      <c r="G1978" s="149"/>
      <c r="H1978" s="149"/>
      <c r="I1978" s="149"/>
      <c r="J1978" s="149"/>
      <c r="K1978" s="150"/>
      <c r="L1978" s="151"/>
      <c r="M1978" s="151"/>
      <c r="N1978" s="151"/>
      <c r="O1978" s="3"/>
      <c r="P1978" s="30"/>
      <c r="Q1978" s="23"/>
      <c r="R1978" s="3"/>
      <c r="S1978" s="131"/>
    </row>
    <row r="1979" spans="1:19" ht="15" customHeight="1">
      <c r="A1979" s="29"/>
      <c r="B1979" s="30"/>
      <c r="C1979" s="30"/>
      <c r="D1979" s="149"/>
      <c r="E1979" s="149"/>
      <c r="F1979" s="149"/>
      <c r="G1979" s="149"/>
      <c r="H1979" s="149"/>
      <c r="I1979" s="149"/>
      <c r="J1979" s="149"/>
      <c r="K1979" s="150"/>
      <c r="L1979" s="151"/>
      <c r="M1979" s="151"/>
      <c r="N1979" s="151"/>
      <c r="O1979" s="3"/>
      <c r="P1979" s="30"/>
      <c r="Q1979" s="23"/>
      <c r="R1979" s="3"/>
      <c r="S1979" s="131"/>
    </row>
    <row r="1980" spans="1:19" ht="15" customHeight="1">
      <c r="A1980" s="29"/>
      <c r="B1980" s="30"/>
      <c r="C1980" s="30"/>
      <c r="D1980" s="149"/>
      <c r="E1980" s="149"/>
      <c r="F1980" s="149"/>
      <c r="G1980" s="149"/>
      <c r="H1980" s="149"/>
      <c r="I1980" s="149"/>
      <c r="J1980" s="149"/>
      <c r="K1980" s="150"/>
      <c r="L1980" s="151"/>
      <c r="M1980" s="151"/>
      <c r="N1980" s="151"/>
      <c r="O1980" s="3"/>
      <c r="P1980" s="30"/>
      <c r="Q1980" s="23"/>
      <c r="R1980" s="3"/>
      <c r="S1980" s="131"/>
    </row>
    <row r="1981" spans="1:19" ht="15" customHeight="1">
      <c r="A1981" s="29"/>
      <c r="B1981" s="30"/>
      <c r="C1981" s="30"/>
      <c r="D1981" s="149"/>
      <c r="E1981" s="149"/>
      <c r="F1981" s="149"/>
      <c r="G1981" s="149"/>
      <c r="H1981" s="149"/>
      <c r="I1981" s="149"/>
      <c r="J1981" s="149"/>
      <c r="K1981" s="150"/>
      <c r="L1981" s="151"/>
      <c r="M1981" s="151"/>
      <c r="N1981" s="151"/>
      <c r="O1981" s="3"/>
      <c r="P1981" s="30"/>
      <c r="Q1981" s="23"/>
      <c r="R1981" s="3"/>
      <c r="S1981" s="131"/>
    </row>
    <row r="1982" spans="1:19" ht="15" customHeight="1">
      <c r="A1982" s="29"/>
      <c r="B1982" s="30"/>
      <c r="C1982" s="30"/>
      <c r="D1982" s="149"/>
      <c r="E1982" s="149"/>
      <c r="F1982" s="149"/>
      <c r="G1982" s="149"/>
      <c r="H1982" s="149"/>
      <c r="I1982" s="149"/>
      <c r="J1982" s="149"/>
      <c r="K1982" s="150"/>
      <c r="L1982" s="151"/>
      <c r="M1982" s="151"/>
      <c r="N1982" s="151"/>
      <c r="O1982" s="3"/>
      <c r="P1982" s="30"/>
      <c r="Q1982" s="23"/>
      <c r="R1982" s="3"/>
      <c r="S1982" s="131"/>
    </row>
    <row r="1983" spans="1:19" ht="15" customHeight="1">
      <c r="A1983" s="29"/>
      <c r="B1983" s="30"/>
      <c r="C1983" s="30"/>
      <c r="D1983" s="149"/>
      <c r="E1983" s="149"/>
      <c r="F1983" s="149"/>
      <c r="G1983" s="149"/>
      <c r="H1983" s="149"/>
      <c r="I1983" s="149"/>
      <c r="J1983" s="149"/>
      <c r="K1983" s="150"/>
      <c r="L1983" s="151"/>
      <c r="M1983" s="151"/>
      <c r="N1983" s="151"/>
      <c r="O1983" s="3"/>
      <c r="P1983" s="30"/>
      <c r="Q1983" s="23"/>
      <c r="R1983" s="3"/>
      <c r="S1983" s="131"/>
    </row>
    <row r="1984" spans="1:19" ht="15" customHeight="1">
      <c r="A1984" s="29"/>
      <c r="B1984" s="30"/>
      <c r="C1984" s="30"/>
      <c r="D1984" s="149"/>
      <c r="E1984" s="149"/>
      <c r="F1984" s="149"/>
      <c r="G1984" s="149"/>
      <c r="H1984" s="149"/>
      <c r="I1984" s="149"/>
      <c r="J1984" s="149"/>
      <c r="K1984" s="150"/>
      <c r="L1984" s="151"/>
      <c r="M1984" s="151"/>
      <c r="N1984" s="151"/>
      <c r="O1984" s="3"/>
      <c r="P1984" s="30"/>
      <c r="Q1984" s="23"/>
      <c r="R1984" s="3"/>
      <c r="S1984" s="131"/>
    </row>
    <row r="1985" spans="1:19" ht="15" customHeight="1">
      <c r="A1985" s="29"/>
      <c r="B1985" s="30"/>
      <c r="C1985" s="30"/>
      <c r="D1985" s="149"/>
      <c r="E1985" s="149"/>
      <c r="F1985" s="149"/>
      <c r="G1985" s="149"/>
      <c r="H1985" s="149"/>
      <c r="I1985" s="149"/>
      <c r="J1985" s="149"/>
      <c r="K1985" s="150"/>
      <c r="L1985" s="151"/>
      <c r="M1985" s="151"/>
      <c r="N1985" s="151"/>
      <c r="O1985" s="3"/>
      <c r="P1985" s="30"/>
      <c r="Q1985" s="23"/>
      <c r="R1985" s="3"/>
      <c r="S1985" s="131"/>
    </row>
    <row r="1986" spans="1:19" ht="15" customHeight="1">
      <c r="A1986" s="29"/>
      <c r="B1986" s="30"/>
      <c r="C1986" s="30"/>
      <c r="D1986" s="149"/>
      <c r="E1986" s="149"/>
      <c r="F1986" s="149"/>
      <c r="G1986" s="149"/>
      <c r="H1986" s="149"/>
      <c r="I1986" s="149"/>
      <c r="J1986" s="149"/>
      <c r="K1986" s="150"/>
      <c r="L1986" s="151"/>
      <c r="M1986" s="151"/>
      <c r="N1986" s="151"/>
      <c r="O1986" s="3"/>
      <c r="P1986" s="30"/>
      <c r="Q1986" s="23"/>
      <c r="R1986" s="3"/>
      <c r="S1986" s="131"/>
    </row>
    <row r="1987" spans="1:19" ht="15" customHeight="1">
      <c r="A1987" s="29"/>
      <c r="B1987" s="30"/>
      <c r="C1987" s="30"/>
      <c r="D1987" s="149"/>
      <c r="E1987" s="149"/>
      <c r="F1987" s="149"/>
      <c r="G1987" s="149"/>
      <c r="H1987" s="149"/>
      <c r="I1987" s="149"/>
      <c r="J1987" s="149"/>
      <c r="K1987" s="150"/>
      <c r="L1987" s="151"/>
      <c r="M1987" s="151"/>
      <c r="N1987" s="151"/>
      <c r="O1987" s="3"/>
      <c r="P1987" s="30"/>
      <c r="Q1987" s="23"/>
      <c r="R1987" s="3"/>
      <c r="S1987" s="131"/>
    </row>
    <row r="1988" spans="1:19" ht="15" customHeight="1">
      <c r="A1988" s="29"/>
      <c r="B1988" s="30"/>
      <c r="C1988" s="30"/>
      <c r="D1988" s="149"/>
      <c r="E1988" s="149"/>
      <c r="F1988" s="149"/>
      <c r="G1988" s="149"/>
      <c r="H1988" s="149"/>
      <c r="I1988" s="149"/>
      <c r="J1988" s="149"/>
      <c r="K1988" s="150"/>
      <c r="L1988" s="151"/>
      <c r="M1988" s="151"/>
      <c r="N1988" s="151"/>
      <c r="O1988" s="3"/>
      <c r="P1988" s="30"/>
      <c r="Q1988" s="23"/>
      <c r="R1988" s="3"/>
      <c r="S1988" s="131"/>
    </row>
    <row r="1989" spans="1:19" ht="15" customHeight="1">
      <c r="A1989" s="29"/>
      <c r="B1989" s="30"/>
      <c r="C1989" s="30"/>
      <c r="D1989" s="149"/>
      <c r="E1989" s="149"/>
      <c r="F1989" s="149"/>
      <c r="G1989" s="149"/>
      <c r="H1989" s="149"/>
      <c r="I1989" s="149"/>
      <c r="J1989" s="149"/>
      <c r="K1989" s="150"/>
      <c r="L1989" s="151"/>
      <c r="M1989" s="151"/>
      <c r="N1989" s="151"/>
      <c r="O1989" s="3"/>
      <c r="P1989" s="30"/>
      <c r="Q1989" s="23"/>
      <c r="R1989" s="3"/>
      <c r="S1989" s="131"/>
    </row>
    <row r="1990" spans="1:19" ht="15" customHeight="1">
      <c r="A1990" s="29"/>
      <c r="B1990" s="30"/>
      <c r="C1990" s="30"/>
      <c r="D1990" s="149"/>
      <c r="E1990" s="149"/>
      <c r="F1990" s="149"/>
      <c r="G1990" s="149"/>
      <c r="H1990" s="149"/>
      <c r="I1990" s="149"/>
      <c r="J1990" s="149"/>
      <c r="K1990" s="150"/>
      <c r="L1990" s="151"/>
      <c r="M1990" s="151"/>
      <c r="N1990" s="151"/>
      <c r="O1990" s="3"/>
      <c r="P1990" s="30"/>
      <c r="Q1990" s="23"/>
      <c r="R1990" s="3"/>
      <c r="S1990" s="131"/>
    </row>
    <row r="1991" spans="1:19" ht="15" customHeight="1">
      <c r="A1991" s="29"/>
      <c r="B1991" s="30"/>
      <c r="C1991" s="30"/>
      <c r="D1991" s="149"/>
      <c r="E1991" s="149"/>
      <c r="F1991" s="149"/>
      <c r="G1991" s="149"/>
      <c r="H1991" s="149"/>
      <c r="I1991" s="149"/>
      <c r="J1991" s="149"/>
      <c r="K1991" s="150"/>
      <c r="L1991" s="151"/>
      <c r="M1991" s="151"/>
      <c r="N1991" s="151"/>
      <c r="O1991" s="3"/>
      <c r="P1991" s="30"/>
      <c r="Q1991" s="23"/>
      <c r="R1991" s="3"/>
      <c r="S1991" s="131"/>
    </row>
    <row r="1992" spans="1:19" ht="15" customHeight="1">
      <c r="A1992" s="29"/>
      <c r="B1992" s="30"/>
      <c r="C1992" s="30"/>
      <c r="D1992" s="149"/>
      <c r="E1992" s="149"/>
      <c r="F1992" s="149"/>
      <c r="G1992" s="149"/>
      <c r="H1992" s="149"/>
      <c r="I1992" s="149"/>
      <c r="J1992" s="149"/>
      <c r="K1992" s="150"/>
      <c r="L1992" s="151"/>
      <c r="M1992" s="151"/>
      <c r="N1992" s="151"/>
      <c r="O1992" s="3"/>
      <c r="P1992" s="30"/>
      <c r="Q1992" s="23"/>
      <c r="R1992" s="3"/>
      <c r="S1992" s="131"/>
    </row>
    <row r="1993" spans="1:19" ht="15" customHeight="1">
      <c r="A1993" s="29"/>
      <c r="B1993" s="30"/>
      <c r="C1993" s="30"/>
      <c r="D1993" s="149"/>
      <c r="E1993" s="149"/>
      <c r="F1993" s="149"/>
      <c r="G1993" s="149"/>
      <c r="H1993" s="149"/>
      <c r="I1993" s="149"/>
      <c r="J1993" s="149"/>
      <c r="K1993" s="150"/>
      <c r="L1993" s="151"/>
      <c r="M1993" s="151"/>
      <c r="N1993" s="151"/>
      <c r="O1993" s="3"/>
      <c r="P1993" s="30"/>
      <c r="Q1993" s="23"/>
      <c r="R1993" s="3"/>
      <c r="S1993" s="131"/>
    </row>
    <row r="1994" spans="1:19" ht="15" customHeight="1">
      <c r="A1994" s="29"/>
      <c r="B1994" s="30"/>
      <c r="C1994" s="30"/>
      <c r="D1994" s="149"/>
      <c r="E1994" s="149"/>
      <c r="F1994" s="149"/>
      <c r="G1994" s="149"/>
      <c r="H1994" s="149"/>
      <c r="I1994" s="149"/>
      <c r="J1994" s="149"/>
      <c r="K1994" s="150"/>
      <c r="L1994" s="151"/>
      <c r="M1994" s="151"/>
      <c r="N1994" s="151"/>
      <c r="O1994" s="3"/>
      <c r="P1994" s="30"/>
      <c r="Q1994" s="23"/>
      <c r="R1994" s="3"/>
      <c r="S1994" s="131"/>
    </row>
    <row r="1995" spans="1:19" ht="15" customHeight="1">
      <c r="A1995" s="29"/>
      <c r="B1995" s="30"/>
      <c r="C1995" s="30"/>
      <c r="D1995" s="149"/>
      <c r="E1995" s="149"/>
      <c r="F1995" s="149"/>
      <c r="G1995" s="149"/>
      <c r="H1995" s="149"/>
      <c r="I1995" s="149"/>
      <c r="J1995" s="149"/>
      <c r="K1995" s="150"/>
      <c r="L1995" s="151"/>
      <c r="M1995" s="151"/>
      <c r="N1995" s="151"/>
      <c r="O1995" s="3"/>
      <c r="P1995" s="30"/>
      <c r="Q1995" s="23"/>
      <c r="R1995" s="3"/>
      <c r="S1995" s="131"/>
    </row>
    <row r="1996" spans="1:19" ht="15" customHeight="1">
      <c r="A1996" s="29"/>
      <c r="B1996" s="30"/>
      <c r="C1996" s="30"/>
      <c r="D1996" s="149"/>
      <c r="E1996" s="149"/>
      <c r="F1996" s="149"/>
      <c r="G1996" s="149"/>
      <c r="H1996" s="149"/>
      <c r="I1996" s="149"/>
      <c r="J1996" s="149"/>
      <c r="K1996" s="150"/>
      <c r="L1996" s="151"/>
      <c r="M1996" s="151"/>
      <c r="N1996" s="151"/>
      <c r="O1996" s="3"/>
      <c r="P1996" s="30"/>
      <c r="Q1996" s="23"/>
      <c r="R1996" s="3"/>
      <c r="S1996" s="131"/>
    </row>
    <row r="1997" spans="1:19" ht="15" customHeight="1">
      <c r="A1997" s="29"/>
      <c r="B1997" s="30"/>
      <c r="C1997" s="30"/>
      <c r="D1997" s="149"/>
      <c r="E1997" s="149"/>
      <c r="F1997" s="149"/>
      <c r="G1997" s="149"/>
      <c r="H1997" s="149"/>
      <c r="I1997" s="149"/>
      <c r="J1997" s="149"/>
      <c r="K1997" s="150"/>
      <c r="L1997" s="151"/>
      <c r="M1997" s="151"/>
      <c r="N1997" s="151"/>
      <c r="O1997" s="3"/>
      <c r="P1997" s="30"/>
      <c r="Q1997" s="23"/>
      <c r="R1997" s="3"/>
      <c r="S1997" s="131"/>
    </row>
    <row r="1998" spans="1:19" ht="15" customHeight="1">
      <c r="A1998" s="29"/>
      <c r="B1998" s="30"/>
      <c r="C1998" s="30"/>
      <c r="D1998" s="149"/>
      <c r="E1998" s="149"/>
      <c r="F1998" s="149"/>
      <c r="G1998" s="149"/>
      <c r="H1998" s="149"/>
      <c r="I1998" s="149"/>
      <c r="J1998" s="149"/>
      <c r="K1998" s="150"/>
      <c r="L1998" s="151"/>
      <c r="M1998" s="151"/>
      <c r="N1998" s="151"/>
      <c r="O1998" s="3"/>
      <c r="P1998" s="30"/>
      <c r="Q1998" s="23"/>
      <c r="R1998" s="3"/>
      <c r="S1998" s="131"/>
    </row>
    <row r="1999" spans="1:19" ht="15" customHeight="1">
      <c r="A1999" s="29"/>
      <c r="B1999" s="30"/>
      <c r="C1999" s="30"/>
      <c r="D1999" s="149"/>
      <c r="E1999" s="149"/>
      <c r="F1999" s="149"/>
      <c r="G1999" s="149"/>
      <c r="H1999" s="149"/>
      <c r="I1999" s="149"/>
      <c r="J1999" s="149"/>
      <c r="K1999" s="150"/>
      <c r="L1999" s="151"/>
      <c r="M1999" s="151"/>
      <c r="N1999" s="151"/>
      <c r="O1999" s="3"/>
      <c r="P1999" s="30"/>
      <c r="Q1999" s="23"/>
      <c r="R1999" s="3"/>
      <c r="S1999" s="131"/>
    </row>
    <row r="2000" spans="1:19" ht="15" customHeight="1">
      <c r="A2000" s="29"/>
      <c r="B2000" s="30"/>
      <c r="C2000" s="30"/>
      <c r="D2000" s="149"/>
      <c r="E2000" s="149"/>
      <c r="F2000" s="149"/>
      <c r="G2000" s="149"/>
      <c r="H2000" s="149"/>
      <c r="I2000" s="149"/>
      <c r="J2000" s="149"/>
      <c r="K2000" s="150"/>
      <c r="L2000" s="151"/>
      <c r="M2000" s="151"/>
      <c r="N2000" s="151"/>
      <c r="O2000" s="3"/>
      <c r="P2000" s="30"/>
      <c r="Q2000" s="23"/>
      <c r="R2000" s="3"/>
      <c r="S2000" s="131"/>
    </row>
    <row r="2001" spans="1:19" ht="15" customHeight="1">
      <c r="A2001" s="29"/>
      <c r="B2001" s="30"/>
      <c r="C2001" s="30"/>
      <c r="D2001" s="149"/>
      <c r="E2001" s="149"/>
      <c r="F2001" s="149"/>
      <c r="G2001" s="149"/>
      <c r="H2001" s="149"/>
      <c r="I2001" s="149"/>
      <c r="J2001" s="149"/>
      <c r="K2001" s="150"/>
      <c r="L2001" s="151"/>
      <c r="M2001" s="151"/>
      <c r="N2001" s="151"/>
      <c r="O2001" s="3"/>
      <c r="P2001" s="30"/>
      <c r="Q2001" s="23"/>
      <c r="R2001" s="3"/>
      <c r="S2001" s="131"/>
    </row>
    <row r="2002" spans="1:19" ht="15" customHeight="1">
      <c r="A2002" s="29"/>
      <c r="B2002" s="30"/>
      <c r="C2002" s="30"/>
      <c r="D2002" s="149"/>
      <c r="E2002" s="149"/>
      <c r="F2002" s="149"/>
      <c r="G2002" s="149"/>
      <c r="H2002" s="149"/>
      <c r="I2002" s="149"/>
      <c r="J2002" s="149"/>
      <c r="K2002" s="150"/>
      <c r="L2002" s="151"/>
      <c r="M2002" s="151"/>
      <c r="N2002" s="151"/>
      <c r="O2002" s="3"/>
      <c r="P2002" s="30"/>
      <c r="Q2002" s="23"/>
      <c r="R2002" s="3"/>
      <c r="S2002" s="131"/>
    </row>
    <row r="2003" spans="1:19" ht="15" customHeight="1">
      <c r="A2003" s="29"/>
      <c r="B2003" s="30"/>
      <c r="C2003" s="30"/>
      <c r="D2003" s="149"/>
      <c r="E2003" s="149"/>
      <c r="F2003" s="149"/>
      <c r="G2003" s="149"/>
      <c r="H2003" s="149"/>
      <c r="I2003" s="149"/>
      <c r="J2003" s="149"/>
      <c r="K2003" s="150"/>
      <c r="L2003" s="151"/>
      <c r="M2003" s="151"/>
      <c r="N2003" s="151"/>
      <c r="O2003" s="3"/>
      <c r="P2003" s="30"/>
      <c r="Q2003" s="23"/>
      <c r="R2003" s="3"/>
      <c r="S2003" s="131"/>
    </row>
    <row r="2004" spans="1:19" ht="15" customHeight="1">
      <c r="A2004" s="29"/>
      <c r="B2004" s="30"/>
      <c r="C2004" s="30"/>
      <c r="D2004" s="149"/>
      <c r="E2004" s="149"/>
      <c r="F2004" s="149"/>
      <c r="G2004" s="149"/>
      <c r="H2004" s="149"/>
      <c r="I2004" s="149"/>
      <c r="J2004" s="149"/>
      <c r="K2004" s="150"/>
      <c r="L2004" s="151"/>
      <c r="M2004" s="151"/>
      <c r="N2004" s="151"/>
      <c r="O2004" s="3"/>
      <c r="P2004" s="30"/>
      <c r="Q2004" s="23"/>
      <c r="R2004" s="3"/>
      <c r="S2004" s="131"/>
    </row>
    <row r="2005" spans="1:19" ht="15" customHeight="1">
      <c r="A2005" s="29"/>
      <c r="B2005" s="30"/>
      <c r="C2005" s="30"/>
      <c r="D2005" s="149"/>
      <c r="E2005" s="149"/>
      <c r="F2005" s="149"/>
      <c r="G2005" s="149"/>
      <c r="H2005" s="149"/>
      <c r="I2005" s="149"/>
      <c r="J2005" s="149"/>
      <c r="K2005" s="150"/>
      <c r="L2005" s="151"/>
      <c r="M2005" s="151"/>
      <c r="N2005" s="151"/>
      <c r="O2005" s="3"/>
      <c r="P2005" s="30"/>
      <c r="Q2005" s="23"/>
      <c r="R2005" s="3"/>
      <c r="S2005" s="131"/>
    </row>
    <row r="2006" spans="1:19" ht="15" customHeight="1">
      <c r="A2006" s="29"/>
      <c r="B2006" s="30"/>
      <c r="C2006" s="30"/>
      <c r="D2006" s="149"/>
      <c r="E2006" s="149"/>
      <c r="F2006" s="149"/>
      <c r="G2006" s="149"/>
      <c r="H2006" s="149"/>
      <c r="I2006" s="149"/>
      <c r="J2006" s="149"/>
      <c r="K2006" s="150"/>
      <c r="L2006" s="151"/>
      <c r="M2006" s="151"/>
      <c r="N2006" s="151"/>
      <c r="O2006" s="3"/>
      <c r="P2006" s="30"/>
      <c r="Q2006" s="23"/>
      <c r="R2006" s="3"/>
      <c r="S2006" s="131"/>
    </row>
    <row r="2007" spans="1:19" ht="15" customHeight="1">
      <c r="A2007" s="29"/>
      <c r="B2007" s="30"/>
      <c r="C2007" s="30"/>
      <c r="D2007" s="149"/>
      <c r="E2007" s="149"/>
      <c r="F2007" s="149"/>
      <c r="G2007" s="149"/>
      <c r="H2007" s="149"/>
      <c r="I2007" s="149"/>
      <c r="J2007" s="149"/>
      <c r="K2007" s="150"/>
      <c r="L2007" s="151"/>
      <c r="M2007" s="151"/>
      <c r="N2007" s="151"/>
      <c r="O2007" s="3"/>
      <c r="P2007" s="30"/>
      <c r="Q2007" s="23"/>
      <c r="R2007" s="3"/>
      <c r="S2007" s="131"/>
    </row>
    <row r="2008" spans="1:19" ht="15" customHeight="1">
      <c r="A2008" s="29"/>
      <c r="B2008" s="30"/>
      <c r="C2008" s="30"/>
      <c r="D2008" s="149"/>
      <c r="E2008" s="149"/>
      <c r="F2008" s="149"/>
      <c r="G2008" s="149"/>
      <c r="H2008" s="149"/>
      <c r="I2008" s="149"/>
      <c r="J2008" s="149"/>
      <c r="K2008" s="150"/>
      <c r="L2008" s="151"/>
      <c r="M2008" s="151"/>
      <c r="N2008" s="151"/>
      <c r="O2008" s="3"/>
      <c r="P2008" s="30"/>
      <c r="Q2008" s="23"/>
      <c r="R2008" s="3"/>
      <c r="S2008" s="131"/>
    </row>
    <row r="2009" spans="1:19" ht="15" customHeight="1">
      <c r="A2009" s="29"/>
      <c r="B2009" s="30"/>
      <c r="C2009" s="30"/>
      <c r="D2009" s="149"/>
      <c r="E2009" s="149"/>
      <c r="F2009" s="149"/>
      <c r="G2009" s="149"/>
      <c r="H2009" s="149"/>
      <c r="I2009" s="149"/>
      <c r="J2009" s="149"/>
      <c r="K2009" s="150"/>
      <c r="L2009" s="151"/>
      <c r="M2009" s="151"/>
      <c r="N2009" s="151"/>
      <c r="O2009" s="3"/>
      <c r="P2009" s="30"/>
      <c r="Q2009" s="23"/>
      <c r="R2009" s="3"/>
      <c r="S2009" s="131"/>
    </row>
    <row r="2010" spans="1:19" ht="15" customHeight="1">
      <c r="A2010" s="29"/>
      <c r="B2010" s="30"/>
      <c r="C2010" s="30"/>
      <c r="D2010" s="149"/>
      <c r="E2010" s="149"/>
      <c r="F2010" s="149"/>
      <c r="G2010" s="149"/>
      <c r="H2010" s="149"/>
      <c r="I2010" s="149"/>
      <c r="J2010" s="149"/>
      <c r="K2010" s="150"/>
      <c r="L2010" s="151"/>
      <c r="M2010" s="151"/>
      <c r="N2010" s="151"/>
      <c r="O2010" s="3"/>
      <c r="P2010" s="30"/>
      <c r="Q2010" s="23"/>
      <c r="R2010" s="3"/>
      <c r="S2010" s="131"/>
    </row>
    <row r="2011" spans="1:19" ht="15" customHeight="1">
      <c r="A2011" s="29"/>
      <c r="B2011" s="30"/>
      <c r="C2011" s="30"/>
      <c r="D2011" s="149"/>
      <c r="E2011" s="149"/>
      <c r="F2011" s="149"/>
      <c r="G2011" s="149"/>
      <c r="H2011" s="149"/>
      <c r="I2011" s="149"/>
      <c r="J2011" s="149"/>
      <c r="K2011" s="150"/>
      <c r="L2011" s="151"/>
      <c r="M2011" s="151"/>
      <c r="N2011" s="151"/>
      <c r="O2011" s="3"/>
      <c r="P2011" s="30"/>
      <c r="Q2011" s="23"/>
      <c r="R2011" s="3"/>
      <c r="S2011" s="131"/>
    </row>
    <row r="2012" spans="1:19" ht="15" customHeight="1">
      <c r="A2012" s="29"/>
      <c r="B2012" s="30"/>
      <c r="C2012" s="30"/>
      <c r="D2012" s="149"/>
      <c r="E2012" s="149"/>
      <c r="F2012" s="149"/>
      <c r="G2012" s="149"/>
      <c r="H2012" s="149"/>
      <c r="I2012" s="149"/>
      <c r="J2012" s="149"/>
      <c r="K2012" s="150"/>
      <c r="L2012" s="151"/>
      <c r="M2012" s="151"/>
      <c r="N2012" s="151"/>
      <c r="O2012" s="3"/>
      <c r="P2012" s="30"/>
      <c r="Q2012" s="23"/>
      <c r="R2012" s="3"/>
      <c r="S2012" s="131"/>
    </row>
    <row r="2013" spans="1:19" ht="15" customHeight="1">
      <c r="A2013" s="29"/>
      <c r="B2013" s="30"/>
      <c r="C2013" s="30"/>
      <c r="D2013" s="149"/>
      <c r="E2013" s="149"/>
      <c r="F2013" s="149"/>
      <c r="G2013" s="149"/>
      <c r="H2013" s="149"/>
      <c r="I2013" s="149"/>
      <c r="J2013" s="149"/>
      <c r="K2013" s="150"/>
      <c r="L2013" s="151"/>
      <c r="M2013" s="151"/>
      <c r="N2013" s="151"/>
      <c r="O2013" s="3"/>
      <c r="P2013" s="30"/>
      <c r="Q2013" s="23"/>
      <c r="R2013" s="3"/>
      <c r="S2013" s="131"/>
    </row>
    <row r="2014" spans="1:19" ht="15" customHeight="1">
      <c r="A2014" s="29"/>
      <c r="B2014" s="30"/>
      <c r="C2014" s="30"/>
      <c r="D2014" s="149"/>
      <c r="E2014" s="149"/>
      <c r="F2014" s="149"/>
      <c r="G2014" s="149"/>
      <c r="H2014" s="149"/>
      <c r="I2014" s="149"/>
      <c r="J2014" s="149"/>
      <c r="K2014" s="150"/>
      <c r="L2014" s="151"/>
      <c r="M2014" s="151"/>
      <c r="N2014" s="151"/>
      <c r="O2014" s="3"/>
      <c r="P2014" s="30"/>
      <c r="Q2014" s="23"/>
      <c r="R2014" s="3"/>
      <c r="S2014" s="131"/>
    </row>
    <row r="2015" spans="1:19" ht="15" customHeight="1">
      <c r="A2015" s="29"/>
      <c r="B2015" s="30"/>
      <c r="C2015" s="30"/>
      <c r="D2015" s="149"/>
      <c r="E2015" s="149"/>
      <c r="F2015" s="149"/>
      <c r="G2015" s="149"/>
      <c r="H2015" s="149"/>
      <c r="I2015" s="149"/>
      <c r="J2015" s="149"/>
      <c r="K2015" s="150"/>
      <c r="L2015" s="151"/>
      <c r="M2015" s="151"/>
      <c r="N2015" s="151"/>
      <c r="O2015" s="3"/>
      <c r="P2015" s="30"/>
      <c r="Q2015" s="23"/>
      <c r="R2015" s="3"/>
      <c r="S2015" s="131"/>
    </row>
    <row r="2016" spans="1:19" ht="15" customHeight="1">
      <c r="A2016" s="29"/>
      <c r="B2016" s="30"/>
      <c r="C2016" s="30"/>
      <c r="D2016" s="149"/>
      <c r="E2016" s="149"/>
      <c r="F2016" s="149"/>
      <c r="G2016" s="149"/>
      <c r="H2016" s="149"/>
      <c r="I2016" s="149"/>
      <c r="J2016" s="149"/>
      <c r="K2016" s="150"/>
      <c r="L2016" s="151"/>
      <c r="M2016" s="151"/>
      <c r="N2016" s="151"/>
      <c r="O2016" s="3"/>
      <c r="P2016" s="30"/>
      <c r="Q2016" s="23"/>
      <c r="R2016" s="3"/>
      <c r="S2016" s="131"/>
    </row>
    <row r="2017" spans="1:19" ht="15" customHeight="1">
      <c r="A2017" s="29"/>
      <c r="B2017" s="30"/>
      <c r="C2017" s="30"/>
      <c r="D2017" s="149"/>
      <c r="E2017" s="149"/>
      <c r="F2017" s="149"/>
      <c r="G2017" s="149"/>
      <c r="H2017" s="149"/>
      <c r="I2017" s="149"/>
      <c r="J2017" s="149"/>
      <c r="K2017" s="150"/>
      <c r="L2017" s="151"/>
      <c r="M2017" s="151"/>
      <c r="N2017" s="151"/>
      <c r="O2017" s="3"/>
      <c r="P2017" s="30"/>
      <c r="Q2017" s="23"/>
      <c r="R2017" s="3"/>
      <c r="S2017" s="131"/>
    </row>
    <row r="2018" spans="1:19" ht="15" customHeight="1">
      <c r="A2018" s="29"/>
      <c r="B2018" s="30"/>
      <c r="C2018" s="30"/>
      <c r="D2018" s="149"/>
      <c r="E2018" s="149"/>
      <c r="F2018" s="149"/>
      <c r="G2018" s="149"/>
      <c r="H2018" s="149"/>
      <c r="I2018" s="149"/>
      <c r="J2018" s="149"/>
      <c r="K2018" s="150"/>
      <c r="L2018" s="151"/>
      <c r="M2018" s="151"/>
      <c r="N2018" s="151"/>
      <c r="O2018" s="3"/>
      <c r="P2018" s="30"/>
      <c r="Q2018" s="23"/>
      <c r="R2018" s="3"/>
      <c r="S2018" s="131"/>
    </row>
    <row r="2019" spans="1:19" ht="15" customHeight="1">
      <c r="A2019" s="29"/>
      <c r="B2019" s="30"/>
      <c r="C2019" s="30"/>
      <c r="D2019" s="149"/>
      <c r="E2019" s="149"/>
      <c r="F2019" s="149"/>
      <c r="G2019" s="149"/>
      <c r="H2019" s="149"/>
      <c r="I2019" s="149"/>
      <c r="J2019" s="149"/>
      <c r="K2019" s="150"/>
      <c r="L2019" s="151"/>
      <c r="M2019" s="151"/>
      <c r="N2019" s="151"/>
      <c r="O2019" s="3"/>
      <c r="P2019" s="30"/>
      <c r="Q2019" s="23"/>
      <c r="R2019" s="3"/>
      <c r="S2019" s="131"/>
    </row>
    <row r="2020" spans="1:19" ht="15" customHeight="1">
      <c r="A2020" s="29"/>
      <c r="B2020" s="30"/>
      <c r="C2020" s="30"/>
      <c r="D2020" s="149"/>
      <c r="E2020" s="149"/>
      <c r="F2020" s="149"/>
      <c r="G2020" s="149"/>
      <c r="H2020" s="149"/>
      <c r="I2020" s="149"/>
      <c r="J2020" s="149"/>
      <c r="K2020" s="150"/>
      <c r="L2020" s="151"/>
      <c r="M2020" s="151"/>
      <c r="N2020" s="151"/>
      <c r="O2020" s="3"/>
      <c r="P2020" s="30"/>
      <c r="Q2020" s="23"/>
      <c r="R2020" s="3"/>
      <c r="S2020" s="131"/>
    </row>
    <row r="2021" spans="1:19" ht="15" customHeight="1">
      <c r="A2021" s="29"/>
      <c r="B2021" s="30"/>
      <c r="C2021" s="30"/>
      <c r="D2021" s="149"/>
      <c r="E2021" s="149"/>
      <c r="F2021" s="149"/>
      <c r="G2021" s="149"/>
      <c r="H2021" s="149"/>
      <c r="I2021" s="149"/>
      <c r="J2021" s="149"/>
      <c r="K2021" s="150"/>
      <c r="L2021" s="151"/>
      <c r="M2021" s="151"/>
      <c r="N2021" s="151"/>
      <c r="O2021" s="3"/>
      <c r="P2021" s="30"/>
      <c r="Q2021" s="23"/>
      <c r="R2021" s="3"/>
      <c r="S2021" s="131"/>
    </row>
    <row r="2022" spans="1:19" ht="15" customHeight="1">
      <c r="A2022" s="29"/>
      <c r="B2022" s="30"/>
      <c r="C2022" s="30"/>
      <c r="D2022" s="149"/>
      <c r="E2022" s="149"/>
      <c r="F2022" s="149"/>
      <c r="G2022" s="149"/>
      <c r="H2022" s="149"/>
      <c r="I2022" s="149"/>
      <c r="J2022" s="149"/>
      <c r="K2022" s="150"/>
      <c r="L2022" s="151"/>
      <c r="M2022" s="151"/>
      <c r="N2022" s="151"/>
      <c r="O2022" s="3"/>
      <c r="P2022" s="30"/>
      <c r="Q2022" s="23"/>
      <c r="R2022" s="3"/>
      <c r="S2022" s="131"/>
    </row>
    <row r="2023" spans="1:19" ht="15" customHeight="1">
      <c r="A2023" s="29"/>
      <c r="B2023" s="30"/>
      <c r="C2023" s="30"/>
      <c r="D2023" s="149"/>
      <c r="E2023" s="149"/>
      <c r="F2023" s="149"/>
      <c r="G2023" s="149"/>
      <c r="H2023" s="149"/>
      <c r="I2023" s="149"/>
      <c r="J2023" s="149"/>
      <c r="K2023" s="150"/>
      <c r="L2023" s="151"/>
      <c r="M2023" s="151"/>
      <c r="N2023" s="151"/>
      <c r="O2023" s="3"/>
      <c r="P2023" s="30"/>
      <c r="Q2023" s="23"/>
      <c r="R2023" s="3"/>
      <c r="S2023" s="131"/>
    </row>
    <row r="2024" spans="1:19" ht="15" customHeight="1">
      <c r="A2024" s="29"/>
      <c r="B2024" s="30"/>
      <c r="C2024" s="30"/>
      <c r="D2024" s="149"/>
      <c r="E2024" s="149"/>
      <c r="F2024" s="149"/>
      <c r="G2024" s="149"/>
      <c r="H2024" s="149"/>
      <c r="I2024" s="149"/>
      <c r="J2024" s="149"/>
      <c r="K2024" s="150"/>
      <c r="L2024" s="151"/>
      <c r="M2024" s="151"/>
      <c r="N2024" s="151"/>
      <c r="O2024" s="3"/>
      <c r="P2024" s="30"/>
      <c r="Q2024" s="23"/>
      <c r="R2024" s="3"/>
      <c r="S2024" s="131"/>
    </row>
    <row r="2025" spans="1:19" ht="15" customHeight="1">
      <c r="A2025" s="29"/>
      <c r="B2025" s="30"/>
      <c r="C2025" s="30"/>
      <c r="D2025" s="149"/>
      <c r="E2025" s="149"/>
      <c r="F2025" s="149"/>
      <c r="G2025" s="149"/>
      <c r="H2025" s="149"/>
      <c r="I2025" s="149"/>
      <c r="J2025" s="149"/>
      <c r="K2025" s="150"/>
      <c r="L2025" s="151"/>
      <c r="M2025" s="151"/>
      <c r="N2025" s="151"/>
      <c r="O2025" s="3"/>
      <c r="P2025" s="30"/>
      <c r="Q2025" s="23"/>
      <c r="R2025" s="3"/>
      <c r="S2025" s="131"/>
    </row>
    <row r="2026" spans="1:19" ht="15" customHeight="1">
      <c r="A2026" s="29"/>
      <c r="B2026" s="30"/>
      <c r="C2026" s="30"/>
      <c r="D2026" s="149"/>
      <c r="E2026" s="149"/>
      <c r="F2026" s="149"/>
      <c r="G2026" s="149"/>
      <c r="H2026" s="149"/>
      <c r="I2026" s="149"/>
      <c r="J2026" s="149"/>
      <c r="K2026" s="150"/>
      <c r="L2026" s="151"/>
      <c r="M2026" s="151"/>
      <c r="N2026" s="151"/>
      <c r="O2026" s="3"/>
      <c r="P2026" s="30"/>
      <c r="Q2026" s="23"/>
      <c r="R2026" s="3"/>
      <c r="S2026" s="131"/>
    </row>
    <row r="2027" spans="1:19" ht="15" customHeight="1">
      <c r="A2027" s="29"/>
      <c r="B2027" s="30"/>
      <c r="C2027" s="30"/>
      <c r="D2027" s="149"/>
      <c r="E2027" s="149"/>
      <c r="F2027" s="149"/>
      <c r="G2027" s="149"/>
      <c r="H2027" s="149"/>
      <c r="I2027" s="149"/>
      <c r="J2027" s="149"/>
      <c r="K2027" s="150"/>
      <c r="L2027" s="151"/>
      <c r="M2027" s="151"/>
      <c r="N2027" s="151"/>
      <c r="O2027" s="3"/>
      <c r="P2027" s="30"/>
      <c r="Q2027" s="23"/>
      <c r="R2027" s="3"/>
      <c r="S2027" s="131"/>
    </row>
    <row r="2028" spans="1:19" ht="15" customHeight="1">
      <c r="A2028" s="29"/>
      <c r="B2028" s="30"/>
      <c r="C2028" s="30"/>
      <c r="D2028" s="149"/>
      <c r="E2028" s="149"/>
      <c r="F2028" s="149"/>
      <c r="G2028" s="149"/>
      <c r="H2028" s="149"/>
      <c r="I2028" s="149"/>
      <c r="J2028" s="149"/>
      <c r="K2028" s="150"/>
      <c r="L2028" s="151"/>
      <c r="M2028" s="151"/>
      <c r="N2028" s="151"/>
      <c r="O2028" s="3"/>
      <c r="P2028" s="30"/>
      <c r="Q2028" s="23"/>
      <c r="R2028" s="3"/>
      <c r="S2028" s="131"/>
    </row>
    <row r="2029" spans="1:19" ht="15" customHeight="1">
      <c r="A2029" s="29"/>
      <c r="B2029" s="30"/>
      <c r="C2029" s="30"/>
      <c r="D2029" s="149"/>
      <c r="E2029" s="149"/>
      <c r="F2029" s="149"/>
      <c r="G2029" s="149"/>
      <c r="H2029" s="149"/>
      <c r="I2029" s="149"/>
      <c r="J2029" s="149"/>
      <c r="K2029" s="150"/>
      <c r="L2029" s="151"/>
      <c r="M2029" s="151"/>
      <c r="N2029" s="151"/>
      <c r="O2029" s="3"/>
      <c r="P2029" s="30"/>
      <c r="Q2029" s="23"/>
      <c r="R2029" s="3"/>
      <c r="S2029" s="131"/>
    </row>
    <row r="2030" spans="1:19" ht="15" customHeight="1">
      <c r="A2030" s="29"/>
      <c r="B2030" s="30"/>
      <c r="C2030" s="30"/>
      <c r="D2030" s="149"/>
      <c r="E2030" s="149"/>
      <c r="F2030" s="149"/>
      <c r="G2030" s="149"/>
      <c r="H2030" s="149"/>
      <c r="I2030" s="149"/>
      <c r="J2030" s="149"/>
      <c r="K2030" s="150"/>
      <c r="L2030" s="151"/>
      <c r="M2030" s="151"/>
      <c r="N2030" s="151"/>
      <c r="O2030" s="3"/>
      <c r="P2030" s="30"/>
      <c r="Q2030" s="23"/>
      <c r="R2030" s="3"/>
      <c r="S2030" s="131"/>
    </row>
    <row r="2031" spans="1:19" ht="15" customHeight="1">
      <c r="A2031" s="29"/>
      <c r="B2031" s="30"/>
      <c r="C2031" s="30"/>
      <c r="D2031" s="149"/>
      <c r="E2031" s="149"/>
      <c r="F2031" s="149"/>
      <c r="G2031" s="149"/>
      <c r="H2031" s="149"/>
      <c r="I2031" s="149"/>
      <c r="J2031" s="149"/>
      <c r="K2031" s="150"/>
      <c r="L2031" s="151"/>
      <c r="M2031" s="151"/>
      <c r="N2031" s="151"/>
      <c r="O2031" s="3"/>
      <c r="P2031" s="30"/>
      <c r="Q2031" s="23"/>
      <c r="R2031" s="3"/>
      <c r="S2031" s="131"/>
    </row>
    <row r="2032" spans="1:19" ht="15" customHeight="1">
      <c r="A2032" s="29"/>
      <c r="B2032" s="30"/>
      <c r="C2032" s="30"/>
      <c r="D2032" s="149"/>
      <c r="E2032" s="149"/>
      <c r="F2032" s="149"/>
      <c r="G2032" s="149"/>
      <c r="H2032" s="149"/>
      <c r="I2032" s="149"/>
      <c r="J2032" s="149"/>
      <c r="K2032" s="150"/>
      <c r="L2032" s="151"/>
      <c r="M2032" s="151"/>
      <c r="N2032" s="151"/>
      <c r="O2032" s="3"/>
      <c r="P2032" s="30"/>
      <c r="Q2032" s="23"/>
      <c r="R2032" s="3"/>
      <c r="S2032" s="131"/>
    </row>
    <row r="2033" spans="1:19" ht="15" customHeight="1">
      <c r="A2033" s="29"/>
      <c r="B2033" s="30"/>
      <c r="C2033" s="30"/>
      <c r="D2033" s="149"/>
      <c r="E2033" s="149"/>
      <c r="F2033" s="149"/>
      <c r="G2033" s="149"/>
      <c r="H2033" s="149"/>
      <c r="I2033" s="149"/>
      <c r="J2033" s="149"/>
      <c r="K2033" s="150"/>
      <c r="L2033" s="151"/>
      <c r="M2033" s="151"/>
      <c r="N2033" s="151"/>
      <c r="O2033" s="3"/>
      <c r="P2033" s="30"/>
      <c r="Q2033" s="23"/>
      <c r="R2033" s="3"/>
      <c r="S2033" s="131"/>
    </row>
    <row r="2034" spans="1:19" ht="15" customHeight="1">
      <c r="A2034" s="29"/>
      <c r="B2034" s="30"/>
      <c r="C2034" s="30"/>
      <c r="D2034" s="149"/>
      <c r="E2034" s="149"/>
      <c r="F2034" s="149"/>
      <c r="G2034" s="149"/>
      <c r="H2034" s="149"/>
      <c r="I2034" s="149"/>
      <c r="J2034" s="149"/>
      <c r="K2034" s="150"/>
      <c r="L2034" s="151"/>
      <c r="M2034" s="151"/>
      <c r="N2034" s="151"/>
      <c r="O2034" s="3"/>
      <c r="P2034" s="30"/>
      <c r="Q2034" s="23"/>
      <c r="R2034" s="3"/>
      <c r="S2034" s="131"/>
    </row>
    <row r="2035" spans="1:19" ht="15" customHeight="1">
      <c r="A2035" s="29"/>
      <c r="B2035" s="30"/>
      <c r="C2035" s="30"/>
      <c r="D2035" s="149"/>
      <c r="E2035" s="149"/>
      <c r="F2035" s="149"/>
      <c r="G2035" s="149"/>
      <c r="H2035" s="149"/>
      <c r="I2035" s="149"/>
      <c r="J2035" s="149"/>
      <c r="K2035" s="150"/>
      <c r="L2035" s="151"/>
      <c r="M2035" s="151"/>
      <c r="N2035" s="151"/>
      <c r="O2035" s="3"/>
      <c r="P2035" s="30"/>
      <c r="Q2035" s="23"/>
      <c r="R2035" s="3"/>
      <c r="S2035" s="131"/>
    </row>
    <row r="2036" spans="1:19" ht="15" customHeight="1">
      <c r="A2036" s="29"/>
      <c r="B2036" s="30"/>
      <c r="C2036" s="30"/>
      <c r="D2036" s="149"/>
      <c r="E2036" s="149"/>
      <c r="F2036" s="149"/>
      <c r="G2036" s="149"/>
      <c r="H2036" s="149"/>
      <c r="I2036" s="149"/>
      <c r="J2036" s="149"/>
      <c r="K2036" s="150"/>
      <c r="L2036" s="151"/>
      <c r="M2036" s="151"/>
      <c r="N2036" s="151"/>
      <c r="O2036" s="3"/>
      <c r="P2036" s="30"/>
      <c r="Q2036" s="23"/>
      <c r="R2036" s="3"/>
      <c r="S2036" s="131"/>
    </row>
    <row r="2037" spans="1:19" ht="15" customHeight="1">
      <c r="A2037" s="29"/>
      <c r="B2037" s="30"/>
      <c r="C2037" s="30"/>
      <c r="D2037" s="149"/>
      <c r="E2037" s="149"/>
      <c r="F2037" s="149"/>
      <c r="G2037" s="149"/>
      <c r="H2037" s="149"/>
      <c r="I2037" s="149"/>
      <c r="J2037" s="149"/>
      <c r="K2037" s="150"/>
      <c r="L2037" s="151"/>
      <c r="M2037" s="151"/>
      <c r="N2037" s="151"/>
      <c r="O2037" s="3"/>
      <c r="P2037" s="30"/>
      <c r="Q2037" s="23"/>
      <c r="R2037" s="3"/>
      <c r="S2037" s="131"/>
    </row>
    <row r="2038" spans="1:19" ht="15" customHeight="1">
      <c r="A2038" s="29"/>
      <c r="B2038" s="30"/>
      <c r="C2038" s="30"/>
      <c r="D2038" s="149"/>
      <c r="E2038" s="149"/>
      <c r="F2038" s="149"/>
      <c r="G2038" s="149"/>
      <c r="H2038" s="149"/>
      <c r="I2038" s="149"/>
      <c r="J2038" s="149"/>
      <c r="K2038" s="150"/>
      <c r="L2038" s="151"/>
      <c r="M2038" s="151"/>
      <c r="N2038" s="151"/>
      <c r="O2038" s="3"/>
      <c r="P2038" s="30"/>
      <c r="Q2038" s="23"/>
      <c r="R2038" s="3"/>
      <c r="S2038" s="131"/>
    </row>
    <row r="2039" spans="1:19" ht="15" customHeight="1">
      <c r="A2039" s="29"/>
      <c r="B2039" s="30"/>
      <c r="C2039" s="30"/>
      <c r="D2039" s="149"/>
      <c r="E2039" s="149"/>
      <c r="F2039" s="149"/>
      <c r="G2039" s="149"/>
      <c r="H2039" s="149"/>
      <c r="I2039" s="149"/>
      <c r="J2039" s="149"/>
      <c r="K2039" s="150"/>
      <c r="L2039" s="151"/>
      <c r="M2039" s="151"/>
      <c r="N2039" s="151"/>
      <c r="O2039" s="3"/>
      <c r="P2039" s="30"/>
      <c r="Q2039" s="23"/>
      <c r="R2039" s="3"/>
      <c r="S2039" s="131"/>
    </row>
    <row r="2040" spans="1:19" ht="15" customHeight="1">
      <c r="A2040" s="29"/>
      <c r="B2040" s="30"/>
      <c r="C2040" s="30"/>
      <c r="D2040" s="149"/>
      <c r="E2040" s="149"/>
      <c r="F2040" s="149"/>
      <c r="G2040" s="149"/>
      <c r="H2040" s="149"/>
      <c r="I2040" s="149"/>
      <c r="J2040" s="149"/>
      <c r="K2040" s="150"/>
      <c r="L2040" s="151"/>
      <c r="M2040" s="151"/>
      <c r="N2040" s="151"/>
      <c r="O2040" s="3"/>
      <c r="P2040" s="30"/>
      <c r="Q2040" s="23"/>
      <c r="R2040" s="3"/>
      <c r="S2040" s="131"/>
    </row>
    <row r="2041" spans="1:19" ht="15" customHeight="1">
      <c r="A2041" s="29"/>
      <c r="B2041" s="30"/>
      <c r="C2041" s="30"/>
      <c r="D2041" s="149"/>
      <c r="E2041" s="149"/>
      <c r="F2041" s="149"/>
      <c r="G2041" s="149"/>
      <c r="H2041" s="149"/>
      <c r="I2041" s="149"/>
      <c r="J2041" s="149"/>
      <c r="K2041" s="150"/>
      <c r="L2041" s="151"/>
      <c r="M2041" s="151"/>
      <c r="N2041" s="151"/>
      <c r="O2041" s="3"/>
      <c r="P2041" s="30"/>
      <c r="Q2041" s="23"/>
      <c r="R2041" s="3"/>
      <c r="S2041" s="131"/>
    </row>
    <row r="2042" spans="1:19" ht="15" customHeight="1">
      <c r="A2042" s="29"/>
      <c r="B2042" s="30"/>
      <c r="C2042" s="30"/>
      <c r="D2042" s="149"/>
      <c r="E2042" s="149"/>
      <c r="F2042" s="149"/>
      <c r="G2042" s="149"/>
      <c r="H2042" s="149"/>
      <c r="I2042" s="149"/>
      <c r="J2042" s="149"/>
      <c r="K2042" s="150"/>
      <c r="L2042" s="151"/>
      <c r="M2042" s="151"/>
      <c r="N2042" s="151"/>
      <c r="O2042" s="3"/>
      <c r="P2042" s="30"/>
      <c r="Q2042" s="23"/>
      <c r="R2042" s="3"/>
      <c r="S2042" s="131"/>
    </row>
    <row r="2043" spans="1:19" ht="15" customHeight="1">
      <c r="A2043" s="29"/>
      <c r="B2043" s="30"/>
      <c r="C2043" s="30"/>
      <c r="D2043" s="149"/>
      <c r="E2043" s="149"/>
      <c r="F2043" s="149"/>
      <c r="G2043" s="149"/>
      <c r="H2043" s="149"/>
      <c r="I2043" s="149"/>
      <c r="J2043" s="149"/>
      <c r="K2043" s="150"/>
      <c r="L2043" s="151"/>
      <c r="M2043" s="151"/>
      <c r="N2043" s="151"/>
      <c r="O2043" s="3"/>
      <c r="P2043" s="30"/>
      <c r="Q2043" s="23"/>
      <c r="R2043" s="3"/>
      <c r="S2043" s="131"/>
    </row>
    <row r="2044" spans="1:19" ht="15" customHeight="1">
      <c r="A2044" s="29"/>
      <c r="B2044" s="30"/>
      <c r="C2044" s="30"/>
      <c r="D2044" s="149"/>
      <c r="E2044" s="149"/>
      <c r="F2044" s="149"/>
      <c r="G2044" s="149"/>
      <c r="H2044" s="149"/>
      <c r="I2044" s="149"/>
      <c r="J2044" s="149"/>
      <c r="K2044" s="150"/>
      <c r="L2044" s="151"/>
      <c r="M2044" s="151"/>
      <c r="N2044" s="151"/>
      <c r="O2044" s="3"/>
      <c r="P2044" s="30"/>
      <c r="Q2044" s="23"/>
      <c r="R2044" s="3"/>
      <c r="S2044" s="131"/>
    </row>
    <row r="2045" spans="1:19" ht="15" customHeight="1">
      <c r="A2045" s="29"/>
      <c r="B2045" s="30"/>
      <c r="C2045" s="30"/>
      <c r="D2045" s="149"/>
      <c r="E2045" s="149"/>
      <c r="F2045" s="149"/>
      <c r="G2045" s="149"/>
      <c r="H2045" s="149"/>
      <c r="I2045" s="149"/>
      <c r="J2045" s="149"/>
      <c r="K2045" s="150"/>
      <c r="L2045" s="151"/>
      <c r="M2045" s="151"/>
      <c r="N2045" s="151"/>
      <c r="O2045" s="3"/>
      <c r="P2045" s="30"/>
      <c r="Q2045" s="23"/>
      <c r="R2045" s="3"/>
      <c r="S2045" s="131"/>
    </row>
    <row r="2046" spans="1:19" ht="15" customHeight="1">
      <c r="A2046" s="29"/>
      <c r="B2046" s="30"/>
      <c r="C2046" s="30"/>
      <c r="D2046" s="149"/>
      <c r="E2046" s="149"/>
      <c r="F2046" s="149"/>
      <c r="G2046" s="149"/>
      <c r="H2046" s="149"/>
      <c r="I2046" s="149"/>
      <c r="J2046" s="149"/>
      <c r="K2046" s="150"/>
      <c r="L2046" s="151"/>
      <c r="M2046" s="151"/>
      <c r="N2046" s="151"/>
      <c r="O2046" s="3"/>
      <c r="P2046" s="30"/>
      <c r="Q2046" s="23"/>
      <c r="R2046" s="3"/>
      <c r="S2046" s="131"/>
    </row>
    <row r="2047" spans="1:19" ht="15" customHeight="1">
      <c r="A2047" s="29"/>
      <c r="B2047" s="30"/>
      <c r="C2047" s="30"/>
      <c r="D2047" s="149"/>
      <c r="E2047" s="149"/>
      <c r="F2047" s="149"/>
      <c r="G2047" s="149"/>
      <c r="H2047" s="149"/>
      <c r="I2047" s="149"/>
      <c r="J2047" s="149"/>
      <c r="K2047" s="150"/>
      <c r="L2047" s="151"/>
      <c r="M2047" s="151"/>
      <c r="N2047" s="151"/>
      <c r="O2047" s="3"/>
      <c r="P2047" s="30"/>
      <c r="Q2047" s="23"/>
      <c r="R2047" s="3"/>
      <c r="S2047" s="131"/>
    </row>
    <row r="2048" spans="1:19" ht="15" customHeight="1">
      <c r="A2048" s="29"/>
      <c r="B2048" s="30"/>
      <c r="C2048" s="30"/>
      <c r="D2048" s="149"/>
      <c r="E2048" s="149"/>
      <c r="F2048" s="149"/>
      <c r="G2048" s="149"/>
      <c r="H2048" s="149"/>
      <c r="I2048" s="149"/>
      <c r="J2048" s="149"/>
      <c r="K2048" s="150"/>
      <c r="L2048" s="151"/>
      <c r="M2048" s="151"/>
      <c r="N2048" s="151"/>
      <c r="O2048" s="3"/>
      <c r="P2048" s="30"/>
      <c r="Q2048" s="23"/>
      <c r="R2048" s="3"/>
      <c r="S2048" s="131"/>
    </row>
    <row r="2049" spans="1:19" ht="15" customHeight="1">
      <c r="A2049" s="29"/>
      <c r="B2049" s="30"/>
      <c r="C2049" s="30"/>
      <c r="D2049" s="149"/>
      <c r="E2049" s="149"/>
      <c r="F2049" s="149"/>
      <c r="G2049" s="149"/>
      <c r="H2049" s="149"/>
      <c r="I2049" s="149"/>
      <c r="J2049" s="149"/>
      <c r="K2049" s="150"/>
      <c r="L2049" s="151"/>
      <c r="M2049" s="151"/>
      <c r="N2049" s="151"/>
      <c r="O2049" s="3"/>
      <c r="P2049" s="30"/>
      <c r="Q2049" s="23"/>
      <c r="R2049" s="3"/>
      <c r="S2049" s="131"/>
    </row>
    <row r="2050" spans="1:19" ht="15" customHeight="1">
      <c r="A2050" s="29"/>
      <c r="B2050" s="30"/>
      <c r="C2050" s="30"/>
      <c r="D2050" s="149"/>
      <c r="E2050" s="149"/>
      <c r="F2050" s="149"/>
      <c r="G2050" s="149"/>
      <c r="H2050" s="149"/>
      <c r="I2050" s="149"/>
      <c r="J2050" s="149"/>
      <c r="K2050" s="150"/>
      <c r="L2050" s="151"/>
      <c r="M2050" s="151"/>
      <c r="N2050" s="151"/>
      <c r="O2050" s="3"/>
      <c r="P2050" s="30"/>
      <c r="Q2050" s="23"/>
      <c r="R2050" s="3"/>
      <c r="S2050" s="131"/>
    </row>
    <row r="2051" spans="1:19" ht="15" customHeight="1">
      <c r="A2051" s="29"/>
      <c r="B2051" s="30"/>
      <c r="C2051" s="30"/>
      <c r="D2051" s="149"/>
      <c r="E2051" s="149"/>
      <c r="F2051" s="149"/>
      <c r="G2051" s="149"/>
      <c r="H2051" s="149"/>
      <c r="I2051" s="149"/>
      <c r="J2051" s="149"/>
      <c r="K2051" s="150"/>
      <c r="L2051" s="151"/>
      <c r="M2051" s="151"/>
      <c r="N2051" s="151"/>
      <c r="O2051" s="3"/>
      <c r="P2051" s="30"/>
      <c r="Q2051" s="23"/>
      <c r="R2051" s="3"/>
      <c r="S2051" s="131"/>
    </row>
  </sheetData>
  <mergeCells count="400">
    <mergeCell ref="Q1143:Q1144"/>
    <mergeCell ref="R1143:R1144"/>
    <mergeCell ref="D1161:J1161"/>
    <mergeCell ref="B1142:J1142"/>
    <mergeCell ref="A1143:A1144"/>
    <mergeCell ref="B1143:J1143"/>
    <mergeCell ref="K1143:K1144"/>
    <mergeCell ref="L1143:L1144"/>
    <mergeCell ref="M1143:M1144"/>
    <mergeCell ref="N1143:N1144"/>
    <mergeCell ref="O1143:O1144"/>
    <mergeCell ref="P1143:P1144"/>
    <mergeCell ref="Q1121:Q1122"/>
    <mergeCell ref="R1121:R1122"/>
    <mergeCell ref="D1139:J1139"/>
    <mergeCell ref="B1120:J1120"/>
    <mergeCell ref="A1121:A1122"/>
    <mergeCell ref="B1121:J1121"/>
    <mergeCell ref="K1121:K1122"/>
    <mergeCell ref="L1121:L1122"/>
    <mergeCell ref="M1121:M1122"/>
    <mergeCell ref="N1121:N1122"/>
    <mergeCell ref="O1121:O1122"/>
    <mergeCell ref="P1121:P1122"/>
    <mergeCell ref="Q1099:Q1100"/>
    <mergeCell ref="R1099:R1100"/>
    <mergeCell ref="D1117:J1117"/>
    <mergeCell ref="B1098:J1098"/>
    <mergeCell ref="A1099:A1100"/>
    <mergeCell ref="B1099:J1099"/>
    <mergeCell ref="K1099:K1100"/>
    <mergeCell ref="L1099:L1100"/>
    <mergeCell ref="M1099:M1100"/>
    <mergeCell ref="N1099:N1100"/>
    <mergeCell ref="O1099:O1100"/>
    <mergeCell ref="P1099:P1100"/>
    <mergeCell ref="Q1077:Q1078"/>
    <mergeCell ref="R1077:R1078"/>
    <mergeCell ref="D1095:J1095"/>
    <mergeCell ref="B1076:J1076"/>
    <mergeCell ref="A1077:A1078"/>
    <mergeCell ref="B1077:J1077"/>
    <mergeCell ref="K1077:K1078"/>
    <mergeCell ref="L1077:L1078"/>
    <mergeCell ref="M1077:M1078"/>
    <mergeCell ref="N1077:N1078"/>
    <mergeCell ref="O1077:O1078"/>
    <mergeCell ref="P1077:P1078"/>
    <mergeCell ref="N967:N968"/>
    <mergeCell ref="O967:O968"/>
    <mergeCell ref="P967:P968"/>
    <mergeCell ref="Q967:Q968"/>
    <mergeCell ref="R967:R968"/>
    <mergeCell ref="D963:J963"/>
    <mergeCell ref="B966:J966"/>
    <mergeCell ref="A967:A968"/>
    <mergeCell ref="B967:J967"/>
    <mergeCell ref="K967:K968"/>
    <mergeCell ref="L967:L968"/>
    <mergeCell ref="M967:M968"/>
    <mergeCell ref="R923:R924"/>
    <mergeCell ref="D919:J919"/>
    <mergeCell ref="B922:J922"/>
    <mergeCell ref="A923:A924"/>
    <mergeCell ref="B923:J923"/>
    <mergeCell ref="K923:K924"/>
    <mergeCell ref="L923:L924"/>
    <mergeCell ref="M923:M924"/>
    <mergeCell ref="N945:N946"/>
    <mergeCell ref="O945:O946"/>
    <mergeCell ref="P945:P946"/>
    <mergeCell ref="Q945:Q946"/>
    <mergeCell ref="R945:R946"/>
    <mergeCell ref="D941:J941"/>
    <mergeCell ref="B944:J944"/>
    <mergeCell ref="A945:A946"/>
    <mergeCell ref="B945:J945"/>
    <mergeCell ref="K945:K946"/>
    <mergeCell ref="L945:L946"/>
    <mergeCell ref="M945:M946"/>
    <mergeCell ref="A901:A902"/>
    <mergeCell ref="B901:J901"/>
    <mergeCell ref="K901:K902"/>
    <mergeCell ref="L901:L902"/>
    <mergeCell ref="M901:M902"/>
    <mergeCell ref="N923:N924"/>
    <mergeCell ref="O923:O924"/>
    <mergeCell ref="P923:P924"/>
    <mergeCell ref="Q923:Q924"/>
    <mergeCell ref="B879:J879"/>
    <mergeCell ref="K879:K880"/>
    <mergeCell ref="L879:L880"/>
    <mergeCell ref="M879:M880"/>
    <mergeCell ref="N901:N902"/>
    <mergeCell ref="O901:O902"/>
    <mergeCell ref="P901:P902"/>
    <mergeCell ref="Q901:Q902"/>
    <mergeCell ref="R901:R902"/>
    <mergeCell ref="D897:J897"/>
    <mergeCell ref="B900:J900"/>
    <mergeCell ref="D1073:J1073"/>
    <mergeCell ref="N833:N834"/>
    <mergeCell ref="O833:O834"/>
    <mergeCell ref="P833:P834"/>
    <mergeCell ref="Q833:Q834"/>
    <mergeCell ref="R833:R834"/>
    <mergeCell ref="D829:J829"/>
    <mergeCell ref="B832:J832"/>
    <mergeCell ref="A833:A834"/>
    <mergeCell ref="B833:J833"/>
    <mergeCell ref="K833:K834"/>
    <mergeCell ref="L833:L834"/>
    <mergeCell ref="M833:M834"/>
    <mergeCell ref="N856:N857"/>
    <mergeCell ref="O856:O857"/>
    <mergeCell ref="P856:P857"/>
    <mergeCell ref="Q856:Q857"/>
    <mergeCell ref="R856:R857"/>
    <mergeCell ref="D852:J852"/>
    <mergeCell ref="B855:J855"/>
    <mergeCell ref="A856:A857"/>
    <mergeCell ref="B856:J856"/>
    <mergeCell ref="K856:K857"/>
    <mergeCell ref="L856:L857"/>
    <mergeCell ref="A482:A483"/>
    <mergeCell ref="B482:J482"/>
    <mergeCell ref="K482:K483"/>
    <mergeCell ref="N1055:N1056"/>
    <mergeCell ref="O1055:O1056"/>
    <mergeCell ref="P1055:P1056"/>
    <mergeCell ref="Q1055:Q1056"/>
    <mergeCell ref="R1055:R1056"/>
    <mergeCell ref="D1051:J1051"/>
    <mergeCell ref="B1054:J1054"/>
    <mergeCell ref="A1055:A1056"/>
    <mergeCell ref="B1055:J1055"/>
    <mergeCell ref="K1055:K1056"/>
    <mergeCell ref="L1055:L1056"/>
    <mergeCell ref="M1055:M1056"/>
    <mergeCell ref="M856:M857"/>
    <mergeCell ref="N879:N880"/>
    <mergeCell ref="O879:O880"/>
    <mergeCell ref="P879:P880"/>
    <mergeCell ref="Q879:Q880"/>
    <mergeCell ref="R879:R880"/>
    <mergeCell ref="D875:J875"/>
    <mergeCell ref="B878:J878"/>
    <mergeCell ref="A879:A880"/>
    <mergeCell ref="B428:J428"/>
    <mergeCell ref="L482:L483"/>
    <mergeCell ref="M482:M483"/>
    <mergeCell ref="N482:N483"/>
    <mergeCell ref="O482:O483"/>
    <mergeCell ref="P482:P483"/>
    <mergeCell ref="Q482:Q483"/>
    <mergeCell ref="R482:R483"/>
    <mergeCell ref="B446:J446"/>
    <mergeCell ref="B464:J464"/>
    <mergeCell ref="B481:G481"/>
    <mergeCell ref="H481:J481"/>
    <mergeCell ref="B266:J266"/>
    <mergeCell ref="B283:J283"/>
    <mergeCell ref="B303:J303"/>
    <mergeCell ref="B321:J321"/>
    <mergeCell ref="B339:J339"/>
    <mergeCell ref="B357:J357"/>
    <mergeCell ref="B373:J373"/>
    <mergeCell ref="B391:J391"/>
    <mergeCell ref="B410:J410"/>
    <mergeCell ref="B100:J100"/>
    <mergeCell ref="B120:J120"/>
    <mergeCell ref="B137:J137"/>
    <mergeCell ref="B156:J156"/>
    <mergeCell ref="B173:J173"/>
    <mergeCell ref="B190:J190"/>
    <mergeCell ref="B210:J210"/>
    <mergeCell ref="B229:J229"/>
    <mergeCell ref="B249:J249"/>
    <mergeCell ref="B3:J3"/>
    <mergeCell ref="AA4:AJ4"/>
    <mergeCell ref="AA22:AJ22"/>
    <mergeCell ref="B24:J24"/>
    <mergeCell ref="AA41:AJ41"/>
    <mergeCell ref="B45:J45"/>
    <mergeCell ref="S57:T57"/>
    <mergeCell ref="B64:J64"/>
    <mergeCell ref="B81:J81"/>
    <mergeCell ref="N1033:N1034"/>
    <mergeCell ref="O1033:O1034"/>
    <mergeCell ref="P1033:P1034"/>
    <mergeCell ref="Q1033:Q1034"/>
    <mergeCell ref="R1033:R1034"/>
    <mergeCell ref="D1029:J1029"/>
    <mergeCell ref="B1032:J1032"/>
    <mergeCell ref="A1033:A1034"/>
    <mergeCell ref="B1033:J1033"/>
    <mergeCell ref="K1033:K1034"/>
    <mergeCell ref="L1033:L1034"/>
    <mergeCell ref="M1033:M1034"/>
    <mergeCell ref="N1011:N1012"/>
    <mergeCell ref="O1011:O1012"/>
    <mergeCell ref="P1011:P1012"/>
    <mergeCell ref="Q1011:Q1012"/>
    <mergeCell ref="R1011:R1012"/>
    <mergeCell ref="D1007:J1007"/>
    <mergeCell ref="B1010:J1010"/>
    <mergeCell ref="A1011:A1012"/>
    <mergeCell ref="B1011:J1011"/>
    <mergeCell ref="K1011:K1012"/>
    <mergeCell ref="L1011:L1012"/>
    <mergeCell ref="M1011:M1012"/>
    <mergeCell ref="N989:N990"/>
    <mergeCell ref="O989:O990"/>
    <mergeCell ref="P989:P990"/>
    <mergeCell ref="Q989:Q990"/>
    <mergeCell ref="R989:R990"/>
    <mergeCell ref="D985:J985"/>
    <mergeCell ref="B988:J988"/>
    <mergeCell ref="A989:A990"/>
    <mergeCell ref="B989:J989"/>
    <mergeCell ref="K989:K990"/>
    <mergeCell ref="L989:L990"/>
    <mergeCell ref="M989:M990"/>
    <mergeCell ref="R787:R788"/>
    <mergeCell ref="D783:J783"/>
    <mergeCell ref="B786:G786"/>
    <mergeCell ref="H786:J786"/>
    <mergeCell ref="A787:A788"/>
    <mergeCell ref="B787:J787"/>
    <mergeCell ref="K787:K788"/>
    <mergeCell ref="L787:L788"/>
    <mergeCell ref="M810:M811"/>
    <mergeCell ref="N810:N811"/>
    <mergeCell ref="O810:O811"/>
    <mergeCell ref="P810:P811"/>
    <mergeCell ref="Q810:Q811"/>
    <mergeCell ref="R810:R811"/>
    <mergeCell ref="D806:J806"/>
    <mergeCell ref="B809:G809"/>
    <mergeCell ref="H809:J809"/>
    <mergeCell ref="A810:A811"/>
    <mergeCell ref="B810:J810"/>
    <mergeCell ref="K810:K811"/>
    <mergeCell ref="L810:L811"/>
    <mergeCell ref="A764:A765"/>
    <mergeCell ref="B764:J764"/>
    <mergeCell ref="K764:K765"/>
    <mergeCell ref="L764:L765"/>
    <mergeCell ref="M787:M788"/>
    <mergeCell ref="N787:N788"/>
    <mergeCell ref="O787:O788"/>
    <mergeCell ref="P787:P788"/>
    <mergeCell ref="Q787:Q788"/>
    <mergeCell ref="M764:M765"/>
    <mergeCell ref="N764:N765"/>
    <mergeCell ref="O764:O765"/>
    <mergeCell ref="P764:P765"/>
    <mergeCell ref="Q764:Q765"/>
    <mergeCell ref="R764:R765"/>
    <mergeCell ref="D760:J760"/>
    <mergeCell ref="B763:G763"/>
    <mergeCell ref="H763:J763"/>
    <mergeCell ref="R718:R719"/>
    <mergeCell ref="D714:J714"/>
    <mergeCell ref="B717:G717"/>
    <mergeCell ref="H717:J717"/>
    <mergeCell ref="A718:A719"/>
    <mergeCell ref="B718:J718"/>
    <mergeCell ref="K718:K719"/>
    <mergeCell ref="L718:L719"/>
    <mergeCell ref="M741:M742"/>
    <mergeCell ref="N741:N742"/>
    <mergeCell ref="O741:O742"/>
    <mergeCell ref="P741:P742"/>
    <mergeCell ref="Q741:Q742"/>
    <mergeCell ref="R741:R742"/>
    <mergeCell ref="D737:J737"/>
    <mergeCell ref="B740:G740"/>
    <mergeCell ref="H740:J740"/>
    <mergeCell ref="A741:A742"/>
    <mergeCell ref="B741:J741"/>
    <mergeCell ref="K741:K742"/>
    <mergeCell ref="L741:L742"/>
    <mergeCell ref="A695:A696"/>
    <mergeCell ref="B695:J695"/>
    <mergeCell ref="K695:K696"/>
    <mergeCell ref="L695:L696"/>
    <mergeCell ref="M718:M719"/>
    <mergeCell ref="N718:N719"/>
    <mergeCell ref="O718:O719"/>
    <mergeCell ref="P718:P719"/>
    <mergeCell ref="Q718:Q719"/>
    <mergeCell ref="M695:M696"/>
    <mergeCell ref="N695:N696"/>
    <mergeCell ref="O695:O696"/>
    <mergeCell ref="P695:P696"/>
    <mergeCell ref="Q695:Q696"/>
    <mergeCell ref="R695:R696"/>
    <mergeCell ref="D691:J691"/>
    <mergeCell ref="B694:G694"/>
    <mergeCell ref="H694:J694"/>
    <mergeCell ref="N672:N673"/>
    <mergeCell ref="O672:O673"/>
    <mergeCell ref="P672:P673"/>
    <mergeCell ref="Q672:Q673"/>
    <mergeCell ref="R672:R673"/>
    <mergeCell ref="D668:J668"/>
    <mergeCell ref="B671:J671"/>
    <mergeCell ref="A672:A673"/>
    <mergeCell ref="B672:J672"/>
    <mergeCell ref="K672:K673"/>
    <mergeCell ref="L672:L673"/>
    <mergeCell ref="M672:M673"/>
    <mergeCell ref="N649:N650"/>
    <mergeCell ref="O649:O650"/>
    <mergeCell ref="P649:P650"/>
    <mergeCell ref="Q649:Q650"/>
    <mergeCell ref="R649:R650"/>
    <mergeCell ref="D645:J645"/>
    <mergeCell ref="B648:J648"/>
    <mergeCell ref="A649:A650"/>
    <mergeCell ref="B649:J649"/>
    <mergeCell ref="K649:K650"/>
    <mergeCell ref="L649:L650"/>
    <mergeCell ref="M649:M650"/>
    <mergeCell ref="A602:A603"/>
    <mergeCell ref="B602:J602"/>
    <mergeCell ref="K602:K603"/>
    <mergeCell ref="L602:L603"/>
    <mergeCell ref="N626:N627"/>
    <mergeCell ref="O626:O627"/>
    <mergeCell ref="P626:P627"/>
    <mergeCell ref="Q626:Q627"/>
    <mergeCell ref="R626:R627"/>
    <mergeCell ref="D622:J622"/>
    <mergeCell ref="B625:J625"/>
    <mergeCell ref="A626:A627"/>
    <mergeCell ref="B626:J626"/>
    <mergeCell ref="K626:K627"/>
    <mergeCell ref="L626:L627"/>
    <mergeCell ref="M626:M627"/>
    <mergeCell ref="M602:M603"/>
    <mergeCell ref="N602:N603"/>
    <mergeCell ref="O602:O603"/>
    <mergeCell ref="P602:P603"/>
    <mergeCell ref="Q602:Q603"/>
    <mergeCell ref="R602:R603"/>
    <mergeCell ref="D598:J598"/>
    <mergeCell ref="B601:G601"/>
    <mergeCell ref="H601:J601"/>
    <mergeCell ref="A554:A555"/>
    <mergeCell ref="B554:J554"/>
    <mergeCell ref="K554:K555"/>
    <mergeCell ref="L554:L555"/>
    <mergeCell ref="N578:N579"/>
    <mergeCell ref="O578:O579"/>
    <mergeCell ref="M554:M555"/>
    <mergeCell ref="N554:N555"/>
    <mergeCell ref="O554:O555"/>
    <mergeCell ref="P578:P579"/>
    <mergeCell ref="Q578:Q579"/>
    <mergeCell ref="R578:R579"/>
    <mergeCell ref="D574:J574"/>
    <mergeCell ref="B577:J577"/>
    <mergeCell ref="A578:A579"/>
    <mergeCell ref="B578:J578"/>
    <mergeCell ref="K578:K579"/>
    <mergeCell ref="L578:L579"/>
    <mergeCell ref="M578:M579"/>
    <mergeCell ref="A506:A507"/>
    <mergeCell ref="B506:J506"/>
    <mergeCell ref="K506:K507"/>
    <mergeCell ref="L506:L507"/>
    <mergeCell ref="N530:N531"/>
    <mergeCell ref="O530:O531"/>
    <mergeCell ref="P530:P531"/>
    <mergeCell ref="Q530:Q531"/>
    <mergeCell ref="R530:R531"/>
    <mergeCell ref="D526:J526"/>
    <mergeCell ref="B529:J529"/>
    <mergeCell ref="A530:A531"/>
    <mergeCell ref="B530:J530"/>
    <mergeCell ref="K530:K531"/>
    <mergeCell ref="L530:L531"/>
    <mergeCell ref="M530:M531"/>
    <mergeCell ref="M506:M507"/>
    <mergeCell ref="N506:N507"/>
    <mergeCell ref="O506:O507"/>
    <mergeCell ref="P506:P507"/>
    <mergeCell ref="Q506:Q507"/>
    <mergeCell ref="R506:R507"/>
    <mergeCell ref="D502:J502"/>
    <mergeCell ref="B505:G505"/>
    <mergeCell ref="H505:J505"/>
    <mergeCell ref="P554:P555"/>
    <mergeCell ref="Q554:Q555"/>
    <mergeCell ref="R554:R555"/>
    <mergeCell ref="D550:J550"/>
    <mergeCell ref="B553:G553"/>
    <mergeCell ref="H553:J553"/>
  </mergeCells>
  <pageMargins left="0.7" right="0.7" top="0.75" bottom="0.75" header="0" footer="0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8080"/>
  </sheetPr>
  <dimension ref="A1:AX1992"/>
  <sheetViews>
    <sheetView topLeftCell="A890" workbookViewId="0">
      <selection activeCell="K918" sqref="K918"/>
    </sheetView>
  </sheetViews>
  <sheetFormatPr baseColWidth="10" defaultColWidth="12.5703125" defaultRowHeight="15" customHeight="1"/>
  <cols>
    <col min="1" max="1" width="10" customWidth="1"/>
    <col min="2" max="10" width="4.5703125" customWidth="1"/>
    <col min="11" max="11" width="13.42578125" customWidth="1"/>
    <col min="12" max="13" width="11.42578125" customWidth="1"/>
    <col min="14" max="14" width="10.5703125" customWidth="1"/>
    <col min="15" max="15" width="11.42578125" customWidth="1"/>
    <col min="16" max="17" width="10.85546875" customWidth="1"/>
    <col min="18" max="18" width="12.140625" customWidth="1"/>
    <col min="19" max="50" width="10" customWidth="1"/>
  </cols>
  <sheetData>
    <row r="1" spans="1:42" ht="12.75" customHeight="1">
      <c r="L1" s="3"/>
      <c r="M1" s="3"/>
      <c r="O1" s="3"/>
    </row>
    <row r="2" spans="1:42" ht="12.75" customHeight="1">
      <c r="A2" s="2" t="s">
        <v>1</v>
      </c>
      <c r="L2" s="3"/>
      <c r="M2" s="3"/>
      <c r="O2" s="3"/>
    </row>
    <row r="3" spans="1:42" ht="25.5" customHeight="1">
      <c r="B3" s="302" t="s">
        <v>2</v>
      </c>
      <c r="C3" s="303"/>
      <c r="D3" s="303"/>
      <c r="E3" s="303"/>
      <c r="F3" s="303"/>
      <c r="G3" s="303"/>
      <c r="H3" s="303"/>
      <c r="I3" s="303"/>
      <c r="J3" s="303"/>
      <c r="L3" s="4" t="s">
        <v>3</v>
      </c>
      <c r="M3" s="4" t="s">
        <v>4</v>
      </c>
      <c r="N3" s="5" t="s">
        <v>5</v>
      </c>
      <c r="O3" s="4" t="s">
        <v>6</v>
      </c>
      <c r="P3" s="6" t="s">
        <v>7</v>
      </c>
      <c r="Q3" s="6" t="s">
        <v>8</v>
      </c>
      <c r="R3" s="7" t="s">
        <v>9</v>
      </c>
      <c r="AA3" s="8" t="s">
        <v>6</v>
      </c>
      <c r="AB3" s="8"/>
      <c r="AC3" s="8"/>
      <c r="AD3" s="8"/>
      <c r="AE3" s="8"/>
      <c r="AF3" s="8"/>
      <c r="AG3" s="8"/>
      <c r="AH3" s="8"/>
      <c r="AI3" s="8"/>
      <c r="AJ3" s="8"/>
    </row>
    <row r="4" spans="1:42" ht="12.75" customHeight="1">
      <c r="A4" s="152" t="s">
        <v>10</v>
      </c>
      <c r="B4" s="153">
        <v>1</v>
      </c>
      <c r="C4" s="153">
        <v>2</v>
      </c>
      <c r="D4" s="153">
        <v>3</v>
      </c>
      <c r="E4" s="153">
        <v>4</v>
      </c>
      <c r="F4" s="153">
        <v>5</v>
      </c>
      <c r="G4" s="153">
        <v>6</v>
      </c>
      <c r="H4" s="153">
        <v>7</v>
      </c>
      <c r="I4" s="153">
        <v>8</v>
      </c>
      <c r="J4" s="153">
        <v>9</v>
      </c>
      <c r="K4" s="154" t="s">
        <v>11</v>
      </c>
      <c r="L4" s="12"/>
      <c r="M4" s="12"/>
      <c r="N4" s="13"/>
      <c r="O4" s="14"/>
      <c r="P4" s="15"/>
      <c r="Q4" s="15"/>
      <c r="R4" s="3"/>
      <c r="AA4" s="300" t="s">
        <v>12</v>
      </c>
      <c r="AB4" s="297"/>
      <c r="AC4" s="297"/>
      <c r="AD4" s="297"/>
      <c r="AE4" s="297"/>
      <c r="AF4" s="297"/>
      <c r="AG4" s="297"/>
      <c r="AH4" s="297"/>
      <c r="AI4" s="297"/>
      <c r="AJ4" s="297"/>
    </row>
    <row r="5" spans="1:42" ht="12.75" customHeight="1">
      <c r="A5" s="10">
        <v>9701</v>
      </c>
      <c r="B5" s="10">
        <v>3</v>
      </c>
      <c r="C5" s="10"/>
      <c r="D5" s="10"/>
      <c r="E5" s="10"/>
      <c r="F5" s="10"/>
      <c r="G5" s="10"/>
      <c r="H5" s="10"/>
      <c r="I5" s="10"/>
      <c r="J5" s="10"/>
      <c r="K5" s="17"/>
      <c r="L5" s="12"/>
      <c r="M5" s="12"/>
      <c r="N5" s="13"/>
      <c r="O5" s="14"/>
      <c r="P5" s="18">
        <f>B5</f>
        <v>3</v>
      </c>
      <c r="Q5" s="15"/>
      <c r="R5" s="3"/>
      <c r="Z5" s="19" t="s">
        <v>13</v>
      </c>
      <c r="AA5" s="1">
        <v>9701</v>
      </c>
      <c r="AB5" s="20">
        <v>9702</v>
      </c>
      <c r="AC5" s="20">
        <v>9801</v>
      </c>
      <c r="AD5" s="20">
        <v>9802</v>
      </c>
      <c r="AE5" s="20">
        <v>9901</v>
      </c>
      <c r="AF5" s="20">
        <v>9902</v>
      </c>
      <c r="AG5" s="21" t="s">
        <v>14</v>
      </c>
      <c r="AH5" s="21" t="s">
        <v>15</v>
      </c>
      <c r="AI5" s="21" t="s">
        <v>16</v>
      </c>
      <c r="AJ5" s="21" t="s">
        <v>17</v>
      </c>
      <c r="AK5" s="21" t="s">
        <v>18</v>
      </c>
      <c r="AL5" s="21" t="s">
        <v>19</v>
      </c>
      <c r="AM5" s="21" t="s">
        <v>20</v>
      </c>
      <c r="AN5" s="21" t="s">
        <v>21</v>
      </c>
      <c r="AO5" s="21" t="s">
        <v>22</v>
      </c>
      <c r="AP5" s="21" t="s">
        <v>23</v>
      </c>
    </row>
    <row r="6" spans="1:42" ht="12.75" customHeight="1">
      <c r="A6" s="10">
        <v>9702</v>
      </c>
      <c r="B6" s="10"/>
      <c r="C6" s="10">
        <v>3</v>
      </c>
      <c r="D6" s="10"/>
      <c r="E6" s="10"/>
      <c r="F6" s="10"/>
      <c r="G6" s="10"/>
      <c r="H6" s="10"/>
      <c r="I6" s="10"/>
      <c r="J6" s="10"/>
      <c r="K6" s="17"/>
      <c r="L6" s="12"/>
      <c r="M6" s="12"/>
      <c r="N6" s="13"/>
      <c r="O6" s="14">
        <f>C6/B5</f>
        <v>1</v>
      </c>
      <c r="P6" s="22">
        <v>3</v>
      </c>
      <c r="Q6" s="23">
        <f t="shared" ref="Q6:Q16" si="0">P6/P5</f>
        <v>1</v>
      </c>
      <c r="R6" s="3">
        <f t="shared" ref="R6:R16" si="1">100%-Q6</f>
        <v>0</v>
      </c>
      <c r="S6" s="2" t="s">
        <v>3</v>
      </c>
      <c r="Z6" s="24" t="s">
        <v>37</v>
      </c>
      <c r="AA6" s="23">
        <f>C6/B5</f>
        <v>1</v>
      </c>
      <c r="AB6" s="23">
        <f t="shared" ref="AB6:AB13" si="2">O27</f>
        <v>0.5</v>
      </c>
      <c r="AC6" s="23">
        <f t="shared" ref="AC6:AC13" si="3">O47</f>
        <v>1</v>
      </c>
      <c r="AD6" s="23">
        <f t="shared" ref="AD6:AD13" si="4">O65</f>
        <v>1</v>
      </c>
      <c r="AE6" s="23">
        <f t="shared" ref="AE6:AE13" si="5">O82</f>
        <v>1</v>
      </c>
      <c r="AF6" s="25">
        <f t="shared" ref="AF6:AF13" si="6">O99</f>
        <v>1</v>
      </c>
      <c r="AG6" s="25">
        <f t="shared" ref="AG6:AG13" si="7">O116</f>
        <v>1</v>
      </c>
      <c r="AH6" s="25">
        <f t="shared" ref="AH6:AH13" si="8">O130</f>
        <v>0.72727272727272729</v>
      </c>
      <c r="AI6" s="25">
        <f t="shared" ref="AI6:AI13" si="9">O146</f>
        <v>1</v>
      </c>
      <c r="AJ6" s="25">
        <f t="shared" ref="AJ6:AJ12" si="10">O161</f>
        <v>0.31578947368421051</v>
      </c>
      <c r="AK6" s="3">
        <f t="shared" ref="AK6:AK11" si="11">O178</f>
        <v>0.25</v>
      </c>
      <c r="AL6" s="3" t="s">
        <v>27</v>
      </c>
      <c r="AM6" s="3">
        <f t="shared" ref="AM6:AM9" si="12">O208</f>
        <v>0.7</v>
      </c>
      <c r="AN6" s="3">
        <f t="shared" ref="AN6:AN8" si="13">O226</f>
        <v>0.52631578947368418</v>
      </c>
      <c r="AO6" s="3">
        <f t="shared" ref="AO6:AO7" si="14">O243</f>
        <v>0.72727272727272729</v>
      </c>
      <c r="AP6" s="3">
        <f>O260</f>
        <v>0.82758620689655171</v>
      </c>
    </row>
    <row r="7" spans="1:42" ht="12.75" customHeight="1">
      <c r="A7" s="10">
        <v>9801</v>
      </c>
      <c r="B7" s="10"/>
      <c r="C7" s="10"/>
      <c r="D7" s="10">
        <v>3</v>
      </c>
      <c r="E7" s="10"/>
      <c r="F7" s="10"/>
      <c r="G7" s="10"/>
      <c r="H7" s="10"/>
      <c r="I7" s="10"/>
      <c r="J7" s="10"/>
      <c r="K7" s="17"/>
      <c r="L7" s="12"/>
      <c r="M7" s="12"/>
      <c r="N7" s="13"/>
      <c r="O7" s="14">
        <f>D7/C6</f>
        <v>1</v>
      </c>
      <c r="P7" s="22">
        <v>3</v>
      </c>
      <c r="Q7" s="23">
        <f t="shared" si="0"/>
        <v>1</v>
      </c>
      <c r="R7" s="3">
        <f t="shared" si="1"/>
        <v>0</v>
      </c>
      <c r="S7" s="28">
        <v>9701</v>
      </c>
      <c r="T7" s="3">
        <f>L19</f>
        <v>0.33333333333333331</v>
      </c>
      <c r="Z7" s="24" t="s">
        <v>38</v>
      </c>
      <c r="AA7" s="23">
        <f>D7/C6</f>
        <v>1</v>
      </c>
      <c r="AB7" s="23">
        <f t="shared" si="2"/>
        <v>1</v>
      </c>
      <c r="AC7" s="23">
        <f t="shared" si="3"/>
        <v>0.7142857142857143</v>
      </c>
      <c r="AD7" s="23">
        <f t="shared" si="4"/>
        <v>0.83333333333333337</v>
      </c>
      <c r="AE7" s="23">
        <f t="shared" si="5"/>
        <v>1</v>
      </c>
      <c r="AF7" s="25">
        <f t="shared" si="6"/>
        <v>0.4375</v>
      </c>
      <c r="AG7" s="25">
        <f t="shared" si="7"/>
        <v>1</v>
      </c>
      <c r="AH7" s="25">
        <f t="shared" si="8"/>
        <v>1</v>
      </c>
      <c r="AI7" s="25">
        <f t="shared" si="9"/>
        <v>1</v>
      </c>
      <c r="AJ7" s="25">
        <f t="shared" si="10"/>
        <v>0.83333333333333337</v>
      </c>
      <c r="AK7" s="3">
        <f t="shared" si="11"/>
        <v>1</v>
      </c>
      <c r="AL7" s="3">
        <f t="shared" ref="AL7:AL10" si="15">O193</f>
        <v>0.7142857142857143</v>
      </c>
      <c r="AM7" s="3">
        <f t="shared" si="12"/>
        <v>1</v>
      </c>
      <c r="AN7" s="3">
        <f t="shared" si="13"/>
        <v>0.8</v>
      </c>
      <c r="AO7" s="3">
        <f t="shared" si="14"/>
        <v>0.375</v>
      </c>
    </row>
    <row r="8" spans="1:42" ht="12.75" customHeight="1">
      <c r="A8" s="10">
        <v>9802</v>
      </c>
      <c r="B8" s="10"/>
      <c r="C8" s="10"/>
      <c r="D8" s="10"/>
      <c r="E8" s="10">
        <v>3</v>
      </c>
      <c r="F8" s="10"/>
      <c r="G8" s="10"/>
      <c r="H8" s="10"/>
      <c r="I8" s="10"/>
      <c r="J8" s="10"/>
      <c r="K8" s="17"/>
      <c r="L8" s="12"/>
      <c r="M8" s="12"/>
      <c r="N8" s="13"/>
      <c r="O8" s="14">
        <f>E8/D7</f>
        <v>1</v>
      </c>
      <c r="P8" s="22">
        <v>3</v>
      </c>
      <c r="Q8" s="23">
        <f t="shared" si="0"/>
        <v>1</v>
      </c>
      <c r="R8" s="3">
        <f t="shared" si="1"/>
        <v>0</v>
      </c>
      <c r="S8" s="28">
        <v>9702</v>
      </c>
      <c r="T8" s="3">
        <f>L39</f>
        <v>0</v>
      </c>
      <c r="Z8" s="24" t="s">
        <v>39</v>
      </c>
      <c r="AA8" s="23">
        <f>E8/D7</f>
        <v>1</v>
      </c>
      <c r="AB8" s="23">
        <f t="shared" si="2"/>
        <v>1</v>
      </c>
      <c r="AC8" s="23">
        <f t="shared" si="3"/>
        <v>0.6</v>
      </c>
      <c r="AD8" s="23">
        <f t="shared" si="4"/>
        <v>0.8</v>
      </c>
      <c r="AE8" s="23">
        <f t="shared" si="5"/>
        <v>1</v>
      </c>
      <c r="AF8" s="25">
        <f t="shared" si="6"/>
        <v>0.7142857142857143</v>
      </c>
      <c r="AG8" s="25">
        <f t="shared" si="7"/>
        <v>1</v>
      </c>
      <c r="AH8" s="25">
        <f t="shared" si="8"/>
        <v>0.625</v>
      </c>
      <c r="AI8" s="25">
        <f t="shared" si="9"/>
        <v>1</v>
      </c>
      <c r="AJ8" s="25">
        <f t="shared" si="10"/>
        <v>0</v>
      </c>
      <c r="AK8" s="3">
        <f t="shared" si="11"/>
        <v>0</v>
      </c>
      <c r="AL8" s="3">
        <f t="shared" si="15"/>
        <v>0.4</v>
      </c>
      <c r="AM8" s="3">
        <f t="shared" si="12"/>
        <v>0.5714285714285714</v>
      </c>
      <c r="AN8" s="3">
        <f t="shared" si="13"/>
        <v>0.625</v>
      </c>
      <c r="AO8" s="3"/>
    </row>
    <row r="9" spans="1:42" ht="12.75" customHeight="1">
      <c r="A9" s="10">
        <v>9901</v>
      </c>
      <c r="B9" s="10"/>
      <c r="C9" s="10"/>
      <c r="D9" s="10"/>
      <c r="E9" s="10"/>
      <c r="F9" s="10">
        <v>3</v>
      </c>
      <c r="G9" s="10"/>
      <c r="H9" s="10"/>
      <c r="I9" s="10"/>
      <c r="J9" s="10"/>
      <c r="K9" s="17"/>
      <c r="L9" s="12"/>
      <c r="M9" s="12"/>
      <c r="N9" s="13"/>
      <c r="O9" s="14">
        <f>F9/E8</f>
        <v>1</v>
      </c>
      <c r="P9" s="22">
        <v>3</v>
      </c>
      <c r="Q9" s="23">
        <f t="shared" si="0"/>
        <v>1</v>
      </c>
      <c r="R9" s="3">
        <f t="shared" si="1"/>
        <v>0</v>
      </c>
      <c r="S9" s="28">
        <v>9801</v>
      </c>
      <c r="T9" s="3">
        <f>L58</f>
        <v>0.14285714285714285</v>
      </c>
      <c r="Z9" s="24" t="s">
        <v>40</v>
      </c>
      <c r="AA9" s="23">
        <f>F9/E8</f>
        <v>1</v>
      </c>
      <c r="AB9" s="23">
        <f t="shared" si="2"/>
        <v>0.5</v>
      </c>
      <c r="AC9" s="23">
        <f t="shared" si="3"/>
        <v>1</v>
      </c>
      <c r="AD9" s="23">
        <f t="shared" si="4"/>
        <v>1</v>
      </c>
      <c r="AE9" s="23">
        <f t="shared" si="5"/>
        <v>1</v>
      </c>
      <c r="AF9" s="25">
        <f t="shared" si="6"/>
        <v>0.8</v>
      </c>
      <c r="AG9" s="25">
        <f t="shared" si="7"/>
        <v>1</v>
      </c>
      <c r="AH9" s="25">
        <f t="shared" si="8"/>
        <v>0.8</v>
      </c>
      <c r="AI9" s="25">
        <f t="shared" si="9"/>
        <v>1</v>
      </c>
      <c r="AJ9" s="25">
        <f t="shared" si="10"/>
        <v>0.8</v>
      </c>
      <c r="AK9" s="3">
        <f t="shared" si="11"/>
        <v>0</v>
      </c>
      <c r="AL9" s="3">
        <f t="shared" si="15"/>
        <v>1</v>
      </c>
      <c r="AM9" s="3">
        <f t="shared" si="12"/>
        <v>0.25</v>
      </c>
      <c r="AN9" s="3"/>
      <c r="AO9" s="3"/>
    </row>
    <row r="10" spans="1:42" ht="12.75" customHeight="1">
      <c r="A10" s="10">
        <v>9902</v>
      </c>
      <c r="B10" s="10"/>
      <c r="C10" s="10"/>
      <c r="D10" s="10"/>
      <c r="E10" s="10"/>
      <c r="F10" s="10"/>
      <c r="G10" s="10">
        <v>3</v>
      </c>
      <c r="H10" s="10"/>
      <c r="I10" s="10"/>
      <c r="J10" s="10"/>
      <c r="K10" s="17"/>
      <c r="L10" s="12"/>
      <c r="M10" s="12"/>
      <c r="N10" s="13"/>
      <c r="O10" s="14">
        <f>G10/F9</f>
        <v>1</v>
      </c>
      <c r="P10" s="22">
        <v>3</v>
      </c>
      <c r="Q10" s="23">
        <f t="shared" si="0"/>
        <v>1</v>
      </c>
      <c r="R10" s="3">
        <f t="shared" si="1"/>
        <v>0</v>
      </c>
      <c r="S10" s="28">
        <v>9802</v>
      </c>
      <c r="T10" s="3">
        <f>L75</f>
        <v>0.66666666666666663</v>
      </c>
      <c r="Z10" s="24" t="s">
        <v>41</v>
      </c>
      <c r="AA10" s="23">
        <f>G10/F9</f>
        <v>1</v>
      </c>
      <c r="AB10" s="23">
        <f t="shared" si="2"/>
        <v>1</v>
      </c>
      <c r="AC10" s="23">
        <f t="shared" si="3"/>
        <v>1</v>
      </c>
      <c r="AD10" s="23">
        <f t="shared" si="4"/>
        <v>1</v>
      </c>
      <c r="AE10" s="23">
        <f t="shared" si="5"/>
        <v>1</v>
      </c>
      <c r="AF10" s="25">
        <f t="shared" si="6"/>
        <v>1</v>
      </c>
      <c r="AG10" s="25">
        <f t="shared" si="7"/>
        <v>1</v>
      </c>
      <c r="AH10" s="25">
        <f t="shared" si="8"/>
        <v>0.75</v>
      </c>
      <c r="AI10" s="25">
        <f t="shared" si="9"/>
        <v>1</v>
      </c>
      <c r="AJ10" s="25">
        <f t="shared" si="10"/>
        <v>0.75</v>
      </c>
      <c r="AK10" s="3">
        <f t="shared" si="11"/>
        <v>0</v>
      </c>
      <c r="AL10" s="3">
        <f t="shared" si="15"/>
        <v>0.25</v>
      </c>
      <c r="AM10" s="3"/>
      <c r="AN10" s="3"/>
      <c r="AO10" s="3"/>
    </row>
    <row r="11" spans="1:42" ht="12.75" customHeight="1">
      <c r="A11" s="27" t="s">
        <v>14</v>
      </c>
      <c r="B11" s="10"/>
      <c r="C11" s="10"/>
      <c r="D11" s="10"/>
      <c r="E11" s="10"/>
      <c r="F11" s="10"/>
      <c r="G11" s="10">
        <v>2</v>
      </c>
      <c r="H11" s="10">
        <v>1</v>
      </c>
      <c r="I11" s="10"/>
      <c r="J11" s="10"/>
      <c r="K11" s="17"/>
      <c r="L11" s="12"/>
      <c r="M11" s="12"/>
      <c r="N11" s="13"/>
      <c r="O11" s="14">
        <f>H11/G10</f>
        <v>0.33333333333333331</v>
      </c>
      <c r="P11" s="22">
        <v>3</v>
      </c>
      <c r="Q11" s="23">
        <f t="shared" si="0"/>
        <v>1</v>
      </c>
      <c r="R11" s="3">
        <f t="shared" si="1"/>
        <v>0</v>
      </c>
      <c r="S11" s="28">
        <v>9901</v>
      </c>
      <c r="T11" s="3">
        <f>L92</f>
        <v>0</v>
      </c>
      <c r="Z11" s="27" t="s">
        <v>42</v>
      </c>
      <c r="AA11" s="25">
        <f>H11/G10</f>
        <v>0.33333333333333331</v>
      </c>
      <c r="AB11" s="23">
        <f t="shared" si="2"/>
        <v>1</v>
      </c>
      <c r="AC11" s="23">
        <f t="shared" si="3"/>
        <v>1</v>
      </c>
      <c r="AD11" s="23">
        <f t="shared" si="4"/>
        <v>1</v>
      </c>
      <c r="AE11" s="23">
        <f t="shared" si="5"/>
        <v>1</v>
      </c>
      <c r="AF11" s="25">
        <f t="shared" si="6"/>
        <v>1</v>
      </c>
      <c r="AG11" s="25">
        <f t="shared" si="7"/>
        <v>1</v>
      </c>
      <c r="AH11" s="25">
        <f t="shared" si="8"/>
        <v>0.66666666666666663</v>
      </c>
      <c r="AI11" s="25">
        <f t="shared" si="9"/>
        <v>1</v>
      </c>
      <c r="AJ11" s="25">
        <f t="shared" si="10"/>
        <v>1</v>
      </c>
      <c r="AK11" s="3">
        <f t="shared" si="11"/>
        <v>0</v>
      </c>
      <c r="AL11" s="3" t="s">
        <v>27</v>
      </c>
      <c r="AM11" s="3"/>
      <c r="AN11" s="3"/>
      <c r="AO11" s="3"/>
    </row>
    <row r="12" spans="1:42" ht="12.75" customHeight="1">
      <c r="A12" s="27" t="s">
        <v>15</v>
      </c>
      <c r="B12" s="10"/>
      <c r="C12" s="10"/>
      <c r="D12" s="10"/>
      <c r="E12" s="10"/>
      <c r="F12" s="10"/>
      <c r="G12" s="10"/>
      <c r="H12" s="10">
        <v>1</v>
      </c>
      <c r="I12" s="10">
        <v>1</v>
      </c>
      <c r="J12" s="10"/>
      <c r="K12" s="17"/>
      <c r="L12" s="12"/>
      <c r="M12" s="12"/>
      <c r="N12" s="13"/>
      <c r="O12" s="14">
        <f>I12/H11</f>
        <v>1</v>
      </c>
      <c r="P12" s="22">
        <v>2</v>
      </c>
      <c r="Q12" s="23">
        <f t="shared" si="0"/>
        <v>0.66666666666666663</v>
      </c>
      <c r="R12" s="3">
        <f t="shared" si="1"/>
        <v>0.33333333333333337</v>
      </c>
      <c r="S12" s="28">
        <v>9902</v>
      </c>
      <c r="T12" s="3">
        <f>L109</f>
        <v>0.25</v>
      </c>
      <c r="Z12" s="27" t="s">
        <v>43</v>
      </c>
      <c r="AA12" s="25">
        <f>I12/H11</f>
        <v>1</v>
      </c>
      <c r="AB12" s="23">
        <f t="shared" si="2"/>
        <v>1</v>
      </c>
      <c r="AC12" s="23">
        <f t="shared" si="3"/>
        <v>1</v>
      </c>
      <c r="AD12" s="23">
        <f t="shared" si="4"/>
        <v>1</v>
      </c>
      <c r="AE12" s="23">
        <f t="shared" si="5"/>
        <v>1</v>
      </c>
      <c r="AF12" s="25">
        <f t="shared" si="6"/>
        <v>1</v>
      </c>
      <c r="AG12" s="25">
        <f t="shared" si="7"/>
        <v>1</v>
      </c>
      <c r="AH12" s="25">
        <f t="shared" si="8"/>
        <v>0.5</v>
      </c>
      <c r="AI12" s="25">
        <f t="shared" si="9"/>
        <v>1</v>
      </c>
      <c r="AJ12" s="25">
        <f t="shared" si="10"/>
        <v>0.33333333333333331</v>
      </c>
      <c r="AK12" s="3" t="s">
        <v>27</v>
      </c>
      <c r="AL12" s="3" t="s">
        <v>27</v>
      </c>
      <c r="AM12" s="3"/>
      <c r="AN12" s="3"/>
      <c r="AO12" s="3"/>
    </row>
    <row r="13" spans="1:42" ht="12.75" customHeight="1">
      <c r="A13" s="27" t="s">
        <v>16</v>
      </c>
      <c r="B13" s="10"/>
      <c r="C13" s="10"/>
      <c r="D13" s="10"/>
      <c r="E13" s="10"/>
      <c r="F13" s="10"/>
      <c r="G13" s="10"/>
      <c r="H13" s="10"/>
      <c r="I13" s="10">
        <v>1</v>
      </c>
      <c r="J13" s="10">
        <v>1</v>
      </c>
      <c r="K13" s="17">
        <v>1</v>
      </c>
      <c r="L13" s="12"/>
      <c r="M13" s="12"/>
      <c r="N13" s="13"/>
      <c r="O13" s="14">
        <f>J13/I12</f>
        <v>1</v>
      </c>
      <c r="P13" s="22">
        <v>2</v>
      </c>
      <c r="Q13" s="23">
        <f t="shared" si="0"/>
        <v>1</v>
      </c>
      <c r="R13" s="3">
        <f t="shared" si="1"/>
        <v>0</v>
      </c>
      <c r="S13" s="28" t="s">
        <v>14</v>
      </c>
      <c r="T13" s="3">
        <f>L125</f>
        <v>0.5</v>
      </c>
      <c r="Z13" s="27" t="s">
        <v>44</v>
      </c>
      <c r="AA13" s="25">
        <f>J13/I12</f>
        <v>1</v>
      </c>
      <c r="AB13" s="23">
        <f t="shared" si="2"/>
        <v>1</v>
      </c>
      <c r="AC13" s="23">
        <f t="shared" si="3"/>
        <v>1</v>
      </c>
      <c r="AD13" s="23">
        <f t="shared" si="4"/>
        <v>1</v>
      </c>
      <c r="AE13" s="23">
        <f t="shared" si="5"/>
        <v>1</v>
      </c>
      <c r="AF13" s="25">
        <f t="shared" si="6"/>
        <v>1</v>
      </c>
      <c r="AG13" s="25">
        <f t="shared" si="7"/>
        <v>1</v>
      </c>
      <c r="AH13" s="25">
        <f t="shared" si="8"/>
        <v>1</v>
      </c>
      <c r="AI13" s="25">
        <f t="shared" si="9"/>
        <v>1</v>
      </c>
      <c r="AJ13" s="25" t="s">
        <v>27</v>
      </c>
      <c r="AK13" s="3" t="s">
        <v>27</v>
      </c>
      <c r="AL13" s="3" t="s">
        <v>27</v>
      </c>
      <c r="AM13" s="3"/>
      <c r="AN13" s="3"/>
      <c r="AO13" s="3"/>
    </row>
    <row r="14" spans="1:42" ht="12.75" customHeight="1">
      <c r="A14" s="27" t="s">
        <v>17</v>
      </c>
      <c r="B14" s="10"/>
      <c r="C14" s="10"/>
      <c r="D14" s="10"/>
      <c r="E14" s="10"/>
      <c r="F14" s="10"/>
      <c r="G14" s="10"/>
      <c r="H14" s="10"/>
      <c r="I14" s="10"/>
      <c r="J14" s="10">
        <v>1</v>
      </c>
      <c r="K14" s="17"/>
      <c r="L14" s="12"/>
      <c r="M14" s="12"/>
      <c r="N14" s="13"/>
      <c r="O14" s="14"/>
      <c r="P14" s="22">
        <v>1</v>
      </c>
      <c r="Q14" s="23">
        <f t="shared" si="0"/>
        <v>0.5</v>
      </c>
      <c r="R14" s="3">
        <f t="shared" si="1"/>
        <v>0.5</v>
      </c>
      <c r="S14" s="28" t="s">
        <v>15</v>
      </c>
      <c r="T14" s="3">
        <f>L140</f>
        <v>9.0909090909090912E-2</v>
      </c>
    </row>
    <row r="15" spans="1:42" ht="12.75" customHeight="1">
      <c r="A15" s="27" t="s">
        <v>18</v>
      </c>
      <c r="B15" s="10"/>
      <c r="C15" s="10"/>
      <c r="D15" s="10"/>
      <c r="E15" s="10"/>
      <c r="F15" s="10"/>
      <c r="G15" s="10"/>
      <c r="H15" s="10"/>
      <c r="I15" s="10"/>
      <c r="J15" s="10">
        <v>1</v>
      </c>
      <c r="K15" s="17"/>
      <c r="L15" s="12"/>
      <c r="M15" s="12"/>
      <c r="N15" s="13"/>
      <c r="O15" s="14"/>
      <c r="P15" s="22">
        <v>1</v>
      </c>
      <c r="Q15" s="23">
        <f t="shared" si="0"/>
        <v>1</v>
      </c>
      <c r="R15" s="3">
        <f t="shared" si="1"/>
        <v>0</v>
      </c>
      <c r="S15" s="28" t="s">
        <v>16</v>
      </c>
      <c r="T15" s="3">
        <f>L155</f>
        <v>1</v>
      </c>
    </row>
    <row r="16" spans="1:42" ht="12.75" customHeight="1">
      <c r="A16" s="27" t="s">
        <v>19</v>
      </c>
      <c r="B16" s="10"/>
      <c r="C16" s="10"/>
      <c r="D16" s="10"/>
      <c r="E16" s="10"/>
      <c r="F16" s="10"/>
      <c r="G16" s="10"/>
      <c r="H16" s="10"/>
      <c r="I16" s="10"/>
      <c r="J16" s="10">
        <v>1</v>
      </c>
      <c r="K16" s="17">
        <v>1</v>
      </c>
      <c r="L16" s="12"/>
      <c r="M16" s="12"/>
      <c r="N16" s="13"/>
      <c r="O16" s="14"/>
      <c r="P16" s="22">
        <v>1</v>
      </c>
      <c r="Q16" s="23">
        <f t="shared" si="0"/>
        <v>1</v>
      </c>
      <c r="R16" s="3">
        <f t="shared" si="1"/>
        <v>0</v>
      </c>
      <c r="S16" s="28" t="s">
        <v>17</v>
      </c>
      <c r="T16" s="3">
        <f>L173</f>
        <v>0.10526315789473684</v>
      </c>
    </row>
    <row r="17" spans="1:42" ht="12.75" customHeight="1">
      <c r="A17" s="29" t="s">
        <v>20</v>
      </c>
      <c r="B17" s="30"/>
      <c r="C17" s="30"/>
      <c r="D17" s="30"/>
      <c r="E17" s="30"/>
      <c r="F17" s="30"/>
      <c r="G17" s="30"/>
      <c r="H17" s="30"/>
      <c r="I17" s="30"/>
      <c r="J17" s="30"/>
      <c r="K17" s="31"/>
      <c r="L17" s="3"/>
      <c r="M17" s="3"/>
      <c r="N17" s="30"/>
      <c r="O17" s="3"/>
      <c r="S17" s="28" t="s">
        <v>18</v>
      </c>
      <c r="T17" s="3">
        <f>L187</f>
        <v>0</v>
      </c>
    </row>
    <row r="18" spans="1:42" ht="12.75" customHeight="1">
      <c r="A18" s="29" t="s">
        <v>21</v>
      </c>
      <c r="B18" s="30"/>
      <c r="C18" s="30"/>
      <c r="D18" s="30"/>
      <c r="E18" s="30"/>
      <c r="F18" s="30"/>
      <c r="G18" s="30"/>
      <c r="H18" s="30"/>
      <c r="I18" s="30"/>
      <c r="J18" s="30"/>
      <c r="K18" s="31"/>
      <c r="L18" s="3"/>
      <c r="M18" s="3"/>
      <c r="N18" s="30"/>
      <c r="O18" s="3"/>
      <c r="S18" s="28" t="s">
        <v>19</v>
      </c>
      <c r="T18" s="3">
        <f>L203</f>
        <v>0</v>
      </c>
    </row>
    <row r="19" spans="1:42" ht="12.75" customHeight="1">
      <c r="A19" s="29"/>
      <c r="J19" s="32" t="s">
        <v>33</v>
      </c>
      <c r="K19" s="33">
        <f>SUM(K13:K16)</f>
        <v>2</v>
      </c>
      <c r="L19" s="3">
        <f>K13/B5</f>
        <v>0.33333333333333331</v>
      </c>
      <c r="M19" s="39">
        <f>K19/B5</f>
        <v>0.66666666666666663</v>
      </c>
      <c r="N19" s="3">
        <f>M19-L19</f>
        <v>0.33333333333333331</v>
      </c>
      <c r="O19" s="3"/>
    </row>
    <row r="20" spans="1:42" ht="12.75" customHeight="1">
      <c r="L20" s="3"/>
      <c r="M20" s="3"/>
      <c r="O20" s="3"/>
    </row>
    <row r="21" spans="1:42" ht="12.75" customHeight="1">
      <c r="A21" s="34" t="s">
        <v>34</v>
      </c>
      <c r="B21" s="34"/>
      <c r="C21" s="34"/>
      <c r="D21" s="35"/>
      <c r="E21" s="35"/>
      <c r="F21" s="143">
        <f>((K13*9)+(K16*12))/K19</f>
        <v>10.5</v>
      </c>
      <c r="H21" s="133"/>
      <c r="L21" s="3"/>
      <c r="M21" s="3"/>
      <c r="O21" s="3"/>
      <c r="P21" s="37"/>
      <c r="Z21" s="2"/>
      <c r="AA21" s="8" t="s">
        <v>35</v>
      </c>
      <c r="AB21" s="8"/>
      <c r="AC21" s="8"/>
      <c r="AD21" s="8"/>
      <c r="AE21" s="8"/>
      <c r="AF21" s="8"/>
      <c r="AG21" s="8"/>
      <c r="AH21" s="8"/>
      <c r="AI21" s="8"/>
      <c r="AJ21" s="8"/>
    </row>
    <row r="22" spans="1:42" ht="12.75" customHeight="1">
      <c r="L22" s="3"/>
      <c r="M22" s="3"/>
      <c r="O22" s="3"/>
      <c r="AA22" s="300" t="s">
        <v>12</v>
      </c>
      <c r="AB22" s="297"/>
      <c r="AC22" s="297"/>
      <c r="AD22" s="297"/>
      <c r="AE22" s="297"/>
      <c r="AF22" s="297"/>
      <c r="AG22" s="297"/>
      <c r="AH22" s="297"/>
      <c r="AI22" s="297"/>
      <c r="AJ22" s="297"/>
    </row>
    <row r="23" spans="1:42" ht="12.75" customHeight="1">
      <c r="A23" s="2" t="s">
        <v>36</v>
      </c>
      <c r="L23" s="3"/>
      <c r="M23" s="3"/>
      <c r="O23" s="3"/>
      <c r="Z23" s="19" t="s">
        <v>13</v>
      </c>
      <c r="AA23" s="1">
        <v>9701</v>
      </c>
      <c r="AB23" s="20">
        <v>9702</v>
      </c>
      <c r="AC23" s="20">
        <v>9801</v>
      </c>
      <c r="AD23" s="20">
        <v>9802</v>
      </c>
      <c r="AE23" s="20">
        <v>9901</v>
      </c>
      <c r="AF23" s="20">
        <v>9902</v>
      </c>
      <c r="AG23" s="21" t="s">
        <v>14</v>
      </c>
      <c r="AH23" s="21" t="s">
        <v>15</v>
      </c>
      <c r="AI23" s="21" t="s">
        <v>16</v>
      </c>
      <c r="AJ23" s="21" t="s">
        <v>17</v>
      </c>
      <c r="AK23" s="21" t="s">
        <v>18</v>
      </c>
      <c r="AL23" s="21" t="s">
        <v>19</v>
      </c>
      <c r="AM23" s="21" t="s">
        <v>20</v>
      </c>
      <c r="AN23" s="21" t="s">
        <v>21</v>
      </c>
      <c r="AO23" s="21" t="s">
        <v>22</v>
      </c>
      <c r="AP23" s="21" t="s">
        <v>23</v>
      </c>
    </row>
    <row r="24" spans="1:42" ht="25.5" customHeight="1">
      <c r="B24" s="302" t="s">
        <v>2</v>
      </c>
      <c r="C24" s="303"/>
      <c r="D24" s="303"/>
      <c r="E24" s="303"/>
      <c r="F24" s="303"/>
      <c r="G24" s="303"/>
      <c r="H24" s="303"/>
      <c r="I24" s="303"/>
      <c r="J24" s="303"/>
      <c r="L24" s="4" t="s">
        <v>3</v>
      </c>
      <c r="M24" s="4" t="s">
        <v>4</v>
      </c>
      <c r="N24" s="5" t="s">
        <v>5</v>
      </c>
      <c r="O24" s="4" t="s">
        <v>6</v>
      </c>
      <c r="P24" s="6" t="s">
        <v>7</v>
      </c>
      <c r="Q24" s="6" t="s">
        <v>8</v>
      </c>
      <c r="R24" s="7" t="s">
        <v>9</v>
      </c>
      <c r="Z24" s="24" t="s">
        <v>37</v>
      </c>
      <c r="AA24" s="23">
        <f t="shared" ref="AA24:AA31" si="16">Q6</f>
        <v>1</v>
      </c>
      <c r="AB24" s="23">
        <f t="shared" ref="AB24:AB31" si="17">Q27</f>
        <v>0.5</v>
      </c>
      <c r="AC24" s="23">
        <f t="shared" ref="AC24:AC31" si="18">Q47</f>
        <v>1</v>
      </c>
      <c r="AD24" s="23">
        <f t="shared" ref="AD24:AD31" si="19">Q65</f>
        <v>1</v>
      </c>
      <c r="AE24" s="23">
        <f t="shared" ref="AE24:AE31" si="20">Q82</f>
        <v>1</v>
      </c>
      <c r="AF24" s="23">
        <f t="shared" ref="AF24:AF31" si="21">Q99</f>
        <v>1</v>
      </c>
      <c r="AG24" s="23">
        <f t="shared" ref="AG24:AG31" si="22">Q116</f>
        <v>1</v>
      </c>
      <c r="AH24" s="23">
        <f t="shared" ref="AH24:AH31" si="23">Q130</f>
        <v>0.72727272727272729</v>
      </c>
      <c r="AI24" s="23">
        <f t="shared" ref="AI24:AI31" si="24">Q146</f>
        <v>1</v>
      </c>
      <c r="AJ24" s="23">
        <f t="shared" ref="AJ24:AJ30" si="25">Q161</f>
        <v>0.31578947368421051</v>
      </c>
      <c r="AK24" s="23">
        <f t="shared" ref="AK24:AK29" si="26">Q178</f>
        <v>0.25</v>
      </c>
      <c r="AL24" s="23">
        <f t="shared" ref="AL24:AL28" si="27">Q192</f>
        <v>0.66666666666666663</v>
      </c>
      <c r="AM24" s="23">
        <f t="shared" ref="AM24:AM27" si="28">Q208</f>
        <v>0.8</v>
      </c>
      <c r="AN24" s="23">
        <f t="shared" ref="AN24:AN26" si="29">Q226</f>
        <v>0.52631578947368418</v>
      </c>
      <c r="AO24" s="23">
        <f t="shared" ref="AO24:AO25" si="30">Q243</f>
        <v>0.72727272727272729</v>
      </c>
      <c r="AP24" s="23">
        <f>Q260</f>
        <v>0.82758620689655171</v>
      </c>
    </row>
    <row r="25" spans="1:42" ht="12.75" customHeight="1">
      <c r="A25" s="152" t="s">
        <v>10</v>
      </c>
      <c r="B25" s="153">
        <v>1</v>
      </c>
      <c r="C25" s="153">
        <v>2</v>
      </c>
      <c r="D25" s="153">
        <v>3</v>
      </c>
      <c r="E25" s="153">
        <v>4</v>
      </c>
      <c r="F25" s="153">
        <v>5</v>
      </c>
      <c r="G25" s="153">
        <v>6</v>
      </c>
      <c r="H25" s="153">
        <v>7</v>
      </c>
      <c r="I25" s="153">
        <v>8</v>
      </c>
      <c r="J25" s="153">
        <v>9</v>
      </c>
      <c r="K25" s="154" t="s">
        <v>11</v>
      </c>
      <c r="L25" s="12"/>
      <c r="M25" s="12"/>
      <c r="N25" s="13"/>
      <c r="O25" s="14"/>
      <c r="P25" s="15"/>
      <c r="Q25" s="15"/>
      <c r="R25" s="3"/>
      <c r="Z25" s="24" t="s">
        <v>38</v>
      </c>
      <c r="AA25" s="23">
        <f t="shared" si="16"/>
        <v>1</v>
      </c>
      <c r="AB25" s="23">
        <f t="shared" si="17"/>
        <v>1</v>
      </c>
      <c r="AC25" s="23">
        <f t="shared" si="18"/>
        <v>0.7142857142857143</v>
      </c>
      <c r="AD25" s="23">
        <f t="shared" si="19"/>
        <v>1</v>
      </c>
      <c r="AE25" s="23">
        <f t="shared" si="20"/>
        <v>1</v>
      </c>
      <c r="AF25" s="23">
        <f t="shared" si="21"/>
        <v>0.9375</v>
      </c>
      <c r="AG25" s="23">
        <f t="shared" si="22"/>
        <v>1</v>
      </c>
      <c r="AH25" s="23">
        <f t="shared" si="23"/>
        <v>1</v>
      </c>
      <c r="AI25" s="23">
        <f t="shared" si="24"/>
        <v>1</v>
      </c>
      <c r="AJ25" s="23">
        <f t="shared" si="25"/>
        <v>0.83333333333333337</v>
      </c>
      <c r="AK25" s="23">
        <f t="shared" si="26"/>
        <v>1</v>
      </c>
      <c r="AL25" s="23">
        <f t="shared" si="27"/>
        <v>0.7857142857142857</v>
      </c>
      <c r="AM25" s="23">
        <f t="shared" si="28"/>
        <v>1</v>
      </c>
      <c r="AN25" s="23">
        <f t="shared" si="29"/>
        <v>0.9</v>
      </c>
      <c r="AO25" s="23">
        <f t="shared" si="30"/>
        <v>0.75</v>
      </c>
    </row>
    <row r="26" spans="1:42" ht="12.75" customHeight="1">
      <c r="A26" s="10">
        <v>9702</v>
      </c>
      <c r="B26" s="10">
        <v>4</v>
      </c>
      <c r="C26" s="10"/>
      <c r="D26" s="10"/>
      <c r="E26" s="10"/>
      <c r="F26" s="10"/>
      <c r="G26" s="10"/>
      <c r="H26" s="10"/>
      <c r="I26" s="10"/>
      <c r="J26" s="10"/>
      <c r="K26" s="17"/>
      <c r="L26" s="12"/>
      <c r="M26" s="12"/>
      <c r="N26" s="13"/>
      <c r="O26" s="14"/>
      <c r="P26" s="18">
        <f>B26</f>
        <v>4</v>
      </c>
      <c r="Q26" s="15"/>
      <c r="R26" s="3"/>
      <c r="Z26" s="24" t="s">
        <v>39</v>
      </c>
      <c r="AA26" s="23">
        <f t="shared" si="16"/>
        <v>1</v>
      </c>
      <c r="AB26" s="23">
        <f t="shared" si="17"/>
        <v>1</v>
      </c>
      <c r="AC26" s="23">
        <f t="shared" si="18"/>
        <v>1.4</v>
      </c>
      <c r="AD26" s="23">
        <f t="shared" si="19"/>
        <v>1</v>
      </c>
      <c r="AE26" s="23">
        <f t="shared" si="20"/>
        <v>1</v>
      </c>
      <c r="AF26" s="23">
        <f t="shared" si="21"/>
        <v>1</v>
      </c>
      <c r="AG26" s="23">
        <f t="shared" si="22"/>
        <v>1</v>
      </c>
      <c r="AH26" s="23">
        <f t="shared" si="23"/>
        <v>0.75</v>
      </c>
      <c r="AI26" s="23">
        <f t="shared" si="24"/>
        <v>1</v>
      </c>
      <c r="AJ26" s="23">
        <f t="shared" si="25"/>
        <v>1</v>
      </c>
      <c r="AK26" s="23">
        <f t="shared" si="26"/>
        <v>1</v>
      </c>
      <c r="AL26" s="23">
        <f t="shared" si="27"/>
        <v>0.63636363636363635</v>
      </c>
      <c r="AM26" s="23">
        <f t="shared" si="28"/>
        <v>0.75</v>
      </c>
      <c r="AN26" s="23">
        <f t="shared" si="29"/>
        <v>1</v>
      </c>
      <c r="AO26" s="23" t="s">
        <v>27</v>
      </c>
    </row>
    <row r="27" spans="1:42" ht="12.75" customHeight="1">
      <c r="A27" s="10">
        <v>9801</v>
      </c>
      <c r="B27" s="10"/>
      <c r="C27" s="10">
        <v>2</v>
      </c>
      <c r="D27" s="10"/>
      <c r="E27" s="10"/>
      <c r="F27" s="10"/>
      <c r="G27" s="10"/>
      <c r="H27" s="10"/>
      <c r="I27" s="10"/>
      <c r="J27" s="10"/>
      <c r="K27" s="17"/>
      <c r="L27" s="12"/>
      <c r="M27" s="12"/>
      <c r="N27" s="13"/>
      <c r="O27" s="14">
        <f>C27/B26</f>
        <v>0.5</v>
      </c>
      <c r="P27" s="22">
        <v>2</v>
      </c>
      <c r="Q27" s="23">
        <f t="shared" ref="Q27:Q37" si="31">P27/P26</f>
        <v>0.5</v>
      </c>
      <c r="R27" s="3">
        <f t="shared" ref="R27:R37" si="32">100%-Q27</f>
        <v>0.5</v>
      </c>
      <c r="Z27" s="24" t="s">
        <v>40</v>
      </c>
      <c r="AA27" s="23">
        <f t="shared" si="16"/>
        <v>1</v>
      </c>
      <c r="AB27" s="23">
        <f t="shared" si="17"/>
        <v>1</v>
      </c>
      <c r="AC27" s="23">
        <f t="shared" si="18"/>
        <v>0.7142857142857143</v>
      </c>
      <c r="AD27" s="23">
        <f t="shared" si="19"/>
        <v>1</v>
      </c>
      <c r="AE27" s="23">
        <f t="shared" si="20"/>
        <v>1</v>
      </c>
      <c r="AF27" s="23">
        <f t="shared" si="21"/>
        <v>0.93333333333333335</v>
      </c>
      <c r="AG27" s="23">
        <f t="shared" si="22"/>
        <v>1</v>
      </c>
      <c r="AH27" s="23">
        <f t="shared" si="23"/>
        <v>0.83333333333333337</v>
      </c>
      <c r="AI27" s="23">
        <f t="shared" si="24"/>
        <v>1</v>
      </c>
      <c r="AJ27" s="23">
        <f t="shared" si="25"/>
        <v>1</v>
      </c>
      <c r="AK27" s="23">
        <f t="shared" si="26"/>
        <v>7</v>
      </c>
      <c r="AL27" s="23">
        <f t="shared" si="27"/>
        <v>1</v>
      </c>
      <c r="AM27" s="23">
        <f t="shared" si="28"/>
        <v>0.83333333333333337</v>
      </c>
      <c r="AN27" s="23" t="s">
        <v>27</v>
      </c>
    </row>
    <row r="28" spans="1:42" ht="12.75" customHeight="1">
      <c r="A28" s="10">
        <v>9802</v>
      </c>
      <c r="B28" s="10"/>
      <c r="C28" s="10"/>
      <c r="D28" s="10">
        <v>2</v>
      </c>
      <c r="E28" s="10"/>
      <c r="F28" s="10"/>
      <c r="G28" s="10"/>
      <c r="H28" s="10"/>
      <c r="I28" s="10"/>
      <c r="J28" s="10"/>
      <c r="K28" s="17"/>
      <c r="L28" s="12"/>
      <c r="M28" s="12"/>
      <c r="N28" s="13"/>
      <c r="O28" s="14">
        <f>D28/C27</f>
        <v>1</v>
      </c>
      <c r="P28" s="22">
        <v>2</v>
      </c>
      <c r="Q28" s="23">
        <f t="shared" si="31"/>
        <v>1</v>
      </c>
      <c r="R28" s="3">
        <f t="shared" si="32"/>
        <v>0</v>
      </c>
      <c r="Z28" s="24" t="s">
        <v>41</v>
      </c>
      <c r="AA28" s="23">
        <f t="shared" si="16"/>
        <v>1</v>
      </c>
      <c r="AB28" s="23">
        <f t="shared" si="17"/>
        <v>1</v>
      </c>
      <c r="AC28" s="23">
        <f t="shared" si="18"/>
        <v>0.8</v>
      </c>
      <c r="AD28" s="23">
        <f t="shared" si="19"/>
        <v>1</v>
      </c>
      <c r="AE28" s="23">
        <f t="shared" si="20"/>
        <v>1</v>
      </c>
      <c r="AF28" s="23">
        <f t="shared" si="21"/>
        <v>0.9285714285714286</v>
      </c>
      <c r="AG28" s="23">
        <f t="shared" si="22"/>
        <v>1</v>
      </c>
      <c r="AH28" s="23">
        <f t="shared" si="23"/>
        <v>1</v>
      </c>
      <c r="AI28" s="23">
        <f t="shared" si="24"/>
        <v>1</v>
      </c>
      <c r="AJ28" s="23">
        <f t="shared" si="25"/>
        <v>1</v>
      </c>
      <c r="AK28" s="23">
        <f t="shared" si="26"/>
        <v>0</v>
      </c>
      <c r="AL28" s="23">
        <f t="shared" si="27"/>
        <v>0.8571428571428571</v>
      </c>
      <c r="AM28" s="23" t="s">
        <v>27</v>
      </c>
      <c r="AN28" s="23" t="s">
        <v>27</v>
      </c>
    </row>
    <row r="29" spans="1:42" ht="12.75" customHeight="1">
      <c r="A29" s="10">
        <v>9901</v>
      </c>
      <c r="B29" s="10"/>
      <c r="C29" s="10"/>
      <c r="D29" s="10"/>
      <c r="E29" s="10">
        <v>2</v>
      </c>
      <c r="F29" s="10"/>
      <c r="G29" s="10"/>
      <c r="H29" s="10"/>
      <c r="I29" s="10"/>
      <c r="J29" s="10"/>
      <c r="K29" s="17"/>
      <c r="L29" s="12"/>
      <c r="M29" s="12"/>
      <c r="N29" s="13"/>
      <c r="O29" s="14">
        <f>E29/D28</f>
        <v>1</v>
      </c>
      <c r="P29" s="22">
        <v>2</v>
      </c>
      <c r="Q29" s="23">
        <f t="shared" si="31"/>
        <v>1</v>
      </c>
      <c r="R29" s="3">
        <f t="shared" si="32"/>
        <v>0</v>
      </c>
      <c r="Z29" s="27" t="s">
        <v>42</v>
      </c>
      <c r="AA29" s="23">
        <f t="shared" si="16"/>
        <v>1</v>
      </c>
      <c r="AB29" s="23">
        <f t="shared" si="17"/>
        <v>1</v>
      </c>
      <c r="AC29" s="23">
        <f t="shared" si="18"/>
        <v>1</v>
      </c>
      <c r="AD29" s="23">
        <f t="shared" si="19"/>
        <v>0.83333333333333337</v>
      </c>
      <c r="AE29" s="23">
        <f t="shared" si="20"/>
        <v>1</v>
      </c>
      <c r="AF29" s="23">
        <f t="shared" si="21"/>
        <v>1</v>
      </c>
      <c r="AG29" s="23">
        <f t="shared" si="22"/>
        <v>1</v>
      </c>
      <c r="AH29" s="23">
        <f t="shared" si="23"/>
        <v>0.8</v>
      </c>
      <c r="AI29" s="23">
        <f t="shared" si="24"/>
        <v>1</v>
      </c>
      <c r="AJ29" s="23">
        <f t="shared" si="25"/>
        <v>0.8</v>
      </c>
      <c r="AK29" s="23">
        <f t="shared" si="26"/>
        <v>0</v>
      </c>
      <c r="AL29" s="23" t="s">
        <v>27</v>
      </c>
      <c r="AM29" s="23" t="s">
        <v>27</v>
      </c>
    </row>
    <row r="30" spans="1:42" ht="12.75" customHeight="1">
      <c r="A30" s="10">
        <v>9902</v>
      </c>
      <c r="B30" s="10"/>
      <c r="C30" s="10"/>
      <c r="D30" s="10"/>
      <c r="E30" s="10">
        <v>1</v>
      </c>
      <c r="F30" s="10">
        <v>1</v>
      </c>
      <c r="G30" s="10"/>
      <c r="H30" s="10"/>
      <c r="I30" s="10"/>
      <c r="J30" s="10"/>
      <c r="K30" s="17"/>
      <c r="L30" s="12"/>
      <c r="M30" s="12"/>
      <c r="N30" s="13"/>
      <c r="O30" s="14">
        <f>F30/E29</f>
        <v>0.5</v>
      </c>
      <c r="P30" s="22">
        <v>2</v>
      </c>
      <c r="Q30" s="23">
        <f t="shared" si="31"/>
        <v>1</v>
      </c>
      <c r="R30" s="3">
        <f t="shared" si="32"/>
        <v>0</v>
      </c>
      <c r="Z30" s="27" t="s">
        <v>43</v>
      </c>
      <c r="AA30" s="23">
        <f t="shared" si="16"/>
        <v>0.66666666666666663</v>
      </c>
      <c r="AB30" s="23">
        <f t="shared" si="17"/>
        <v>1</v>
      </c>
      <c r="AC30" s="23">
        <f t="shared" si="18"/>
        <v>1</v>
      </c>
      <c r="AD30" s="23">
        <f t="shared" si="19"/>
        <v>1</v>
      </c>
      <c r="AE30" s="23">
        <f t="shared" si="20"/>
        <v>1</v>
      </c>
      <c r="AF30" s="23">
        <f t="shared" si="21"/>
        <v>1</v>
      </c>
      <c r="AG30" s="23">
        <f t="shared" si="22"/>
        <v>1</v>
      </c>
      <c r="AH30" s="23">
        <f t="shared" si="23"/>
        <v>1</v>
      </c>
      <c r="AI30" s="23">
        <f t="shared" si="24"/>
        <v>1</v>
      </c>
      <c r="AJ30" s="23">
        <f t="shared" si="25"/>
        <v>1</v>
      </c>
      <c r="AK30" s="23" t="s">
        <v>27</v>
      </c>
      <c r="AL30" s="23" t="s">
        <v>27</v>
      </c>
      <c r="AM30" s="23" t="s">
        <v>27</v>
      </c>
    </row>
    <row r="31" spans="1:42" ht="12.75" customHeight="1">
      <c r="A31" s="27" t="s">
        <v>14</v>
      </c>
      <c r="B31" s="10"/>
      <c r="C31" s="10"/>
      <c r="D31" s="10"/>
      <c r="E31" s="10"/>
      <c r="F31" s="10">
        <v>1</v>
      </c>
      <c r="G31" s="10">
        <v>1</v>
      </c>
      <c r="H31" s="10"/>
      <c r="I31" s="10"/>
      <c r="J31" s="10"/>
      <c r="K31" s="17"/>
      <c r="L31" s="12"/>
      <c r="M31" s="12"/>
      <c r="N31" s="13"/>
      <c r="O31" s="14">
        <f>G31/F30</f>
        <v>1</v>
      </c>
      <c r="P31" s="22">
        <v>2</v>
      </c>
      <c r="Q31" s="23">
        <f t="shared" si="31"/>
        <v>1</v>
      </c>
      <c r="R31" s="3">
        <f t="shared" si="32"/>
        <v>0</v>
      </c>
      <c r="Z31" s="27" t="s">
        <v>44</v>
      </c>
      <c r="AA31" s="23">
        <f t="shared" si="16"/>
        <v>1</v>
      </c>
      <c r="AB31" s="23">
        <f t="shared" si="17"/>
        <v>1</v>
      </c>
      <c r="AC31" s="23">
        <f t="shared" si="18"/>
        <v>1</v>
      </c>
      <c r="AD31" s="23">
        <f t="shared" si="19"/>
        <v>1</v>
      </c>
      <c r="AE31" s="23">
        <f t="shared" si="20"/>
        <v>1</v>
      </c>
      <c r="AF31" s="23">
        <f t="shared" si="21"/>
        <v>0.92307692307692313</v>
      </c>
      <c r="AG31" s="23">
        <f t="shared" si="22"/>
        <v>1</v>
      </c>
      <c r="AH31" s="23">
        <f t="shared" si="23"/>
        <v>1</v>
      </c>
      <c r="AI31" s="23">
        <f t="shared" si="24"/>
        <v>1</v>
      </c>
      <c r="AJ31" s="23" t="s">
        <v>27</v>
      </c>
    </row>
    <row r="32" spans="1:42" ht="12.75" customHeight="1">
      <c r="A32" s="27" t="s">
        <v>15</v>
      </c>
      <c r="B32" s="10"/>
      <c r="C32" s="10"/>
      <c r="D32" s="10"/>
      <c r="E32" s="10"/>
      <c r="F32" s="10"/>
      <c r="G32" s="10">
        <v>1</v>
      </c>
      <c r="H32" s="10">
        <v>1</v>
      </c>
      <c r="I32" s="10"/>
      <c r="J32" s="10"/>
      <c r="K32" s="17"/>
      <c r="L32" s="12"/>
      <c r="M32" s="12"/>
      <c r="N32" s="13"/>
      <c r="O32" s="14">
        <f>H32/G31</f>
        <v>1</v>
      </c>
      <c r="P32" s="22">
        <v>2</v>
      </c>
      <c r="Q32" s="23">
        <f t="shared" si="31"/>
        <v>1</v>
      </c>
      <c r="R32" s="3">
        <f t="shared" si="32"/>
        <v>0</v>
      </c>
      <c r="S32" s="2" t="s">
        <v>4</v>
      </c>
    </row>
    <row r="33" spans="1:42" ht="12.75" customHeight="1">
      <c r="A33" s="27" t="s">
        <v>16</v>
      </c>
      <c r="B33" s="10"/>
      <c r="C33" s="10"/>
      <c r="D33" s="10"/>
      <c r="E33" s="10"/>
      <c r="F33" s="10"/>
      <c r="G33" s="10"/>
      <c r="H33" s="10">
        <v>1</v>
      </c>
      <c r="I33" s="10">
        <v>1</v>
      </c>
      <c r="J33" s="10"/>
      <c r="K33" s="17"/>
      <c r="L33" s="12"/>
      <c r="M33" s="12"/>
      <c r="N33" s="13"/>
      <c r="O33" s="14">
        <f>I33/H32</f>
        <v>1</v>
      </c>
      <c r="P33" s="22">
        <v>2</v>
      </c>
      <c r="Q33" s="23">
        <f t="shared" si="31"/>
        <v>1</v>
      </c>
      <c r="R33" s="3">
        <f t="shared" si="32"/>
        <v>0</v>
      </c>
      <c r="S33" s="26">
        <v>9701</v>
      </c>
      <c r="T33" s="39">
        <f>M19</f>
        <v>0.66666666666666663</v>
      </c>
    </row>
    <row r="34" spans="1:42" ht="12.75" customHeight="1">
      <c r="A34" s="27" t="s">
        <v>17</v>
      </c>
      <c r="B34" s="10"/>
      <c r="C34" s="10"/>
      <c r="D34" s="10"/>
      <c r="E34" s="10"/>
      <c r="F34" s="10"/>
      <c r="G34" s="10"/>
      <c r="H34" s="10"/>
      <c r="I34" s="10">
        <v>1</v>
      </c>
      <c r="J34" s="10">
        <v>1</v>
      </c>
      <c r="K34" s="17"/>
      <c r="L34" s="12"/>
      <c r="M34" s="12"/>
      <c r="N34" s="13"/>
      <c r="O34" s="14">
        <f>J34/I33</f>
        <v>1</v>
      </c>
      <c r="P34" s="22">
        <v>2</v>
      </c>
      <c r="Q34" s="23">
        <f t="shared" si="31"/>
        <v>1</v>
      </c>
      <c r="R34" s="3">
        <f t="shared" si="32"/>
        <v>0</v>
      </c>
      <c r="S34" s="26">
        <v>9702</v>
      </c>
      <c r="T34" s="39">
        <f>M39</f>
        <v>0.5</v>
      </c>
    </row>
    <row r="35" spans="1:42" ht="12.75" customHeight="1">
      <c r="A35" s="27" t="s">
        <v>18</v>
      </c>
      <c r="B35" s="10"/>
      <c r="C35" s="10"/>
      <c r="D35" s="10"/>
      <c r="E35" s="10"/>
      <c r="F35" s="10"/>
      <c r="G35" s="10"/>
      <c r="H35" s="10"/>
      <c r="I35" s="10"/>
      <c r="J35" s="10"/>
      <c r="K35" s="17"/>
      <c r="L35" s="12"/>
      <c r="M35" s="12"/>
      <c r="N35" s="13"/>
      <c r="O35" s="14"/>
      <c r="P35" s="22">
        <v>2</v>
      </c>
      <c r="Q35" s="23">
        <f t="shared" si="31"/>
        <v>1</v>
      </c>
      <c r="R35" s="3">
        <f t="shared" si="32"/>
        <v>0</v>
      </c>
      <c r="S35" s="26">
        <v>9801</v>
      </c>
      <c r="T35" s="39">
        <f>M58</f>
        <v>0.5714285714285714</v>
      </c>
    </row>
    <row r="36" spans="1:42" ht="12.75" customHeight="1">
      <c r="A36" s="27" t="s">
        <v>19</v>
      </c>
      <c r="B36" s="10"/>
      <c r="C36" s="10"/>
      <c r="D36" s="10"/>
      <c r="E36" s="10"/>
      <c r="F36" s="10"/>
      <c r="G36" s="10"/>
      <c r="H36" s="10"/>
      <c r="I36" s="10"/>
      <c r="J36" s="10">
        <v>1</v>
      </c>
      <c r="K36" s="17">
        <v>2</v>
      </c>
      <c r="L36" s="12"/>
      <c r="M36" s="12"/>
      <c r="N36" s="13"/>
      <c r="O36" s="14"/>
      <c r="P36" s="22">
        <v>1</v>
      </c>
      <c r="Q36" s="23">
        <f t="shared" si="31"/>
        <v>0.5</v>
      </c>
      <c r="R36" s="3">
        <f t="shared" si="32"/>
        <v>0.5</v>
      </c>
      <c r="S36" s="26">
        <v>9802</v>
      </c>
      <c r="T36" s="39">
        <f>M75</f>
        <v>0.83333333333333337</v>
      </c>
    </row>
    <row r="37" spans="1:42" ht="12.75" customHeight="1">
      <c r="A37" s="29" t="s">
        <v>20</v>
      </c>
      <c r="B37" s="30"/>
      <c r="C37" s="30"/>
      <c r="D37" s="30"/>
      <c r="E37" s="30"/>
      <c r="F37" s="30"/>
      <c r="G37" s="30"/>
      <c r="H37" s="30"/>
      <c r="I37" s="30"/>
      <c r="J37" s="30"/>
      <c r="K37" s="31"/>
      <c r="L37" s="3"/>
      <c r="M37" s="3"/>
      <c r="N37" s="30"/>
      <c r="O37" s="3"/>
      <c r="P37" s="22"/>
      <c r="Q37" s="23">
        <f t="shared" si="31"/>
        <v>0</v>
      </c>
      <c r="R37" s="3">
        <f t="shared" si="32"/>
        <v>1</v>
      </c>
      <c r="S37" s="26">
        <v>9901</v>
      </c>
      <c r="T37" s="3">
        <f>M92</f>
        <v>1</v>
      </c>
    </row>
    <row r="38" spans="1:42" ht="12.75" customHeight="1">
      <c r="A38" s="29" t="s">
        <v>21</v>
      </c>
      <c r="B38" s="30"/>
      <c r="C38" s="30"/>
      <c r="D38" s="30"/>
      <c r="E38" s="30"/>
      <c r="F38" s="30"/>
      <c r="G38" s="30"/>
      <c r="H38" s="30"/>
      <c r="I38" s="30"/>
      <c r="J38" s="30"/>
      <c r="K38" s="31"/>
      <c r="L38" s="3"/>
      <c r="M38" s="3"/>
      <c r="N38" s="30"/>
      <c r="O38" s="3"/>
      <c r="S38" s="26">
        <v>9902</v>
      </c>
      <c r="T38" s="3">
        <f>M109</f>
        <v>0.625</v>
      </c>
    </row>
    <row r="39" spans="1:42" ht="12.75" customHeight="1">
      <c r="K39" s="31">
        <f>K35+K36</f>
        <v>2</v>
      </c>
      <c r="L39" s="3">
        <f>K34/B26</f>
        <v>0</v>
      </c>
      <c r="M39" s="3">
        <f>K39/B26</f>
        <v>0.5</v>
      </c>
      <c r="N39" s="3">
        <f>M39-L39</f>
        <v>0.5</v>
      </c>
      <c r="O39" s="3"/>
      <c r="S39" s="30" t="s">
        <v>14</v>
      </c>
      <c r="T39" s="3">
        <f>M125</f>
        <v>0.5</v>
      </c>
      <c r="Z39" s="2"/>
      <c r="AA39" s="8" t="s">
        <v>45</v>
      </c>
      <c r="AB39" s="8"/>
      <c r="AC39" s="8"/>
      <c r="AD39" s="8"/>
      <c r="AE39" s="8"/>
      <c r="AF39" s="8"/>
      <c r="AG39" s="8"/>
      <c r="AH39" s="8"/>
      <c r="AI39" s="8"/>
      <c r="AJ39" s="8"/>
    </row>
    <row r="40" spans="1:42" ht="12.75" customHeight="1">
      <c r="A40" s="34" t="s">
        <v>34</v>
      </c>
      <c r="B40" s="34"/>
      <c r="C40" s="34"/>
      <c r="D40" s="35"/>
      <c r="E40" s="35"/>
      <c r="F40" s="143">
        <f>K36*11/K39</f>
        <v>11</v>
      </c>
      <c r="L40" s="3"/>
      <c r="M40" s="3"/>
      <c r="O40" s="3"/>
      <c r="S40" s="30" t="s">
        <v>15</v>
      </c>
      <c r="T40" s="3">
        <f>M140</f>
        <v>0.27272727272727271</v>
      </c>
      <c r="AA40" s="300" t="s">
        <v>12</v>
      </c>
      <c r="AB40" s="297"/>
      <c r="AC40" s="297"/>
      <c r="AD40" s="297"/>
      <c r="AE40" s="297"/>
      <c r="AF40" s="297"/>
      <c r="AG40" s="297"/>
      <c r="AH40" s="297"/>
      <c r="AI40" s="297"/>
      <c r="AJ40" s="297"/>
    </row>
    <row r="41" spans="1:42" ht="12.75" customHeight="1">
      <c r="L41" s="3"/>
      <c r="M41" s="3"/>
      <c r="O41" s="3"/>
      <c r="S41" s="30" t="s">
        <v>16</v>
      </c>
      <c r="T41" s="3">
        <f>M155</f>
        <v>1</v>
      </c>
      <c r="Z41" s="19" t="s">
        <v>13</v>
      </c>
      <c r="AA41" s="1">
        <v>9701</v>
      </c>
      <c r="AB41" s="20">
        <v>9702</v>
      </c>
      <c r="AC41" s="20">
        <v>9801</v>
      </c>
      <c r="AD41" s="20">
        <v>9802</v>
      </c>
      <c r="AE41" s="20">
        <v>9901</v>
      </c>
      <c r="AF41" s="20">
        <v>9902</v>
      </c>
      <c r="AG41" s="21" t="s">
        <v>14</v>
      </c>
      <c r="AH41" s="21" t="s">
        <v>15</v>
      </c>
      <c r="AI41" s="21" t="s">
        <v>16</v>
      </c>
      <c r="AJ41" s="21" t="s">
        <v>17</v>
      </c>
      <c r="AK41" s="21" t="s">
        <v>18</v>
      </c>
      <c r="AL41" s="21" t="s">
        <v>19</v>
      </c>
      <c r="AM41" s="21" t="s">
        <v>20</v>
      </c>
      <c r="AN41" s="21" t="s">
        <v>21</v>
      </c>
      <c r="AO41" s="21" t="s">
        <v>22</v>
      </c>
      <c r="AP41" s="21" t="s">
        <v>23</v>
      </c>
    </row>
    <row r="42" spans="1:42" ht="12.75" customHeight="1">
      <c r="L42" s="3"/>
      <c r="M42" s="3"/>
      <c r="O42" s="3"/>
      <c r="S42" s="30" t="s">
        <v>17</v>
      </c>
      <c r="T42" s="3">
        <f>M173</f>
        <v>0.10526315789473684</v>
      </c>
      <c r="Z42" s="24" t="s">
        <v>37</v>
      </c>
      <c r="AA42" s="23">
        <f t="shared" ref="AA42:AA49" si="33">R6</f>
        <v>0</v>
      </c>
      <c r="AB42" s="23">
        <f t="shared" ref="AB42:AB49" si="34">R27</f>
        <v>0.5</v>
      </c>
      <c r="AC42" s="23">
        <f t="shared" ref="AC42:AC49" si="35">R47</f>
        <v>0</v>
      </c>
      <c r="AD42" s="23">
        <f t="shared" ref="AD42:AD49" si="36">R65</f>
        <v>0</v>
      </c>
      <c r="AE42" s="23">
        <f t="shared" ref="AE42:AE49" si="37">R82</f>
        <v>0</v>
      </c>
      <c r="AF42" s="23">
        <f t="shared" ref="AF42:AF49" si="38">R99</f>
        <v>0</v>
      </c>
      <c r="AG42" s="23">
        <f t="shared" ref="AG42:AG49" si="39">R116</f>
        <v>0</v>
      </c>
      <c r="AH42" s="23">
        <f t="shared" ref="AH42:AH49" si="40">R130</f>
        <v>0.27272727272727271</v>
      </c>
      <c r="AI42" s="23">
        <f t="shared" ref="AI42:AI49" si="41">R146</f>
        <v>0</v>
      </c>
      <c r="AJ42" s="23">
        <f t="shared" ref="AJ42:AJ48" si="42">R161</f>
        <v>0.68421052631578949</v>
      </c>
      <c r="AK42" s="3">
        <f t="shared" ref="AK42:AK47" si="43">R178</f>
        <v>0.75</v>
      </c>
      <c r="AL42" s="3">
        <f t="shared" ref="AL42:AL46" si="44">R192</f>
        <v>0.33333333333333337</v>
      </c>
      <c r="AM42" s="3">
        <f t="shared" ref="AM42:AM45" si="45">R208</f>
        <v>0.19999999999999996</v>
      </c>
      <c r="AN42" s="3">
        <f t="shared" ref="AN42:AN44" si="46">R226</f>
        <v>0.47368421052631582</v>
      </c>
      <c r="AO42" s="3">
        <f t="shared" ref="AO42:AO43" si="47">R243</f>
        <v>0.27272727272727271</v>
      </c>
      <c r="AP42" s="3">
        <f>R260</f>
        <v>0.17241379310344829</v>
      </c>
    </row>
    <row r="43" spans="1:42" ht="12.75" customHeight="1">
      <c r="A43" s="40" t="s">
        <v>46</v>
      </c>
      <c r="L43" s="3"/>
      <c r="M43" s="3"/>
      <c r="O43" s="3"/>
      <c r="S43" s="30" t="s">
        <v>18</v>
      </c>
      <c r="T43" s="3">
        <f>M187</f>
        <v>0</v>
      </c>
      <c r="Z43" s="24" t="s">
        <v>38</v>
      </c>
      <c r="AA43" s="23">
        <f t="shared" si="33"/>
        <v>0</v>
      </c>
      <c r="AB43" s="23">
        <f t="shared" si="34"/>
        <v>0</v>
      </c>
      <c r="AC43" s="23">
        <f t="shared" si="35"/>
        <v>0.2857142857142857</v>
      </c>
      <c r="AD43" s="23">
        <f t="shared" si="36"/>
        <v>0</v>
      </c>
      <c r="AE43" s="23">
        <f t="shared" si="37"/>
        <v>0</v>
      </c>
      <c r="AF43" s="23">
        <f t="shared" si="38"/>
        <v>6.25E-2</v>
      </c>
      <c r="AG43" s="23">
        <f t="shared" si="39"/>
        <v>0</v>
      </c>
      <c r="AH43" s="23">
        <f t="shared" si="40"/>
        <v>0</v>
      </c>
      <c r="AI43" s="23">
        <f t="shared" si="41"/>
        <v>0</v>
      </c>
      <c r="AJ43" s="23">
        <f t="shared" si="42"/>
        <v>0.16666666666666663</v>
      </c>
      <c r="AK43" s="3">
        <f t="shared" si="43"/>
        <v>0</v>
      </c>
      <c r="AL43" s="3">
        <f t="shared" si="44"/>
        <v>0.2142857142857143</v>
      </c>
      <c r="AM43" s="3">
        <f t="shared" si="45"/>
        <v>0</v>
      </c>
      <c r="AN43" s="3">
        <f t="shared" si="46"/>
        <v>9.9999999999999978E-2</v>
      </c>
      <c r="AO43" s="3">
        <f t="shared" si="47"/>
        <v>0.25</v>
      </c>
    </row>
    <row r="44" spans="1:42" ht="25.5" customHeight="1">
      <c r="B44" s="302" t="s">
        <v>2</v>
      </c>
      <c r="C44" s="303"/>
      <c r="D44" s="303"/>
      <c r="E44" s="303"/>
      <c r="F44" s="303"/>
      <c r="G44" s="303"/>
      <c r="H44" s="303"/>
      <c r="I44" s="303"/>
      <c r="J44" s="303"/>
      <c r="L44" s="4" t="s">
        <v>3</v>
      </c>
      <c r="M44" s="4" t="s">
        <v>4</v>
      </c>
      <c r="N44" s="5" t="s">
        <v>5</v>
      </c>
      <c r="O44" s="4" t="s">
        <v>6</v>
      </c>
      <c r="P44" s="6" t="s">
        <v>7</v>
      </c>
      <c r="Q44" s="6" t="s">
        <v>8</v>
      </c>
      <c r="R44" s="7" t="s">
        <v>9</v>
      </c>
      <c r="S44" s="30" t="s">
        <v>19</v>
      </c>
      <c r="T44" s="3">
        <f>M203</f>
        <v>4.7619047619047616E-2</v>
      </c>
      <c r="Z44" s="24" t="s">
        <v>39</v>
      </c>
      <c r="AA44" s="23">
        <f t="shared" si="33"/>
        <v>0</v>
      </c>
      <c r="AB44" s="23">
        <f t="shared" si="34"/>
        <v>0</v>
      </c>
      <c r="AC44" s="23">
        <f t="shared" si="35"/>
        <v>-0.39999999999999991</v>
      </c>
      <c r="AD44" s="23">
        <f t="shared" si="36"/>
        <v>0</v>
      </c>
      <c r="AE44" s="23">
        <f t="shared" si="37"/>
        <v>0</v>
      </c>
      <c r="AF44" s="23">
        <f t="shared" si="38"/>
        <v>0</v>
      </c>
      <c r="AG44" s="23">
        <f t="shared" si="39"/>
        <v>0</v>
      </c>
      <c r="AH44" s="23">
        <f t="shared" si="40"/>
        <v>0.25</v>
      </c>
      <c r="AI44" s="23">
        <f t="shared" si="41"/>
        <v>0</v>
      </c>
      <c r="AJ44" s="23">
        <f t="shared" si="42"/>
        <v>0</v>
      </c>
      <c r="AK44" s="3">
        <f t="shared" si="43"/>
        <v>0</v>
      </c>
      <c r="AL44" s="3">
        <f t="shared" si="44"/>
        <v>0.36363636363636365</v>
      </c>
      <c r="AM44" s="3">
        <f t="shared" si="45"/>
        <v>0.25</v>
      </c>
      <c r="AN44" s="3">
        <f t="shared" si="46"/>
        <v>0</v>
      </c>
      <c r="AO44" s="3" t="s">
        <v>27</v>
      </c>
    </row>
    <row r="45" spans="1:42" ht="12.75" customHeight="1">
      <c r="A45" s="152" t="s">
        <v>10</v>
      </c>
      <c r="B45" s="153">
        <v>1</v>
      </c>
      <c r="C45" s="153">
        <v>2</v>
      </c>
      <c r="D45" s="153">
        <v>3</v>
      </c>
      <c r="E45" s="153">
        <v>4</v>
      </c>
      <c r="F45" s="153">
        <v>5</v>
      </c>
      <c r="G45" s="153">
        <v>6</v>
      </c>
      <c r="H45" s="153">
        <v>7</v>
      </c>
      <c r="I45" s="153">
        <v>8</v>
      </c>
      <c r="J45" s="153">
        <v>9</v>
      </c>
      <c r="K45" s="154" t="s">
        <v>11</v>
      </c>
      <c r="L45" s="12"/>
      <c r="M45" s="12"/>
      <c r="N45" s="13"/>
      <c r="O45" s="14"/>
      <c r="P45" s="15"/>
      <c r="Q45" s="15"/>
      <c r="R45" s="3"/>
      <c r="Z45" s="24" t="s">
        <v>40</v>
      </c>
      <c r="AA45" s="23">
        <f t="shared" si="33"/>
        <v>0</v>
      </c>
      <c r="AB45" s="23">
        <f t="shared" si="34"/>
        <v>0</v>
      </c>
      <c r="AC45" s="23">
        <f t="shared" si="35"/>
        <v>0.2857142857142857</v>
      </c>
      <c r="AD45" s="23">
        <f t="shared" si="36"/>
        <v>0</v>
      </c>
      <c r="AE45" s="23">
        <f t="shared" si="37"/>
        <v>0</v>
      </c>
      <c r="AF45" s="23">
        <f t="shared" si="38"/>
        <v>6.6666666666666652E-2</v>
      </c>
      <c r="AG45" s="23">
        <f t="shared" si="39"/>
        <v>0</v>
      </c>
      <c r="AH45" s="23">
        <f t="shared" si="40"/>
        <v>0.16666666666666663</v>
      </c>
      <c r="AI45" s="23">
        <f t="shared" si="41"/>
        <v>0</v>
      </c>
      <c r="AJ45" s="23">
        <f t="shared" si="42"/>
        <v>0</v>
      </c>
      <c r="AK45" s="3">
        <f t="shared" si="43"/>
        <v>-6</v>
      </c>
      <c r="AL45" s="3">
        <f t="shared" si="44"/>
        <v>0</v>
      </c>
      <c r="AM45" s="3">
        <f t="shared" si="45"/>
        <v>0.16666666666666663</v>
      </c>
      <c r="AN45" s="3" t="s">
        <v>27</v>
      </c>
      <c r="AO45" s="3" t="s">
        <v>27</v>
      </c>
    </row>
    <row r="46" spans="1:42" ht="12.75" customHeight="1">
      <c r="A46" s="10">
        <v>9801</v>
      </c>
      <c r="B46" s="10">
        <v>7</v>
      </c>
      <c r="C46" s="10"/>
      <c r="D46" s="10"/>
      <c r="E46" s="10"/>
      <c r="F46" s="10"/>
      <c r="G46" s="10"/>
      <c r="H46" s="10"/>
      <c r="I46" s="10"/>
      <c r="J46" s="10"/>
      <c r="K46" s="17"/>
      <c r="L46" s="12"/>
      <c r="M46" s="12"/>
      <c r="N46" s="13"/>
      <c r="O46" s="14"/>
      <c r="P46" s="18">
        <f>B46</f>
        <v>7</v>
      </c>
      <c r="Q46" s="15"/>
      <c r="R46" s="3"/>
      <c r="Z46" s="24" t="s">
        <v>41</v>
      </c>
      <c r="AA46" s="23">
        <f t="shared" si="33"/>
        <v>0</v>
      </c>
      <c r="AB46" s="23">
        <f t="shared" si="34"/>
        <v>0</v>
      </c>
      <c r="AC46" s="23">
        <f t="shared" si="35"/>
        <v>0.19999999999999996</v>
      </c>
      <c r="AD46" s="23">
        <f t="shared" si="36"/>
        <v>0</v>
      </c>
      <c r="AE46" s="23">
        <f t="shared" si="37"/>
        <v>0</v>
      </c>
      <c r="AF46" s="23">
        <f t="shared" si="38"/>
        <v>7.1428571428571397E-2</v>
      </c>
      <c r="AG46" s="23">
        <f t="shared" si="39"/>
        <v>0</v>
      </c>
      <c r="AH46" s="23">
        <f t="shared" si="40"/>
        <v>0</v>
      </c>
      <c r="AI46" s="23">
        <f t="shared" si="41"/>
        <v>0</v>
      </c>
      <c r="AJ46" s="23">
        <f t="shared" si="42"/>
        <v>0</v>
      </c>
      <c r="AK46" s="3">
        <f t="shared" si="43"/>
        <v>0</v>
      </c>
      <c r="AL46" s="3">
        <f t="shared" si="44"/>
        <v>0.1428571428571429</v>
      </c>
      <c r="AM46" s="3" t="s">
        <v>128</v>
      </c>
      <c r="AN46" s="3" t="s">
        <v>27</v>
      </c>
      <c r="AO46" s="3" t="s">
        <v>27</v>
      </c>
    </row>
    <row r="47" spans="1:42" ht="12.75" customHeight="1">
      <c r="A47" s="10">
        <v>9802</v>
      </c>
      <c r="B47" s="10"/>
      <c r="C47" s="10">
        <v>7</v>
      </c>
      <c r="D47" s="10"/>
      <c r="E47" s="10"/>
      <c r="F47" s="10"/>
      <c r="G47" s="10"/>
      <c r="H47" s="10"/>
      <c r="I47" s="10"/>
      <c r="J47" s="10"/>
      <c r="K47" s="17"/>
      <c r="L47" s="12"/>
      <c r="M47" s="12"/>
      <c r="N47" s="13"/>
      <c r="O47" s="14">
        <f>C47/B46</f>
        <v>1</v>
      </c>
      <c r="P47" s="22">
        <v>7</v>
      </c>
      <c r="Q47" s="23">
        <f t="shared" ref="Q47:Q57" si="48">P47/P46</f>
        <v>1</v>
      </c>
      <c r="R47" s="3">
        <f t="shared" ref="R47:R57" si="49">100%-Q47</f>
        <v>0</v>
      </c>
      <c r="Z47" s="27" t="s">
        <v>42</v>
      </c>
      <c r="AA47" s="23">
        <f t="shared" si="33"/>
        <v>0</v>
      </c>
      <c r="AB47" s="23">
        <f t="shared" si="34"/>
        <v>0</v>
      </c>
      <c r="AC47" s="23">
        <f t="shared" si="35"/>
        <v>0</v>
      </c>
      <c r="AD47" s="23">
        <f t="shared" si="36"/>
        <v>0.16666666666666663</v>
      </c>
      <c r="AE47" s="23">
        <f t="shared" si="37"/>
        <v>0</v>
      </c>
      <c r="AF47" s="23">
        <f t="shared" si="38"/>
        <v>0</v>
      </c>
      <c r="AG47" s="23">
        <f t="shared" si="39"/>
        <v>0</v>
      </c>
      <c r="AH47" s="23">
        <f t="shared" si="40"/>
        <v>0.19999999999999996</v>
      </c>
      <c r="AI47" s="23">
        <f t="shared" si="41"/>
        <v>0</v>
      </c>
      <c r="AJ47" s="23">
        <f t="shared" si="42"/>
        <v>0.19999999999999996</v>
      </c>
      <c r="AK47" s="3">
        <f t="shared" si="43"/>
        <v>0</v>
      </c>
      <c r="AL47" s="3" t="s">
        <v>27</v>
      </c>
      <c r="AM47" s="3" t="s">
        <v>27</v>
      </c>
      <c r="AN47" s="3" t="s">
        <v>27</v>
      </c>
      <c r="AO47" s="3" t="s">
        <v>27</v>
      </c>
    </row>
    <row r="48" spans="1:42" ht="12.75" customHeight="1">
      <c r="A48" s="10">
        <v>9901</v>
      </c>
      <c r="B48" s="10"/>
      <c r="C48" s="10"/>
      <c r="D48" s="10">
        <v>5</v>
      </c>
      <c r="E48" s="10"/>
      <c r="F48" s="10"/>
      <c r="G48" s="10"/>
      <c r="H48" s="10"/>
      <c r="I48" s="10"/>
      <c r="J48" s="10"/>
      <c r="K48" s="17"/>
      <c r="L48" s="12"/>
      <c r="M48" s="12"/>
      <c r="N48" s="13"/>
      <c r="O48" s="14">
        <f>D48/C47</f>
        <v>0.7142857142857143</v>
      </c>
      <c r="P48" s="22">
        <v>5</v>
      </c>
      <c r="Q48" s="23">
        <f t="shared" si="48"/>
        <v>0.7142857142857143</v>
      </c>
      <c r="R48" s="3">
        <f t="shared" si="49"/>
        <v>0.2857142857142857</v>
      </c>
      <c r="Z48" s="27" t="s">
        <v>43</v>
      </c>
      <c r="AA48" s="23">
        <f t="shared" si="33"/>
        <v>0.33333333333333337</v>
      </c>
      <c r="AB48" s="23">
        <f t="shared" si="34"/>
        <v>0</v>
      </c>
      <c r="AC48" s="23">
        <f t="shared" si="35"/>
        <v>0</v>
      </c>
      <c r="AD48" s="23">
        <f t="shared" si="36"/>
        <v>0</v>
      </c>
      <c r="AE48" s="23">
        <f t="shared" si="37"/>
        <v>0</v>
      </c>
      <c r="AF48" s="23">
        <f t="shared" si="38"/>
        <v>0</v>
      </c>
      <c r="AG48" s="23">
        <f t="shared" si="39"/>
        <v>0</v>
      </c>
      <c r="AH48" s="23">
        <f t="shared" si="40"/>
        <v>0</v>
      </c>
      <c r="AI48" s="23">
        <f t="shared" si="41"/>
        <v>0</v>
      </c>
      <c r="AJ48" s="23">
        <f t="shared" si="42"/>
        <v>0</v>
      </c>
      <c r="AK48" s="3" t="s">
        <v>27</v>
      </c>
      <c r="AL48" s="3" t="s">
        <v>27</v>
      </c>
      <c r="AM48" s="3" t="s">
        <v>27</v>
      </c>
      <c r="AN48" s="3" t="s">
        <v>27</v>
      </c>
      <c r="AO48" s="3" t="s">
        <v>27</v>
      </c>
    </row>
    <row r="49" spans="1:50" ht="12.75" customHeight="1">
      <c r="A49" s="10">
        <v>9902</v>
      </c>
      <c r="B49" s="10"/>
      <c r="C49" s="10"/>
      <c r="D49" s="26">
        <v>4</v>
      </c>
      <c r="E49" s="10">
        <v>3</v>
      </c>
      <c r="F49" s="10"/>
      <c r="G49" s="10"/>
      <c r="H49" s="10"/>
      <c r="I49" s="10"/>
      <c r="J49" s="10"/>
      <c r="K49" s="17"/>
      <c r="L49" s="12"/>
      <c r="M49" s="12"/>
      <c r="N49" s="13"/>
      <c r="O49" s="14">
        <f>E49/D48</f>
        <v>0.6</v>
      </c>
      <c r="P49" s="22">
        <v>7</v>
      </c>
      <c r="Q49" s="23">
        <f t="shared" si="48"/>
        <v>1.4</v>
      </c>
      <c r="R49" s="3">
        <f t="shared" si="49"/>
        <v>-0.39999999999999991</v>
      </c>
      <c r="Z49" s="27" t="s">
        <v>44</v>
      </c>
      <c r="AA49" s="23">
        <f t="shared" si="33"/>
        <v>0</v>
      </c>
      <c r="AB49" s="23">
        <f t="shared" si="34"/>
        <v>0</v>
      </c>
      <c r="AC49" s="23">
        <f t="shared" si="35"/>
        <v>0</v>
      </c>
      <c r="AD49" s="23">
        <f t="shared" si="36"/>
        <v>0</v>
      </c>
      <c r="AE49" s="23">
        <f t="shared" si="37"/>
        <v>0</v>
      </c>
      <c r="AF49" s="23">
        <f t="shared" si="38"/>
        <v>7.6923076923076872E-2</v>
      </c>
      <c r="AG49" s="23">
        <f t="shared" si="39"/>
        <v>0</v>
      </c>
      <c r="AH49" s="23">
        <f t="shared" si="40"/>
        <v>0</v>
      </c>
      <c r="AI49" s="23">
        <f t="shared" si="41"/>
        <v>0</v>
      </c>
      <c r="AJ49" s="23" t="s">
        <v>27</v>
      </c>
      <c r="AK49" s="3" t="s">
        <v>27</v>
      </c>
      <c r="AL49" s="3" t="s">
        <v>27</v>
      </c>
      <c r="AM49" s="3" t="s">
        <v>27</v>
      </c>
      <c r="AN49" s="3" t="s">
        <v>27</v>
      </c>
      <c r="AO49" s="3" t="s">
        <v>27</v>
      </c>
    </row>
    <row r="50" spans="1:50" ht="12.75" customHeight="1">
      <c r="A50" s="27" t="s">
        <v>14</v>
      </c>
      <c r="B50" s="10"/>
      <c r="C50" s="10"/>
      <c r="D50" s="10">
        <v>1</v>
      </c>
      <c r="E50" s="10">
        <v>1</v>
      </c>
      <c r="F50" s="10">
        <v>3</v>
      </c>
      <c r="G50" s="10"/>
      <c r="H50" s="10"/>
      <c r="I50" s="10"/>
      <c r="J50" s="10"/>
      <c r="K50" s="17"/>
      <c r="L50" s="12"/>
      <c r="M50" s="12"/>
      <c r="N50" s="13"/>
      <c r="O50" s="14">
        <f>F50/E49</f>
        <v>1</v>
      </c>
      <c r="P50" s="22">
        <v>5</v>
      </c>
      <c r="Q50" s="23">
        <f t="shared" si="48"/>
        <v>0.7142857142857143</v>
      </c>
      <c r="R50" s="3">
        <f t="shared" si="49"/>
        <v>0.2857142857142857</v>
      </c>
      <c r="Z50" s="41"/>
      <c r="AA50" s="39"/>
      <c r="AB50" s="39"/>
      <c r="AC50" s="39"/>
      <c r="AD50" s="42"/>
      <c r="AE50" s="42"/>
      <c r="AF50" s="42"/>
      <c r="AG50" s="42"/>
      <c r="AH50" s="42"/>
      <c r="AI50" s="42"/>
      <c r="AJ50" s="42"/>
    </row>
    <row r="51" spans="1:50" ht="12.75" customHeight="1">
      <c r="A51" s="27" t="s">
        <v>15</v>
      </c>
      <c r="B51" s="10"/>
      <c r="C51" s="10"/>
      <c r="D51" s="10"/>
      <c r="E51" s="10"/>
      <c r="F51" s="10">
        <v>1</v>
      </c>
      <c r="G51" s="10">
        <v>3</v>
      </c>
      <c r="H51" s="10"/>
      <c r="I51" s="10"/>
      <c r="J51" s="10"/>
      <c r="K51" s="17"/>
      <c r="L51" s="12"/>
      <c r="M51" s="12"/>
      <c r="N51" s="13"/>
      <c r="O51" s="14">
        <f>G51/F50</f>
        <v>1</v>
      </c>
      <c r="P51" s="22">
        <v>4</v>
      </c>
      <c r="Q51" s="23">
        <f t="shared" si="48"/>
        <v>0.8</v>
      </c>
      <c r="R51" s="3">
        <f t="shared" si="49"/>
        <v>0.19999999999999996</v>
      </c>
      <c r="Z51" s="29"/>
      <c r="AA51" s="39"/>
      <c r="AB51" s="39"/>
      <c r="AC51" s="42"/>
      <c r="AD51" s="42"/>
      <c r="AE51" s="42"/>
      <c r="AF51" s="42"/>
      <c r="AG51" s="42"/>
      <c r="AH51" s="42"/>
      <c r="AI51" s="42"/>
      <c r="AJ51" s="42"/>
    </row>
    <row r="52" spans="1:50" ht="12.75" customHeight="1">
      <c r="A52" s="27" t="s">
        <v>16</v>
      </c>
      <c r="B52" s="10"/>
      <c r="C52" s="10"/>
      <c r="D52" s="10"/>
      <c r="E52" s="10"/>
      <c r="F52" s="10"/>
      <c r="G52" s="10">
        <v>1</v>
      </c>
      <c r="H52" s="10">
        <v>3</v>
      </c>
      <c r="I52" s="10"/>
      <c r="J52" s="10"/>
      <c r="K52" s="17"/>
      <c r="L52" s="12"/>
      <c r="M52" s="12"/>
      <c r="N52" s="13"/>
      <c r="O52" s="14">
        <f>H52/G51</f>
        <v>1</v>
      </c>
      <c r="P52" s="22">
        <v>4</v>
      </c>
      <c r="Q52" s="23">
        <f t="shared" si="48"/>
        <v>1</v>
      </c>
      <c r="R52" s="3">
        <f t="shared" si="49"/>
        <v>0</v>
      </c>
      <c r="Z52" s="29"/>
      <c r="AA52" s="39"/>
      <c r="AB52" s="42"/>
      <c r="AC52" s="42"/>
      <c r="AD52" s="42"/>
      <c r="AE52" s="42"/>
      <c r="AF52" s="42"/>
      <c r="AG52" s="42"/>
      <c r="AH52" s="42"/>
      <c r="AI52" s="42"/>
      <c r="AJ52" s="42"/>
    </row>
    <row r="53" spans="1:50" ht="12.75" customHeight="1">
      <c r="A53" s="27" t="s">
        <v>17</v>
      </c>
      <c r="B53" s="10"/>
      <c r="C53" s="10"/>
      <c r="D53" s="10"/>
      <c r="E53" s="10"/>
      <c r="F53" s="10"/>
      <c r="G53" s="10"/>
      <c r="H53" s="10">
        <v>1</v>
      </c>
      <c r="I53" s="10">
        <v>3</v>
      </c>
      <c r="J53" s="10"/>
      <c r="K53" s="17"/>
      <c r="L53" s="12"/>
      <c r="M53" s="12"/>
      <c r="N53" s="13"/>
      <c r="O53" s="14">
        <f>I53/H52</f>
        <v>1</v>
      </c>
      <c r="P53" s="22">
        <v>4</v>
      </c>
      <c r="Q53" s="23">
        <f t="shared" si="48"/>
        <v>1</v>
      </c>
      <c r="R53" s="3">
        <f t="shared" si="49"/>
        <v>0</v>
      </c>
      <c r="Z53" s="30"/>
      <c r="AA53" s="8" t="s">
        <v>47</v>
      </c>
      <c r="AB53" s="39"/>
      <c r="AC53" s="39"/>
      <c r="AD53" s="39"/>
      <c r="AE53" s="39"/>
      <c r="AF53" s="39"/>
      <c r="AG53" s="39"/>
      <c r="AH53" s="39"/>
      <c r="AI53" s="39"/>
      <c r="AJ53" s="39"/>
    </row>
    <row r="54" spans="1:50" ht="12.75" customHeight="1">
      <c r="A54" s="27" t="s">
        <v>18</v>
      </c>
      <c r="B54" s="10"/>
      <c r="C54" s="10"/>
      <c r="D54" s="10"/>
      <c r="E54" s="10"/>
      <c r="F54" s="10"/>
      <c r="G54" s="10"/>
      <c r="H54" s="10"/>
      <c r="I54" s="10">
        <v>1</v>
      </c>
      <c r="J54" s="10">
        <v>3</v>
      </c>
      <c r="K54" s="17">
        <v>1</v>
      </c>
      <c r="L54" s="12"/>
      <c r="M54" s="12"/>
      <c r="N54" s="13"/>
      <c r="O54" s="14">
        <f>J54/I53</f>
        <v>1</v>
      </c>
      <c r="P54" s="22">
        <v>4</v>
      </c>
      <c r="Q54" s="23">
        <f t="shared" si="48"/>
        <v>1</v>
      </c>
      <c r="R54" s="3">
        <f t="shared" si="49"/>
        <v>0</v>
      </c>
      <c r="Z54" s="43" t="s">
        <v>13</v>
      </c>
      <c r="AA54" s="44">
        <v>9701</v>
      </c>
      <c r="AB54" s="45">
        <v>9702</v>
      </c>
      <c r="AC54" s="45">
        <v>9801</v>
      </c>
      <c r="AD54" s="45">
        <v>9802</v>
      </c>
      <c r="AE54" s="45">
        <v>9901</v>
      </c>
      <c r="AF54" s="45">
        <v>9902</v>
      </c>
      <c r="AG54" s="46" t="s">
        <v>14</v>
      </c>
      <c r="AH54" s="46" t="s">
        <v>15</v>
      </c>
      <c r="AI54" s="46" t="s">
        <v>16</v>
      </c>
      <c r="AJ54" s="46" t="s">
        <v>17</v>
      </c>
      <c r="AK54" s="46" t="s">
        <v>18</v>
      </c>
      <c r="AL54" s="46" t="s">
        <v>19</v>
      </c>
      <c r="AM54" s="46" t="s">
        <v>20</v>
      </c>
      <c r="AN54" s="46" t="s">
        <v>21</v>
      </c>
      <c r="AO54" s="46" t="s">
        <v>22</v>
      </c>
      <c r="AP54" s="46" t="s">
        <v>23</v>
      </c>
      <c r="AQ54" s="46" t="s">
        <v>48</v>
      </c>
      <c r="AR54" s="46" t="s">
        <v>49</v>
      </c>
      <c r="AS54" s="46" t="s">
        <v>51</v>
      </c>
      <c r="AT54" s="46" t="s">
        <v>53</v>
      </c>
      <c r="AU54" s="46" t="s">
        <v>54</v>
      </c>
      <c r="AV54" s="46" t="s">
        <v>55</v>
      </c>
      <c r="AW54" s="46" t="s">
        <v>56</v>
      </c>
      <c r="AX54" s="46" t="s">
        <v>57</v>
      </c>
    </row>
    <row r="55" spans="1:50" ht="12.75" customHeight="1">
      <c r="A55" s="27" t="s">
        <v>19</v>
      </c>
      <c r="B55" s="10"/>
      <c r="C55" s="10"/>
      <c r="D55" s="10"/>
      <c r="E55" s="10"/>
      <c r="F55" s="10"/>
      <c r="G55" s="10"/>
      <c r="H55" s="10"/>
      <c r="I55" s="10"/>
      <c r="J55" s="10">
        <v>1</v>
      </c>
      <c r="K55" s="17">
        <v>3</v>
      </c>
      <c r="L55" s="12"/>
      <c r="M55" s="12"/>
      <c r="N55" s="13"/>
      <c r="O55" s="14"/>
      <c r="P55" s="22">
        <v>1</v>
      </c>
      <c r="Q55" s="23">
        <f t="shared" si="48"/>
        <v>0.25</v>
      </c>
      <c r="R55" s="3">
        <f t="shared" si="49"/>
        <v>0.75</v>
      </c>
      <c r="Z55" s="47" t="s">
        <v>37</v>
      </c>
      <c r="AA55" s="48">
        <f>P7/P5</f>
        <v>1</v>
      </c>
      <c r="AB55" s="48">
        <f>P28/P26</f>
        <v>0.5</v>
      </c>
      <c r="AC55" s="48">
        <f>P48/P46</f>
        <v>0.7142857142857143</v>
      </c>
      <c r="AD55" s="48">
        <f>P66/P64</f>
        <v>1</v>
      </c>
      <c r="AE55" s="48">
        <f>P83/P81</f>
        <v>1</v>
      </c>
      <c r="AF55" s="48">
        <f>P100/P98</f>
        <v>0.9375</v>
      </c>
      <c r="AG55" s="48">
        <f>P117/P115</f>
        <v>1</v>
      </c>
      <c r="AH55" s="48">
        <f>P131/P129</f>
        <v>0.72727272727272729</v>
      </c>
      <c r="AI55" s="48">
        <f>P147/P145</f>
        <v>1</v>
      </c>
      <c r="AJ55" s="48">
        <f>P162/P160</f>
        <v>0.26315789473684209</v>
      </c>
      <c r="AK55" s="48">
        <f>P179/P177</f>
        <v>0.25</v>
      </c>
      <c r="AL55" s="48">
        <f>P193/P191</f>
        <v>0.52380952380952384</v>
      </c>
      <c r="AM55" s="48">
        <f>P209/P207</f>
        <v>0.8</v>
      </c>
      <c r="AN55" s="48">
        <f>P227/P225</f>
        <v>0.47368421052631576</v>
      </c>
      <c r="AO55" s="48">
        <f>P244/P242</f>
        <v>0.54545454545454541</v>
      </c>
      <c r="AP55" s="48">
        <f>P261/P259</f>
        <v>0.65517241379310343</v>
      </c>
      <c r="AQ55" s="48">
        <f>P277/P275</f>
        <v>0.61538461538461542</v>
      </c>
      <c r="AR55" s="48">
        <f>P293/P291</f>
        <v>0.55555555555555558</v>
      </c>
      <c r="AS55" s="48">
        <f>P314/P312</f>
        <v>0.8571428571428571</v>
      </c>
      <c r="AT55" s="48">
        <f>P329/P327</f>
        <v>0.8</v>
      </c>
      <c r="AU55" s="48">
        <f>P346/P344</f>
        <v>0.6</v>
      </c>
      <c r="AV55" s="48" t="e">
        <f>#REF!/#REF!</f>
        <v>#REF!</v>
      </c>
      <c r="AW55" s="48">
        <f>P422/P420</f>
        <v>11</v>
      </c>
      <c r="AX55" s="48">
        <f>P440/P438</f>
        <v>0</v>
      </c>
    </row>
    <row r="56" spans="1:50" ht="12.75" customHeight="1">
      <c r="A56" s="29" t="s">
        <v>20</v>
      </c>
      <c r="B56" s="30"/>
      <c r="C56" s="30"/>
      <c r="D56" s="30"/>
      <c r="E56" s="30"/>
      <c r="F56" s="30"/>
      <c r="G56" s="30"/>
      <c r="H56" s="30"/>
      <c r="I56" s="30"/>
      <c r="J56" s="30"/>
      <c r="K56" s="31"/>
      <c r="L56" s="3"/>
      <c r="M56" s="3"/>
      <c r="N56" s="30"/>
      <c r="O56" s="3"/>
      <c r="P56" s="22"/>
      <c r="Q56" s="23">
        <f t="shared" si="48"/>
        <v>0</v>
      </c>
      <c r="R56" s="3">
        <f t="shared" si="49"/>
        <v>1</v>
      </c>
      <c r="S56" s="301" t="s">
        <v>5</v>
      </c>
      <c r="T56" s="297"/>
      <c r="Z56" s="2"/>
      <c r="AA56" s="8"/>
      <c r="AB56" s="39"/>
      <c r="AC56" s="39"/>
      <c r="AD56" s="39"/>
      <c r="AE56" s="39"/>
      <c r="AF56" s="39"/>
      <c r="AG56" s="39"/>
      <c r="AH56" s="39"/>
      <c r="AI56" s="39"/>
      <c r="AJ56" s="39"/>
    </row>
    <row r="57" spans="1:50" ht="12.75" customHeight="1">
      <c r="A57" s="29" t="s">
        <v>21</v>
      </c>
      <c r="B57" s="30"/>
      <c r="C57" s="30"/>
      <c r="D57" s="30"/>
      <c r="E57" s="30"/>
      <c r="F57" s="30"/>
      <c r="G57" s="30"/>
      <c r="H57" s="30"/>
      <c r="I57" s="30"/>
      <c r="J57" s="30"/>
      <c r="K57" s="31"/>
      <c r="L57" s="3"/>
      <c r="M57" s="3"/>
      <c r="N57" s="30"/>
      <c r="O57" s="3"/>
      <c r="P57" s="22"/>
      <c r="Q57" s="23" t="e">
        <f t="shared" si="48"/>
        <v>#DIV/0!</v>
      </c>
      <c r="R57" s="3" t="e">
        <f t="shared" si="49"/>
        <v>#DIV/0!</v>
      </c>
    </row>
    <row r="58" spans="1:50" ht="12.75" customHeight="1">
      <c r="J58" s="2" t="s">
        <v>58</v>
      </c>
      <c r="K58" s="50">
        <f>K55+K54</f>
        <v>4</v>
      </c>
      <c r="L58" s="3">
        <f>K54/B46</f>
        <v>0.14285714285714285</v>
      </c>
      <c r="M58" s="3">
        <f>K58/B46</f>
        <v>0.5714285714285714</v>
      </c>
      <c r="N58" s="3">
        <f>M58-L58</f>
        <v>0.42857142857142855</v>
      </c>
      <c r="O58" s="3"/>
      <c r="S58" s="26">
        <v>9701</v>
      </c>
      <c r="T58" s="3">
        <f>N19</f>
        <v>0.33333333333333331</v>
      </c>
    </row>
    <row r="59" spans="1:50" ht="12.75" customHeight="1">
      <c r="A59" s="34" t="s">
        <v>34</v>
      </c>
      <c r="B59" s="34"/>
      <c r="C59" s="34"/>
      <c r="D59" s="35"/>
      <c r="E59" s="35"/>
      <c r="F59" s="143">
        <f>((K54*9)+(K55*10))/K58</f>
        <v>9.75</v>
      </c>
      <c r="L59" s="3"/>
      <c r="M59" s="3"/>
      <c r="O59" s="3"/>
      <c r="S59" s="26">
        <v>9702</v>
      </c>
      <c r="T59" s="3">
        <f>N58</f>
        <v>0.42857142857142855</v>
      </c>
    </row>
    <row r="60" spans="1:50" ht="12.75" customHeight="1">
      <c r="L60" s="3"/>
      <c r="M60" s="3"/>
      <c r="O60" s="3"/>
      <c r="S60" s="26">
        <v>9801</v>
      </c>
      <c r="T60" s="3">
        <f>N58</f>
        <v>0.42857142857142855</v>
      </c>
    </row>
    <row r="61" spans="1:50" ht="12.75" customHeight="1">
      <c r="A61" s="40" t="s">
        <v>59</v>
      </c>
      <c r="L61" s="3"/>
      <c r="M61" s="3"/>
      <c r="O61" s="3"/>
      <c r="S61" s="26">
        <v>9802</v>
      </c>
      <c r="T61" s="3">
        <f>N75</f>
        <v>0.16666666666666674</v>
      </c>
    </row>
    <row r="62" spans="1:50" ht="25.5" customHeight="1">
      <c r="B62" s="302" t="s">
        <v>2</v>
      </c>
      <c r="C62" s="303"/>
      <c r="D62" s="303"/>
      <c r="E62" s="303"/>
      <c r="F62" s="303"/>
      <c r="G62" s="303"/>
      <c r="H62" s="303"/>
      <c r="I62" s="303"/>
      <c r="J62" s="303"/>
      <c r="L62" s="4" t="s">
        <v>3</v>
      </c>
      <c r="M62" s="4" t="s">
        <v>4</v>
      </c>
      <c r="N62" s="5" t="s">
        <v>5</v>
      </c>
      <c r="O62" s="4" t="s">
        <v>6</v>
      </c>
      <c r="P62" s="6" t="s">
        <v>7</v>
      </c>
      <c r="Q62" s="6" t="s">
        <v>8</v>
      </c>
      <c r="R62" s="7" t="s">
        <v>9</v>
      </c>
      <c r="S62" s="26">
        <v>9901</v>
      </c>
      <c r="T62" s="3">
        <f>N92</f>
        <v>1</v>
      </c>
    </row>
    <row r="63" spans="1:50" ht="12.75" customHeight="1">
      <c r="A63" s="152" t="s">
        <v>10</v>
      </c>
      <c r="B63" s="153">
        <v>1</v>
      </c>
      <c r="C63" s="153">
        <v>2</v>
      </c>
      <c r="D63" s="153">
        <v>3</v>
      </c>
      <c r="E63" s="153">
        <v>4</v>
      </c>
      <c r="F63" s="153">
        <v>5</v>
      </c>
      <c r="G63" s="153">
        <v>6</v>
      </c>
      <c r="H63" s="153">
        <v>7</v>
      </c>
      <c r="I63" s="153">
        <v>8</v>
      </c>
      <c r="J63" s="153">
        <v>9</v>
      </c>
      <c r="K63" s="154" t="s">
        <v>11</v>
      </c>
      <c r="L63" s="12"/>
      <c r="M63" s="12"/>
      <c r="N63" s="13"/>
      <c r="O63" s="14"/>
      <c r="P63" s="15"/>
      <c r="Q63" s="15"/>
      <c r="R63" s="3"/>
      <c r="S63" s="26">
        <v>9902</v>
      </c>
      <c r="T63" s="3">
        <f>N109</f>
        <v>0.375</v>
      </c>
    </row>
    <row r="64" spans="1:50" ht="12.75" customHeight="1">
      <c r="A64" s="10">
        <v>9802</v>
      </c>
      <c r="B64" s="10">
        <v>6</v>
      </c>
      <c r="C64" s="10"/>
      <c r="D64" s="10"/>
      <c r="E64" s="10"/>
      <c r="F64" s="10"/>
      <c r="G64" s="10"/>
      <c r="H64" s="10"/>
      <c r="I64" s="10"/>
      <c r="J64" s="10"/>
      <c r="K64" s="17"/>
      <c r="L64" s="12"/>
      <c r="M64" s="12"/>
      <c r="N64" s="13"/>
      <c r="O64" s="14"/>
      <c r="P64" s="18">
        <f>B64</f>
        <v>6</v>
      </c>
      <c r="Q64" s="15"/>
      <c r="R64" s="3"/>
      <c r="S64" s="30" t="s">
        <v>14</v>
      </c>
      <c r="T64" s="3">
        <f>N125</f>
        <v>0</v>
      </c>
    </row>
    <row r="65" spans="1:20" ht="12.75" customHeight="1">
      <c r="A65" s="10">
        <v>9901</v>
      </c>
      <c r="B65" s="10"/>
      <c r="C65" s="10">
        <v>6</v>
      </c>
      <c r="D65" s="10"/>
      <c r="E65" s="10"/>
      <c r="F65" s="10"/>
      <c r="G65" s="10"/>
      <c r="H65" s="10"/>
      <c r="I65" s="10"/>
      <c r="J65" s="10"/>
      <c r="K65" s="17"/>
      <c r="L65" s="12"/>
      <c r="M65" s="12"/>
      <c r="N65" s="13"/>
      <c r="O65" s="14">
        <f>C65/B64</f>
        <v>1</v>
      </c>
      <c r="P65" s="22">
        <v>6</v>
      </c>
      <c r="Q65" s="23">
        <f t="shared" ref="Q65:Q75" si="50">P65/P64</f>
        <v>1</v>
      </c>
      <c r="R65" s="3">
        <f t="shared" ref="R65:R75" si="51">100%-Q65</f>
        <v>0</v>
      </c>
      <c r="S65" s="30" t="s">
        <v>15</v>
      </c>
      <c r="T65" s="3">
        <f>N140</f>
        <v>0.1818181818181818</v>
      </c>
    </row>
    <row r="66" spans="1:20" ht="12.75" customHeight="1">
      <c r="A66" s="10">
        <v>9902</v>
      </c>
      <c r="B66" s="10"/>
      <c r="C66" s="10">
        <v>1</v>
      </c>
      <c r="D66" s="10">
        <v>5</v>
      </c>
      <c r="E66" s="10"/>
      <c r="F66" s="10"/>
      <c r="G66" s="10"/>
      <c r="H66" s="10"/>
      <c r="I66" s="10"/>
      <c r="J66" s="10"/>
      <c r="K66" s="17"/>
      <c r="L66" s="12"/>
      <c r="M66" s="12"/>
      <c r="N66" s="13"/>
      <c r="O66" s="14">
        <f>D66/C65</f>
        <v>0.83333333333333337</v>
      </c>
      <c r="P66" s="22">
        <v>6</v>
      </c>
      <c r="Q66" s="23">
        <f t="shared" si="50"/>
        <v>1</v>
      </c>
      <c r="R66" s="3">
        <f t="shared" si="51"/>
        <v>0</v>
      </c>
      <c r="S66" s="30" t="s">
        <v>16</v>
      </c>
      <c r="T66" s="3">
        <f>N155</f>
        <v>0</v>
      </c>
    </row>
    <row r="67" spans="1:20" ht="12.75" customHeight="1">
      <c r="A67" s="27" t="s">
        <v>14</v>
      </c>
      <c r="B67" s="10"/>
      <c r="C67" s="10"/>
      <c r="D67" s="10">
        <v>1</v>
      </c>
      <c r="E67" s="10">
        <v>4</v>
      </c>
      <c r="F67" s="10"/>
      <c r="G67" s="10"/>
      <c r="H67" s="10"/>
      <c r="I67" s="10"/>
      <c r="J67" s="10"/>
      <c r="K67" s="17"/>
      <c r="L67" s="12"/>
      <c r="M67" s="12"/>
      <c r="N67" s="13"/>
      <c r="O67" s="14">
        <f>E67/D66</f>
        <v>0.8</v>
      </c>
      <c r="P67" s="22">
        <v>6</v>
      </c>
      <c r="Q67" s="23">
        <f t="shared" si="50"/>
        <v>1</v>
      </c>
      <c r="R67" s="3">
        <f t="shared" si="51"/>
        <v>0</v>
      </c>
      <c r="S67" s="30" t="s">
        <v>17</v>
      </c>
      <c r="T67" s="3">
        <f>N173</f>
        <v>0</v>
      </c>
    </row>
    <row r="68" spans="1:20" ht="12.75" customHeight="1">
      <c r="A68" s="27" t="s">
        <v>15</v>
      </c>
      <c r="B68" s="10"/>
      <c r="C68" s="10"/>
      <c r="D68" s="10">
        <v>1</v>
      </c>
      <c r="E68" s="10">
        <v>1</v>
      </c>
      <c r="F68" s="10">
        <v>4</v>
      </c>
      <c r="G68" s="10"/>
      <c r="H68" s="10"/>
      <c r="I68" s="10"/>
      <c r="J68" s="10"/>
      <c r="K68" s="17"/>
      <c r="L68" s="12"/>
      <c r="M68" s="12"/>
      <c r="N68" s="13"/>
      <c r="O68" s="14">
        <f>F68/E67</f>
        <v>1</v>
      </c>
      <c r="P68" s="22">
        <v>6</v>
      </c>
      <c r="Q68" s="23">
        <f t="shared" si="50"/>
        <v>1</v>
      </c>
      <c r="R68" s="3">
        <f t="shared" si="51"/>
        <v>0</v>
      </c>
      <c r="S68" s="30" t="s">
        <v>18</v>
      </c>
      <c r="T68" s="3">
        <f>N187</f>
        <v>0</v>
      </c>
    </row>
    <row r="69" spans="1:20" ht="12.75" customHeight="1">
      <c r="A69" s="27" t="s">
        <v>16</v>
      </c>
      <c r="B69" s="10"/>
      <c r="C69" s="10"/>
      <c r="D69" s="10">
        <v>1</v>
      </c>
      <c r="E69" s="10"/>
      <c r="F69" s="10">
        <v>1</v>
      </c>
      <c r="G69" s="10">
        <v>4</v>
      </c>
      <c r="H69" s="10"/>
      <c r="I69" s="10"/>
      <c r="J69" s="10"/>
      <c r="K69" s="17"/>
      <c r="L69" s="12"/>
      <c r="M69" s="12"/>
      <c r="N69" s="13"/>
      <c r="O69" s="14">
        <f>G69/F68</f>
        <v>1</v>
      </c>
      <c r="P69" s="22">
        <v>6</v>
      </c>
      <c r="Q69" s="23">
        <f t="shared" si="50"/>
        <v>1</v>
      </c>
      <c r="R69" s="3">
        <f t="shared" si="51"/>
        <v>0</v>
      </c>
      <c r="S69" s="30" t="s">
        <v>19</v>
      </c>
      <c r="T69" s="3">
        <f>N203</f>
        <v>4.7619047619047616E-2</v>
      </c>
    </row>
    <row r="70" spans="1:20" ht="12.75" customHeight="1">
      <c r="A70" s="27" t="s">
        <v>17</v>
      </c>
      <c r="B70" s="10"/>
      <c r="C70" s="10"/>
      <c r="D70" s="10"/>
      <c r="E70" s="10">
        <v>1</v>
      </c>
      <c r="F70" s="10"/>
      <c r="G70" s="10"/>
      <c r="H70" s="10">
        <v>4</v>
      </c>
      <c r="I70" s="10"/>
      <c r="J70" s="10"/>
      <c r="K70" s="17"/>
      <c r="L70" s="12"/>
      <c r="M70" s="12"/>
      <c r="N70" s="13"/>
      <c r="O70" s="14">
        <f>H70/G69</f>
        <v>1</v>
      </c>
      <c r="P70" s="22">
        <v>5</v>
      </c>
      <c r="Q70" s="23">
        <f t="shared" si="50"/>
        <v>0.83333333333333337</v>
      </c>
      <c r="R70" s="3">
        <f t="shared" si="51"/>
        <v>0.16666666666666663</v>
      </c>
    </row>
    <row r="71" spans="1:20" ht="12.75" customHeight="1">
      <c r="A71" s="27" t="s">
        <v>18</v>
      </c>
      <c r="B71" s="10"/>
      <c r="C71" s="10"/>
      <c r="D71" s="10"/>
      <c r="E71" s="10"/>
      <c r="F71" s="10"/>
      <c r="G71" s="10">
        <v>1</v>
      </c>
      <c r="H71" s="10"/>
      <c r="I71" s="10">
        <v>4</v>
      </c>
      <c r="J71" s="10"/>
      <c r="K71" s="17"/>
      <c r="L71" s="12"/>
      <c r="M71" s="12"/>
      <c r="N71" s="13"/>
      <c r="O71" s="14">
        <f>I71/H70</f>
        <v>1</v>
      </c>
      <c r="P71" s="22">
        <v>5</v>
      </c>
      <c r="Q71" s="23">
        <f t="shared" si="50"/>
        <v>1</v>
      </c>
      <c r="R71" s="3">
        <f t="shared" si="51"/>
        <v>0</v>
      </c>
    </row>
    <row r="72" spans="1:20" ht="12.75" customHeight="1">
      <c r="A72" s="27" t="s">
        <v>19</v>
      </c>
      <c r="B72" s="10"/>
      <c r="C72" s="10"/>
      <c r="D72" s="10"/>
      <c r="E72" s="10"/>
      <c r="F72" s="10"/>
      <c r="G72" s="10"/>
      <c r="H72" s="10"/>
      <c r="I72" s="10">
        <v>1</v>
      </c>
      <c r="J72" s="10">
        <v>4</v>
      </c>
      <c r="K72" s="17">
        <v>4</v>
      </c>
      <c r="L72" s="12"/>
      <c r="M72" s="12"/>
      <c r="N72" s="13"/>
      <c r="O72" s="14">
        <f>J72/I71</f>
        <v>1</v>
      </c>
      <c r="P72" s="22">
        <v>5</v>
      </c>
      <c r="Q72" s="23">
        <f t="shared" si="50"/>
        <v>1</v>
      </c>
      <c r="R72" s="3">
        <f t="shared" si="51"/>
        <v>0</v>
      </c>
    </row>
    <row r="73" spans="1:20" ht="12.75" customHeight="1">
      <c r="A73" s="29" t="s">
        <v>20</v>
      </c>
      <c r="B73" s="30"/>
      <c r="C73" s="30"/>
      <c r="D73" s="30"/>
      <c r="E73" s="30"/>
      <c r="F73" s="30"/>
      <c r="G73" s="30"/>
      <c r="H73" s="30"/>
      <c r="I73" s="30"/>
      <c r="J73" s="30">
        <v>1</v>
      </c>
      <c r="K73" s="31">
        <v>1</v>
      </c>
      <c r="L73" s="3"/>
      <c r="M73" s="3"/>
      <c r="N73" s="30"/>
      <c r="O73" s="3"/>
      <c r="P73" s="22">
        <v>1</v>
      </c>
      <c r="Q73" s="23">
        <f t="shared" si="50"/>
        <v>0.2</v>
      </c>
      <c r="R73" s="3">
        <f t="shared" si="51"/>
        <v>0.8</v>
      </c>
    </row>
    <row r="74" spans="1:20" ht="12.75" customHeight="1">
      <c r="A74" s="29" t="s">
        <v>21</v>
      </c>
      <c r="B74" s="30"/>
      <c r="C74" s="30"/>
      <c r="D74" s="30"/>
      <c r="E74" s="30"/>
      <c r="F74" s="30"/>
      <c r="G74" s="30"/>
      <c r="H74" s="30"/>
      <c r="I74" s="30"/>
      <c r="J74" s="30"/>
      <c r="K74" s="31"/>
      <c r="L74" s="3"/>
      <c r="M74" s="3"/>
      <c r="N74" s="30"/>
      <c r="O74" s="3"/>
      <c r="P74" s="22"/>
      <c r="Q74" s="23">
        <f t="shared" si="50"/>
        <v>0</v>
      </c>
      <c r="R74" s="3">
        <f t="shared" si="51"/>
        <v>1</v>
      </c>
    </row>
    <row r="75" spans="1:20" ht="12.75" customHeight="1">
      <c r="K75" s="31">
        <f>SUM(K72:K74)</f>
        <v>5</v>
      </c>
      <c r="L75" s="3">
        <f>K72/B64</f>
        <v>0.66666666666666663</v>
      </c>
      <c r="M75" s="3">
        <f>K75/B64</f>
        <v>0.83333333333333337</v>
      </c>
      <c r="N75" s="3">
        <f>M75-L75</f>
        <v>0.16666666666666674</v>
      </c>
      <c r="O75" s="3"/>
      <c r="P75" s="22"/>
      <c r="Q75" s="23" t="e">
        <f t="shared" si="50"/>
        <v>#DIV/0!</v>
      </c>
      <c r="R75" s="3" t="e">
        <f t="shared" si="51"/>
        <v>#DIV/0!</v>
      </c>
    </row>
    <row r="76" spans="1:20" ht="12.75" customHeight="1">
      <c r="A76" s="34" t="s">
        <v>34</v>
      </c>
      <c r="B76" s="34"/>
      <c r="C76" s="34"/>
      <c r="D76" s="35"/>
      <c r="E76" s="35"/>
      <c r="F76" s="143">
        <f>((K72*9)+(K73*10))/K75</f>
        <v>9.1999999999999993</v>
      </c>
      <c r="L76" s="3"/>
      <c r="M76" s="3"/>
      <c r="O76" s="3"/>
    </row>
    <row r="77" spans="1:20" ht="12.75" customHeight="1">
      <c r="L77" s="3"/>
      <c r="M77" s="3"/>
      <c r="O77" s="3"/>
    </row>
    <row r="78" spans="1:20" ht="12.75" customHeight="1">
      <c r="A78" s="40" t="s">
        <v>60</v>
      </c>
      <c r="L78" s="3"/>
      <c r="M78" s="3"/>
      <c r="O78" s="3"/>
    </row>
    <row r="79" spans="1:20" ht="25.5" customHeight="1">
      <c r="B79" s="302" t="s">
        <v>2</v>
      </c>
      <c r="C79" s="303"/>
      <c r="D79" s="303"/>
      <c r="E79" s="303"/>
      <c r="F79" s="303"/>
      <c r="G79" s="303"/>
      <c r="H79" s="303"/>
      <c r="I79" s="303"/>
      <c r="J79" s="303"/>
      <c r="L79" s="4" t="s">
        <v>3</v>
      </c>
      <c r="M79" s="4" t="s">
        <v>4</v>
      </c>
      <c r="N79" s="5" t="s">
        <v>5</v>
      </c>
      <c r="O79" s="4" t="s">
        <v>6</v>
      </c>
      <c r="P79" s="6" t="s">
        <v>7</v>
      </c>
      <c r="Q79" s="6" t="s">
        <v>8</v>
      </c>
      <c r="R79" s="7" t="s">
        <v>9</v>
      </c>
    </row>
    <row r="80" spans="1:20" ht="12.75" customHeight="1">
      <c r="A80" s="152" t="s">
        <v>10</v>
      </c>
      <c r="B80" s="153">
        <v>1</v>
      </c>
      <c r="C80" s="153">
        <v>2</v>
      </c>
      <c r="D80" s="153">
        <v>3</v>
      </c>
      <c r="E80" s="153">
        <v>4</v>
      </c>
      <c r="F80" s="153">
        <v>5</v>
      </c>
      <c r="G80" s="153">
        <v>6</v>
      </c>
      <c r="H80" s="153">
        <v>7</v>
      </c>
      <c r="I80" s="153">
        <v>8</v>
      </c>
      <c r="J80" s="153">
        <v>9</v>
      </c>
      <c r="K80" s="154" t="s">
        <v>11</v>
      </c>
      <c r="L80" s="12"/>
      <c r="M80" s="12"/>
      <c r="N80" s="13"/>
      <c r="O80" s="14"/>
      <c r="P80" s="15"/>
      <c r="Q80" s="15"/>
      <c r="R80" s="3"/>
    </row>
    <row r="81" spans="1:18" ht="12.75" customHeight="1">
      <c r="A81" s="10">
        <v>9901</v>
      </c>
      <c r="B81" s="10">
        <v>1</v>
      </c>
      <c r="C81" s="10"/>
      <c r="D81" s="10"/>
      <c r="E81" s="10"/>
      <c r="F81" s="10"/>
      <c r="G81" s="10"/>
      <c r="H81" s="10"/>
      <c r="I81" s="10"/>
      <c r="J81" s="10"/>
      <c r="K81" s="17"/>
      <c r="L81" s="12"/>
      <c r="M81" s="12"/>
      <c r="N81" s="13"/>
      <c r="O81" s="14"/>
      <c r="P81" s="18">
        <f>B81</f>
        <v>1</v>
      </c>
      <c r="Q81" s="15"/>
      <c r="R81" s="3"/>
    </row>
    <row r="82" spans="1:18" ht="12.75" customHeight="1">
      <c r="A82" s="10">
        <v>9902</v>
      </c>
      <c r="B82" s="10"/>
      <c r="C82" s="10">
        <v>1</v>
      </c>
      <c r="D82" s="10"/>
      <c r="E82" s="10"/>
      <c r="F82" s="10"/>
      <c r="G82" s="10"/>
      <c r="H82" s="10"/>
      <c r="I82" s="10"/>
      <c r="J82" s="10"/>
      <c r="K82" s="17"/>
      <c r="L82" s="12"/>
      <c r="M82" s="12"/>
      <c r="N82" s="13"/>
      <c r="O82" s="14">
        <f>C82/B81</f>
        <v>1</v>
      </c>
      <c r="P82" s="22">
        <v>1</v>
      </c>
      <c r="Q82" s="23">
        <f t="shared" ref="Q82:Q90" si="52">P82/P81</f>
        <v>1</v>
      </c>
      <c r="R82" s="3">
        <f t="shared" ref="R82:R90" si="53">100%-Q82</f>
        <v>0</v>
      </c>
    </row>
    <row r="83" spans="1:18" ht="12.75" customHeight="1">
      <c r="A83" s="27" t="s">
        <v>14</v>
      </c>
      <c r="B83" s="10"/>
      <c r="C83" s="10"/>
      <c r="D83" s="10">
        <v>1</v>
      </c>
      <c r="E83" s="10"/>
      <c r="F83" s="10"/>
      <c r="G83" s="10"/>
      <c r="H83" s="10"/>
      <c r="I83" s="10"/>
      <c r="J83" s="10"/>
      <c r="K83" s="17"/>
      <c r="L83" s="12"/>
      <c r="M83" s="12"/>
      <c r="N83" s="13"/>
      <c r="O83" s="14">
        <f>D83/C82</f>
        <v>1</v>
      </c>
      <c r="P83" s="22">
        <v>1</v>
      </c>
      <c r="Q83" s="23">
        <f t="shared" si="52"/>
        <v>1</v>
      </c>
      <c r="R83" s="3">
        <f t="shared" si="53"/>
        <v>0</v>
      </c>
    </row>
    <row r="84" spans="1:18" ht="12.75" customHeight="1">
      <c r="A84" s="27" t="s">
        <v>15</v>
      </c>
      <c r="B84" s="10"/>
      <c r="C84" s="10"/>
      <c r="D84" s="10"/>
      <c r="E84" s="10">
        <v>1</v>
      </c>
      <c r="F84" s="10"/>
      <c r="G84" s="10"/>
      <c r="H84" s="10"/>
      <c r="I84" s="10"/>
      <c r="J84" s="10"/>
      <c r="K84" s="17"/>
      <c r="L84" s="12"/>
      <c r="M84" s="12"/>
      <c r="N84" s="13"/>
      <c r="O84" s="14">
        <f>E84/D83</f>
        <v>1</v>
      </c>
      <c r="P84" s="22">
        <v>1</v>
      </c>
      <c r="Q84" s="23">
        <f t="shared" si="52"/>
        <v>1</v>
      </c>
      <c r="R84" s="3">
        <f t="shared" si="53"/>
        <v>0</v>
      </c>
    </row>
    <row r="85" spans="1:18" ht="12.75" customHeight="1">
      <c r="A85" s="27" t="s">
        <v>16</v>
      </c>
      <c r="B85" s="10"/>
      <c r="C85" s="10"/>
      <c r="D85" s="10"/>
      <c r="E85" s="10"/>
      <c r="F85" s="10">
        <v>1</v>
      </c>
      <c r="G85" s="10"/>
      <c r="H85" s="10"/>
      <c r="I85" s="10"/>
      <c r="J85" s="10"/>
      <c r="K85" s="17"/>
      <c r="L85" s="12"/>
      <c r="M85" s="12"/>
      <c r="N85" s="13"/>
      <c r="O85" s="14">
        <f>F85/E84</f>
        <v>1</v>
      </c>
      <c r="P85" s="22">
        <v>1</v>
      </c>
      <c r="Q85" s="23">
        <f t="shared" si="52"/>
        <v>1</v>
      </c>
      <c r="R85" s="3">
        <f t="shared" si="53"/>
        <v>0</v>
      </c>
    </row>
    <row r="86" spans="1:18" ht="12.75" customHeight="1">
      <c r="A86" s="27" t="s">
        <v>17</v>
      </c>
      <c r="B86" s="10"/>
      <c r="C86" s="10"/>
      <c r="D86" s="10"/>
      <c r="E86" s="10"/>
      <c r="F86" s="10"/>
      <c r="G86" s="10">
        <v>1</v>
      </c>
      <c r="H86" s="10"/>
      <c r="I86" s="10"/>
      <c r="J86" s="10"/>
      <c r="K86" s="17"/>
      <c r="L86" s="12"/>
      <c r="M86" s="12"/>
      <c r="N86" s="13"/>
      <c r="O86" s="14">
        <f>G86/F85</f>
        <v>1</v>
      </c>
      <c r="P86" s="22">
        <v>1</v>
      </c>
      <c r="Q86" s="23">
        <f t="shared" si="52"/>
        <v>1</v>
      </c>
      <c r="R86" s="3">
        <f t="shared" si="53"/>
        <v>0</v>
      </c>
    </row>
    <row r="87" spans="1:18" ht="12.75" customHeight="1">
      <c r="A87" s="27" t="s">
        <v>18</v>
      </c>
      <c r="B87" s="10"/>
      <c r="C87" s="10"/>
      <c r="D87" s="10"/>
      <c r="E87" s="10"/>
      <c r="F87" s="10"/>
      <c r="G87" s="10"/>
      <c r="H87" s="10">
        <v>1</v>
      </c>
      <c r="I87" s="10"/>
      <c r="J87" s="10"/>
      <c r="K87" s="17"/>
      <c r="L87" s="12"/>
      <c r="M87" s="12"/>
      <c r="N87" s="13"/>
      <c r="O87" s="14">
        <f>H87/G86</f>
        <v>1</v>
      </c>
      <c r="P87" s="22">
        <v>1</v>
      </c>
      <c r="Q87" s="23">
        <f t="shared" si="52"/>
        <v>1</v>
      </c>
      <c r="R87" s="3">
        <f t="shared" si="53"/>
        <v>0</v>
      </c>
    </row>
    <row r="88" spans="1:18" ht="12.75" customHeight="1">
      <c r="A88" s="27" t="s">
        <v>19</v>
      </c>
      <c r="B88" s="10"/>
      <c r="C88" s="10"/>
      <c r="D88" s="10"/>
      <c r="E88" s="10"/>
      <c r="F88" s="10"/>
      <c r="G88" s="10"/>
      <c r="H88" s="10"/>
      <c r="I88" s="10">
        <v>1</v>
      </c>
      <c r="J88" s="10"/>
      <c r="K88" s="17"/>
      <c r="L88" s="12"/>
      <c r="M88" s="12"/>
      <c r="N88" s="13"/>
      <c r="O88" s="14">
        <f>I88/H87</f>
        <v>1</v>
      </c>
      <c r="P88" s="22">
        <v>1</v>
      </c>
      <c r="Q88" s="23">
        <f t="shared" si="52"/>
        <v>1</v>
      </c>
      <c r="R88" s="3">
        <f t="shared" si="53"/>
        <v>0</v>
      </c>
    </row>
    <row r="89" spans="1:18" ht="12.75" customHeight="1">
      <c r="A89" s="29" t="s">
        <v>20</v>
      </c>
      <c r="B89" s="30"/>
      <c r="C89" s="30"/>
      <c r="D89" s="30"/>
      <c r="E89" s="30"/>
      <c r="F89" s="30"/>
      <c r="G89" s="30"/>
      <c r="H89" s="30"/>
      <c r="I89" s="30"/>
      <c r="J89" s="30">
        <v>1</v>
      </c>
      <c r="K89" s="31"/>
      <c r="L89" s="3"/>
      <c r="M89" s="3"/>
      <c r="N89" s="30"/>
      <c r="O89" s="3">
        <f>J89/I88</f>
        <v>1</v>
      </c>
      <c r="P89" s="22">
        <v>1</v>
      </c>
      <c r="Q89" s="23">
        <f t="shared" si="52"/>
        <v>1</v>
      </c>
      <c r="R89" s="3">
        <f t="shared" si="53"/>
        <v>0</v>
      </c>
    </row>
    <row r="90" spans="1:18" ht="12.75" customHeight="1">
      <c r="A90" s="29" t="s">
        <v>21</v>
      </c>
      <c r="B90" s="30"/>
      <c r="C90" s="30"/>
      <c r="D90" s="30"/>
      <c r="E90" s="30"/>
      <c r="F90" s="30"/>
      <c r="G90" s="30"/>
      <c r="H90" s="30"/>
      <c r="I90" s="30"/>
      <c r="J90" s="30">
        <v>1</v>
      </c>
      <c r="K90" s="31">
        <v>1</v>
      </c>
      <c r="L90" s="3"/>
      <c r="M90" s="3"/>
      <c r="N90" s="30"/>
      <c r="O90" s="3"/>
      <c r="P90" s="22">
        <v>1</v>
      </c>
      <c r="Q90" s="23">
        <f t="shared" si="52"/>
        <v>1</v>
      </c>
      <c r="R90" s="3">
        <f t="shared" si="53"/>
        <v>0</v>
      </c>
    </row>
    <row r="91" spans="1:18" ht="12.75" customHeight="1">
      <c r="A91" s="29"/>
      <c r="B91" s="30"/>
      <c r="C91" s="30"/>
      <c r="D91" s="30"/>
      <c r="E91" s="30"/>
      <c r="F91" s="30"/>
      <c r="G91" s="30"/>
      <c r="H91" s="30"/>
      <c r="I91" s="30"/>
      <c r="J91" s="30"/>
      <c r="K91" s="31"/>
      <c r="L91" s="3"/>
      <c r="M91" s="3"/>
      <c r="N91" s="30"/>
      <c r="O91" s="3"/>
      <c r="P91" s="22"/>
      <c r="Q91" s="23"/>
      <c r="R91" s="3"/>
    </row>
    <row r="92" spans="1:18" ht="12.75" customHeight="1">
      <c r="A92" s="29"/>
      <c r="B92" s="30"/>
      <c r="C92" s="30"/>
      <c r="D92" s="30"/>
      <c r="E92" s="30"/>
      <c r="F92" s="30"/>
      <c r="G92" s="30"/>
      <c r="H92" s="30"/>
      <c r="I92" s="30"/>
      <c r="J92" s="30"/>
      <c r="K92" s="31">
        <f>SUM(K90)</f>
        <v>1</v>
      </c>
      <c r="L92" s="3">
        <f>K89/B81</f>
        <v>0</v>
      </c>
      <c r="M92" s="3">
        <f>K90/B81</f>
        <v>1</v>
      </c>
      <c r="N92" s="3">
        <f>M92-L92</f>
        <v>1</v>
      </c>
      <c r="O92" s="3"/>
      <c r="P92" s="22"/>
      <c r="Q92" s="23"/>
      <c r="R92" s="3"/>
    </row>
    <row r="93" spans="1:18" ht="12.75" customHeight="1">
      <c r="A93" s="34" t="s">
        <v>34</v>
      </c>
      <c r="B93" s="34"/>
      <c r="C93" s="34"/>
      <c r="D93" s="35"/>
      <c r="E93" s="35"/>
      <c r="F93" s="143">
        <f>((K89*9)+(K90*10))/K92</f>
        <v>10</v>
      </c>
      <c r="K93" s="30"/>
      <c r="L93" s="3"/>
      <c r="M93" s="3"/>
      <c r="O93" s="3"/>
      <c r="P93" s="22"/>
      <c r="Q93" s="23"/>
      <c r="R93" s="3"/>
    </row>
    <row r="94" spans="1:18" ht="12.75" customHeight="1">
      <c r="L94" s="3"/>
      <c r="M94" s="3"/>
      <c r="O94" s="3"/>
    </row>
    <row r="95" spans="1:18" ht="12.75" customHeight="1">
      <c r="A95" s="40" t="s">
        <v>62</v>
      </c>
      <c r="L95" s="3"/>
      <c r="M95" s="3"/>
      <c r="O95" s="3"/>
    </row>
    <row r="96" spans="1:18" ht="25.5" customHeight="1">
      <c r="B96" s="302" t="s">
        <v>2</v>
      </c>
      <c r="C96" s="303"/>
      <c r="D96" s="303"/>
      <c r="E96" s="303"/>
      <c r="F96" s="303"/>
      <c r="G96" s="303"/>
      <c r="H96" s="303"/>
      <c r="I96" s="303"/>
      <c r="J96" s="303"/>
      <c r="L96" s="4" t="s">
        <v>3</v>
      </c>
      <c r="M96" s="4" t="s">
        <v>4</v>
      </c>
      <c r="N96" s="5" t="s">
        <v>5</v>
      </c>
      <c r="O96" s="4" t="s">
        <v>6</v>
      </c>
      <c r="P96" s="6" t="s">
        <v>7</v>
      </c>
      <c r="Q96" s="6" t="s">
        <v>8</v>
      </c>
      <c r="R96" s="7" t="s">
        <v>9</v>
      </c>
    </row>
    <row r="97" spans="1:18" ht="12.75" customHeight="1">
      <c r="A97" s="152" t="s">
        <v>10</v>
      </c>
      <c r="B97" s="153">
        <v>1</v>
      </c>
      <c r="C97" s="153">
        <v>2</v>
      </c>
      <c r="D97" s="153">
        <v>3</v>
      </c>
      <c r="E97" s="153">
        <v>4</v>
      </c>
      <c r="F97" s="153">
        <v>5</v>
      </c>
      <c r="G97" s="153">
        <v>6</v>
      </c>
      <c r="H97" s="153">
        <v>7</v>
      </c>
      <c r="I97" s="153">
        <v>8</v>
      </c>
      <c r="J97" s="153">
        <v>9</v>
      </c>
      <c r="K97" s="154" t="s">
        <v>11</v>
      </c>
      <c r="L97" s="12"/>
      <c r="M97" s="12"/>
      <c r="N97" s="13"/>
      <c r="O97" s="14"/>
      <c r="P97" s="15"/>
      <c r="Q97" s="15"/>
      <c r="R97" s="3"/>
    </row>
    <row r="98" spans="1:18" ht="12.75" customHeight="1">
      <c r="A98" s="10">
        <v>9902</v>
      </c>
      <c r="B98" s="10">
        <v>16</v>
      </c>
      <c r="C98" s="10"/>
      <c r="D98" s="10"/>
      <c r="E98" s="10"/>
      <c r="F98" s="155"/>
      <c r="G98" s="155"/>
      <c r="H98" s="155"/>
      <c r="I98" s="155"/>
      <c r="J98" s="10"/>
      <c r="K98" s="17"/>
      <c r="L98" s="12"/>
      <c r="M98" s="12"/>
      <c r="N98" s="13"/>
      <c r="O98" s="14"/>
      <c r="P98" s="18">
        <f>B98</f>
        <v>16</v>
      </c>
      <c r="Q98" s="15"/>
      <c r="R98" s="3"/>
    </row>
    <row r="99" spans="1:18" ht="12.75" customHeight="1">
      <c r="A99" s="27" t="s">
        <v>14</v>
      </c>
      <c r="B99" s="10"/>
      <c r="C99" s="10">
        <v>16</v>
      </c>
      <c r="D99" s="10"/>
      <c r="E99" s="10"/>
      <c r="F99" s="155"/>
      <c r="G99" s="155"/>
      <c r="H99" s="155"/>
      <c r="I99" s="155"/>
      <c r="J99" s="10"/>
      <c r="K99" s="17"/>
      <c r="L99" s="12"/>
      <c r="M99" s="12"/>
      <c r="N99" s="13"/>
      <c r="O99" s="14">
        <f>C99/B98</f>
        <v>1</v>
      </c>
      <c r="P99" s="22">
        <v>16</v>
      </c>
      <c r="Q99" s="23">
        <f t="shared" ref="Q99:Q107" si="54">P99/P98</f>
        <v>1</v>
      </c>
      <c r="R99" s="3">
        <f t="shared" ref="R99:R107" si="55">100%-Q99</f>
        <v>0</v>
      </c>
    </row>
    <row r="100" spans="1:18" ht="12.75" customHeight="1">
      <c r="A100" s="27" t="s">
        <v>15</v>
      </c>
      <c r="B100" s="10"/>
      <c r="C100" s="10"/>
      <c r="D100" s="10">
        <v>7</v>
      </c>
      <c r="E100" s="10"/>
      <c r="F100" s="155"/>
      <c r="G100" s="155"/>
      <c r="H100" s="155"/>
      <c r="I100" s="155"/>
      <c r="J100" s="10"/>
      <c r="K100" s="17"/>
      <c r="L100" s="12"/>
      <c r="M100" s="12"/>
      <c r="N100" s="13"/>
      <c r="O100" s="14">
        <f>D100/C99</f>
        <v>0.4375</v>
      </c>
      <c r="P100" s="22">
        <v>15</v>
      </c>
      <c r="Q100" s="23">
        <f t="shared" si="54"/>
        <v>0.9375</v>
      </c>
      <c r="R100" s="3">
        <f t="shared" si="55"/>
        <v>6.25E-2</v>
      </c>
    </row>
    <row r="101" spans="1:18" ht="12.75" customHeight="1">
      <c r="A101" s="27" t="s">
        <v>16</v>
      </c>
      <c r="B101" s="10"/>
      <c r="C101" s="10"/>
      <c r="D101" s="10">
        <v>4</v>
      </c>
      <c r="E101" s="10">
        <v>5</v>
      </c>
      <c r="F101" s="155"/>
      <c r="G101" s="155"/>
      <c r="H101" s="155"/>
      <c r="I101" s="155"/>
      <c r="J101" s="10"/>
      <c r="K101" s="17"/>
      <c r="L101" s="12"/>
      <c r="M101" s="12"/>
      <c r="N101" s="13"/>
      <c r="O101" s="14">
        <f>E101/D100</f>
        <v>0.7142857142857143</v>
      </c>
      <c r="P101" s="22">
        <v>15</v>
      </c>
      <c r="Q101" s="23">
        <f t="shared" si="54"/>
        <v>1</v>
      </c>
      <c r="R101" s="3">
        <f t="shared" si="55"/>
        <v>0</v>
      </c>
    </row>
    <row r="102" spans="1:18" ht="12.75" customHeight="1">
      <c r="A102" s="27" t="s">
        <v>17</v>
      </c>
      <c r="B102" s="155"/>
      <c r="C102" s="155"/>
      <c r="D102" s="10">
        <v>6</v>
      </c>
      <c r="E102" s="10">
        <v>4</v>
      </c>
      <c r="F102" s="10">
        <v>4</v>
      </c>
      <c r="G102" s="155"/>
      <c r="H102" s="155"/>
      <c r="I102" s="155"/>
      <c r="J102" s="10"/>
      <c r="K102" s="17"/>
      <c r="L102" s="12"/>
      <c r="M102" s="12"/>
      <c r="N102" s="13"/>
      <c r="O102" s="14">
        <f>F102/E101</f>
        <v>0.8</v>
      </c>
      <c r="P102" s="22">
        <v>14</v>
      </c>
      <c r="Q102" s="23">
        <f t="shared" si="54"/>
        <v>0.93333333333333335</v>
      </c>
      <c r="R102" s="3">
        <f t="shared" si="55"/>
        <v>6.6666666666666652E-2</v>
      </c>
    </row>
    <row r="103" spans="1:18" ht="12.75" customHeight="1">
      <c r="A103" s="27" t="s">
        <v>18</v>
      </c>
      <c r="B103" s="155"/>
      <c r="C103" s="155"/>
      <c r="D103" s="155"/>
      <c r="E103" s="10">
        <v>6</v>
      </c>
      <c r="F103" s="10">
        <v>3</v>
      </c>
      <c r="G103" s="10">
        <v>4</v>
      </c>
      <c r="H103" s="155"/>
      <c r="I103" s="155"/>
      <c r="J103" s="10"/>
      <c r="K103" s="17"/>
      <c r="L103" s="12"/>
      <c r="M103" s="12"/>
      <c r="N103" s="13"/>
      <c r="O103" s="14">
        <f>G103/F102</f>
        <v>1</v>
      </c>
      <c r="P103" s="22">
        <v>13</v>
      </c>
      <c r="Q103" s="23">
        <f t="shared" si="54"/>
        <v>0.9285714285714286</v>
      </c>
      <c r="R103" s="3">
        <f t="shared" si="55"/>
        <v>7.1428571428571397E-2</v>
      </c>
    </row>
    <row r="104" spans="1:18" ht="12.75" customHeight="1">
      <c r="A104" s="27" t="s">
        <v>19</v>
      </c>
      <c r="B104" s="155"/>
      <c r="C104" s="155"/>
      <c r="D104" s="155"/>
      <c r="E104" s="155"/>
      <c r="F104" s="10">
        <v>5</v>
      </c>
      <c r="G104" s="10">
        <v>4</v>
      </c>
      <c r="H104" s="10">
        <v>4</v>
      </c>
      <c r="I104" s="155"/>
      <c r="J104" s="10"/>
      <c r="K104" s="17"/>
      <c r="L104" s="12"/>
      <c r="M104" s="12"/>
      <c r="N104" s="13"/>
      <c r="O104" s="14">
        <f>H104/G103</f>
        <v>1</v>
      </c>
      <c r="P104" s="22">
        <v>13</v>
      </c>
      <c r="Q104" s="23">
        <f t="shared" si="54"/>
        <v>1</v>
      </c>
      <c r="R104" s="3">
        <f t="shared" si="55"/>
        <v>0</v>
      </c>
    </row>
    <row r="105" spans="1:18" ht="12.75" customHeight="1">
      <c r="A105" s="29" t="s">
        <v>20</v>
      </c>
      <c r="B105" s="156"/>
      <c r="C105" s="156"/>
      <c r="D105" s="156"/>
      <c r="E105" s="156"/>
      <c r="F105" s="51">
        <v>5</v>
      </c>
      <c r="G105" s="30">
        <v>1</v>
      </c>
      <c r="H105" s="30">
        <v>3</v>
      </c>
      <c r="I105" s="10">
        <v>4</v>
      </c>
      <c r="J105" s="30"/>
      <c r="K105" s="31">
        <v>1</v>
      </c>
      <c r="L105" s="3"/>
      <c r="M105" s="3"/>
      <c r="N105" s="30"/>
      <c r="O105" s="3">
        <f>I105/H104</f>
        <v>1</v>
      </c>
      <c r="P105" s="22">
        <v>13</v>
      </c>
      <c r="Q105" s="23">
        <f t="shared" si="54"/>
        <v>1</v>
      </c>
      <c r="R105" s="3">
        <f t="shared" si="55"/>
        <v>0</v>
      </c>
    </row>
    <row r="106" spans="1:18" ht="12.75" customHeight="1">
      <c r="A106" s="29" t="s">
        <v>21</v>
      </c>
      <c r="B106" s="156"/>
      <c r="C106" s="156"/>
      <c r="D106" s="156"/>
      <c r="E106" s="156"/>
      <c r="F106" s="30"/>
      <c r="G106" s="30"/>
      <c r="H106" s="30"/>
      <c r="I106" s="156"/>
      <c r="J106" s="30">
        <v>4</v>
      </c>
      <c r="K106" s="31">
        <v>3</v>
      </c>
      <c r="L106" s="3"/>
      <c r="M106" s="3"/>
      <c r="N106" s="30"/>
      <c r="O106" s="3">
        <f>J106/I105</f>
        <v>1</v>
      </c>
      <c r="P106" s="22">
        <v>12</v>
      </c>
      <c r="Q106" s="23">
        <f t="shared" si="54"/>
        <v>0.92307692307692313</v>
      </c>
      <c r="R106" s="3">
        <f t="shared" si="55"/>
        <v>7.6923076923076872E-2</v>
      </c>
    </row>
    <row r="107" spans="1:18" ht="12.75" customHeight="1">
      <c r="A107" s="29" t="s">
        <v>22</v>
      </c>
      <c r="B107" s="156"/>
      <c r="C107" s="156"/>
      <c r="D107" s="156"/>
      <c r="E107" s="156"/>
      <c r="F107" s="30"/>
      <c r="G107" s="30"/>
      <c r="H107" s="30"/>
      <c r="I107" s="156"/>
      <c r="J107" s="30">
        <v>6</v>
      </c>
      <c r="K107" s="31">
        <v>6</v>
      </c>
      <c r="L107" s="3"/>
      <c r="M107" s="3"/>
      <c r="N107" s="30"/>
      <c r="O107" s="3"/>
      <c r="P107" s="22">
        <v>9</v>
      </c>
      <c r="Q107" s="23">
        <f t="shared" si="54"/>
        <v>0.75</v>
      </c>
      <c r="R107" s="3">
        <f t="shared" si="55"/>
        <v>0.25</v>
      </c>
    </row>
    <row r="108" spans="1:18" ht="12.75" customHeight="1">
      <c r="A108" s="29" t="s">
        <v>48</v>
      </c>
      <c r="B108" s="156"/>
      <c r="C108" s="156"/>
      <c r="D108" s="156"/>
      <c r="E108" s="156"/>
      <c r="F108" s="30"/>
      <c r="G108" s="30"/>
      <c r="H108" s="30"/>
      <c r="I108" s="30">
        <v>1</v>
      </c>
      <c r="K108" s="31"/>
      <c r="L108" s="3"/>
      <c r="M108" s="3"/>
      <c r="N108" s="30"/>
      <c r="O108" s="3"/>
      <c r="P108" s="22">
        <v>1</v>
      </c>
      <c r="Q108" s="23"/>
      <c r="R108" s="3"/>
    </row>
    <row r="109" spans="1:18" ht="12.75" customHeight="1">
      <c r="K109" s="30">
        <f>SUM(K105:K108)</f>
        <v>10</v>
      </c>
      <c r="L109" s="3">
        <f>SUM(K105:K106)/B98</f>
        <v>0.25</v>
      </c>
      <c r="M109" s="3">
        <f>K109/B98</f>
        <v>0.625</v>
      </c>
      <c r="N109" s="3">
        <f>M109-L109</f>
        <v>0.375</v>
      </c>
      <c r="O109" s="3"/>
      <c r="P109" s="22"/>
    </row>
    <row r="110" spans="1:18" ht="12.75" customHeight="1">
      <c r="K110" s="30"/>
      <c r="L110" s="3"/>
      <c r="M110" s="3"/>
      <c r="O110" s="3"/>
    </row>
    <row r="111" spans="1:18" ht="12.75" customHeight="1">
      <c r="K111" s="30"/>
      <c r="L111" s="3"/>
      <c r="M111" s="3"/>
      <c r="O111" s="3"/>
      <c r="P111" s="26">
        <f>B98+B115</f>
        <v>18</v>
      </c>
      <c r="Q111" s="26">
        <f>K105+K106+K123</f>
        <v>5</v>
      </c>
      <c r="R111" s="39">
        <f>Q111/P111</f>
        <v>0.27777777777777779</v>
      </c>
    </row>
    <row r="112" spans="1:18" ht="12.75" customHeight="1">
      <c r="A112" s="40" t="s">
        <v>63</v>
      </c>
      <c r="L112" s="3"/>
      <c r="M112" s="3"/>
      <c r="O112" s="3"/>
    </row>
    <row r="113" spans="1:18" ht="25.5" customHeight="1">
      <c r="B113" s="302" t="s">
        <v>2</v>
      </c>
      <c r="C113" s="303"/>
      <c r="D113" s="303"/>
      <c r="E113" s="303"/>
      <c r="F113" s="303"/>
      <c r="G113" s="303"/>
      <c r="H113" s="303"/>
      <c r="I113" s="303"/>
      <c r="J113" s="303"/>
      <c r="L113" s="4" t="s">
        <v>3</v>
      </c>
      <c r="M113" s="4" t="s">
        <v>4</v>
      </c>
      <c r="N113" s="5" t="s">
        <v>5</v>
      </c>
      <c r="O113" s="4" t="s">
        <v>6</v>
      </c>
      <c r="P113" s="6" t="s">
        <v>7</v>
      </c>
      <c r="Q113" s="6" t="s">
        <v>8</v>
      </c>
      <c r="R113" s="7" t="s">
        <v>9</v>
      </c>
    </row>
    <row r="114" spans="1:18" ht="12.75" customHeight="1">
      <c r="A114" s="152" t="s">
        <v>10</v>
      </c>
      <c r="B114" s="153">
        <v>1</v>
      </c>
      <c r="C114" s="153">
        <v>2</v>
      </c>
      <c r="D114" s="153">
        <v>3</v>
      </c>
      <c r="E114" s="153">
        <v>4</v>
      </c>
      <c r="F114" s="153">
        <v>5</v>
      </c>
      <c r="G114" s="153">
        <v>6</v>
      </c>
      <c r="H114" s="153">
        <v>7</v>
      </c>
      <c r="I114" s="153">
        <v>8</v>
      </c>
      <c r="J114" s="153">
        <v>9</v>
      </c>
      <c r="K114" s="154" t="s">
        <v>11</v>
      </c>
      <c r="L114" s="12"/>
      <c r="M114" s="12"/>
      <c r="N114" s="13"/>
      <c r="O114" s="14"/>
      <c r="P114" s="15"/>
      <c r="Q114" s="15"/>
      <c r="R114" s="3"/>
    </row>
    <row r="115" spans="1:18" ht="12.75" customHeight="1">
      <c r="A115" s="27" t="s">
        <v>14</v>
      </c>
      <c r="B115" s="10">
        <v>2</v>
      </c>
      <c r="C115" s="10"/>
      <c r="D115" s="10"/>
      <c r="E115" s="10"/>
      <c r="F115" s="10"/>
      <c r="G115" s="10"/>
      <c r="H115" s="10"/>
      <c r="I115" s="10"/>
      <c r="J115" s="10"/>
      <c r="K115" s="17"/>
      <c r="L115" s="12"/>
      <c r="M115" s="12"/>
      <c r="N115" s="13"/>
      <c r="O115" s="14"/>
      <c r="P115" s="18">
        <f>B115</f>
        <v>2</v>
      </c>
      <c r="Q115" s="15"/>
      <c r="R115" s="3"/>
    </row>
    <row r="116" spans="1:18" ht="12.75" customHeight="1">
      <c r="A116" s="27" t="s">
        <v>15</v>
      </c>
      <c r="B116" s="10"/>
      <c r="C116" s="10">
        <v>2</v>
      </c>
      <c r="D116" s="10"/>
      <c r="E116" s="10"/>
      <c r="F116" s="10"/>
      <c r="G116" s="10"/>
      <c r="H116" s="10"/>
      <c r="I116" s="10"/>
      <c r="J116" s="10"/>
      <c r="K116" s="17"/>
      <c r="L116" s="12"/>
      <c r="M116" s="12"/>
      <c r="N116" s="13"/>
      <c r="O116" s="14">
        <f>C116/B115</f>
        <v>1</v>
      </c>
      <c r="P116" s="22">
        <v>2</v>
      </c>
      <c r="Q116" s="23">
        <f t="shared" ref="Q116:Q123" si="56">P116/P115</f>
        <v>1</v>
      </c>
      <c r="R116" s="3">
        <f t="shared" ref="R116:R123" si="57">100%-Q116</f>
        <v>0</v>
      </c>
    </row>
    <row r="117" spans="1:18" ht="12.75" customHeight="1">
      <c r="A117" s="27" t="s">
        <v>16</v>
      </c>
      <c r="B117" s="10"/>
      <c r="C117" s="10"/>
      <c r="D117" s="10">
        <v>2</v>
      </c>
      <c r="E117" s="10"/>
      <c r="F117" s="10"/>
      <c r="G117" s="10"/>
      <c r="H117" s="10"/>
      <c r="I117" s="10"/>
      <c r="J117" s="10"/>
      <c r="K117" s="17"/>
      <c r="L117" s="12"/>
      <c r="M117" s="12"/>
      <c r="N117" s="13"/>
      <c r="O117" s="14">
        <f>D117/C116</f>
        <v>1</v>
      </c>
      <c r="P117" s="22">
        <v>2</v>
      </c>
      <c r="Q117" s="23">
        <f t="shared" si="56"/>
        <v>1</v>
      </c>
      <c r="R117" s="3">
        <f t="shared" si="57"/>
        <v>0</v>
      </c>
    </row>
    <row r="118" spans="1:18" ht="12.75" customHeight="1">
      <c r="A118" s="27" t="s">
        <v>17</v>
      </c>
      <c r="B118" s="10"/>
      <c r="C118" s="10"/>
      <c r="D118" s="10"/>
      <c r="E118" s="10">
        <v>2</v>
      </c>
      <c r="F118" s="10"/>
      <c r="G118" s="10"/>
      <c r="H118" s="10"/>
      <c r="I118" s="10"/>
      <c r="J118" s="10"/>
      <c r="K118" s="17"/>
      <c r="L118" s="12"/>
      <c r="M118" s="12"/>
      <c r="N118" s="13"/>
      <c r="O118" s="14">
        <f>E118/D117</f>
        <v>1</v>
      </c>
      <c r="P118" s="22">
        <v>2</v>
      </c>
      <c r="Q118" s="23">
        <f t="shared" si="56"/>
        <v>1</v>
      </c>
      <c r="R118" s="3">
        <f t="shared" si="57"/>
        <v>0</v>
      </c>
    </row>
    <row r="119" spans="1:18" ht="12.75" customHeight="1">
      <c r="A119" s="27" t="s">
        <v>18</v>
      </c>
      <c r="B119" s="10"/>
      <c r="C119" s="10"/>
      <c r="D119" s="10"/>
      <c r="E119" s="10"/>
      <c r="F119" s="10">
        <v>2</v>
      </c>
      <c r="G119" s="10"/>
      <c r="H119" s="10"/>
      <c r="I119" s="10"/>
      <c r="J119" s="10"/>
      <c r="K119" s="17"/>
      <c r="L119" s="12"/>
      <c r="M119" s="12"/>
      <c r="N119" s="13"/>
      <c r="O119" s="14">
        <f>F119/E118</f>
        <v>1</v>
      </c>
      <c r="P119" s="22">
        <v>2</v>
      </c>
      <c r="Q119" s="23">
        <f t="shared" si="56"/>
        <v>1</v>
      </c>
      <c r="R119" s="3">
        <f t="shared" si="57"/>
        <v>0</v>
      </c>
    </row>
    <row r="120" spans="1:18" ht="12.75" customHeight="1">
      <c r="A120" s="27" t="s">
        <v>19</v>
      </c>
      <c r="B120" s="10"/>
      <c r="C120" s="10"/>
      <c r="D120" s="10"/>
      <c r="E120" s="10"/>
      <c r="F120" s="10"/>
      <c r="G120" s="10">
        <v>2</v>
      </c>
      <c r="H120" s="10"/>
      <c r="I120" s="10"/>
      <c r="J120" s="10"/>
      <c r="K120" s="17"/>
      <c r="L120" s="12"/>
      <c r="M120" s="12"/>
      <c r="N120" s="13"/>
      <c r="O120" s="14">
        <f>G120/F119</f>
        <v>1</v>
      </c>
      <c r="P120" s="22">
        <v>2</v>
      </c>
      <c r="Q120" s="23">
        <f t="shared" si="56"/>
        <v>1</v>
      </c>
      <c r="R120" s="3">
        <f t="shared" si="57"/>
        <v>0</v>
      </c>
    </row>
    <row r="121" spans="1:18" ht="12.75" customHeight="1">
      <c r="A121" s="29" t="s">
        <v>20</v>
      </c>
      <c r="B121" s="30"/>
      <c r="C121" s="30"/>
      <c r="D121" s="30"/>
      <c r="E121" s="30"/>
      <c r="F121" s="30"/>
      <c r="G121" s="30"/>
      <c r="H121" s="30">
        <v>2</v>
      </c>
      <c r="I121" s="30"/>
      <c r="J121" s="30"/>
      <c r="K121" s="31"/>
      <c r="L121" s="3"/>
      <c r="M121" s="3"/>
      <c r="N121" s="30"/>
      <c r="O121" s="3">
        <f>H121/G120</f>
        <v>1</v>
      </c>
      <c r="P121" s="22">
        <v>2</v>
      </c>
      <c r="Q121" s="23">
        <f t="shared" si="56"/>
        <v>1</v>
      </c>
      <c r="R121" s="3">
        <f t="shared" si="57"/>
        <v>0</v>
      </c>
    </row>
    <row r="122" spans="1:18" ht="12.75" customHeight="1">
      <c r="A122" s="29" t="s">
        <v>21</v>
      </c>
      <c r="B122" s="30"/>
      <c r="C122" s="30"/>
      <c r="D122" s="30"/>
      <c r="E122" s="30"/>
      <c r="F122" s="30"/>
      <c r="G122" s="30"/>
      <c r="H122" s="30"/>
      <c r="I122" s="30">
        <v>2</v>
      </c>
      <c r="J122" s="30"/>
      <c r="K122" s="31"/>
      <c r="L122" s="3"/>
      <c r="M122" s="3"/>
      <c r="N122" s="30"/>
      <c r="O122" s="3">
        <f>I122/H121</f>
        <v>1</v>
      </c>
      <c r="P122" s="22">
        <v>2</v>
      </c>
      <c r="Q122" s="23">
        <f t="shared" si="56"/>
        <v>1</v>
      </c>
      <c r="R122" s="3">
        <f t="shared" si="57"/>
        <v>0</v>
      </c>
    </row>
    <row r="123" spans="1:18" ht="12.75" customHeight="1">
      <c r="A123" s="29" t="s">
        <v>22</v>
      </c>
      <c r="B123" s="30"/>
      <c r="C123" s="30"/>
      <c r="D123" s="30"/>
      <c r="E123" s="30"/>
      <c r="F123" s="30"/>
      <c r="G123" s="30"/>
      <c r="H123" s="30"/>
      <c r="I123" s="30"/>
      <c r="J123" s="30">
        <v>2</v>
      </c>
      <c r="K123" s="31">
        <v>1</v>
      </c>
      <c r="L123" s="3"/>
      <c r="M123" s="3"/>
      <c r="N123" s="30"/>
      <c r="O123" s="3">
        <f>J123/I122</f>
        <v>1</v>
      </c>
      <c r="P123" s="22">
        <v>2</v>
      </c>
      <c r="Q123" s="23">
        <f t="shared" si="56"/>
        <v>1</v>
      </c>
      <c r="R123" s="3">
        <f t="shared" si="57"/>
        <v>0</v>
      </c>
    </row>
    <row r="124" spans="1:18" ht="12.75" customHeight="1">
      <c r="A124" s="29" t="s">
        <v>23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1"/>
      <c r="L124" s="3"/>
      <c r="M124" s="3"/>
      <c r="N124" s="30"/>
      <c r="O124" s="3"/>
      <c r="P124" s="22"/>
      <c r="Q124" s="23"/>
      <c r="R124" s="3"/>
    </row>
    <row r="125" spans="1:18" ht="12.75" customHeight="1">
      <c r="K125" s="30">
        <f>SUM(K123)</f>
        <v>1</v>
      </c>
      <c r="L125" s="3">
        <f>K123/B115</f>
        <v>0.5</v>
      </c>
      <c r="M125" s="3">
        <f>K125/B115</f>
        <v>0.5</v>
      </c>
      <c r="N125" s="3">
        <f>M125-L125</f>
        <v>0</v>
      </c>
      <c r="O125" s="3"/>
    </row>
    <row r="126" spans="1:18" ht="12.75" customHeight="1">
      <c r="A126" s="40" t="s">
        <v>64</v>
      </c>
      <c r="L126" s="3"/>
      <c r="M126" s="3"/>
      <c r="O126" s="3"/>
    </row>
    <row r="127" spans="1:18" ht="25.5" customHeight="1">
      <c r="B127" s="302" t="s">
        <v>2</v>
      </c>
      <c r="C127" s="303"/>
      <c r="D127" s="303"/>
      <c r="E127" s="303"/>
      <c r="F127" s="303"/>
      <c r="G127" s="303"/>
      <c r="H127" s="303"/>
      <c r="I127" s="303"/>
      <c r="J127" s="303"/>
      <c r="L127" s="4" t="s">
        <v>3</v>
      </c>
      <c r="M127" s="4" t="s">
        <v>4</v>
      </c>
      <c r="N127" s="5" t="s">
        <v>5</v>
      </c>
      <c r="O127" s="4" t="s">
        <v>6</v>
      </c>
      <c r="P127" s="6" t="s">
        <v>7</v>
      </c>
      <c r="Q127" s="6" t="s">
        <v>8</v>
      </c>
      <c r="R127" s="7" t="s">
        <v>9</v>
      </c>
    </row>
    <row r="128" spans="1:18" ht="12.75" customHeight="1">
      <c r="A128" s="152" t="s">
        <v>10</v>
      </c>
      <c r="B128" s="153">
        <v>1</v>
      </c>
      <c r="C128" s="153">
        <v>2</v>
      </c>
      <c r="D128" s="153">
        <v>3</v>
      </c>
      <c r="E128" s="153">
        <v>4</v>
      </c>
      <c r="F128" s="153">
        <v>5</v>
      </c>
      <c r="G128" s="153">
        <v>6</v>
      </c>
      <c r="H128" s="153">
        <v>7</v>
      </c>
      <c r="I128" s="153">
        <v>8</v>
      </c>
      <c r="J128" s="153">
        <v>9</v>
      </c>
      <c r="K128" s="154" t="s">
        <v>11</v>
      </c>
      <c r="L128" s="12"/>
      <c r="M128" s="12"/>
      <c r="N128" s="13"/>
      <c r="O128" s="14"/>
      <c r="P128" s="15"/>
      <c r="Q128" s="15"/>
      <c r="R128" s="3"/>
    </row>
    <row r="129" spans="1:18" ht="12.75" customHeight="1">
      <c r="A129" s="27" t="s">
        <v>15</v>
      </c>
      <c r="B129" s="10">
        <v>11</v>
      </c>
      <c r="C129" s="10"/>
      <c r="D129" s="10"/>
      <c r="E129" s="10"/>
      <c r="F129" s="10"/>
      <c r="G129" s="10"/>
      <c r="H129" s="10"/>
      <c r="I129" s="10"/>
      <c r="J129" s="10"/>
      <c r="K129" s="17"/>
      <c r="L129" s="12"/>
      <c r="M129" s="12"/>
      <c r="N129" s="13"/>
      <c r="O129" s="14"/>
      <c r="P129" s="18">
        <f>B129</f>
        <v>11</v>
      </c>
      <c r="Q129" s="15"/>
      <c r="R129" s="3"/>
    </row>
    <row r="130" spans="1:18" ht="12.75" customHeight="1">
      <c r="A130" s="27" t="s">
        <v>16</v>
      </c>
      <c r="B130" s="10"/>
      <c r="C130" s="10">
        <v>8</v>
      </c>
      <c r="D130" s="10"/>
      <c r="E130" s="10"/>
      <c r="F130" s="10"/>
      <c r="G130" s="10"/>
      <c r="H130" s="10"/>
      <c r="I130" s="10"/>
      <c r="J130" s="10"/>
      <c r="K130" s="17"/>
      <c r="L130" s="12"/>
      <c r="M130" s="12"/>
      <c r="N130" s="13"/>
      <c r="O130" s="14">
        <f>C130/B129</f>
        <v>0.72727272727272729</v>
      </c>
      <c r="P130" s="22">
        <v>8</v>
      </c>
      <c r="Q130" s="23">
        <f t="shared" ref="Q130:Q137" si="58">P130/P129</f>
        <v>0.72727272727272729</v>
      </c>
      <c r="R130" s="3">
        <f t="shared" ref="R130:R137" si="59">100%-Q130</f>
        <v>0.27272727272727271</v>
      </c>
    </row>
    <row r="131" spans="1:18" ht="12.75" customHeight="1">
      <c r="A131" s="27" t="s">
        <v>17</v>
      </c>
      <c r="B131" s="10"/>
      <c r="C131" s="10"/>
      <c r="D131" s="10">
        <v>8</v>
      </c>
      <c r="E131" s="10"/>
      <c r="F131" s="10"/>
      <c r="G131" s="10"/>
      <c r="H131" s="10"/>
      <c r="I131" s="10"/>
      <c r="J131" s="10"/>
      <c r="K131" s="17"/>
      <c r="L131" s="12"/>
      <c r="M131" s="12"/>
      <c r="N131" s="13"/>
      <c r="O131" s="14">
        <f>D131/C130</f>
        <v>1</v>
      </c>
      <c r="P131" s="22">
        <v>8</v>
      </c>
      <c r="Q131" s="23">
        <f t="shared" si="58"/>
        <v>1</v>
      </c>
      <c r="R131" s="3">
        <f t="shared" si="59"/>
        <v>0</v>
      </c>
    </row>
    <row r="132" spans="1:18" ht="12.75" customHeight="1">
      <c r="A132" s="27" t="s">
        <v>18</v>
      </c>
      <c r="B132" s="10">
        <v>1</v>
      </c>
      <c r="C132" s="10"/>
      <c r="D132" s="10"/>
      <c r="E132" s="10">
        <v>5</v>
      </c>
      <c r="F132" s="10"/>
      <c r="G132" s="10"/>
      <c r="H132" s="10"/>
      <c r="I132" s="10"/>
      <c r="J132" s="10"/>
      <c r="K132" s="17"/>
      <c r="L132" s="12"/>
      <c r="M132" s="12"/>
      <c r="N132" s="13"/>
      <c r="O132" s="14">
        <f>E132/D131</f>
        <v>0.625</v>
      </c>
      <c r="P132" s="22">
        <v>6</v>
      </c>
      <c r="Q132" s="23">
        <f t="shared" si="58"/>
        <v>0.75</v>
      </c>
      <c r="R132" s="3">
        <f t="shared" si="59"/>
        <v>0.25</v>
      </c>
    </row>
    <row r="133" spans="1:18" ht="12.75" customHeight="1">
      <c r="A133" s="27" t="s">
        <v>19</v>
      </c>
      <c r="B133" s="10"/>
      <c r="C133" s="10"/>
      <c r="D133" s="10">
        <v>1</v>
      </c>
      <c r="E133" s="10"/>
      <c r="F133" s="10">
        <v>4</v>
      </c>
      <c r="G133" s="10"/>
      <c r="H133" s="10"/>
      <c r="I133" s="10"/>
      <c r="J133" s="10"/>
      <c r="K133" s="17"/>
      <c r="L133" s="12"/>
      <c r="M133" s="12"/>
      <c r="N133" s="13"/>
      <c r="O133" s="14">
        <f>F133/E132</f>
        <v>0.8</v>
      </c>
      <c r="P133" s="22">
        <v>5</v>
      </c>
      <c r="Q133" s="23">
        <f t="shared" si="58"/>
        <v>0.83333333333333337</v>
      </c>
      <c r="R133" s="3">
        <f t="shared" si="59"/>
        <v>0.16666666666666663</v>
      </c>
    </row>
    <row r="134" spans="1:18" ht="12.75" customHeight="1">
      <c r="A134" s="29" t="s">
        <v>20</v>
      </c>
      <c r="B134" s="30"/>
      <c r="C134" s="30"/>
      <c r="D134" s="30"/>
      <c r="E134" s="30">
        <v>1</v>
      </c>
      <c r="F134" s="30">
        <v>1</v>
      </c>
      <c r="G134" s="30">
        <v>3</v>
      </c>
      <c r="H134" s="30"/>
      <c r="I134" s="30"/>
      <c r="J134" s="30"/>
      <c r="K134" s="31"/>
      <c r="L134" s="3"/>
      <c r="M134" s="3"/>
      <c r="N134" s="30"/>
      <c r="O134" s="3">
        <f>G134/F133</f>
        <v>0.75</v>
      </c>
      <c r="P134" s="22">
        <v>5</v>
      </c>
      <c r="Q134" s="23">
        <f t="shared" si="58"/>
        <v>1</v>
      </c>
      <c r="R134" s="3">
        <f t="shared" si="59"/>
        <v>0</v>
      </c>
    </row>
    <row r="135" spans="1:18" ht="12.75" customHeight="1">
      <c r="A135" s="29" t="s">
        <v>21</v>
      </c>
      <c r="B135" s="30"/>
      <c r="C135" s="30"/>
      <c r="D135" s="30"/>
      <c r="E135" s="30"/>
      <c r="F135" s="30"/>
      <c r="G135" s="30"/>
      <c r="H135" s="30">
        <v>2</v>
      </c>
      <c r="I135" s="30"/>
      <c r="J135" s="30"/>
      <c r="K135" s="31"/>
      <c r="L135" s="3"/>
      <c r="M135" s="3"/>
      <c r="N135" s="30"/>
      <c r="O135" s="3">
        <f>H135/G134</f>
        <v>0.66666666666666663</v>
      </c>
      <c r="P135" s="22">
        <v>4</v>
      </c>
      <c r="Q135" s="23">
        <f t="shared" si="58"/>
        <v>0.8</v>
      </c>
      <c r="R135" s="3">
        <f t="shared" si="59"/>
        <v>0.19999999999999996</v>
      </c>
    </row>
    <row r="136" spans="1:18" ht="12.75" customHeight="1">
      <c r="A136" s="29" t="s">
        <v>22</v>
      </c>
      <c r="B136" s="30"/>
      <c r="C136" s="30"/>
      <c r="D136" s="30"/>
      <c r="E136" s="30"/>
      <c r="F136" s="30"/>
      <c r="G136" s="30"/>
      <c r="H136" s="30"/>
      <c r="I136" s="30">
        <v>1</v>
      </c>
      <c r="J136" s="30"/>
      <c r="K136" s="31"/>
      <c r="L136" s="3"/>
      <c r="M136" s="3"/>
      <c r="N136" s="30"/>
      <c r="O136" s="3">
        <f>I136/H135</f>
        <v>0.5</v>
      </c>
      <c r="P136" s="22">
        <v>4</v>
      </c>
      <c r="Q136" s="23">
        <f t="shared" si="58"/>
        <v>1</v>
      </c>
      <c r="R136" s="3">
        <f t="shared" si="59"/>
        <v>0</v>
      </c>
    </row>
    <row r="137" spans="1:18" ht="12.75" customHeight="1">
      <c r="A137" s="29" t="s">
        <v>23</v>
      </c>
      <c r="B137" s="30"/>
      <c r="C137" s="30"/>
      <c r="D137" s="30"/>
      <c r="E137" s="30"/>
      <c r="F137" s="30"/>
      <c r="G137" s="30"/>
      <c r="H137" s="30"/>
      <c r="I137" s="30"/>
      <c r="J137" s="30">
        <v>1</v>
      </c>
      <c r="K137" s="31">
        <v>1</v>
      </c>
      <c r="L137" s="3"/>
      <c r="M137" s="3"/>
      <c r="N137" s="30"/>
      <c r="O137" s="3">
        <f>J137/I136</f>
        <v>1</v>
      </c>
      <c r="P137" s="22">
        <v>4</v>
      </c>
      <c r="Q137" s="23">
        <f t="shared" si="58"/>
        <v>1</v>
      </c>
      <c r="R137" s="3">
        <f t="shared" si="59"/>
        <v>0</v>
      </c>
    </row>
    <row r="138" spans="1:18" ht="12.75" customHeight="1">
      <c r="A138" s="29" t="s">
        <v>48</v>
      </c>
      <c r="B138" s="30"/>
      <c r="C138" s="30"/>
      <c r="D138" s="30"/>
      <c r="E138" s="30"/>
      <c r="F138" s="30"/>
      <c r="G138" s="30"/>
      <c r="H138" s="30"/>
      <c r="I138" s="30"/>
      <c r="J138" s="30">
        <v>1</v>
      </c>
      <c r="K138" s="31">
        <v>1</v>
      </c>
      <c r="L138" s="3"/>
      <c r="M138" s="3"/>
      <c r="N138" s="30"/>
      <c r="O138" s="3"/>
      <c r="P138" s="22">
        <v>3</v>
      </c>
      <c r="Q138" s="23"/>
      <c r="R138" s="3"/>
    </row>
    <row r="139" spans="1:18" ht="12.75" customHeight="1">
      <c r="A139" s="29" t="s">
        <v>49</v>
      </c>
      <c r="B139" s="30"/>
      <c r="C139" s="30"/>
      <c r="D139" s="30"/>
      <c r="E139" s="30"/>
      <c r="F139" s="30"/>
      <c r="G139" s="30"/>
      <c r="H139" s="30"/>
      <c r="I139" s="30"/>
      <c r="J139" s="30">
        <v>1</v>
      </c>
      <c r="K139" s="31">
        <v>1</v>
      </c>
      <c r="L139" s="3"/>
      <c r="M139" s="3"/>
      <c r="N139" s="30"/>
      <c r="O139" s="3"/>
      <c r="P139" s="22">
        <v>1</v>
      </c>
      <c r="Q139" s="23"/>
      <c r="R139" s="3"/>
    </row>
    <row r="140" spans="1:18" ht="12.75" customHeight="1">
      <c r="K140" s="30">
        <f>SUM(K137:K139)</f>
        <v>3</v>
      </c>
      <c r="L140" s="3">
        <f>K137/B129</f>
        <v>9.0909090909090912E-2</v>
      </c>
      <c r="M140" s="3">
        <f>K140/B129</f>
        <v>0.27272727272727271</v>
      </c>
      <c r="N140" s="3">
        <f>M140-L140</f>
        <v>0.1818181818181818</v>
      </c>
      <c r="O140" s="3"/>
    </row>
    <row r="141" spans="1:18" ht="12.75" customHeight="1">
      <c r="K141" s="30"/>
      <c r="L141" s="3"/>
      <c r="M141" s="3"/>
      <c r="N141" s="3"/>
      <c r="O141" s="3"/>
    </row>
    <row r="142" spans="1:18" ht="12.75" customHeight="1">
      <c r="A142" s="40" t="s">
        <v>65</v>
      </c>
      <c r="L142" s="3"/>
      <c r="M142" s="3"/>
      <c r="O142" s="3"/>
    </row>
    <row r="143" spans="1:18" ht="25.5" customHeight="1">
      <c r="B143" s="302" t="s">
        <v>2</v>
      </c>
      <c r="C143" s="303"/>
      <c r="D143" s="303"/>
      <c r="E143" s="303"/>
      <c r="F143" s="303"/>
      <c r="G143" s="303"/>
      <c r="H143" s="303"/>
      <c r="I143" s="303"/>
      <c r="J143" s="303"/>
      <c r="L143" s="4" t="s">
        <v>3</v>
      </c>
      <c r="M143" s="4" t="s">
        <v>4</v>
      </c>
      <c r="N143" s="5" t="s">
        <v>5</v>
      </c>
      <c r="O143" s="4" t="s">
        <v>6</v>
      </c>
      <c r="P143" s="6" t="s">
        <v>7</v>
      </c>
      <c r="Q143" s="6" t="s">
        <v>8</v>
      </c>
      <c r="R143" s="7" t="s">
        <v>9</v>
      </c>
    </row>
    <row r="144" spans="1:18" ht="12.75" customHeight="1">
      <c r="A144" s="152" t="s">
        <v>10</v>
      </c>
      <c r="B144" s="153">
        <v>1</v>
      </c>
      <c r="C144" s="153">
        <v>2</v>
      </c>
      <c r="D144" s="153">
        <v>3</v>
      </c>
      <c r="E144" s="153">
        <v>4</v>
      </c>
      <c r="F144" s="153">
        <v>5</v>
      </c>
      <c r="G144" s="153">
        <v>6</v>
      </c>
      <c r="H144" s="153">
        <v>7</v>
      </c>
      <c r="I144" s="153">
        <v>8</v>
      </c>
      <c r="J144" s="153">
        <v>9</v>
      </c>
      <c r="K144" s="154" t="s">
        <v>11</v>
      </c>
      <c r="L144" s="12"/>
      <c r="M144" s="12"/>
      <c r="N144" s="13"/>
      <c r="O144" s="14"/>
      <c r="P144" s="15"/>
      <c r="Q144" s="15"/>
      <c r="R144" s="3"/>
    </row>
    <row r="145" spans="1:18" ht="12.75" customHeight="1">
      <c r="A145" s="27" t="s">
        <v>16</v>
      </c>
      <c r="B145" s="10">
        <v>1</v>
      </c>
      <c r="C145" s="10"/>
      <c r="D145" s="10"/>
      <c r="E145" s="10"/>
      <c r="F145" s="10"/>
      <c r="G145" s="10"/>
      <c r="H145" s="10"/>
      <c r="I145" s="10"/>
      <c r="J145" s="10"/>
      <c r="K145" s="17"/>
      <c r="L145" s="12"/>
      <c r="M145" s="12"/>
      <c r="N145" s="13"/>
      <c r="O145" s="14"/>
      <c r="P145" s="18">
        <f>B145</f>
        <v>1</v>
      </c>
      <c r="Q145" s="15"/>
      <c r="R145" s="3"/>
    </row>
    <row r="146" spans="1:18" ht="12.75" customHeight="1">
      <c r="A146" s="27" t="s">
        <v>17</v>
      </c>
      <c r="B146" s="10"/>
      <c r="C146" s="10">
        <v>1</v>
      </c>
      <c r="D146" s="10"/>
      <c r="E146" s="10"/>
      <c r="F146" s="10"/>
      <c r="G146" s="10"/>
      <c r="H146" s="10"/>
      <c r="I146" s="10"/>
      <c r="J146" s="10"/>
      <c r="K146" s="17"/>
      <c r="L146" s="12"/>
      <c r="M146" s="12"/>
      <c r="N146" s="13"/>
      <c r="O146" s="14">
        <f>C146/B145</f>
        <v>1</v>
      </c>
      <c r="P146" s="22">
        <v>1</v>
      </c>
      <c r="Q146" s="23">
        <f t="shared" ref="Q146:Q153" si="60">P146/P145</f>
        <v>1</v>
      </c>
      <c r="R146" s="3">
        <f t="shared" ref="R146:R153" si="61">100%-Q146</f>
        <v>0</v>
      </c>
    </row>
    <row r="147" spans="1:18" ht="12.75" customHeight="1">
      <c r="A147" s="27" t="s">
        <v>18</v>
      </c>
      <c r="B147" s="10"/>
      <c r="C147" s="10"/>
      <c r="D147" s="10">
        <v>1</v>
      </c>
      <c r="E147" s="10"/>
      <c r="F147" s="10"/>
      <c r="G147" s="10"/>
      <c r="H147" s="10"/>
      <c r="I147" s="10"/>
      <c r="J147" s="10"/>
      <c r="K147" s="17"/>
      <c r="L147" s="12"/>
      <c r="M147" s="12"/>
      <c r="N147" s="13"/>
      <c r="O147" s="14">
        <f>D147/C146</f>
        <v>1</v>
      </c>
      <c r="P147" s="22">
        <v>1</v>
      </c>
      <c r="Q147" s="23">
        <f t="shared" si="60"/>
        <v>1</v>
      </c>
      <c r="R147" s="3">
        <f t="shared" si="61"/>
        <v>0</v>
      </c>
    </row>
    <row r="148" spans="1:18" ht="12.75" customHeight="1">
      <c r="A148" s="27" t="s">
        <v>19</v>
      </c>
      <c r="B148" s="10"/>
      <c r="C148" s="10"/>
      <c r="D148" s="10"/>
      <c r="E148" s="10">
        <v>1</v>
      </c>
      <c r="F148" s="10"/>
      <c r="G148" s="10"/>
      <c r="H148" s="10"/>
      <c r="I148" s="10"/>
      <c r="J148" s="10"/>
      <c r="K148" s="17"/>
      <c r="L148" s="12"/>
      <c r="M148" s="12"/>
      <c r="N148" s="13"/>
      <c r="O148" s="14">
        <f>E148/D147</f>
        <v>1</v>
      </c>
      <c r="P148" s="22">
        <v>1</v>
      </c>
      <c r="Q148" s="23">
        <f t="shared" si="60"/>
        <v>1</v>
      </c>
      <c r="R148" s="3">
        <f t="shared" si="61"/>
        <v>0</v>
      </c>
    </row>
    <row r="149" spans="1:18" ht="12.75" customHeight="1">
      <c r="A149" s="29" t="s">
        <v>20</v>
      </c>
      <c r="B149" s="30"/>
      <c r="C149" s="30"/>
      <c r="D149" s="30"/>
      <c r="E149" s="30"/>
      <c r="F149" s="30">
        <v>1</v>
      </c>
      <c r="G149" s="30"/>
      <c r="H149" s="30"/>
      <c r="I149" s="30"/>
      <c r="J149" s="30"/>
      <c r="K149" s="31"/>
      <c r="L149" s="3"/>
      <c r="M149" s="3"/>
      <c r="N149" s="30"/>
      <c r="O149" s="3">
        <f>F149/E148</f>
        <v>1</v>
      </c>
      <c r="P149" s="22">
        <v>1</v>
      </c>
      <c r="Q149" s="23">
        <f t="shared" si="60"/>
        <v>1</v>
      </c>
      <c r="R149" s="3">
        <f t="shared" si="61"/>
        <v>0</v>
      </c>
    </row>
    <row r="150" spans="1:18" ht="12.75" customHeight="1">
      <c r="A150" s="29" t="s">
        <v>21</v>
      </c>
      <c r="B150" s="30"/>
      <c r="C150" s="30"/>
      <c r="D150" s="30"/>
      <c r="E150" s="30"/>
      <c r="F150" s="30"/>
      <c r="G150" s="30">
        <v>1</v>
      </c>
      <c r="H150" s="30"/>
      <c r="I150" s="30"/>
      <c r="J150" s="30"/>
      <c r="K150" s="31"/>
      <c r="L150" s="3"/>
      <c r="M150" s="3"/>
      <c r="N150" s="30"/>
      <c r="O150" s="3">
        <f>G150/F149</f>
        <v>1</v>
      </c>
      <c r="P150" s="22">
        <v>1</v>
      </c>
      <c r="Q150" s="23">
        <f t="shared" si="60"/>
        <v>1</v>
      </c>
      <c r="R150" s="3">
        <f t="shared" si="61"/>
        <v>0</v>
      </c>
    </row>
    <row r="151" spans="1:18" ht="12.75" customHeight="1">
      <c r="A151" s="29" t="s">
        <v>22</v>
      </c>
      <c r="B151" s="30"/>
      <c r="C151" s="30"/>
      <c r="D151" s="30"/>
      <c r="E151" s="30"/>
      <c r="F151" s="30"/>
      <c r="G151" s="30"/>
      <c r="H151" s="30">
        <v>1</v>
      </c>
      <c r="I151" s="30"/>
      <c r="J151" s="30"/>
      <c r="K151" s="31"/>
      <c r="L151" s="3"/>
      <c r="M151" s="3"/>
      <c r="N151" s="30"/>
      <c r="O151" s="3">
        <f>H151/G150</f>
        <v>1</v>
      </c>
      <c r="P151" s="22">
        <v>1</v>
      </c>
      <c r="Q151" s="23">
        <f t="shared" si="60"/>
        <v>1</v>
      </c>
      <c r="R151" s="3">
        <f t="shared" si="61"/>
        <v>0</v>
      </c>
    </row>
    <row r="152" spans="1:18" ht="12.75" customHeight="1">
      <c r="A152" s="29" t="s">
        <v>23</v>
      </c>
      <c r="B152" s="30"/>
      <c r="C152" s="30"/>
      <c r="D152" s="30"/>
      <c r="E152" s="30"/>
      <c r="F152" s="30"/>
      <c r="G152" s="30"/>
      <c r="H152" s="30"/>
      <c r="I152" s="30">
        <v>1</v>
      </c>
      <c r="J152" s="30"/>
      <c r="K152" s="31"/>
      <c r="L152" s="3"/>
      <c r="M152" s="3"/>
      <c r="N152" s="30"/>
      <c r="O152" s="3">
        <f>I152/H151</f>
        <v>1</v>
      </c>
      <c r="P152" s="22">
        <v>1</v>
      </c>
      <c r="Q152" s="23">
        <f t="shared" si="60"/>
        <v>1</v>
      </c>
      <c r="R152" s="3">
        <f t="shared" si="61"/>
        <v>0</v>
      </c>
    </row>
    <row r="153" spans="1:18" ht="12.75" customHeight="1">
      <c r="A153" s="29" t="s">
        <v>48</v>
      </c>
      <c r="B153" s="30"/>
      <c r="C153" s="30"/>
      <c r="D153" s="30"/>
      <c r="E153" s="30"/>
      <c r="F153" s="30"/>
      <c r="G153" s="30"/>
      <c r="H153" s="30"/>
      <c r="I153" s="30"/>
      <c r="J153" s="30">
        <v>1</v>
      </c>
      <c r="K153" s="31">
        <v>1</v>
      </c>
      <c r="L153" s="3"/>
      <c r="M153" s="3"/>
      <c r="N153" s="30"/>
      <c r="O153" s="3">
        <f>J153/I152</f>
        <v>1</v>
      </c>
      <c r="P153" s="22">
        <v>1</v>
      </c>
      <c r="Q153" s="23">
        <f t="shared" si="60"/>
        <v>1</v>
      </c>
      <c r="R153" s="3">
        <f t="shared" si="61"/>
        <v>0</v>
      </c>
    </row>
    <row r="154" spans="1:18" ht="12.75" customHeight="1">
      <c r="A154" s="29" t="s">
        <v>49</v>
      </c>
      <c r="B154" s="30"/>
      <c r="C154" s="30"/>
      <c r="D154" s="30"/>
      <c r="E154" s="30"/>
      <c r="F154" s="30"/>
      <c r="G154" s="30"/>
      <c r="H154" s="30"/>
      <c r="I154" s="30"/>
      <c r="J154" s="30"/>
      <c r="K154" s="31"/>
      <c r="L154" s="3"/>
      <c r="M154" s="3"/>
      <c r="N154" s="30"/>
      <c r="O154" s="3"/>
      <c r="P154" s="22"/>
      <c r="Q154" s="23"/>
      <c r="R154" s="3"/>
    </row>
    <row r="155" spans="1:18" ht="12.75" customHeight="1">
      <c r="A155" s="29"/>
      <c r="B155" s="30"/>
      <c r="C155" s="30"/>
      <c r="D155" s="30"/>
      <c r="E155" s="30"/>
      <c r="F155" s="30"/>
      <c r="G155" s="30"/>
      <c r="H155" s="30"/>
      <c r="I155" s="30"/>
      <c r="J155" s="30"/>
      <c r="K155" s="31">
        <f>SUM(K153)</f>
        <v>1</v>
      </c>
      <c r="L155" s="3">
        <f>K153/B145</f>
        <v>1</v>
      </c>
      <c r="M155" s="3">
        <f>K155/B145</f>
        <v>1</v>
      </c>
      <c r="N155" s="3">
        <f>M155-L155</f>
        <v>0</v>
      </c>
      <c r="O155" s="3"/>
      <c r="P155" s="22"/>
      <c r="Q155" s="23"/>
      <c r="R155" s="3"/>
    </row>
    <row r="156" spans="1:18" ht="12.75" customHeight="1">
      <c r="K156" s="30"/>
      <c r="L156" s="3"/>
      <c r="M156" s="3"/>
      <c r="O156" s="3"/>
    </row>
    <row r="157" spans="1:18" ht="12.75" customHeight="1">
      <c r="A157" s="40" t="s">
        <v>66</v>
      </c>
      <c r="L157" s="3"/>
      <c r="M157" s="3"/>
      <c r="O157" s="3"/>
    </row>
    <row r="158" spans="1:18" ht="25.5" customHeight="1">
      <c r="B158" s="302" t="s">
        <v>2</v>
      </c>
      <c r="C158" s="303"/>
      <c r="D158" s="303"/>
      <c r="E158" s="303"/>
      <c r="F158" s="303"/>
      <c r="G158" s="303"/>
      <c r="H158" s="303"/>
      <c r="I158" s="303"/>
      <c r="J158" s="303"/>
      <c r="L158" s="4" t="s">
        <v>3</v>
      </c>
      <c r="M158" s="4" t="s">
        <v>4</v>
      </c>
      <c r="N158" s="5" t="s">
        <v>5</v>
      </c>
      <c r="O158" s="4" t="s">
        <v>6</v>
      </c>
      <c r="P158" s="6" t="s">
        <v>7</v>
      </c>
      <c r="Q158" s="6" t="s">
        <v>8</v>
      </c>
      <c r="R158" s="7" t="s">
        <v>9</v>
      </c>
    </row>
    <row r="159" spans="1:18" ht="12.75" customHeight="1">
      <c r="A159" s="152" t="s">
        <v>10</v>
      </c>
      <c r="B159" s="153">
        <v>1</v>
      </c>
      <c r="C159" s="153">
        <v>2</v>
      </c>
      <c r="D159" s="153">
        <v>3</v>
      </c>
      <c r="E159" s="153">
        <v>4</v>
      </c>
      <c r="F159" s="153">
        <v>5</v>
      </c>
      <c r="G159" s="153">
        <v>6</v>
      </c>
      <c r="H159" s="153">
        <v>7</v>
      </c>
      <c r="I159" s="153">
        <v>8</v>
      </c>
      <c r="J159" s="153">
        <v>9</v>
      </c>
      <c r="K159" s="154" t="s">
        <v>11</v>
      </c>
      <c r="L159" s="12"/>
      <c r="M159" s="12"/>
      <c r="N159" s="13"/>
      <c r="O159" s="14"/>
      <c r="P159" s="15"/>
      <c r="Q159" s="15"/>
      <c r="R159" s="3"/>
    </row>
    <row r="160" spans="1:18" ht="12.75" customHeight="1">
      <c r="A160" s="27" t="s">
        <v>17</v>
      </c>
      <c r="B160" s="10">
        <v>19</v>
      </c>
      <c r="C160" s="10"/>
      <c r="D160" s="10"/>
      <c r="E160" s="10"/>
      <c r="F160" s="10"/>
      <c r="G160" s="10"/>
      <c r="H160" s="10"/>
      <c r="I160" s="10"/>
      <c r="J160" s="10"/>
      <c r="K160" s="17"/>
      <c r="L160" s="12"/>
      <c r="M160" s="12"/>
      <c r="N160" s="13"/>
      <c r="O160" s="14"/>
      <c r="P160" s="18">
        <f>B160</f>
        <v>19</v>
      </c>
      <c r="Q160" s="15"/>
      <c r="R160" s="3"/>
    </row>
    <row r="161" spans="1:18" ht="12.75" customHeight="1">
      <c r="A161" s="27" t="s">
        <v>18</v>
      </c>
      <c r="B161" s="10"/>
      <c r="C161" s="10">
        <v>6</v>
      </c>
      <c r="D161" s="10"/>
      <c r="E161" s="10"/>
      <c r="F161" s="10"/>
      <c r="G161" s="10"/>
      <c r="H161" s="10"/>
      <c r="I161" s="10"/>
      <c r="J161" s="10"/>
      <c r="K161" s="17"/>
      <c r="L161" s="12"/>
      <c r="M161" s="12"/>
      <c r="N161" s="13"/>
      <c r="O161" s="14">
        <f>C161/B160</f>
        <v>0.31578947368421051</v>
      </c>
      <c r="P161" s="22">
        <v>6</v>
      </c>
      <c r="Q161" s="23">
        <f t="shared" ref="Q161:Q168" si="62">P161/P160</f>
        <v>0.31578947368421051</v>
      </c>
      <c r="R161" s="3">
        <f t="shared" ref="R161:R168" si="63">100%-Q161</f>
        <v>0.68421052631578949</v>
      </c>
    </row>
    <row r="162" spans="1:18" ht="12.75" customHeight="1">
      <c r="A162" s="27" t="s">
        <v>19</v>
      </c>
      <c r="B162" s="10"/>
      <c r="C162" s="10"/>
      <c r="D162" s="10">
        <v>5</v>
      </c>
      <c r="E162" s="10"/>
      <c r="F162" s="10"/>
      <c r="G162" s="10"/>
      <c r="H162" s="10"/>
      <c r="I162" s="10"/>
      <c r="J162" s="10"/>
      <c r="K162" s="17"/>
      <c r="L162" s="12"/>
      <c r="M162" s="12"/>
      <c r="N162" s="13"/>
      <c r="O162" s="14">
        <f>D162/C161</f>
        <v>0.83333333333333337</v>
      </c>
      <c r="P162" s="22">
        <v>5</v>
      </c>
      <c r="Q162" s="23">
        <f t="shared" si="62"/>
        <v>0.83333333333333337</v>
      </c>
      <c r="R162" s="3">
        <f t="shared" si="63"/>
        <v>0.16666666666666663</v>
      </c>
    </row>
    <row r="163" spans="1:18" ht="12.75" customHeight="1">
      <c r="A163" s="29" t="s">
        <v>20</v>
      </c>
      <c r="B163" s="30"/>
      <c r="C163" s="30"/>
      <c r="D163" s="30"/>
      <c r="E163" s="30">
        <v>5</v>
      </c>
      <c r="F163" s="30"/>
      <c r="G163" s="30"/>
      <c r="H163" s="30"/>
      <c r="I163" s="30"/>
      <c r="J163" s="30"/>
      <c r="K163" s="31"/>
      <c r="L163" s="3"/>
      <c r="M163" s="3"/>
      <c r="N163" s="30"/>
      <c r="O163" s="3">
        <f>F163/D162</f>
        <v>0</v>
      </c>
      <c r="P163" s="22">
        <v>5</v>
      </c>
      <c r="Q163" s="23">
        <f t="shared" si="62"/>
        <v>1</v>
      </c>
      <c r="R163" s="3">
        <f t="shared" si="63"/>
        <v>0</v>
      </c>
    </row>
    <row r="164" spans="1:18" ht="12.75" customHeight="1">
      <c r="A164" s="29" t="s">
        <v>21</v>
      </c>
      <c r="B164" s="30"/>
      <c r="C164" s="30"/>
      <c r="D164" s="30"/>
      <c r="E164" s="30"/>
      <c r="F164" s="30">
        <v>4</v>
      </c>
      <c r="G164" s="30"/>
      <c r="H164" s="30"/>
      <c r="I164" s="30"/>
      <c r="J164" s="30"/>
      <c r="K164" s="31"/>
      <c r="L164" s="3"/>
      <c r="M164" s="3"/>
      <c r="N164" s="30"/>
      <c r="O164" s="3">
        <f>F164/E163</f>
        <v>0.8</v>
      </c>
      <c r="P164" s="22">
        <v>5</v>
      </c>
      <c r="Q164" s="23">
        <f t="shared" si="62"/>
        <v>1</v>
      </c>
      <c r="R164" s="3">
        <f t="shared" si="63"/>
        <v>0</v>
      </c>
    </row>
    <row r="165" spans="1:18" ht="12.75" customHeight="1">
      <c r="A165" s="29" t="s">
        <v>22</v>
      </c>
      <c r="B165" s="30"/>
      <c r="C165" s="30"/>
      <c r="D165" s="30"/>
      <c r="E165" s="30"/>
      <c r="F165" s="30"/>
      <c r="G165" s="30">
        <v>3</v>
      </c>
      <c r="H165" s="30"/>
      <c r="I165" s="30"/>
      <c r="J165" s="30"/>
      <c r="K165" s="31"/>
      <c r="L165" s="3"/>
      <c r="M165" s="3"/>
      <c r="N165" s="30"/>
      <c r="O165" s="3">
        <f>G165/F164</f>
        <v>0.75</v>
      </c>
      <c r="P165" s="22">
        <v>5</v>
      </c>
      <c r="Q165" s="23">
        <f t="shared" si="62"/>
        <v>1</v>
      </c>
      <c r="R165" s="3">
        <f t="shared" si="63"/>
        <v>0</v>
      </c>
    </row>
    <row r="166" spans="1:18" ht="12.75" customHeight="1">
      <c r="A166" s="29" t="s">
        <v>23</v>
      </c>
      <c r="B166" s="30"/>
      <c r="C166" s="30"/>
      <c r="D166" s="30"/>
      <c r="E166" s="30"/>
      <c r="F166" s="30"/>
      <c r="G166" s="30"/>
      <c r="H166" s="30">
        <v>3</v>
      </c>
      <c r="I166" s="30"/>
      <c r="J166" s="30"/>
      <c r="K166" s="31"/>
      <c r="L166" s="3"/>
      <c r="M166" s="3"/>
      <c r="N166" s="30"/>
      <c r="O166" s="3">
        <f>H166/G165</f>
        <v>1</v>
      </c>
      <c r="P166" s="22">
        <v>4</v>
      </c>
      <c r="Q166" s="23">
        <f t="shared" si="62"/>
        <v>0.8</v>
      </c>
      <c r="R166" s="3">
        <f t="shared" si="63"/>
        <v>0.19999999999999996</v>
      </c>
    </row>
    <row r="167" spans="1:18" ht="12.75" customHeight="1">
      <c r="A167" s="29" t="s">
        <v>48</v>
      </c>
      <c r="B167" s="30"/>
      <c r="C167" s="30"/>
      <c r="D167" s="30"/>
      <c r="E167" s="30"/>
      <c r="F167" s="30"/>
      <c r="G167" s="30"/>
      <c r="H167" s="30"/>
      <c r="I167" s="30">
        <v>1</v>
      </c>
      <c r="J167" s="30"/>
      <c r="K167" s="31">
        <v>1</v>
      </c>
      <c r="L167" s="3"/>
      <c r="M167" s="3"/>
      <c r="N167" s="30"/>
      <c r="O167" s="3">
        <f>I167/H166</f>
        <v>0.33333333333333331</v>
      </c>
      <c r="P167" s="22">
        <v>4</v>
      </c>
      <c r="Q167" s="23">
        <f t="shared" si="62"/>
        <v>1</v>
      </c>
      <c r="R167" s="3">
        <f t="shared" si="63"/>
        <v>0</v>
      </c>
    </row>
    <row r="168" spans="1:18" ht="12.75" customHeight="1">
      <c r="A168" s="29" t="s">
        <v>49</v>
      </c>
      <c r="B168" s="30"/>
      <c r="C168" s="30"/>
      <c r="D168" s="30"/>
      <c r="E168" s="30"/>
      <c r="F168" s="30"/>
      <c r="G168" s="30"/>
      <c r="H168" s="30"/>
      <c r="I168" s="30"/>
      <c r="J168" s="30">
        <v>2</v>
      </c>
      <c r="K168" s="31">
        <v>1</v>
      </c>
      <c r="L168" s="3"/>
      <c r="M168" s="3"/>
      <c r="N168" s="30"/>
      <c r="O168" s="3"/>
      <c r="P168" s="22">
        <v>3</v>
      </c>
      <c r="Q168" s="23">
        <f t="shared" si="62"/>
        <v>0.75</v>
      </c>
      <c r="R168" s="3">
        <f t="shared" si="63"/>
        <v>0.25</v>
      </c>
    </row>
    <row r="169" spans="1:18" ht="12.75" customHeight="1">
      <c r="A169" s="29" t="s">
        <v>50</v>
      </c>
      <c r="B169" s="30"/>
      <c r="C169" s="30"/>
      <c r="D169" s="30"/>
      <c r="E169" s="30"/>
      <c r="F169" s="30"/>
      <c r="G169" s="30"/>
      <c r="H169" s="30"/>
      <c r="I169" s="30"/>
      <c r="J169" s="30">
        <v>1</v>
      </c>
      <c r="K169" s="31"/>
      <c r="L169" s="3"/>
      <c r="M169" s="3"/>
      <c r="N169" s="30"/>
      <c r="O169" s="3"/>
      <c r="P169" s="22">
        <v>2</v>
      </c>
      <c r="Q169" s="23"/>
      <c r="R169" s="3"/>
    </row>
    <row r="170" spans="1:18" ht="12.75" customHeight="1">
      <c r="A170" s="29" t="s">
        <v>51</v>
      </c>
      <c r="B170" s="30"/>
      <c r="C170" s="30"/>
      <c r="D170" s="30"/>
      <c r="E170" s="30"/>
      <c r="F170" s="30"/>
      <c r="G170" s="30"/>
      <c r="H170" s="30"/>
      <c r="I170" s="30">
        <v>1</v>
      </c>
      <c r="J170" s="30"/>
      <c r="K170" s="31"/>
      <c r="L170" s="3"/>
      <c r="M170" s="3"/>
      <c r="N170" s="30"/>
      <c r="O170" s="3"/>
      <c r="P170" s="22">
        <v>1</v>
      </c>
      <c r="Q170" s="23"/>
      <c r="R170" s="3"/>
    </row>
    <row r="171" spans="1:18" ht="12.75" customHeight="1">
      <c r="A171" s="29" t="s">
        <v>52</v>
      </c>
      <c r="B171" s="30"/>
      <c r="C171" s="30"/>
      <c r="D171" s="30"/>
      <c r="E171" s="30"/>
      <c r="F171" s="30"/>
      <c r="G171" s="30"/>
      <c r="H171" s="30"/>
      <c r="I171" s="30"/>
      <c r="J171" s="30">
        <v>1</v>
      </c>
      <c r="K171" s="31"/>
      <c r="L171" s="3"/>
      <c r="M171" s="3"/>
      <c r="N171" s="30"/>
      <c r="O171" s="3"/>
      <c r="P171" s="22">
        <v>1</v>
      </c>
      <c r="Q171" s="23"/>
      <c r="R171" s="3"/>
    </row>
    <row r="172" spans="1:18" ht="12.75" customHeight="1">
      <c r="A172" s="29" t="s">
        <v>53</v>
      </c>
      <c r="B172" s="30"/>
      <c r="C172" s="30"/>
      <c r="D172" s="30"/>
      <c r="E172" s="30"/>
      <c r="F172" s="30"/>
      <c r="G172" s="30"/>
      <c r="H172" s="30"/>
      <c r="I172" s="30"/>
      <c r="J172" s="30">
        <v>1</v>
      </c>
      <c r="K172" s="31"/>
      <c r="L172" s="3"/>
      <c r="M172" s="3"/>
      <c r="N172" s="30"/>
      <c r="O172" s="3"/>
      <c r="P172" s="22">
        <v>1</v>
      </c>
      <c r="Q172" s="23"/>
      <c r="R172" s="3"/>
    </row>
    <row r="173" spans="1:18" ht="12.75" customHeight="1">
      <c r="K173" s="30">
        <f>SUM(K167:K168)</f>
        <v>2</v>
      </c>
      <c r="L173" s="3">
        <f>SUM(K167:K168)/B160</f>
        <v>0.10526315789473684</v>
      </c>
      <c r="M173" s="3">
        <f>K173/B160</f>
        <v>0.10526315789473684</v>
      </c>
      <c r="N173" s="3">
        <f>M173-L173</f>
        <v>0</v>
      </c>
      <c r="O173" s="3"/>
    </row>
    <row r="174" spans="1:18" ht="12.75" customHeight="1">
      <c r="A174" s="40" t="s">
        <v>67</v>
      </c>
      <c r="L174" s="3"/>
      <c r="M174" s="3"/>
      <c r="O174" s="3"/>
    </row>
    <row r="175" spans="1:18" ht="25.5" customHeight="1">
      <c r="B175" s="302" t="s">
        <v>2</v>
      </c>
      <c r="C175" s="303"/>
      <c r="D175" s="303"/>
      <c r="E175" s="303"/>
      <c r="F175" s="303"/>
      <c r="G175" s="303"/>
      <c r="H175" s="303"/>
      <c r="I175" s="303"/>
      <c r="J175" s="303"/>
      <c r="L175" s="4" t="s">
        <v>3</v>
      </c>
      <c r="M175" s="4" t="s">
        <v>4</v>
      </c>
      <c r="N175" s="5" t="s">
        <v>5</v>
      </c>
      <c r="O175" s="4" t="s">
        <v>6</v>
      </c>
      <c r="P175" s="6" t="s">
        <v>7</v>
      </c>
      <c r="Q175" s="6" t="s">
        <v>8</v>
      </c>
      <c r="R175" s="7" t="s">
        <v>9</v>
      </c>
    </row>
    <row r="176" spans="1:18" ht="12.75" customHeight="1">
      <c r="A176" s="152" t="s">
        <v>10</v>
      </c>
      <c r="B176" s="153">
        <v>1</v>
      </c>
      <c r="C176" s="153">
        <v>2</v>
      </c>
      <c r="D176" s="153">
        <v>3</v>
      </c>
      <c r="E176" s="153">
        <v>4</v>
      </c>
      <c r="F176" s="153">
        <v>5</v>
      </c>
      <c r="G176" s="153">
        <v>6</v>
      </c>
      <c r="H176" s="153">
        <v>7</v>
      </c>
      <c r="I176" s="153">
        <v>8</v>
      </c>
      <c r="J176" s="153">
        <v>9</v>
      </c>
      <c r="K176" s="154" t="s">
        <v>11</v>
      </c>
      <c r="L176" s="12"/>
      <c r="M176" s="12"/>
      <c r="N176" s="13"/>
      <c r="O176" s="14"/>
      <c r="P176" s="15"/>
      <c r="Q176" s="15"/>
      <c r="R176" s="3"/>
    </row>
    <row r="177" spans="1:18" ht="12.75" customHeight="1">
      <c r="A177" s="27" t="s">
        <v>18</v>
      </c>
      <c r="B177" s="10">
        <v>4</v>
      </c>
      <c r="C177" s="10"/>
      <c r="D177" s="10"/>
      <c r="E177" s="10"/>
      <c r="F177" s="10"/>
      <c r="G177" s="10"/>
      <c r="H177" s="10"/>
      <c r="I177" s="10"/>
      <c r="J177" s="10"/>
      <c r="K177" s="17"/>
      <c r="L177" s="12"/>
      <c r="M177" s="12"/>
      <c r="N177" s="13"/>
      <c r="O177" s="14"/>
      <c r="P177" s="18">
        <f>B177</f>
        <v>4</v>
      </c>
      <c r="Q177" s="15"/>
      <c r="R177" s="3"/>
    </row>
    <row r="178" spans="1:18" ht="12.75" customHeight="1">
      <c r="A178" s="27" t="s">
        <v>19</v>
      </c>
      <c r="B178" s="10"/>
      <c r="C178" s="10">
        <v>1</v>
      </c>
      <c r="D178" s="10"/>
      <c r="E178" s="10"/>
      <c r="F178" s="10"/>
      <c r="G178" s="10"/>
      <c r="H178" s="10"/>
      <c r="I178" s="10"/>
      <c r="J178" s="10"/>
      <c r="K178" s="17"/>
      <c r="L178" s="12"/>
      <c r="M178" s="12"/>
      <c r="N178" s="13"/>
      <c r="O178" s="14">
        <f>C178/B177</f>
        <v>0.25</v>
      </c>
      <c r="P178" s="22">
        <v>1</v>
      </c>
      <c r="Q178" s="23">
        <f t="shared" ref="Q178:Q181" si="64">P178/P177</f>
        <v>0.25</v>
      </c>
      <c r="R178" s="3">
        <f t="shared" ref="R178:R181" si="65">100%-Q178</f>
        <v>0.75</v>
      </c>
    </row>
    <row r="179" spans="1:18" ht="12.75" customHeight="1">
      <c r="A179" s="29" t="s">
        <v>20</v>
      </c>
      <c r="B179" s="30"/>
      <c r="C179" s="30"/>
      <c r="D179" s="30">
        <v>1</v>
      </c>
      <c r="E179" s="30"/>
      <c r="F179" s="30"/>
      <c r="G179" s="30"/>
      <c r="H179" s="30"/>
      <c r="I179" s="30"/>
      <c r="J179" s="30"/>
      <c r="K179" s="31"/>
      <c r="L179" s="3"/>
      <c r="M179" s="3"/>
      <c r="N179" s="30"/>
      <c r="O179" s="3">
        <f>D179/C178</f>
        <v>1</v>
      </c>
      <c r="P179" s="22">
        <v>1</v>
      </c>
      <c r="Q179" s="23">
        <f t="shared" si="64"/>
        <v>1</v>
      </c>
      <c r="R179" s="3">
        <f t="shared" si="65"/>
        <v>0</v>
      </c>
    </row>
    <row r="180" spans="1:18" ht="12.75" customHeight="1">
      <c r="A180" s="29" t="s">
        <v>21</v>
      </c>
      <c r="B180" s="30"/>
      <c r="C180" s="30"/>
      <c r="D180" s="30">
        <v>1</v>
      </c>
      <c r="E180" s="30"/>
      <c r="F180" s="30"/>
      <c r="G180" s="30"/>
      <c r="H180" s="30"/>
      <c r="I180" s="30"/>
      <c r="J180" s="30"/>
      <c r="K180" s="31"/>
      <c r="L180" s="3"/>
      <c r="M180" s="3"/>
      <c r="N180" s="30"/>
      <c r="O180" s="3">
        <f>F180/D179</f>
        <v>0</v>
      </c>
      <c r="P180" s="22">
        <v>1</v>
      </c>
      <c r="Q180" s="23">
        <f t="shared" si="64"/>
        <v>1</v>
      </c>
      <c r="R180" s="3">
        <f t="shared" si="65"/>
        <v>0</v>
      </c>
    </row>
    <row r="181" spans="1:18" ht="12.75" customHeight="1">
      <c r="A181" s="29" t="s">
        <v>22</v>
      </c>
      <c r="B181" s="30"/>
      <c r="C181" s="30"/>
      <c r="D181" s="30"/>
      <c r="E181" s="30">
        <v>0</v>
      </c>
      <c r="F181" s="30"/>
      <c r="G181" s="30"/>
      <c r="H181" s="30"/>
      <c r="I181" s="30"/>
      <c r="J181" s="30"/>
      <c r="K181" s="31"/>
      <c r="L181" s="3"/>
      <c r="M181" s="3"/>
      <c r="N181" s="30"/>
      <c r="O181" s="3"/>
      <c r="P181" s="22">
        <v>7</v>
      </c>
      <c r="Q181" s="23">
        <f t="shared" si="64"/>
        <v>7</v>
      </c>
      <c r="R181" s="3">
        <f t="shared" si="65"/>
        <v>-6</v>
      </c>
    </row>
    <row r="182" spans="1:18" ht="12.75" customHeight="1">
      <c r="A182" s="29" t="s">
        <v>23</v>
      </c>
      <c r="B182" s="30"/>
      <c r="C182" s="30"/>
      <c r="D182" s="30"/>
      <c r="E182" s="30"/>
      <c r="F182" s="30">
        <v>0</v>
      </c>
      <c r="G182" s="30"/>
      <c r="H182" s="30"/>
      <c r="I182" s="30"/>
      <c r="J182" s="30"/>
      <c r="K182" s="31"/>
      <c r="L182" s="3"/>
      <c r="M182" s="3"/>
      <c r="N182" s="30"/>
      <c r="O182" s="3"/>
      <c r="P182" s="22"/>
      <c r="Q182" s="23"/>
      <c r="R182" s="3"/>
    </row>
    <row r="183" spans="1:18" ht="12.75" customHeight="1">
      <c r="A183" s="29" t="s">
        <v>48</v>
      </c>
      <c r="B183" s="30"/>
      <c r="C183" s="30"/>
      <c r="D183" s="30"/>
      <c r="E183" s="30"/>
      <c r="F183" s="30"/>
      <c r="G183" s="30">
        <v>0</v>
      </c>
      <c r="H183" s="30"/>
      <c r="I183" s="30"/>
      <c r="J183" s="30"/>
      <c r="K183" s="31"/>
      <c r="L183" s="3"/>
      <c r="M183" s="3"/>
      <c r="N183" s="30"/>
      <c r="O183" s="3"/>
      <c r="P183" s="22"/>
      <c r="Q183" s="23"/>
      <c r="R183" s="3"/>
    </row>
    <row r="184" spans="1:18" ht="12.75" customHeight="1">
      <c r="A184" s="29" t="s">
        <v>50</v>
      </c>
      <c r="B184" s="30"/>
      <c r="C184" s="30"/>
      <c r="D184" s="30"/>
      <c r="E184" s="30"/>
      <c r="F184" s="30"/>
      <c r="G184" s="30"/>
      <c r="H184" s="30">
        <v>0</v>
      </c>
      <c r="I184" s="30"/>
      <c r="J184" s="30"/>
      <c r="K184" s="31"/>
      <c r="L184" s="3"/>
      <c r="M184" s="3"/>
      <c r="N184" s="30"/>
      <c r="O184" s="3"/>
      <c r="P184" s="22"/>
      <c r="Q184" s="23"/>
      <c r="R184" s="3"/>
    </row>
    <row r="185" spans="1:18" ht="12.75" customHeight="1">
      <c r="A185" s="29" t="s">
        <v>52</v>
      </c>
      <c r="B185" s="30"/>
      <c r="C185" s="30"/>
      <c r="D185" s="30"/>
      <c r="E185" s="30"/>
      <c r="F185" s="30"/>
      <c r="G185" s="30"/>
      <c r="H185" s="30"/>
      <c r="I185" s="30">
        <v>0</v>
      </c>
      <c r="J185" s="30"/>
      <c r="K185" s="31"/>
      <c r="L185" s="3"/>
      <c r="M185" s="3"/>
      <c r="N185" s="30"/>
      <c r="O185" s="3"/>
      <c r="P185" s="22"/>
      <c r="Q185" s="23"/>
      <c r="R185" s="3"/>
    </row>
    <row r="186" spans="1:18" ht="12.75" customHeight="1">
      <c r="A186" s="29" t="s">
        <v>53</v>
      </c>
      <c r="B186" s="30"/>
      <c r="C186" s="30"/>
      <c r="D186" s="30"/>
      <c r="E186" s="30"/>
      <c r="F186" s="30"/>
      <c r="G186" s="30"/>
      <c r="H186" s="30"/>
      <c r="I186" s="30"/>
      <c r="J186" s="30"/>
      <c r="K186" s="31"/>
      <c r="L186" s="3"/>
      <c r="M186" s="3"/>
      <c r="N186" s="30"/>
      <c r="O186" s="3"/>
      <c r="P186" s="22"/>
      <c r="Q186" s="23"/>
      <c r="R186" s="3"/>
    </row>
    <row r="187" spans="1:18" ht="12.75" customHeight="1">
      <c r="K187" s="30"/>
      <c r="L187" s="3"/>
      <c r="M187" s="3"/>
      <c r="O187" s="3"/>
    </row>
    <row r="188" spans="1:18" ht="12.75" customHeight="1">
      <c r="A188" s="40" t="s">
        <v>68</v>
      </c>
      <c r="L188" s="3"/>
      <c r="M188" s="3"/>
      <c r="O188" s="3"/>
    </row>
    <row r="189" spans="1:18" ht="25.5" customHeight="1">
      <c r="B189" s="302" t="s">
        <v>2</v>
      </c>
      <c r="C189" s="303"/>
      <c r="D189" s="303"/>
      <c r="E189" s="303"/>
      <c r="F189" s="303"/>
      <c r="G189" s="303"/>
      <c r="H189" s="303"/>
      <c r="I189" s="303"/>
      <c r="J189" s="303"/>
      <c r="L189" s="4" t="s">
        <v>3</v>
      </c>
      <c r="M189" s="4" t="s">
        <v>4</v>
      </c>
      <c r="N189" s="5" t="s">
        <v>5</v>
      </c>
      <c r="O189" s="4" t="s">
        <v>6</v>
      </c>
      <c r="P189" s="6" t="s">
        <v>7</v>
      </c>
      <c r="Q189" s="6" t="s">
        <v>8</v>
      </c>
      <c r="R189" s="7" t="s">
        <v>9</v>
      </c>
    </row>
    <row r="190" spans="1:18" ht="12.75" customHeight="1">
      <c r="A190" s="152" t="s">
        <v>10</v>
      </c>
      <c r="B190" s="153">
        <v>1</v>
      </c>
      <c r="C190" s="153">
        <v>2</v>
      </c>
      <c r="D190" s="153">
        <v>3</v>
      </c>
      <c r="E190" s="153">
        <v>4</v>
      </c>
      <c r="F190" s="153">
        <v>5</v>
      </c>
      <c r="G190" s="153">
        <v>6</v>
      </c>
      <c r="H190" s="153">
        <v>7</v>
      </c>
      <c r="I190" s="153">
        <v>8</v>
      </c>
      <c r="J190" s="153">
        <v>9</v>
      </c>
      <c r="K190" s="154" t="s">
        <v>11</v>
      </c>
      <c r="L190" s="12"/>
      <c r="M190" s="12"/>
      <c r="N190" s="13"/>
      <c r="O190" s="14"/>
      <c r="P190" s="15"/>
      <c r="Q190" s="15"/>
      <c r="R190" s="3"/>
    </row>
    <row r="191" spans="1:18" ht="12.75" customHeight="1">
      <c r="A191" s="27" t="s">
        <v>19</v>
      </c>
      <c r="B191" s="10">
        <v>21</v>
      </c>
      <c r="C191" s="10"/>
      <c r="D191" s="10"/>
      <c r="E191" s="10"/>
      <c r="F191" s="10"/>
      <c r="G191" s="10"/>
      <c r="H191" s="10"/>
      <c r="I191" s="10"/>
      <c r="J191" s="10"/>
      <c r="K191" s="31"/>
      <c r="L191" s="12"/>
      <c r="M191" s="12"/>
      <c r="N191" s="13"/>
      <c r="O191" s="14"/>
      <c r="P191" s="18">
        <f>B191</f>
        <v>21</v>
      </c>
      <c r="Q191" s="15"/>
      <c r="R191" s="3"/>
    </row>
    <row r="192" spans="1:18" ht="12.75" customHeight="1">
      <c r="A192" s="29" t="s">
        <v>20</v>
      </c>
      <c r="C192" s="26">
        <v>14</v>
      </c>
      <c r="K192" s="31"/>
      <c r="L192" s="3"/>
      <c r="M192" s="3"/>
      <c r="O192" s="3">
        <f>C192/B191</f>
        <v>0.66666666666666663</v>
      </c>
      <c r="P192" s="22">
        <v>14</v>
      </c>
      <c r="Q192" s="23">
        <f t="shared" ref="Q192:Q200" si="66">P192/P191</f>
        <v>0.66666666666666663</v>
      </c>
      <c r="R192" s="3">
        <f t="shared" ref="R192:R200" si="67">100%-Q192</f>
        <v>0.33333333333333337</v>
      </c>
    </row>
    <row r="193" spans="1:18" ht="12.75" customHeight="1">
      <c r="A193" s="29" t="s">
        <v>21</v>
      </c>
      <c r="D193" s="26">
        <v>10</v>
      </c>
      <c r="K193" s="31"/>
      <c r="L193" s="3"/>
      <c r="M193" s="3"/>
      <c r="O193" s="3">
        <f>D193/C192</f>
        <v>0.7142857142857143</v>
      </c>
      <c r="P193" s="22">
        <v>11</v>
      </c>
      <c r="Q193" s="23">
        <f t="shared" si="66"/>
        <v>0.7857142857142857</v>
      </c>
      <c r="R193" s="3">
        <f t="shared" si="67"/>
        <v>0.2142857142857143</v>
      </c>
    </row>
    <row r="194" spans="1:18" ht="12.75" customHeight="1">
      <c r="A194" s="29" t="s">
        <v>22</v>
      </c>
      <c r="E194" s="26">
        <v>4</v>
      </c>
      <c r="K194" s="31"/>
      <c r="L194" s="3"/>
      <c r="M194" s="3"/>
      <c r="O194" s="3">
        <f>E194/D193</f>
        <v>0.4</v>
      </c>
      <c r="P194" s="22">
        <v>7</v>
      </c>
      <c r="Q194" s="23">
        <f t="shared" si="66"/>
        <v>0.63636363636363635</v>
      </c>
      <c r="R194" s="3">
        <f t="shared" si="67"/>
        <v>0.36363636363636365</v>
      </c>
    </row>
    <row r="195" spans="1:18" ht="12.75" customHeight="1">
      <c r="A195" s="29" t="s">
        <v>23</v>
      </c>
      <c r="F195" s="26">
        <v>4</v>
      </c>
      <c r="K195" s="31"/>
      <c r="L195" s="3"/>
      <c r="M195" s="3"/>
      <c r="O195" s="3">
        <f>F195/E194</f>
        <v>1</v>
      </c>
      <c r="P195" s="22">
        <v>7</v>
      </c>
      <c r="Q195" s="23">
        <f t="shared" si="66"/>
        <v>1</v>
      </c>
      <c r="R195" s="3">
        <f t="shared" si="67"/>
        <v>0</v>
      </c>
    </row>
    <row r="196" spans="1:18" ht="12.75" customHeight="1">
      <c r="A196" s="29" t="s">
        <v>48</v>
      </c>
      <c r="G196" s="26">
        <v>1</v>
      </c>
      <c r="K196" s="31"/>
      <c r="L196" s="3"/>
      <c r="M196" s="3"/>
      <c r="O196" s="3">
        <f>G196/F195</f>
        <v>0.25</v>
      </c>
      <c r="P196" s="22">
        <v>6</v>
      </c>
      <c r="Q196" s="23">
        <f t="shared" si="66"/>
        <v>0.8571428571428571</v>
      </c>
      <c r="R196" s="3">
        <f t="shared" si="67"/>
        <v>0.1428571428571429</v>
      </c>
    </row>
    <row r="197" spans="1:18" ht="12.75" customHeight="1">
      <c r="A197" s="29" t="s">
        <v>49</v>
      </c>
      <c r="G197" s="26">
        <v>4</v>
      </c>
      <c r="K197" s="31"/>
      <c r="L197" s="3"/>
      <c r="M197" s="3"/>
      <c r="O197" s="3">
        <f>H197/G196</f>
        <v>0</v>
      </c>
      <c r="P197" s="22">
        <v>6</v>
      </c>
      <c r="Q197" s="23">
        <f t="shared" si="66"/>
        <v>1</v>
      </c>
      <c r="R197" s="3">
        <f t="shared" si="67"/>
        <v>0</v>
      </c>
    </row>
    <row r="198" spans="1:18" ht="12.75" customHeight="1">
      <c r="A198" s="29" t="s">
        <v>50</v>
      </c>
      <c r="H198" s="26">
        <v>3</v>
      </c>
      <c r="K198" s="31"/>
      <c r="L198" s="3"/>
      <c r="M198" s="3"/>
      <c r="O198" s="3">
        <v>0</v>
      </c>
      <c r="P198" s="22">
        <v>6</v>
      </c>
      <c r="Q198" s="23">
        <f t="shared" si="66"/>
        <v>1</v>
      </c>
      <c r="R198" s="3">
        <f t="shared" si="67"/>
        <v>0</v>
      </c>
    </row>
    <row r="199" spans="1:18" ht="12.75" customHeight="1">
      <c r="A199" s="29" t="s">
        <v>51</v>
      </c>
      <c r="I199" s="26">
        <v>2</v>
      </c>
      <c r="K199" s="31"/>
      <c r="L199" s="3"/>
      <c r="M199" s="3"/>
      <c r="O199" s="3">
        <v>0</v>
      </c>
      <c r="P199" s="22">
        <v>5</v>
      </c>
      <c r="Q199" s="23">
        <f t="shared" si="66"/>
        <v>0.83333333333333337</v>
      </c>
      <c r="R199" s="3">
        <f t="shared" si="67"/>
        <v>0.16666666666666663</v>
      </c>
    </row>
    <row r="200" spans="1:18" ht="12.75" customHeight="1">
      <c r="A200" s="29" t="s">
        <v>52</v>
      </c>
      <c r="J200" s="26">
        <v>2</v>
      </c>
      <c r="K200" s="31"/>
      <c r="L200" s="3"/>
      <c r="M200" s="3"/>
      <c r="O200" s="3"/>
      <c r="P200" s="22">
        <v>4</v>
      </c>
      <c r="Q200" s="23">
        <f t="shared" si="66"/>
        <v>0.8</v>
      </c>
      <c r="R200" s="3">
        <f t="shared" si="67"/>
        <v>0.19999999999999996</v>
      </c>
    </row>
    <row r="201" spans="1:18" ht="12.75" customHeight="1">
      <c r="A201" s="29" t="s">
        <v>53</v>
      </c>
      <c r="J201" s="26">
        <v>3</v>
      </c>
      <c r="K201" s="31"/>
      <c r="L201" s="3"/>
      <c r="M201" s="3"/>
      <c r="O201" s="3"/>
      <c r="P201" s="22">
        <v>4</v>
      </c>
      <c r="Q201" s="23"/>
      <c r="R201" s="3"/>
    </row>
    <row r="202" spans="1:18" ht="12.75" customHeight="1">
      <c r="A202" s="29" t="s">
        <v>54</v>
      </c>
      <c r="J202" s="26">
        <v>2</v>
      </c>
      <c r="K202" s="31">
        <v>1</v>
      </c>
      <c r="L202" s="3"/>
      <c r="M202" s="3"/>
      <c r="O202" s="3"/>
      <c r="P202" s="22">
        <v>2</v>
      </c>
      <c r="Q202" s="23"/>
      <c r="R202" s="3"/>
    </row>
    <row r="203" spans="1:18" ht="12.75" customHeight="1">
      <c r="K203" s="26">
        <f>SUM(K202)</f>
        <v>1</v>
      </c>
      <c r="L203" s="3">
        <f>K199/B191</f>
        <v>0</v>
      </c>
      <c r="M203" s="3">
        <f>K203/B191</f>
        <v>4.7619047619047616E-2</v>
      </c>
      <c r="N203" s="3">
        <f>M203-L203</f>
        <v>4.7619047619047616E-2</v>
      </c>
      <c r="O203" s="3"/>
    </row>
    <row r="204" spans="1:18" ht="12.75" customHeight="1">
      <c r="A204" s="40" t="s">
        <v>71</v>
      </c>
      <c r="L204" s="3"/>
      <c r="M204" s="3"/>
      <c r="O204" s="3"/>
    </row>
    <row r="205" spans="1:18" ht="25.5" customHeight="1">
      <c r="B205" s="302" t="s">
        <v>2</v>
      </c>
      <c r="C205" s="303"/>
      <c r="D205" s="303"/>
      <c r="E205" s="303"/>
      <c r="F205" s="303"/>
      <c r="G205" s="303"/>
      <c r="H205" s="303"/>
      <c r="I205" s="303"/>
      <c r="J205" s="303"/>
      <c r="L205" s="4" t="s">
        <v>3</v>
      </c>
      <c r="M205" s="4" t="s">
        <v>4</v>
      </c>
      <c r="N205" s="5" t="s">
        <v>5</v>
      </c>
      <c r="O205" s="4" t="s">
        <v>6</v>
      </c>
      <c r="P205" s="6" t="s">
        <v>7</v>
      </c>
      <c r="Q205" s="6" t="s">
        <v>8</v>
      </c>
      <c r="R205" s="7" t="s">
        <v>9</v>
      </c>
    </row>
    <row r="206" spans="1:18" ht="12.75" customHeight="1">
      <c r="A206" s="152" t="s">
        <v>10</v>
      </c>
      <c r="B206" s="153">
        <v>1</v>
      </c>
      <c r="C206" s="153">
        <v>2</v>
      </c>
      <c r="D206" s="153">
        <v>3</v>
      </c>
      <c r="E206" s="153">
        <v>4</v>
      </c>
      <c r="F206" s="153">
        <v>5</v>
      </c>
      <c r="G206" s="153">
        <v>6</v>
      </c>
      <c r="H206" s="153">
        <v>7</v>
      </c>
      <c r="I206" s="153">
        <v>8</v>
      </c>
      <c r="J206" s="153">
        <v>9</v>
      </c>
      <c r="K206" s="154" t="s">
        <v>11</v>
      </c>
      <c r="L206" s="12"/>
      <c r="M206" s="12"/>
      <c r="N206" s="13"/>
      <c r="O206" s="14"/>
      <c r="P206" s="15"/>
      <c r="Q206" s="15"/>
      <c r="R206" s="3"/>
    </row>
    <row r="207" spans="1:18" ht="12.75" customHeight="1">
      <c r="A207" s="29" t="s">
        <v>20</v>
      </c>
      <c r="B207" s="10">
        <v>10</v>
      </c>
      <c r="C207" s="10"/>
      <c r="D207" s="10"/>
      <c r="E207" s="10"/>
      <c r="F207" s="10"/>
      <c r="G207" s="10"/>
      <c r="H207" s="10"/>
      <c r="I207" s="10"/>
      <c r="J207" s="10"/>
      <c r="K207" s="31"/>
      <c r="L207" s="12"/>
      <c r="M207" s="12"/>
      <c r="N207" s="13"/>
      <c r="O207" s="14"/>
      <c r="P207" s="18">
        <f>B207</f>
        <v>10</v>
      </c>
      <c r="Q207" s="15"/>
      <c r="R207" s="3"/>
    </row>
    <row r="208" spans="1:18" ht="12.75" customHeight="1">
      <c r="A208" s="29" t="s">
        <v>21</v>
      </c>
      <c r="C208" s="26">
        <v>7</v>
      </c>
      <c r="K208" s="31"/>
      <c r="L208" s="3"/>
      <c r="M208" s="3"/>
      <c r="O208" s="3">
        <f>C208/B207</f>
        <v>0.7</v>
      </c>
      <c r="P208" s="22">
        <v>8</v>
      </c>
      <c r="Q208" s="23">
        <f t="shared" ref="Q208:Q215" si="68">P208/P207</f>
        <v>0.8</v>
      </c>
      <c r="R208" s="3">
        <f t="shared" ref="R208:R215" si="69">100%-Q208</f>
        <v>0.19999999999999996</v>
      </c>
    </row>
    <row r="209" spans="1:18" ht="12.75" customHeight="1">
      <c r="A209" s="56" t="s">
        <v>22</v>
      </c>
      <c r="D209" s="26">
        <v>7</v>
      </c>
      <c r="K209" s="31"/>
      <c r="L209" s="3"/>
      <c r="M209" s="3"/>
      <c r="O209" s="3">
        <f>D209/C208</f>
        <v>1</v>
      </c>
      <c r="P209" s="22">
        <v>8</v>
      </c>
      <c r="Q209" s="23">
        <f t="shared" si="68"/>
        <v>1</v>
      </c>
      <c r="R209" s="3">
        <f t="shared" si="69"/>
        <v>0</v>
      </c>
    </row>
    <row r="210" spans="1:18" ht="12.75" customHeight="1">
      <c r="A210" s="29" t="s">
        <v>23</v>
      </c>
      <c r="E210" s="26">
        <v>4</v>
      </c>
      <c r="K210" s="31"/>
      <c r="L210" s="3"/>
      <c r="M210" s="3"/>
      <c r="O210" s="3">
        <f>E210/D209</f>
        <v>0.5714285714285714</v>
      </c>
      <c r="P210" s="22">
        <v>6</v>
      </c>
      <c r="Q210" s="23">
        <f t="shared" si="68"/>
        <v>0.75</v>
      </c>
      <c r="R210" s="3">
        <f t="shared" si="69"/>
        <v>0.25</v>
      </c>
    </row>
    <row r="211" spans="1:18" ht="12.75" customHeight="1">
      <c r="A211" s="29" t="s">
        <v>48</v>
      </c>
      <c r="F211" s="26">
        <v>1</v>
      </c>
      <c r="K211" s="31"/>
      <c r="L211" s="3"/>
      <c r="M211" s="3"/>
      <c r="O211" s="3">
        <f>F211/E210</f>
        <v>0.25</v>
      </c>
      <c r="P211" s="22">
        <v>5</v>
      </c>
      <c r="Q211" s="23">
        <f t="shared" si="68"/>
        <v>0.83333333333333337</v>
      </c>
      <c r="R211" s="3">
        <f t="shared" si="69"/>
        <v>0.16666666666666663</v>
      </c>
    </row>
    <row r="212" spans="1:18" ht="12.75" customHeight="1">
      <c r="A212" s="29" t="s">
        <v>49</v>
      </c>
      <c r="G212" s="26">
        <v>1</v>
      </c>
      <c r="K212" s="31"/>
      <c r="L212" s="3"/>
      <c r="M212" s="3"/>
      <c r="O212" s="3">
        <f>G212/F211</f>
        <v>1</v>
      </c>
      <c r="P212" s="22">
        <v>5</v>
      </c>
      <c r="Q212" s="23">
        <f t="shared" si="68"/>
        <v>1</v>
      </c>
      <c r="R212" s="3">
        <f t="shared" si="69"/>
        <v>0</v>
      </c>
    </row>
    <row r="213" spans="1:18" ht="12.75" customHeight="1">
      <c r="A213" s="29" t="s">
        <v>50</v>
      </c>
      <c r="H213" s="26">
        <v>1</v>
      </c>
      <c r="K213" s="31"/>
      <c r="L213" s="3"/>
      <c r="M213" s="3"/>
      <c r="O213" s="3">
        <f>H213/G212</f>
        <v>1</v>
      </c>
      <c r="P213" s="22">
        <v>4</v>
      </c>
      <c r="Q213" s="23">
        <f t="shared" si="68"/>
        <v>0.8</v>
      </c>
      <c r="R213" s="3">
        <f t="shared" si="69"/>
        <v>0.19999999999999996</v>
      </c>
    </row>
    <row r="214" spans="1:18" ht="12.75" customHeight="1">
      <c r="A214" s="29" t="s">
        <v>51</v>
      </c>
      <c r="I214" s="26">
        <v>1</v>
      </c>
      <c r="K214" s="31"/>
      <c r="L214" s="3"/>
      <c r="M214" s="3"/>
      <c r="O214" s="3">
        <f>I214/H213</f>
        <v>1</v>
      </c>
      <c r="P214" s="22">
        <v>4</v>
      </c>
      <c r="Q214" s="23">
        <f t="shared" si="68"/>
        <v>1</v>
      </c>
      <c r="R214" s="3">
        <f t="shared" si="69"/>
        <v>0</v>
      </c>
    </row>
    <row r="215" spans="1:18" ht="12.75" customHeight="1">
      <c r="A215" s="29" t="s">
        <v>52</v>
      </c>
      <c r="J215" s="26">
        <v>1</v>
      </c>
      <c r="K215" s="31"/>
      <c r="L215" s="3"/>
      <c r="M215" s="3"/>
      <c r="O215" s="3">
        <f>J215/I214</f>
        <v>1</v>
      </c>
      <c r="P215" s="22">
        <v>4</v>
      </c>
      <c r="Q215" s="23">
        <f t="shared" si="68"/>
        <v>1</v>
      </c>
      <c r="R215" s="3">
        <f t="shared" si="69"/>
        <v>0</v>
      </c>
    </row>
    <row r="216" spans="1:18" ht="12.75" customHeight="1">
      <c r="A216" s="29" t="s">
        <v>53</v>
      </c>
      <c r="J216" s="26">
        <v>1</v>
      </c>
      <c r="K216" s="31"/>
      <c r="L216" s="3"/>
      <c r="M216" s="3"/>
      <c r="O216" s="3"/>
      <c r="P216" s="22">
        <v>1</v>
      </c>
      <c r="Q216" s="23"/>
      <c r="R216" s="3"/>
    </row>
    <row r="217" spans="1:18" ht="12.75" customHeight="1">
      <c r="A217" s="29" t="s">
        <v>54</v>
      </c>
      <c r="J217" s="26">
        <v>2</v>
      </c>
      <c r="K217" s="31">
        <v>2</v>
      </c>
      <c r="L217" s="3"/>
      <c r="M217" s="3"/>
      <c r="O217" s="3"/>
      <c r="P217" s="22">
        <v>3</v>
      </c>
      <c r="Q217" s="23"/>
      <c r="R217" s="3"/>
    </row>
    <row r="218" spans="1:18" ht="12.75" customHeight="1">
      <c r="A218" s="29" t="s">
        <v>55</v>
      </c>
      <c r="H218" s="26">
        <v>1</v>
      </c>
      <c r="K218" s="31"/>
      <c r="L218" s="3"/>
      <c r="M218" s="3"/>
      <c r="O218" s="3"/>
      <c r="P218" s="22">
        <v>1</v>
      </c>
      <c r="Q218" s="23"/>
      <c r="R218" s="3"/>
    </row>
    <row r="219" spans="1:18" ht="12.75" customHeight="1">
      <c r="A219" s="29" t="s">
        <v>56</v>
      </c>
      <c r="I219" s="26">
        <v>1</v>
      </c>
      <c r="K219" s="31"/>
      <c r="L219" s="3"/>
      <c r="M219" s="3"/>
      <c r="O219" s="3"/>
      <c r="P219" s="22">
        <v>1</v>
      </c>
      <c r="Q219" s="23"/>
      <c r="R219" s="3"/>
    </row>
    <row r="220" spans="1:18" ht="12.75" customHeight="1">
      <c r="A220" s="29" t="s">
        <v>57</v>
      </c>
      <c r="J220" s="26">
        <v>1</v>
      </c>
      <c r="K220" s="31">
        <v>1</v>
      </c>
      <c r="L220" s="3"/>
      <c r="M220" s="3"/>
      <c r="O220" s="3"/>
      <c r="P220" s="22">
        <v>1</v>
      </c>
      <c r="Q220" s="23"/>
      <c r="R220" s="3"/>
    </row>
    <row r="221" spans="1:18" ht="12.75" customHeight="1">
      <c r="K221" s="26">
        <f>SUM(K217:K220)</f>
        <v>3</v>
      </c>
      <c r="L221" s="3">
        <f>K215/B207</f>
        <v>0</v>
      </c>
      <c r="M221" s="3">
        <f>K221/B207</f>
        <v>0.3</v>
      </c>
      <c r="N221" s="3">
        <f>M221-L221</f>
        <v>0.3</v>
      </c>
      <c r="O221" s="3"/>
    </row>
    <row r="222" spans="1:18" ht="12.75" customHeight="1">
      <c r="A222" s="40" t="s">
        <v>72</v>
      </c>
      <c r="L222" s="3"/>
      <c r="M222" s="3"/>
      <c r="O222" s="3"/>
    </row>
    <row r="223" spans="1:18" ht="25.5" customHeight="1">
      <c r="B223" s="302" t="s">
        <v>2</v>
      </c>
      <c r="C223" s="303"/>
      <c r="D223" s="303"/>
      <c r="E223" s="303"/>
      <c r="F223" s="303"/>
      <c r="G223" s="303"/>
      <c r="H223" s="303"/>
      <c r="I223" s="303"/>
      <c r="J223" s="303"/>
      <c r="L223" s="7" t="s">
        <v>3</v>
      </c>
      <c r="M223" s="7" t="s">
        <v>4</v>
      </c>
      <c r="N223" s="52" t="s">
        <v>5</v>
      </c>
      <c r="O223" s="7" t="s">
        <v>6</v>
      </c>
      <c r="P223" s="6" t="s">
        <v>7</v>
      </c>
      <c r="Q223" s="6" t="s">
        <v>8</v>
      </c>
      <c r="R223" s="7" t="s">
        <v>9</v>
      </c>
    </row>
    <row r="224" spans="1:18" ht="12.75" customHeight="1">
      <c r="A224" s="53" t="s">
        <v>10</v>
      </c>
      <c r="B224" s="54">
        <v>1</v>
      </c>
      <c r="C224" s="54">
        <v>2</v>
      </c>
      <c r="D224" s="54">
        <v>3</v>
      </c>
      <c r="E224" s="54">
        <v>4</v>
      </c>
      <c r="F224" s="54">
        <v>5</v>
      </c>
      <c r="G224" s="54">
        <v>6</v>
      </c>
      <c r="H224" s="54">
        <v>7</v>
      </c>
      <c r="I224" s="54">
        <v>8</v>
      </c>
      <c r="J224" s="54">
        <v>9</v>
      </c>
      <c r="K224" s="55" t="s">
        <v>11</v>
      </c>
      <c r="L224" s="3"/>
      <c r="M224" s="3"/>
      <c r="O224" s="3"/>
      <c r="P224" s="15"/>
      <c r="Q224" s="15"/>
      <c r="R224" s="3"/>
    </row>
    <row r="225" spans="1:18" ht="12.75" customHeight="1">
      <c r="A225" s="29" t="s">
        <v>21</v>
      </c>
      <c r="B225" s="26">
        <v>19</v>
      </c>
      <c r="K225" s="31"/>
      <c r="L225" s="3"/>
      <c r="M225" s="3"/>
      <c r="O225" s="3"/>
      <c r="P225" s="18">
        <f>B225</f>
        <v>19</v>
      </c>
      <c r="Q225" s="15"/>
      <c r="R225" s="3"/>
    </row>
    <row r="226" spans="1:18" ht="12.75" customHeight="1">
      <c r="A226" s="56" t="s">
        <v>22</v>
      </c>
      <c r="C226" s="26">
        <v>10</v>
      </c>
      <c r="K226" s="31"/>
      <c r="L226" s="3"/>
      <c r="M226" s="3"/>
      <c r="N226" s="3"/>
      <c r="O226" s="3">
        <f>C226/B225</f>
        <v>0.52631578947368418</v>
      </c>
      <c r="P226" s="22">
        <v>10</v>
      </c>
      <c r="Q226" s="23">
        <f t="shared" ref="Q226:Q233" si="70">P226/P225</f>
        <v>0.52631578947368418</v>
      </c>
      <c r="R226" s="3">
        <f t="shared" ref="R226:R233" si="71">100%-Q226</f>
        <v>0.47368421052631582</v>
      </c>
    </row>
    <row r="227" spans="1:18" ht="12.75" customHeight="1">
      <c r="A227" s="29" t="s">
        <v>23</v>
      </c>
      <c r="D227" s="26">
        <v>8</v>
      </c>
      <c r="K227" s="31"/>
      <c r="L227" s="3"/>
      <c r="M227" s="3"/>
      <c r="N227" s="3"/>
      <c r="O227" s="3">
        <f>D227/C226</f>
        <v>0.8</v>
      </c>
      <c r="P227" s="22">
        <v>9</v>
      </c>
      <c r="Q227" s="23">
        <f t="shared" si="70"/>
        <v>0.9</v>
      </c>
      <c r="R227" s="3">
        <f t="shared" si="71"/>
        <v>9.9999999999999978E-2</v>
      </c>
    </row>
    <row r="228" spans="1:18" ht="12.75" customHeight="1">
      <c r="A228" s="29" t="s">
        <v>48</v>
      </c>
      <c r="E228" s="26">
        <v>5</v>
      </c>
      <c r="K228" s="31"/>
      <c r="L228" s="3"/>
      <c r="M228" s="3"/>
      <c r="N228" s="3"/>
      <c r="O228" s="3">
        <f>E228/D227</f>
        <v>0.625</v>
      </c>
      <c r="P228" s="22">
        <v>9</v>
      </c>
      <c r="Q228" s="23">
        <f t="shared" si="70"/>
        <v>1</v>
      </c>
      <c r="R228" s="3">
        <f t="shared" si="71"/>
        <v>0</v>
      </c>
    </row>
    <row r="229" spans="1:18" ht="12.75" customHeight="1">
      <c r="A229" s="29" t="s">
        <v>49</v>
      </c>
      <c r="F229" s="26">
        <v>5</v>
      </c>
      <c r="K229" s="31"/>
      <c r="L229" s="3"/>
      <c r="M229" s="3"/>
      <c r="N229" s="3"/>
      <c r="O229" s="3">
        <f>F229/E228</f>
        <v>1</v>
      </c>
      <c r="P229" s="22">
        <v>8</v>
      </c>
      <c r="Q229" s="23">
        <f t="shared" si="70"/>
        <v>0.88888888888888884</v>
      </c>
      <c r="R229" s="3">
        <f t="shared" si="71"/>
        <v>0.11111111111111116</v>
      </c>
    </row>
    <row r="230" spans="1:18" ht="12.75" customHeight="1">
      <c r="A230" s="29" t="s">
        <v>50</v>
      </c>
      <c r="G230" s="26">
        <v>3</v>
      </c>
      <c r="K230" s="31"/>
      <c r="L230" s="3"/>
      <c r="M230" s="3"/>
      <c r="O230" s="3">
        <f>G230/F229</f>
        <v>0.6</v>
      </c>
      <c r="P230" s="22">
        <v>7</v>
      </c>
      <c r="Q230" s="23">
        <f t="shared" si="70"/>
        <v>0.875</v>
      </c>
      <c r="R230" s="3">
        <f t="shared" si="71"/>
        <v>0.125</v>
      </c>
    </row>
    <row r="231" spans="1:18" ht="12.75" customHeight="1">
      <c r="A231" s="29" t="s">
        <v>51</v>
      </c>
      <c r="H231" s="26">
        <v>3</v>
      </c>
      <c r="K231" s="31"/>
      <c r="L231" s="3"/>
      <c r="M231" s="3"/>
      <c r="O231" s="3">
        <f>H231/G230</f>
        <v>1</v>
      </c>
      <c r="P231" s="22">
        <v>7</v>
      </c>
      <c r="Q231" s="23">
        <f t="shared" si="70"/>
        <v>1</v>
      </c>
      <c r="R231" s="3">
        <f t="shared" si="71"/>
        <v>0</v>
      </c>
    </row>
    <row r="232" spans="1:18" ht="12.75" customHeight="1">
      <c r="A232" s="29" t="s">
        <v>52</v>
      </c>
      <c r="I232" s="26">
        <v>3</v>
      </c>
      <c r="K232" s="31"/>
      <c r="L232" s="3"/>
      <c r="M232" s="3"/>
      <c r="O232" s="3">
        <f>I232/H231</f>
        <v>1</v>
      </c>
      <c r="P232" s="22">
        <v>7</v>
      </c>
      <c r="Q232" s="23">
        <f t="shared" si="70"/>
        <v>1</v>
      </c>
      <c r="R232" s="3">
        <f t="shared" si="71"/>
        <v>0</v>
      </c>
    </row>
    <row r="233" spans="1:18" ht="12.75" customHeight="1">
      <c r="A233" s="29" t="s">
        <v>53</v>
      </c>
      <c r="J233" s="26">
        <v>3</v>
      </c>
      <c r="K233" s="31">
        <v>3</v>
      </c>
      <c r="L233" s="3"/>
      <c r="M233" s="3"/>
      <c r="O233" s="3">
        <f>J233/I232</f>
        <v>1</v>
      </c>
      <c r="P233" s="22">
        <v>7</v>
      </c>
      <c r="Q233" s="23">
        <f t="shared" si="70"/>
        <v>1</v>
      </c>
      <c r="R233" s="3">
        <f t="shared" si="71"/>
        <v>0</v>
      </c>
    </row>
    <row r="234" spans="1:18" ht="12.75" customHeight="1">
      <c r="A234" s="29" t="s">
        <v>54</v>
      </c>
      <c r="J234" s="26">
        <v>3</v>
      </c>
      <c r="K234" s="31">
        <v>3</v>
      </c>
      <c r="L234" s="3"/>
      <c r="M234" s="3"/>
      <c r="O234" s="3"/>
      <c r="P234" s="22">
        <v>4</v>
      </c>
      <c r="Q234" s="23"/>
      <c r="R234" s="3"/>
    </row>
    <row r="235" spans="1:18" ht="12.75" customHeight="1">
      <c r="A235" s="29" t="s">
        <v>55</v>
      </c>
      <c r="I235" s="26">
        <v>1</v>
      </c>
      <c r="K235" s="31"/>
      <c r="L235" s="3"/>
      <c r="M235" s="3"/>
      <c r="O235" s="3"/>
      <c r="P235" s="22">
        <v>1</v>
      </c>
      <c r="Q235" s="23"/>
      <c r="R235" s="3"/>
    </row>
    <row r="236" spans="1:18" ht="12.75" customHeight="1">
      <c r="A236" s="29" t="s">
        <v>56</v>
      </c>
      <c r="J236" s="26">
        <v>1</v>
      </c>
      <c r="K236" s="31">
        <v>1</v>
      </c>
      <c r="L236" s="3"/>
      <c r="M236" s="3"/>
      <c r="O236" s="3"/>
      <c r="P236" s="22">
        <v>1</v>
      </c>
      <c r="Q236" s="23"/>
      <c r="R236" s="3"/>
    </row>
    <row r="237" spans="1:18" ht="12.75" customHeight="1">
      <c r="A237" s="29" t="s">
        <v>57</v>
      </c>
      <c r="K237" s="31"/>
      <c r="L237" s="3"/>
      <c r="M237" s="3"/>
      <c r="O237" s="3"/>
      <c r="P237" s="22"/>
      <c r="Q237" s="23"/>
      <c r="R237" s="3"/>
    </row>
    <row r="238" spans="1:18" ht="12.75" customHeight="1">
      <c r="A238" s="29"/>
      <c r="K238" s="26">
        <f>SUM(K233:K236)</f>
        <v>7</v>
      </c>
      <c r="L238" s="3">
        <f>K233/B225</f>
        <v>0.15789473684210525</v>
      </c>
      <c r="M238" s="3">
        <f>K238/B225</f>
        <v>0.36842105263157893</v>
      </c>
      <c r="N238" s="3">
        <f>M238-L238</f>
        <v>0.21052631578947367</v>
      </c>
      <c r="O238" s="3"/>
    </row>
    <row r="239" spans="1:18" ht="12.75" customHeight="1">
      <c r="A239" s="40" t="s">
        <v>74</v>
      </c>
      <c r="L239" s="3"/>
      <c r="M239" s="3"/>
      <c r="O239" s="3"/>
    </row>
    <row r="240" spans="1:18" ht="25.5" customHeight="1">
      <c r="B240" s="302" t="s">
        <v>2</v>
      </c>
      <c r="C240" s="303"/>
      <c r="D240" s="303"/>
      <c r="E240" s="303"/>
      <c r="F240" s="303"/>
      <c r="G240" s="303"/>
      <c r="H240" s="303"/>
      <c r="I240" s="303"/>
      <c r="J240" s="303"/>
      <c r="L240" s="7" t="s">
        <v>3</v>
      </c>
      <c r="M240" s="7" t="s">
        <v>4</v>
      </c>
      <c r="N240" s="52" t="s">
        <v>5</v>
      </c>
      <c r="O240" s="7" t="s">
        <v>6</v>
      </c>
      <c r="P240" s="6" t="s">
        <v>7</v>
      </c>
      <c r="Q240" s="6" t="s">
        <v>8</v>
      </c>
      <c r="R240" s="7" t="s">
        <v>9</v>
      </c>
    </row>
    <row r="241" spans="1:18" ht="12.75" customHeight="1">
      <c r="A241" s="53" t="s">
        <v>10</v>
      </c>
      <c r="B241" s="54">
        <v>1</v>
      </c>
      <c r="C241" s="54">
        <v>2</v>
      </c>
      <c r="D241" s="54">
        <v>3</v>
      </c>
      <c r="E241" s="54">
        <v>4</v>
      </c>
      <c r="F241" s="54">
        <v>5</v>
      </c>
      <c r="G241" s="54">
        <v>6</v>
      </c>
      <c r="H241" s="54">
        <v>7</v>
      </c>
      <c r="I241" s="54">
        <v>8</v>
      </c>
      <c r="J241" s="54">
        <v>9</v>
      </c>
      <c r="K241" s="55" t="s">
        <v>11</v>
      </c>
      <c r="L241" s="3"/>
      <c r="M241" s="3"/>
      <c r="O241" s="3"/>
      <c r="P241" s="15"/>
      <c r="Q241" s="15"/>
      <c r="R241" s="3"/>
    </row>
    <row r="242" spans="1:18" ht="12.75" customHeight="1">
      <c r="A242" s="29" t="s">
        <v>22</v>
      </c>
      <c r="B242" s="26">
        <v>11</v>
      </c>
      <c r="K242" s="31"/>
      <c r="L242" s="3"/>
      <c r="M242" s="3"/>
      <c r="O242" s="3"/>
      <c r="P242" s="18">
        <f>B242</f>
        <v>11</v>
      </c>
      <c r="Q242" s="15"/>
      <c r="R242" s="3"/>
    </row>
    <row r="243" spans="1:18" ht="12.75" customHeight="1">
      <c r="A243" s="29" t="s">
        <v>23</v>
      </c>
      <c r="C243" s="26">
        <v>8</v>
      </c>
      <c r="K243" s="31"/>
      <c r="L243" s="3"/>
      <c r="M243" s="3"/>
      <c r="N243" s="3"/>
      <c r="O243" s="3">
        <f>C243/B242</f>
        <v>0.72727272727272729</v>
      </c>
      <c r="P243" s="22">
        <v>8</v>
      </c>
      <c r="Q243" s="23">
        <f t="shared" ref="Q243:Q250" si="72">P243/P242</f>
        <v>0.72727272727272729</v>
      </c>
      <c r="R243" s="3">
        <f t="shared" ref="R243:R250" si="73">100%-Q243</f>
        <v>0.27272727272727271</v>
      </c>
    </row>
    <row r="244" spans="1:18" ht="12.75" customHeight="1">
      <c r="A244" s="29" t="s">
        <v>48</v>
      </c>
      <c r="D244" s="26">
        <v>3</v>
      </c>
      <c r="K244" s="31"/>
      <c r="L244" s="3"/>
      <c r="M244" s="3"/>
      <c r="O244" s="3">
        <f>D244/C243</f>
        <v>0.375</v>
      </c>
      <c r="P244" s="22">
        <v>6</v>
      </c>
      <c r="Q244" s="23">
        <f t="shared" si="72"/>
        <v>0.75</v>
      </c>
      <c r="R244" s="3">
        <f t="shared" si="73"/>
        <v>0.25</v>
      </c>
    </row>
    <row r="245" spans="1:18" ht="12.75" customHeight="1">
      <c r="A245" s="29" t="s">
        <v>49</v>
      </c>
      <c r="E245" s="26">
        <v>1</v>
      </c>
      <c r="K245" s="31"/>
      <c r="L245" s="3"/>
      <c r="M245" s="3"/>
      <c r="O245" s="3">
        <f>E245/D244</f>
        <v>0.33333333333333331</v>
      </c>
      <c r="P245" s="22">
        <v>2</v>
      </c>
      <c r="Q245" s="23">
        <f t="shared" si="72"/>
        <v>0.33333333333333331</v>
      </c>
      <c r="R245" s="3">
        <f t="shared" si="73"/>
        <v>0.66666666666666674</v>
      </c>
    </row>
    <row r="246" spans="1:18" ht="12.75" customHeight="1">
      <c r="A246" s="29" t="s">
        <v>50</v>
      </c>
      <c r="F246" s="26">
        <v>1</v>
      </c>
      <c r="K246" s="31"/>
      <c r="L246" s="3"/>
      <c r="M246" s="3"/>
      <c r="O246" s="3">
        <f>F246/E245</f>
        <v>1</v>
      </c>
      <c r="P246" s="22">
        <v>1</v>
      </c>
      <c r="Q246" s="23">
        <f t="shared" si="72"/>
        <v>0.5</v>
      </c>
      <c r="R246" s="3">
        <f t="shared" si="73"/>
        <v>0.5</v>
      </c>
    </row>
    <row r="247" spans="1:18" ht="12.75" customHeight="1">
      <c r="A247" s="29" t="s">
        <v>51</v>
      </c>
      <c r="G247" s="26">
        <v>1</v>
      </c>
      <c r="K247" s="31"/>
      <c r="L247" s="3"/>
      <c r="M247" s="3"/>
      <c r="O247" s="3">
        <f>G247/F246</f>
        <v>1</v>
      </c>
      <c r="P247" s="22">
        <v>1</v>
      </c>
      <c r="Q247" s="23">
        <f t="shared" si="72"/>
        <v>1</v>
      </c>
      <c r="R247" s="3">
        <f t="shared" si="73"/>
        <v>0</v>
      </c>
    </row>
    <row r="248" spans="1:18" ht="12.75" customHeight="1">
      <c r="A248" s="29" t="s">
        <v>52</v>
      </c>
      <c r="H248" s="26">
        <v>1</v>
      </c>
      <c r="K248" s="31"/>
      <c r="L248" s="3"/>
      <c r="M248" s="3"/>
      <c r="O248" s="3">
        <f>H248/G247</f>
        <v>1</v>
      </c>
      <c r="P248" s="22">
        <v>1</v>
      </c>
      <c r="Q248" s="23">
        <f t="shared" si="72"/>
        <v>1</v>
      </c>
      <c r="R248" s="3">
        <f t="shared" si="73"/>
        <v>0</v>
      </c>
    </row>
    <row r="249" spans="1:18" ht="12.75" customHeight="1">
      <c r="A249" s="29" t="s">
        <v>53</v>
      </c>
      <c r="I249" s="26">
        <v>1</v>
      </c>
      <c r="K249" s="31"/>
      <c r="L249" s="3"/>
      <c r="M249" s="3"/>
      <c r="O249" s="3">
        <f>I249/H248</f>
        <v>1</v>
      </c>
      <c r="P249" s="22">
        <v>1</v>
      </c>
      <c r="Q249" s="23">
        <f t="shared" si="72"/>
        <v>1</v>
      </c>
      <c r="R249" s="3">
        <f t="shared" si="73"/>
        <v>0</v>
      </c>
    </row>
    <row r="250" spans="1:18" ht="12.75" customHeight="1">
      <c r="A250" s="29" t="s">
        <v>54</v>
      </c>
      <c r="J250" s="26">
        <v>1</v>
      </c>
      <c r="K250" s="31">
        <v>1</v>
      </c>
      <c r="L250" s="3"/>
      <c r="M250" s="3"/>
      <c r="O250" s="3">
        <f>J250/I249</f>
        <v>1</v>
      </c>
      <c r="P250" s="22">
        <v>1</v>
      </c>
      <c r="Q250" s="23">
        <f t="shared" si="72"/>
        <v>1</v>
      </c>
      <c r="R250" s="3">
        <f t="shared" si="73"/>
        <v>0</v>
      </c>
    </row>
    <row r="251" spans="1:18" ht="12.75" customHeight="1">
      <c r="A251" s="29" t="s">
        <v>55</v>
      </c>
      <c r="K251" s="31"/>
      <c r="L251" s="3"/>
      <c r="M251" s="3"/>
      <c r="O251" s="3"/>
      <c r="P251" s="22"/>
      <c r="Q251" s="23"/>
      <c r="R251" s="3"/>
    </row>
    <row r="252" spans="1:18" ht="12.75" customHeight="1">
      <c r="A252" s="29" t="s">
        <v>56</v>
      </c>
      <c r="K252" s="31"/>
      <c r="L252" s="3"/>
      <c r="M252" s="3"/>
      <c r="O252" s="3"/>
      <c r="P252" s="22"/>
      <c r="Q252" s="23"/>
      <c r="R252" s="3"/>
    </row>
    <row r="253" spans="1:18" ht="12.75" customHeight="1">
      <c r="A253" s="29" t="s">
        <v>57</v>
      </c>
      <c r="K253" s="31"/>
      <c r="L253" s="3"/>
      <c r="M253" s="3"/>
      <c r="O253" s="3"/>
      <c r="P253" s="22"/>
      <c r="Q253" s="23"/>
      <c r="R253" s="3"/>
    </row>
    <row r="254" spans="1:18" ht="12.75" customHeight="1">
      <c r="A254" s="29" t="s">
        <v>27</v>
      </c>
      <c r="K254" s="31"/>
      <c r="L254" s="3"/>
      <c r="M254" s="3"/>
      <c r="O254" s="3"/>
      <c r="P254" s="22"/>
      <c r="Q254" s="23"/>
      <c r="R254" s="3"/>
    </row>
    <row r="255" spans="1:18" ht="12.75" customHeight="1">
      <c r="A255" s="29"/>
      <c r="K255" s="26">
        <f>SUM(K250)</f>
        <v>1</v>
      </c>
      <c r="L255" s="3">
        <f>K250/B242</f>
        <v>9.0909090909090912E-2</v>
      </c>
      <c r="M255" s="3">
        <f>K255/B242</f>
        <v>9.0909090909090912E-2</v>
      </c>
      <c r="N255" s="3">
        <f>M255-L255</f>
        <v>0</v>
      </c>
      <c r="O255" s="3"/>
    </row>
    <row r="256" spans="1:18" ht="12.75" customHeight="1">
      <c r="A256" s="40" t="s">
        <v>75</v>
      </c>
      <c r="L256" s="3"/>
      <c r="M256" s="3"/>
      <c r="O256" s="3"/>
    </row>
    <row r="257" spans="1:18" ht="25.5" customHeight="1">
      <c r="B257" s="302" t="s">
        <v>2</v>
      </c>
      <c r="C257" s="303"/>
      <c r="D257" s="303"/>
      <c r="E257" s="303"/>
      <c r="F257" s="303"/>
      <c r="G257" s="303"/>
      <c r="H257" s="303"/>
      <c r="I257" s="303"/>
      <c r="J257" s="303"/>
      <c r="L257" s="7" t="s">
        <v>3</v>
      </c>
      <c r="M257" s="7" t="s">
        <v>4</v>
      </c>
      <c r="N257" s="52" t="s">
        <v>5</v>
      </c>
      <c r="O257" s="7" t="s">
        <v>6</v>
      </c>
      <c r="P257" s="6" t="s">
        <v>7</v>
      </c>
      <c r="Q257" s="6" t="s">
        <v>8</v>
      </c>
      <c r="R257" s="7" t="s">
        <v>9</v>
      </c>
    </row>
    <row r="258" spans="1:18" ht="12.75" customHeight="1">
      <c r="A258" s="53" t="s">
        <v>10</v>
      </c>
      <c r="B258" s="54">
        <v>1</v>
      </c>
      <c r="C258" s="54">
        <v>2</v>
      </c>
      <c r="D258" s="54">
        <v>3</v>
      </c>
      <c r="E258" s="54">
        <v>4</v>
      </c>
      <c r="F258" s="54">
        <v>5</v>
      </c>
      <c r="G258" s="54">
        <v>6</v>
      </c>
      <c r="H258" s="54">
        <v>7</v>
      </c>
      <c r="I258" s="54">
        <v>8</v>
      </c>
      <c r="J258" s="54">
        <v>9</v>
      </c>
      <c r="K258" s="55" t="s">
        <v>11</v>
      </c>
      <c r="L258" s="3"/>
      <c r="M258" s="3"/>
      <c r="O258" s="3"/>
      <c r="P258" s="15"/>
      <c r="Q258" s="15"/>
      <c r="R258" s="3"/>
    </row>
    <row r="259" spans="1:18" ht="12.75" customHeight="1">
      <c r="A259" s="29" t="s">
        <v>23</v>
      </c>
      <c r="B259" s="26">
        <v>29</v>
      </c>
      <c r="K259" s="31"/>
      <c r="L259" s="3"/>
      <c r="M259" s="3"/>
      <c r="O259" s="3"/>
      <c r="P259" s="18">
        <f>B259</f>
        <v>29</v>
      </c>
      <c r="Q259" s="15"/>
      <c r="R259" s="3"/>
    </row>
    <row r="260" spans="1:18" ht="12.75" customHeight="1">
      <c r="A260" s="29" t="s">
        <v>48</v>
      </c>
      <c r="C260" s="26">
        <v>24</v>
      </c>
      <c r="K260" s="31"/>
      <c r="L260" s="3"/>
      <c r="M260" s="3"/>
      <c r="N260" s="3"/>
      <c r="O260" s="3">
        <f>C260/B259</f>
        <v>0.82758620689655171</v>
      </c>
      <c r="P260" s="22">
        <v>24</v>
      </c>
      <c r="Q260" s="23">
        <f t="shared" ref="Q260:Q267" si="74">P260/P259</f>
        <v>0.82758620689655171</v>
      </c>
      <c r="R260" s="3">
        <f t="shared" ref="R260:R267" si="75">100%-Q260</f>
        <v>0.17241379310344829</v>
      </c>
    </row>
    <row r="261" spans="1:18" ht="12.75" customHeight="1">
      <c r="A261" s="29" t="s">
        <v>49</v>
      </c>
      <c r="D261" s="26">
        <v>13</v>
      </c>
      <c r="K261" s="31"/>
      <c r="L261" s="3"/>
      <c r="M261" s="3"/>
      <c r="O261" s="3">
        <f>D261/C260</f>
        <v>0.54166666666666663</v>
      </c>
      <c r="P261" s="22">
        <v>19</v>
      </c>
      <c r="Q261" s="23">
        <f t="shared" si="74"/>
        <v>0.79166666666666663</v>
      </c>
      <c r="R261" s="3">
        <f t="shared" si="75"/>
        <v>0.20833333333333337</v>
      </c>
    </row>
    <row r="262" spans="1:18" ht="12.75" customHeight="1">
      <c r="A262" s="29" t="s">
        <v>50</v>
      </c>
      <c r="E262" s="26">
        <v>11</v>
      </c>
      <c r="K262" s="31"/>
      <c r="L262" s="3"/>
      <c r="M262" s="3"/>
      <c r="O262" s="3">
        <f>E262/D261</f>
        <v>0.84615384615384615</v>
      </c>
      <c r="P262" s="22">
        <v>17</v>
      </c>
      <c r="Q262" s="23">
        <f t="shared" si="74"/>
        <v>0.89473684210526316</v>
      </c>
      <c r="R262" s="3">
        <f t="shared" si="75"/>
        <v>0.10526315789473684</v>
      </c>
    </row>
    <row r="263" spans="1:18" ht="12.75" customHeight="1">
      <c r="A263" s="29" t="s">
        <v>51</v>
      </c>
      <c r="F263" s="26">
        <v>11</v>
      </c>
      <c r="K263" s="31"/>
      <c r="L263" s="3"/>
      <c r="M263" s="3"/>
      <c r="O263" s="3">
        <f>F263/E262</f>
        <v>1</v>
      </c>
      <c r="P263" s="22">
        <v>16</v>
      </c>
      <c r="Q263" s="23">
        <f t="shared" si="74"/>
        <v>0.94117647058823528</v>
      </c>
      <c r="R263" s="3">
        <f t="shared" si="75"/>
        <v>5.8823529411764719E-2</v>
      </c>
    </row>
    <row r="264" spans="1:18" ht="12.75" customHeight="1">
      <c r="A264" s="29" t="s">
        <v>52</v>
      </c>
      <c r="G264" s="26">
        <v>10</v>
      </c>
      <c r="K264" s="31"/>
      <c r="L264" s="3"/>
      <c r="M264" s="3"/>
      <c r="O264" s="3">
        <f>G264/F263</f>
        <v>0.90909090909090906</v>
      </c>
      <c r="P264" s="22">
        <v>16</v>
      </c>
      <c r="Q264" s="23">
        <f t="shared" si="74"/>
        <v>1</v>
      </c>
      <c r="R264" s="3">
        <f t="shared" si="75"/>
        <v>0</v>
      </c>
    </row>
    <row r="265" spans="1:18" ht="12.75" customHeight="1">
      <c r="A265" s="29" t="s">
        <v>53</v>
      </c>
      <c r="H265" s="26">
        <v>9</v>
      </c>
      <c r="K265" s="31"/>
      <c r="L265" s="3"/>
      <c r="M265" s="3"/>
      <c r="O265" s="3">
        <f>H265/G264</f>
        <v>0.9</v>
      </c>
      <c r="P265" s="22">
        <v>16</v>
      </c>
      <c r="Q265" s="23">
        <f t="shared" si="74"/>
        <v>1</v>
      </c>
      <c r="R265" s="3">
        <f t="shared" si="75"/>
        <v>0</v>
      </c>
    </row>
    <row r="266" spans="1:18" ht="12.75" customHeight="1">
      <c r="A266" s="29" t="s">
        <v>54</v>
      </c>
      <c r="I266" s="26">
        <v>9</v>
      </c>
      <c r="K266" s="31"/>
      <c r="L266" s="3"/>
      <c r="M266" s="3"/>
      <c r="O266" s="3">
        <f>I266/H265</f>
        <v>1</v>
      </c>
      <c r="P266" s="22">
        <v>16</v>
      </c>
      <c r="Q266" s="23">
        <f t="shared" si="74"/>
        <v>1</v>
      </c>
      <c r="R266" s="3">
        <f t="shared" si="75"/>
        <v>0</v>
      </c>
    </row>
    <row r="267" spans="1:18" ht="12.75" customHeight="1">
      <c r="A267" s="29" t="s">
        <v>55</v>
      </c>
      <c r="J267" s="26">
        <v>8</v>
      </c>
      <c r="K267" s="31">
        <v>8</v>
      </c>
      <c r="L267" s="3"/>
      <c r="M267" s="3"/>
      <c r="O267" s="3">
        <f>J267/I266</f>
        <v>0.88888888888888884</v>
      </c>
      <c r="P267" s="22">
        <v>16</v>
      </c>
      <c r="Q267" s="23">
        <f t="shared" si="74"/>
        <v>1</v>
      </c>
      <c r="R267" s="3">
        <f t="shared" si="75"/>
        <v>0</v>
      </c>
    </row>
    <row r="268" spans="1:18" ht="12.75" customHeight="1">
      <c r="A268" s="29" t="s">
        <v>56</v>
      </c>
      <c r="J268" s="26">
        <v>4</v>
      </c>
      <c r="K268" s="31">
        <v>3</v>
      </c>
      <c r="L268" s="3"/>
      <c r="M268" s="3"/>
      <c r="O268" s="3"/>
      <c r="P268" s="22">
        <v>7</v>
      </c>
      <c r="Q268" s="23"/>
      <c r="R268" s="3"/>
    </row>
    <row r="269" spans="1:18" ht="12.75" customHeight="1">
      <c r="A269" s="29" t="s">
        <v>57</v>
      </c>
      <c r="J269" s="26">
        <v>4</v>
      </c>
      <c r="K269" s="31">
        <v>3</v>
      </c>
      <c r="L269" s="3"/>
      <c r="M269" s="3"/>
      <c r="O269" s="3"/>
      <c r="P269" s="22">
        <v>5</v>
      </c>
      <c r="Q269" s="23"/>
      <c r="R269" s="3"/>
    </row>
    <row r="270" spans="1:18" ht="12.75" customHeight="1">
      <c r="A270" s="29"/>
      <c r="K270" s="31"/>
      <c r="L270" s="3"/>
      <c r="M270" s="3"/>
      <c r="O270" s="3"/>
      <c r="P270" s="22"/>
      <c r="Q270" s="23"/>
      <c r="R270" s="3"/>
    </row>
    <row r="271" spans="1:18" ht="12.75" customHeight="1">
      <c r="K271" s="26">
        <f>SUM(K267:K268)</f>
        <v>11</v>
      </c>
      <c r="L271" s="3">
        <f>K267/B259</f>
        <v>0.27586206896551724</v>
      </c>
      <c r="M271" s="3">
        <f>K271/B259</f>
        <v>0.37931034482758619</v>
      </c>
      <c r="N271" s="3">
        <f>M271-L271</f>
        <v>0.10344827586206895</v>
      </c>
      <c r="O271" s="3"/>
    </row>
    <row r="272" spans="1:18" ht="12.75" customHeight="1">
      <c r="A272" s="40" t="s">
        <v>77</v>
      </c>
      <c r="L272" s="3"/>
      <c r="M272" s="3"/>
      <c r="O272" s="3"/>
    </row>
    <row r="273" spans="1:18" ht="25.5" customHeight="1">
      <c r="B273" s="302" t="s">
        <v>2</v>
      </c>
      <c r="C273" s="303"/>
      <c r="D273" s="303"/>
      <c r="E273" s="303"/>
      <c r="F273" s="303"/>
      <c r="G273" s="303"/>
      <c r="H273" s="303"/>
      <c r="I273" s="303"/>
      <c r="J273" s="303"/>
      <c r="L273" s="7" t="s">
        <v>3</v>
      </c>
      <c r="M273" s="7" t="s">
        <v>4</v>
      </c>
      <c r="N273" s="52" t="s">
        <v>5</v>
      </c>
      <c r="O273" s="7" t="s">
        <v>6</v>
      </c>
      <c r="P273" s="6" t="s">
        <v>7</v>
      </c>
      <c r="Q273" s="6" t="s">
        <v>8</v>
      </c>
      <c r="R273" s="7" t="s">
        <v>9</v>
      </c>
    </row>
    <row r="274" spans="1:18" ht="12.75" customHeight="1">
      <c r="A274" s="53" t="s">
        <v>10</v>
      </c>
      <c r="B274" s="54">
        <v>1</v>
      </c>
      <c r="C274" s="54">
        <v>2</v>
      </c>
      <c r="D274" s="54">
        <v>3</v>
      </c>
      <c r="E274" s="54">
        <v>4</v>
      </c>
      <c r="F274" s="54">
        <v>5</v>
      </c>
      <c r="G274" s="54">
        <v>6</v>
      </c>
      <c r="H274" s="54">
        <v>7</v>
      </c>
      <c r="I274" s="54">
        <v>8</v>
      </c>
      <c r="J274" s="54">
        <v>9</v>
      </c>
      <c r="K274" s="55" t="s">
        <v>11</v>
      </c>
      <c r="L274" s="3"/>
      <c r="M274" s="3"/>
      <c r="O274" s="3"/>
      <c r="P274" s="15"/>
      <c r="Q274" s="15"/>
      <c r="R274" s="3"/>
    </row>
    <row r="275" spans="1:18" ht="12.75" customHeight="1">
      <c r="A275" s="29" t="s">
        <v>48</v>
      </c>
      <c r="B275" s="26">
        <v>13</v>
      </c>
      <c r="K275" s="31"/>
      <c r="L275" s="3"/>
      <c r="M275" s="3"/>
      <c r="O275" s="3"/>
      <c r="P275" s="18">
        <f>B275</f>
        <v>13</v>
      </c>
      <c r="Q275" s="15"/>
      <c r="R275" s="3"/>
    </row>
    <row r="276" spans="1:18" ht="12.75" customHeight="1">
      <c r="A276" s="29" t="s">
        <v>49</v>
      </c>
      <c r="C276" s="26">
        <v>10</v>
      </c>
      <c r="K276" s="31"/>
      <c r="L276" s="3"/>
      <c r="M276" s="3"/>
      <c r="N276" s="3"/>
      <c r="O276" s="3">
        <f>C276/B275</f>
        <v>0.76923076923076927</v>
      </c>
      <c r="P276" s="22">
        <v>10</v>
      </c>
      <c r="Q276" s="23">
        <f t="shared" ref="Q276:Q283" si="76">P276/P275</f>
        <v>0.76923076923076927</v>
      </c>
      <c r="R276" s="3">
        <f t="shared" ref="R276:R283" si="77">100%-Q276</f>
        <v>0.23076923076923073</v>
      </c>
    </row>
    <row r="277" spans="1:18" ht="12.75" customHeight="1">
      <c r="A277" s="29" t="s">
        <v>50</v>
      </c>
      <c r="D277" s="26">
        <v>4</v>
      </c>
      <c r="K277" s="31"/>
      <c r="L277" s="3"/>
      <c r="M277" s="3"/>
      <c r="O277" s="3">
        <f>D277/C276</f>
        <v>0.4</v>
      </c>
      <c r="P277" s="22">
        <v>8</v>
      </c>
      <c r="Q277" s="23">
        <f t="shared" si="76"/>
        <v>0.8</v>
      </c>
      <c r="R277" s="3">
        <f t="shared" si="77"/>
        <v>0.19999999999999996</v>
      </c>
    </row>
    <row r="278" spans="1:18" ht="12.75" customHeight="1">
      <c r="A278" s="29" t="s">
        <v>51</v>
      </c>
      <c r="E278" s="26">
        <v>2</v>
      </c>
      <c r="K278" s="31"/>
      <c r="L278" s="3"/>
      <c r="M278" s="3"/>
      <c r="O278" s="3">
        <f>E278/D277</f>
        <v>0.5</v>
      </c>
      <c r="P278" s="22">
        <v>8</v>
      </c>
      <c r="Q278" s="23">
        <f t="shared" si="76"/>
        <v>1</v>
      </c>
      <c r="R278" s="3">
        <f t="shared" si="77"/>
        <v>0</v>
      </c>
    </row>
    <row r="279" spans="1:18" ht="12.75" customHeight="1">
      <c r="A279" s="29" t="s">
        <v>52</v>
      </c>
      <c r="F279" s="26">
        <v>4</v>
      </c>
      <c r="K279" s="31"/>
      <c r="L279" s="3"/>
      <c r="M279" s="3"/>
      <c r="O279" s="3">
        <f>F279/E278</f>
        <v>2</v>
      </c>
      <c r="P279" s="22">
        <v>8</v>
      </c>
      <c r="Q279" s="23">
        <f t="shared" si="76"/>
        <v>1</v>
      </c>
      <c r="R279" s="3">
        <f t="shared" si="77"/>
        <v>0</v>
      </c>
    </row>
    <row r="280" spans="1:18" ht="12.75" customHeight="1">
      <c r="A280" s="29" t="s">
        <v>53</v>
      </c>
      <c r="G280" s="26">
        <v>3</v>
      </c>
      <c r="K280" s="31"/>
      <c r="L280" s="3"/>
      <c r="M280" s="3"/>
      <c r="O280" s="3">
        <f>G280/F279</f>
        <v>0.75</v>
      </c>
      <c r="P280" s="22">
        <v>8</v>
      </c>
      <c r="Q280" s="23">
        <f t="shared" si="76"/>
        <v>1</v>
      </c>
      <c r="R280" s="3">
        <f t="shared" si="77"/>
        <v>0</v>
      </c>
    </row>
    <row r="281" spans="1:18" ht="12.75" customHeight="1">
      <c r="A281" s="29" t="s">
        <v>54</v>
      </c>
      <c r="H281" s="26">
        <v>2</v>
      </c>
      <c r="K281" s="31"/>
      <c r="L281" s="3"/>
      <c r="M281" s="3"/>
      <c r="O281" s="3">
        <f>H281/G280</f>
        <v>0.66666666666666663</v>
      </c>
      <c r="P281" s="22">
        <v>8</v>
      </c>
      <c r="Q281" s="23">
        <f t="shared" si="76"/>
        <v>1</v>
      </c>
      <c r="R281" s="3">
        <f t="shared" si="77"/>
        <v>0</v>
      </c>
    </row>
    <row r="282" spans="1:18" ht="12.75" customHeight="1">
      <c r="A282" s="29" t="s">
        <v>55</v>
      </c>
      <c r="I282" s="26">
        <v>2</v>
      </c>
      <c r="K282" s="31"/>
      <c r="L282" s="3"/>
      <c r="M282" s="3"/>
      <c r="O282" s="3">
        <f>I282/H281</f>
        <v>1</v>
      </c>
      <c r="P282" s="22">
        <v>8</v>
      </c>
      <c r="Q282" s="23">
        <f t="shared" si="76"/>
        <v>1</v>
      </c>
      <c r="R282" s="3">
        <f t="shared" si="77"/>
        <v>0</v>
      </c>
    </row>
    <row r="283" spans="1:18" ht="12.75" customHeight="1">
      <c r="A283" s="29" t="s">
        <v>56</v>
      </c>
      <c r="J283" s="26">
        <v>2</v>
      </c>
      <c r="K283" s="31">
        <v>2</v>
      </c>
      <c r="L283" s="3"/>
      <c r="M283" s="3"/>
      <c r="O283" s="3">
        <f>J283/I282</f>
        <v>1</v>
      </c>
      <c r="P283" s="22">
        <v>8</v>
      </c>
      <c r="Q283" s="23">
        <f t="shared" si="76"/>
        <v>1</v>
      </c>
      <c r="R283" s="3">
        <f t="shared" si="77"/>
        <v>0</v>
      </c>
    </row>
    <row r="284" spans="1:18" ht="12.75" customHeight="1">
      <c r="A284" s="29" t="s">
        <v>57</v>
      </c>
      <c r="J284" s="26">
        <v>1</v>
      </c>
      <c r="K284" s="31">
        <v>1</v>
      </c>
      <c r="L284" s="3"/>
      <c r="M284" s="3"/>
      <c r="O284" s="3"/>
      <c r="P284" s="22">
        <v>5</v>
      </c>
      <c r="Q284" s="23"/>
      <c r="R284" s="3"/>
    </row>
    <row r="285" spans="1:18" ht="12.75" customHeight="1">
      <c r="A285" s="29" t="s">
        <v>69</v>
      </c>
      <c r="J285" s="26">
        <v>3</v>
      </c>
      <c r="K285" s="31">
        <v>1</v>
      </c>
      <c r="L285" s="3"/>
      <c r="M285" s="3"/>
      <c r="O285" s="3"/>
      <c r="P285" s="22">
        <v>4</v>
      </c>
      <c r="Q285" s="23"/>
      <c r="R285" s="3"/>
    </row>
    <row r="286" spans="1:18" ht="12.75" customHeight="1">
      <c r="A286" s="29" t="s">
        <v>70</v>
      </c>
      <c r="J286" s="26">
        <v>3</v>
      </c>
      <c r="K286" s="31">
        <v>3</v>
      </c>
      <c r="L286" s="3"/>
      <c r="M286" s="3"/>
      <c r="O286" s="3"/>
      <c r="P286" s="22">
        <v>3</v>
      </c>
      <c r="Q286" s="23"/>
      <c r="R286" s="3"/>
    </row>
    <row r="287" spans="1:18" ht="12.75" customHeight="1">
      <c r="K287" s="26">
        <f>SUM(K283:K286)</f>
        <v>7</v>
      </c>
      <c r="L287" s="3">
        <f>K283/B275</f>
        <v>0.15384615384615385</v>
      </c>
      <c r="M287" s="3">
        <f>K287/B275</f>
        <v>0.53846153846153844</v>
      </c>
      <c r="N287" s="3">
        <f>M287-L287</f>
        <v>0.38461538461538458</v>
      </c>
      <c r="O287" s="3"/>
    </row>
    <row r="288" spans="1:18" ht="12.75" customHeight="1">
      <c r="A288" s="40" t="s">
        <v>78</v>
      </c>
      <c r="L288" s="3"/>
      <c r="M288" s="3"/>
      <c r="O288" s="3"/>
    </row>
    <row r="289" spans="1:18" ht="25.5" customHeight="1">
      <c r="B289" s="302" t="s">
        <v>2</v>
      </c>
      <c r="C289" s="303"/>
      <c r="D289" s="303"/>
      <c r="E289" s="303"/>
      <c r="F289" s="303"/>
      <c r="G289" s="303"/>
      <c r="H289" s="303"/>
      <c r="I289" s="303"/>
      <c r="J289" s="303"/>
      <c r="L289" s="7" t="s">
        <v>3</v>
      </c>
      <c r="M289" s="7" t="s">
        <v>4</v>
      </c>
      <c r="N289" s="52" t="s">
        <v>5</v>
      </c>
      <c r="O289" s="7" t="s">
        <v>6</v>
      </c>
      <c r="P289" s="6" t="s">
        <v>7</v>
      </c>
      <c r="Q289" s="6" t="s">
        <v>8</v>
      </c>
      <c r="R289" s="7" t="s">
        <v>9</v>
      </c>
    </row>
    <row r="290" spans="1:18" ht="12.75" customHeight="1">
      <c r="A290" s="53" t="s">
        <v>10</v>
      </c>
      <c r="B290" s="54">
        <v>1</v>
      </c>
      <c r="C290" s="54">
        <v>2</v>
      </c>
      <c r="D290" s="54">
        <v>3</v>
      </c>
      <c r="E290" s="54">
        <v>4</v>
      </c>
      <c r="F290" s="54">
        <v>5</v>
      </c>
      <c r="G290" s="54">
        <v>6</v>
      </c>
      <c r="H290" s="54">
        <v>7</v>
      </c>
      <c r="I290" s="54">
        <v>8</v>
      </c>
      <c r="J290" s="54">
        <v>9</v>
      </c>
      <c r="K290" s="55" t="s">
        <v>11</v>
      </c>
      <c r="L290" s="3"/>
      <c r="M290" s="3"/>
      <c r="O290" s="3"/>
      <c r="P290" s="15"/>
      <c r="Q290" s="15"/>
      <c r="R290" s="3"/>
    </row>
    <row r="291" spans="1:18" ht="12.75" customHeight="1">
      <c r="A291" s="29" t="s">
        <v>49</v>
      </c>
      <c r="B291" s="26">
        <v>18</v>
      </c>
      <c r="K291" s="31"/>
      <c r="L291" s="3"/>
      <c r="M291" s="3"/>
      <c r="O291" s="3"/>
      <c r="P291" s="18">
        <f>B291</f>
        <v>18</v>
      </c>
      <c r="Q291" s="15"/>
      <c r="R291" s="3"/>
    </row>
    <row r="292" spans="1:18" ht="12.75" customHeight="1">
      <c r="A292" s="29" t="s">
        <v>50</v>
      </c>
      <c r="C292" s="26">
        <v>12</v>
      </c>
      <c r="K292" s="31"/>
      <c r="L292" s="3"/>
      <c r="M292" s="3"/>
      <c r="N292" s="3"/>
      <c r="O292" s="3">
        <f>C292/B291</f>
        <v>0.66666666666666663</v>
      </c>
      <c r="P292" s="22">
        <v>12</v>
      </c>
      <c r="Q292" s="23">
        <f t="shared" ref="Q292:Q299" si="78">P292/P291</f>
        <v>0.66666666666666663</v>
      </c>
      <c r="R292" s="3">
        <f t="shared" ref="R292:R299" si="79">100%-Q292</f>
        <v>0.33333333333333337</v>
      </c>
    </row>
    <row r="293" spans="1:18" ht="12.75" customHeight="1">
      <c r="A293" s="29" t="s">
        <v>51</v>
      </c>
      <c r="D293" s="26">
        <v>10</v>
      </c>
      <c r="K293" s="31"/>
      <c r="L293" s="3"/>
      <c r="M293" s="3"/>
      <c r="O293" s="3">
        <f>D293/C292</f>
        <v>0.83333333333333337</v>
      </c>
      <c r="P293" s="22">
        <v>10</v>
      </c>
      <c r="Q293" s="23">
        <f t="shared" si="78"/>
        <v>0.83333333333333337</v>
      </c>
      <c r="R293" s="3">
        <f t="shared" si="79"/>
        <v>0.16666666666666663</v>
      </c>
    </row>
    <row r="294" spans="1:18" ht="12.75" customHeight="1">
      <c r="A294" s="29" t="s">
        <v>52</v>
      </c>
      <c r="E294" s="26">
        <v>8</v>
      </c>
      <c r="K294" s="31"/>
      <c r="L294" s="3"/>
      <c r="M294" s="3"/>
      <c r="O294" s="3">
        <f>E294/D293</f>
        <v>0.8</v>
      </c>
      <c r="P294" s="22">
        <v>10</v>
      </c>
      <c r="Q294" s="23">
        <f t="shared" si="78"/>
        <v>1</v>
      </c>
      <c r="R294" s="3">
        <f t="shared" si="79"/>
        <v>0</v>
      </c>
    </row>
    <row r="295" spans="1:18" ht="12.75" customHeight="1">
      <c r="A295" s="29" t="s">
        <v>53</v>
      </c>
      <c r="F295" s="26">
        <v>6</v>
      </c>
      <c r="K295" s="31"/>
      <c r="L295" s="3"/>
      <c r="M295" s="3"/>
      <c r="O295" s="3">
        <f>F295/E294</f>
        <v>0.75</v>
      </c>
      <c r="P295" s="22">
        <v>9</v>
      </c>
      <c r="Q295" s="23">
        <f t="shared" si="78"/>
        <v>0.9</v>
      </c>
      <c r="R295" s="3">
        <f t="shared" si="79"/>
        <v>9.9999999999999978E-2</v>
      </c>
    </row>
    <row r="296" spans="1:18" ht="12.75" customHeight="1">
      <c r="A296" s="29" t="s">
        <v>54</v>
      </c>
      <c r="G296" s="26">
        <v>6</v>
      </c>
      <c r="K296" s="31"/>
      <c r="L296" s="3"/>
      <c r="M296" s="3"/>
      <c r="O296" s="3">
        <f>G296/F295</f>
        <v>1</v>
      </c>
      <c r="P296" s="22">
        <v>10</v>
      </c>
      <c r="Q296" s="23">
        <f t="shared" si="78"/>
        <v>1.1111111111111112</v>
      </c>
      <c r="R296" s="3">
        <f t="shared" si="79"/>
        <v>-0.11111111111111116</v>
      </c>
    </row>
    <row r="297" spans="1:18" ht="12.75" customHeight="1">
      <c r="A297" s="29" t="s">
        <v>55</v>
      </c>
      <c r="H297" s="26">
        <v>5</v>
      </c>
      <c r="K297" s="31"/>
      <c r="L297" s="3"/>
      <c r="M297" s="3"/>
      <c r="O297" s="3">
        <f>H297/G296</f>
        <v>0.83333333333333337</v>
      </c>
      <c r="P297" s="22">
        <v>10</v>
      </c>
      <c r="Q297" s="23">
        <f t="shared" si="78"/>
        <v>1</v>
      </c>
      <c r="R297" s="3">
        <f t="shared" si="79"/>
        <v>0</v>
      </c>
    </row>
    <row r="298" spans="1:18" ht="12.75" customHeight="1">
      <c r="A298" s="29" t="s">
        <v>56</v>
      </c>
      <c r="I298" s="26">
        <v>4</v>
      </c>
      <c r="K298" s="31"/>
      <c r="L298" s="3"/>
      <c r="M298" s="3"/>
      <c r="O298" s="3">
        <f>I298/H297</f>
        <v>0.8</v>
      </c>
      <c r="P298" s="22">
        <v>10</v>
      </c>
      <c r="Q298" s="23">
        <f t="shared" si="78"/>
        <v>1</v>
      </c>
      <c r="R298" s="3">
        <f t="shared" si="79"/>
        <v>0</v>
      </c>
    </row>
    <row r="299" spans="1:18" ht="12.75" customHeight="1">
      <c r="A299" s="29" t="s">
        <v>57</v>
      </c>
      <c r="J299" s="26">
        <v>4</v>
      </c>
      <c r="K299" s="31">
        <v>3</v>
      </c>
      <c r="L299" s="3"/>
      <c r="M299" s="3"/>
      <c r="O299" s="3">
        <f>J299/I298</f>
        <v>1</v>
      </c>
      <c r="P299" s="22">
        <v>10</v>
      </c>
      <c r="Q299" s="23">
        <f t="shared" si="78"/>
        <v>1</v>
      </c>
      <c r="R299" s="3">
        <f t="shared" si="79"/>
        <v>0</v>
      </c>
    </row>
    <row r="300" spans="1:18" ht="12.75" customHeight="1">
      <c r="A300" s="29" t="s">
        <v>69</v>
      </c>
      <c r="J300" s="26">
        <v>5</v>
      </c>
      <c r="K300" s="31">
        <v>3</v>
      </c>
      <c r="L300" s="3"/>
      <c r="M300" s="3"/>
      <c r="O300" s="3"/>
      <c r="P300" s="22">
        <v>6</v>
      </c>
      <c r="Q300" s="23"/>
      <c r="R300" s="3"/>
    </row>
    <row r="301" spans="1:18" ht="12.75" customHeight="1">
      <c r="A301" s="29" t="s">
        <v>70</v>
      </c>
      <c r="J301" s="26">
        <v>3</v>
      </c>
      <c r="K301" s="31">
        <v>1</v>
      </c>
      <c r="L301" s="3"/>
      <c r="M301" s="3"/>
      <c r="O301" s="3"/>
      <c r="P301" s="22">
        <v>3</v>
      </c>
      <c r="Q301" s="23"/>
      <c r="R301" s="3"/>
    </row>
    <row r="302" spans="1:18" ht="12.75" customHeight="1">
      <c r="A302" s="29" t="s">
        <v>73</v>
      </c>
      <c r="J302" s="26">
        <v>1</v>
      </c>
      <c r="K302" s="31"/>
      <c r="L302" s="3"/>
      <c r="M302" s="3"/>
      <c r="O302" s="3"/>
      <c r="P302" s="22">
        <v>1</v>
      </c>
      <c r="Q302" s="23"/>
      <c r="R302" s="3"/>
    </row>
    <row r="303" spans="1:18" ht="12.75" customHeight="1">
      <c r="K303" s="26">
        <f>SUM(K299:K301)</f>
        <v>7</v>
      </c>
      <c r="L303" s="7">
        <f>K299/B291</f>
        <v>0.16666666666666666</v>
      </c>
      <c r="M303" s="7">
        <f>K303/B291</f>
        <v>0.3888888888888889</v>
      </c>
      <c r="N303" s="7">
        <f>M303-L303</f>
        <v>0.22222222222222224</v>
      </c>
      <c r="O303" s="7"/>
      <c r="P303" s="6"/>
      <c r="Q303" s="6"/>
      <c r="R303" s="7"/>
    </row>
    <row r="304" spans="1:18" ht="12.75" customHeight="1">
      <c r="A304" s="40" t="s">
        <v>79</v>
      </c>
      <c r="D304" s="134" t="s">
        <v>129</v>
      </c>
      <c r="L304" s="3"/>
      <c r="M304" s="3"/>
      <c r="O304" s="3"/>
      <c r="P304" s="15"/>
      <c r="Q304" s="15"/>
      <c r="R304" s="3"/>
    </row>
    <row r="305" spans="1:18" ht="12.75" customHeight="1">
      <c r="B305" s="302"/>
      <c r="C305" s="303"/>
      <c r="D305" s="303"/>
      <c r="E305" s="303"/>
      <c r="F305" s="303"/>
      <c r="G305" s="303"/>
      <c r="H305" s="303"/>
      <c r="I305" s="303"/>
      <c r="J305" s="303"/>
      <c r="L305" s="3"/>
      <c r="M305" s="3"/>
      <c r="O305" s="3"/>
      <c r="P305" s="18"/>
      <c r="Q305" s="15"/>
      <c r="R305" s="3"/>
    </row>
    <row r="306" spans="1:18" ht="12.75" customHeight="1">
      <c r="K306" s="31"/>
      <c r="L306" s="3"/>
      <c r="M306" s="3"/>
      <c r="N306" s="3"/>
      <c r="O306" s="3"/>
      <c r="P306" s="22"/>
      <c r="Q306" s="23"/>
      <c r="R306" s="3"/>
    </row>
    <row r="307" spans="1:18" ht="12.75" customHeight="1">
      <c r="L307" s="3"/>
      <c r="M307" s="3"/>
      <c r="O307" s="3"/>
    </row>
    <row r="308" spans="1:18" ht="12.75" customHeight="1">
      <c r="L308" s="3"/>
      <c r="M308" s="3"/>
      <c r="O308" s="3"/>
    </row>
    <row r="309" spans="1:18" ht="12.75" customHeight="1">
      <c r="A309" s="40" t="s">
        <v>81</v>
      </c>
      <c r="L309" s="3"/>
      <c r="M309" s="3"/>
      <c r="O309" s="3"/>
    </row>
    <row r="310" spans="1:18" ht="25.5" customHeight="1">
      <c r="B310" s="302" t="s">
        <v>2</v>
      </c>
      <c r="C310" s="303"/>
      <c r="D310" s="303"/>
      <c r="E310" s="303"/>
      <c r="F310" s="303"/>
      <c r="G310" s="303"/>
      <c r="H310" s="303"/>
      <c r="I310" s="303"/>
      <c r="J310" s="303"/>
      <c r="L310" s="7" t="s">
        <v>3</v>
      </c>
      <c r="M310" s="7" t="s">
        <v>4</v>
      </c>
      <c r="N310" s="52" t="s">
        <v>5</v>
      </c>
      <c r="O310" s="7" t="s">
        <v>6</v>
      </c>
      <c r="P310" s="6" t="s">
        <v>7</v>
      </c>
      <c r="Q310" s="6" t="s">
        <v>8</v>
      </c>
      <c r="R310" s="7" t="s">
        <v>9</v>
      </c>
    </row>
    <row r="311" spans="1:18" ht="12.75" customHeight="1">
      <c r="A311" s="53" t="s">
        <v>10</v>
      </c>
      <c r="B311" s="54">
        <v>1</v>
      </c>
      <c r="C311" s="54">
        <v>2</v>
      </c>
      <c r="D311" s="54">
        <v>3</v>
      </c>
      <c r="E311" s="54">
        <v>4</v>
      </c>
      <c r="F311" s="54">
        <v>5</v>
      </c>
      <c r="G311" s="54">
        <v>6</v>
      </c>
      <c r="H311" s="54">
        <v>7</v>
      </c>
      <c r="I311" s="54">
        <v>8</v>
      </c>
      <c r="J311" s="54">
        <v>9</v>
      </c>
      <c r="K311" s="55" t="s">
        <v>11</v>
      </c>
      <c r="L311" s="3"/>
      <c r="M311" s="3"/>
      <c r="O311" s="3"/>
      <c r="P311" s="15"/>
      <c r="Q311" s="15"/>
      <c r="R311" s="3"/>
    </row>
    <row r="312" spans="1:18" ht="12.75" customHeight="1">
      <c r="A312" s="29" t="s">
        <v>51</v>
      </c>
      <c r="B312" s="26">
        <v>14</v>
      </c>
      <c r="K312" s="31"/>
      <c r="L312" s="3"/>
      <c r="M312" s="3"/>
      <c r="O312" s="3"/>
      <c r="P312" s="18">
        <f>B312</f>
        <v>14</v>
      </c>
      <c r="Q312" s="15"/>
      <c r="R312" s="3"/>
    </row>
    <row r="313" spans="1:18" ht="12.75" customHeight="1">
      <c r="A313" s="29" t="s">
        <v>52</v>
      </c>
      <c r="C313" s="26">
        <v>13</v>
      </c>
      <c r="K313" s="31"/>
      <c r="L313" s="3"/>
      <c r="M313" s="3"/>
      <c r="N313" s="3"/>
      <c r="O313" s="3">
        <f>C313/B312</f>
        <v>0.9285714285714286</v>
      </c>
      <c r="P313" s="22">
        <v>13</v>
      </c>
      <c r="Q313" s="23">
        <f t="shared" ref="Q313:Q320" si="80">P313/P312</f>
        <v>0.9285714285714286</v>
      </c>
      <c r="R313" s="3">
        <f t="shared" ref="R313:R320" si="81">100%-Q313</f>
        <v>7.1428571428571397E-2</v>
      </c>
    </row>
    <row r="314" spans="1:18" ht="12.75" customHeight="1">
      <c r="A314" s="29" t="s">
        <v>53</v>
      </c>
      <c r="D314" s="26">
        <v>7</v>
      </c>
      <c r="K314" s="31"/>
      <c r="L314" s="3"/>
      <c r="M314" s="3"/>
      <c r="O314" s="3">
        <f>D314/C313</f>
        <v>0.53846153846153844</v>
      </c>
      <c r="P314" s="22">
        <v>12</v>
      </c>
      <c r="Q314" s="23">
        <f t="shared" si="80"/>
        <v>0.92307692307692313</v>
      </c>
      <c r="R314" s="3">
        <f t="shared" si="81"/>
        <v>7.6923076923076872E-2</v>
      </c>
    </row>
    <row r="315" spans="1:18" ht="12.75" customHeight="1">
      <c r="A315" s="29" t="s">
        <v>54</v>
      </c>
      <c r="E315" s="26">
        <v>6</v>
      </c>
      <c r="K315" s="31"/>
      <c r="L315" s="3"/>
      <c r="M315" s="3"/>
      <c r="O315" s="3">
        <f>E315/D314</f>
        <v>0.8571428571428571</v>
      </c>
      <c r="P315" s="22">
        <v>13</v>
      </c>
      <c r="Q315" s="23">
        <f t="shared" si="80"/>
        <v>1.0833333333333333</v>
      </c>
      <c r="R315" s="3">
        <f t="shared" si="81"/>
        <v>-8.3333333333333259E-2</v>
      </c>
    </row>
    <row r="316" spans="1:18" ht="12.75" customHeight="1">
      <c r="A316" s="29" t="s">
        <v>55</v>
      </c>
      <c r="F316" s="26">
        <v>5</v>
      </c>
      <c r="K316" s="31"/>
      <c r="L316" s="3"/>
      <c r="M316" s="3"/>
      <c r="O316" s="3">
        <f>F316/E315</f>
        <v>0.83333333333333337</v>
      </c>
      <c r="P316" s="22">
        <v>13</v>
      </c>
      <c r="Q316" s="23">
        <f t="shared" si="80"/>
        <v>1</v>
      </c>
      <c r="R316" s="3">
        <f t="shared" si="81"/>
        <v>0</v>
      </c>
    </row>
    <row r="317" spans="1:18" ht="12.75" customHeight="1">
      <c r="A317" s="29" t="s">
        <v>56</v>
      </c>
      <c r="G317" s="26">
        <v>4</v>
      </c>
      <c r="K317" s="31"/>
      <c r="L317" s="3"/>
      <c r="M317" s="3"/>
      <c r="O317" s="3">
        <f>G317/F316</f>
        <v>0.8</v>
      </c>
      <c r="P317" s="22">
        <v>13</v>
      </c>
      <c r="Q317" s="23">
        <f t="shared" si="80"/>
        <v>1</v>
      </c>
      <c r="R317" s="3">
        <f t="shared" si="81"/>
        <v>0</v>
      </c>
    </row>
    <row r="318" spans="1:18" ht="12.75" customHeight="1">
      <c r="A318" s="29" t="s">
        <v>57</v>
      </c>
      <c r="H318" s="26">
        <v>4</v>
      </c>
      <c r="K318" s="31"/>
      <c r="L318" s="3"/>
      <c r="M318" s="3"/>
      <c r="O318" s="3">
        <f>H318/G317</f>
        <v>1</v>
      </c>
      <c r="P318" s="22">
        <v>12</v>
      </c>
      <c r="Q318" s="23">
        <f t="shared" si="80"/>
        <v>0.92307692307692313</v>
      </c>
      <c r="R318" s="3">
        <f t="shared" si="81"/>
        <v>7.6923076923076872E-2</v>
      </c>
    </row>
    <row r="319" spans="1:18" ht="12.75" customHeight="1">
      <c r="A319" s="29" t="s">
        <v>69</v>
      </c>
      <c r="I319" s="26">
        <v>4</v>
      </c>
      <c r="K319" s="31"/>
      <c r="L319" s="3"/>
      <c r="M319" s="3"/>
      <c r="O319" s="3">
        <f>I319/H318</f>
        <v>1</v>
      </c>
      <c r="P319" s="22">
        <v>13</v>
      </c>
      <c r="Q319" s="23">
        <f t="shared" si="80"/>
        <v>1.0833333333333333</v>
      </c>
      <c r="R319" s="3">
        <f t="shared" si="81"/>
        <v>-8.3333333333333259E-2</v>
      </c>
    </row>
    <row r="320" spans="1:18" ht="12.75" customHeight="1">
      <c r="A320" s="29" t="s">
        <v>70</v>
      </c>
      <c r="J320" s="26">
        <v>4</v>
      </c>
      <c r="K320" s="31">
        <v>4</v>
      </c>
      <c r="L320" s="3"/>
      <c r="M320" s="3"/>
      <c r="O320" s="3">
        <f>J320/I319</f>
        <v>1</v>
      </c>
      <c r="P320" s="22">
        <v>12</v>
      </c>
      <c r="Q320" s="23">
        <f t="shared" si="80"/>
        <v>0.92307692307692313</v>
      </c>
      <c r="R320" s="3">
        <f t="shared" si="81"/>
        <v>7.6923076923076872E-2</v>
      </c>
    </row>
    <row r="321" spans="1:18" ht="12.75" customHeight="1">
      <c r="A321" s="29" t="s">
        <v>73</v>
      </c>
      <c r="J321" s="26">
        <v>6</v>
      </c>
      <c r="K321" s="31">
        <v>5</v>
      </c>
      <c r="L321" s="3"/>
      <c r="M321" s="3"/>
      <c r="O321" s="3"/>
      <c r="P321" s="22">
        <v>8</v>
      </c>
      <c r="Q321" s="23"/>
      <c r="R321" s="3"/>
    </row>
    <row r="322" spans="1:18" ht="12.75" customHeight="1">
      <c r="A322" s="29" t="s">
        <v>76</v>
      </c>
      <c r="J322" s="26">
        <v>2</v>
      </c>
      <c r="K322" s="31">
        <v>2</v>
      </c>
      <c r="L322" s="3"/>
      <c r="M322" s="3"/>
      <c r="O322" s="3"/>
      <c r="P322" s="22">
        <v>2</v>
      </c>
      <c r="Q322" s="23"/>
      <c r="R322" s="3"/>
    </row>
    <row r="323" spans="1:18" ht="12.75" customHeight="1">
      <c r="K323" s="26">
        <f>SUM(K320:K322)</f>
        <v>11</v>
      </c>
      <c r="L323" s="3">
        <f>K320/B312</f>
        <v>0.2857142857142857</v>
      </c>
      <c r="M323" s="3">
        <f>K323/B312</f>
        <v>0.7857142857142857</v>
      </c>
      <c r="N323" s="3">
        <f>M323-L323</f>
        <v>0.5</v>
      </c>
      <c r="O323" s="3"/>
    </row>
    <row r="324" spans="1:18" ht="12.75" customHeight="1">
      <c r="A324" s="40" t="s">
        <v>89</v>
      </c>
      <c r="L324" s="3"/>
      <c r="M324" s="3"/>
      <c r="O324" s="3"/>
    </row>
    <row r="325" spans="1:18" ht="25.5" customHeight="1">
      <c r="B325" s="302" t="s">
        <v>2</v>
      </c>
      <c r="C325" s="303"/>
      <c r="D325" s="303"/>
      <c r="E325" s="303"/>
      <c r="F325" s="303"/>
      <c r="G325" s="303"/>
      <c r="H325" s="303"/>
      <c r="I325" s="303"/>
      <c r="J325" s="303"/>
      <c r="L325" s="7" t="s">
        <v>3</v>
      </c>
      <c r="M325" s="7" t="s">
        <v>4</v>
      </c>
      <c r="N325" s="52" t="s">
        <v>5</v>
      </c>
      <c r="O325" s="7" t="s">
        <v>6</v>
      </c>
      <c r="P325" s="6" t="s">
        <v>7</v>
      </c>
      <c r="Q325" s="6" t="s">
        <v>8</v>
      </c>
      <c r="R325" s="7" t="s">
        <v>9</v>
      </c>
    </row>
    <row r="326" spans="1:18" ht="12.75" customHeight="1">
      <c r="A326" s="53" t="s">
        <v>10</v>
      </c>
      <c r="B326" s="54">
        <v>1</v>
      </c>
      <c r="C326" s="54">
        <v>2</v>
      </c>
      <c r="D326" s="54">
        <v>3</v>
      </c>
      <c r="E326" s="54">
        <v>4</v>
      </c>
      <c r="F326" s="54">
        <v>5</v>
      </c>
      <c r="G326" s="54">
        <v>6</v>
      </c>
      <c r="H326" s="54">
        <v>7</v>
      </c>
      <c r="I326" s="54">
        <v>8</v>
      </c>
      <c r="J326" s="54">
        <v>9</v>
      </c>
      <c r="K326" s="55" t="s">
        <v>11</v>
      </c>
      <c r="L326" s="3"/>
      <c r="M326" s="3"/>
      <c r="O326" s="3"/>
      <c r="P326" s="15"/>
      <c r="Q326" s="15"/>
      <c r="R326" s="3"/>
    </row>
    <row r="327" spans="1:18" ht="12.75" customHeight="1">
      <c r="A327" s="29" t="s">
        <v>53</v>
      </c>
      <c r="B327" s="26">
        <v>20</v>
      </c>
      <c r="K327" s="31"/>
      <c r="L327" s="3"/>
      <c r="M327" s="3"/>
      <c r="O327" s="3"/>
      <c r="P327" s="18">
        <f>B327</f>
        <v>20</v>
      </c>
      <c r="Q327" s="15"/>
      <c r="R327" s="3"/>
    </row>
    <row r="328" spans="1:18" ht="12.75" customHeight="1">
      <c r="A328" s="29" t="s">
        <v>54</v>
      </c>
      <c r="C328" s="26">
        <v>17</v>
      </c>
      <c r="K328" s="31"/>
      <c r="L328" s="3"/>
      <c r="M328" s="3"/>
      <c r="N328" s="3"/>
      <c r="O328" s="3">
        <f>C328/B327</f>
        <v>0.85</v>
      </c>
      <c r="P328" s="22">
        <v>17</v>
      </c>
      <c r="Q328" s="23">
        <f t="shared" ref="Q328:Q335" si="82">P328/P327</f>
        <v>0.85</v>
      </c>
      <c r="R328" s="3">
        <f t="shared" ref="R328:R335" si="83">100%-Q328</f>
        <v>0.15000000000000002</v>
      </c>
    </row>
    <row r="329" spans="1:18" ht="12.75" customHeight="1">
      <c r="A329" s="29" t="s">
        <v>55</v>
      </c>
      <c r="D329" s="26">
        <v>12</v>
      </c>
      <c r="K329" s="31"/>
      <c r="L329" s="3"/>
      <c r="M329" s="3"/>
      <c r="O329" s="3">
        <f>D329/C328</f>
        <v>0.70588235294117652</v>
      </c>
      <c r="P329" s="22">
        <v>16</v>
      </c>
      <c r="Q329" s="23">
        <f t="shared" si="82"/>
        <v>0.94117647058823528</v>
      </c>
      <c r="R329" s="3">
        <f t="shared" si="83"/>
        <v>5.8823529411764719E-2</v>
      </c>
    </row>
    <row r="330" spans="1:18" ht="12.75" customHeight="1">
      <c r="A330" s="29" t="s">
        <v>56</v>
      </c>
      <c r="E330" s="26">
        <v>8</v>
      </c>
      <c r="K330" s="31"/>
      <c r="L330" s="3"/>
      <c r="M330" s="3"/>
      <c r="O330" s="3">
        <f>E330/D329</f>
        <v>0.66666666666666663</v>
      </c>
      <c r="P330" s="22">
        <v>15</v>
      </c>
      <c r="Q330" s="23">
        <f t="shared" si="82"/>
        <v>0.9375</v>
      </c>
      <c r="R330" s="3">
        <f t="shared" si="83"/>
        <v>6.25E-2</v>
      </c>
    </row>
    <row r="331" spans="1:18" ht="12.75" customHeight="1">
      <c r="A331" s="29" t="s">
        <v>57</v>
      </c>
      <c r="F331" s="26">
        <v>7</v>
      </c>
      <c r="K331" s="31"/>
      <c r="L331" s="3"/>
      <c r="M331" s="3"/>
      <c r="O331" s="3">
        <f>F331/E330</f>
        <v>0.875</v>
      </c>
      <c r="P331" s="22">
        <v>15</v>
      </c>
      <c r="Q331" s="23">
        <f t="shared" si="82"/>
        <v>1</v>
      </c>
      <c r="R331" s="3">
        <f t="shared" si="83"/>
        <v>0</v>
      </c>
    </row>
    <row r="332" spans="1:18" ht="12.75" customHeight="1">
      <c r="A332" s="29" t="s">
        <v>69</v>
      </c>
      <c r="G332" s="26">
        <v>7</v>
      </c>
      <c r="K332" s="31"/>
      <c r="L332" s="3"/>
      <c r="M332" s="3"/>
      <c r="O332" s="3">
        <f>G332/F331</f>
        <v>1</v>
      </c>
      <c r="P332" s="22">
        <v>14</v>
      </c>
      <c r="Q332" s="23">
        <f t="shared" si="82"/>
        <v>0.93333333333333335</v>
      </c>
      <c r="R332" s="3">
        <f t="shared" si="83"/>
        <v>6.6666666666666652E-2</v>
      </c>
    </row>
    <row r="333" spans="1:18" ht="12.75" customHeight="1">
      <c r="A333" s="29" t="s">
        <v>70</v>
      </c>
      <c r="H333" s="26">
        <v>7</v>
      </c>
      <c r="K333" s="31"/>
      <c r="L333" s="3"/>
      <c r="M333" s="3"/>
      <c r="O333" s="3">
        <f>H333/G332</f>
        <v>1</v>
      </c>
      <c r="P333" s="22">
        <v>14</v>
      </c>
      <c r="Q333" s="23">
        <f t="shared" si="82"/>
        <v>1</v>
      </c>
      <c r="R333" s="3">
        <f t="shared" si="83"/>
        <v>0</v>
      </c>
    </row>
    <row r="334" spans="1:18" ht="12.75" customHeight="1">
      <c r="A334" s="29" t="s">
        <v>73</v>
      </c>
      <c r="I334" s="26">
        <v>5</v>
      </c>
      <c r="K334" s="31"/>
      <c r="L334" s="3"/>
      <c r="M334" s="3"/>
      <c r="O334" s="3">
        <f>I334/H333</f>
        <v>0.7142857142857143</v>
      </c>
      <c r="P334" s="22">
        <v>15</v>
      </c>
      <c r="Q334" s="23">
        <f t="shared" si="82"/>
        <v>1.0714285714285714</v>
      </c>
      <c r="R334" s="3">
        <f t="shared" si="83"/>
        <v>-7.1428571428571397E-2</v>
      </c>
    </row>
    <row r="335" spans="1:18" ht="12.75" customHeight="1">
      <c r="A335" s="29" t="s">
        <v>76</v>
      </c>
      <c r="J335" s="26">
        <v>5</v>
      </c>
      <c r="K335" s="31">
        <v>5</v>
      </c>
      <c r="L335" s="3"/>
      <c r="M335" s="3"/>
      <c r="O335" s="3">
        <f>J335/I334</f>
        <v>1</v>
      </c>
      <c r="P335" s="22">
        <v>15</v>
      </c>
      <c r="Q335" s="23">
        <f t="shared" si="82"/>
        <v>1</v>
      </c>
      <c r="R335" s="3">
        <f t="shared" si="83"/>
        <v>0</v>
      </c>
    </row>
    <row r="336" spans="1:18" ht="12.75" customHeight="1">
      <c r="A336" s="29" t="s">
        <v>80</v>
      </c>
      <c r="J336" s="26">
        <v>5</v>
      </c>
      <c r="K336" s="31">
        <v>4</v>
      </c>
      <c r="L336" s="3"/>
      <c r="M336" s="3"/>
      <c r="O336" s="3"/>
      <c r="P336" s="22">
        <v>10</v>
      </c>
      <c r="Q336" s="23"/>
      <c r="R336" s="3"/>
    </row>
    <row r="337" spans="1:22" ht="12.75" customHeight="1">
      <c r="A337" s="29" t="s">
        <v>84</v>
      </c>
      <c r="J337" s="26">
        <v>4</v>
      </c>
      <c r="K337" s="31">
        <v>3</v>
      </c>
      <c r="L337" s="3"/>
      <c r="M337" s="3"/>
      <c r="O337" s="3"/>
      <c r="P337" s="22">
        <v>6</v>
      </c>
      <c r="Q337" s="23"/>
      <c r="R337" s="3"/>
    </row>
    <row r="338" spans="1:22" ht="12.75" customHeight="1">
      <c r="A338" s="29" t="s">
        <v>87</v>
      </c>
      <c r="J338" s="26">
        <v>1</v>
      </c>
      <c r="K338" s="31">
        <v>1</v>
      </c>
      <c r="L338" s="3"/>
      <c r="M338" s="3"/>
      <c r="O338" s="3"/>
      <c r="P338" s="22">
        <v>2</v>
      </c>
      <c r="Q338" s="23"/>
      <c r="R338" s="3"/>
    </row>
    <row r="339" spans="1:22" ht="12.75" customHeight="1">
      <c r="A339" s="29" t="s">
        <v>88</v>
      </c>
      <c r="J339" s="26">
        <v>1</v>
      </c>
      <c r="K339" s="31"/>
      <c r="L339" s="3"/>
      <c r="M339" s="3"/>
      <c r="O339" s="3"/>
      <c r="P339" s="22">
        <v>1</v>
      </c>
      <c r="Q339" s="23"/>
      <c r="R339" s="3"/>
      <c r="S339" s="30" t="s">
        <v>83</v>
      </c>
      <c r="T339" s="30">
        <v>13</v>
      </c>
      <c r="U339" s="30">
        <f>K340</f>
        <v>13</v>
      </c>
      <c r="V339" s="30" t="s">
        <v>11</v>
      </c>
    </row>
    <row r="340" spans="1:22" ht="12.75" customHeight="1">
      <c r="K340" s="26">
        <f>SUM(K335:K338)</f>
        <v>13</v>
      </c>
      <c r="L340" s="3">
        <f>K335/B327</f>
        <v>0.25</v>
      </c>
      <c r="M340" s="3">
        <f>K340/B327</f>
        <v>0.65</v>
      </c>
      <c r="N340" s="3">
        <f>M340-L340</f>
        <v>0.4</v>
      </c>
      <c r="O340" s="3"/>
      <c r="S340" s="30" t="s">
        <v>85</v>
      </c>
      <c r="T340" s="23">
        <f>T339/B327</f>
        <v>0.65</v>
      </c>
      <c r="U340" s="23">
        <f>T339/U339</f>
        <v>1</v>
      </c>
      <c r="V340" s="30" t="s">
        <v>86</v>
      </c>
    </row>
    <row r="341" spans="1:22" ht="12.75" customHeight="1">
      <c r="A341" s="40" t="s">
        <v>90</v>
      </c>
      <c r="L341" s="3"/>
      <c r="M341" s="3"/>
      <c r="O341" s="3"/>
    </row>
    <row r="342" spans="1:22" ht="25.5" customHeight="1">
      <c r="B342" s="302" t="s">
        <v>2</v>
      </c>
      <c r="C342" s="303"/>
      <c r="D342" s="303"/>
      <c r="E342" s="303"/>
      <c r="F342" s="303"/>
      <c r="G342" s="303"/>
      <c r="H342" s="303"/>
      <c r="I342" s="303"/>
      <c r="J342" s="303"/>
      <c r="L342" s="7" t="s">
        <v>3</v>
      </c>
      <c r="M342" s="7" t="s">
        <v>4</v>
      </c>
      <c r="N342" s="52" t="s">
        <v>5</v>
      </c>
      <c r="O342" s="7" t="s">
        <v>6</v>
      </c>
      <c r="P342" s="6" t="s">
        <v>7</v>
      </c>
      <c r="Q342" s="6" t="s">
        <v>8</v>
      </c>
      <c r="R342" s="7" t="s">
        <v>9</v>
      </c>
    </row>
    <row r="343" spans="1:22" ht="12.75" customHeight="1">
      <c r="A343" s="53" t="s">
        <v>10</v>
      </c>
      <c r="B343" s="54">
        <v>1</v>
      </c>
      <c r="C343" s="54">
        <v>2</v>
      </c>
      <c r="D343" s="54">
        <v>3</v>
      </c>
      <c r="E343" s="54">
        <v>4</v>
      </c>
      <c r="F343" s="54">
        <v>5</v>
      </c>
      <c r="G343" s="54">
        <v>6</v>
      </c>
      <c r="H343" s="54">
        <v>7</v>
      </c>
      <c r="I343" s="54">
        <v>8</v>
      </c>
      <c r="J343" s="54">
        <v>9</v>
      </c>
      <c r="K343" s="55" t="s">
        <v>11</v>
      </c>
      <c r="L343" s="3"/>
      <c r="M343" s="3"/>
      <c r="O343" s="3"/>
      <c r="P343" s="15"/>
      <c r="Q343" s="15"/>
      <c r="R343" s="3"/>
    </row>
    <row r="344" spans="1:22" ht="12.75" customHeight="1">
      <c r="A344" s="29" t="s">
        <v>54</v>
      </c>
      <c r="B344" s="26">
        <v>5</v>
      </c>
      <c r="K344" s="31"/>
      <c r="L344" s="3"/>
      <c r="M344" s="3"/>
      <c r="O344" s="3"/>
      <c r="P344" s="18">
        <f>B344</f>
        <v>5</v>
      </c>
      <c r="Q344" s="15"/>
      <c r="R344" s="3"/>
    </row>
    <row r="345" spans="1:22" ht="12.75" customHeight="1">
      <c r="A345" s="29" t="s">
        <v>55</v>
      </c>
      <c r="C345" s="26">
        <v>3</v>
      </c>
      <c r="K345" s="31"/>
      <c r="L345" s="3"/>
      <c r="M345" s="3"/>
      <c r="N345" s="3"/>
      <c r="O345" s="3">
        <f>C345/B344</f>
        <v>0.6</v>
      </c>
      <c r="P345" s="22">
        <v>3</v>
      </c>
      <c r="Q345" s="23">
        <f t="shared" ref="Q345:Q352" si="84">P345/P344</f>
        <v>0.6</v>
      </c>
      <c r="R345" s="3">
        <f t="shared" ref="R345:R352" si="85">100%-Q345</f>
        <v>0.4</v>
      </c>
    </row>
    <row r="346" spans="1:22" ht="12.75" customHeight="1">
      <c r="A346" s="29" t="s">
        <v>56</v>
      </c>
      <c r="D346" s="26">
        <v>2</v>
      </c>
      <c r="K346" s="31"/>
      <c r="L346" s="3"/>
      <c r="M346" s="3"/>
      <c r="O346" s="3">
        <f>D346/C345</f>
        <v>0.66666666666666663</v>
      </c>
      <c r="P346" s="22">
        <v>3</v>
      </c>
      <c r="Q346" s="23">
        <f t="shared" si="84"/>
        <v>1</v>
      </c>
      <c r="R346" s="3">
        <f t="shared" si="85"/>
        <v>0</v>
      </c>
    </row>
    <row r="347" spans="1:22" ht="12.75" customHeight="1">
      <c r="A347" s="29" t="s">
        <v>57</v>
      </c>
      <c r="E347" s="26">
        <v>2</v>
      </c>
      <c r="K347" s="31"/>
      <c r="L347" s="3"/>
      <c r="M347" s="3"/>
      <c r="O347" s="3">
        <f>E347/D346</f>
        <v>1</v>
      </c>
      <c r="P347" s="22">
        <v>3</v>
      </c>
      <c r="Q347" s="23">
        <f t="shared" si="84"/>
        <v>1</v>
      </c>
      <c r="R347" s="3">
        <f t="shared" si="85"/>
        <v>0</v>
      </c>
    </row>
    <row r="348" spans="1:22" ht="12.75" customHeight="1">
      <c r="A348" s="29" t="s">
        <v>69</v>
      </c>
      <c r="F348" s="26">
        <v>2</v>
      </c>
      <c r="K348" s="31"/>
      <c r="L348" s="3"/>
      <c r="M348" s="3"/>
      <c r="O348" s="3">
        <f>F348/E347</f>
        <v>1</v>
      </c>
      <c r="P348" s="22">
        <v>3</v>
      </c>
      <c r="Q348" s="23">
        <f t="shared" si="84"/>
        <v>1</v>
      </c>
      <c r="R348" s="3">
        <f t="shared" si="85"/>
        <v>0</v>
      </c>
    </row>
    <row r="349" spans="1:22" ht="12.75" customHeight="1">
      <c r="A349" s="29" t="s">
        <v>70</v>
      </c>
      <c r="G349" s="26">
        <v>2</v>
      </c>
      <c r="K349" s="31"/>
      <c r="L349" s="3"/>
      <c r="M349" s="3"/>
      <c r="O349" s="3">
        <f>G349/F348</f>
        <v>1</v>
      </c>
      <c r="P349" s="22">
        <v>3</v>
      </c>
      <c r="Q349" s="23">
        <f t="shared" si="84"/>
        <v>1</v>
      </c>
      <c r="R349" s="3">
        <f t="shared" si="85"/>
        <v>0</v>
      </c>
    </row>
    <row r="350" spans="1:22" ht="12.75" customHeight="1">
      <c r="A350" s="29" t="s">
        <v>73</v>
      </c>
      <c r="H350" s="26">
        <v>2</v>
      </c>
      <c r="K350" s="31"/>
      <c r="L350" s="3"/>
      <c r="M350" s="3"/>
      <c r="O350" s="3">
        <f>H350/G349</f>
        <v>1</v>
      </c>
      <c r="P350" s="22">
        <v>3</v>
      </c>
      <c r="Q350" s="23">
        <f t="shared" si="84"/>
        <v>1</v>
      </c>
      <c r="R350" s="3">
        <f t="shared" si="85"/>
        <v>0</v>
      </c>
    </row>
    <row r="351" spans="1:22" ht="12.75" customHeight="1">
      <c r="A351" s="29" t="s">
        <v>76</v>
      </c>
      <c r="I351" s="26">
        <v>2</v>
      </c>
      <c r="K351" s="31"/>
      <c r="L351" s="3"/>
      <c r="M351" s="3"/>
      <c r="O351" s="3">
        <f>I351/H350</f>
        <v>1</v>
      </c>
      <c r="P351" s="22">
        <v>3</v>
      </c>
      <c r="Q351" s="23">
        <f t="shared" si="84"/>
        <v>1</v>
      </c>
      <c r="R351" s="3">
        <f t="shared" si="85"/>
        <v>0</v>
      </c>
    </row>
    <row r="352" spans="1:22" ht="12.75" customHeight="1">
      <c r="A352" s="29" t="s">
        <v>80</v>
      </c>
      <c r="J352" s="26">
        <v>2</v>
      </c>
      <c r="K352" s="31">
        <v>2</v>
      </c>
      <c r="L352" s="3"/>
      <c r="M352" s="3"/>
      <c r="O352" s="3">
        <f>J352/I351</f>
        <v>1</v>
      </c>
      <c r="P352" s="22">
        <v>3</v>
      </c>
      <c r="Q352" s="23">
        <f t="shared" si="84"/>
        <v>1</v>
      </c>
      <c r="R352" s="3">
        <f t="shared" si="85"/>
        <v>0</v>
      </c>
    </row>
    <row r="353" spans="1:22" ht="12.75" customHeight="1">
      <c r="A353" s="29" t="s">
        <v>84</v>
      </c>
      <c r="J353" s="26">
        <v>3</v>
      </c>
      <c r="K353" s="31">
        <v>1</v>
      </c>
      <c r="L353" s="3"/>
      <c r="M353" s="3"/>
      <c r="O353" s="3"/>
      <c r="P353" s="22">
        <v>3</v>
      </c>
      <c r="Q353" s="23"/>
      <c r="R353" s="3"/>
    </row>
    <row r="354" spans="1:22" ht="12.75" customHeight="1">
      <c r="A354" s="29"/>
      <c r="K354" s="31"/>
      <c r="L354" s="3"/>
      <c r="M354" s="3"/>
      <c r="O354" s="3"/>
      <c r="P354" s="22"/>
      <c r="Q354" s="23"/>
      <c r="R354" s="3"/>
    </row>
    <row r="355" spans="1:22" ht="12.75" customHeight="1">
      <c r="K355" s="26">
        <f>SUM(K352:K353)</f>
        <v>3</v>
      </c>
      <c r="L355" s="3">
        <f>K352/B344</f>
        <v>0.4</v>
      </c>
      <c r="M355" s="3">
        <f>K355/B344</f>
        <v>0.6</v>
      </c>
      <c r="N355" s="3">
        <f>M355-L355</f>
        <v>0.19999999999999996</v>
      </c>
      <c r="O355" s="3"/>
      <c r="S355" s="30" t="s">
        <v>83</v>
      </c>
      <c r="T355" s="30">
        <v>2</v>
      </c>
      <c r="U355" s="30">
        <f>SUM(K352:K354)</f>
        <v>3</v>
      </c>
      <c r="V355" s="30" t="s">
        <v>11</v>
      </c>
    </row>
    <row r="356" spans="1:22" ht="12.75" customHeight="1">
      <c r="A356" s="40"/>
      <c r="L356" s="3"/>
      <c r="M356" s="3"/>
      <c r="O356" s="3"/>
      <c r="S356" s="30" t="s">
        <v>85</v>
      </c>
      <c r="T356" s="23">
        <f>T355/B344</f>
        <v>0.4</v>
      </c>
      <c r="U356" s="23">
        <f>T355/U355</f>
        <v>0.66666666666666663</v>
      </c>
      <c r="V356" s="30" t="s">
        <v>86</v>
      </c>
    </row>
    <row r="357" spans="1:22" ht="12.75" customHeight="1">
      <c r="B357" s="3"/>
      <c r="C357" s="3"/>
      <c r="D357" s="3"/>
      <c r="E357" s="3"/>
      <c r="F357" s="3"/>
      <c r="G357" s="3"/>
      <c r="H357" s="3"/>
      <c r="I357" s="3"/>
      <c r="J357" s="3"/>
      <c r="L357" s="7"/>
      <c r="M357" s="7"/>
      <c r="N357" s="52"/>
      <c r="O357" s="7"/>
      <c r="P357" s="6"/>
      <c r="Q357" s="6"/>
      <c r="R357" s="7"/>
    </row>
    <row r="358" spans="1:22" ht="12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</row>
    <row r="359" spans="1:22" ht="26.25" customHeight="1">
      <c r="A359" s="309" t="s">
        <v>99</v>
      </c>
      <c r="B359" s="292"/>
      <c r="C359" s="292"/>
      <c r="D359" s="292"/>
      <c r="E359" s="292"/>
      <c r="F359" s="292"/>
      <c r="G359" s="292"/>
      <c r="H359" s="298" t="s">
        <v>55</v>
      </c>
      <c r="I359" s="292"/>
      <c r="J359" s="292"/>
      <c r="K359" s="30"/>
      <c r="L359" s="3"/>
      <c r="M359" s="3"/>
      <c r="N359" s="30"/>
      <c r="O359" s="3"/>
      <c r="P359" s="30"/>
      <c r="Q359" s="30"/>
      <c r="R359" s="30"/>
    </row>
    <row r="360" spans="1:22" ht="20.25" customHeight="1">
      <c r="A360" s="293" t="s">
        <v>10</v>
      </c>
      <c r="B360" s="294" t="s">
        <v>100</v>
      </c>
      <c r="C360" s="289"/>
      <c r="D360" s="289"/>
      <c r="E360" s="289"/>
      <c r="F360" s="289"/>
      <c r="G360" s="289"/>
      <c r="H360" s="289"/>
      <c r="I360" s="289"/>
      <c r="J360" s="290"/>
      <c r="K360" s="310" t="s">
        <v>11</v>
      </c>
      <c r="L360" s="286" t="s">
        <v>3</v>
      </c>
      <c r="M360" s="286" t="s">
        <v>4</v>
      </c>
      <c r="N360" s="284" t="s">
        <v>5</v>
      </c>
      <c r="O360" s="286" t="s">
        <v>6</v>
      </c>
      <c r="P360" s="287" t="s">
        <v>7</v>
      </c>
      <c r="Q360" s="287" t="s">
        <v>8</v>
      </c>
      <c r="R360" s="286" t="s">
        <v>101</v>
      </c>
    </row>
    <row r="361" spans="1:22" ht="15.75" customHeight="1">
      <c r="A361" s="285"/>
      <c r="B361" s="64" t="s">
        <v>102</v>
      </c>
      <c r="C361" s="64" t="s">
        <v>103</v>
      </c>
      <c r="D361" s="64" t="s">
        <v>104</v>
      </c>
      <c r="E361" s="64" t="s">
        <v>105</v>
      </c>
      <c r="F361" s="64" t="s">
        <v>106</v>
      </c>
      <c r="G361" s="64" t="s">
        <v>107</v>
      </c>
      <c r="H361" s="64" t="s">
        <v>108</v>
      </c>
      <c r="I361" s="64" t="s">
        <v>109</v>
      </c>
      <c r="J361" s="64" t="s">
        <v>110</v>
      </c>
      <c r="K361" s="311"/>
      <c r="L361" s="285"/>
      <c r="M361" s="285"/>
      <c r="N361" s="285"/>
      <c r="O361" s="285"/>
      <c r="P361" s="285"/>
      <c r="Q361" s="285"/>
      <c r="R361" s="285"/>
      <c r="T361" s="112"/>
    </row>
    <row r="362" spans="1:22" ht="15.75" customHeight="1">
      <c r="A362" s="64" t="s">
        <v>55</v>
      </c>
      <c r="B362" s="65">
        <v>32</v>
      </c>
      <c r="C362" s="87"/>
      <c r="D362" s="87"/>
      <c r="E362" s="87"/>
      <c r="F362" s="87"/>
      <c r="G362" s="87"/>
      <c r="H362" s="87"/>
      <c r="I362" s="87"/>
      <c r="J362" s="87"/>
      <c r="K362" s="88"/>
      <c r="L362" s="67"/>
      <c r="M362" s="49"/>
      <c r="N362" s="68"/>
      <c r="O362" s="107"/>
      <c r="P362" s="70">
        <f>B362</f>
        <v>32</v>
      </c>
      <c r="Q362" s="108"/>
      <c r="R362" s="107"/>
      <c r="T362" s="112"/>
    </row>
    <row r="363" spans="1:22" ht="15.75" customHeight="1">
      <c r="A363" s="64" t="s">
        <v>56</v>
      </c>
      <c r="B363" s="87"/>
      <c r="C363" s="87">
        <v>30</v>
      </c>
      <c r="D363" s="87"/>
      <c r="E363" s="87"/>
      <c r="F363" s="87"/>
      <c r="G363" s="87"/>
      <c r="H363" s="87"/>
      <c r="I363" s="87"/>
      <c r="J363" s="87"/>
      <c r="K363" s="88"/>
      <c r="L363" s="72"/>
      <c r="M363" s="3"/>
      <c r="N363" s="73"/>
      <c r="O363" s="74">
        <f>IF(C363=0,"",C363/B362)</f>
        <v>0.9375</v>
      </c>
      <c r="P363" s="75">
        <v>30</v>
      </c>
      <c r="Q363" s="76">
        <f t="shared" ref="Q363:Q370" si="86">IF(P363=0,"",P363/P362)</f>
        <v>0.9375</v>
      </c>
      <c r="R363" s="76">
        <f t="shared" ref="R363:R370" si="87">IF(P363=0,"",100%-Q363)</f>
        <v>6.25E-2</v>
      </c>
      <c r="T363" s="112"/>
    </row>
    <row r="364" spans="1:22" ht="15.75" customHeight="1">
      <c r="A364" s="64" t="s">
        <v>57</v>
      </c>
      <c r="B364" s="87"/>
      <c r="C364" s="87"/>
      <c r="D364" s="87">
        <v>17</v>
      </c>
      <c r="E364" s="87"/>
      <c r="F364" s="87"/>
      <c r="G364" s="87"/>
      <c r="H364" s="87"/>
      <c r="I364" s="87"/>
      <c r="J364" s="87"/>
      <c r="K364" s="88"/>
      <c r="L364" s="72"/>
      <c r="M364" s="3"/>
      <c r="N364" s="73"/>
      <c r="O364" s="74">
        <f>IF(D364=0,"",D364/C363)</f>
        <v>0.56666666666666665</v>
      </c>
      <c r="P364" s="75">
        <v>26</v>
      </c>
      <c r="Q364" s="76">
        <f t="shared" si="86"/>
        <v>0.8666666666666667</v>
      </c>
      <c r="R364" s="76">
        <f t="shared" si="87"/>
        <v>0.1333333333333333</v>
      </c>
      <c r="T364" s="77">
        <f>P364/P362</f>
        <v>0.8125</v>
      </c>
    </row>
    <row r="365" spans="1:22" ht="15.75" customHeight="1">
      <c r="A365" s="64">
        <v>1001</v>
      </c>
      <c r="B365" s="87"/>
      <c r="C365" s="87"/>
      <c r="D365" s="87"/>
      <c r="E365" s="87">
        <v>14</v>
      </c>
      <c r="F365" s="87"/>
      <c r="G365" s="87"/>
      <c r="H365" s="87"/>
      <c r="I365" s="87"/>
      <c r="J365" s="87"/>
      <c r="K365" s="88"/>
      <c r="L365" s="72"/>
      <c r="M365" s="3"/>
      <c r="N365" s="73"/>
      <c r="O365" s="74">
        <f>IF(E365=0,"",E365/D364)</f>
        <v>0.82352941176470584</v>
      </c>
      <c r="P365" s="75">
        <v>21</v>
      </c>
      <c r="Q365" s="76">
        <f t="shared" si="86"/>
        <v>0.80769230769230771</v>
      </c>
      <c r="R365" s="76">
        <f t="shared" si="87"/>
        <v>0.19230769230769229</v>
      </c>
      <c r="T365" s="112"/>
    </row>
    <row r="366" spans="1:22" ht="15.75" customHeight="1">
      <c r="A366" s="64">
        <v>1002</v>
      </c>
      <c r="B366" s="87"/>
      <c r="C366" s="87"/>
      <c r="D366" s="87"/>
      <c r="E366" s="87"/>
      <c r="F366" s="87">
        <v>14</v>
      </c>
      <c r="G366" s="87"/>
      <c r="H366" s="87"/>
      <c r="I366" s="87"/>
      <c r="J366" s="87"/>
      <c r="K366" s="88"/>
      <c r="L366" s="72"/>
      <c r="M366" s="3"/>
      <c r="N366" s="73"/>
      <c r="O366" s="74">
        <f>IF(F366=0,"",F366/E365)</f>
        <v>1</v>
      </c>
      <c r="P366" s="75">
        <v>20</v>
      </c>
      <c r="Q366" s="76">
        <f t="shared" si="86"/>
        <v>0.95238095238095233</v>
      </c>
      <c r="R366" s="76">
        <f t="shared" si="87"/>
        <v>4.7619047619047672E-2</v>
      </c>
      <c r="T366" s="112"/>
    </row>
    <row r="367" spans="1:22" ht="15.75" customHeight="1">
      <c r="A367" s="64">
        <v>1101</v>
      </c>
      <c r="B367" s="87"/>
      <c r="C367" s="87"/>
      <c r="D367" s="87"/>
      <c r="E367" s="87"/>
      <c r="F367" s="87"/>
      <c r="G367" s="87">
        <v>13</v>
      </c>
      <c r="H367" s="87"/>
      <c r="I367" s="87"/>
      <c r="J367" s="87"/>
      <c r="K367" s="88"/>
      <c r="L367" s="72"/>
      <c r="M367" s="3"/>
      <c r="N367" s="73"/>
      <c r="O367" s="74">
        <f>IF(G367=0,"",G367/F366)</f>
        <v>0.9285714285714286</v>
      </c>
      <c r="P367" s="75">
        <v>21</v>
      </c>
      <c r="Q367" s="76">
        <f t="shared" si="86"/>
        <v>1.05</v>
      </c>
      <c r="R367" s="76">
        <f t="shared" si="87"/>
        <v>-5.0000000000000044E-2</v>
      </c>
      <c r="T367" s="112"/>
    </row>
    <row r="368" spans="1:22" ht="15.75" customHeight="1">
      <c r="A368" s="64">
        <v>1102</v>
      </c>
      <c r="B368" s="87"/>
      <c r="C368" s="87"/>
      <c r="D368" s="87"/>
      <c r="E368" s="87"/>
      <c r="F368" s="87"/>
      <c r="G368" s="87"/>
      <c r="H368" s="87">
        <v>12</v>
      </c>
      <c r="I368" s="87"/>
      <c r="J368" s="87"/>
      <c r="K368" s="88"/>
      <c r="L368" s="72"/>
      <c r="M368" s="3"/>
      <c r="N368" s="73"/>
      <c r="O368" s="74">
        <f>IF(H368=0,"",H368/G367)</f>
        <v>0.92307692307692313</v>
      </c>
      <c r="P368" s="75">
        <v>21</v>
      </c>
      <c r="Q368" s="76">
        <f t="shared" si="86"/>
        <v>1</v>
      </c>
      <c r="R368" s="76">
        <f t="shared" si="87"/>
        <v>0</v>
      </c>
      <c r="T368" s="112"/>
    </row>
    <row r="369" spans="1:22" ht="15.75" customHeight="1">
      <c r="A369" s="64">
        <v>1201</v>
      </c>
      <c r="B369" s="87"/>
      <c r="C369" s="87"/>
      <c r="D369" s="87"/>
      <c r="E369" s="87"/>
      <c r="F369" s="87"/>
      <c r="G369" s="87"/>
      <c r="H369" s="87"/>
      <c r="I369" s="87">
        <v>12</v>
      </c>
      <c r="J369" s="87"/>
      <c r="K369" s="88"/>
      <c r="L369" s="72"/>
      <c r="M369" s="3"/>
      <c r="N369" s="73"/>
      <c r="O369" s="74">
        <f>IF(I369=0,"",I369/H368)</f>
        <v>1</v>
      </c>
      <c r="P369" s="75">
        <v>21</v>
      </c>
      <c r="Q369" s="76">
        <f t="shared" si="86"/>
        <v>1</v>
      </c>
      <c r="R369" s="76">
        <f t="shared" si="87"/>
        <v>0</v>
      </c>
      <c r="T369" s="112"/>
    </row>
    <row r="370" spans="1:22" ht="15.75" customHeight="1">
      <c r="A370" s="64">
        <v>1202</v>
      </c>
      <c r="B370" s="87"/>
      <c r="C370" s="87"/>
      <c r="D370" s="87"/>
      <c r="E370" s="87"/>
      <c r="F370" s="87"/>
      <c r="G370" s="87"/>
      <c r="H370" s="87"/>
      <c r="I370" s="87"/>
      <c r="J370" s="87">
        <v>12</v>
      </c>
      <c r="K370" s="88">
        <v>11</v>
      </c>
      <c r="L370" s="72"/>
      <c r="M370" s="3"/>
      <c r="N370" s="73"/>
      <c r="O370" s="78">
        <f>IF(J370=0,"",J370/I369)</f>
        <v>1</v>
      </c>
      <c r="P370" s="75">
        <v>19</v>
      </c>
      <c r="Q370" s="79">
        <f t="shared" si="86"/>
        <v>0.90476190476190477</v>
      </c>
      <c r="R370" s="79">
        <f t="shared" si="87"/>
        <v>9.5238095238095233E-2</v>
      </c>
      <c r="T370" s="112"/>
    </row>
    <row r="371" spans="1:22" ht="15.75" customHeight="1">
      <c r="A371" s="64">
        <v>1301</v>
      </c>
      <c r="B371" s="87"/>
      <c r="C371" s="87"/>
      <c r="D371" s="87"/>
      <c r="E371" s="87"/>
      <c r="F371" s="87"/>
      <c r="G371" s="87"/>
      <c r="H371" s="87"/>
      <c r="I371" s="87"/>
      <c r="J371" s="87">
        <v>4</v>
      </c>
      <c r="K371" s="88">
        <v>4</v>
      </c>
      <c r="L371" s="72"/>
      <c r="M371" s="3"/>
      <c r="N371" s="30"/>
      <c r="O371" s="124"/>
      <c r="P371" s="81">
        <v>8</v>
      </c>
      <c r="Q371" s="125"/>
      <c r="R371" s="92"/>
      <c r="T371" s="112"/>
    </row>
    <row r="372" spans="1:22" ht="15.75" customHeight="1">
      <c r="A372" s="64">
        <v>1302</v>
      </c>
      <c r="B372" s="87"/>
      <c r="C372" s="87"/>
      <c r="D372" s="87"/>
      <c r="E372" s="87"/>
      <c r="F372" s="87"/>
      <c r="G372" s="87"/>
      <c r="H372" s="87"/>
      <c r="I372" s="87"/>
      <c r="J372" s="87">
        <v>3</v>
      </c>
      <c r="K372" s="88">
        <v>1</v>
      </c>
      <c r="L372" s="72"/>
      <c r="M372" s="3"/>
      <c r="N372" s="30"/>
      <c r="O372" s="84"/>
      <c r="P372" s="85">
        <v>3</v>
      </c>
      <c r="Q372" s="86"/>
      <c r="R372" s="84"/>
      <c r="T372" s="112"/>
    </row>
    <row r="373" spans="1:22" ht="15.75" customHeight="1">
      <c r="A373" s="64">
        <v>1401</v>
      </c>
      <c r="B373" s="87"/>
      <c r="C373" s="87"/>
      <c r="D373" s="87"/>
      <c r="E373" s="87"/>
      <c r="F373" s="87"/>
      <c r="G373" s="87"/>
      <c r="H373" s="87"/>
      <c r="I373" s="87"/>
      <c r="J373" s="87"/>
      <c r="K373" s="88"/>
      <c r="L373" s="72"/>
      <c r="M373" s="3"/>
      <c r="N373" s="30"/>
      <c r="O373" s="84"/>
      <c r="P373" s="85"/>
      <c r="Q373" s="86"/>
      <c r="R373" s="84"/>
      <c r="T373" s="112"/>
    </row>
    <row r="374" spans="1:22" ht="15.75" customHeight="1">
      <c r="A374" s="64">
        <v>1402</v>
      </c>
      <c r="B374" s="87"/>
      <c r="C374" s="87"/>
      <c r="D374" s="87"/>
      <c r="E374" s="87"/>
      <c r="F374" s="87"/>
      <c r="G374" s="87"/>
      <c r="H374" s="87"/>
      <c r="I374" s="87"/>
      <c r="J374" s="87"/>
      <c r="K374" s="88"/>
      <c r="L374" s="72"/>
      <c r="M374" s="3"/>
      <c r="N374" s="30"/>
      <c r="O374" s="84"/>
      <c r="P374" s="85"/>
      <c r="Q374" s="86"/>
      <c r="R374" s="84"/>
      <c r="T374" s="112"/>
    </row>
    <row r="375" spans="1:22" ht="15.75" customHeight="1">
      <c r="A375" s="64">
        <v>1501</v>
      </c>
      <c r="B375" s="87"/>
      <c r="C375" s="87"/>
      <c r="D375" s="87"/>
      <c r="E375" s="87"/>
      <c r="F375" s="87"/>
      <c r="G375" s="87"/>
      <c r="H375" s="87"/>
      <c r="I375" s="87"/>
      <c r="J375" s="87"/>
      <c r="K375" s="88"/>
      <c r="L375" s="72"/>
      <c r="M375" s="3"/>
      <c r="N375" s="30"/>
      <c r="O375" s="3"/>
      <c r="P375" s="30"/>
      <c r="Q375" s="23"/>
      <c r="R375" s="84"/>
      <c r="T375" s="112"/>
    </row>
    <row r="376" spans="1:22" ht="15.75" customHeight="1">
      <c r="A376" s="64">
        <v>1502</v>
      </c>
      <c r="B376" s="87"/>
      <c r="C376" s="87"/>
      <c r="D376" s="87"/>
      <c r="E376" s="87"/>
      <c r="F376" s="87"/>
      <c r="G376" s="87"/>
      <c r="H376" s="87"/>
      <c r="I376" s="87"/>
      <c r="J376" s="87"/>
      <c r="K376" s="88"/>
      <c r="L376" s="72"/>
      <c r="M376" s="3"/>
      <c r="N376" s="30"/>
      <c r="O376" s="89" t="s">
        <v>83</v>
      </c>
      <c r="P376" s="90">
        <v>16</v>
      </c>
      <c r="Q376" s="120">
        <f>K379</f>
        <v>16</v>
      </c>
      <c r="R376" s="92" t="s">
        <v>11</v>
      </c>
      <c r="T376" s="112"/>
    </row>
    <row r="377" spans="1:22" ht="15.75" customHeight="1">
      <c r="A377" s="64">
        <v>1601</v>
      </c>
      <c r="B377" s="87"/>
      <c r="C377" s="87"/>
      <c r="D377" s="87"/>
      <c r="E377" s="87"/>
      <c r="F377" s="87"/>
      <c r="G377" s="87"/>
      <c r="H377" s="87"/>
      <c r="I377" s="87"/>
      <c r="J377" s="87"/>
      <c r="K377" s="88"/>
      <c r="L377" s="72"/>
      <c r="M377" s="3"/>
      <c r="N377" s="30"/>
      <c r="O377" s="93" t="s">
        <v>85</v>
      </c>
      <c r="P377" s="94">
        <f>P376/B362</f>
        <v>0.5</v>
      </c>
      <c r="Q377" s="121">
        <f>P376/Q376</f>
        <v>1</v>
      </c>
      <c r="R377" s="96" t="s">
        <v>86</v>
      </c>
      <c r="T377" s="112"/>
    </row>
    <row r="378" spans="1:22" ht="15.75" customHeight="1">
      <c r="A378" s="64">
        <v>1602</v>
      </c>
      <c r="B378" s="87"/>
      <c r="C378" s="87"/>
      <c r="D378" s="87"/>
      <c r="E378" s="87"/>
      <c r="F378" s="87"/>
      <c r="G378" s="87"/>
      <c r="H378" s="87"/>
      <c r="I378" s="87"/>
      <c r="J378" s="87"/>
      <c r="K378" s="88"/>
      <c r="L378" s="97"/>
      <c r="M378" s="98"/>
      <c r="N378" s="99"/>
      <c r="O378" s="98"/>
      <c r="P378" s="99"/>
      <c r="Q378" s="99"/>
      <c r="R378" s="122"/>
      <c r="T378" s="112"/>
    </row>
    <row r="379" spans="1:22" ht="18" customHeight="1">
      <c r="A379" s="29"/>
      <c r="B379" s="30"/>
      <c r="C379" s="30"/>
      <c r="D379" s="288" t="s">
        <v>111</v>
      </c>
      <c r="E379" s="289"/>
      <c r="F379" s="289"/>
      <c r="G379" s="289"/>
      <c r="H379" s="289"/>
      <c r="I379" s="289"/>
      <c r="J379" s="290"/>
      <c r="K379" s="101">
        <f>SUM(K362:K375)</f>
        <v>16</v>
      </c>
      <c r="L379" s="102">
        <f>IF(K370=0,"",K370/B362)</f>
        <v>0.34375</v>
      </c>
      <c r="M379" s="102">
        <f>IF(K379=0,"",K379/B362)</f>
        <v>0.5</v>
      </c>
      <c r="N379" s="102">
        <f>IF(K370=0,"",M379-L379)</f>
        <v>0.15625</v>
      </c>
      <c r="O379" s="3"/>
      <c r="P379" s="30"/>
      <c r="Q379" s="23"/>
      <c r="R379" s="3"/>
      <c r="T379" s="112"/>
    </row>
    <row r="380" spans="1:22" ht="12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0"/>
      <c r="V380" s="30"/>
    </row>
    <row r="381" spans="1:22" ht="12.75" customHeight="1">
      <c r="L381" s="3"/>
      <c r="M381" s="3"/>
      <c r="N381" s="3"/>
      <c r="O381" s="3"/>
      <c r="S381" s="30"/>
      <c r="T381" s="23"/>
      <c r="U381" s="23"/>
      <c r="V381" s="30"/>
    </row>
    <row r="382" spans="1:22" ht="26.25" customHeight="1">
      <c r="A382" s="309" t="s">
        <v>99</v>
      </c>
      <c r="B382" s="292"/>
      <c r="C382" s="292"/>
      <c r="D382" s="292"/>
      <c r="E382" s="292"/>
      <c r="F382" s="292"/>
      <c r="G382" s="292"/>
      <c r="H382" s="298" t="s">
        <v>56</v>
      </c>
      <c r="I382" s="292"/>
      <c r="J382" s="292"/>
      <c r="K382" s="30"/>
      <c r="L382" s="3"/>
      <c r="M382" s="3"/>
      <c r="N382" s="30"/>
      <c r="O382" s="3"/>
      <c r="P382" s="30"/>
      <c r="Q382" s="30"/>
      <c r="R382" s="30"/>
      <c r="U382" s="23"/>
      <c r="V382" s="30"/>
    </row>
    <row r="383" spans="1:22" ht="20.25" customHeight="1">
      <c r="A383" s="293" t="s">
        <v>10</v>
      </c>
      <c r="B383" s="294" t="s">
        <v>100</v>
      </c>
      <c r="C383" s="289"/>
      <c r="D383" s="289"/>
      <c r="E383" s="289"/>
      <c r="F383" s="289"/>
      <c r="G383" s="289"/>
      <c r="H383" s="289"/>
      <c r="I383" s="289"/>
      <c r="J383" s="290"/>
      <c r="K383" s="310" t="s">
        <v>11</v>
      </c>
      <c r="L383" s="286" t="s">
        <v>3</v>
      </c>
      <c r="M383" s="286" t="s">
        <v>4</v>
      </c>
      <c r="N383" s="284" t="s">
        <v>5</v>
      </c>
      <c r="O383" s="286" t="s">
        <v>6</v>
      </c>
      <c r="P383" s="287" t="s">
        <v>7</v>
      </c>
      <c r="Q383" s="287" t="s">
        <v>8</v>
      </c>
      <c r="R383" s="286" t="s">
        <v>101</v>
      </c>
      <c r="U383" s="23"/>
      <c r="V383" s="30"/>
    </row>
    <row r="384" spans="1:22" ht="15.75" customHeight="1">
      <c r="A384" s="285"/>
      <c r="B384" s="64" t="s">
        <v>102</v>
      </c>
      <c r="C384" s="64" t="s">
        <v>103</v>
      </c>
      <c r="D384" s="64" t="s">
        <v>104</v>
      </c>
      <c r="E384" s="64" t="s">
        <v>105</v>
      </c>
      <c r="F384" s="64" t="s">
        <v>106</v>
      </c>
      <c r="G384" s="64" t="s">
        <v>107</v>
      </c>
      <c r="H384" s="64" t="s">
        <v>108</v>
      </c>
      <c r="I384" s="64" t="s">
        <v>109</v>
      </c>
      <c r="J384" s="64" t="s">
        <v>110</v>
      </c>
      <c r="K384" s="311"/>
      <c r="L384" s="285"/>
      <c r="M384" s="285"/>
      <c r="N384" s="285"/>
      <c r="O384" s="285"/>
      <c r="P384" s="285"/>
      <c r="Q384" s="285"/>
      <c r="R384" s="285"/>
      <c r="T384" s="112"/>
      <c r="U384" s="23"/>
      <c r="V384" s="30"/>
    </row>
    <row r="385" spans="1:22" ht="15.75" customHeight="1">
      <c r="A385" s="64" t="s">
        <v>56</v>
      </c>
      <c r="B385" s="65">
        <v>10</v>
      </c>
      <c r="C385" s="87"/>
      <c r="D385" s="87"/>
      <c r="E385" s="87"/>
      <c r="F385" s="87"/>
      <c r="G385" s="87"/>
      <c r="H385" s="87"/>
      <c r="I385" s="87"/>
      <c r="J385" s="87"/>
      <c r="K385" s="88"/>
      <c r="L385" s="67"/>
      <c r="M385" s="49"/>
      <c r="N385" s="68"/>
      <c r="O385" s="107"/>
      <c r="P385" s="70">
        <f>B385</f>
        <v>10</v>
      </c>
      <c r="Q385" s="108"/>
      <c r="R385" s="107"/>
      <c r="T385" s="112"/>
      <c r="U385" s="23"/>
      <c r="V385" s="30"/>
    </row>
    <row r="386" spans="1:22" ht="15.75" customHeight="1">
      <c r="A386" s="64" t="s">
        <v>57</v>
      </c>
      <c r="B386" s="87"/>
      <c r="C386" s="87">
        <v>6</v>
      </c>
      <c r="D386" s="87"/>
      <c r="E386" s="87"/>
      <c r="F386" s="87"/>
      <c r="G386" s="87"/>
      <c r="H386" s="87"/>
      <c r="I386" s="87"/>
      <c r="J386" s="87"/>
      <c r="K386" s="88"/>
      <c r="L386" s="72"/>
      <c r="M386" s="3"/>
      <c r="N386" s="73"/>
      <c r="O386" s="74">
        <f>IF(C386=0,"",C386/B385)</f>
        <v>0.6</v>
      </c>
      <c r="P386" s="75">
        <v>7</v>
      </c>
      <c r="Q386" s="76">
        <f t="shared" ref="Q386:Q393" si="88">IF(P386=0,"",P386/P385)</f>
        <v>0.7</v>
      </c>
      <c r="R386" s="76">
        <f t="shared" ref="R386:R393" si="89">IF(P386=0,"",100%-Q386)</f>
        <v>0.30000000000000004</v>
      </c>
      <c r="T386" s="112"/>
      <c r="U386" s="23"/>
      <c r="V386" s="30"/>
    </row>
    <row r="387" spans="1:22" ht="15.75" customHeight="1">
      <c r="A387" s="64">
        <v>1001</v>
      </c>
      <c r="B387" s="87"/>
      <c r="C387" s="87"/>
      <c r="D387" s="87">
        <v>5</v>
      </c>
      <c r="E387" s="87"/>
      <c r="F387" s="87"/>
      <c r="G387" s="87"/>
      <c r="H387" s="87"/>
      <c r="I387" s="87"/>
      <c r="J387" s="87"/>
      <c r="K387" s="88"/>
      <c r="L387" s="72"/>
      <c r="M387" s="3"/>
      <c r="N387" s="73"/>
      <c r="O387" s="74">
        <f>IF(D387=0,"",D387/C386)</f>
        <v>0.83333333333333337</v>
      </c>
      <c r="P387" s="75">
        <v>6</v>
      </c>
      <c r="Q387" s="76">
        <f t="shared" si="88"/>
        <v>0.8571428571428571</v>
      </c>
      <c r="R387" s="76">
        <f t="shared" si="89"/>
        <v>0.1428571428571429</v>
      </c>
      <c r="T387" s="77">
        <f>P387/P385</f>
        <v>0.6</v>
      </c>
      <c r="U387" s="23"/>
      <c r="V387" s="30"/>
    </row>
    <row r="388" spans="1:22" ht="15.75" customHeight="1">
      <c r="A388" s="64">
        <v>1002</v>
      </c>
      <c r="B388" s="87"/>
      <c r="C388" s="87"/>
      <c r="D388" s="87"/>
      <c r="E388" s="87">
        <v>4</v>
      </c>
      <c r="F388" s="87"/>
      <c r="G388" s="87"/>
      <c r="H388" s="87"/>
      <c r="I388" s="87"/>
      <c r="J388" s="87"/>
      <c r="K388" s="88"/>
      <c r="L388" s="72"/>
      <c r="M388" s="3"/>
      <c r="N388" s="73"/>
      <c r="O388" s="74">
        <f>IF(E388=0,"",E388/D387)</f>
        <v>0.8</v>
      </c>
      <c r="P388" s="75">
        <v>6</v>
      </c>
      <c r="Q388" s="76">
        <f t="shared" si="88"/>
        <v>1</v>
      </c>
      <c r="R388" s="76">
        <f t="shared" si="89"/>
        <v>0</v>
      </c>
      <c r="T388" s="112"/>
      <c r="U388" s="23"/>
      <c r="V388" s="30"/>
    </row>
    <row r="389" spans="1:22" ht="15.75" customHeight="1">
      <c r="A389" s="64">
        <v>1101</v>
      </c>
      <c r="B389" s="87"/>
      <c r="C389" s="87"/>
      <c r="D389" s="87"/>
      <c r="E389" s="87"/>
      <c r="F389" s="87">
        <v>4</v>
      </c>
      <c r="G389" s="87"/>
      <c r="H389" s="87"/>
      <c r="I389" s="87"/>
      <c r="J389" s="87"/>
      <c r="K389" s="88"/>
      <c r="L389" s="72"/>
      <c r="M389" s="3"/>
      <c r="N389" s="73"/>
      <c r="O389" s="74">
        <f>IF(F389=0,"",F389/E388)</f>
        <v>1</v>
      </c>
      <c r="P389" s="75">
        <v>6</v>
      </c>
      <c r="Q389" s="76">
        <f t="shared" si="88"/>
        <v>1</v>
      </c>
      <c r="R389" s="76">
        <f t="shared" si="89"/>
        <v>0</v>
      </c>
      <c r="T389" s="112"/>
      <c r="U389" s="23"/>
      <c r="V389" s="30"/>
    </row>
    <row r="390" spans="1:22" ht="15.75" customHeight="1">
      <c r="A390" s="64">
        <v>1102</v>
      </c>
      <c r="B390" s="87"/>
      <c r="C390" s="87"/>
      <c r="D390" s="87"/>
      <c r="E390" s="87"/>
      <c r="F390" s="87"/>
      <c r="G390" s="87">
        <v>4</v>
      </c>
      <c r="H390" s="87"/>
      <c r="I390" s="87"/>
      <c r="J390" s="87"/>
      <c r="K390" s="88"/>
      <c r="L390" s="72"/>
      <c r="M390" s="3"/>
      <c r="N390" s="73"/>
      <c r="O390" s="74">
        <f>IF(G390=0,"",G390/F389)</f>
        <v>1</v>
      </c>
      <c r="P390" s="75">
        <v>6</v>
      </c>
      <c r="Q390" s="76">
        <f t="shared" si="88"/>
        <v>1</v>
      </c>
      <c r="R390" s="76">
        <f t="shared" si="89"/>
        <v>0</v>
      </c>
      <c r="T390" s="112"/>
      <c r="U390" s="23"/>
      <c r="V390" s="30"/>
    </row>
    <row r="391" spans="1:22" ht="15.75" customHeight="1">
      <c r="A391" s="64">
        <v>1201</v>
      </c>
      <c r="B391" s="87"/>
      <c r="C391" s="87"/>
      <c r="D391" s="87"/>
      <c r="E391" s="87"/>
      <c r="F391" s="87"/>
      <c r="G391" s="87"/>
      <c r="H391" s="87">
        <v>4</v>
      </c>
      <c r="I391" s="87"/>
      <c r="J391" s="87"/>
      <c r="K391" s="88"/>
      <c r="L391" s="72"/>
      <c r="M391" s="3"/>
      <c r="N391" s="73"/>
      <c r="O391" s="74">
        <f>IF(H391=0,"",H391/G390)</f>
        <v>1</v>
      </c>
      <c r="P391" s="75">
        <v>6</v>
      </c>
      <c r="Q391" s="76">
        <f t="shared" si="88"/>
        <v>1</v>
      </c>
      <c r="R391" s="76">
        <f t="shared" si="89"/>
        <v>0</v>
      </c>
      <c r="T391" s="112"/>
      <c r="U391" s="23"/>
      <c r="V391" s="30"/>
    </row>
    <row r="392" spans="1:22" ht="15.75" customHeight="1">
      <c r="A392" s="64">
        <v>1202</v>
      </c>
      <c r="B392" s="87"/>
      <c r="C392" s="87"/>
      <c r="D392" s="87"/>
      <c r="E392" s="87"/>
      <c r="F392" s="87"/>
      <c r="G392" s="87"/>
      <c r="H392" s="87"/>
      <c r="I392" s="87">
        <v>4</v>
      </c>
      <c r="J392" s="87"/>
      <c r="K392" s="88"/>
      <c r="L392" s="72"/>
      <c r="M392" s="3"/>
      <c r="N392" s="73"/>
      <c r="O392" s="74">
        <f>IF(I392=0,"",I392/H391)</f>
        <v>1</v>
      </c>
      <c r="P392" s="75">
        <v>6</v>
      </c>
      <c r="Q392" s="76">
        <f t="shared" si="88"/>
        <v>1</v>
      </c>
      <c r="R392" s="76">
        <f t="shared" si="89"/>
        <v>0</v>
      </c>
      <c r="T392" s="112"/>
      <c r="U392" s="23"/>
      <c r="V392" s="30"/>
    </row>
    <row r="393" spans="1:22" ht="15.75" customHeight="1">
      <c r="A393" s="64">
        <v>1301</v>
      </c>
      <c r="B393" s="87"/>
      <c r="C393" s="87"/>
      <c r="D393" s="87"/>
      <c r="E393" s="87"/>
      <c r="F393" s="87"/>
      <c r="G393" s="87"/>
      <c r="H393" s="87"/>
      <c r="I393" s="87"/>
      <c r="J393" s="87">
        <v>4</v>
      </c>
      <c r="K393" s="88">
        <v>3</v>
      </c>
      <c r="L393" s="72"/>
      <c r="M393" s="3"/>
      <c r="N393" s="73"/>
      <c r="O393" s="78">
        <f>IF(J393=0,"",J393/I392)</f>
        <v>1</v>
      </c>
      <c r="P393" s="75">
        <v>6</v>
      </c>
      <c r="Q393" s="79">
        <f t="shared" si="88"/>
        <v>1</v>
      </c>
      <c r="R393" s="79">
        <f t="shared" si="89"/>
        <v>0</v>
      </c>
      <c r="T393" s="112"/>
      <c r="U393" s="23"/>
      <c r="V393" s="30"/>
    </row>
    <row r="394" spans="1:22" ht="15.75" customHeight="1">
      <c r="A394" s="64">
        <v>1302</v>
      </c>
      <c r="B394" s="87"/>
      <c r="C394" s="87"/>
      <c r="D394" s="87"/>
      <c r="E394" s="87"/>
      <c r="F394" s="87"/>
      <c r="G394" s="87"/>
      <c r="H394" s="87"/>
      <c r="I394" s="87"/>
      <c r="J394" s="87">
        <v>1</v>
      </c>
      <c r="K394" s="88">
        <v>1</v>
      </c>
      <c r="L394" s="72"/>
      <c r="M394" s="3"/>
      <c r="N394" s="30"/>
      <c r="O394" s="124"/>
      <c r="P394" s="81">
        <v>3</v>
      </c>
      <c r="Q394" s="125"/>
      <c r="R394" s="92"/>
      <c r="T394" s="112"/>
      <c r="U394" s="23"/>
      <c r="V394" s="30"/>
    </row>
    <row r="395" spans="1:22" ht="15.75" customHeight="1">
      <c r="A395" s="64">
        <v>1401</v>
      </c>
      <c r="B395" s="87"/>
      <c r="C395" s="87"/>
      <c r="D395" s="87"/>
      <c r="E395" s="87"/>
      <c r="F395" s="87"/>
      <c r="G395" s="87"/>
      <c r="H395" s="87"/>
      <c r="I395" s="87"/>
      <c r="J395" s="87">
        <v>1</v>
      </c>
      <c r="K395" s="88"/>
      <c r="L395" s="72"/>
      <c r="M395" s="3"/>
      <c r="N395" s="30"/>
      <c r="O395" s="84"/>
      <c r="P395" s="85">
        <v>2</v>
      </c>
      <c r="Q395" s="86"/>
      <c r="R395" s="84"/>
      <c r="T395" s="112"/>
      <c r="U395" s="23"/>
      <c r="V395" s="30"/>
    </row>
    <row r="396" spans="1:22" ht="15.75" customHeight="1">
      <c r="A396" s="64">
        <v>1402</v>
      </c>
      <c r="B396" s="87"/>
      <c r="C396" s="87"/>
      <c r="D396" s="87"/>
      <c r="E396" s="87"/>
      <c r="F396" s="87"/>
      <c r="G396" s="87"/>
      <c r="H396" s="87"/>
      <c r="I396" s="87"/>
      <c r="J396" s="87">
        <v>2</v>
      </c>
      <c r="K396" s="88">
        <v>1</v>
      </c>
      <c r="L396" s="72"/>
      <c r="M396" s="3"/>
      <c r="N396" s="30"/>
      <c r="O396" s="84"/>
      <c r="P396" s="85">
        <v>2</v>
      </c>
      <c r="Q396" s="86"/>
      <c r="R396" s="84"/>
      <c r="T396" s="112"/>
      <c r="U396" s="23"/>
      <c r="V396" s="30"/>
    </row>
    <row r="397" spans="1:22" ht="15.75" customHeight="1">
      <c r="A397" s="64">
        <v>1501</v>
      </c>
      <c r="B397" s="87"/>
      <c r="C397" s="87"/>
      <c r="D397" s="87"/>
      <c r="E397" s="87"/>
      <c r="F397" s="87"/>
      <c r="G397" s="87"/>
      <c r="H397" s="87"/>
      <c r="I397" s="87"/>
      <c r="J397" s="87">
        <v>1</v>
      </c>
      <c r="K397" s="88">
        <v>1</v>
      </c>
      <c r="L397" s="72"/>
      <c r="M397" s="3"/>
      <c r="N397" s="30"/>
      <c r="O397" s="84"/>
      <c r="P397" s="85">
        <v>1</v>
      </c>
      <c r="Q397" s="86"/>
      <c r="R397" s="84"/>
      <c r="T397" s="112"/>
      <c r="U397" s="23"/>
      <c r="V397" s="30"/>
    </row>
    <row r="398" spans="1:22" ht="15.75" customHeight="1">
      <c r="A398" s="64">
        <v>1502</v>
      </c>
      <c r="B398" s="87"/>
      <c r="C398" s="87"/>
      <c r="D398" s="87"/>
      <c r="E398" s="87"/>
      <c r="F398" s="87"/>
      <c r="G398" s="87"/>
      <c r="H398" s="87"/>
      <c r="I398" s="87"/>
      <c r="J398" s="87"/>
      <c r="K398" s="88"/>
      <c r="L398" s="72"/>
      <c r="M398" s="3"/>
      <c r="N398" s="30"/>
      <c r="O398" s="3"/>
      <c r="P398" s="30"/>
      <c r="Q398" s="23"/>
      <c r="R398" s="84"/>
      <c r="T398" s="112"/>
      <c r="U398" s="23"/>
      <c r="V398" s="30"/>
    </row>
    <row r="399" spans="1:22" ht="15.75" customHeight="1">
      <c r="A399" s="64">
        <v>1601</v>
      </c>
      <c r="B399" s="87"/>
      <c r="C399" s="87"/>
      <c r="D399" s="87"/>
      <c r="E399" s="87"/>
      <c r="F399" s="87"/>
      <c r="G399" s="87"/>
      <c r="H399" s="87"/>
      <c r="I399" s="87"/>
      <c r="J399" s="87"/>
      <c r="K399" s="88"/>
      <c r="L399" s="72"/>
      <c r="M399" s="3"/>
      <c r="N399" s="30"/>
      <c r="O399" s="89" t="s">
        <v>83</v>
      </c>
      <c r="P399" s="90">
        <v>6</v>
      </c>
      <c r="Q399" s="120">
        <f>K402</f>
        <v>6</v>
      </c>
      <c r="R399" s="92" t="s">
        <v>11</v>
      </c>
      <c r="T399" s="112"/>
      <c r="U399" s="23"/>
      <c r="V399" s="30"/>
    </row>
    <row r="400" spans="1:22" ht="15.75" customHeight="1">
      <c r="A400" s="64">
        <v>1602</v>
      </c>
      <c r="B400" s="87"/>
      <c r="C400" s="87"/>
      <c r="D400" s="87"/>
      <c r="E400" s="87"/>
      <c r="F400" s="87"/>
      <c r="G400" s="87"/>
      <c r="H400" s="87"/>
      <c r="I400" s="87"/>
      <c r="J400" s="87"/>
      <c r="K400" s="88"/>
      <c r="L400" s="72"/>
      <c r="M400" s="3"/>
      <c r="N400" s="30"/>
      <c r="O400" s="93" t="s">
        <v>85</v>
      </c>
      <c r="P400" s="94">
        <f>P399/B385</f>
        <v>0.6</v>
      </c>
      <c r="Q400" s="121">
        <f>P399/Q399</f>
        <v>1</v>
      </c>
      <c r="R400" s="96" t="s">
        <v>86</v>
      </c>
      <c r="T400" s="112"/>
      <c r="U400" s="23"/>
      <c r="V400" s="30"/>
    </row>
    <row r="401" spans="1:22" ht="15.75" customHeight="1">
      <c r="A401" s="64">
        <v>1701</v>
      </c>
      <c r="B401" s="87"/>
      <c r="C401" s="87"/>
      <c r="D401" s="87"/>
      <c r="E401" s="87"/>
      <c r="F401" s="87"/>
      <c r="G401" s="87"/>
      <c r="H401" s="87"/>
      <c r="I401" s="87"/>
      <c r="J401" s="87"/>
      <c r="K401" s="88"/>
      <c r="L401" s="97"/>
      <c r="M401" s="98"/>
      <c r="N401" s="99"/>
      <c r="O401" s="98"/>
      <c r="P401" s="99"/>
      <c r="Q401" s="99"/>
      <c r="R401" s="122"/>
      <c r="T401" s="112"/>
      <c r="U401" s="23"/>
      <c r="V401" s="30"/>
    </row>
    <row r="402" spans="1:22" ht="18" customHeight="1">
      <c r="A402" s="29"/>
      <c r="B402" s="30"/>
      <c r="C402" s="30"/>
      <c r="D402" s="288" t="s">
        <v>111</v>
      </c>
      <c r="E402" s="289"/>
      <c r="F402" s="289"/>
      <c r="G402" s="289"/>
      <c r="H402" s="289"/>
      <c r="I402" s="289"/>
      <c r="J402" s="290"/>
      <c r="K402" s="101">
        <f>SUM(K385:K398)</f>
        <v>6</v>
      </c>
      <c r="L402" s="102">
        <f>IF(K393=0,"",K393/B385)</f>
        <v>0.3</v>
      </c>
      <c r="M402" s="102">
        <f>IF(K402=0,"",K402/B385)</f>
        <v>0.6</v>
      </c>
      <c r="N402" s="102">
        <f>IF(K393=0,"",M402-L402)</f>
        <v>0.3</v>
      </c>
      <c r="O402" s="3"/>
      <c r="P402" s="30"/>
      <c r="Q402" s="23"/>
      <c r="R402" s="3"/>
      <c r="T402" s="112"/>
      <c r="U402" s="23"/>
      <c r="V402" s="30"/>
    </row>
    <row r="403" spans="1:22" ht="12.75" customHeight="1">
      <c r="L403" s="3"/>
      <c r="M403" s="3"/>
      <c r="O403" s="3"/>
      <c r="U403" s="23"/>
      <c r="V403" s="30"/>
    </row>
    <row r="404" spans="1:22" ht="12.75" customHeight="1">
      <c r="L404" s="3"/>
      <c r="M404" s="3"/>
      <c r="O404" s="3"/>
      <c r="U404" s="23"/>
      <c r="V404" s="30"/>
    </row>
    <row r="405" spans="1:22" ht="26.25" customHeight="1">
      <c r="A405" s="309" t="s">
        <v>99</v>
      </c>
      <c r="B405" s="292"/>
      <c r="C405" s="292"/>
      <c r="D405" s="292"/>
      <c r="E405" s="292"/>
      <c r="F405" s="292"/>
      <c r="G405" s="292"/>
      <c r="H405" s="298" t="s">
        <v>57</v>
      </c>
      <c r="I405" s="292"/>
      <c r="J405" s="292"/>
      <c r="K405" s="30"/>
      <c r="L405" s="3"/>
      <c r="M405" s="3"/>
      <c r="N405" s="30"/>
      <c r="O405" s="3"/>
      <c r="P405" s="30"/>
      <c r="Q405" s="30"/>
      <c r="R405" s="30"/>
      <c r="U405" s="23"/>
      <c r="V405" s="30"/>
    </row>
    <row r="406" spans="1:22" ht="20.25" customHeight="1">
      <c r="A406" s="293" t="s">
        <v>10</v>
      </c>
      <c r="B406" s="294" t="s">
        <v>100</v>
      </c>
      <c r="C406" s="289"/>
      <c r="D406" s="289"/>
      <c r="E406" s="289"/>
      <c r="F406" s="289"/>
      <c r="G406" s="289"/>
      <c r="H406" s="289"/>
      <c r="I406" s="289"/>
      <c r="J406" s="290"/>
      <c r="K406" s="310" t="s">
        <v>11</v>
      </c>
      <c r="L406" s="286" t="s">
        <v>3</v>
      </c>
      <c r="M406" s="286" t="s">
        <v>4</v>
      </c>
      <c r="N406" s="284" t="s">
        <v>5</v>
      </c>
      <c r="O406" s="286" t="s">
        <v>6</v>
      </c>
      <c r="P406" s="287" t="s">
        <v>7</v>
      </c>
      <c r="Q406" s="287" t="s">
        <v>8</v>
      </c>
      <c r="R406" s="286" t="s">
        <v>101</v>
      </c>
      <c r="U406" s="23"/>
      <c r="V406" s="30"/>
    </row>
    <row r="407" spans="1:22" ht="15.75" customHeight="1">
      <c r="A407" s="285"/>
      <c r="B407" s="64" t="s">
        <v>102</v>
      </c>
      <c r="C407" s="64" t="s">
        <v>103</v>
      </c>
      <c r="D407" s="64" t="s">
        <v>104</v>
      </c>
      <c r="E407" s="64" t="s">
        <v>105</v>
      </c>
      <c r="F407" s="64" t="s">
        <v>106</v>
      </c>
      <c r="G407" s="64" t="s">
        <v>107</v>
      </c>
      <c r="H407" s="64" t="s">
        <v>108</v>
      </c>
      <c r="I407" s="64" t="s">
        <v>109</v>
      </c>
      <c r="J407" s="64" t="s">
        <v>110</v>
      </c>
      <c r="K407" s="311"/>
      <c r="L407" s="285"/>
      <c r="M407" s="285"/>
      <c r="N407" s="285"/>
      <c r="O407" s="285"/>
      <c r="P407" s="285"/>
      <c r="Q407" s="285"/>
      <c r="R407" s="285"/>
      <c r="T407" s="112"/>
      <c r="U407" s="23"/>
      <c r="V407" s="30"/>
    </row>
    <row r="408" spans="1:22" ht="15.75" customHeight="1">
      <c r="A408" s="64" t="s">
        <v>57</v>
      </c>
      <c r="B408" s="65">
        <v>39</v>
      </c>
      <c r="C408" s="87"/>
      <c r="D408" s="87"/>
      <c r="E408" s="87"/>
      <c r="F408" s="87"/>
      <c r="G408" s="87"/>
      <c r="H408" s="87"/>
      <c r="I408" s="87"/>
      <c r="J408" s="87"/>
      <c r="K408" s="88"/>
      <c r="L408" s="67"/>
      <c r="M408" s="49"/>
      <c r="N408" s="68"/>
      <c r="O408" s="107"/>
      <c r="P408" s="70">
        <f>B408</f>
        <v>39</v>
      </c>
      <c r="Q408" s="108"/>
      <c r="R408" s="107"/>
      <c r="T408" s="112"/>
      <c r="U408" s="23"/>
      <c r="V408" s="30"/>
    </row>
    <row r="409" spans="1:22" ht="15.75" customHeight="1">
      <c r="A409" s="64">
        <v>1001</v>
      </c>
      <c r="B409" s="87"/>
      <c r="C409" s="87">
        <v>23</v>
      </c>
      <c r="D409" s="87"/>
      <c r="E409" s="87"/>
      <c r="F409" s="87"/>
      <c r="G409" s="87"/>
      <c r="H409" s="87"/>
      <c r="I409" s="87"/>
      <c r="J409" s="87"/>
      <c r="K409" s="88"/>
      <c r="L409" s="72"/>
      <c r="M409" s="3"/>
      <c r="N409" s="73"/>
      <c r="O409" s="74">
        <f>IF(C409=0,"",C409/B408)</f>
        <v>0.58974358974358976</v>
      </c>
      <c r="P409" s="75">
        <v>23</v>
      </c>
      <c r="Q409" s="76">
        <f t="shared" ref="Q409:Q416" si="90">IF(P409=0,"",P409/P408)</f>
        <v>0.58974358974358976</v>
      </c>
      <c r="R409" s="76">
        <f t="shared" ref="R409:R416" si="91">IF(P409=0,"",100%-Q409)</f>
        <v>0.41025641025641024</v>
      </c>
      <c r="T409" s="112"/>
      <c r="U409" s="23"/>
      <c r="V409" s="30"/>
    </row>
    <row r="410" spans="1:22" ht="15.75" customHeight="1">
      <c r="A410" s="64">
        <v>1002</v>
      </c>
      <c r="B410" s="87"/>
      <c r="C410" s="87"/>
      <c r="D410" s="87">
        <v>21</v>
      </c>
      <c r="E410" s="87"/>
      <c r="F410" s="87"/>
      <c r="G410" s="87"/>
      <c r="H410" s="87"/>
      <c r="I410" s="87"/>
      <c r="J410" s="87"/>
      <c r="K410" s="88"/>
      <c r="L410" s="72"/>
      <c r="M410" s="3"/>
      <c r="N410" s="73"/>
      <c r="O410" s="74">
        <f>IF(D410=0,"",D410/C409)</f>
        <v>0.91304347826086951</v>
      </c>
      <c r="P410" s="75">
        <v>22</v>
      </c>
      <c r="Q410" s="76">
        <f t="shared" si="90"/>
        <v>0.95652173913043481</v>
      </c>
      <c r="R410" s="76">
        <f t="shared" si="91"/>
        <v>4.3478260869565188E-2</v>
      </c>
      <c r="T410" s="77">
        <f>P410/P408</f>
        <v>0.5641025641025641</v>
      </c>
      <c r="U410" s="23"/>
      <c r="V410" s="30"/>
    </row>
    <row r="411" spans="1:22" ht="15.75" customHeight="1">
      <c r="A411" s="64">
        <v>1101</v>
      </c>
      <c r="B411" s="87"/>
      <c r="C411" s="87"/>
      <c r="D411" s="87"/>
      <c r="E411" s="87">
        <v>20</v>
      </c>
      <c r="F411" s="87"/>
      <c r="G411" s="87"/>
      <c r="H411" s="87"/>
      <c r="I411" s="87"/>
      <c r="J411" s="87"/>
      <c r="K411" s="88"/>
      <c r="L411" s="72"/>
      <c r="M411" s="3"/>
      <c r="N411" s="73"/>
      <c r="O411" s="74">
        <f>IF(E411=0,"",E411/D410)</f>
        <v>0.95238095238095233</v>
      </c>
      <c r="P411" s="75">
        <v>24</v>
      </c>
      <c r="Q411" s="76">
        <f t="shared" si="90"/>
        <v>1.0909090909090908</v>
      </c>
      <c r="R411" s="76">
        <f t="shared" si="91"/>
        <v>-9.0909090909090828E-2</v>
      </c>
      <c r="T411" s="112"/>
      <c r="U411" s="23"/>
      <c r="V411" s="30"/>
    </row>
    <row r="412" spans="1:22" ht="15.75" customHeight="1">
      <c r="A412" s="64">
        <v>1102</v>
      </c>
      <c r="B412" s="87"/>
      <c r="C412" s="87"/>
      <c r="D412" s="87"/>
      <c r="E412" s="87"/>
      <c r="F412" s="87">
        <v>18</v>
      </c>
      <c r="G412" s="87"/>
      <c r="H412" s="87"/>
      <c r="I412" s="87"/>
      <c r="J412" s="87"/>
      <c r="K412" s="88"/>
      <c r="L412" s="72"/>
      <c r="M412" s="3"/>
      <c r="N412" s="73"/>
      <c r="O412" s="74">
        <f>IF(F412=0,"",F412/E411)</f>
        <v>0.9</v>
      </c>
      <c r="P412" s="75">
        <v>24</v>
      </c>
      <c r="Q412" s="76">
        <f t="shared" si="90"/>
        <v>1</v>
      </c>
      <c r="R412" s="76">
        <f t="shared" si="91"/>
        <v>0</v>
      </c>
      <c r="T412" s="112"/>
      <c r="U412" s="23"/>
      <c r="V412" s="30"/>
    </row>
    <row r="413" spans="1:22" ht="15.75" customHeight="1">
      <c r="A413" s="64">
        <v>1201</v>
      </c>
      <c r="B413" s="87"/>
      <c r="C413" s="87"/>
      <c r="D413" s="87"/>
      <c r="E413" s="87"/>
      <c r="F413" s="87"/>
      <c r="G413" s="87">
        <v>13</v>
      </c>
      <c r="H413" s="87"/>
      <c r="I413" s="87"/>
      <c r="J413" s="87"/>
      <c r="K413" s="88"/>
      <c r="L413" s="72"/>
      <c r="M413" s="3"/>
      <c r="N413" s="73"/>
      <c r="O413" s="74">
        <f>IF(G413=0,"",G413/F412)</f>
        <v>0.72222222222222221</v>
      </c>
      <c r="P413" s="75">
        <v>24</v>
      </c>
      <c r="Q413" s="76">
        <f t="shared" si="90"/>
        <v>1</v>
      </c>
      <c r="R413" s="76">
        <f t="shared" si="91"/>
        <v>0</v>
      </c>
      <c r="T413" s="112"/>
      <c r="U413" s="23"/>
      <c r="V413" s="30"/>
    </row>
    <row r="414" spans="1:22" ht="15.75" customHeight="1">
      <c r="A414" s="64">
        <v>1202</v>
      </c>
      <c r="B414" s="87"/>
      <c r="C414" s="87"/>
      <c r="D414" s="87"/>
      <c r="E414" s="87"/>
      <c r="F414" s="87"/>
      <c r="G414" s="87"/>
      <c r="H414" s="87">
        <v>12</v>
      </c>
      <c r="I414" s="87"/>
      <c r="J414" s="87"/>
      <c r="K414" s="88"/>
      <c r="L414" s="72"/>
      <c r="M414" s="3"/>
      <c r="N414" s="73"/>
      <c r="O414" s="74">
        <f>IF(H414=0,"",H414/G413)</f>
        <v>0.92307692307692313</v>
      </c>
      <c r="P414" s="75">
        <v>24</v>
      </c>
      <c r="Q414" s="76">
        <f t="shared" si="90"/>
        <v>1</v>
      </c>
      <c r="R414" s="76">
        <f t="shared" si="91"/>
        <v>0</v>
      </c>
      <c r="T414" s="112"/>
      <c r="U414" s="23"/>
      <c r="V414" s="30"/>
    </row>
    <row r="415" spans="1:22" ht="15.75" customHeight="1">
      <c r="A415" s="64">
        <v>1301</v>
      </c>
      <c r="B415" s="87"/>
      <c r="C415" s="87"/>
      <c r="D415" s="87"/>
      <c r="E415" s="87"/>
      <c r="F415" s="87"/>
      <c r="G415" s="87"/>
      <c r="H415" s="87"/>
      <c r="I415" s="87">
        <v>12</v>
      </c>
      <c r="J415" s="87"/>
      <c r="K415" s="88"/>
      <c r="L415" s="72"/>
      <c r="M415" s="3"/>
      <c r="N415" s="73"/>
      <c r="O415" s="74">
        <f>IF(I415=0,"",I415/H414)</f>
        <v>1</v>
      </c>
      <c r="P415" s="75">
        <v>23</v>
      </c>
      <c r="Q415" s="76">
        <f t="shared" si="90"/>
        <v>0.95833333333333337</v>
      </c>
      <c r="R415" s="76">
        <f t="shared" si="91"/>
        <v>4.166666666666663E-2</v>
      </c>
      <c r="T415" s="112"/>
      <c r="U415" s="23"/>
      <c r="V415" s="30"/>
    </row>
    <row r="416" spans="1:22" ht="15.75" customHeight="1">
      <c r="A416" s="64">
        <v>1302</v>
      </c>
      <c r="B416" s="87"/>
      <c r="C416" s="87"/>
      <c r="D416" s="87"/>
      <c r="E416" s="87"/>
      <c r="F416" s="87"/>
      <c r="G416" s="87"/>
      <c r="H416" s="87"/>
      <c r="I416" s="87"/>
      <c r="J416" s="87">
        <v>12</v>
      </c>
      <c r="K416" s="88">
        <v>12</v>
      </c>
      <c r="L416" s="72"/>
      <c r="M416" s="3"/>
      <c r="N416" s="73"/>
      <c r="O416" s="78">
        <f>IF(J416=0,"",J416/I415)</f>
        <v>1</v>
      </c>
      <c r="P416" s="75">
        <v>23</v>
      </c>
      <c r="Q416" s="79">
        <f t="shared" si="90"/>
        <v>1</v>
      </c>
      <c r="R416" s="79">
        <f t="shared" si="91"/>
        <v>0</v>
      </c>
      <c r="T416" s="112"/>
      <c r="U416" s="23"/>
      <c r="V416" s="30"/>
    </row>
    <row r="417" spans="1:22" ht="15.75" customHeight="1">
      <c r="A417" s="64">
        <v>1401</v>
      </c>
      <c r="B417" s="87"/>
      <c r="C417" s="87"/>
      <c r="D417" s="87"/>
      <c r="E417" s="87"/>
      <c r="F417" s="87"/>
      <c r="G417" s="87"/>
      <c r="H417" s="87"/>
      <c r="I417" s="87"/>
      <c r="J417" s="87">
        <v>3</v>
      </c>
      <c r="K417" s="88">
        <v>3</v>
      </c>
      <c r="L417" s="72"/>
      <c r="M417" s="3"/>
      <c r="N417" s="30"/>
      <c r="O417" s="124"/>
      <c r="P417" s="81">
        <v>11</v>
      </c>
      <c r="Q417" s="125"/>
      <c r="R417" s="92"/>
      <c r="T417" s="112"/>
      <c r="U417" s="23"/>
      <c r="V417" s="30"/>
    </row>
    <row r="418" spans="1:22" ht="15.75" customHeight="1">
      <c r="A418" s="64">
        <v>1402</v>
      </c>
      <c r="B418" s="87"/>
      <c r="C418" s="87"/>
      <c r="D418" s="87"/>
      <c r="E418" s="87"/>
      <c r="F418" s="87"/>
      <c r="G418" s="87"/>
      <c r="H418" s="87"/>
      <c r="I418" s="87"/>
      <c r="J418" s="87">
        <v>6</v>
      </c>
      <c r="K418" s="88">
        <v>3</v>
      </c>
      <c r="L418" s="72"/>
      <c r="M418" s="3"/>
      <c r="N418" s="30"/>
      <c r="O418" s="84"/>
      <c r="P418" s="85">
        <v>8</v>
      </c>
      <c r="Q418" s="86"/>
      <c r="R418" s="84"/>
      <c r="T418" s="112"/>
      <c r="U418" s="23"/>
      <c r="V418" s="30"/>
    </row>
    <row r="419" spans="1:22" ht="15.75" customHeight="1">
      <c r="A419" s="64">
        <v>1501</v>
      </c>
      <c r="B419" s="87"/>
      <c r="C419" s="87"/>
      <c r="D419" s="87"/>
      <c r="E419" s="87"/>
      <c r="F419" s="87"/>
      <c r="G419" s="87"/>
      <c r="H419" s="87"/>
      <c r="I419" s="87"/>
      <c r="J419" s="87">
        <v>3</v>
      </c>
      <c r="K419" s="88">
        <v>3</v>
      </c>
      <c r="L419" s="72"/>
      <c r="M419" s="3"/>
      <c r="N419" s="30"/>
      <c r="O419" s="84"/>
      <c r="P419" s="85">
        <v>5</v>
      </c>
      <c r="Q419" s="86"/>
      <c r="R419" s="84"/>
      <c r="T419" s="112"/>
      <c r="U419" s="23"/>
      <c r="V419" s="30"/>
    </row>
    <row r="420" spans="1:22" ht="15.75" customHeight="1">
      <c r="A420" s="64">
        <v>1502</v>
      </c>
      <c r="B420" s="87"/>
      <c r="C420" s="87"/>
      <c r="D420" s="87"/>
      <c r="E420" s="87"/>
      <c r="F420" s="87"/>
      <c r="G420" s="87"/>
      <c r="H420" s="87"/>
      <c r="I420" s="87"/>
      <c r="J420" s="87">
        <v>2</v>
      </c>
      <c r="K420" s="88">
        <v>2</v>
      </c>
      <c r="L420" s="72"/>
      <c r="M420" s="3"/>
      <c r="N420" s="30"/>
      <c r="O420" s="84"/>
      <c r="P420" s="85">
        <v>2</v>
      </c>
      <c r="Q420" s="86"/>
      <c r="R420" s="84"/>
      <c r="T420" s="112"/>
      <c r="U420" s="23"/>
      <c r="V420" s="30"/>
    </row>
    <row r="421" spans="1:22" ht="15.75" customHeight="1">
      <c r="A421" s="64">
        <v>1601</v>
      </c>
      <c r="B421" s="87"/>
      <c r="C421" s="87"/>
      <c r="D421" s="87"/>
      <c r="E421" s="87"/>
      <c r="F421" s="87"/>
      <c r="G421" s="87"/>
      <c r="H421" s="87"/>
      <c r="I421" s="87"/>
      <c r="J421" s="87"/>
      <c r="K421" s="88"/>
      <c r="L421" s="72"/>
      <c r="M421" s="3"/>
      <c r="N421" s="30"/>
      <c r="O421" s="3"/>
      <c r="P421" s="30"/>
      <c r="Q421" s="23"/>
      <c r="R421" s="84"/>
      <c r="T421" s="112"/>
      <c r="U421" s="23"/>
      <c r="V421" s="30"/>
    </row>
    <row r="422" spans="1:22" ht="15.75" customHeight="1">
      <c r="A422" s="64">
        <v>1602</v>
      </c>
      <c r="B422" s="87"/>
      <c r="C422" s="87"/>
      <c r="D422" s="87"/>
      <c r="E422" s="87"/>
      <c r="F422" s="87"/>
      <c r="G422" s="87"/>
      <c r="H422" s="87"/>
      <c r="I422" s="87"/>
      <c r="J422" s="87"/>
      <c r="K422" s="88"/>
      <c r="L422" s="72"/>
      <c r="M422" s="3"/>
      <c r="N422" s="30"/>
      <c r="O422" s="89" t="s">
        <v>83</v>
      </c>
      <c r="P422" s="90">
        <v>22</v>
      </c>
      <c r="Q422" s="120">
        <f>K425</f>
        <v>23</v>
      </c>
      <c r="R422" s="92" t="s">
        <v>11</v>
      </c>
      <c r="T422" s="112"/>
      <c r="U422" s="23"/>
      <c r="V422" s="30"/>
    </row>
    <row r="423" spans="1:22" ht="15.75" customHeight="1">
      <c r="A423" s="64">
        <v>1701</v>
      </c>
      <c r="B423" s="87"/>
      <c r="C423" s="87"/>
      <c r="D423" s="87"/>
      <c r="E423" s="87"/>
      <c r="F423" s="87"/>
      <c r="G423" s="87"/>
      <c r="H423" s="87"/>
      <c r="I423" s="87"/>
      <c r="J423" s="87"/>
      <c r="K423" s="88"/>
      <c r="L423" s="72"/>
      <c r="M423" s="3"/>
      <c r="N423" s="30"/>
      <c r="O423" s="93" t="s">
        <v>85</v>
      </c>
      <c r="P423" s="94">
        <f>P422/B408</f>
        <v>0.5641025641025641</v>
      </c>
      <c r="Q423" s="121">
        <f>P422/Q422</f>
        <v>0.95652173913043481</v>
      </c>
      <c r="R423" s="96" t="s">
        <v>86</v>
      </c>
      <c r="T423" s="112"/>
      <c r="U423" s="23"/>
      <c r="V423" s="30"/>
    </row>
    <row r="424" spans="1:22" ht="15.75" customHeight="1">
      <c r="A424" s="64">
        <v>1702</v>
      </c>
      <c r="B424" s="87"/>
      <c r="C424" s="87"/>
      <c r="D424" s="87"/>
      <c r="E424" s="87"/>
      <c r="F424" s="87"/>
      <c r="G424" s="87"/>
      <c r="H424" s="87"/>
      <c r="I424" s="87"/>
      <c r="J424" s="87"/>
      <c r="K424" s="88"/>
      <c r="L424" s="97"/>
      <c r="M424" s="98"/>
      <c r="N424" s="99"/>
      <c r="O424" s="98"/>
      <c r="P424" s="99"/>
      <c r="Q424" s="99"/>
      <c r="R424" s="122"/>
      <c r="T424" s="112"/>
      <c r="U424" s="23"/>
      <c r="V424" s="30"/>
    </row>
    <row r="425" spans="1:22" ht="18" customHeight="1">
      <c r="A425" s="29"/>
      <c r="B425" s="30"/>
      <c r="C425" s="30"/>
      <c r="D425" s="288" t="s">
        <v>111</v>
      </c>
      <c r="E425" s="289"/>
      <c r="F425" s="289"/>
      <c r="G425" s="289"/>
      <c r="H425" s="289"/>
      <c r="I425" s="289"/>
      <c r="J425" s="290"/>
      <c r="K425" s="101">
        <f>SUM(K408:K421)</f>
        <v>23</v>
      </c>
      <c r="L425" s="102">
        <f>IF(K416=0,"",K416/B408)</f>
        <v>0.30769230769230771</v>
      </c>
      <c r="M425" s="102">
        <f>IF(K425=0,"",K425/B408)</f>
        <v>0.58974358974358976</v>
      </c>
      <c r="N425" s="102">
        <f>IF(K416=0,"",M425-L425)</f>
        <v>0.28205128205128205</v>
      </c>
      <c r="O425" s="3"/>
      <c r="P425" s="30"/>
      <c r="Q425" s="23"/>
      <c r="R425" s="3"/>
      <c r="T425" s="112"/>
      <c r="U425" s="23"/>
      <c r="V425" s="30"/>
    </row>
    <row r="426" spans="1:22" ht="12.75" customHeight="1">
      <c r="L426" s="3"/>
      <c r="M426" s="3"/>
      <c r="N426" s="3"/>
      <c r="O426" s="3"/>
      <c r="S426" s="30"/>
      <c r="T426" s="23"/>
      <c r="U426" s="23"/>
      <c r="V426" s="30"/>
    </row>
    <row r="427" spans="1:22" ht="12.75" customHeight="1">
      <c r="L427" s="3"/>
      <c r="M427" s="3"/>
      <c r="N427" s="3"/>
      <c r="O427" s="3"/>
      <c r="S427" s="30"/>
      <c r="T427" s="23"/>
      <c r="U427" s="23"/>
      <c r="V427" s="30"/>
    </row>
    <row r="428" spans="1:22" ht="26.25" customHeight="1">
      <c r="A428" s="309" t="s">
        <v>99</v>
      </c>
      <c r="B428" s="292"/>
      <c r="C428" s="292"/>
      <c r="D428" s="292"/>
      <c r="E428" s="292"/>
      <c r="F428" s="292"/>
      <c r="G428" s="292"/>
      <c r="H428" s="298" t="s">
        <v>69</v>
      </c>
      <c r="I428" s="292"/>
      <c r="J428" s="292"/>
      <c r="K428" s="30"/>
      <c r="L428" s="3"/>
      <c r="M428" s="3"/>
      <c r="N428" s="30"/>
      <c r="O428" s="3"/>
      <c r="P428" s="30"/>
      <c r="Q428" s="30"/>
      <c r="R428" s="30"/>
      <c r="U428" s="23"/>
      <c r="V428" s="30"/>
    </row>
    <row r="429" spans="1:22" ht="20.25" customHeight="1">
      <c r="A429" s="293" t="s">
        <v>10</v>
      </c>
      <c r="B429" s="294" t="s">
        <v>100</v>
      </c>
      <c r="C429" s="289"/>
      <c r="D429" s="289"/>
      <c r="E429" s="289"/>
      <c r="F429" s="289"/>
      <c r="G429" s="289"/>
      <c r="H429" s="289"/>
      <c r="I429" s="289"/>
      <c r="J429" s="290"/>
      <c r="K429" s="310" t="s">
        <v>11</v>
      </c>
      <c r="L429" s="286" t="s">
        <v>3</v>
      </c>
      <c r="M429" s="286" t="s">
        <v>4</v>
      </c>
      <c r="N429" s="284" t="s">
        <v>5</v>
      </c>
      <c r="O429" s="286" t="s">
        <v>6</v>
      </c>
      <c r="P429" s="287" t="s">
        <v>7</v>
      </c>
      <c r="Q429" s="287" t="s">
        <v>8</v>
      </c>
      <c r="R429" s="286" t="s">
        <v>101</v>
      </c>
      <c r="U429" s="23"/>
      <c r="V429" s="30"/>
    </row>
    <row r="430" spans="1:22" ht="15.75" customHeight="1">
      <c r="A430" s="285"/>
      <c r="B430" s="64" t="s">
        <v>102</v>
      </c>
      <c r="C430" s="64" t="s">
        <v>103</v>
      </c>
      <c r="D430" s="64" t="s">
        <v>104</v>
      </c>
      <c r="E430" s="64" t="s">
        <v>105</v>
      </c>
      <c r="F430" s="64" t="s">
        <v>106</v>
      </c>
      <c r="G430" s="64" t="s">
        <v>107</v>
      </c>
      <c r="H430" s="64" t="s">
        <v>108</v>
      </c>
      <c r="I430" s="64" t="s">
        <v>109</v>
      </c>
      <c r="J430" s="64" t="s">
        <v>110</v>
      </c>
      <c r="K430" s="311"/>
      <c r="L430" s="285"/>
      <c r="M430" s="285"/>
      <c r="N430" s="285"/>
      <c r="O430" s="285"/>
      <c r="P430" s="285"/>
      <c r="Q430" s="285"/>
      <c r="R430" s="285"/>
      <c r="T430" s="112"/>
      <c r="U430" s="23"/>
      <c r="V430" s="30"/>
    </row>
    <row r="431" spans="1:22" ht="15.75" customHeight="1">
      <c r="A431" s="64">
        <v>1001</v>
      </c>
      <c r="B431" s="65">
        <v>14</v>
      </c>
      <c r="C431" s="65"/>
      <c r="D431" s="65"/>
      <c r="E431" s="65"/>
      <c r="F431" s="65"/>
      <c r="G431" s="65"/>
      <c r="H431" s="65"/>
      <c r="I431" s="65"/>
      <c r="J431" s="65"/>
      <c r="K431" s="66"/>
      <c r="L431" s="67"/>
      <c r="M431" s="49"/>
      <c r="N431" s="68"/>
      <c r="O431" s="107"/>
      <c r="P431" s="70">
        <f>B431</f>
        <v>14</v>
      </c>
      <c r="Q431" s="108"/>
      <c r="R431" s="107"/>
      <c r="T431" s="112"/>
      <c r="U431" s="23"/>
      <c r="V431" s="30"/>
    </row>
    <row r="432" spans="1:22" ht="15.75" customHeight="1">
      <c r="A432" s="64">
        <v>1002</v>
      </c>
      <c r="B432" s="65"/>
      <c r="C432" s="65">
        <v>12</v>
      </c>
      <c r="D432" s="65"/>
      <c r="E432" s="65"/>
      <c r="F432" s="65"/>
      <c r="G432" s="65"/>
      <c r="H432" s="65"/>
      <c r="I432" s="65"/>
      <c r="J432" s="65"/>
      <c r="K432" s="66"/>
      <c r="L432" s="72"/>
      <c r="M432" s="3"/>
      <c r="N432" s="73"/>
      <c r="O432" s="74">
        <f>IF(C432=0,"",C432/B431)</f>
        <v>0.8571428571428571</v>
      </c>
      <c r="P432" s="75">
        <v>12</v>
      </c>
      <c r="Q432" s="76">
        <f t="shared" ref="Q432:Q439" si="92">IF(P432=0,"",P432/P431)</f>
        <v>0.8571428571428571</v>
      </c>
      <c r="R432" s="76">
        <f t="shared" ref="R432:R439" si="93">IF(P432=0,"",100%-Q432)</f>
        <v>0.1428571428571429</v>
      </c>
      <c r="T432" s="112"/>
      <c r="U432" s="23"/>
      <c r="V432" s="30"/>
    </row>
    <row r="433" spans="1:30" ht="15.75" customHeight="1">
      <c r="A433" s="64">
        <v>1101</v>
      </c>
      <c r="B433" s="65"/>
      <c r="C433" s="65"/>
      <c r="D433" s="65">
        <v>11</v>
      </c>
      <c r="E433" s="65"/>
      <c r="F433" s="65"/>
      <c r="G433" s="65"/>
      <c r="H433" s="65"/>
      <c r="I433" s="65"/>
      <c r="J433" s="65"/>
      <c r="K433" s="66"/>
      <c r="L433" s="72"/>
      <c r="M433" s="3"/>
      <c r="N433" s="73"/>
      <c r="O433" s="74">
        <f>IF(D433=0,"",D433/C432)</f>
        <v>0.91666666666666663</v>
      </c>
      <c r="P433" s="75">
        <v>12</v>
      </c>
      <c r="Q433" s="76">
        <f t="shared" si="92"/>
        <v>1</v>
      </c>
      <c r="R433" s="76">
        <f t="shared" si="93"/>
        <v>0</v>
      </c>
      <c r="T433" s="77">
        <f>P433/P431</f>
        <v>0.8571428571428571</v>
      </c>
      <c r="U433" s="23"/>
      <c r="V433" s="30"/>
    </row>
    <row r="434" spans="1:30" ht="15.75" customHeight="1">
      <c r="A434" s="64">
        <v>1102</v>
      </c>
      <c r="B434" s="65"/>
      <c r="C434" s="65"/>
      <c r="D434" s="65"/>
      <c r="E434" s="65">
        <v>9</v>
      </c>
      <c r="F434" s="65"/>
      <c r="G434" s="65"/>
      <c r="H434" s="65"/>
      <c r="I434" s="65"/>
      <c r="J434" s="65"/>
      <c r="K434" s="66"/>
      <c r="L434" s="72"/>
      <c r="M434" s="3"/>
      <c r="N434" s="73"/>
      <c r="O434" s="74">
        <f>IF(E434=0,"",E434/D433)</f>
        <v>0.81818181818181823</v>
      </c>
      <c r="P434" s="75">
        <v>12</v>
      </c>
      <c r="Q434" s="76">
        <f t="shared" si="92"/>
        <v>1</v>
      </c>
      <c r="R434" s="76">
        <f t="shared" si="93"/>
        <v>0</v>
      </c>
      <c r="T434" s="112"/>
      <c r="U434" s="23"/>
      <c r="V434" s="30"/>
    </row>
    <row r="435" spans="1:30" ht="15.75" customHeight="1">
      <c r="A435" s="64">
        <v>1201</v>
      </c>
      <c r="B435" s="65"/>
      <c r="C435" s="65"/>
      <c r="D435" s="65"/>
      <c r="E435" s="65"/>
      <c r="F435" s="65">
        <v>9</v>
      </c>
      <c r="G435" s="65"/>
      <c r="H435" s="65"/>
      <c r="I435" s="65"/>
      <c r="J435" s="65"/>
      <c r="K435" s="66"/>
      <c r="L435" s="72"/>
      <c r="M435" s="3"/>
      <c r="N435" s="73"/>
      <c r="O435" s="74">
        <f>IF(F435=0,"",F435/E434)</f>
        <v>1</v>
      </c>
      <c r="P435" s="75">
        <v>10</v>
      </c>
      <c r="Q435" s="76">
        <f t="shared" si="92"/>
        <v>0.83333333333333337</v>
      </c>
      <c r="R435" s="76">
        <f t="shared" si="93"/>
        <v>0.16666666666666663</v>
      </c>
      <c r="T435" s="112"/>
      <c r="U435" s="23"/>
      <c r="V435" s="30"/>
    </row>
    <row r="436" spans="1:30" ht="15.75" customHeight="1">
      <c r="A436" s="64">
        <v>1202</v>
      </c>
      <c r="B436" s="65"/>
      <c r="C436" s="65"/>
      <c r="D436" s="65"/>
      <c r="E436" s="65"/>
      <c r="F436" s="65"/>
      <c r="G436" s="65">
        <v>9</v>
      </c>
      <c r="H436" s="65"/>
      <c r="I436" s="65"/>
      <c r="J436" s="65"/>
      <c r="K436" s="66"/>
      <c r="L436" s="72"/>
      <c r="M436" s="3"/>
      <c r="N436" s="73"/>
      <c r="O436" s="74">
        <f>IF(G436=0,"",G436/F435)</f>
        <v>1</v>
      </c>
      <c r="P436" s="75">
        <v>10</v>
      </c>
      <c r="Q436" s="76">
        <f t="shared" si="92"/>
        <v>1</v>
      </c>
      <c r="R436" s="76">
        <f t="shared" si="93"/>
        <v>0</v>
      </c>
      <c r="T436" s="112"/>
      <c r="U436" s="23"/>
      <c r="V436" s="30"/>
    </row>
    <row r="437" spans="1:30" ht="15.75" customHeight="1">
      <c r="A437" s="64">
        <v>1301</v>
      </c>
      <c r="B437" s="65"/>
      <c r="C437" s="65"/>
      <c r="D437" s="65"/>
      <c r="E437" s="65"/>
      <c r="F437" s="65"/>
      <c r="G437" s="65"/>
      <c r="H437" s="65">
        <v>9</v>
      </c>
      <c r="I437" s="65"/>
      <c r="J437" s="65"/>
      <c r="K437" s="66"/>
      <c r="L437" s="72"/>
      <c r="M437" s="3"/>
      <c r="N437" s="73"/>
      <c r="O437" s="74">
        <f>IF(H437=0,"",H437/G436)</f>
        <v>1</v>
      </c>
      <c r="P437" s="75">
        <v>10</v>
      </c>
      <c r="Q437" s="76">
        <f t="shared" si="92"/>
        <v>1</v>
      </c>
      <c r="R437" s="76">
        <f t="shared" si="93"/>
        <v>0</v>
      </c>
      <c r="T437" s="112"/>
      <c r="U437" s="23"/>
      <c r="V437" s="30"/>
    </row>
    <row r="438" spans="1:30" ht="15.75" customHeight="1">
      <c r="A438" s="64">
        <v>1302</v>
      </c>
      <c r="B438" s="65"/>
      <c r="C438" s="65"/>
      <c r="D438" s="65"/>
      <c r="E438" s="65"/>
      <c r="F438" s="65"/>
      <c r="G438" s="65"/>
      <c r="H438" s="65"/>
      <c r="I438" s="65">
        <v>9</v>
      </c>
      <c r="J438" s="65"/>
      <c r="K438" s="66"/>
      <c r="L438" s="72"/>
      <c r="M438" s="3"/>
      <c r="N438" s="73"/>
      <c r="O438" s="74">
        <f>IF(I438=0,"",I438/H437)</f>
        <v>1</v>
      </c>
      <c r="P438" s="75">
        <v>9</v>
      </c>
      <c r="Q438" s="76">
        <f t="shared" si="92"/>
        <v>0.9</v>
      </c>
      <c r="R438" s="76">
        <f t="shared" si="93"/>
        <v>9.9999999999999978E-2</v>
      </c>
      <c r="T438" s="112"/>
      <c r="U438" s="23"/>
      <c r="V438" s="30"/>
    </row>
    <row r="439" spans="1:30" ht="15.75" customHeight="1">
      <c r="A439" s="64">
        <v>1401</v>
      </c>
      <c r="B439" s="65"/>
      <c r="C439" s="65"/>
      <c r="D439" s="65"/>
      <c r="E439" s="65"/>
      <c r="F439" s="65"/>
      <c r="G439" s="65"/>
      <c r="H439" s="65"/>
      <c r="I439" s="65"/>
      <c r="J439" s="65">
        <v>9</v>
      </c>
      <c r="K439" s="66">
        <v>9</v>
      </c>
      <c r="L439" s="72"/>
      <c r="M439" s="3"/>
      <c r="N439" s="73"/>
      <c r="O439" s="78">
        <f>IF(J439=0,"",J439/I438)</f>
        <v>1</v>
      </c>
      <c r="P439" s="75">
        <v>9</v>
      </c>
      <c r="Q439" s="79">
        <f t="shared" si="92"/>
        <v>1</v>
      </c>
      <c r="R439" s="79">
        <f t="shared" si="93"/>
        <v>0</v>
      </c>
      <c r="T439" s="112"/>
      <c r="U439" s="23"/>
      <c r="V439" s="30"/>
    </row>
    <row r="440" spans="1:30" ht="15.75" customHeight="1">
      <c r="A440" s="64">
        <v>1402</v>
      </c>
      <c r="B440" s="87"/>
      <c r="C440" s="87"/>
      <c r="D440" s="87"/>
      <c r="E440" s="87"/>
      <c r="F440" s="87"/>
      <c r="G440" s="87"/>
      <c r="H440" s="87"/>
      <c r="I440" s="87"/>
      <c r="J440" s="87"/>
      <c r="K440" s="88"/>
      <c r="L440" s="72"/>
      <c r="M440" s="3"/>
      <c r="N440" s="30"/>
      <c r="O440" s="124"/>
      <c r="P440" s="81"/>
      <c r="Q440" s="125"/>
      <c r="R440" s="92"/>
      <c r="T440" s="112"/>
      <c r="U440" s="23"/>
      <c r="V440" s="30"/>
    </row>
    <row r="441" spans="1:30" ht="15.75" customHeight="1">
      <c r="A441" s="64">
        <v>1501</v>
      </c>
      <c r="B441" s="87"/>
      <c r="C441" s="87"/>
      <c r="D441" s="87"/>
      <c r="E441" s="87"/>
      <c r="F441" s="87"/>
      <c r="G441" s="87"/>
      <c r="H441" s="87"/>
      <c r="I441" s="87"/>
      <c r="J441" s="87"/>
      <c r="K441" s="88"/>
      <c r="L441" s="72"/>
      <c r="M441" s="3"/>
      <c r="N441" s="30"/>
      <c r="O441" s="84"/>
      <c r="P441" s="85"/>
      <c r="Q441" s="86"/>
      <c r="R441" s="84"/>
      <c r="T441" s="112"/>
      <c r="U441" s="23"/>
      <c r="V441" s="30"/>
    </row>
    <row r="442" spans="1:30" ht="15.75" customHeight="1">
      <c r="A442" s="64">
        <v>1502</v>
      </c>
      <c r="B442" s="87"/>
      <c r="C442" s="87"/>
      <c r="D442" s="87"/>
      <c r="E442" s="87"/>
      <c r="F442" s="87"/>
      <c r="G442" s="87"/>
      <c r="H442" s="87"/>
      <c r="I442" s="87"/>
      <c r="J442" s="87"/>
      <c r="K442" s="88"/>
      <c r="L442" s="72"/>
      <c r="M442" s="3"/>
      <c r="N442" s="30"/>
      <c r="O442" s="84"/>
      <c r="P442" s="85"/>
      <c r="Q442" s="86"/>
      <c r="R442" s="84"/>
      <c r="T442" s="112"/>
      <c r="U442" s="23"/>
      <c r="V442" s="30"/>
    </row>
    <row r="443" spans="1:30" ht="15.75" customHeight="1">
      <c r="A443" s="64">
        <v>1601</v>
      </c>
      <c r="B443" s="87"/>
      <c r="C443" s="87"/>
      <c r="D443" s="87"/>
      <c r="E443" s="87"/>
      <c r="F443" s="87"/>
      <c r="G443" s="87"/>
      <c r="H443" s="87"/>
      <c r="I443" s="87"/>
      <c r="J443" s="87"/>
      <c r="K443" s="88"/>
      <c r="L443" s="72"/>
      <c r="M443" s="3"/>
      <c r="N443" s="30"/>
      <c r="O443" s="84"/>
      <c r="P443" s="85"/>
      <c r="Q443" s="86"/>
      <c r="R443" s="84"/>
      <c r="T443" s="112"/>
      <c r="U443" s="23"/>
      <c r="V443" s="30"/>
    </row>
    <row r="444" spans="1:30" ht="15.75" customHeight="1">
      <c r="A444" s="64">
        <v>1602</v>
      </c>
      <c r="B444" s="87"/>
      <c r="C444" s="87"/>
      <c r="D444" s="87"/>
      <c r="E444" s="87"/>
      <c r="F444" s="87"/>
      <c r="G444" s="87"/>
      <c r="H444" s="87"/>
      <c r="I444" s="87"/>
      <c r="J444" s="87"/>
      <c r="K444" s="88"/>
      <c r="L444" s="72"/>
      <c r="M444" s="3"/>
      <c r="N444" s="30"/>
      <c r="O444" s="3"/>
      <c r="P444" s="30"/>
      <c r="Q444" s="23"/>
      <c r="R444" s="84"/>
      <c r="T444" s="112"/>
      <c r="U444" s="23"/>
      <c r="V444" s="30"/>
    </row>
    <row r="445" spans="1:30" ht="15.75" customHeight="1">
      <c r="A445" s="64">
        <v>1701</v>
      </c>
      <c r="B445" s="87"/>
      <c r="C445" s="87"/>
      <c r="D445" s="87"/>
      <c r="E445" s="87"/>
      <c r="F445" s="87"/>
      <c r="G445" s="87"/>
      <c r="H445" s="87"/>
      <c r="I445" s="87"/>
      <c r="J445" s="87"/>
      <c r="K445" s="88"/>
      <c r="L445" s="72"/>
      <c r="M445" s="3"/>
      <c r="N445" s="30"/>
      <c r="O445" s="89" t="s">
        <v>83</v>
      </c>
      <c r="P445" s="90">
        <v>8</v>
      </c>
      <c r="Q445" s="120">
        <f>SUM(K438:K441)</f>
        <v>9</v>
      </c>
      <c r="R445" s="92" t="s">
        <v>11</v>
      </c>
      <c r="T445" s="112"/>
      <c r="U445" s="23"/>
      <c r="V445" s="30"/>
    </row>
    <row r="446" spans="1:30" ht="15.75" customHeight="1">
      <c r="A446" s="64">
        <v>1702</v>
      </c>
      <c r="B446" s="87"/>
      <c r="C446" s="87"/>
      <c r="D446" s="87"/>
      <c r="E446" s="87"/>
      <c r="F446" s="87"/>
      <c r="G446" s="87"/>
      <c r="H446" s="87"/>
      <c r="I446" s="87"/>
      <c r="J446" s="87"/>
      <c r="K446" s="88"/>
      <c r="L446" s="72"/>
      <c r="M446" s="3"/>
      <c r="N446" s="30"/>
      <c r="O446" s="93" t="s">
        <v>85</v>
      </c>
      <c r="P446" s="94">
        <f>P445/B431</f>
        <v>0.5714285714285714</v>
      </c>
      <c r="Q446" s="121">
        <f>P445/Q445</f>
        <v>0.88888888888888884</v>
      </c>
      <c r="R446" s="96" t="s">
        <v>86</v>
      </c>
      <c r="T446" s="112"/>
      <c r="U446" s="23"/>
      <c r="V446" s="30"/>
    </row>
    <row r="447" spans="1:30" ht="15.75" customHeight="1">
      <c r="A447" s="64">
        <v>1801</v>
      </c>
      <c r="B447" s="87"/>
      <c r="C447" s="87"/>
      <c r="D447" s="87"/>
      <c r="E447" s="87"/>
      <c r="F447" s="87"/>
      <c r="G447" s="87"/>
      <c r="H447" s="87"/>
      <c r="I447" s="87"/>
      <c r="J447" s="87"/>
      <c r="K447" s="88"/>
      <c r="L447" s="97"/>
      <c r="M447" s="98"/>
      <c r="N447" s="99"/>
      <c r="O447" s="98"/>
      <c r="P447" s="99"/>
      <c r="Q447" s="99"/>
      <c r="R447" s="122"/>
      <c r="T447" s="112"/>
      <c r="V447" s="30"/>
      <c r="AC447" s="59" t="s">
        <v>55</v>
      </c>
      <c r="AD447" s="30">
        <v>14</v>
      </c>
    </row>
    <row r="448" spans="1:30" ht="18" customHeight="1">
      <c r="A448" s="29"/>
      <c r="B448" s="30"/>
      <c r="C448" s="30"/>
      <c r="D448" s="288" t="s">
        <v>111</v>
      </c>
      <c r="E448" s="289"/>
      <c r="F448" s="289"/>
      <c r="G448" s="289"/>
      <c r="H448" s="289"/>
      <c r="I448" s="289"/>
      <c r="J448" s="290"/>
      <c r="K448" s="101">
        <f>SUM(K431:K444)</f>
        <v>9</v>
      </c>
      <c r="L448" s="102">
        <f>IF(K439=0,"",K439/B431)</f>
        <v>0.6428571428571429</v>
      </c>
      <c r="M448" s="102">
        <f>IF(K448=0,"",K448/B431)</f>
        <v>0.6428571428571429</v>
      </c>
      <c r="N448" s="102">
        <f>IF(K439=0,"",M448-L448)</f>
        <v>0</v>
      </c>
      <c r="O448" s="3"/>
      <c r="P448" s="30"/>
      <c r="Q448" s="23"/>
      <c r="R448" s="3"/>
      <c r="T448" s="112"/>
      <c r="V448" s="23"/>
      <c r="AC448" s="59" t="s">
        <v>56</v>
      </c>
      <c r="AD448" s="30">
        <v>2</v>
      </c>
    </row>
    <row r="449" spans="1:30" ht="12.75" customHeight="1">
      <c r="L449" s="3"/>
      <c r="M449" s="3"/>
      <c r="N449" s="3"/>
      <c r="O449" s="3"/>
      <c r="S449" s="30"/>
      <c r="T449" s="23"/>
      <c r="V449" s="23"/>
      <c r="AC449" s="59"/>
      <c r="AD449" s="30"/>
    </row>
    <row r="450" spans="1:30" ht="12.75" customHeight="1">
      <c r="L450" s="3"/>
      <c r="M450" s="3"/>
      <c r="N450" s="3"/>
      <c r="O450" s="3"/>
      <c r="S450" s="30"/>
      <c r="T450" s="23"/>
      <c r="U450" s="23"/>
      <c r="V450" s="30"/>
      <c r="AC450" s="59"/>
      <c r="AD450" s="30"/>
    </row>
    <row r="451" spans="1:30" ht="26.25" customHeight="1">
      <c r="A451" s="309" t="s">
        <v>99</v>
      </c>
      <c r="B451" s="292"/>
      <c r="C451" s="292"/>
      <c r="D451" s="292"/>
      <c r="E451" s="292"/>
      <c r="F451" s="292"/>
      <c r="G451" s="292"/>
      <c r="H451" s="298" t="s">
        <v>70</v>
      </c>
      <c r="I451" s="292"/>
      <c r="J451" s="292"/>
      <c r="K451" s="30"/>
      <c r="L451" s="3"/>
      <c r="M451" s="3"/>
      <c r="N451" s="30"/>
      <c r="O451" s="3"/>
      <c r="P451" s="30"/>
      <c r="Q451" s="30"/>
      <c r="R451" s="30"/>
      <c r="U451" s="23"/>
      <c r="V451" s="30"/>
      <c r="AC451" s="59" t="s">
        <v>57</v>
      </c>
      <c r="AD451" s="30">
        <v>11</v>
      </c>
    </row>
    <row r="452" spans="1:30" ht="20.25" customHeight="1">
      <c r="A452" s="293" t="s">
        <v>10</v>
      </c>
      <c r="B452" s="294" t="s">
        <v>100</v>
      </c>
      <c r="C452" s="289"/>
      <c r="D452" s="289"/>
      <c r="E452" s="289"/>
      <c r="F452" s="289"/>
      <c r="G452" s="289"/>
      <c r="H452" s="289"/>
      <c r="I452" s="289"/>
      <c r="J452" s="290"/>
      <c r="K452" s="310" t="s">
        <v>11</v>
      </c>
      <c r="L452" s="286" t="s">
        <v>3</v>
      </c>
      <c r="M452" s="286" t="s">
        <v>4</v>
      </c>
      <c r="N452" s="284" t="s">
        <v>5</v>
      </c>
      <c r="O452" s="286" t="s">
        <v>6</v>
      </c>
      <c r="P452" s="287" t="s">
        <v>7</v>
      </c>
      <c r="Q452" s="287" t="s">
        <v>8</v>
      </c>
      <c r="R452" s="286" t="s">
        <v>101</v>
      </c>
      <c r="U452" s="23"/>
      <c r="V452" s="30"/>
      <c r="AC452" s="59"/>
      <c r="AD452" s="30"/>
    </row>
    <row r="453" spans="1:30" ht="15.75" customHeight="1">
      <c r="A453" s="285"/>
      <c r="B453" s="64" t="s">
        <v>102</v>
      </c>
      <c r="C453" s="64" t="s">
        <v>103</v>
      </c>
      <c r="D453" s="64" t="s">
        <v>104</v>
      </c>
      <c r="E453" s="64" t="s">
        <v>105</v>
      </c>
      <c r="F453" s="64" t="s">
        <v>106</v>
      </c>
      <c r="G453" s="64" t="s">
        <v>107</v>
      </c>
      <c r="H453" s="64" t="s">
        <v>108</v>
      </c>
      <c r="I453" s="64" t="s">
        <v>109</v>
      </c>
      <c r="J453" s="64" t="s">
        <v>110</v>
      </c>
      <c r="K453" s="311"/>
      <c r="L453" s="285"/>
      <c r="M453" s="285"/>
      <c r="N453" s="285"/>
      <c r="O453" s="285"/>
      <c r="P453" s="285"/>
      <c r="Q453" s="285"/>
      <c r="R453" s="285"/>
      <c r="T453" s="112"/>
      <c r="U453" s="23"/>
      <c r="V453" s="30"/>
      <c r="AC453" s="59" t="s">
        <v>69</v>
      </c>
      <c r="AD453" s="30">
        <v>3</v>
      </c>
    </row>
    <row r="454" spans="1:30" ht="15.75" customHeight="1">
      <c r="A454" s="64">
        <v>1002</v>
      </c>
      <c r="B454" s="65">
        <v>30</v>
      </c>
      <c r="C454" s="65"/>
      <c r="D454" s="65"/>
      <c r="E454" s="65"/>
      <c r="F454" s="65"/>
      <c r="G454" s="65"/>
      <c r="H454" s="65"/>
      <c r="I454" s="65"/>
      <c r="J454" s="65"/>
      <c r="K454" s="66"/>
      <c r="L454" s="67"/>
      <c r="M454" s="49"/>
      <c r="N454" s="68"/>
      <c r="O454" s="107"/>
      <c r="P454" s="70">
        <f>B454</f>
        <v>30</v>
      </c>
      <c r="Q454" s="108"/>
      <c r="R454" s="107"/>
      <c r="T454" s="112"/>
      <c r="U454" s="23"/>
      <c r="V454" s="30"/>
    </row>
    <row r="455" spans="1:30" ht="15.75" customHeight="1">
      <c r="A455" s="64">
        <v>1101</v>
      </c>
      <c r="B455" s="65"/>
      <c r="C455" s="65">
        <v>27</v>
      </c>
      <c r="D455" s="65"/>
      <c r="E455" s="65"/>
      <c r="F455" s="65"/>
      <c r="G455" s="65"/>
      <c r="H455" s="65"/>
      <c r="I455" s="65"/>
      <c r="J455" s="65"/>
      <c r="K455" s="66"/>
      <c r="L455" s="72"/>
      <c r="M455" s="3"/>
      <c r="N455" s="73"/>
      <c r="O455" s="74">
        <f>IF(C455=0,"",C455/B454)</f>
        <v>0.9</v>
      </c>
      <c r="P455" s="75">
        <v>27</v>
      </c>
      <c r="Q455" s="76">
        <f t="shared" ref="Q455:Q462" si="94">IF(P455=0,"",P455/P454)</f>
        <v>0.9</v>
      </c>
      <c r="R455" s="76">
        <f t="shared" ref="R455:R462" si="95">IF(P455=0,"",100%-Q455)</f>
        <v>9.9999999999999978E-2</v>
      </c>
      <c r="T455" s="112"/>
      <c r="U455" s="23"/>
      <c r="V455" s="30"/>
    </row>
    <row r="456" spans="1:30" ht="15.75" customHeight="1">
      <c r="A456" s="64">
        <v>1102</v>
      </c>
      <c r="B456" s="65"/>
      <c r="C456" s="65"/>
      <c r="D456" s="65">
        <v>21</v>
      </c>
      <c r="E456" s="65"/>
      <c r="F456" s="65"/>
      <c r="G456" s="65"/>
      <c r="H456" s="65"/>
      <c r="I456" s="65"/>
      <c r="J456" s="65"/>
      <c r="K456" s="66"/>
      <c r="L456" s="72"/>
      <c r="M456" s="3"/>
      <c r="N456" s="73"/>
      <c r="O456" s="74">
        <f>IF(D456=0,"",D456/C455)</f>
        <v>0.77777777777777779</v>
      </c>
      <c r="P456" s="75">
        <v>24</v>
      </c>
      <c r="Q456" s="76">
        <f t="shared" si="94"/>
        <v>0.88888888888888884</v>
      </c>
      <c r="R456" s="76">
        <f t="shared" si="95"/>
        <v>0.11111111111111116</v>
      </c>
      <c r="T456" s="77">
        <f>P456/P454</f>
        <v>0.8</v>
      </c>
      <c r="U456" s="23"/>
      <c r="V456" s="30"/>
    </row>
    <row r="457" spans="1:30" ht="15.75" customHeight="1">
      <c r="A457" s="64">
        <v>1201</v>
      </c>
      <c r="B457" s="65"/>
      <c r="C457" s="65"/>
      <c r="D457" s="65"/>
      <c r="E457" s="65">
        <v>20</v>
      </c>
      <c r="F457" s="65"/>
      <c r="G457" s="65"/>
      <c r="H457" s="65"/>
      <c r="I457" s="65"/>
      <c r="J457" s="65"/>
      <c r="K457" s="66"/>
      <c r="L457" s="72"/>
      <c r="M457" s="3"/>
      <c r="N457" s="73"/>
      <c r="O457" s="74">
        <f>IF(E457=0,"",E457/D456)</f>
        <v>0.95238095238095233</v>
      </c>
      <c r="P457" s="75">
        <v>23</v>
      </c>
      <c r="Q457" s="76">
        <f t="shared" si="94"/>
        <v>0.95833333333333337</v>
      </c>
      <c r="R457" s="76">
        <f t="shared" si="95"/>
        <v>4.166666666666663E-2</v>
      </c>
      <c r="T457" s="112"/>
      <c r="U457" s="23"/>
      <c r="V457" s="30"/>
    </row>
    <row r="458" spans="1:30" ht="15.75" customHeight="1">
      <c r="A458" s="64">
        <v>1202</v>
      </c>
      <c r="B458" s="65"/>
      <c r="C458" s="65"/>
      <c r="D458" s="65"/>
      <c r="E458" s="65"/>
      <c r="F458" s="65">
        <v>15</v>
      </c>
      <c r="G458" s="65"/>
      <c r="H458" s="65"/>
      <c r="I458" s="65"/>
      <c r="J458" s="65"/>
      <c r="K458" s="66"/>
      <c r="L458" s="72"/>
      <c r="M458" s="3"/>
      <c r="N458" s="73"/>
      <c r="O458" s="74">
        <f>IF(F458=0,"",F458/E457)</f>
        <v>0.75</v>
      </c>
      <c r="P458" s="75">
        <v>22</v>
      </c>
      <c r="Q458" s="76">
        <f t="shared" si="94"/>
        <v>0.95652173913043481</v>
      </c>
      <c r="R458" s="76">
        <f t="shared" si="95"/>
        <v>4.3478260869565188E-2</v>
      </c>
      <c r="T458" s="112"/>
      <c r="U458" s="23"/>
      <c r="V458" s="30"/>
    </row>
    <row r="459" spans="1:30" ht="15.75" customHeight="1">
      <c r="A459" s="64">
        <v>1301</v>
      </c>
      <c r="B459" s="65"/>
      <c r="C459" s="65"/>
      <c r="D459" s="65"/>
      <c r="E459" s="65"/>
      <c r="F459" s="65"/>
      <c r="G459" s="65">
        <v>11</v>
      </c>
      <c r="H459" s="65"/>
      <c r="I459" s="65"/>
      <c r="J459" s="65"/>
      <c r="K459" s="66"/>
      <c r="L459" s="72"/>
      <c r="M459" s="3"/>
      <c r="N459" s="73"/>
      <c r="O459" s="74">
        <f>IF(G459=0,"",G459/F458)</f>
        <v>0.73333333333333328</v>
      </c>
      <c r="P459" s="75">
        <v>23</v>
      </c>
      <c r="Q459" s="76">
        <f t="shared" si="94"/>
        <v>1.0454545454545454</v>
      </c>
      <c r="R459" s="76">
        <f t="shared" si="95"/>
        <v>-4.5454545454545414E-2</v>
      </c>
      <c r="T459" s="112"/>
      <c r="U459" s="23"/>
      <c r="V459" s="30"/>
    </row>
    <row r="460" spans="1:30" ht="15.75" customHeight="1">
      <c r="A460" s="64">
        <v>1302</v>
      </c>
      <c r="B460" s="65"/>
      <c r="C460" s="65"/>
      <c r="D460" s="65"/>
      <c r="E460" s="65"/>
      <c r="F460" s="65"/>
      <c r="G460" s="65"/>
      <c r="H460" s="65">
        <v>11</v>
      </c>
      <c r="I460" s="65"/>
      <c r="J460" s="65"/>
      <c r="K460" s="66"/>
      <c r="L460" s="72"/>
      <c r="M460" s="3"/>
      <c r="N460" s="73"/>
      <c r="O460" s="74">
        <f>IF(H460=0,"",H460/G459)</f>
        <v>1</v>
      </c>
      <c r="P460" s="75">
        <v>22</v>
      </c>
      <c r="Q460" s="76">
        <f t="shared" si="94"/>
        <v>0.95652173913043481</v>
      </c>
      <c r="R460" s="76">
        <f t="shared" si="95"/>
        <v>4.3478260869565188E-2</v>
      </c>
      <c r="T460" s="112"/>
      <c r="U460" s="23"/>
      <c r="V460" s="30"/>
    </row>
    <row r="461" spans="1:30" ht="15.75" customHeight="1">
      <c r="A461" s="64">
        <v>1401</v>
      </c>
      <c r="B461" s="65"/>
      <c r="C461" s="65"/>
      <c r="D461" s="65"/>
      <c r="E461" s="65"/>
      <c r="F461" s="65"/>
      <c r="G461" s="65"/>
      <c r="H461" s="65"/>
      <c r="I461" s="65">
        <v>11</v>
      </c>
      <c r="J461" s="65"/>
      <c r="K461" s="66"/>
      <c r="L461" s="72"/>
      <c r="M461" s="3"/>
      <c r="N461" s="73"/>
      <c r="O461" s="74">
        <f>IF(I461=0,"",I461/H460)</f>
        <v>1</v>
      </c>
      <c r="P461" s="75">
        <v>20</v>
      </c>
      <c r="Q461" s="76">
        <f t="shared" si="94"/>
        <v>0.90909090909090906</v>
      </c>
      <c r="R461" s="76">
        <f t="shared" si="95"/>
        <v>9.0909090909090939E-2</v>
      </c>
      <c r="T461" s="112"/>
      <c r="U461" s="23"/>
      <c r="V461" s="30"/>
    </row>
    <row r="462" spans="1:30" ht="15.75" customHeight="1">
      <c r="A462" s="64">
        <v>1402</v>
      </c>
      <c r="B462" s="65"/>
      <c r="C462" s="65"/>
      <c r="D462" s="65"/>
      <c r="E462" s="65"/>
      <c r="F462" s="65"/>
      <c r="G462" s="65"/>
      <c r="H462" s="65"/>
      <c r="I462" s="65"/>
      <c r="J462" s="65">
        <v>11</v>
      </c>
      <c r="K462" s="66">
        <v>11</v>
      </c>
      <c r="L462" s="72"/>
      <c r="M462" s="3"/>
      <c r="N462" s="73"/>
      <c r="O462" s="78">
        <f>IF(J462=0,"",J462/I461)</f>
        <v>1</v>
      </c>
      <c r="P462" s="75">
        <v>18</v>
      </c>
      <c r="Q462" s="79">
        <f t="shared" si="94"/>
        <v>0.9</v>
      </c>
      <c r="R462" s="79">
        <f t="shared" si="95"/>
        <v>9.9999999999999978E-2</v>
      </c>
      <c r="T462" s="112"/>
      <c r="U462" s="23"/>
      <c r="V462" s="30"/>
    </row>
    <row r="463" spans="1:30" ht="15.75" customHeight="1">
      <c r="A463" s="64">
        <v>1501</v>
      </c>
      <c r="B463" s="65"/>
      <c r="C463" s="65"/>
      <c r="D463" s="65"/>
      <c r="E463" s="65"/>
      <c r="F463" s="65"/>
      <c r="G463" s="65"/>
      <c r="H463" s="65"/>
      <c r="I463" s="65"/>
      <c r="J463" s="65">
        <v>5</v>
      </c>
      <c r="K463" s="66">
        <v>5</v>
      </c>
      <c r="L463" s="72"/>
      <c r="M463" s="3"/>
      <c r="N463" s="30"/>
      <c r="O463" s="124"/>
      <c r="P463" s="81">
        <v>8</v>
      </c>
      <c r="Q463" s="125"/>
      <c r="R463" s="92"/>
      <c r="T463" s="112"/>
      <c r="U463" s="23"/>
      <c r="V463" s="30"/>
    </row>
    <row r="464" spans="1:30" ht="15.75" customHeight="1">
      <c r="A464" s="64">
        <v>1502</v>
      </c>
      <c r="B464" s="65"/>
      <c r="C464" s="65"/>
      <c r="D464" s="65"/>
      <c r="E464" s="65"/>
      <c r="F464" s="65"/>
      <c r="G464" s="65"/>
      <c r="H464" s="65"/>
      <c r="I464" s="65"/>
      <c r="J464" s="65">
        <v>1</v>
      </c>
      <c r="K464" s="66">
        <v>1</v>
      </c>
      <c r="L464" s="72"/>
      <c r="M464" s="3"/>
      <c r="N464" s="30"/>
      <c r="O464" s="84"/>
      <c r="P464" s="85">
        <v>3</v>
      </c>
      <c r="Q464" s="86"/>
      <c r="R464" s="84"/>
      <c r="T464" s="112"/>
      <c r="U464" s="23"/>
      <c r="V464" s="30"/>
    </row>
    <row r="465" spans="1:22" ht="15.75" customHeight="1">
      <c r="A465" s="64">
        <v>1601</v>
      </c>
      <c r="B465" s="65"/>
      <c r="C465" s="65"/>
      <c r="D465" s="65"/>
      <c r="E465" s="65"/>
      <c r="F465" s="65"/>
      <c r="G465" s="65"/>
      <c r="H465" s="65"/>
      <c r="I465" s="65"/>
      <c r="J465" s="65">
        <v>2</v>
      </c>
      <c r="K465" s="66">
        <v>2</v>
      </c>
      <c r="L465" s="72"/>
      <c r="M465" s="3"/>
      <c r="N465" s="30"/>
      <c r="O465" s="84"/>
      <c r="P465" s="85">
        <v>2</v>
      </c>
      <c r="Q465" s="86"/>
      <c r="R465" s="84"/>
      <c r="T465" s="112"/>
      <c r="U465" s="23"/>
      <c r="V465" s="30"/>
    </row>
    <row r="466" spans="1:22" ht="15.75" customHeight="1">
      <c r="A466" s="64">
        <v>1602</v>
      </c>
      <c r="B466" s="87"/>
      <c r="C466" s="87"/>
      <c r="D466" s="87"/>
      <c r="E466" s="87"/>
      <c r="F466" s="87"/>
      <c r="G466" s="87"/>
      <c r="H466" s="87"/>
      <c r="I466" s="87"/>
      <c r="J466" s="87"/>
      <c r="K466" s="88"/>
      <c r="L466" s="72"/>
      <c r="M466" s="3"/>
      <c r="N466" s="30"/>
      <c r="O466" s="84"/>
      <c r="P466" s="85"/>
      <c r="Q466" s="86"/>
      <c r="R466" s="84"/>
      <c r="T466" s="112"/>
      <c r="U466" s="23"/>
      <c r="V466" s="30"/>
    </row>
    <row r="467" spans="1:22" ht="15.75" customHeight="1">
      <c r="A467" s="64">
        <v>1701</v>
      </c>
      <c r="B467" s="87"/>
      <c r="C467" s="87"/>
      <c r="D467" s="87"/>
      <c r="E467" s="87"/>
      <c r="F467" s="87"/>
      <c r="G467" s="87"/>
      <c r="H467" s="87"/>
      <c r="I467" s="87"/>
      <c r="J467" s="87"/>
      <c r="K467" s="88"/>
      <c r="L467" s="72"/>
      <c r="M467" s="3"/>
      <c r="N467" s="30"/>
      <c r="O467" s="3"/>
      <c r="P467" s="30"/>
      <c r="Q467" s="23"/>
      <c r="R467" s="84"/>
      <c r="T467" s="112"/>
      <c r="U467" s="23"/>
      <c r="V467" s="30"/>
    </row>
    <row r="468" spans="1:22" ht="15.75" customHeight="1">
      <c r="A468" s="64">
        <v>1702</v>
      </c>
      <c r="B468" s="87"/>
      <c r="C468" s="87"/>
      <c r="D468" s="87"/>
      <c r="E468" s="87"/>
      <c r="F468" s="87"/>
      <c r="G468" s="87"/>
      <c r="H468" s="87"/>
      <c r="I468" s="87"/>
      <c r="J468" s="87"/>
      <c r="K468" s="88"/>
      <c r="L468" s="72"/>
      <c r="M468" s="3"/>
      <c r="N468" s="30"/>
      <c r="O468" s="89" t="s">
        <v>83</v>
      </c>
      <c r="P468" s="90">
        <v>18</v>
      </c>
      <c r="Q468" s="120">
        <f>K471</f>
        <v>19</v>
      </c>
      <c r="R468" s="92" t="s">
        <v>11</v>
      </c>
      <c r="T468" s="112"/>
      <c r="U468" s="23"/>
      <c r="V468" s="30"/>
    </row>
    <row r="469" spans="1:22" ht="15.75" customHeight="1">
      <c r="A469" s="64">
        <v>1801</v>
      </c>
      <c r="B469" s="87"/>
      <c r="C469" s="87"/>
      <c r="D469" s="87"/>
      <c r="E469" s="87"/>
      <c r="F469" s="87"/>
      <c r="G469" s="87"/>
      <c r="H469" s="87"/>
      <c r="I469" s="87"/>
      <c r="J469" s="87"/>
      <c r="K469" s="88"/>
      <c r="L469" s="72"/>
      <c r="M469" s="3"/>
      <c r="N469" s="30"/>
      <c r="O469" s="93" t="s">
        <v>85</v>
      </c>
      <c r="P469" s="94">
        <f>P468/B454</f>
        <v>0.6</v>
      </c>
      <c r="Q469" s="121">
        <f>P468/Q468</f>
        <v>0.94736842105263153</v>
      </c>
      <c r="R469" s="96" t="s">
        <v>86</v>
      </c>
      <c r="T469" s="112"/>
      <c r="U469" s="23"/>
      <c r="V469" s="30"/>
    </row>
    <row r="470" spans="1:22" ht="15.75" customHeight="1">
      <c r="A470" s="64">
        <v>1802</v>
      </c>
      <c r="B470" s="87"/>
      <c r="C470" s="87"/>
      <c r="D470" s="87"/>
      <c r="E470" s="87"/>
      <c r="F470" s="87"/>
      <c r="G470" s="87"/>
      <c r="H470" s="87"/>
      <c r="I470" s="87"/>
      <c r="J470" s="87"/>
      <c r="K470" s="88"/>
      <c r="L470" s="97"/>
      <c r="M470" s="98"/>
      <c r="N470" s="99"/>
      <c r="O470" s="98"/>
      <c r="P470" s="99"/>
      <c r="Q470" s="99"/>
      <c r="R470" s="122"/>
      <c r="T470" s="112"/>
      <c r="U470" s="23"/>
      <c r="V470" s="30"/>
    </row>
    <row r="471" spans="1:22" ht="18" customHeight="1">
      <c r="A471" s="29"/>
      <c r="B471" s="30"/>
      <c r="C471" s="30"/>
      <c r="D471" s="288" t="s">
        <v>111</v>
      </c>
      <c r="E471" s="289"/>
      <c r="F471" s="289"/>
      <c r="G471" s="289"/>
      <c r="H471" s="289"/>
      <c r="I471" s="289"/>
      <c r="J471" s="290"/>
      <c r="K471" s="101">
        <f>SUM(K454:K467)</f>
        <v>19</v>
      </c>
      <c r="L471" s="102">
        <f>IF(K462=0,"",K462/B454)</f>
        <v>0.36666666666666664</v>
      </c>
      <c r="M471" s="102">
        <f>IF(K471=0,"",K471/B454)</f>
        <v>0.6333333333333333</v>
      </c>
      <c r="N471" s="102">
        <f>IF(K462=0,"",M471-L471)</f>
        <v>0.26666666666666666</v>
      </c>
      <c r="O471" s="3"/>
      <c r="P471" s="30"/>
      <c r="Q471" s="23"/>
      <c r="R471" s="3"/>
      <c r="T471" s="112"/>
      <c r="U471" s="23"/>
      <c r="V471" s="30"/>
    </row>
    <row r="472" spans="1:22" ht="12.75" customHeight="1">
      <c r="L472" s="3"/>
      <c r="M472" s="3"/>
      <c r="N472" s="3"/>
      <c r="O472" s="3"/>
      <c r="S472" s="30"/>
      <c r="T472" s="23"/>
      <c r="U472" s="23"/>
      <c r="V472" s="30"/>
    </row>
    <row r="473" spans="1:22" ht="12.75" customHeight="1">
      <c r="L473" s="3"/>
      <c r="M473" s="3"/>
      <c r="N473" s="3"/>
      <c r="O473" s="3"/>
      <c r="S473" s="30"/>
      <c r="T473" s="23"/>
      <c r="U473" s="23"/>
      <c r="V473" s="30"/>
    </row>
    <row r="474" spans="1:22" ht="26.25" customHeight="1">
      <c r="A474" s="309" t="s">
        <v>99</v>
      </c>
      <c r="B474" s="292"/>
      <c r="C474" s="292"/>
      <c r="D474" s="292"/>
      <c r="E474" s="292"/>
      <c r="F474" s="292"/>
      <c r="G474" s="292"/>
      <c r="H474" s="298" t="s">
        <v>73</v>
      </c>
      <c r="I474" s="292"/>
      <c r="J474" s="292"/>
      <c r="K474" s="30"/>
      <c r="L474" s="3"/>
      <c r="M474" s="3"/>
      <c r="N474" s="30"/>
      <c r="O474" s="3"/>
      <c r="P474" s="30"/>
      <c r="Q474" s="30"/>
      <c r="R474" s="30"/>
      <c r="U474" s="23"/>
      <c r="V474" s="30"/>
    </row>
    <row r="475" spans="1:22" ht="20.25" customHeight="1">
      <c r="A475" s="293" t="s">
        <v>10</v>
      </c>
      <c r="B475" s="294" t="s">
        <v>100</v>
      </c>
      <c r="C475" s="289"/>
      <c r="D475" s="289"/>
      <c r="E475" s="289"/>
      <c r="F475" s="289"/>
      <c r="G475" s="289"/>
      <c r="H475" s="289"/>
      <c r="I475" s="289"/>
      <c r="J475" s="290"/>
      <c r="K475" s="310" t="s">
        <v>11</v>
      </c>
      <c r="L475" s="286" t="s">
        <v>3</v>
      </c>
      <c r="M475" s="286" t="s">
        <v>4</v>
      </c>
      <c r="N475" s="284" t="s">
        <v>5</v>
      </c>
      <c r="O475" s="286" t="s">
        <v>6</v>
      </c>
      <c r="P475" s="287" t="s">
        <v>7</v>
      </c>
      <c r="Q475" s="287" t="s">
        <v>8</v>
      </c>
      <c r="R475" s="286" t="s">
        <v>101</v>
      </c>
      <c r="U475" s="23"/>
      <c r="V475" s="30"/>
    </row>
    <row r="476" spans="1:22" ht="15.75" customHeight="1">
      <c r="A476" s="285"/>
      <c r="B476" s="64" t="s">
        <v>102</v>
      </c>
      <c r="C476" s="64" t="s">
        <v>103</v>
      </c>
      <c r="D476" s="64" t="s">
        <v>104</v>
      </c>
      <c r="E476" s="64" t="s">
        <v>105</v>
      </c>
      <c r="F476" s="64" t="s">
        <v>106</v>
      </c>
      <c r="G476" s="64" t="s">
        <v>107</v>
      </c>
      <c r="H476" s="64" t="s">
        <v>108</v>
      </c>
      <c r="I476" s="64" t="s">
        <v>109</v>
      </c>
      <c r="J476" s="64" t="s">
        <v>110</v>
      </c>
      <c r="K476" s="311"/>
      <c r="L476" s="285"/>
      <c r="M476" s="285"/>
      <c r="N476" s="285"/>
      <c r="O476" s="285"/>
      <c r="P476" s="285"/>
      <c r="Q476" s="285"/>
      <c r="R476" s="285"/>
      <c r="T476" s="112"/>
      <c r="U476" s="23"/>
      <c r="V476" s="30"/>
    </row>
    <row r="477" spans="1:22" ht="15.75" customHeight="1">
      <c r="A477" s="64">
        <v>1101</v>
      </c>
      <c r="B477" s="65">
        <v>8</v>
      </c>
      <c r="C477" s="87"/>
      <c r="D477" s="87"/>
      <c r="E477" s="87"/>
      <c r="F477" s="87"/>
      <c r="G477" s="87"/>
      <c r="H477" s="87"/>
      <c r="I477" s="87"/>
      <c r="J477" s="87"/>
      <c r="K477" s="88"/>
      <c r="L477" s="67"/>
      <c r="M477" s="49"/>
      <c r="N477" s="68"/>
      <c r="O477" s="107"/>
      <c r="P477" s="70">
        <f>B477</f>
        <v>8</v>
      </c>
      <c r="Q477" s="108"/>
      <c r="R477" s="107"/>
      <c r="T477" s="112"/>
      <c r="U477" s="23"/>
      <c r="V477" s="30"/>
    </row>
    <row r="478" spans="1:22" ht="15.75" customHeight="1">
      <c r="A478" s="64">
        <v>1102</v>
      </c>
      <c r="B478" s="87"/>
      <c r="C478" s="87">
        <v>6</v>
      </c>
      <c r="D478" s="87"/>
      <c r="E478" s="87"/>
      <c r="F478" s="87"/>
      <c r="G478" s="87"/>
      <c r="H478" s="87"/>
      <c r="I478" s="87"/>
      <c r="J478" s="87"/>
      <c r="K478" s="88"/>
      <c r="L478" s="72"/>
      <c r="M478" s="3"/>
      <c r="N478" s="73"/>
      <c r="O478" s="74">
        <f>IF(C478=0,"",C478/B477)</f>
        <v>0.75</v>
      </c>
      <c r="P478" s="75">
        <v>6</v>
      </c>
      <c r="Q478" s="76">
        <f t="shared" ref="Q478:Q485" si="96">IF(P478=0,"",P478/P477)</f>
        <v>0.75</v>
      </c>
      <c r="R478" s="76">
        <f t="shared" ref="R478:R485" si="97">IF(P478=0,"",100%-Q478)</f>
        <v>0.25</v>
      </c>
      <c r="T478" s="112"/>
      <c r="U478" s="23"/>
      <c r="V478" s="30"/>
    </row>
    <row r="479" spans="1:22" ht="15.75" customHeight="1">
      <c r="A479" s="64">
        <v>1201</v>
      </c>
      <c r="B479" s="87"/>
      <c r="C479" s="87"/>
      <c r="D479" s="87">
        <v>3</v>
      </c>
      <c r="E479" s="87"/>
      <c r="F479" s="87"/>
      <c r="G479" s="87"/>
      <c r="H479" s="87"/>
      <c r="I479" s="87"/>
      <c r="J479" s="87"/>
      <c r="K479" s="88"/>
      <c r="L479" s="72"/>
      <c r="M479" s="3"/>
      <c r="N479" s="73"/>
      <c r="O479" s="74">
        <f>IF(D479=0,"",D479/C478)</f>
        <v>0.5</v>
      </c>
      <c r="P479" s="75">
        <v>5</v>
      </c>
      <c r="Q479" s="76">
        <f t="shared" si="96"/>
        <v>0.83333333333333337</v>
      </c>
      <c r="R479" s="76">
        <f t="shared" si="97"/>
        <v>0.16666666666666663</v>
      </c>
      <c r="T479" s="77">
        <f>P479/P477</f>
        <v>0.625</v>
      </c>
      <c r="U479" s="23"/>
      <c r="V479" s="30"/>
    </row>
    <row r="480" spans="1:22" ht="15.75" customHeight="1">
      <c r="A480" s="64">
        <v>1202</v>
      </c>
      <c r="B480" s="87"/>
      <c r="C480" s="87"/>
      <c r="D480" s="87"/>
      <c r="E480" s="87">
        <v>3</v>
      </c>
      <c r="F480" s="87"/>
      <c r="G480" s="87"/>
      <c r="H480" s="87"/>
      <c r="I480" s="87"/>
      <c r="J480" s="87"/>
      <c r="K480" s="88"/>
      <c r="L480" s="72"/>
      <c r="M480" s="3"/>
      <c r="N480" s="73"/>
      <c r="O480" s="74">
        <f>IF(E480=0,"",E480/D479)</f>
        <v>1</v>
      </c>
      <c r="P480" s="75">
        <v>5</v>
      </c>
      <c r="Q480" s="76">
        <f t="shared" si="96"/>
        <v>1</v>
      </c>
      <c r="R480" s="76">
        <f t="shared" si="97"/>
        <v>0</v>
      </c>
      <c r="T480" s="112"/>
      <c r="U480" s="23"/>
      <c r="V480" s="30"/>
    </row>
    <row r="481" spans="1:22" ht="15.75" customHeight="1">
      <c r="A481" s="64">
        <v>1301</v>
      </c>
      <c r="B481" s="87"/>
      <c r="C481" s="87"/>
      <c r="D481" s="87"/>
      <c r="E481" s="87"/>
      <c r="F481" s="87">
        <v>3</v>
      </c>
      <c r="G481" s="87"/>
      <c r="H481" s="87"/>
      <c r="I481" s="87"/>
      <c r="J481" s="87"/>
      <c r="K481" s="88"/>
      <c r="L481" s="72"/>
      <c r="M481" s="3"/>
      <c r="N481" s="73"/>
      <c r="O481" s="74">
        <f>IF(F481=0,"",F481/E480)</f>
        <v>1</v>
      </c>
      <c r="P481" s="75">
        <v>5</v>
      </c>
      <c r="Q481" s="76">
        <f t="shared" si="96"/>
        <v>1</v>
      </c>
      <c r="R481" s="76">
        <f t="shared" si="97"/>
        <v>0</v>
      </c>
      <c r="T481" s="112"/>
      <c r="U481" s="23"/>
      <c r="V481" s="30"/>
    </row>
    <row r="482" spans="1:22" ht="15.75" customHeight="1">
      <c r="A482" s="64">
        <v>1302</v>
      </c>
      <c r="B482" s="87"/>
      <c r="C482" s="87"/>
      <c r="D482" s="87"/>
      <c r="E482" s="87"/>
      <c r="F482" s="87"/>
      <c r="G482" s="87">
        <v>3</v>
      </c>
      <c r="H482" s="87"/>
      <c r="I482" s="87"/>
      <c r="J482" s="87"/>
      <c r="K482" s="88"/>
      <c r="L482" s="72"/>
      <c r="M482" s="3"/>
      <c r="N482" s="73"/>
      <c r="O482" s="74">
        <f>IF(G482=0,"",G482/F481)</f>
        <v>1</v>
      </c>
      <c r="P482" s="75">
        <v>5</v>
      </c>
      <c r="Q482" s="76">
        <f t="shared" si="96"/>
        <v>1</v>
      </c>
      <c r="R482" s="76">
        <f t="shared" si="97"/>
        <v>0</v>
      </c>
      <c r="T482" s="112"/>
      <c r="U482" s="23"/>
      <c r="V482" s="30"/>
    </row>
    <row r="483" spans="1:22" ht="15.75" customHeight="1">
      <c r="A483" s="64">
        <v>1401</v>
      </c>
      <c r="B483" s="87"/>
      <c r="C483" s="87"/>
      <c r="D483" s="87"/>
      <c r="E483" s="87"/>
      <c r="F483" s="87"/>
      <c r="G483" s="87"/>
      <c r="H483" s="87">
        <v>3</v>
      </c>
      <c r="I483" s="87"/>
      <c r="J483" s="87"/>
      <c r="K483" s="88"/>
      <c r="L483" s="72"/>
      <c r="M483" s="3"/>
      <c r="N483" s="73"/>
      <c r="O483" s="74">
        <f>IF(H483=0,"",H483/G482)</f>
        <v>1</v>
      </c>
      <c r="P483" s="75">
        <v>4</v>
      </c>
      <c r="Q483" s="76">
        <f t="shared" si="96"/>
        <v>0.8</v>
      </c>
      <c r="R483" s="76">
        <f t="shared" si="97"/>
        <v>0.19999999999999996</v>
      </c>
      <c r="T483" s="112"/>
      <c r="U483" s="23"/>
      <c r="V483" s="30"/>
    </row>
    <row r="484" spans="1:22" ht="15.75" customHeight="1">
      <c r="A484" s="64">
        <v>1402</v>
      </c>
      <c r="B484" s="87"/>
      <c r="C484" s="87"/>
      <c r="D484" s="87"/>
      <c r="E484" s="87"/>
      <c r="F484" s="87"/>
      <c r="G484" s="87"/>
      <c r="H484" s="87"/>
      <c r="I484" s="87">
        <v>2</v>
      </c>
      <c r="J484" s="87"/>
      <c r="K484" s="88"/>
      <c r="L484" s="72"/>
      <c r="M484" s="3"/>
      <c r="N484" s="73"/>
      <c r="O484" s="74">
        <f>IF(I484=0,"",I484/H483)</f>
        <v>0.66666666666666663</v>
      </c>
      <c r="P484" s="75">
        <v>4</v>
      </c>
      <c r="Q484" s="76">
        <f t="shared" si="96"/>
        <v>1</v>
      </c>
      <c r="R484" s="76">
        <f t="shared" si="97"/>
        <v>0</v>
      </c>
      <c r="T484" s="112"/>
      <c r="U484" s="23"/>
      <c r="V484" s="30"/>
    </row>
    <row r="485" spans="1:22" ht="15.75" customHeight="1">
      <c r="A485" s="64">
        <v>1501</v>
      </c>
      <c r="B485" s="87"/>
      <c r="C485" s="87"/>
      <c r="D485" s="87"/>
      <c r="E485" s="87"/>
      <c r="F485" s="87"/>
      <c r="G485" s="87"/>
      <c r="H485" s="87"/>
      <c r="I485" s="87"/>
      <c r="J485" s="87">
        <v>1</v>
      </c>
      <c r="K485" s="88">
        <v>1</v>
      </c>
      <c r="L485" s="72"/>
      <c r="M485" s="3"/>
      <c r="N485" s="73"/>
      <c r="O485" s="78">
        <f>IF(J485=0,"",J485/I484)</f>
        <v>0.5</v>
      </c>
      <c r="P485" s="75">
        <v>4</v>
      </c>
      <c r="Q485" s="79">
        <f t="shared" si="96"/>
        <v>1</v>
      </c>
      <c r="R485" s="79">
        <f t="shared" si="97"/>
        <v>0</v>
      </c>
      <c r="T485" s="112"/>
      <c r="U485" s="23"/>
      <c r="V485" s="30"/>
    </row>
    <row r="486" spans="1:22" ht="15.75" customHeight="1">
      <c r="A486" s="64">
        <v>1502</v>
      </c>
      <c r="B486" s="87"/>
      <c r="C486" s="87"/>
      <c r="D486" s="87"/>
      <c r="E486" s="87"/>
      <c r="F486" s="87"/>
      <c r="G486" s="87"/>
      <c r="H486" s="87"/>
      <c r="I486" s="87"/>
      <c r="J486" s="87">
        <v>1</v>
      </c>
      <c r="K486" s="88">
        <v>1</v>
      </c>
      <c r="L486" s="72"/>
      <c r="M486" s="3"/>
      <c r="N486" s="30"/>
      <c r="O486" s="124"/>
      <c r="P486" s="81">
        <v>3</v>
      </c>
      <c r="Q486" s="125"/>
      <c r="R486" s="92"/>
      <c r="T486" s="112"/>
      <c r="U486" s="23"/>
      <c r="V486" s="30"/>
    </row>
    <row r="487" spans="1:22" ht="15.75" customHeight="1">
      <c r="A487" s="64">
        <v>1601</v>
      </c>
      <c r="B487" s="87"/>
      <c r="C487" s="87"/>
      <c r="D487" s="87"/>
      <c r="E487" s="87"/>
      <c r="F487" s="87"/>
      <c r="G487" s="87"/>
      <c r="H487" s="87"/>
      <c r="I487" s="87"/>
      <c r="J487" s="87">
        <v>1</v>
      </c>
      <c r="K487" s="88"/>
      <c r="L487" s="72"/>
      <c r="M487" s="3"/>
      <c r="N487" s="30"/>
      <c r="O487" s="84"/>
      <c r="P487" s="85">
        <v>2</v>
      </c>
      <c r="Q487" s="86"/>
      <c r="R487" s="84"/>
      <c r="T487" s="112"/>
      <c r="U487" s="23"/>
      <c r="V487" s="30"/>
    </row>
    <row r="488" spans="1:22" ht="15.75" customHeight="1">
      <c r="A488" s="64">
        <v>1602</v>
      </c>
      <c r="B488" s="87"/>
      <c r="C488" s="87"/>
      <c r="D488" s="87"/>
      <c r="E488" s="87"/>
      <c r="F488" s="87"/>
      <c r="G488" s="87"/>
      <c r="H488" s="87"/>
      <c r="I488" s="87"/>
      <c r="J488" s="87">
        <v>2</v>
      </c>
      <c r="K488" s="88"/>
      <c r="L488" s="72"/>
      <c r="M488" s="3"/>
      <c r="N488" s="30"/>
      <c r="O488" s="84"/>
      <c r="P488" s="85">
        <v>2</v>
      </c>
      <c r="Q488" s="86"/>
      <c r="R488" s="84"/>
      <c r="T488" s="112"/>
      <c r="U488" s="23"/>
      <c r="V488" s="30"/>
    </row>
    <row r="489" spans="1:22" ht="15.75" customHeight="1">
      <c r="A489" s="64">
        <v>1701</v>
      </c>
      <c r="B489" s="87"/>
      <c r="C489" s="87"/>
      <c r="D489" s="87"/>
      <c r="E489" s="87"/>
      <c r="F489" s="87"/>
      <c r="G489" s="87"/>
      <c r="H489" s="87"/>
      <c r="I489" s="87"/>
      <c r="J489" s="87"/>
      <c r="K489" s="88"/>
      <c r="L489" s="72"/>
      <c r="M489" s="3"/>
      <c r="N489" s="30"/>
      <c r="O489" s="84"/>
      <c r="P489" s="85"/>
      <c r="Q489" s="86"/>
      <c r="R489" s="84"/>
      <c r="T489" s="112"/>
      <c r="U489" s="23"/>
      <c r="V489" s="30"/>
    </row>
    <row r="490" spans="1:22" ht="15.75" customHeight="1">
      <c r="A490" s="64">
        <v>1702</v>
      </c>
      <c r="B490" s="87"/>
      <c r="C490" s="87"/>
      <c r="D490" s="87"/>
      <c r="E490" s="87"/>
      <c r="F490" s="87"/>
      <c r="G490" s="87"/>
      <c r="H490" s="87"/>
      <c r="I490" s="87"/>
      <c r="J490" s="87"/>
      <c r="K490" s="88"/>
      <c r="L490" s="72"/>
      <c r="M490" s="3"/>
      <c r="N490" s="30"/>
      <c r="O490" s="3"/>
      <c r="P490" s="30"/>
      <c r="Q490" s="23"/>
      <c r="R490" s="84"/>
      <c r="T490" s="112"/>
      <c r="U490" s="23"/>
      <c r="V490" s="30"/>
    </row>
    <row r="491" spans="1:22" ht="15.75" customHeight="1">
      <c r="A491" s="64">
        <v>1801</v>
      </c>
      <c r="B491" s="87"/>
      <c r="C491" s="87"/>
      <c r="D491" s="87"/>
      <c r="E491" s="87"/>
      <c r="F491" s="87"/>
      <c r="G491" s="87"/>
      <c r="H491" s="87"/>
      <c r="I491" s="87"/>
      <c r="J491" s="87"/>
      <c r="K491" s="88"/>
      <c r="L491" s="72"/>
      <c r="M491" s="3"/>
      <c r="N491" s="30"/>
      <c r="O491" s="89" t="s">
        <v>83</v>
      </c>
      <c r="P491" s="90">
        <v>2</v>
      </c>
      <c r="Q491" s="120">
        <f>SUM(K484:K487)</f>
        <v>2</v>
      </c>
      <c r="R491" s="92" t="s">
        <v>11</v>
      </c>
      <c r="T491" s="112"/>
      <c r="U491" s="23"/>
      <c r="V491" s="30"/>
    </row>
    <row r="492" spans="1:22" ht="15.75" customHeight="1">
      <c r="A492" s="64">
        <v>1802</v>
      </c>
      <c r="B492" s="87"/>
      <c r="C492" s="87"/>
      <c r="D492" s="87"/>
      <c r="E492" s="87"/>
      <c r="F492" s="87"/>
      <c r="G492" s="87"/>
      <c r="H492" s="87"/>
      <c r="I492" s="87"/>
      <c r="J492" s="87"/>
      <c r="K492" s="88"/>
      <c r="L492" s="72"/>
      <c r="M492" s="3"/>
      <c r="N492" s="30"/>
      <c r="O492" s="93" t="s">
        <v>85</v>
      </c>
      <c r="P492" s="94">
        <f>P491/B477</f>
        <v>0.25</v>
      </c>
      <c r="Q492" s="121">
        <f>P491/Q491</f>
        <v>1</v>
      </c>
      <c r="R492" s="96" t="s">
        <v>86</v>
      </c>
      <c r="T492" s="112"/>
      <c r="U492" s="23"/>
      <c r="V492" s="30"/>
    </row>
    <row r="493" spans="1:22" ht="15.75" customHeight="1">
      <c r="A493" s="64">
        <v>1901</v>
      </c>
      <c r="B493" s="87"/>
      <c r="C493" s="87"/>
      <c r="D493" s="87"/>
      <c r="E493" s="87"/>
      <c r="F493" s="87"/>
      <c r="G493" s="87"/>
      <c r="H493" s="87"/>
      <c r="I493" s="87"/>
      <c r="J493" s="87"/>
      <c r="K493" s="88"/>
      <c r="L493" s="97"/>
      <c r="M493" s="98"/>
      <c r="N493" s="99"/>
      <c r="O493" s="98"/>
      <c r="P493" s="99"/>
      <c r="Q493" s="99"/>
      <c r="R493" s="122"/>
      <c r="T493" s="112"/>
      <c r="U493" s="23"/>
      <c r="V493" s="30"/>
    </row>
    <row r="494" spans="1:22" ht="18" customHeight="1">
      <c r="A494" s="29"/>
      <c r="B494" s="30"/>
      <c r="C494" s="30"/>
      <c r="D494" s="288" t="s">
        <v>111</v>
      </c>
      <c r="E494" s="289"/>
      <c r="F494" s="289"/>
      <c r="G494" s="289"/>
      <c r="H494" s="289"/>
      <c r="I494" s="289"/>
      <c r="J494" s="290"/>
      <c r="K494" s="101">
        <f>SUM(K477:K490)</f>
        <v>2</v>
      </c>
      <c r="L494" s="102">
        <f>IF(K485=0,"",K485/B477)</f>
        <v>0.125</v>
      </c>
      <c r="M494" s="102">
        <f>IF(K494=0,"",K494/B477)</f>
        <v>0.25</v>
      </c>
      <c r="N494" s="102">
        <f>IF(K485=0,"",M494-L494)</f>
        <v>0.125</v>
      </c>
      <c r="O494" s="3"/>
      <c r="P494" s="30"/>
      <c r="Q494" s="23"/>
      <c r="R494" s="3"/>
      <c r="T494" s="112"/>
      <c r="V494" s="23"/>
    </row>
    <row r="495" spans="1:22" ht="12.75" customHeight="1">
      <c r="L495" s="3"/>
      <c r="M495" s="3"/>
      <c r="N495" s="3"/>
      <c r="O495" s="3"/>
      <c r="S495" s="30"/>
      <c r="T495" s="23"/>
      <c r="V495" s="23"/>
    </row>
    <row r="496" spans="1:22" ht="12.75" customHeight="1">
      <c r="L496" s="3"/>
      <c r="M496" s="3"/>
      <c r="N496" s="3"/>
      <c r="O496" s="3"/>
      <c r="S496" s="30"/>
      <c r="T496" s="23"/>
      <c r="U496" s="23"/>
      <c r="V496" s="30"/>
    </row>
    <row r="497" spans="1:20" ht="26.25" customHeight="1">
      <c r="A497" s="309" t="s">
        <v>99</v>
      </c>
      <c r="B497" s="292"/>
      <c r="C497" s="292"/>
      <c r="D497" s="292"/>
      <c r="E497" s="292"/>
      <c r="F497" s="292"/>
      <c r="G497" s="292"/>
      <c r="H497" s="298" t="s">
        <v>76</v>
      </c>
      <c r="I497" s="292"/>
      <c r="J497" s="292"/>
      <c r="K497" s="30"/>
      <c r="L497" s="3"/>
      <c r="M497" s="3"/>
      <c r="N497" s="30"/>
      <c r="O497" s="3"/>
      <c r="P497" s="30"/>
      <c r="Q497" s="30"/>
      <c r="R497" s="30"/>
    </row>
    <row r="498" spans="1:20" ht="20.25" customHeight="1">
      <c r="A498" s="293" t="s">
        <v>10</v>
      </c>
      <c r="B498" s="294" t="s">
        <v>100</v>
      </c>
      <c r="C498" s="289"/>
      <c r="D498" s="289"/>
      <c r="E498" s="289"/>
      <c r="F498" s="289"/>
      <c r="G498" s="289"/>
      <c r="H498" s="289"/>
      <c r="I498" s="289"/>
      <c r="J498" s="290"/>
      <c r="K498" s="310" t="s">
        <v>11</v>
      </c>
      <c r="L498" s="286" t="s">
        <v>3</v>
      </c>
      <c r="M498" s="286" t="s">
        <v>4</v>
      </c>
      <c r="N498" s="284" t="s">
        <v>5</v>
      </c>
      <c r="O498" s="286" t="s">
        <v>6</v>
      </c>
      <c r="P498" s="287" t="s">
        <v>7</v>
      </c>
      <c r="Q498" s="287" t="s">
        <v>8</v>
      </c>
      <c r="R498" s="286" t="s">
        <v>101</v>
      </c>
    </row>
    <row r="499" spans="1:20" ht="15.75" customHeight="1">
      <c r="A499" s="285"/>
      <c r="B499" s="64" t="s">
        <v>102</v>
      </c>
      <c r="C499" s="64" t="s">
        <v>103</v>
      </c>
      <c r="D499" s="64" t="s">
        <v>104</v>
      </c>
      <c r="E499" s="64" t="s">
        <v>105</v>
      </c>
      <c r="F499" s="64" t="s">
        <v>106</v>
      </c>
      <c r="G499" s="64" t="s">
        <v>107</v>
      </c>
      <c r="H499" s="64" t="s">
        <v>108</v>
      </c>
      <c r="I499" s="64" t="s">
        <v>109</v>
      </c>
      <c r="J499" s="64" t="s">
        <v>110</v>
      </c>
      <c r="K499" s="311"/>
      <c r="L499" s="285"/>
      <c r="M499" s="285"/>
      <c r="N499" s="285"/>
      <c r="O499" s="285"/>
      <c r="P499" s="285"/>
      <c r="Q499" s="285"/>
      <c r="R499" s="285"/>
      <c r="T499" s="112"/>
    </row>
    <row r="500" spans="1:20" ht="15.75" customHeight="1">
      <c r="A500" s="64">
        <v>1102</v>
      </c>
      <c r="B500" s="65">
        <v>38</v>
      </c>
      <c r="C500" s="87"/>
      <c r="D500" s="87"/>
      <c r="E500" s="87"/>
      <c r="F500" s="87"/>
      <c r="G500" s="87"/>
      <c r="H500" s="87"/>
      <c r="I500" s="87"/>
      <c r="J500" s="87"/>
      <c r="K500" s="88"/>
      <c r="L500" s="67"/>
      <c r="M500" s="49"/>
      <c r="N500" s="68"/>
      <c r="O500" s="107"/>
      <c r="P500" s="70">
        <f>B500</f>
        <v>38</v>
      </c>
      <c r="Q500" s="108"/>
      <c r="R500" s="107"/>
      <c r="T500" s="112"/>
    </row>
    <row r="501" spans="1:20" ht="15.75" customHeight="1">
      <c r="A501" s="64">
        <v>1201</v>
      </c>
      <c r="B501" s="87"/>
      <c r="C501" s="87">
        <v>34</v>
      </c>
      <c r="D501" s="87"/>
      <c r="E501" s="87"/>
      <c r="F501" s="87"/>
      <c r="G501" s="87"/>
      <c r="H501" s="87"/>
      <c r="I501" s="87"/>
      <c r="J501" s="87"/>
      <c r="K501" s="88"/>
      <c r="L501" s="72"/>
      <c r="M501" s="3"/>
      <c r="N501" s="73"/>
      <c r="O501" s="74">
        <f>IF(C501=0,"",C501/B500)</f>
        <v>0.89473684210526316</v>
      </c>
      <c r="P501" s="75">
        <v>34</v>
      </c>
      <c r="Q501" s="76">
        <f t="shared" ref="Q501:Q508" si="98">IF(P501=0,"",P501/P500)</f>
        <v>0.89473684210526316</v>
      </c>
      <c r="R501" s="76">
        <f t="shared" ref="R501:R508" si="99">IF(P501=0,"",100%-Q501)</f>
        <v>0.10526315789473684</v>
      </c>
      <c r="T501" s="112"/>
    </row>
    <row r="502" spans="1:20" ht="15.75" customHeight="1">
      <c r="A502" s="64">
        <v>1202</v>
      </c>
      <c r="B502" s="87"/>
      <c r="C502" s="87"/>
      <c r="D502" s="87">
        <v>20</v>
      </c>
      <c r="E502" s="87"/>
      <c r="F502" s="87"/>
      <c r="G502" s="87"/>
      <c r="H502" s="87"/>
      <c r="I502" s="87"/>
      <c r="J502" s="87"/>
      <c r="K502" s="88"/>
      <c r="L502" s="72"/>
      <c r="M502" s="3"/>
      <c r="N502" s="73"/>
      <c r="O502" s="74">
        <f>IF(D502=0,"",D502/C501)</f>
        <v>0.58823529411764708</v>
      </c>
      <c r="P502" s="75">
        <v>32</v>
      </c>
      <c r="Q502" s="76">
        <f t="shared" si="98"/>
        <v>0.94117647058823528</v>
      </c>
      <c r="R502" s="76">
        <f t="shared" si="99"/>
        <v>5.8823529411764719E-2</v>
      </c>
      <c r="T502" s="77">
        <f>P502/P500</f>
        <v>0.84210526315789469</v>
      </c>
    </row>
    <row r="503" spans="1:20" ht="15.75" customHeight="1">
      <c r="A503" s="64">
        <v>1301</v>
      </c>
      <c r="B503" s="87"/>
      <c r="C503" s="87"/>
      <c r="D503" s="87"/>
      <c r="E503" s="87">
        <v>19</v>
      </c>
      <c r="F503" s="87"/>
      <c r="G503" s="87"/>
      <c r="H503" s="87"/>
      <c r="I503" s="87"/>
      <c r="J503" s="87"/>
      <c r="K503" s="88"/>
      <c r="L503" s="72"/>
      <c r="M503" s="3"/>
      <c r="N503" s="73"/>
      <c r="O503" s="74">
        <f>IF(E503=0,"",E503/D502)</f>
        <v>0.95</v>
      </c>
      <c r="P503" s="75">
        <v>32</v>
      </c>
      <c r="Q503" s="76">
        <f t="shared" si="98"/>
        <v>1</v>
      </c>
      <c r="R503" s="76">
        <f t="shared" si="99"/>
        <v>0</v>
      </c>
      <c r="T503" s="112"/>
    </row>
    <row r="504" spans="1:20" ht="15.75" customHeight="1">
      <c r="A504" s="64">
        <v>1302</v>
      </c>
      <c r="B504" s="87"/>
      <c r="C504" s="87"/>
      <c r="D504" s="87"/>
      <c r="E504" s="87"/>
      <c r="F504" s="87">
        <v>17</v>
      </c>
      <c r="G504" s="87"/>
      <c r="H504" s="87"/>
      <c r="I504" s="87"/>
      <c r="J504" s="87"/>
      <c r="K504" s="88"/>
      <c r="L504" s="72"/>
      <c r="M504" s="3"/>
      <c r="N504" s="73"/>
      <c r="O504" s="74">
        <f>IF(F504=0,"",F504/E503)</f>
        <v>0.89473684210526316</v>
      </c>
      <c r="P504" s="75">
        <v>27</v>
      </c>
      <c r="Q504" s="76">
        <f t="shared" si="98"/>
        <v>0.84375</v>
      </c>
      <c r="R504" s="76">
        <f t="shared" si="99"/>
        <v>0.15625</v>
      </c>
      <c r="T504" s="112"/>
    </row>
    <row r="505" spans="1:20" ht="15.75" customHeight="1">
      <c r="A505" s="64">
        <v>1401</v>
      </c>
      <c r="B505" s="87"/>
      <c r="C505" s="87"/>
      <c r="D505" s="87"/>
      <c r="E505" s="87"/>
      <c r="F505" s="87"/>
      <c r="G505" s="87">
        <v>15</v>
      </c>
      <c r="H505" s="87"/>
      <c r="I505" s="87"/>
      <c r="J505" s="87"/>
      <c r="K505" s="88"/>
      <c r="L505" s="72"/>
      <c r="M505" s="3"/>
      <c r="N505" s="73"/>
      <c r="O505" s="74">
        <f>IF(G505=0,"",G505/F504)</f>
        <v>0.88235294117647056</v>
      </c>
      <c r="P505" s="75">
        <v>23</v>
      </c>
      <c r="Q505" s="76">
        <f t="shared" si="98"/>
        <v>0.85185185185185186</v>
      </c>
      <c r="R505" s="76">
        <f t="shared" si="99"/>
        <v>0.14814814814814814</v>
      </c>
      <c r="T505" s="112"/>
    </row>
    <row r="506" spans="1:20" ht="15.75" customHeight="1">
      <c r="A506" s="64">
        <v>1402</v>
      </c>
      <c r="B506" s="87"/>
      <c r="C506" s="87"/>
      <c r="D506" s="87"/>
      <c r="E506" s="87"/>
      <c r="F506" s="87"/>
      <c r="G506" s="87"/>
      <c r="H506" s="87">
        <v>14</v>
      </c>
      <c r="I506" s="87"/>
      <c r="J506" s="87"/>
      <c r="K506" s="88"/>
      <c r="L506" s="72"/>
      <c r="M506" s="3"/>
      <c r="N506" s="73"/>
      <c r="O506" s="74">
        <f>IF(H506=0,"",H506/G505)</f>
        <v>0.93333333333333335</v>
      </c>
      <c r="P506" s="75">
        <v>21</v>
      </c>
      <c r="Q506" s="76">
        <f t="shared" si="98"/>
        <v>0.91304347826086951</v>
      </c>
      <c r="R506" s="76">
        <f t="shared" si="99"/>
        <v>8.6956521739130488E-2</v>
      </c>
      <c r="T506" s="112"/>
    </row>
    <row r="507" spans="1:20" ht="15.75" customHeight="1">
      <c r="A507" s="64">
        <v>1501</v>
      </c>
      <c r="B507" s="87"/>
      <c r="C507" s="87"/>
      <c r="D507" s="87"/>
      <c r="E507" s="87"/>
      <c r="F507" s="87"/>
      <c r="G507" s="87"/>
      <c r="H507" s="87"/>
      <c r="I507" s="87">
        <v>7</v>
      </c>
      <c r="J507" s="87"/>
      <c r="K507" s="88"/>
      <c r="L507" s="72"/>
      <c r="M507" s="3"/>
      <c r="N507" s="73"/>
      <c r="O507" s="74">
        <f>IF(I507=0,"",I507/H506)</f>
        <v>0.5</v>
      </c>
      <c r="P507" s="75">
        <v>20</v>
      </c>
      <c r="Q507" s="76">
        <f t="shared" si="98"/>
        <v>0.95238095238095233</v>
      </c>
      <c r="R507" s="76">
        <f t="shared" si="99"/>
        <v>4.7619047619047672E-2</v>
      </c>
      <c r="T507" s="112"/>
    </row>
    <row r="508" spans="1:20" ht="15.75" customHeight="1">
      <c r="A508" s="64">
        <v>1502</v>
      </c>
      <c r="B508" s="87"/>
      <c r="C508" s="87"/>
      <c r="D508" s="87"/>
      <c r="E508" s="87"/>
      <c r="F508" s="87"/>
      <c r="G508" s="87"/>
      <c r="H508" s="87"/>
      <c r="I508" s="87"/>
      <c r="J508" s="87">
        <v>7</v>
      </c>
      <c r="K508" s="88">
        <v>6</v>
      </c>
      <c r="L508" s="72"/>
      <c r="M508" s="3"/>
      <c r="N508" s="73"/>
      <c r="O508" s="78">
        <f>IF(J508=0,"",J508/I507)</f>
        <v>1</v>
      </c>
      <c r="P508" s="75">
        <v>18</v>
      </c>
      <c r="Q508" s="79">
        <f t="shared" si="98"/>
        <v>0.9</v>
      </c>
      <c r="R508" s="79">
        <f t="shared" si="99"/>
        <v>9.9999999999999978E-2</v>
      </c>
      <c r="T508" s="112"/>
    </row>
    <row r="509" spans="1:20" ht="15.75" customHeight="1">
      <c r="A509" s="64">
        <v>1601</v>
      </c>
      <c r="B509" s="87"/>
      <c r="C509" s="87"/>
      <c r="D509" s="87"/>
      <c r="E509" s="87"/>
      <c r="F509" s="87"/>
      <c r="G509" s="87"/>
      <c r="H509" s="87"/>
      <c r="I509" s="87"/>
      <c r="J509" s="87">
        <v>10</v>
      </c>
      <c r="K509" s="88">
        <v>9</v>
      </c>
      <c r="L509" s="72"/>
      <c r="M509" s="3"/>
      <c r="N509" s="30"/>
      <c r="O509" s="124"/>
      <c r="P509" s="81">
        <v>12</v>
      </c>
      <c r="Q509" s="125"/>
      <c r="R509" s="92"/>
      <c r="T509" s="112"/>
    </row>
    <row r="510" spans="1:20" ht="15.75" customHeight="1">
      <c r="A510" s="64">
        <v>1602</v>
      </c>
      <c r="B510" s="87"/>
      <c r="C510" s="87"/>
      <c r="D510" s="87"/>
      <c r="E510" s="87"/>
      <c r="F510" s="87"/>
      <c r="G510" s="87"/>
      <c r="H510" s="87"/>
      <c r="I510" s="87"/>
      <c r="J510" s="87">
        <v>2</v>
      </c>
      <c r="K510" s="88">
        <v>2</v>
      </c>
      <c r="L510" s="72"/>
      <c r="M510" s="3"/>
      <c r="N510" s="30"/>
      <c r="O510" s="84"/>
      <c r="P510" s="85">
        <v>3</v>
      </c>
      <c r="Q510" s="86"/>
      <c r="R510" s="84"/>
      <c r="T510" s="112"/>
    </row>
    <row r="511" spans="1:20" ht="15.75" customHeight="1">
      <c r="A511" s="64">
        <v>1701</v>
      </c>
      <c r="B511" s="87"/>
      <c r="C511" s="87"/>
      <c r="D511" s="87"/>
      <c r="E511" s="87"/>
      <c r="F511" s="87"/>
      <c r="G511" s="87"/>
      <c r="H511" s="87"/>
      <c r="I511" s="87"/>
      <c r="J511" s="87">
        <v>1</v>
      </c>
      <c r="K511" s="88">
        <v>1</v>
      </c>
      <c r="L511" s="72"/>
      <c r="M511" s="3"/>
      <c r="N511" s="30"/>
      <c r="O511" s="84"/>
      <c r="P511" s="85">
        <v>1</v>
      </c>
      <c r="Q511" s="86"/>
      <c r="R511" s="84"/>
      <c r="T511" s="112"/>
    </row>
    <row r="512" spans="1:20" ht="15.75" customHeight="1">
      <c r="A512" s="64">
        <v>1702</v>
      </c>
      <c r="B512" s="87"/>
      <c r="C512" s="87"/>
      <c r="D512" s="87"/>
      <c r="E512" s="87"/>
      <c r="F512" s="87"/>
      <c r="G512" s="87"/>
      <c r="H512" s="87"/>
      <c r="I512" s="87"/>
      <c r="J512" s="87"/>
      <c r="K512" s="88"/>
      <c r="L512" s="72"/>
      <c r="M512" s="3"/>
      <c r="N512" s="30"/>
      <c r="O512" s="84"/>
      <c r="P512" s="85"/>
      <c r="Q512" s="86"/>
      <c r="R512" s="84"/>
      <c r="T512" s="112"/>
    </row>
    <row r="513" spans="1:20" ht="15.75" customHeight="1">
      <c r="A513" s="64">
        <v>1801</v>
      </c>
      <c r="B513" s="87"/>
      <c r="C513" s="87"/>
      <c r="D513" s="87"/>
      <c r="E513" s="87"/>
      <c r="F513" s="87"/>
      <c r="G513" s="87"/>
      <c r="H513" s="87"/>
      <c r="I513" s="87"/>
      <c r="J513" s="87"/>
      <c r="K513" s="88"/>
      <c r="L513" s="72"/>
      <c r="M513" s="3"/>
      <c r="N513" s="30"/>
      <c r="O513" s="3"/>
      <c r="P513" s="30"/>
      <c r="Q513" s="23"/>
      <c r="R513" s="84"/>
      <c r="T513" s="112"/>
    </row>
    <row r="514" spans="1:20" ht="15.75" customHeight="1">
      <c r="A514" s="64">
        <v>1802</v>
      </c>
      <c r="B514" s="87"/>
      <c r="C514" s="87"/>
      <c r="D514" s="87"/>
      <c r="E514" s="87"/>
      <c r="F514" s="87"/>
      <c r="G514" s="87"/>
      <c r="H514" s="87"/>
      <c r="I514" s="87"/>
      <c r="J514" s="87"/>
      <c r="K514" s="88"/>
      <c r="L514" s="72"/>
      <c r="M514" s="3"/>
      <c r="N514" s="30"/>
      <c r="O514" s="89" t="s">
        <v>83</v>
      </c>
      <c r="P514" s="90">
        <v>13</v>
      </c>
      <c r="Q514" s="120">
        <f>K517</f>
        <v>18</v>
      </c>
      <c r="R514" s="92" t="s">
        <v>11</v>
      </c>
      <c r="T514" s="112"/>
    </row>
    <row r="515" spans="1:20" ht="15.75" customHeight="1">
      <c r="A515" s="64">
        <v>1901</v>
      </c>
      <c r="B515" s="87"/>
      <c r="C515" s="87"/>
      <c r="D515" s="87"/>
      <c r="E515" s="87"/>
      <c r="F515" s="87"/>
      <c r="G515" s="87"/>
      <c r="H515" s="87"/>
      <c r="I515" s="87"/>
      <c r="J515" s="87"/>
      <c r="K515" s="88"/>
      <c r="L515" s="72"/>
      <c r="M515" s="3"/>
      <c r="N515" s="30"/>
      <c r="O515" s="93" t="s">
        <v>85</v>
      </c>
      <c r="P515" s="94">
        <f>P514/B500</f>
        <v>0.34210526315789475</v>
      </c>
      <c r="Q515" s="121">
        <f>P514/Q514</f>
        <v>0.72222222222222221</v>
      </c>
      <c r="R515" s="96" t="s">
        <v>86</v>
      </c>
      <c r="T515" s="112"/>
    </row>
    <row r="516" spans="1:20" ht="15.75" customHeight="1">
      <c r="A516" s="64">
        <v>1902</v>
      </c>
      <c r="B516" s="87"/>
      <c r="C516" s="87"/>
      <c r="D516" s="87"/>
      <c r="E516" s="87"/>
      <c r="F516" s="87"/>
      <c r="G516" s="87"/>
      <c r="H516" s="87"/>
      <c r="I516" s="87"/>
      <c r="J516" s="87"/>
      <c r="K516" s="88"/>
      <c r="L516" s="97"/>
      <c r="M516" s="98"/>
      <c r="N516" s="99"/>
      <c r="O516" s="98"/>
      <c r="P516" s="99"/>
      <c r="Q516" s="99"/>
      <c r="R516" s="122"/>
      <c r="T516" s="112"/>
    </row>
    <row r="517" spans="1:20" ht="18" customHeight="1">
      <c r="A517" s="29"/>
      <c r="B517" s="30"/>
      <c r="C517" s="30"/>
      <c r="D517" s="288" t="s">
        <v>111</v>
      </c>
      <c r="E517" s="289"/>
      <c r="F517" s="289"/>
      <c r="G517" s="289"/>
      <c r="H517" s="289"/>
      <c r="I517" s="289"/>
      <c r="J517" s="290"/>
      <c r="K517" s="101">
        <f>SUM(K500:K513)</f>
        <v>18</v>
      </c>
      <c r="L517" s="102">
        <f>IF(K508=0,"",K508/B500)</f>
        <v>0.15789473684210525</v>
      </c>
      <c r="M517" s="102">
        <f>IF(K517=0,"",K517/B500)</f>
        <v>0.47368421052631576</v>
      </c>
      <c r="N517" s="102">
        <f>IF(K508=0,"",M517-L517)</f>
        <v>0.31578947368421051</v>
      </c>
      <c r="O517" s="3"/>
      <c r="P517" s="30"/>
      <c r="Q517" s="23"/>
      <c r="R517" s="3"/>
      <c r="T517" s="112"/>
    </row>
    <row r="518" spans="1:20" ht="12.75" customHeight="1">
      <c r="L518" s="3"/>
      <c r="M518" s="3"/>
      <c r="O518" s="3"/>
    </row>
    <row r="519" spans="1:20" ht="12.75" customHeight="1">
      <c r="L519" s="3"/>
      <c r="M519" s="3"/>
      <c r="O519" s="3"/>
    </row>
    <row r="520" spans="1:20" ht="26.25" customHeight="1">
      <c r="A520" s="2"/>
      <c r="B520" s="291" t="s">
        <v>99</v>
      </c>
      <c r="C520" s="292"/>
      <c r="D520" s="292"/>
      <c r="E520" s="292"/>
      <c r="F520" s="292"/>
      <c r="G520" s="292"/>
      <c r="H520" s="292"/>
      <c r="I520" s="292"/>
      <c r="J520" s="292"/>
      <c r="K520" s="60" t="s">
        <v>80</v>
      </c>
      <c r="L520" s="3"/>
      <c r="M520" s="3"/>
      <c r="N520" s="30"/>
      <c r="O520" s="3"/>
      <c r="P520" s="30"/>
      <c r="Q520" s="30"/>
      <c r="R520" s="30"/>
    </row>
    <row r="521" spans="1:20" ht="20.25" customHeight="1">
      <c r="A521" s="293" t="s">
        <v>10</v>
      </c>
      <c r="B521" s="294" t="s">
        <v>100</v>
      </c>
      <c r="C521" s="289"/>
      <c r="D521" s="289"/>
      <c r="E521" s="289"/>
      <c r="F521" s="289"/>
      <c r="G521" s="289"/>
      <c r="H521" s="289"/>
      <c r="I521" s="289"/>
      <c r="J521" s="290"/>
      <c r="K521" s="310" t="s">
        <v>11</v>
      </c>
      <c r="L521" s="286" t="s">
        <v>3</v>
      </c>
      <c r="M521" s="286" t="s">
        <v>4</v>
      </c>
      <c r="N521" s="284" t="s">
        <v>5</v>
      </c>
      <c r="O521" s="286" t="s">
        <v>6</v>
      </c>
      <c r="P521" s="287" t="s">
        <v>7</v>
      </c>
      <c r="Q521" s="287" t="s">
        <v>8</v>
      </c>
      <c r="R521" s="286" t="s">
        <v>101</v>
      </c>
    </row>
    <row r="522" spans="1:20" ht="15.75" customHeight="1">
      <c r="A522" s="285"/>
      <c r="B522" s="64" t="s">
        <v>102</v>
      </c>
      <c r="C522" s="64" t="s">
        <v>103</v>
      </c>
      <c r="D522" s="64" t="s">
        <v>104</v>
      </c>
      <c r="E522" s="64" t="s">
        <v>105</v>
      </c>
      <c r="F522" s="64" t="s">
        <v>106</v>
      </c>
      <c r="G522" s="64" t="s">
        <v>107</v>
      </c>
      <c r="H522" s="64" t="s">
        <v>108</v>
      </c>
      <c r="I522" s="64" t="s">
        <v>109</v>
      </c>
      <c r="J522" s="64" t="s">
        <v>110</v>
      </c>
      <c r="K522" s="311"/>
      <c r="L522" s="285"/>
      <c r="M522" s="285"/>
      <c r="N522" s="285"/>
      <c r="O522" s="285"/>
      <c r="P522" s="285"/>
      <c r="Q522" s="285"/>
      <c r="R522" s="285"/>
      <c r="T522" s="112"/>
    </row>
    <row r="523" spans="1:20" ht="15.75" customHeight="1">
      <c r="A523" s="64">
        <v>1201</v>
      </c>
      <c r="B523" s="65">
        <v>15</v>
      </c>
      <c r="C523" s="87"/>
      <c r="D523" s="87"/>
      <c r="E523" s="87"/>
      <c r="F523" s="87"/>
      <c r="G523" s="87"/>
      <c r="H523" s="87"/>
      <c r="I523" s="87"/>
      <c r="J523" s="87"/>
      <c r="K523" s="88"/>
      <c r="L523" s="67"/>
      <c r="M523" s="49"/>
      <c r="N523" s="68"/>
      <c r="O523" s="107"/>
      <c r="P523" s="70">
        <f>B523</f>
        <v>15</v>
      </c>
      <c r="Q523" s="108"/>
      <c r="R523" s="107"/>
      <c r="T523" s="112"/>
    </row>
    <row r="524" spans="1:20" ht="15.75" customHeight="1">
      <c r="A524" s="64">
        <v>1202</v>
      </c>
      <c r="B524" s="87"/>
      <c r="C524" s="87">
        <v>13</v>
      </c>
      <c r="D524" s="87"/>
      <c r="E524" s="87"/>
      <c r="F524" s="87"/>
      <c r="G524" s="87"/>
      <c r="H524" s="87"/>
      <c r="I524" s="87"/>
      <c r="J524" s="87"/>
      <c r="K524" s="88"/>
      <c r="L524" s="72"/>
      <c r="M524" s="3"/>
      <c r="N524" s="73"/>
      <c r="O524" s="74">
        <f>IF(C524=0,"",C524/B523)</f>
        <v>0.8666666666666667</v>
      </c>
      <c r="P524" s="75">
        <v>13</v>
      </c>
      <c r="Q524" s="76">
        <f t="shared" ref="Q524:Q531" si="100">IF(P524=0,"",P524/P523)</f>
        <v>0.8666666666666667</v>
      </c>
      <c r="R524" s="76">
        <f t="shared" ref="R524:R531" si="101">IF(P524=0,"",100%-Q524)</f>
        <v>0.1333333333333333</v>
      </c>
      <c r="T524" s="112"/>
    </row>
    <row r="525" spans="1:20" ht="15.75" customHeight="1">
      <c r="A525" s="64">
        <v>1301</v>
      </c>
      <c r="B525" s="87"/>
      <c r="C525" s="87"/>
      <c r="D525" s="87">
        <v>11</v>
      </c>
      <c r="E525" s="87"/>
      <c r="F525" s="87"/>
      <c r="G525" s="87"/>
      <c r="H525" s="87"/>
      <c r="I525" s="87"/>
      <c r="J525" s="87"/>
      <c r="K525" s="88"/>
      <c r="L525" s="72"/>
      <c r="M525" s="3"/>
      <c r="N525" s="73"/>
      <c r="O525" s="74">
        <f>IF(D525=0,"",D525/C524)</f>
        <v>0.84615384615384615</v>
      </c>
      <c r="P525" s="75">
        <v>11</v>
      </c>
      <c r="Q525" s="76">
        <f t="shared" si="100"/>
        <v>0.84615384615384615</v>
      </c>
      <c r="R525" s="76">
        <f t="shared" si="101"/>
        <v>0.15384615384615385</v>
      </c>
      <c r="T525" s="77">
        <f>P525/P523</f>
        <v>0.73333333333333328</v>
      </c>
    </row>
    <row r="526" spans="1:20" ht="15.75" customHeight="1">
      <c r="A526" s="64">
        <v>1302</v>
      </c>
      <c r="B526" s="87"/>
      <c r="C526" s="87"/>
      <c r="D526" s="87"/>
      <c r="E526" s="87">
        <v>9</v>
      </c>
      <c r="F526" s="87"/>
      <c r="G526" s="87"/>
      <c r="H526" s="87"/>
      <c r="I526" s="87"/>
      <c r="J526" s="87"/>
      <c r="K526" s="88"/>
      <c r="L526" s="72"/>
      <c r="M526" s="3"/>
      <c r="N526" s="73"/>
      <c r="O526" s="74">
        <f>IF(E526=0,"",E526/D525)</f>
        <v>0.81818181818181823</v>
      </c>
      <c r="P526" s="75">
        <v>11</v>
      </c>
      <c r="Q526" s="76">
        <f t="shared" si="100"/>
        <v>1</v>
      </c>
      <c r="R526" s="76">
        <f t="shared" si="101"/>
        <v>0</v>
      </c>
      <c r="T526" s="112"/>
    </row>
    <row r="527" spans="1:20" ht="15.75" customHeight="1">
      <c r="A527" s="64">
        <v>1401</v>
      </c>
      <c r="B527" s="87"/>
      <c r="C527" s="87"/>
      <c r="D527" s="87"/>
      <c r="E527" s="87"/>
      <c r="F527" s="87">
        <v>6</v>
      </c>
      <c r="G527" s="87"/>
      <c r="H527" s="87"/>
      <c r="I527" s="87"/>
      <c r="J527" s="87"/>
      <c r="K527" s="88"/>
      <c r="L527" s="72"/>
      <c r="M527" s="3"/>
      <c r="N527" s="73"/>
      <c r="O527" s="74">
        <f>IF(F527=0,"",F527/E526)</f>
        <v>0.66666666666666663</v>
      </c>
      <c r="P527" s="75">
        <v>8</v>
      </c>
      <c r="Q527" s="76">
        <f t="shared" si="100"/>
        <v>0.72727272727272729</v>
      </c>
      <c r="R527" s="76">
        <f t="shared" si="101"/>
        <v>0.27272727272727271</v>
      </c>
      <c r="T527" s="112"/>
    </row>
    <row r="528" spans="1:20" ht="15.75" customHeight="1">
      <c r="A528" s="64">
        <v>1402</v>
      </c>
      <c r="B528" s="87"/>
      <c r="C528" s="87"/>
      <c r="D528" s="87"/>
      <c r="E528" s="87"/>
      <c r="F528" s="87"/>
      <c r="G528" s="87">
        <v>2</v>
      </c>
      <c r="H528" s="87"/>
      <c r="I528" s="87"/>
      <c r="J528" s="87"/>
      <c r="K528" s="88"/>
      <c r="L528" s="72"/>
      <c r="M528" s="3"/>
      <c r="N528" s="73"/>
      <c r="O528" s="74">
        <f>IF(G528=0,"",G528/F527)</f>
        <v>0.33333333333333331</v>
      </c>
      <c r="P528" s="75">
        <v>4</v>
      </c>
      <c r="Q528" s="76">
        <f t="shared" si="100"/>
        <v>0.5</v>
      </c>
      <c r="R528" s="76">
        <f t="shared" si="101"/>
        <v>0.5</v>
      </c>
      <c r="T528" s="112"/>
    </row>
    <row r="529" spans="1:20" ht="15.75" customHeight="1">
      <c r="A529" s="64">
        <v>1501</v>
      </c>
      <c r="B529" s="87"/>
      <c r="C529" s="87"/>
      <c r="D529" s="87"/>
      <c r="E529" s="87"/>
      <c r="F529" s="87"/>
      <c r="G529" s="87"/>
      <c r="H529" s="87">
        <v>2</v>
      </c>
      <c r="I529" s="87"/>
      <c r="J529" s="87"/>
      <c r="K529" s="88"/>
      <c r="L529" s="72"/>
      <c r="M529" s="3"/>
      <c r="N529" s="73"/>
      <c r="O529" s="74">
        <f>IF(H529=0,"",H529/G528)</f>
        <v>1</v>
      </c>
      <c r="P529" s="75">
        <v>4</v>
      </c>
      <c r="Q529" s="76">
        <f t="shared" si="100"/>
        <v>1</v>
      </c>
      <c r="R529" s="76">
        <f t="shared" si="101"/>
        <v>0</v>
      </c>
      <c r="T529" s="112"/>
    </row>
    <row r="530" spans="1:20" ht="15.75" customHeight="1">
      <c r="A530" s="64">
        <v>1502</v>
      </c>
      <c r="B530" s="87"/>
      <c r="C530" s="87"/>
      <c r="D530" s="87"/>
      <c r="E530" s="87"/>
      <c r="F530" s="87"/>
      <c r="G530" s="87"/>
      <c r="H530" s="87"/>
      <c r="I530" s="87">
        <v>2</v>
      </c>
      <c r="J530" s="87"/>
      <c r="K530" s="88"/>
      <c r="L530" s="72"/>
      <c r="M530" s="3"/>
      <c r="N530" s="73"/>
      <c r="O530" s="74">
        <f>IF(I530=0,"",I530/H529)</f>
        <v>1</v>
      </c>
      <c r="P530" s="75">
        <v>4</v>
      </c>
      <c r="Q530" s="76">
        <f t="shared" si="100"/>
        <v>1</v>
      </c>
      <c r="R530" s="76">
        <f t="shared" si="101"/>
        <v>0</v>
      </c>
      <c r="T530" s="112"/>
    </row>
    <row r="531" spans="1:20" ht="15.75" customHeight="1">
      <c r="A531" s="64">
        <v>1601</v>
      </c>
      <c r="B531" s="87"/>
      <c r="C531" s="87"/>
      <c r="D531" s="87"/>
      <c r="E531" s="87"/>
      <c r="F531" s="87"/>
      <c r="G531" s="87"/>
      <c r="H531" s="87"/>
      <c r="I531" s="87"/>
      <c r="J531" s="87">
        <v>2</v>
      </c>
      <c r="K531" s="88">
        <v>2</v>
      </c>
      <c r="L531" s="72"/>
      <c r="M531" s="3"/>
      <c r="N531" s="73"/>
      <c r="O531" s="78">
        <f>IF(J531=0,"",J531/I530)</f>
        <v>1</v>
      </c>
      <c r="P531" s="75">
        <v>4</v>
      </c>
      <c r="Q531" s="79">
        <f t="shared" si="100"/>
        <v>1</v>
      </c>
      <c r="R531" s="79">
        <f t="shared" si="101"/>
        <v>0</v>
      </c>
      <c r="T531" s="112"/>
    </row>
    <row r="532" spans="1:20" ht="15.75" customHeight="1">
      <c r="A532" s="64">
        <v>1602</v>
      </c>
      <c r="B532" s="87"/>
      <c r="C532" s="87"/>
      <c r="D532" s="87"/>
      <c r="E532" s="87"/>
      <c r="F532" s="87"/>
      <c r="G532" s="87"/>
      <c r="H532" s="87"/>
      <c r="I532" s="87"/>
      <c r="J532" s="87">
        <v>2</v>
      </c>
      <c r="K532" s="88">
        <v>1</v>
      </c>
      <c r="L532" s="72"/>
      <c r="M532" s="3"/>
      <c r="N532" s="30"/>
      <c r="O532" s="124"/>
      <c r="P532" s="81">
        <v>2</v>
      </c>
      <c r="Q532" s="125"/>
      <c r="R532" s="92"/>
      <c r="T532" s="112"/>
    </row>
    <row r="533" spans="1:20" ht="15.75" customHeight="1">
      <c r="A533" s="64">
        <v>1701</v>
      </c>
      <c r="B533" s="87"/>
      <c r="C533" s="87"/>
      <c r="D533" s="87"/>
      <c r="E533" s="87"/>
      <c r="F533" s="87"/>
      <c r="G533" s="87"/>
      <c r="H533" s="87"/>
      <c r="I533" s="87"/>
      <c r="J533" s="87">
        <v>0</v>
      </c>
      <c r="K533" s="88"/>
      <c r="L533" s="72"/>
      <c r="M533" s="3"/>
      <c r="N533" s="30"/>
      <c r="O533" s="84"/>
      <c r="P533" s="85">
        <v>1</v>
      </c>
      <c r="Q533" s="86"/>
      <c r="R533" s="84"/>
      <c r="T533" s="112"/>
    </row>
    <row r="534" spans="1:20" ht="15.75" customHeight="1">
      <c r="A534" s="64">
        <v>1702</v>
      </c>
      <c r="B534" s="87"/>
      <c r="C534" s="87"/>
      <c r="D534" s="87"/>
      <c r="E534" s="87"/>
      <c r="F534" s="87"/>
      <c r="G534" s="87"/>
      <c r="H534" s="87"/>
      <c r="I534" s="87"/>
      <c r="J534" s="87"/>
      <c r="K534" s="88"/>
      <c r="L534" s="72"/>
      <c r="M534" s="3"/>
      <c r="N534" s="30"/>
      <c r="O534" s="84"/>
      <c r="P534" s="85"/>
      <c r="Q534" s="86"/>
      <c r="R534" s="84"/>
      <c r="T534" s="112"/>
    </row>
    <row r="535" spans="1:20" ht="15.75" customHeight="1">
      <c r="A535" s="64">
        <v>1801</v>
      </c>
      <c r="B535" s="87"/>
      <c r="C535" s="87"/>
      <c r="D535" s="87"/>
      <c r="E535" s="87"/>
      <c r="F535" s="87"/>
      <c r="G535" s="87"/>
      <c r="H535" s="87"/>
      <c r="I535" s="87"/>
      <c r="J535" s="87"/>
      <c r="K535" s="88"/>
      <c r="L535" s="72"/>
      <c r="M535" s="3"/>
      <c r="N535" s="30"/>
      <c r="O535" s="84"/>
      <c r="P535" s="85"/>
      <c r="Q535" s="86"/>
      <c r="R535" s="84"/>
      <c r="T535" s="112"/>
    </row>
    <row r="536" spans="1:20" ht="15.75" customHeight="1">
      <c r="A536" s="64">
        <v>1802</v>
      </c>
      <c r="B536" s="87"/>
      <c r="C536" s="87"/>
      <c r="D536" s="87"/>
      <c r="E536" s="87"/>
      <c r="F536" s="87"/>
      <c r="G536" s="87"/>
      <c r="H536" s="87"/>
      <c r="I536" s="87"/>
      <c r="J536" s="87"/>
      <c r="K536" s="88"/>
      <c r="L536" s="72"/>
      <c r="M536" s="3"/>
      <c r="N536" s="30"/>
      <c r="O536" s="3"/>
      <c r="P536" s="30"/>
      <c r="Q536" s="23"/>
      <c r="R536" s="84"/>
      <c r="T536" s="112"/>
    </row>
    <row r="537" spans="1:20" ht="15.75" customHeight="1">
      <c r="A537" s="64">
        <v>1901</v>
      </c>
      <c r="B537" s="87"/>
      <c r="C537" s="87"/>
      <c r="D537" s="87"/>
      <c r="E537" s="87"/>
      <c r="F537" s="87"/>
      <c r="G537" s="87"/>
      <c r="H537" s="87"/>
      <c r="I537" s="87"/>
      <c r="J537" s="87"/>
      <c r="K537" s="88"/>
      <c r="L537" s="72"/>
      <c r="M537" s="3"/>
      <c r="N537" s="30"/>
      <c r="O537" s="89" t="s">
        <v>83</v>
      </c>
      <c r="P537" s="90">
        <v>3</v>
      </c>
      <c r="Q537" s="120">
        <f>SUM(K530:K533)</f>
        <v>3</v>
      </c>
      <c r="R537" s="92" t="s">
        <v>11</v>
      </c>
      <c r="T537" s="112"/>
    </row>
    <row r="538" spans="1:20" ht="15.75" customHeight="1">
      <c r="A538" s="64">
        <v>1902</v>
      </c>
      <c r="B538" s="87"/>
      <c r="C538" s="87"/>
      <c r="D538" s="87"/>
      <c r="E538" s="87"/>
      <c r="F538" s="87"/>
      <c r="G538" s="87"/>
      <c r="H538" s="87"/>
      <c r="I538" s="87"/>
      <c r="J538" s="87"/>
      <c r="K538" s="88"/>
      <c r="L538" s="72"/>
      <c r="M538" s="3"/>
      <c r="N538" s="30"/>
      <c r="O538" s="93" t="s">
        <v>85</v>
      </c>
      <c r="P538" s="94">
        <f>P537/B523</f>
        <v>0.2</v>
      </c>
      <c r="Q538" s="121">
        <f>P537/Q537</f>
        <v>1</v>
      </c>
      <c r="R538" s="96" t="s">
        <v>86</v>
      </c>
      <c r="T538" s="112"/>
    </row>
    <row r="539" spans="1:20" ht="15.75" customHeight="1">
      <c r="A539" s="64">
        <v>2001</v>
      </c>
      <c r="B539" s="87"/>
      <c r="C539" s="87"/>
      <c r="D539" s="87"/>
      <c r="E539" s="87"/>
      <c r="F539" s="87"/>
      <c r="G539" s="87"/>
      <c r="H539" s="87"/>
      <c r="I539" s="87"/>
      <c r="J539" s="87"/>
      <c r="K539" s="88"/>
      <c r="L539" s="97"/>
      <c r="M539" s="98"/>
      <c r="N539" s="99"/>
      <c r="O539" s="98"/>
      <c r="P539" s="99"/>
      <c r="Q539" s="99"/>
      <c r="R539" s="122"/>
      <c r="T539" s="112"/>
    </row>
    <row r="540" spans="1:20" ht="18" customHeight="1">
      <c r="A540" s="29"/>
      <c r="B540" s="30"/>
      <c r="C540" s="30"/>
      <c r="D540" s="288" t="s">
        <v>111</v>
      </c>
      <c r="E540" s="289"/>
      <c r="F540" s="289"/>
      <c r="G540" s="289"/>
      <c r="H540" s="289"/>
      <c r="I540" s="289"/>
      <c r="J540" s="290"/>
      <c r="K540" s="101">
        <f>SUM(K523:K536)</f>
        <v>3</v>
      </c>
      <c r="L540" s="102">
        <f>IF(K531=0,"",K531/B523)</f>
        <v>0.13333333333333333</v>
      </c>
      <c r="M540" s="102">
        <f>IF(K540=0,"",K540/B523)</f>
        <v>0.2</v>
      </c>
      <c r="N540" s="102">
        <f>IF(K531=0,"",M540-L540)</f>
        <v>6.666666666666668E-2</v>
      </c>
      <c r="O540" s="3"/>
      <c r="P540" s="30"/>
      <c r="Q540" s="23"/>
      <c r="R540" s="3"/>
      <c r="T540" s="112"/>
    </row>
    <row r="541" spans="1:20" ht="12.75" customHeight="1">
      <c r="L541" s="3"/>
      <c r="M541" s="3"/>
      <c r="N541" s="3"/>
      <c r="O541" s="3"/>
      <c r="S541" s="30"/>
      <c r="T541" s="23"/>
    </row>
    <row r="542" spans="1:20" ht="12.75" customHeight="1">
      <c r="L542" s="3"/>
      <c r="M542" s="3"/>
      <c r="N542" s="3"/>
      <c r="O542" s="3"/>
      <c r="S542" s="30"/>
      <c r="T542" s="23"/>
    </row>
    <row r="543" spans="1:20" ht="26.25" customHeight="1">
      <c r="A543" s="2"/>
      <c r="B543" s="291" t="s">
        <v>99</v>
      </c>
      <c r="C543" s="292"/>
      <c r="D543" s="292"/>
      <c r="E543" s="292"/>
      <c r="F543" s="292"/>
      <c r="G543" s="292"/>
      <c r="H543" s="292"/>
      <c r="I543" s="292"/>
      <c r="J543" s="292"/>
      <c r="K543" s="60" t="s">
        <v>84</v>
      </c>
      <c r="L543" s="60"/>
      <c r="M543" s="60"/>
      <c r="N543" s="30"/>
      <c r="O543" s="3"/>
      <c r="P543" s="30"/>
      <c r="Q543" s="30"/>
      <c r="R543" s="30"/>
    </row>
    <row r="544" spans="1:20" ht="20.25" customHeight="1">
      <c r="A544" s="293" t="s">
        <v>10</v>
      </c>
      <c r="B544" s="294" t="s">
        <v>100</v>
      </c>
      <c r="C544" s="289"/>
      <c r="D544" s="289"/>
      <c r="E544" s="289"/>
      <c r="F544" s="289"/>
      <c r="G544" s="289"/>
      <c r="H544" s="289"/>
      <c r="I544" s="289"/>
      <c r="J544" s="290"/>
      <c r="K544" s="310" t="s">
        <v>11</v>
      </c>
      <c r="L544" s="286" t="s">
        <v>3</v>
      </c>
      <c r="M544" s="286" t="s">
        <v>4</v>
      </c>
      <c r="N544" s="284" t="s">
        <v>5</v>
      </c>
      <c r="O544" s="286" t="s">
        <v>6</v>
      </c>
      <c r="P544" s="287" t="s">
        <v>7</v>
      </c>
      <c r="Q544" s="287" t="s">
        <v>8</v>
      </c>
      <c r="R544" s="286" t="s">
        <v>101</v>
      </c>
    </row>
    <row r="545" spans="1:20" ht="15.75" customHeight="1">
      <c r="A545" s="285"/>
      <c r="B545" s="64" t="s">
        <v>102</v>
      </c>
      <c r="C545" s="64" t="s">
        <v>103</v>
      </c>
      <c r="D545" s="64" t="s">
        <v>104</v>
      </c>
      <c r="E545" s="64" t="s">
        <v>105</v>
      </c>
      <c r="F545" s="64" t="s">
        <v>106</v>
      </c>
      <c r="G545" s="64" t="s">
        <v>107</v>
      </c>
      <c r="H545" s="64" t="s">
        <v>108</v>
      </c>
      <c r="I545" s="64" t="s">
        <v>109</v>
      </c>
      <c r="J545" s="64" t="s">
        <v>110</v>
      </c>
      <c r="K545" s="311"/>
      <c r="L545" s="285"/>
      <c r="M545" s="285"/>
      <c r="N545" s="285"/>
      <c r="O545" s="285"/>
      <c r="P545" s="285"/>
      <c r="Q545" s="285"/>
      <c r="R545" s="285"/>
      <c r="T545" s="112"/>
    </row>
    <row r="546" spans="1:20" ht="15.75" customHeight="1">
      <c r="A546" s="64">
        <v>1202</v>
      </c>
      <c r="B546" s="65">
        <v>38</v>
      </c>
      <c r="C546" s="65"/>
      <c r="D546" s="65"/>
      <c r="E546" s="65"/>
      <c r="F546" s="65"/>
      <c r="G546" s="65"/>
      <c r="H546" s="65"/>
      <c r="I546" s="65"/>
      <c r="J546" s="65"/>
      <c r="K546" s="66"/>
      <c r="L546" s="67"/>
      <c r="M546" s="49"/>
      <c r="N546" s="68"/>
      <c r="O546" s="69"/>
      <c r="P546" s="70">
        <f>B546</f>
        <v>38</v>
      </c>
      <c r="Q546" s="71"/>
      <c r="R546" s="69"/>
      <c r="T546" s="112"/>
    </row>
    <row r="547" spans="1:20" ht="15.75" customHeight="1">
      <c r="A547" s="64">
        <v>1301</v>
      </c>
      <c r="B547" s="65"/>
      <c r="C547" s="65">
        <v>33</v>
      </c>
      <c r="D547" s="65"/>
      <c r="E547" s="65"/>
      <c r="F547" s="65"/>
      <c r="G547" s="65"/>
      <c r="H547" s="65"/>
      <c r="I547" s="65"/>
      <c r="J547" s="65"/>
      <c r="K547" s="66"/>
      <c r="L547" s="72"/>
      <c r="M547" s="3"/>
      <c r="N547" s="73"/>
      <c r="O547" s="74">
        <f>IF(C547=0,"",C547/B546)</f>
        <v>0.86842105263157898</v>
      </c>
      <c r="P547" s="75">
        <v>33</v>
      </c>
      <c r="Q547" s="76">
        <f t="shared" ref="Q547:Q554" si="102">IF(P547=0,"",P547/P546)</f>
        <v>0.86842105263157898</v>
      </c>
      <c r="R547" s="76">
        <f t="shared" ref="R547:R554" si="103">IF(P547=0,"",100%-Q547)</f>
        <v>0.13157894736842102</v>
      </c>
      <c r="T547" s="112"/>
    </row>
    <row r="548" spans="1:20" ht="15.75" customHeight="1">
      <c r="A548" s="64">
        <v>1302</v>
      </c>
      <c r="B548" s="65"/>
      <c r="C548" s="65"/>
      <c r="D548" s="65">
        <v>31</v>
      </c>
      <c r="E548" s="65"/>
      <c r="F548" s="65"/>
      <c r="G548" s="65"/>
      <c r="H548" s="65"/>
      <c r="I548" s="65"/>
      <c r="J548" s="65"/>
      <c r="K548" s="66"/>
      <c r="L548" s="72"/>
      <c r="M548" s="3"/>
      <c r="N548" s="73"/>
      <c r="O548" s="74">
        <f>IF(D548=0,"",D548/C547)</f>
        <v>0.93939393939393945</v>
      </c>
      <c r="P548" s="75">
        <v>31</v>
      </c>
      <c r="Q548" s="76">
        <f t="shared" si="102"/>
        <v>0.93939393939393945</v>
      </c>
      <c r="R548" s="76">
        <f t="shared" si="103"/>
        <v>6.0606060606060552E-2</v>
      </c>
      <c r="T548" s="77">
        <f>P548/P546</f>
        <v>0.81578947368421051</v>
      </c>
    </row>
    <row r="549" spans="1:20" ht="15.75" customHeight="1">
      <c r="A549" s="64">
        <v>1401</v>
      </c>
      <c r="B549" s="65"/>
      <c r="C549" s="65"/>
      <c r="D549" s="65"/>
      <c r="E549" s="65">
        <v>23</v>
      </c>
      <c r="F549" s="65"/>
      <c r="G549" s="65"/>
      <c r="H549" s="65"/>
      <c r="I549" s="65"/>
      <c r="J549" s="65"/>
      <c r="K549" s="66"/>
      <c r="L549" s="72"/>
      <c r="M549" s="3"/>
      <c r="N549" s="73"/>
      <c r="O549" s="74">
        <f>IF(E549=0,"",E549/D548)</f>
        <v>0.74193548387096775</v>
      </c>
      <c r="P549" s="75">
        <v>23</v>
      </c>
      <c r="Q549" s="76">
        <f t="shared" si="102"/>
        <v>0.74193548387096775</v>
      </c>
      <c r="R549" s="76">
        <f t="shared" si="103"/>
        <v>0.25806451612903225</v>
      </c>
      <c r="T549" s="112"/>
    </row>
    <row r="550" spans="1:20" ht="15.75" customHeight="1">
      <c r="A550" s="64">
        <v>1402</v>
      </c>
      <c r="B550" s="65"/>
      <c r="C550" s="65"/>
      <c r="D550" s="65"/>
      <c r="E550" s="65"/>
      <c r="F550" s="65">
        <v>19</v>
      </c>
      <c r="G550" s="65"/>
      <c r="H550" s="65"/>
      <c r="I550" s="65"/>
      <c r="J550" s="65"/>
      <c r="K550" s="66"/>
      <c r="L550" s="72"/>
      <c r="M550" s="3"/>
      <c r="N550" s="73"/>
      <c r="O550" s="74">
        <f>IF(F550=0,"",F550/E549)</f>
        <v>0.82608695652173914</v>
      </c>
      <c r="P550" s="75">
        <v>19</v>
      </c>
      <c r="Q550" s="76">
        <f t="shared" si="102"/>
        <v>0.82608695652173914</v>
      </c>
      <c r="R550" s="76">
        <f t="shared" si="103"/>
        <v>0.17391304347826086</v>
      </c>
      <c r="T550" s="112"/>
    </row>
    <row r="551" spans="1:20" ht="15.75" customHeight="1">
      <c r="A551" s="64">
        <v>1501</v>
      </c>
      <c r="B551" s="65"/>
      <c r="C551" s="65"/>
      <c r="D551" s="65"/>
      <c r="E551" s="65"/>
      <c r="F551" s="65"/>
      <c r="G551" s="65">
        <v>19</v>
      </c>
      <c r="H551" s="65"/>
      <c r="I551" s="65"/>
      <c r="J551" s="65"/>
      <c r="K551" s="66"/>
      <c r="L551" s="72"/>
      <c r="M551" s="3"/>
      <c r="N551" s="73"/>
      <c r="O551" s="74">
        <f>IF(G551=0,"",G551/F550)</f>
        <v>1</v>
      </c>
      <c r="P551" s="75">
        <v>19</v>
      </c>
      <c r="Q551" s="76">
        <f t="shared" si="102"/>
        <v>1</v>
      </c>
      <c r="R551" s="76">
        <f t="shared" si="103"/>
        <v>0</v>
      </c>
      <c r="T551" s="112"/>
    </row>
    <row r="552" spans="1:20" ht="15.75" customHeight="1">
      <c r="A552" s="64">
        <v>1502</v>
      </c>
      <c r="B552" s="65"/>
      <c r="C552" s="65"/>
      <c r="D552" s="65"/>
      <c r="E552" s="65"/>
      <c r="F552" s="65"/>
      <c r="G552" s="65"/>
      <c r="H552" s="65">
        <v>19</v>
      </c>
      <c r="I552" s="65"/>
      <c r="J552" s="65"/>
      <c r="K552" s="66"/>
      <c r="L552" s="72"/>
      <c r="M552" s="3"/>
      <c r="N552" s="73"/>
      <c r="O552" s="74">
        <f>IF(H552=0,"",H552/G551)</f>
        <v>1</v>
      </c>
      <c r="P552" s="75">
        <v>19</v>
      </c>
      <c r="Q552" s="76">
        <f t="shared" si="102"/>
        <v>1</v>
      </c>
      <c r="R552" s="76">
        <f t="shared" si="103"/>
        <v>0</v>
      </c>
      <c r="T552" s="112"/>
    </row>
    <row r="553" spans="1:20" ht="15.75" customHeight="1">
      <c r="A553" s="64">
        <v>1601</v>
      </c>
      <c r="B553" s="65"/>
      <c r="C553" s="65"/>
      <c r="D553" s="65"/>
      <c r="E553" s="65"/>
      <c r="F553" s="65"/>
      <c r="G553" s="65"/>
      <c r="H553" s="65"/>
      <c r="I553" s="65">
        <v>19</v>
      </c>
      <c r="J553" s="65"/>
      <c r="K553" s="66"/>
      <c r="L553" s="72"/>
      <c r="M553" s="3"/>
      <c r="N553" s="73"/>
      <c r="O553" s="74">
        <f>IF(I553=0,"",I553/H552)</f>
        <v>1</v>
      </c>
      <c r="P553" s="75">
        <v>19</v>
      </c>
      <c r="Q553" s="76">
        <f t="shared" si="102"/>
        <v>1</v>
      </c>
      <c r="R553" s="76">
        <f t="shared" si="103"/>
        <v>0</v>
      </c>
      <c r="T553" s="112"/>
    </row>
    <row r="554" spans="1:20" ht="15.75" customHeight="1">
      <c r="A554" s="64">
        <v>1602</v>
      </c>
      <c r="B554" s="65"/>
      <c r="C554" s="65"/>
      <c r="D554" s="65"/>
      <c r="E554" s="65"/>
      <c r="F554" s="65"/>
      <c r="G554" s="65"/>
      <c r="H554" s="65"/>
      <c r="I554" s="65"/>
      <c r="J554" s="65">
        <v>19</v>
      </c>
      <c r="K554" s="66">
        <v>12</v>
      </c>
      <c r="L554" s="72"/>
      <c r="M554" s="3"/>
      <c r="N554" s="73"/>
      <c r="O554" s="78">
        <f>IF(J554=0,"",J554/I553)</f>
        <v>1</v>
      </c>
      <c r="P554" s="75">
        <v>19</v>
      </c>
      <c r="Q554" s="79">
        <f t="shared" si="102"/>
        <v>1</v>
      </c>
      <c r="R554" s="79">
        <f t="shared" si="103"/>
        <v>0</v>
      </c>
      <c r="T554" s="112"/>
    </row>
    <row r="555" spans="1:20" ht="15.75" customHeight="1">
      <c r="A555" s="64">
        <v>1701</v>
      </c>
      <c r="B555" s="65"/>
      <c r="C555" s="65"/>
      <c r="D555" s="65"/>
      <c r="E555" s="65"/>
      <c r="F555" s="65"/>
      <c r="G555" s="65"/>
      <c r="H555" s="65"/>
      <c r="I555" s="65"/>
      <c r="J555" s="65">
        <v>0</v>
      </c>
      <c r="K555" s="66"/>
      <c r="L555" s="72"/>
      <c r="M555" s="3"/>
      <c r="N555" s="30"/>
      <c r="O555" s="80"/>
      <c r="P555" s="75">
        <v>2</v>
      </c>
      <c r="Q555" s="82"/>
      <c r="R555" s="83"/>
      <c r="T555" s="112"/>
    </row>
    <row r="556" spans="1:20" ht="15.75" customHeight="1">
      <c r="A556" s="64">
        <v>1702</v>
      </c>
      <c r="B556" s="65"/>
      <c r="C556" s="65"/>
      <c r="D556" s="65"/>
      <c r="E556" s="65"/>
      <c r="F556" s="65"/>
      <c r="G556" s="65"/>
      <c r="H556" s="65"/>
      <c r="I556" s="65"/>
      <c r="J556" s="65">
        <v>2</v>
      </c>
      <c r="K556" s="66">
        <v>2</v>
      </c>
      <c r="L556" s="72"/>
      <c r="M556" s="3"/>
      <c r="N556" s="30"/>
      <c r="O556" s="84"/>
      <c r="P556" s="117">
        <v>2</v>
      </c>
      <c r="Q556" s="86"/>
      <c r="R556" s="84"/>
      <c r="T556" s="112"/>
    </row>
    <row r="557" spans="1:20" ht="15.75" customHeight="1">
      <c r="A557" s="64">
        <v>1801</v>
      </c>
      <c r="B557" s="87"/>
      <c r="C557" s="87"/>
      <c r="D557" s="87"/>
      <c r="E557" s="87"/>
      <c r="F557" s="87"/>
      <c r="G557" s="87"/>
      <c r="H557" s="87"/>
      <c r="I557" s="87"/>
      <c r="J557" s="87"/>
      <c r="K557" s="88"/>
      <c r="L557" s="72"/>
      <c r="M557" s="3"/>
      <c r="N557" s="30"/>
      <c r="O557" s="84"/>
      <c r="P557" s="85"/>
      <c r="Q557" s="86"/>
      <c r="R557" s="84"/>
      <c r="T557" s="112"/>
    </row>
    <row r="558" spans="1:20" ht="15.75" customHeight="1">
      <c r="A558" s="64">
        <v>1802</v>
      </c>
      <c r="B558" s="87"/>
      <c r="C558" s="87"/>
      <c r="D558" s="87"/>
      <c r="E558" s="87"/>
      <c r="F558" s="87"/>
      <c r="G558" s="87"/>
      <c r="H558" s="87"/>
      <c r="I558" s="87"/>
      <c r="J558" s="87"/>
      <c r="K558" s="88"/>
      <c r="L558" s="72"/>
      <c r="M558" s="3"/>
      <c r="N558" s="30"/>
      <c r="O558" s="84"/>
      <c r="P558" s="85"/>
      <c r="Q558" s="86"/>
      <c r="R558" s="84"/>
      <c r="T558" s="112"/>
    </row>
    <row r="559" spans="1:20" ht="15.75" customHeight="1">
      <c r="A559" s="64">
        <v>1901</v>
      </c>
      <c r="B559" s="87"/>
      <c r="C559" s="87"/>
      <c r="D559" s="87"/>
      <c r="E559" s="87"/>
      <c r="F559" s="87"/>
      <c r="G559" s="87"/>
      <c r="H559" s="87"/>
      <c r="I559" s="87"/>
      <c r="J559" s="87"/>
      <c r="K559" s="88"/>
      <c r="L559" s="72"/>
      <c r="M559" s="3"/>
      <c r="N559" s="30"/>
      <c r="O559" s="3"/>
      <c r="P559" s="30"/>
      <c r="Q559" s="23"/>
      <c r="R559" s="84"/>
      <c r="T559" s="112"/>
    </row>
    <row r="560" spans="1:20" ht="15.75" customHeight="1">
      <c r="A560" s="64">
        <v>1902</v>
      </c>
      <c r="B560" s="87"/>
      <c r="C560" s="87"/>
      <c r="D560" s="87"/>
      <c r="E560" s="87"/>
      <c r="F560" s="87"/>
      <c r="G560" s="87"/>
      <c r="H560" s="87"/>
      <c r="I560" s="87"/>
      <c r="J560" s="87"/>
      <c r="K560" s="88"/>
      <c r="L560" s="72"/>
      <c r="M560" s="3"/>
      <c r="N560" s="30"/>
      <c r="O560" s="89" t="s">
        <v>83</v>
      </c>
      <c r="P560" s="90">
        <v>14</v>
      </c>
      <c r="Q560" s="91">
        <f>SUM(K553:K556)</f>
        <v>14</v>
      </c>
      <c r="R560" s="92" t="s">
        <v>11</v>
      </c>
      <c r="T560" s="112"/>
    </row>
    <row r="561" spans="1:20" ht="15.75" customHeight="1">
      <c r="A561" s="64">
        <v>2001</v>
      </c>
      <c r="B561" s="87"/>
      <c r="C561" s="87"/>
      <c r="D561" s="87"/>
      <c r="E561" s="87"/>
      <c r="F561" s="87"/>
      <c r="G561" s="87"/>
      <c r="H561" s="87"/>
      <c r="I561" s="87"/>
      <c r="J561" s="87"/>
      <c r="K561" s="88"/>
      <c r="L561" s="72"/>
      <c r="M561" s="3"/>
      <c r="N561" s="30"/>
      <c r="O561" s="93" t="s">
        <v>85</v>
      </c>
      <c r="P561" s="94">
        <f>P560/B546</f>
        <v>0.36842105263157893</v>
      </c>
      <c r="Q561" s="95">
        <f>P560/Q560</f>
        <v>1</v>
      </c>
      <c r="R561" s="96" t="s">
        <v>86</v>
      </c>
      <c r="T561" s="112"/>
    </row>
    <row r="562" spans="1:20" ht="15.75" customHeight="1">
      <c r="A562" s="64">
        <v>2002</v>
      </c>
      <c r="B562" s="87"/>
      <c r="C562" s="87"/>
      <c r="D562" s="87"/>
      <c r="E562" s="87"/>
      <c r="F562" s="87"/>
      <c r="G562" s="87"/>
      <c r="H562" s="87"/>
      <c r="I562" s="87"/>
      <c r="J562" s="87"/>
      <c r="K562" s="88"/>
      <c r="L562" s="97"/>
      <c r="M562" s="98"/>
      <c r="N562" s="99"/>
      <c r="O562" s="98"/>
      <c r="P562" s="99"/>
      <c r="Q562" s="99"/>
      <c r="R562" s="122"/>
      <c r="T562" s="112"/>
    </row>
    <row r="563" spans="1:20" ht="18" customHeight="1">
      <c r="A563" s="29"/>
      <c r="B563" s="30"/>
      <c r="C563" s="30"/>
      <c r="D563" s="305" t="s">
        <v>111</v>
      </c>
      <c r="E563" s="306"/>
      <c r="F563" s="306"/>
      <c r="G563" s="306"/>
      <c r="H563" s="306"/>
      <c r="I563" s="306"/>
      <c r="J563" s="307"/>
      <c r="K563" s="101">
        <f>SUM(K546:K559)</f>
        <v>14</v>
      </c>
      <c r="L563" s="102">
        <f>IF(K554=0,"",K554/B546)</f>
        <v>0.31578947368421051</v>
      </c>
      <c r="M563" s="141">
        <f>IF(K563=0,"",K563/B546)</f>
        <v>0.36842105263157893</v>
      </c>
      <c r="N563" s="141">
        <f>IF(K554=0,"",M563-L563)</f>
        <v>5.2631578947368418E-2</v>
      </c>
      <c r="O563" s="3"/>
      <c r="P563" s="30"/>
      <c r="Q563" s="23"/>
      <c r="R563" s="3"/>
      <c r="T563" s="112"/>
    </row>
    <row r="564" spans="1:20" ht="12.75" customHeight="1">
      <c r="L564" s="3"/>
      <c r="M564" s="3"/>
      <c r="O564" s="3"/>
    </row>
    <row r="565" spans="1:20" ht="12.75" customHeight="1">
      <c r="L565" s="3"/>
      <c r="M565" s="3"/>
      <c r="O565" s="3"/>
    </row>
    <row r="566" spans="1:20" ht="26.25" customHeight="1">
      <c r="A566" s="2"/>
      <c r="B566" s="291" t="s">
        <v>99</v>
      </c>
      <c r="C566" s="292"/>
      <c r="D566" s="292"/>
      <c r="E566" s="292"/>
      <c r="F566" s="292"/>
      <c r="G566" s="292"/>
      <c r="H566" s="292"/>
      <c r="I566" s="292"/>
      <c r="J566" s="292"/>
      <c r="K566" s="60" t="s">
        <v>87</v>
      </c>
      <c r="L566" s="60"/>
      <c r="M566" s="60"/>
      <c r="N566" s="30"/>
      <c r="O566" s="3"/>
      <c r="P566" s="30"/>
      <c r="Q566" s="30"/>
      <c r="R566" s="30"/>
      <c r="S566" s="30"/>
    </row>
    <row r="567" spans="1:20" ht="20.25" customHeight="1">
      <c r="A567" s="293" t="s">
        <v>10</v>
      </c>
      <c r="B567" s="294" t="s">
        <v>100</v>
      </c>
      <c r="C567" s="289"/>
      <c r="D567" s="289"/>
      <c r="E567" s="289"/>
      <c r="F567" s="289"/>
      <c r="G567" s="289"/>
      <c r="H567" s="289"/>
      <c r="I567" s="289"/>
      <c r="J567" s="290"/>
      <c r="K567" s="310" t="s">
        <v>11</v>
      </c>
      <c r="L567" s="286" t="s">
        <v>3</v>
      </c>
      <c r="M567" s="286" t="s">
        <v>4</v>
      </c>
      <c r="N567" s="284" t="s">
        <v>5</v>
      </c>
      <c r="O567" s="286" t="s">
        <v>6</v>
      </c>
      <c r="P567" s="287" t="s">
        <v>7</v>
      </c>
      <c r="Q567" s="287" t="s">
        <v>8</v>
      </c>
      <c r="R567" s="286" t="s">
        <v>101</v>
      </c>
      <c r="S567" s="30"/>
    </row>
    <row r="568" spans="1:20" ht="15.75" customHeight="1">
      <c r="A568" s="285"/>
      <c r="B568" s="64" t="s">
        <v>102</v>
      </c>
      <c r="C568" s="64" t="s">
        <v>103</v>
      </c>
      <c r="D568" s="64" t="s">
        <v>104</v>
      </c>
      <c r="E568" s="64" t="s">
        <v>105</v>
      </c>
      <c r="F568" s="64" t="s">
        <v>106</v>
      </c>
      <c r="G568" s="64" t="s">
        <v>107</v>
      </c>
      <c r="H568" s="64" t="s">
        <v>108</v>
      </c>
      <c r="I568" s="64" t="s">
        <v>109</v>
      </c>
      <c r="J568" s="64" t="s">
        <v>110</v>
      </c>
      <c r="K568" s="311"/>
      <c r="L568" s="285"/>
      <c r="M568" s="285"/>
      <c r="N568" s="285"/>
      <c r="O568" s="285"/>
      <c r="P568" s="285"/>
      <c r="Q568" s="285"/>
      <c r="R568" s="285"/>
      <c r="S568" s="30"/>
    </row>
    <row r="569" spans="1:20" ht="15.75" customHeight="1">
      <c r="A569" s="64">
        <v>1301</v>
      </c>
      <c r="B569" s="65">
        <v>29</v>
      </c>
      <c r="C569" s="65"/>
      <c r="D569" s="65"/>
      <c r="E569" s="65"/>
      <c r="F569" s="65"/>
      <c r="G569" s="65"/>
      <c r="H569" s="65"/>
      <c r="I569" s="65"/>
      <c r="J569" s="65"/>
      <c r="K569" s="66"/>
      <c r="L569" s="67"/>
      <c r="M569" s="49"/>
      <c r="N569" s="68"/>
      <c r="O569" s="69"/>
      <c r="P569" s="70">
        <f>B569</f>
        <v>29</v>
      </c>
      <c r="Q569" s="71"/>
      <c r="R569" s="69"/>
      <c r="S569" s="30"/>
    </row>
    <row r="570" spans="1:20" ht="15.75" customHeight="1">
      <c r="A570" s="64">
        <v>1302</v>
      </c>
      <c r="B570" s="65"/>
      <c r="C570" s="65">
        <v>24</v>
      </c>
      <c r="D570" s="65"/>
      <c r="E570" s="65"/>
      <c r="F570" s="65"/>
      <c r="G570" s="65"/>
      <c r="H570" s="65"/>
      <c r="I570" s="65"/>
      <c r="J570" s="65"/>
      <c r="K570" s="66"/>
      <c r="L570" s="72"/>
      <c r="M570" s="3"/>
      <c r="N570" s="73"/>
      <c r="O570" s="74">
        <f>IF(C570=0,"",C570/B569)</f>
        <v>0.82758620689655171</v>
      </c>
      <c r="P570" s="75">
        <v>24</v>
      </c>
      <c r="Q570" s="76">
        <f t="shared" ref="Q570:Q577" si="104">IF(P570=0,"",P570/P569)</f>
        <v>0.82758620689655171</v>
      </c>
      <c r="R570" s="76">
        <f t="shared" ref="R570:R577" si="105">IF(P570=0,"",100%-Q570)</f>
        <v>0.17241379310344829</v>
      </c>
      <c r="S570" s="30"/>
    </row>
    <row r="571" spans="1:20" ht="15.75" customHeight="1">
      <c r="A571" s="64">
        <v>1401</v>
      </c>
      <c r="B571" s="65"/>
      <c r="C571" s="65"/>
      <c r="D571" s="65">
        <v>23</v>
      </c>
      <c r="E571" s="65"/>
      <c r="F571" s="65"/>
      <c r="G571" s="65"/>
      <c r="H571" s="65"/>
      <c r="I571" s="65"/>
      <c r="J571" s="65"/>
      <c r="K571" s="66"/>
      <c r="L571" s="72"/>
      <c r="M571" s="3"/>
      <c r="N571" s="73"/>
      <c r="O571" s="74">
        <f>IF(D571=0,"",D571/C570)</f>
        <v>0.95833333333333337</v>
      </c>
      <c r="P571" s="75">
        <v>24</v>
      </c>
      <c r="Q571" s="76">
        <f t="shared" si="104"/>
        <v>1</v>
      </c>
      <c r="R571" s="76">
        <f t="shared" si="105"/>
        <v>0</v>
      </c>
      <c r="S571" s="77">
        <f>P571/P569</f>
        <v>0.82758620689655171</v>
      </c>
    </row>
    <row r="572" spans="1:20" ht="15.75" customHeight="1">
      <c r="A572" s="64">
        <v>1402</v>
      </c>
      <c r="B572" s="65"/>
      <c r="C572" s="65"/>
      <c r="D572" s="65"/>
      <c r="E572" s="65">
        <v>14</v>
      </c>
      <c r="F572" s="65"/>
      <c r="G572" s="65"/>
      <c r="H572" s="65"/>
      <c r="I572" s="65"/>
      <c r="J572" s="65"/>
      <c r="K572" s="66"/>
      <c r="L572" s="72"/>
      <c r="M572" s="3"/>
      <c r="N572" s="73"/>
      <c r="O572" s="74">
        <f>IF(E572=0,"",E572/D571)</f>
        <v>0.60869565217391308</v>
      </c>
      <c r="P572" s="75">
        <v>23</v>
      </c>
      <c r="Q572" s="76">
        <f t="shared" si="104"/>
        <v>0.95833333333333337</v>
      </c>
      <c r="R572" s="76">
        <f t="shared" si="105"/>
        <v>4.166666666666663E-2</v>
      </c>
      <c r="S572" s="30"/>
    </row>
    <row r="573" spans="1:20" ht="15.75" customHeight="1">
      <c r="A573" s="64">
        <v>1501</v>
      </c>
      <c r="B573" s="65"/>
      <c r="C573" s="65"/>
      <c r="D573" s="65"/>
      <c r="E573" s="65"/>
      <c r="F573" s="65">
        <v>12</v>
      </c>
      <c r="G573" s="65"/>
      <c r="H573" s="65"/>
      <c r="I573" s="65"/>
      <c r="J573" s="65"/>
      <c r="K573" s="66"/>
      <c r="L573" s="72"/>
      <c r="M573" s="3"/>
      <c r="N573" s="73"/>
      <c r="O573" s="74">
        <f>IF(F573=0,"",F573/E572)</f>
        <v>0.8571428571428571</v>
      </c>
      <c r="P573" s="75">
        <v>22</v>
      </c>
      <c r="Q573" s="76">
        <f t="shared" si="104"/>
        <v>0.95652173913043481</v>
      </c>
      <c r="R573" s="76">
        <f t="shared" si="105"/>
        <v>4.3478260869565188E-2</v>
      </c>
      <c r="S573" s="30"/>
    </row>
    <row r="574" spans="1:20" ht="15.75" customHeight="1">
      <c r="A574" s="64">
        <v>1502</v>
      </c>
      <c r="B574" s="65"/>
      <c r="C574" s="65"/>
      <c r="D574" s="65"/>
      <c r="E574" s="65"/>
      <c r="F574" s="65"/>
      <c r="G574" s="65">
        <v>12</v>
      </c>
      <c r="H574" s="65"/>
      <c r="I574" s="65"/>
      <c r="J574" s="65"/>
      <c r="K574" s="66"/>
      <c r="L574" s="72"/>
      <c r="M574" s="3"/>
      <c r="N574" s="73"/>
      <c r="O574" s="74">
        <f>IF(G574=0,"",G574/F573)</f>
        <v>1</v>
      </c>
      <c r="P574" s="75">
        <v>20</v>
      </c>
      <c r="Q574" s="76">
        <f t="shared" si="104"/>
        <v>0.90909090909090906</v>
      </c>
      <c r="R574" s="76">
        <f t="shared" si="105"/>
        <v>9.0909090909090939E-2</v>
      </c>
      <c r="S574" s="30"/>
    </row>
    <row r="575" spans="1:20" ht="15.75" customHeight="1">
      <c r="A575" s="64">
        <v>1601</v>
      </c>
      <c r="B575" s="65"/>
      <c r="C575" s="65"/>
      <c r="D575" s="65"/>
      <c r="E575" s="65"/>
      <c r="F575" s="65"/>
      <c r="G575" s="65"/>
      <c r="H575" s="65">
        <v>12</v>
      </c>
      <c r="I575" s="65"/>
      <c r="J575" s="65"/>
      <c r="K575" s="66"/>
      <c r="L575" s="72"/>
      <c r="M575" s="3"/>
      <c r="N575" s="73"/>
      <c r="O575" s="74">
        <f>IF(H575=0,"",H575/G574)</f>
        <v>1</v>
      </c>
      <c r="P575" s="75">
        <v>19</v>
      </c>
      <c r="Q575" s="76">
        <f t="shared" si="104"/>
        <v>0.95</v>
      </c>
      <c r="R575" s="76">
        <f t="shared" si="105"/>
        <v>5.0000000000000044E-2</v>
      </c>
      <c r="S575" s="30"/>
    </row>
    <row r="576" spans="1:20" ht="15.75" customHeight="1">
      <c r="A576" s="64">
        <v>1602</v>
      </c>
      <c r="B576" s="65"/>
      <c r="C576" s="65"/>
      <c r="D576" s="65"/>
      <c r="E576" s="65"/>
      <c r="F576" s="65"/>
      <c r="G576" s="65"/>
      <c r="H576" s="65"/>
      <c r="I576" s="65">
        <v>12</v>
      </c>
      <c r="J576" s="65"/>
      <c r="K576" s="66"/>
      <c r="L576" s="72"/>
      <c r="M576" s="3"/>
      <c r="N576" s="73"/>
      <c r="O576" s="74">
        <f>IF(I576=0,"",I576/H575)</f>
        <v>1</v>
      </c>
      <c r="P576" s="75">
        <v>19</v>
      </c>
      <c r="Q576" s="76">
        <f t="shared" si="104"/>
        <v>1</v>
      </c>
      <c r="R576" s="76">
        <f t="shared" si="105"/>
        <v>0</v>
      </c>
      <c r="S576" s="30"/>
    </row>
    <row r="577" spans="1:20" ht="15.75" customHeight="1">
      <c r="A577" s="64">
        <v>1701</v>
      </c>
      <c r="B577" s="65"/>
      <c r="C577" s="65"/>
      <c r="D577" s="65"/>
      <c r="E577" s="65"/>
      <c r="F577" s="65"/>
      <c r="G577" s="65"/>
      <c r="H577" s="65"/>
      <c r="I577" s="65"/>
      <c r="J577" s="65">
        <v>12</v>
      </c>
      <c r="K577" s="66">
        <v>7</v>
      </c>
      <c r="L577" s="72"/>
      <c r="M577" s="3"/>
      <c r="N577" s="73"/>
      <c r="O577" s="78">
        <f>IF(J577=0,"",J577/I576)</f>
        <v>1</v>
      </c>
      <c r="P577" s="75">
        <v>18</v>
      </c>
      <c r="Q577" s="79">
        <f t="shared" si="104"/>
        <v>0.94736842105263153</v>
      </c>
      <c r="R577" s="79">
        <f t="shared" si="105"/>
        <v>5.2631578947368474E-2</v>
      </c>
      <c r="S577" s="30"/>
    </row>
    <row r="578" spans="1:20" ht="15.75" customHeight="1">
      <c r="A578" s="64">
        <v>1702</v>
      </c>
      <c r="B578" s="65"/>
      <c r="C578" s="65"/>
      <c r="D578" s="65"/>
      <c r="E578" s="65"/>
      <c r="F578" s="65"/>
      <c r="G578" s="65"/>
      <c r="H578" s="65"/>
      <c r="I578" s="65"/>
      <c r="J578" s="65">
        <v>5</v>
      </c>
      <c r="K578" s="66">
        <v>2</v>
      </c>
      <c r="L578" s="72"/>
      <c r="M578" s="3"/>
      <c r="N578" s="30"/>
      <c r="O578" s="80"/>
      <c r="P578" s="81">
        <v>12</v>
      </c>
      <c r="Q578" s="82"/>
      <c r="R578" s="83"/>
      <c r="S578" s="30"/>
    </row>
    <row r="579" spans="1:20" ht="15.75" customHeight="1">
      <c r="A579" s="64">
        <v>1801</v>
      </c>
      <c r="B579" s="87"/>
      <c r="C579" s="87"/>
      <c r="D579" s="87"/>
      <c r="E579" s="87"/>
      <c r="F579" s="87"/>
      <c r="G579" s="87"/>
      <c r="H579" s="87"/>
      <c r="I579" s="87"/>
      <c r="J579" s="87">
        <v>7</v>
      </c>
      <c r="K579" s="88">
        <v>6</v>
      </c>
      <c r="L579" s="72"/>
      <c r="M579" s="3"/>
      <c r="N579" s="30"/>
      <c r="O579" s="84"/>
      <c r="P579" s="85">
        <v>8</v>
      </c>
      <c r="Q579" s="86"/>
      <c r="R579" s="84"/>
      <c r="S579" s="30"/>
    </row>
    <row r="580" spans="1:20" ht="15.75" customHeight="1">
      <c r="A580" s="64">
        <v>1802</v>
      </c>
      <c r="B580" s="87"/>
      <c r="C580" s="87"/>
      <c r="D580" s="87"/>
      <c r="E580" s="87"/>
      <c r="F580" s="87"/>
      <c r="G580" s="87"/>
      <c r="H580" s="87"/>
      <c r="I580" s="87"/>
      <c r="J580" s="87">
        <v>2</v>
      </c>
      <c r="K580" s="88">
        <v>1</v>
      </c>
      <c r="L580" s="72"/>
      <c r="M580" s="3"/>
      <c r="N580" s="30"/>
      <c r="O580" s="84"/>
      <c r="P580" s="85">
        <v>3</v>
      </c>
      <c r="Q580" s="86"/>
      <c r="R580" s="84"/>
      <c r="S580" s="30"/>
    </row>
    <row r="581" spans="1:20" ht="15.75" customHeight="1">
      <c r="A581" s="64">
        <v>1901</v>
      </c>
      <c r="B581" s="87"/>
      <c r="C581" s="87"/>
      <c r="D581" s="87"/>
      <c r="E581" s="87"/>
      <c r="F581" s="87"/>
      <c r="G581" s="87"/>
      <c r="H581" s="87"/>
      <c r="I581" s="87"/>
      <c r="J581" s="87">
        <v>1</v>
      </c>
      <c r="K581" s="88">
        <v>1</v>
      </c>
      <c r="L581" s="72"/>
      <c r="M581" s="3"/>
      <c r="N581" s="30"/>
      <c r="O581" s="84"/>
      <c r="P581" s="85">
        <v>2</v>
      </c>
      <c r="Q581" s="86"/>
      <c r="R581" s="84"/>
      <c r="S581" s="30"/>
    </row>
    <row r="582" spans="1:20" ht="15.75" customHeight="1">
      <c r="A582" s="64">
        <v>1902</v>
      </c>
      <c r="B582" s="87"/>
      <c r="C582" s="87"/>
      <c r="D582" s="87"/>
      <c r="E582" s="87"/>
      <c r="F582" s="87"/>
      <c r="G582" s="87"/>
      <c r="H582" s="87"/>
      <c r="I582" s="87"/>
      <c r="J582" s="87">
        <v>1</v>
      </c>
      <c r="K582" s="88"/>
      <c r="L582" s="72"/>
      <c r="M582" s="3"/>
      <c r="N582" s="30"/>
      <c r="O582" s="3"/>
      <c r="P582" s="30"/>
      <c r="Q582" s="23"/>
      <c r="R582" s="84"/>
      <c r="S582" s="30"/>
    </row>
    <row r="583" spans="1:20" ht="15.75" customHeight="1">
      <c r="A583" s="64">
        <v>2001</v>
      </c>
      <c r="B583" s="87"/>
      <c r="C583" s="87"/>
      <c r="D583" s="87"/>
      <c r="E583" s="87"/>
      <c r="F583" s="87"/>
      <c r="G583" s="87"/>
      <c r="H583" s="87"/>
      <c r="I583" s="87"/>
      <c r="J583" s="87"/>
      <c r="K583" s="88"/>
      <c r="L583" s="72"/>
      <c r="M583" s="3"/>
      <c r="N583" s="30"/>
      <c r="O583" s="265" t="s">
        <v>83</v>
      </c>
      <c r="P583" s="266">
        <v>12</v>
      </c>
      <c r="Q583" s="266">
        <f>K586</f>
        <v>17</v>
      </c>
      <c r="R583" s="265" t="s">
        <v>11</v>
      </c>
      <c r="S583" s="30"/>
    </row>
    <row r="584" spans="1:20" ht="15.75" customHeight="1">
      <c r="A584" s="64">
        <v>2002</v>
      </c>
      <c r="B584" s="87"/>
      <c r="C584" s="87"/>
      <c r="D584" s="87"/>
      <c r="E584" s="87"/>
      <c r="F584" s="87"/>
      <c r="G584" s="87"/>
      <c r="H584" s="87"/>
      <c r="I584" s="87"/>
      <c r="J584" s="87"/>
      <c r="K584" s="88"/>
      <c r="L584" s="72"/>
      <c r="M584" s="3"/>
      <c r="N584" s="30"/>
      <c r="O584" s="265" t="s">
        <v>85</v>
      </c>
      <c r="P584" s="267">
        <f>P583/B569</f>
        <v>0.41379310344827586</v>
      </c>
      <c r="Q584" s="268">
        <f>P583/Q583</f>
        <v>0.70588235294117652</v>
      </c>
      <c r="R584" s="265" t="s">
        <v>86</v>
      </c>
      <c r="S584" s="30"/>
    </row>
    <row r="585" spans="1:20" ht="15.75" customHeight="1">
      <c r="A585" s="64">
        <v>2101</v>
      </c>
      <c r="B585" s="87"/>
      <c r="C585" s="87"/>
      <c r="D585" s="87"/>
      <c r="E585" s="87"/>
      <c r="F585" s="87"/>
      <c r="G585" s="87"/>
      <c r="H585" s="87"/>
      <c r="I585" s="87"/>
      <c r="J585" s="87"/>
      <c r="K585" s="88"/>
      <c r="L585" s="97"/>
      <c r="M585" s="98"/>
      <c r="N585" s="99"/>
      <c r="O585" s="98"/>
      <c r="P585" s="99"/>
      <c r="Q585" s="99"/>
      <c r="R585" s="122"/>
      <c r="S585" s="30"/>
    </row>
    <row r="586" spans="1:20" ht="18" customHeight="1">
      <c r="A586" s="29"/>
      <c r="B586" s="30"/>
      <c r="C586" s="30"/>
      <c r="D586" s="305" t="s">
        <v>111</v>
      </c>
      <c r="E586" s="306"/>
      <c r="F586" s="306"/>
      <c r="G586" s="306"/>
      <c r="H586" s="306"/>
      <c r="I586" s="306"/>
      <c r="J586" s="307"/>
      <c r="K586" s="101">
        <f>SUM(K569:K582)</f>
        <v>17</v>
      </c>
      <c r="L586" s="102">
        <f>IF(SUM(K575:K577)=0,"",SUM(K575:K577)/B569)</f>
        <v>0.2413793103448276</v>
      </c>
      <c r="M586" s="102">
        <f>IF(K586=0,"",K586/B569)</f>
        <v>0.58620689655172409</v>
      </c>
      <c r="N586" s="102">
        <f>IF(K577=0,"",M586-L586)</f>
        <v>0.34482758620689646</v>
      </c>
      <c r="O586" s="3"/>
      <c r="P586" s="30"/>
      <c r="Q586" s="23"/>
      <c r="R586" s="3"/>
      <c r="S586" s="30"/>
    </row>
    <row r="587" spans="1:20" ht="12.75" customHeight="1">
      <c r="L587" s="3"/>
      <c r="M587" s="3"/>
      <c r="O587" s="3"/>
    </row>
    <row r="588" spans="1:20" ht="12.75" customHeight="1">
      <c r="L588" s="3"/>
      <c r="M588" s="3"/>
      <c r="O588" s="3"/>
    </row>
    <row r="589" spans="1:20" ht="26.25" customHeight="1">
      <c r="A589" s="2"/>
      <c r="B589" s="291" t="s">
        <v>99</v>
      </c>
      <c r="C589" s="292"/>
      <c r="D589" s="292"/>
      <c r="E589" s="292"/>
      <c r="F589" s="292"/>
      <c r="G589" s="292"/>
      <c r="H589" s="292"/>
      <c r="I589" s="292"/>
      <c r="J589" s="292"/>
      <c r="K589" s="60" t="s">
        <v>88</v>
      </c>
      <c r="L589" s="60"/>
      <c r="M589" s="3"/>
      <c r="N589" s="30"/>
      <c r="O589" s="3"/>
      <c r="P589" s="30"/>
      <c r="Q589" s="30"/>
      <c r="R589" s="30"/>
      <c r="S589" s="30"/>
      <c r="T589" s="30"/>
    </row>
    <row r="590" spans="1:20" ht="20.25" customHeight="1">
      <c r="A590" s="293" t="s">
        <v>10</v>
      </c>
      <c r="B590" s="294" t="s">
        <v>100</v>
      </c>
      <c r="C590" s="289"/>
      <c r="D590" s="289"/>
      <c r="E590" s="289"/>
      <c r="F590" s="289"/>
      <c r="G590" s="289"/>
      <c r="H590" s="289"/>
      <c r="I590" s="289"/>
      <c r="J590" s="290"/>
      <c r="K590" s="310" t="s">
        <v>11</v>
      </c>
      <c r="L590" s="286" t="s">
        <v>3</v>
      </c>
      <c r="M590" s="286" t="s">
        <v>4</v>
      </c>
      <c r="N590" s="284" t="s">
        <v>5</v>
      </c>
      <c r="O590" s="286" t="s">
        <v>6</v>
      </c>
      <c r="P590" s="287" t="s">
        <v>7</v>
      </c>
      <c r="Q590" s="287" t="s">
        <v>8</v>
      </c>
      <c r="R590" s="286" t="s">
        <v>101</v>
      </c>
      <c r="S590" s="30"/>
      <c r="T590" s="30"/>
    </row>
    <row r="591" spans="1:20" ht="15.75" customHeight="1">
      <c r="A591" s="285"/>
      <c r="B591" s="64" t="s">
        <v>102</v>
      </c>
      <c r="C591" s="64" t="s">
        <v>103</v>
      </c>
      <c r="D591" s="64" t="s">
        <v>104</v>
      </c>
      <c r="E591" s="64" t="s">
        <v>105</v>
      </c>
      <c r="F591" s="64" t="s">
        <v>106</v>
      </c>
      <c r="G591" s="64" t="s">
        <v>107</v>
      </c>
      <c r="H591" s="64" t="s">
        <v>108</v>
      </c>
      <c r="I591" s="64" t="s">
        <v>109</v>
      </c>
      <c r="J591" s="64" t="s">
        <v>110</v>
      </c>
      <c r="K591" s="311"/>
      <c r="L591" s="285"/>
      <c r="M591" s="285"/>
      <c r="N591" s="285"/>
      <c r="O591" s="285"/>
      <c r="P591" s="285"/>
      <c r="Q591" s="285"/>
      <c r="R591" s="285"/>
      <c r="S591" s="30"/>
      <c r="T591" s="112"/>
    </row>
    <row r="592" spans="1:20" ht="15.75" customHeight="1">
      <c r="A592" s="64">
        <v>1302</v>
      </c>
      <c r="B592" s="65">
        <v>49</v>
      </c>
      <c r="C592" s="65"/>
      <c r="D592" s="65"/>
      <c r="E592" s="65"/>
      <c r="F592" s="65"/>
      <c r="G592" s="65"/>
      <c r="H592" s="65"/>
      <c r="I592" s="65"/>
      <c r="J592" s="65"/>
      <c r="K592" s="66"/>
      <c r="L592" s="67"/>
      <c r="M592" s="49"/>
      <c r="N592" s="68"/>
      <c r="O592" s="69"/>
      <c r="P592" s="70">
        <f>B592</f>
        <v>49</v>
      </c>
      <c r="Q592" s="71"/>
      <c r="R592" s="69"/>
      <c r="S592" s="30"/>
      <c r="T592" s="112"/>
    </row>
    <row r="593" spans="1:20" ht="15.75" customHeight="1">
      <c r="A593" s="64">
        <v>1401</v>
      </c>
      <c r="B593" s="65"/>
      <c r="C593" s="65">
        <v>39</v>
      </c>
      <c r="D593" s="65"/>
      <c r="E593" s="65"/>
      <c r="F593" s="65"/>
      <c r="G593" s="65"/>
      <c r="H593" s="65"/>
      <c r="I593" s="65"/>
      <c r="J593" s="65"/>
      <c r="K593" s="66"/>
      <c r="L593" s="72"/>
      <c r="M593" s="3"/>
      <c r="N593" s="73"/>
      <c r="O593" s="74">
        <f>IF(C593=0,"",C593/B592)</f>
        <v>0.79591836734693877</v>
      </c>
      <c r="P593" s="75">
        <v>39</v>
      </c>
      <c r="Q593" s="76">
        <f t="shared" ref="Q593:Q600" si="106">IF(P593=0,"",P593/P592)</f>
        <v>0.79591836734693877</v>
      </c>
      <c r="R593" s="76">
        <f t="shared" ref="R593:R600" si="107">IF(P593=0,"",100%-Q593)</f>
        <v>0.20408163265306123</v>
      </c>
      <c r="S593" s="30"/>
      <c r="T593" s="112"/>
    </row>
    <row r="594" spans="1:20" ht="15.75" customHeight="1">
      <c r="A594" s="64">
        <v>1402</v>
      </c>
      <c r="B594" s="65"/>
      <c r="C594" s="65"/>
      <c r="D594" s="65">
        <v>33</v>
      </c>
      <c r="E594" s="65"/>
      <c r="F594" s="65"/>
      <c r="G594" s="65"/>
      <c r="H594" s="65"/>
      <c r="I594" s="65"/>
      <c r="J594" s="65"/>
      <c r="K594" s="66"/>
      <c r="L594" s="72"/>
      <c r="M594" s="3"/>
      <c r="N594" s="73"/>
      <c r="O594" s="74">
        <f>IF(D594=0,"",D594/C593)</f>
        <v>0.84615384615384615</v>
      </c>
      <c r="P594" s="75">
        <v>36</v>
      </c>
      <c r="Q594" s="76">
        <f t="shared" si="106"/>
        <v>0.92307692307692313</v>
      </c>
      <c r="R594" s="76">
        <f t="shared" si="107"/>
        <v>7.6923076923076872E-2</v>
      </c>
      <c r="S594" s="77">
        <f>P594/P592</f>
        <v>0.73469387755102045</v>
      </c>
    </row>
    <row r="595" spans="1:20" ht="15.75" customHeight="1">
      <c r="A595" s="64">
        <v>1501</v>
      </c>
      <c r="B595" s="65"/>
      <c r="C595" s="65"/>
      <c r="D595" s="65"/>
      <c r="E595" s="65">
        <v>29</v>
      </c>
      <c r="F595" s="65"/>
      <c r="G595" s="65"/>
      <c r="H595" s="65"/>
      <c r="I595" s="65"/>
      <c r="J595" s="65"/>
      <c r="K595" s="66"/>
      <c r="L595" s="72"/>
      <c r="M595" s="3"/>
      <c r="N595" s="73"/>
      <c r="O595" s="74">
        <f>IF(E595=0,"",E595/D594)</f>
        <v>0.87878787878787878</v>
      </c>
      <c r="P595" s="75">
        <v>36</v>
      </c>
      <c r="Q595" s="76">
        <f t="shared" si="106"/>
        <v>1</v>
      </c>
      <c r="R595" s="76">
        <f t="shared" si="107"/>
        <v>0</v>
      </c>
      <c r="S595" s="30"/>
      <c r="T595" s="112"/>
    </row>
    <row r="596" spans="1:20" ht="15.75" customHeight="1">
      <c r="A596" s="64">
        <v>1502</v>
      </c>
      <c r="B596" s="65"/>
      <c r="C596" s="65"/>
      <c r="D596" s="65"/>
      <c r="E596" s="65"/>
      <c r="F596" s="65">
        <v>27</v>
      </c>
      <c r="G596" s="65"/>
      <c r="H596" s="65"/>
      <c r="I596" s="65"/>
      <c r="J596" s="65"/>
      <c r="K596" s="66"/>
      <c r="L596" s="72"/>
      <c r="M596" s="3"/>
      <c r="N596" s="73"/>
      <c r="O596" s="74">
        <f>IF(F596=0,"",F596/E595)</f>
        <v>0.93103448275862066</v>
      </c>
      <c r="P596" s="75">
        <v>35</v>
      </c>
      <c r="Q596" s="76">
        <f t="shared" si="106"/>
        <v>0.97222222222222221</v>
      </c>
      <c r="R596" s="76">
        <f t="shared" si="107"/>
        <v>2.777777777777779E-2</v>
      </c>
      <c r="S596" s="30"/>
      <c r="T596" s="112"/>
    </row>
    <row r="597" spans="1:20" ht="15.75" customHeight="1">
      <c r="A597" s="64">
        <v>1601</v>
      </c>
      <c r="B597" s="65"/>
      <c r="C597" s="65"/>
      <c r="D597" s="65"/>
      <c r="E597" s="65"/>
      <c r="F597" s="65"/>
      <c r="G597" s="65">
        <v>27</v>
      </c>
      <c r="H597" s="65"/>
      <c r="I597" s="65"/>
      <c r="J597" s="65"/>
      <c r="K597" s="66"/>
      <c r="L597" s="72"/>
      <c r="M597" s="3"/>
      <c r="N597" s="73"/>
      <c r="O597" s="74">
        <f>IF(G597=0,"",G597/F596)</f>
        <v>1</v>
      </c>
      <c r="P597" s="75">
        <v>35</v>
      </c>
      <c r="Q597" s="76">
        <f t="shared" si="106"/>
        <v>1</v>
      </c>
      <c r="R597" s="76">
        <f t="shared" si="107"/>
        <v>0</v>
      </c>
      <c r="S597" s="30"/>
      <c r="T597" s="112"/>
    </row>
    <row r="598" spans="1:20" ht="15.75" customHeight="1">
      <c r="A598" s="64">
        <v>1602</v>
      </c>
      <c r="B598" s="65"/>
      <c r="C598" s="65"/>
      <c r="D598" s="65"/>
      <c r="E598" s="65"/>
      <c r="F598" s="65"/>
      <c r="G598" s="65"/>
      <c r="H598" s="65">
        <v>27</v>
      </c>
      <c r="I598" s="65"/>
      <c r="J598" s="65"/>
      <c r="K598" s="66"/>
      <c r="L598" s="72"/>
      <c r="M598" s="3"/>
      <c r="N598" s="73"/>
      <c r="O598" s="74">
        <f>IF(H598=0,"",H598/G597)</f>
        <v>1</v>
      </c>
      <c r="P598" s="75">
        <v>35</v>
      </c>
      <c r="Q598" s="76">
        <f t="shared" si="106"/>
        <v>1</v>
      </c>
      <c r="R598" s="76">
        <f t="shared" si="107"/>
        <v>0</v>
      </c>
      <c r="S598" s="30"/>
      <c r="T598" s="112"/>
    </row>
    <row r="599" spans="1:20" ht="15.75" customHeight="1">
      <c r="A599" s="64">
        <v>1701</v>
      </c>
      <c r="B599" s="65"/>
      <c r="C599" s="65"/>
      <c r="D599" s="65"/>
      <c r="E599" s="65"/>
      <c r="F599" s="65"/>
      <c r="G599" s="65"/>
      <c r="H599" s="65"/>
      <c r="I599" s="65">
        <v>27</v>
      </c>
      <c r="J599" s="65"/>
      <c r="K599" s="66">
        <v>1</v>
      </c>
      <c r="L599" s="72"/>
      <c r="M599" s="3"/>
      <c r="N599" s="73"/>
      <c r="O599" s="74">
        <f>IF(I599=0,"",I599/H598)</f>
        <v>1</v>
      </c>
      <c r="P599" s="75">
        <v>35</v>
      </c>
      <c r="Q599" s="76">
        <f t="shared" si="106"/>
        <v>1</v>
      </c>
      <c r="R599" s="76">
        <f t="shared" si="107"/>
        <v>0</v>
      </c>
      <c r="S599" s="30"/>
      <c r="T599" s="112"/>
    </row>
    <row r="600" spans="1:20" ht="15.75" customHeight="1">
      <c r="A600" s="64">
        <v>1702</v>
      </c>
      <c r="B600" s="65"/>
      <c r="C600" s="65"/>
      <c r="D600" s="65"/>
      <c r="E600" s="65"/>
      <c r="F600" s="65"/>
      <c r="G600" s="65"/>
      <c r="H600" s="65"/>
      <c r="I600" s="65"/>
      <c r="J600" s="65">
        <v>26</v>
      </c>
      <c r="K600" s="66">
        <v>18</v>
      </c>
      <c r="L600" s="72"/>
      <c r="M600" s="3"/>
      <c r="N600" s="73"/>
      <c r="O600" s="78">
        <f>IF(J600=0,"",J600/I599)</f>
        <v>0.96296296296296291</v>
      </c>
      <c r="P600" s="75">
        <v>33</v>
      </c>
      <c r="Q600" s="79">
        <f t="shared" si="106"/>
        <v>0.94285714285714284</v>
      </c>
      <c r="R600" s="79">
        <f t="shared" si="107"/>
        <v>5.7142857142857162E-2</v>
      </c>
      <c r="S600" s="30"/>
      <c r="T600" s="112"/>
    </row>
    <row r="601" spans="1:20" ht="15.75" customHeight="1">
      <c r="A601" s="64">
        <v>1801</v>
      </c>
      <c r="B601" s="65"/>
      <c r="C601" s="65"/>
      <c r="D601" s="65"/>
      <c r="E601" s="65"/>
      <c r="F601" s="65"/>
      <c r="G601" s="65"/>
      <c r="H601" s="65"/>
      <c r="I601" s="65"/>
      <c r="J601" s="65">
        <v>7</v>
      </c>
      <c r="K601" s="66">
        <v>4</v>
      </c>
      <c r="L601" s="72"/>
      <c r="M601" s="3"/>
      <c r="N601" s="30"/>
      <c r="O601" s="80"/>
      <c r="P601" s="81">
        <v>10</v>
      </c>
      <c r="Q601" s="82"/>
      <c r="R601" s="83"/>
      <c r="S601" s="30"/>
      <c r="T601" s="112"/>
    </row>
    <row r="602" spans="1:20" ht="15.75" customHeight="1">
      <c r="A602" s="64">
        <v>1802</v>
      </c>
      <c r="B602" s="87"/>
      <c r="C602" s="87"/>
      <c r="D602" s="87"/>
      <c r="E602" s="87"/>
      <c r="F602" s="87"/>
      <c r="G602" s="87"/>
      <c r="H602" s="87"/>
      <c r="I602" s="87"/>
      <c r="J602" s="87">
        <v>3</v>
      </c>
      <c r="K602" s="88">
        <v>1</v>
      </c>
      <c r="L602" s="72"/>
      <c r="M602" s="3"/>
      <c r="N602" s="30"/>
      <c r="O602" s="84"/>
      <c r="P602" s="85">
        <v>6</v>
      </c>
      <c r="Q602" s="86"/>
      <c r="R602" s="84"/>
      <c r="S602" s="30"/>
      <c r="T602" s="112"/>
    </row>
    <row r="603" spans="1:20" ht="15.75" customHeight="1">
      <c r="A603" s="64">
        <v>1901</v>
      </c>
      <c r="B603" s="87"/>
      <c r="C603" s="87"/>
      <c r="D603" s="87"/>
      <c r="E603" s="87"/>
      <c r="F603" s="87"/>
      <c r="G603" s="87"/>
      <c r="H603" s="87"/>
      <c r="I603" s="87"/>
      <c r="J603" s="87">
        <v>3</v>
      </c>
      <c r="K603" s="88"/>
      <c r="L603" s="72"/>
      <c r="M603" s="3"/>
      <c r="N603" s="30"/>
      <c r="O603" s="84"/>
      <c r="P603" s="85">
        <v>4</v>
      </c>
      <c r="Q603" s="86"/>
      <c r="R603" s="84"/>
      <c r="S603" s="30"/>
      <c r="T603" s="112"/>
    </row>
    <row r="604" spans="1:20" ht="15.75" customHeight="1">
      <c r="A604" s="64">
        <v>1902</v>
      </c>
      <c r="B604" s="87"/>
      <c r="C604" s="87"/>
      <c r="D604" s="87"/>
      <c r="E604" s="87"/>
      <c r="F604" s="87"/>
      <c r="G604" s="87"/>
      <c r="H604" s="87"/>
      <c r="I604" s="87"/>
      <c r="J604" s="87">
        <v>3</v>
      </c>
      <c r="K604" s="88">
        <v>3</v>
      </c>
      <c r="L604" s="72"/>
      <c r="M604" s="3"/>
      <c r="N604" s="30"/>
      <c r="O604" s="84"/>
      <c r="P604" s="85">
        <v>4</v>
      </c>
      <c r="Q604" s="86"/>
      <c r="R604" s="84"/>
      <c r="S604" s="30"/>
      <c r="T604" s="112"/>
    </row>
    <row r="605" spans="1:20" ht="15.75" customHeight="1">
      <c r="A605" s="64">
        <v>2001</v>
      </c>
      <c r="B605" s="87"/>
      <c r="C605" s="87"/>
      <c r="D605" s="87"/>
      <c r="E605" s="87"/>
      <c r="F605" s="87"/>
      <c r="G605" s="87"/>
      <c r="H605" s="87"/>
      <c r="I605" s="87"/>
      <c r="J605" s="87">
        <v>2</v>
      </c>
      <c r="K605" s="88">
        <v>2</v>
      </c>
      <c r="L605" s="72"/>
      <c r="M605" s="3"/>
      <c r="N605" s="30"/>
      <c r="O605" s="3"/>
      <c r="P605" s="142">
        <v>2</v>
      </c>
      <c r="Q605" s="23"/>
      <c r="R605" s="84"/>
      <c r="S605" s="30"/>
      <c r="T605" s="112"/>
    </row>
    <row r="606" spans="1:20" ht="15.75" customHeight="1">
      <c r="A606" s="64">
        <v>2002</v>
      </c>
      <c r="B606" s="87"/>
      <c r="C606" s="87"/>
      <c r="D606" s="87"/>
      <c r="E606" s="87"/>
      <c r="F606" s="87"/>
      <c r="G606" s="87"/>
      <c r="H606" s="87"/>
      <c r="I606" s="87"/>
      <c r="J606" s="87"/>
      <c r="K606" s="88"/>
      <c r="L606" s="72"/>
      <c r="M606" s="3"/>
      <c r="N606" s="30"/>
      <c r="O606" s="265" t="s">
        <v>83</v>
      </c>
      <c r="P606" s="266">
        <v>23</v>
      </c>
      <c r="Q606" s="266">
        <f>K609</f>
        <v>29</v>
      </c>
      <c r="R606" s="265" t="s">
        <v>11</v>
      </c>
      <c r="S606" s="30"/>
      <c r="T606" s="112"/>
    </row>
    <row r="607" spans="1:20" ht="15.75" customHeight="1">
      <c r="A607" s="64">
        <v>2101</v>
      </c>
      <c r="B607" s="87"/>
      <c r="C607" s="87"/>
      <c r="D607" s="87"/>
      <c r="E607" s="87"/>
      <c r="F607" s="87"/>
      <c r="G607" s="87"/>
      <c r="H607" s="87"/>
      <c r="I607" s="87"/>
      <c r="J607" s="87"/>
      <c r="K607" s="88"/>
      <c r="L607" s="72"/>
      <c r="M607" s="3"/>
      <c r="N607" s="30"/>
      <c r="O607" s="265" t="s">
        <v>85</v>
      </c>
      <c r="P607" s="267">
        <f>P606/B592</f>
        <v>0.46938775510204084</v>
      </c>
      <c r="Q607" s="268">
        <f>P606/Q606</f>
        <v>0.7931034482758621</v>
      </c>
      <c r="R607" s="265" t="s">
        <v>86</v>
      </c>
      <c r="S607" s="30"/>
      <c r="T607" s="112"/>
    </row>
    <row r="608" spans="1:20" ht="15.75" customHeight="1">
      <c r="A608" s="64">
        <v>2102</v>
      </c>
      <c r="B608" s="87"/>
      <c r="C608" s="87"/>
      <c r="D608" s="87"/>
      <c r="E608" s="87"/>
      <c r="F608" s="87"/>
      <c r="G608" s="87"/>
      <c r="H608" s="87"/>
      <c r="I608" s="87"/>
      <c r="J608" s="87"/>
      <c r="K608" s="88"/>
      <c r="L608" s="97"/>
      <c r="M608" s="98"/>
      <c r="N608" s="99"/>
      <c r="O608" s="98"/>
      <c r="P608" s="99"/>
      <c r="Q608" s="99"/>
      <c r="R608" s="122"/>
      <c r="S608" s="30"/>
      <c r="T608" s="112"/>
    </row>
    <row r="609" spans="1:20" ht="18" customHeight="1">
      <c r="A609" s="29"/>
      <c r="B609" s="30"/>
      <c r="C609" s="30"/>
      <c r="D609" s="305" t="s">
        <v>111</v>
      </c>
      <c r="E609" s="306"/>
      <c r="F609" s="306"/>
      <c r="G609" s="306"/>
      <c r="H609" s="306"/>
      <c r="I609" s="306"/>
      <c r="J609" s="307"/>
      <c r="K609" s="101">
        <f>SUM(K592:K605)</f>
        <v>29</v>
      </c>
      <c r="L609" s="102">
        <f>IF(SUM(K598:K600)=0,"",SUM(K598:K600)/B592)</f>
        <v>0.38775510204081631</v>
      </c>
      <c r="M609" s="102">
        <f>IF(K609=0,"",K609/B592)</f>
        <v>0.59183673469387754</v>
      </c>
      <c r="N609" s="102">
        <f>IF(K600=0,"",M609-L609)</f>
        <v>0.20408163265306123</v>
      </c>
      <c r="O609" s="3"/>
      <c r="P609" s="30"/>
      <c r="Q609" s="23"/>
      <c r="R609" s="3"/>
      <c r="S609" s="30"/>
      <c r="T609" s="112"/>
    </row>
    <row r="610" spans="1:20" ht="12.75" customHeight="1">
      <c r="L610" s="3"/>
      <c r="M610" s="3"/>
      <c r="O610" s="3"/>
    </row>
    <row r="611" spans="1:20" ht="12.75" customHeight="1">
      <c r="L611" s="3"/>
      <c r="M611" s="3"/>
      <c r="O611" s="3"/>
    </row>
    <row r="612" spans="1:20" ht="26.25" customHeight="1">
      <c r="A612" s="309" t="s">
        <v>99</v>
      </c>
      <c r="B612" s="292"/>
      <c r="C612" s="292"/>
      <c r="D612" s="292"/>
      <c r="E612" s="292"/>
      <c r="F612" s="292"/>
      <c r="G612" s="292"/>
      <c r="H612" s="298" t="s">
        <v>91</v>
      </c>
      <c r="I612" s="292"/>
      <c r="J612" s="292"/>
      <c r="K612" s="30"/>
      <c r="L612" s="3"/>
      <c r="M612" s="3"/>
      <c r="N612" s="30"/>
      <c r="O612" s="3"/>
      <c r="P612" s="30"/>
      <c r="Q612" s="30"/>
      <c r="R612" s="30"/>
    </row>
    <row r="613" spans="1:20" ht="20.25" customHeight="1">
      <c r="A613" s="293" t="s">
        <v>10</v>
      </c>
      <c r="B613" s="294" t="s">
        <v>100</v>
      </c>
      <c r="C613" s="289"/>
      <c r="D613" s="289"/>
      <c r="E613" s="289"/>
      <c r="F613" s="289"/>
      <c r="G613" s="289"/>
      <c r="H613" s="289"/>
      <c r="I613" s="289"/>
      <c r="J613" s="290"/>
      <c r="K613" s="310" t="s">
        <v>11</v>
      </c>
      <c r="L613" s="286" t="s">
        <v>3</v>
      </c>
      <c r="M613" s="286" t="s">
        <v>4</v>
      </c>
      <c r="N613" s="284" t="s">
        <v>5</v>
      </c>
      <c r="O613" s="286" t="s">
        <v>6</v>
      </c>
      <c r="P613" s="287" t="s">
        <v>7</v>
      </c>
      <c r="Q613" s="287" t="s">
        <v>8</v>
      </c>
      <c r="R613" s="286" t="s">
        <v>101</v>
      </c>
    </row>
    <row r="614" spans="1:20" ht="15.75" customHeight="1">
      <c r="A614" s="285"/>
      <c r="B614" s="64" t="s">
        <v>102</v>
      </c>
      <c r="C614" s="64" t="s">
        <v>103</v>
      </c>
      <c r="D614" s="64" t="s">
        <v>104</v>
      </c>
      <c r="E614" s="64" t="s">
        <v>105</v>
      </c>
      <c r="F614" s="64" t="s">
        <v>106</v>
      </c>
      <c r="G614" s="64" t="s">
        <v>107</v>
      </c>
      <c r="H614" s="64" t="s">
        <v>108</v>
      </c>
      <c r="I614" s="64" t="s">
        <v>109</v>
      </c>
      <c r="J614" s="64" t="s">
        <v>110</v>
      </c>
      <c r="K614" s="311"/>
      <c r="L614" s="285"/>
      <c r="M614" s="285"/>
      <c r="N614" s="285"/>
      <c r="O614" s="285"/>
      <c r="P614" s="285"/>
      <c r="Q614" s="285"/>
      <c r="R614" s="285"/>
      <c r="T614" s="112"/>
    </row>
    <row r="615" spans="1:20" ht="15.75" customHeight="1">
      <c r="A615" s="64">
        <v>1401</v>
      </c>
      <c r="B615" s="65">
        <v>42</v>
      </c>
      <c r="C615" s="87"/>
      <c r="D615" s="87"/>
      <c r="E615" s="87"/>
      <c r="F615" s="87"/>
      <c r="G615" s="87"/>
      <c r="H615" s="87"/>
      <c r="I615" s="87"/>
      <c r="J615" s="87"/>
      <c r="K615" s="88"/>
      <c r="L615" s="67"/>
      <c r="M615" s="49"/>
      <c r="N615" s="68"/>
      <c r="O615" s="107"/>
      <c r="P615" s="70">
        <f>B615</f>
        <v>42</v>
      </c>
      <c r="Q615" s="108"/>
      <c r="R615" s="107"/>
      <c r="T615" s="112"/>
    </row>
    <row r="616" spans="1:20" ht="15.75" customHeight="1">
      <c r="A616" s="64">
        <v>1402</v>
      </c>
      <c r="B616" s="87"/>
      <c r="C616" s="87">
        <v>33</v>
      </c>
      <c r="D616" s="87"/>
      <c r="E616" s="87"/>
      <c r="F616" s="87"/>
      <c r="G616" s="87"/>
      <c r="H616" s="87"/>
      <c r="I616" s="87"/>
      <c r="J616" s="87"/>
      <c r="K616" s="88"/>
      <c r="L616" s="72"/>
      <c r="M616" s="3"/>
      <c r="N616" s="73"/>
      <c r="O616" s="74">
        <f>IF(C616=0,"",C616/B615)</f>
        <v>0.7857142857142857</v>
      </c>
      <c r="P616" s="75">
        <v>33</v>
      </c>
      <c r="Q616" s="76">
        <f t="shared" ref="Q616:Q623" si="108">IF(P616=0,"",P616/P615)</f>
        <v>0.7857142857142857</v>
      </c>
      <c r="R616" s="76">
        <f t="shared" ref="R616:R623" si="109">IF(P616=0,"",100%-Q616)</f>
        <v>0.2142857142857143</v>
      </c>
      <c r="T616" s="112"/>
    </row>
    <row r="617" spans="1:20" ht="15.75" customHeight="1">
      <c r="A617" s="64">
        <v>1501</v>
      </c>
      <c r="B617" s="87"/>
      <c r="C617" s="87"/>
      <c r="D617" s="87">
        <v>27</v>
      </c>
      <c r="E617" s="87"/>
      <c r="F617" s="87"/>
      <c r="G617" s="87"/>
      <c r="H617" s="87"/>
      <c r="I617" s="87"/>
      <c r="J617" s="87"/>
      <c r="K617" s="88"/>
      <c r="L617" s="72"/>
      <c r="M617" s="3"/>
      <c r="N617" s="73"/>
      <c r="O617" s="74">
        <f>IF(D617=0,"",D617/C616)</f>
        <v>0.81818181818181823</v>
      </c>
      <c r="P617" s="75">
        <v>31</v>
      </c>
      <c r="Q617" s="76">
        <f t="shared" si="108"/>
        <v>0.93939393939393945</v>
      </c>
      <c r="R617" s="76">
        <f t="shared" si="109"/>
        <v>6.0606060606060552E-2</v>
      </c>
      <c r="T617" s="77">
        <f>P617/P615</f>
        <v>0.73809523809523814</v>
      </c>
    </row>
    <row r="618" spans="1:20" ht="15.75" customHeight="1">
      <c r="A618" s="64">
        <v>1502</v>
      </c>
      <c r="B618" s="87"/>
      <c r="C618" s="87"/>
      <c r="D618" s="87"/>
      <c r="E618" s="87">
        <v>16</v>
      </c>
      <c r="F618" s="87"/>
      <c r="G618" s="87"/>
      <c r="H618" s="87"/>
      <c r="I618" s="87"/>
      <c r="J618" s="87"/>
      <c r="K618" s="88"/>
      <c r="L618" s="72"/>
      <c r="M618" s="3"/>
      <c r="N618" s="73"/>
      <c r="O618" s="74">
        <f>IF(E618=0,"",E618/D617)</f>
        <v>0.59259259259259256</v>
      </c>
      <c r="P618" s="75">
        <v>29</v>
      </c>
      <c r="Q618" s="76">
        <f t="shared" si="108"/>
        <v>0.93548387096774188</v>
      </c>
      <c r="R618" s="76">
        <f t="shared" si="109"/>
        <v>6.4516129032258118E-2</v>
      </c>
      <c r="T618" s="112"/>
    </row>
    <row r="619" spans="1:20" ht="15.75" customHeight="1">
      <c r="A619" s="64">
        <v>1601</v>
      </c>
      <c r="B619" s="87"/>
      <c r="C619" s="87"/>
      <c r="D619" s="87"/>
      <c r="E619" s="87"/>
      <c r="F619" s="87">
        <v>14</v>
      </c>
      <c r="G619" s="87"/>
      <c r="H619" s="87"/>
      <c r="I619" s="87"/>
      <c r="J619" s="87"/>
      <c r="K619" s="88"/>
      <c r="L619" s="72"/>
      <c r="M619" s="3"/>
      <c r="N619" s="73"/>
      <c r="O619" s="74">
        <f>IF(F619=0,"",F619/E618)</f>
        <v>0.875</v>
      </c>
      <c r="P619" s="75">
        <v>25</v>
      </c>
      <c r="Q619" s="76">
        <f t="shared" si="108"/>
        <v>0.86206896551724133</v>
      </c>
      <c r="R619" s="76">
        <f t="shared" si="109"/>
        <v>0.13793103448275867</v>
      </c>
      <c r="T619" s="112"/>
    </row>
    <row r="620" spans="1:20" ht="15.75" customHeight="1">
      <c r="A620" s="64">
        <v>1602</v>
      </c>
      <c r="B620" s="87"/>
      <c r="C620" s="87"/>
      <c r="D620" s="87"/>
      <c r="E620" s="87"/>
      <c r="F620" s="87"/>
      <c r="G620" s="87">
        <v>14</v>
      </c>
      <c r="H620" s="87"/>
      <c r="I620" s="87"/>
      <c r="J620" s="87"/>
      <c r="K620" s="88"/>
      <c r="L620" s="72"/>
      <c r="M620" s="3"/>
      <c r="N620" s="73"/>
      <c r="O620" s="74">
        <f>IF(G620=0,"",G620/F619)</f>
        <v>1</v>
      </c>
      <c r="P620" s="75">
        <v>25</v>
      </c>
      <c r="Q620" s="76">
        <f t="shared" si="108"/>
        <v>1</v>
      </c>
      <c r="R620" s="76">
        <f t="shared" si="109"/>
        <v>0</v>
      </c>
      <c r="T620" s="112"/>
    </row>
    <row r="621" spans="1:20" ht="15.75" customHeight="1">
      <c r="A621" s="64">
        <v>1701</v>
      </c>
      <c r="B621" s="87"/>
      <c r="C621" s="87"/>
      <c r="D621" s="87"/>
      <c r="E621" s="87"/>
      <c r="F621" s="87"/>
      <c r="G621" s="87"/>
      <c r="H621" s="87">
        <v>14</v>
      </c>
      <c r="I621" s="87"/>
      <c r="J621" s="87"/>
      <c r="K621" s="88"/>
      <c r="L621" s="72"/>
      <c r="M621" s="3"/>
      <c r="N621" s="73"/>
      <c r="O621" s="74">
        <f>IF(H621=0,"",H621/G620)</f>
        <v>1</v>
      </c>
      <c r="P621" s="75">
        <v>24</v>
      </c>
      <c r="Q621" s="76">
        <f t="shared" si="108"/>
        <v>0.96</v>
      </c>
      <c r="R621" s="76">
        <f t="shared" si="109"/>
        <v>4.0000000000000036E-2</v>
      </c>
      <c r="T621" s="112"/>
    </row>
    <row r="622" spans="1:20" ht="15.75" customHeight="1">
      <c r="A622" s="64">
        <v>1702</v>
      </c>
      <c r="B622" s="87"/>
      <c r="C622" s="87"/>
      <c r="D622" s="87"/>
      <c r="E622" s="87"/>
      <c r="F622" s="87"/>
      <c r="G622" s="87"/>
      <c r="H622" s="87"/>
      <c r="I622" s="87">
        <v>14</v>
      </c>
      <c r="J622" s="87"/>
      <c r="K622" s="88"/>
      <c r="L622" s="72"/>
      <c r="M622" s="3"/>
      <c r="N622" s="73"/>
      <c r="O622" s="74">
        <f>IF(I622=0,"",I622/H621)</f>
        <v>1</v>
      </c>
      <c r="P622" s="75">
        <v>22</v>
      </c>
      <c r="Q622" s="76">
        <f t="shared" si="108"/>
        <v>0.91666666666666663</v>
      </c>
      <c r="R622" s="76">
        <f t="shared" si="109"/>
        <v>8.333333333333337E-2</v>
      </c>
      <c r="T622" s="112"/>
    </row>
    <row r="623" spans="1:20" ht="15.75" customHeight="1">
      <c r="A623" s="64">
        <v>1801</v>
      </c>
      <c r="B623" s="87"/>
      <c r="C623" s="87"/>
      <c r="D623" s="87"/>
      <c r="E623" s="87"/>
      <c r="F623" s="87"/>
      <c r="G623" s="87"/>
      <c r="H623" s="87"/>
      <c r="I623" s="87"/>
      <c r="J623" s="87">
        <v>14</v>
      </c>
      <c r="K623" s="88">
        <v>6</v>
      </c>
      <c r="L623" s="72"/>
      <c r="M623" s="3"/>
      <c r="N623" s="73"/>
      <c r="O623" s="78">
        <f>IF(J623=0,"",J623/I622)</f>
        <v>1</v>
      </c>
      <c r="P623" s="75">
        <v>21</v>
      </c>
      <c r="Q623" s="79">
        <f t="shared" si="108"/>
        <v>0.95454545454545459</v>
      </c>
      <c r="R623" s="79">
        <f t="shared" si="109"/>
        <v>4.5454545454545414E-2</v>
      </c>
      <c r="T623" s="112"/>
    </row>
    <row r="624" spans="1:20" ht="15.75" customHeight="1">
      <c r="A624" s="64">
        <v>1802</v>
      </c>
      <c r="B624" s="87"/>
      <c r="C624" s="87"/>
      <c r="D624" s="87"/>
      <c r="E624" s="87"/>
      <c r="F624" s="87"/>
      <c r="G624" s="87"/>
      <c r="H624" s="87"/>
      <c r="I624" s="87"/>
      <c r="J624" s="87">
        <v>6</v>
      </c>
      <c r="K624" s="88">
        <v>5</v>
      </c>
      <c r="L624" s="72"/>
      <c r="M624" s="3"/>
      <c r="N624" s="30"/>
      <c r="O624" s="124"/>
      <c r="P624" s="81">
        <v>14</v>
      </c>
      <c r="Q624" s="125"/>
      <c r="R624" s="92"/>
      <c r="T624" s="112"/>
    </row>
    <row r="625" spans="1:20" ht="15.75" customHeight="1">
      <c r="A625" s="64">
        <v>1901</v>
      </c>
      <c r="B625" s="87"/>
      <c r="C625" s="87"/>
      <c r="D625" s="87"/>
      <c r="E625" s="87"/>
      <c r="F625" s="87"/>
      <c r="G625" s="87"/>
      <c r="H625" s="87"/>
      <c r="I625" s="87"/>
      <c r="J625" s="87">
        <v>3</v>
      </c>
      <c r="K625" s="88">
        <v>3</v>
      </c>
      <c r="L625" s="72"/>
      <c r="M625" s="3"/>
      <c r="N625" s="30"/>
      <c r="O625" s="84"/>
      <c r="P625" s="85">
        <v>7</v>
      </c>
      <c r="Q625" s="86"/>
      <c r="R625" s="84"/>
      <c r="T625" s="112"/>
    </row>
    <row r="626" spans="1:20" ht="15.75" customHeight="1">
      <c r="A626" s="64">
        <v>1902</v>
      </c>
      <c r="B626" s="87"/>
      <c r="C626" s="87"/>
      <c r="D626" s="87"/>
      <c r="E626" s="87"/>
      <c r="F626" s="87"/>
      <c r="G626" s="87"/>
      <c r="H626" s="87"/>
      <c r="I626" s="87"/>
      <c r="J626" s="87">
        <v>3</v>
      </c>
      <c r="K626" s="88"/>
      <c r="L626" s="72"/>
      <c r="M626" s="3"/>
      <c r="N626" s="30"/>
      <c r="O626" s="84"/>
      <c r="P626" s="85">
        <v>4</v>
      </c>
      <c r="Q626" s="86"/>
      <c r="R626" s="84"/>
      <c r="T626" s="112"/>
    </row>
    <row r="627" spans="1:20" ht="15.75" customHeight="1">
      <c r="A627" s="64">
        <v>2001</v>
      </c>
      <c r="B627" s="87"/>
      <c r="C627" s="87"/>
      <c r="D627" s="87"/>
      <c r="E627" s="87"/>
      <c r="F627" s="87"/>
      <c r="G627" s="87"/>
      <c r="H627" s="87"/>
      <c r="I627" s="87"/>
      <c r="J627" s="87">
        <v>3</v>
      </c>
      <c r="K627" s="88"/>
      <c r="L627" s="72"/>
      <c r="M627" s="3"/>
      <c r="N627" s="30"/>
      <c r="O627" s="84"/>
      <c r="P627" s="85">
        <v>4</v>
      </c>
      <c r="Q627" s="86"/>
      <c r="R627" s="84"/>
      <c r="T627" s="112"/>
    </row>
    <row r="628" spans="1:20" ht="15.75" customHeight="1">
      <c r="A628" s="64">
        <v>2002</v>
      </c>
      <c r="B628" s="87"/>
      <c r="C628" s="87"/>
      <c r="D628" s="87"/>
      <c r="E628" s="87"/>
      <c r="F628" s="87"/>
      <c r="G628" s="87"/>
      <c r="H628" s="87"/>
      <c r="I628" s="87"/>
      <c r="J628" s="87">
        <v>3</v>
      </c>
      <c r="K628" s="88">
        <v>3</v>
      </c>
      <c r="L628" s="72"/>
      <c r="M628" s="3"/>
      <c r="N628" s="30"/>
      <c r="O628" s="3"/>
      <c r="P628" s="142">
        <v>4</v>
      </c>
      <c r="Q628" s="23"/>
      <c r="R628" s="84"/>
      <c r="T628" s="112"/>
    </row>
    <row r="629" spans="1:20" ht="15.75" customHeight="1">
      <c r="A629" s="64">
        <v>2101</v>
      </c>
      <c r="B629" s="87"/>
      <c r="C629" s="87"/>
      <c r="D629" s="87"/>
      <c r="E629" s="87"/>
      <c r="F629" s="87"/>
      <c r="G629" s="87"/>
      <c r="H629" s="87"/>
      <c r="I629" s="87"/>
      <c r="J629" s="87">
        <v>1</v>
      </c>
      <c r="K629" s="88"/>
      <c r="L629" s="72"/>
      <c r="M629" s="3"/>
      <c r="N629" s="30"/>
      <c r="O629" s="89" t="s">
        <v>83</v>
      </c>
      <c r="P629" s="90">
        <v>12</v>
      </c>
      <c r="Q629" s="120">
        <f>K632</f>
        <v>17</v>
      </c>
      <c r="R629" s="92" t="s">
        <v>11</v>
      </c>
      <c r="T629" s="112"/>
    </row>
    <row r="630" spans="1:20" ht="18" customHeight="1">
      <c r="A630" s="64">
        <v>2102</v>
      </c>
      <c r="B630" s="87"/>
      <c r="C630" s="87"/>
      <c r="D630" s="87"/>
      <c r="E630" s="87"/>
      <c r="F630" s="87"/>
      <c r="G630" s="87"/>
      <c r="H630" s="87"/>
      <c r="I630" s="87"/>
      <c r="J630" s="87"/>
      <c r="K630" s="88"/>
      <c r="L630" s="72"/>
      <c r="M630" s="3"/>
      <c r="N630" s="30"/>
      <c r="O630" s="93" t="s">
        <v>85</v>
      </c>
      <c r="P630" s="94">
        <f>P629/B615</f>
        <v>0.2857142857142857</v>
      </c>
      <c r="Q630" s="121">
        <f>P629/Q629</f>
        <v>0.70588235294117652</v>
      </c>
      <c r="R630" s="96" t="s">
        <v>86</v>
      </c>
      <c r="T630" s="112"/>
    </row>
    <row r="631" spans="1:20" ht="18" customHeight="1">
      <c r="A631" s="64">
        <v>2201</v>
      </c>
      <c r="B631" s="87"/>
      <c r="C631" s="87"/>
      <c r="D631" s="87"/>
      <c r="E631" s="87"/>
      <c r="F631" s="87"/>
      <c r="G631" s="87"/>
      <c r="H631" s="87"/>
      <c r="I631" s="87"/>
      <c r="J631" s="87"/>
      <c r="K631" s="88"/>
      <c r="L631" s="97"/>
      <c r="M631" s="98"/>
      <c r="N631" s="99"/>
      <c r="O631" s="98"/>
      <c r="P631" s="99"/>
      <c r="Q631" s="99"/>
      <c r="R631" s="122"/>
      <c r="T631" s="112"/>
    </row>
    <row r="632" spans="1:20" ht="18" customHeight="1">
      <c r="A632" s="29"/>
      <c r="B632" s="30"/>
      <c r="C632" s="30"/>
      <c r="D632" s="288" t="s">
        <v>111</v>
      </c>
      <c r="E632" s="289"/>
      <c r="F632" s="289"/>
      <c r="G632" s="289"/>
      <c r="H632" s="289"/>
      <c r="I632" s="289"/>
      <c r="J632" s="290"/>
      <c r="K632" s="101">
        <f>SUM(K615:K628)</f>
        <v>17</v>
      </c>
      <c r="L632" s="102">
        <f>IF(K623=0,"",K623/B615)</f>
        <v>0.14285714285714285</v>
      </c>
      <c r="M632" s="102">
        <f>IF(K632=0,"",K632/B615)</f>
        <v>0.40476190476190477</v>
      </c>
      <c r="N632" s="102">
        <f>IF(K623=0,"",M632-L632)</f>
        <v>0.26190476190476192</v>
      </c>
      <c r="O632" s="3"/>
      <c r="P632" s="30"/>
      <c r="Q632" s="23"/>
      <c r="R632" s="3"/>
      <c r="T632" s="112"/>
    </row>
    <row r="633" spans="1:20" ht="12.75" customHeight="1">
      <c r="L633" s="3"/>
      <c r="M633" s="3"/>
      <c r="O633" s="3"/>
    </row>
    <row r="634" spans="1:20" ht="12.75" customHeight="1">
      <c r="L634" s="3"/>
      <c r="M634" s="3"/>
      <c r="O634" s="3"/>
    </row>
    <row r="635" spans="1:20" ht="26.25" customHeight="1">
      <c r="A635" s="2"/>
      <c r="B635" s="296" t="s">
        <v>99</v>
      </c>
      <c r="C635" s="297"/>
      <c r="D635" s="297"/>
      <c r="E635" s="297"/>
      <c r="F635" s="297"/>
      <c r="G635" s="297"/>
      <c r="H635" s="298" t="s">
        <v>93</v>
      </c>
      <c r="I635" s="292"/>
      <c r="J635" s="292"/>
      <c r="K635" s="30"/>
      <c r="L635" s="3"/>
      <c r="M635" s="3"/>
      <c r="N635" s="30"/>
      <c r="O635" s="3"/>
      <c r="P635" s="30"/>
      <c r="Q635" s="30"/>
      <c r="R635" s="30"/>
    </row>
    <row r="636" spans="1:20" ht="20.25" customHeight="1">
      <c r="A636" s="293" t="s">
        <v>10</v>
      </c>
      <c r="B636" s="294" t="s">
        <v>100</v>
      </c>
      <c r="C636" s="289"/>
      <c r="D636" s="289"/>
      <c r="E636" s="289"/>
      <c r="F636" s="289"/>
      <c r="G636" s="289"/>
      <c r="H636" s="289"/>
      <c r="I636" s="289"/>
      <c r="J636" s="290"/>
      <c r="K636" s="310" t="s">
        <v>11</v>
      </c>
      <c r="L636" s="286" t="s">
        <v>3</v>
      </c>
      <c r="M636" s="286" t="s">
        <v>4</v>
      </c>
      <c r="N636" s="284" t="s">
        <v>5</v>
      </c>
      <c r="O636" s="286" t="s">
        <v>6</v>
      </c>
      <c r="P636" s="287" t="s">
        <v>7</v>
      </c>
      <c r="Q636" s="287" t="s">
        <v>8</v>
      </c>
      <c r="R636" s="286" t="s">
        <v>101</v>
      </c>
    </row>
    <row r="637" spans="1:20" ht="15.75" customHeight="1">
      <c r="A637" s="285"/>
      <c r="B637" s="64" t="s">
        <v>102</v>
      </c>
      <c r="C637" s="64" t="s">
        <v>103</v>
      </c>
      <c r="D637" s="64" t="s">
        <v>104</v>
      </c>
      <c r="E637" s="64" t="s">
        <v>105</v>
      </c>
      <c r="F637" s="64" t="s">
        <v>106</v>
      </c>
      <c r="G637" s="64" t="s">
        <v>107</v>
      </c>
      <c r="H637" s="64" t="s">
        <v>108</v>
      </c>
      <c r="I637" s="64" t="s">
        <v>109</v>
      </c>
      <c r="J637" s="64" t="s">
        <v>110</v>
      </c>
      <c r="K637" s="311"/>
      <c r="L637" s="285"/>
      <c r="M637" s="285"/>
      <c r="N637" s="285"/>
      <c r="O637" s="285"/>
      <c r="P637" s="285"/>
      <c r="Q637" s="285"/>
      <c r="R637" s="285"/>
      <c r="T637" s="112"/>
    </row>
    <row r="638" spans="1:20" ht="15.75" customHeight="1">
      <c r="A638" s="64">
        <v>1402</v>
      </c>
      <c r="B638" s="65">
        <v>72</v>
      </c>
      <c r="C638" s="87"/>
      <c r="D638" s="87"/>
      <c r="E638" s="87"/>
      <c r="F638" s="87"/>
      <c r="G638" s="87"/>
      <c r="H638" s="87"/>
      <c r="I638" s="87"/>
      <c r="J638" s="87"/>
      <c r="K638" s="88"/>
      <c r="L638" s="67"/>
      <c r="M638" s="49"/>
      <c r="N638" s="68"/>
      <c r="O638" s="107"/>
      <c r="P638" s="70">
        <f>B638</f>
        <v>72</v>
      </c>
      <c r="Q638" s="108"/>
      <c r="R638" s="107"/>
      <c r="T638" s="112"/>
    </row>
    <row r="639" spans="1:20" ht="15.75" customHeight="1">
      <c r="A639" s="64">
        <v>1501</v>
      </c>
      <c r="B639" s="87"/>
      <c r="C639" s="87">
        <v>61</v>
      </c>
      <c r="D639" s="87"/>
      <c r="E639" s="87"/>
      <c r="F639" s="87"/>
      <c r="G639" s="87"/>
      <c r="H639" s="87"/>
      <c r="I639" s="87"/>
      <c r="J639" s="87"/>
      <c r="K639" s="88"/>
      <c r="L639" s="72"/>
      <c r="M639" s="3"/>
      <c r="N639" s="73"/>
      <c r="O639" s="74">
        <f>IF(C639=0,"",C639/B638)</f>
        <v>0.84722222222222221</v>
      </c>
      <c r="P639" s="75">
        <v>61</v>
      </c>
      <c r="Q639" s="76">
        <f t="shared" ref="Q639:Q646" si="110">IF(P639=0,"",P639/P638)</f>
        <v>0.84722222222222221</v>
      </c>
      <c r="R639" s="76">
        <f t="shared" ref="R639:R646" si="111">IF(P639=0,"",100%-Q639)</f>
        <v>0.15277777777777779</v>
      </c>
      <c r="T639" s="112"/>
    </row>
    <row r="640" spans="1:20" ht="15.75" customHeight="1">
      <c r="A640" s="64">
        <v>1502</v>
      </c>
      <c r="B640" s="87"/>
      <c r="C640" s="87"/>
      <c r="D640" s="87">
        <v>50</v>
      </c>
      <c r="E640" s="87"/>
      <c r="F640" s="87"/>
      <c r="G640" s="87"/>
      <c r="H640" s="87"/>
      <c r="I640" s="87"/>
      <c r="J640" s="87"/>
      <c r="K640" s="88"/>
      <c r="L640" s="72"/>
      <c r="M640" s="3"/>
      <c r="N640" s="73"/>
      <c r="O640" s="74">
        <f>IF(D640=0,"",D640/C639)</f>
        <v>0.81967213114754101</v>
      </c>
      <c r="P640" s="75">
        <v>59</v>
      </c>
      <c r="Q640" s="76">
        <f t="shared" si="110"/>
        <v>0.96721311475409832</v>
      </c>
      <c r="R640" s="76">
        <f t="shared" si="111"/>
        <v>3.2786885245901676E-2</v>
      </c>
      <c r="T640" s="77">
        <f>P640/P638</f>
        <v>0.81944444444444442</v>
      </c>
    </row>
    <row r="641" spans="1:20" ht="15.75" customHeight="1">
      <c r="A641" s="64">
        <v>1601</v>
      </c>
      <c r="B641" s="87"/>
      <c r="C641" s="87"/>
      <c r="D641" s="87"/>
      <c r="E641" s="87">
        <v>43</v>
      </c>
      <c r="F641" s="87"/>
      <c r="G641" s="87"/>
      <c r="H641" s="87"/>
      <c r="I641" s="87"/>
      <c r="J641" s="87"/>
      <c r="K641" s="88"/>
      <c r="L641" s="72"/>
      <c r="M641" s="3"/>
      <c r="N641" s="73"/>
      <c r="O641" s="74">
        <f>IF(E641=0,"",E641/D640)</f>
        <v>0.86</v>
      </c>
      <c r="P641" s="75">
        <v>55</v>
      </c>
      <c r="Q641" s="76">
        <f t="shared" si="110"/>
        <v>0.93220338983050843</v>
      </c>
      <c r="R641" s="76">
        <f t="shared" si="111"/>
        <v>6.7796610169491567E-2</v>
      </c>
      <c r="T641" s="112"/>
    </row>
    <row r="642" spans="1:20" ht="15.75" customHeight="1">
      <c r="A642" s="64">
        <v>1602</v>
      </c>
      <c r="B642" s="87"/>
      <c r="C642" s="87"/>
      <c r="D642" s="87"/>
      <c r="E642" s="87"/>
      <c r="F642" s="87">
        <v>37</v>
      </c>
      <c r="G642" s="87"/>
      <c r="H642" s="87"/>
      <c r="I642" s="87"/>
      <c r="J642" s="87"/>
      <c r="K642" s="88"/>
      <c r="L642" s="72"/>
      <c r="M642" s="3"/>
      <c r="N642" s="73"/>
      <c r="O642" s="74">
        <f>IF(F642=0,"",F642/E641)</f>
        <v>0.86046511627906974</v>
      </c>
      <c r="P642" s="75">
        <v>55</v>
      </c>
      <c r="Q642" s="76">
        <f t="shared" si="110"/>
        <v>1</v>
      </c>
      <c r="R642" s="76">
        <f t="shared" si="111"/>
        <v>0</v>
      </c>
      <c r="T642" s="112"/>
    </row>
    <row r="643" spans="1:20" ht="15.75" customHeight="1">
      <c r="A643" s="64">
        <v>1701</v>
      </c>
      <c r="B643" s="87"/>
      <c r="C643" s="87"/>
      <c r="D643" s="87"/>
      <c r="E643" s="87"/>
      <c r="F643" s="87"/>
      <c r="G643" s="87">
        <v>37</v>
      </c>
      <c r="H643" s="87"/>
      <c r="I643" s="87"/>
      <c r="J643" s="87"/>
      <c r="K643" s="88"/>
      <c r="L643" s="72"/>
      <c r="M643" s="3"/>
      <c r="N643" s="73"/>
      <c r="O643" s="74">
        <f>IF(G643=0,"",G643/F642)</f>
        <v>1</v>
      </c>
      <c r="P643" s="75">
        <v>54</v>
      </c>
      <c r="Q643" s="76">
        <f t="shared" si="110"/>
        <v>0.98181818181818181</v>
      </c>
      <c r="R643" s="76">
        <f t="shared" si="111"/>
        <v>1.8181818181818188E-2</v>
      </c>
      <c r="T643" s="112"/>
    </row>
    <row r="644" spans="1:20" ht="15.75" customHeight="1">
      <c r="A644" s="64">
        <v>1702</v>
      </c>
      <c r="B644" s="87"/>
      <c r="C644" s="87"/>
      <c r="D644" s="87"/>
      <c r="E644" s="87"/>
      <c r="F644" s="87"/>
      <c r="G644" s="87"/>
      <c r="H644" s="87">
        <v>37</v>
      </c>
      <c r="I644" s="87"/>
      <c r="J644" s="87"/>
      <c r="K644" s="88"/>
      <c r="L644" s="72"/>
      <c r="M644" s="3"/>
      <c r="N644" s="73"/>
      <c r="O644" s="74">
        <f>IF(H644=0,"",H644/G643)</f>
        <v>1</v>
      </c>
      <c r="P644" s="75">
        <v>54</v>
      </c>
      <c r="Q644" s="76">
        <f t="shared" si="110"/>
        <v>1</v>
      </c>
      <c r="R644" s="76">
        <f t="shared" si="111"/>
        <v>0</v>
      </c>
      <c r="T644" s="112"/>
    </row>
    <row r="645" spans="1:20" ht="15.75" customHeight="1">
      <c r="A645" s="64">
        <v>1801</v>
      </c>
      <c r="B645" s="87"/>
      <c r="C645" s="87"/>
      <c r="D645" s="87"/>
      <c r="E645" s="87"/>
      <c r="F645" s="87"/>
      <c r="G645" s="87"/>
      <c r="H645" s="87"/>
      <c r="I645" s="87">
        <v>37</v>
      </c>
      <c r="J645" s="87"/>
      <c r="K645" s="88"/>
      <c r="L645" s="72"/>
      <c r="M645" s="3"/>
      <c r="N645" s="73"/>
      <c r="O645" s="74">
        <f>IF(I645=0,"",I645/H644)</f>
        <v>1</v>
      </c>
      <c r="P645" s="75">
        <v>54</v>
      </c>
      <c r="Q645" s="76">
        <f t="shared" si="110"/>
        <v>1</v>
      </c>
      <c r="R645" s="76">
        <f t="shared" si="111"/>
        <v>0</v>
      </c>
      <c r="T645" s="112"/>
    </row>
    <row r="646" spans="1:20" ht="15.75" customHeight="1">
      <c r="A646" s="64">
        <v>1802</v>
      </c>
      <c r="B646" s="87"/>
      <c r="C646" s="87"/>
      <c r="D646" s="87"/>
      <c r="E646" s="87"/>
      <c r="F646" s="87"/>
      <c r="G646" s="87"/>
      <c r="H646" s="87"/>
      <c r="I646" s="87"/>
      <c r="J646" s="87">
        <v>37</v>
      </c>
      <c r="K646" s="88">
        <v>30</v>
      </c>
      <c r="L646" s="72"/>
      <c r="M646" s="3"/>
      <c r="N646" s="73"/>
      <c r="O646" s="78">
        <f>IF(J646=0,"",J646/I645)</f>
        <v>1</v>
      </c>
      <c r="P646" s="75">
        <v>45</v>
      </c>
      <c r="Q646" s="79">
        <f t="shared" si="110"/>
        <v>0.83333333333333337</v>
      </c>
      <c r="R646" s="79">
        <f t="shared" si="111"/>
        <v>0.16666666666666663</v>
      </c>
      <c r="T646" s="112"/>
    </row>
    <row r="647" spans="1:20" ht="15.75" customHeight="1">
      <c r="A647" s="64">
        <v>1901</v>
      </c>
      <c r="B647" s="87"/>
      <c r="C647" s="87"/>
      <c r="D647" s="87"/>
      <c r="E647" s="87"/>
      <c r="F647" s="87"/>
      <c r="G647" s="87"/>
      <c r="H647" s="87"/>
      <c r="I647" s="87"/>
      <c r="J647" s="87">
        <v>10</v>
      </c>
      <c r="K647" s="88">
        <v>6</v>
      </c>
      <c r="L647" s="72"/>
      <c r="M647" s="3"/>
      <c r="N647" s="30"/>
      <c r="O647" s="124"/>
      <c r="P647" s="81">
        <v>14</v>
      </c>
      <c r="Q647" s="125"/>
      <c r="R647" s="92"/>
      <c r="T647" s="112"/>
    </row>
    <row r="648" spans="1:20" ht="15.75" customHeight="1">
      <c r="A648" s="64">
        <v>1902</v>
      </c>
      <c r="B648" s="87"/>
      <c r="C648" s="87"/>
      <c r="D648" s="87"/>
      <c r="E648" s="87"/>
      <c r="F648" s="87"/>
      <c r="G648" s="87"/>
      <c r="H648" s="87"/>
      <c r="I648" s="87"/>
      <c r="J648" s="87">
        <v>5</v>
      </c>
      <c r="K648" s="88">
        <v>2</v>
      </c>
      <c r="L648" s="72"/>
      <c r="M648" s="3"/>
      <c r="N648" s="30"/>
      <c r="O648" s="84"/>
      <c r="P648" s="85">
        <v>8</v>
      </c>
      <c r="Q648" s="86"/>
      <c r="R648" s="84"/>
      <c r="T648" s="112"/>
    </row>
    <row r="649" spans="1:20" ht="15.75" customHeight="1">
      <c r="A649" s="64">
        <v>2001</v>
      </c>
      <c r="B649" s="87"/>
      <c r="C649" s="87"/>
      <c r="D649" s="87"/>
      <c r="E649" s="87"/>
      <c r="F649" s="87"/>
      <c r="G649" s="87"/>
      <c r="H649" s="87"/>
      <c r="I649" s="87"/>
      <c r="J649" s="87">
        <v>3</v>
      </c>
      <c r="K649" s="88">
        <v>1</v>
      </c>
      <c r="L649" s="72"/>
      <c r="M649" s="3"/>
      <c r="N649" s="30"/>
      <c r="O649" s="84"/>
      <c r="P649" s="85">
        <v>3</v>
      </c>
      <c r="Q649" s="86"/>
      <c r="R649" s="84"/>
      <c r="T649" s="112"/>
    </row>
    <row r="650" spans="1:20" ht="15.75" customHeight="1">
      <c r="A650" s="64">
        <v>2002</v>
      </c>
      <c r="B650" s="87"/>
      <c r="C650" s="87"/>
      <c r="D650" s="87"/>
      <c r="E650" s="87"/>
      <c r="F650" s="87"/>
      <c r="G650" s="87"/>
      <c r="H650" s="87"/>
      <c r="I650" s="87"/>
      <c r="J650" s="87">
        <v>3</v>
      </c>
      <c r="K650" s="88">
        <v>3</v>
      </c>
      <c r="L650" s="72"/>
      <c r="M650" s="3"/>
      <c r="N650" s="30"/>
      <c r="O650" s="84"/>
      <c r="P650" s="85">
        <v>3</v>
      </c>
      <c r="Q650" s="86"/>
      <c r="R650" s="84"/>
      <c r="T650" s="112"/>
    </row>
    <row r="651" spans="1:20" ht="15.75" customHeight="1">
      <c r="A651" s="64">
        <v>2101</v>
      </c>
      <c r="B651" s="87"/>
      <c r="C651" s="87"/>
      <c r="D651" s="87"/>
      <c r="E651" s="87"/>
      <c r="F651" s="87"/>
      <c r="G651" s="87"/>
      <c r="H651" s="87"/>
      <c r="I651" s="87"/>
      <c r="J651" s="87">
        <v>1</v>
      </c>
      <c r="K651" s="88">
        <v>1</v>
      </c>
      <c r="L651" s="72"/>
      <c r="M651" s="3"/>
      <c r="N651" s="30"/>
      <c r="O651" s="3"/>
      <c r="P651" s="30">
        <v>1</v>
      </c>
      <c r="Q651" s="23"/>
      <c r="R651" s="84"/>
      <c r="T651" s="112"/>
    </row>
    <row r="652" spans="1:20" ht="15.75" customHeight="1">
      <c r="A652" s="64">
        <v>2102</v>
      </c>
      <c r="B652" s="87"/>
      <c r="C652" s="87"/>
      <c r="D652" s="87"/>
      <c r="E652" s="87"/>
      <c r="F652" s="87"/>
      <c r="G652" s="87"/>
      <c r="H652" s="87"/>
      <c r="I652" s="87"/>
      <c r="J652" s="87"/>
      <c r="K652" s="88"/>
      <c r="L652" s="72"/>
      <c r="M652" s="3"/>
      <c r="N652" s="30"/>
      <c r="O652" s="89" t="s">
        <v>83</v>
      </c>
      <c r="P652" s="90">
        <v>38</v>
      </c>
      <c r="Q652" s="120">
        <f>K655</f>
        <v>43</v>
      </c>
      <c r="R652" s="92" t="s">
        <v>11</v>
      </c>
      <c r="T652" s="112"/>
    </row>
    <row r="653" spans="1:20" ht="15.75" customHeight="1">
      <c r="A653" s="64">
        <v>2201</v>
      </c>
      <c r="B653" s="87"/>
      <c r="C653" s="87"/>
      <c r="D653" s="87"/>
      <c r="E653" s="87"/>
      <c r="F653" s="87"/>
      <c r="G653" s="87"/>
      <c r="H653" s="87"/>
      <c r="I653" s="87"/>
      <c r="J653" s="87"/>
      <c r="K653" s="88"/>
      <c r="L653" s="72"/>
      <c r="M653" s="3"/>
      <c r="N653" s="30"/>
      <c r="O653" s="93" t="s">
        <v>85</v>
      </c>
      <c r="P653" s="94">
        <f>P652/B638</f>
        <v>0.52777777777777779</v>
      </c>
      <c r="Q653" s="121">
        <f>P652/Q652</f>
        <v>0.88372093023255816</v>
      </c>
      <c r="R653" s="96" t="s">
        <v>86</v>
      </c>
      <c r="T653" s="112"/>
    </row>
    <row r="654" spans="1:20" ht="15.75" customHeight="1">
      <c r="A654" s="64">
        <v>2202</v>
      </c>
      <c r="B654" s="87"/>
      <c r="C654" s="87"/>
      <c r="D654" s="87"/>
      <c r="E654" s="87"/>
      <c r="F654" s="87"/>
      <c r="G654" s="87"/>
      <c r="H654" s="87"/>
      <c r="I654" s="87"/>
      <c r="J654" s="87"/>
      <c r="K654" s="88"/>
      <c r="L654" s="97"/>
      <c r="M654" s="98"/>
      <c r="N654" s="99"/>
      <c r="O654" s="98"/>
      <c r="P654" s="99"/>
      <c r="Q654" s="99"/>
      <c r="R654" s="122"/>
      <c r="T654" s="112"/>
    </row>
    <row r="655" spans="1:20" ht="18" customHeight="1">
      <c r="A655" s="29"/>
      <c r="B655" s="30"/>
      <c r="C655" s="30"/>
      <c r="D655" s="288" t="s">
        <v>111</v>
      </c>
      <c r="E655" s="289"/>
      <c r="F655" s="289"/>
      <c r="G655" s="289"/>
      <c r="H655" s="289"/>
      <c r="I655" s="289"/>
      <c r="J655" s="290"/>
      <c r="K655" s="101">
        <f>SUM(K638:K651)</f>
        <v>43</v>
      </c>
      <c r="L655" s="102">
        <f>IF(K646=0,"",K646/B638)</f>
        <v>0.41666666666666669</v>
      </c>
      <c r="M655" s="102">
        <f>IF(K655=0,"",K655/B638)</f>
        <v>0.59722222222222221</v>
      </c>
      <c r="N655" s="102">
        <f>IF(K646=0,"",M655-L655)</f>
        <v>0.18055555555555552</v>
      </c>
      <c r="O655" s="3"/>
      <c r="P655" s="30"/>
      <c r="Q655" s="23"/>
      <c r="R655" s="3"/>
      <c r="T655" s="112"/>
    </row>
    <row r="656" spans="1:20" ht="12.75" customHeight="1">
      <c r="L656" s="3"/>
      <c r="M656" s="3"/>
      <c r="O656" s="3"/>
    </row>
    <row r="657" spans="1:20" ht="12.75" customHeight="1">
      <c r="L657" s="3"/>
      <c r="M657" s="3"/>
      <c r="O657" s="3"/>
    </row>
    <row r="658" spans="1:20" ht="26.25" customHeight="1">
      <c r="A658" s="2"/>
      <c r="B658" s="296" t="s">
        <v>99</v>
      </c>
      <c r="C658" s="297"/>
      <c r="D658" s="297"/>
      <c r="E658" s="297"/>
      <c r="F658" s="297"/>
      <c r="G658" s="297"/>
      <c r="H658" s="298" t="s">
        <v>94</v>
      </c>
      <c r="I658" s="292"/>
      <c r="J658" s="292"/>
      <c r="K658" s="30"/>
      <c r="L658" s="3"/>
      <c r="M658" s="3"/>
      <c r="N658" s="30"/>
      <c r="O658" s="3"/>
      <c r="P658" s="30"/>
      <c r="Q658" s="30"/>
      <c r="R658" s="30"/>
    </row>
    <row r="659" spans="1:20" ht="20.25" customHeight="1">
      <c r="A659" s="293" t="s">
        <v>10</v>
      </c>
      <c r="B659" s="294" t="s">
        <v>100</v>
      </c>
      <c r="C659" s="289"/>
      <c r="D659" s="289"/>
      <c r="E659" s="289"/>
      <c r="F659" s="289"/>
      <c r="G659" s="289"/>
      <c r="H659" s="289"/>
      <c r="I659" s="289"/>
      <c r="J659" s="290"/>
      <c r="K659" s="310" t="s">
        <v>11</v>
      </c>
      <c r="L659" s="286" t="s">
        <v>3</v>
      </c>
      <c r="M659" s="286" t="s">
        <v>4</v>
      </c>
      <c r="N659" s="284" t="s">
        <v>5</v>
      </c>
      <c r="O659" s="286" t="s">
        <v>6</v>
      </c>
      <c r="P659" s="287" t="s">
        <v>7</v>
      </c>
      <c r="Q659" s="287" t="s">
        <v>8</v>
      </c>
      <c r="R659" s="286" t="s">
        <v>101</v>
      </c>
    </row>
    <row r="660" spans="1:20" ht="15.75" customHeight="1">
      <c r="A660" s="285"/>
      <c r="B660" s="64" t="s">
        <v>102</v>
      </c>
      <c r="C660" s="64" t="s">
        <v>103</v>
      </c>
      <c r="D660" s="64" t="s">
        <v>104</v>
      </c>
      <c r="E660" s="64" t="s">
        <v>105</v>
      </c>
      <c r="F660" s="64" t="s">
        <v>106</v>
      </c>
      <c r="G660" s="64" t="s">
        <v>107</v>
      </c>
      <c r="H660" s="64" t="s">
        <v>108</v>
      </c>
      <c r="I660" s="64" t="s">
        <v>109</v>
      </c>
      <c r="J660" s="64" t="s">
        <v>110</v>
      </c>
      <c r="K660" s="311"/>
      <c r="L660" s="285"/>
      <c r="M660" s="285"/>
      <c r="N660" s="285"/>
      <c r="O660" s="285"/>
      <c r="P660" s="285"/>
      <c r="Q660" s="285"/>
      <c r="R660" s="285"/>
      <c r="T660" s="112"/>
    </row>
    <row r="661" spans="1:20" ht="15.75" customHeight="1">
      <c r="A661" s="64">
        <v>1501</v>
      </c>
      <c r="B661" s="65">
        <v>55</v>
      </c>
      <c r="C661" s="87"/>
      <c r="D661" s="87"/>
      <c r="E661" s="87"/>
      <c r="F661" s="87"/>
      <c r="G661" s="87"/>
      <c r="H661" s="87"/>
      <c r="I661" s="87"/>
      <c r="J661" s="87"/>
      <c r="K661" s="88"/>
      <c r="L661" s="67"/>
      <c r="M661" s="49"/>
      <c r="N661" s="68"/>
      <c r="O661" s="107"/>
      <c r="P661" s="70">
        <f>B661</f>
        <v>55</v>
      </c>
      <c r="Q661" s="108"/>
      <c r="R661" s="107"/>
      <c r="T661" s="112"/>
    </row>
    <row r="662" spans="1:20" ht="15.75" customHeight="1">
      <c r="A662" s="64">
        <v>1502</v>
      </c>
      <c r="B662" s="87"/>
      <c r="C662" s="87">
        <v>43</v>
      </c>
      <c r="D662" s="87"/>
      <c r="E662" s="87"/>
      <c r="F662" s="87"/>
      <c r="G662" s="87"/>
      <c r="H662" s="87"/>
      <c r="I662" s="87"/>
      <c r="J662" s="87"/>
      <c r="K662" s="88"/>
      <c r="L662" s="72"/>
      <c r="M662" s="3"/>
      <c r="N662" s="73"/>
      <c r="O662" s="74">
        <f>IF(C662=0,"",C662/B661)</f>
        <v>0.78181818181818186</v>
      </c>
      <c r="P662" s="75">
        <v>43</v>
      </c>
      <c r="Q662" s="76">
        <f t="shared" ref="Q662:Q669" si="112">IF(P662=0,"",P662/P661)</f>
        <v>0.78181818181818186</v>
      </c>
      <c r="R662" s="76">
        <f t="shared" ref="R662:R669" si="113">IF(P662=0,"",100%-Q662)</f>
        <v>0.21818181818181814</v>
      </c>
      <c r="T662" s="112"/>
    </row>
    <row r="663" spans="1:20" ht="15.75" customHeight="1">
      <c r="A663" s="64">
        <v>1601</v>
      </c>
      <c r="B663" s="87"/>
      <c r="C663" s="87"/>
      <c r="D663" s="87">
        <v>39</v>
      </c>
      <c r="E663" s="87"/>
      <c r="F663" s="87"/>
      <c r="G663" s="87"/>
      <c r="H663" s="87"/>
      <c r="I663" s="87"/>
      <c r="J663" s="87"/>
      <c r="K663" s="88"/>
      <c r="L663" s="72"/>
      <c r="M663" s="3"/>
      <c r="N663" s="73"/>
      <c r="O663" s="74">
        <f>IF(D663=0,"",D663/C662)</f>
        <v>0.90697674418604646</v>
      </c>
      <c r="P663" s="75">
        <v>42</v>
      </c>
      <c r="Q663" s="76">
        <f t="shared" si="112"/>
        <v>0.97674418604651159</v>
      </c>
      <c r="R663" s="76">
        <f t="shared" si="113"/>
        <v>2.3255813953488413E-2</v>
      </c>
      <c r="T663" s="77">
        <f>P663/P661</f>
        <v>0.76363636363636367</v>
      </c>
    </row>
    <row r="664" spans="1:20" ht="15.75" customHeight="1">
      <c r="A664" s="64">
        <v>1602</v>
      </c>
      <c r="B664" s="87"/>
      <c r="C664" s="87"/>
      <c r="D664" s="87"/>
      <c r="E664" s="87">
        <v>32</v>
      </c>
      <c r="F664" s="87"/>
      <c r="G664" s="87"/>
      <c r="H664" s="87"/>
      <c r="I664" s="87"/>
      <c r="J664" s="87"/>
      <c r="K664" s="88"/>
      <c r="L664" s="72"/>
      <c r="M664" s="3"/>
      <c r="N664" s="73"/>
      <c r="O664" s="74">
        <f>IF(E664=0,"",E664/D663)</f>
        <v>0.82051282051282048</v>
      </c>
      <c r="P664" s="75">
        <v>38</v>
      </c>
      <c r="Q664" s="76">
        <f t="shared" si="112"/>
        <v>0.90476190476190477</v>
      </c>
      <c r="R664" s="76">
        <f t="shared" si="113"/>
        <v>9.5238095238095233E-2</v>
      </c>
      <c r="T664" s="112"/>
    </row>
    <row r="665" spans="1:20" ht="15.75" customHeight="1">
      <c r="A665" s="64">
        <v>1701</v>
      </c>
      <c r="B665" s="87"/>
      <c r="C665" s="87"/>
      <c r="D665" s="87"/>
      <c r="E665" s="87"/>
      <c r="F665" s="87">
        <v>30</v>
      </c>
      <c r="G665" s="87"/>
      <c r="H665" s="87"/>
      <c r="I665" s="87"/>
      <c r="J665" s="87"/>
      <c r="K665" s="88"/>
      <c r="L665" s="72"/>
      <c r="M665" s="3"/>
      <c r="N665" s="73"/>
      <c r="O665" s="74">
        <f>IF(F665=0,"",F665/E664)</f>
        <v>0.9375</v>
      </c>
      <c r="P665" s="75">
        <v>37</v>
      </c>
      <c r="Q665" s="76">
        <f t="shared" si="112"/>
        <v>0.97368421052631582</v>
      </c>
      <c r="R665" s="76">
        <f t="shared" si="113"/>
        <v>2.6315789473684181E-2</v>
      </c>
      <c r="T665" s="112"/>
    </row>
    <row r="666" spans="1:20" ht="15.75" customHeight="1">
      <c r="A666" s="64">
        <v>1702</v>
      </c>
      <c r="B666" s="87"/>
      <c r="C666" s="87"/>
      <c r="D666" s="87"/>
      <c r="E666" s="87"/>
      <c r="F666" s="87"/>
      <c r="G666" s="87">
        <v>28</v>
      </c>
      <c r="H666" s="87"/>
      <c r="I666" s="87"/>
      <c r="J666" s="87"/>
      <c r="K666" s="88"/>
      <c r="L666" s="72"/>
      <c r="M666" s="3"/>
      <c r="N666" s="73"/>
      <c r="O666" s="74">
        <f>IF(G666=0,"",G666/F665)</f>
        <v>0.93333333333333335</v>
      </c>
      <c r="P666" s="75">
        <v>34</v>
      </c>
      <c r="Q666" s="76">
        <f t="shared" si="112"/>
        <v>0.91891891891891897</v>
      </c>
      <c r="R666" s="76">
        <f t="shared" si="113"/>
        <v>8.108108108108103E-2</v>
      </c>
      <c r="T666" s="112"/>
    </row>
    <row r="667" spans="1:20" ht="15.75" customHeight="1">
      <c r="A667" s="64">
        <v>1801</v>
      </c>
      <c r="B667" s="87"/>
      <c r="C667" s="87"/>
      <c r="D667" s="87"/>
      <c r="E667" s="87"/>
      <c r="F667" s="87"/>
      <c r="G667" s="87"/>
      <c r="H667" s="87">
        <v>28</v>
      </c>
      <c r="I667" s="87"/>
      <c r="J667" s="87"/>
      <c r="K667" s="88"/>
      <c r="L667" s="72"/>
      <c r="M667" s="3"/>
      <c r="N667" s="73"/>
      <c r="O667" s="74">
        <f>IF(H667=0,"",H667/G666)</f>
        <v>1</v>
      </c>
      <c r="P667" s="75">
        <v>34</v>
      </c>
      <c r="Q667" s="76">
        <f t="shared" si="112"/>
        <v>1</v>
      </c>
      <c r="R667" s="76">
        <f t="shared" si="113"/>
        <v>0</v>
      </c>
      <c r="T667" s="112"/>
    </row>
    <row r="668" spans="1:20" ht="15.75" customHeight="1">
      <c r="A668" s="64">
        <v>1802</v>
      </c>
      <c r="B668" s="87"/>
      <c r="C668" s="87"/>
      <c r="D668" s="87"/>
      <c r="E668" s="87"/>
      <c r="F668" s="87"/>
      <c r="G668" s="87"/>
      <c r="H668" s="87"/>
      <c r="I668" s="87">
        <v>26</v>
      </c>
      <c r="J668" s="87"/>
      <c r="K668" s="88">
        <v>1</v>
      </c>
      <c r="L668" s="72"/>
      <c r="M668" s="3"/>
      <c r="N668" s="73"/>
      <c r="O668" s="74">
        <f>IF(I668=0,"",I668/H667)</f>
        <v>0.9285714285714286</v>
      </c>
      <c r="P668" s="75">
        <v>34</v>
      </c>
      <c r="Q668" s="76">
        <f t="shared" si="112"/>
        <v>1</v>
      </c>
      <c r="R668" s="76">
        <f t="shared" si="113"/>
        <v>0</v>
      </c>
      <c r="T668" s="112"/>
    </row>
    <row r="669" spans="1:20" ht="15.75" customHeight="1">
      <c r="A669" s="64">
        <v>1901</v>
      </c>
      <c r="B669" s="87"/>
      <c r="C669" s="87"/>
      <c r="D669" s="87"/>
      <c r="E669" s="87"/>
      <c r="F669" s="87"/>
      <c r="G669" s="87"/>
      <c r="H669" s="87"/>
      <c r="I669" s="87"/>
      <c r="J669" s="87">
        <v>26</v>
      </c>
      <c r="K669" s="88">
        <v>13</v>
      </c>
      <c r="L669" s="72"/>
      <c r="M669" s="3"/>
      <c r="N669" s="73"/>
      <c r="O669" s="78">
        <f>IF(J669=0,"",J669/I668)</f>
        <v>1</v>
      </c>
      <c r="P669" s="75">
        <v>33</v>
      </c>
      <c r="Q669" s="79">
        <f t="shared" si="112"/>
        <v>0.97058823529411764</v>
      </c>
      <c r="R669" s="79">
        <f t="shared" si="113"/>
        <v>2.9411764705882359E-2</v>
      </c>
      <c r="T669" s="112"/>
    </row>
    <row r="670" spans="1:20" ht="15.75" customHeight="1">
      <c r="A670" s="64">
        <v>1902</v>
      </c>
      <c r="B670" s="87"/>
      <c r="C670" s="87"/>
      <c r="D670" s="87"/>
      <c r="E670" s="87"/>
      <c r="F670" s="87"/>
      <c r="G670" s="87"/>
      <c r="H670" s="87"/>
      <c r="I670" s="87"/>
      <c r="J670" s="87">
        <v>6</v>
      </c>
      <c r="K670" s="88">
        <v>5</v>
      </c>
      <c r="L670" s="72"/>
      <c r="M670" s="3"/>
      <c r="N670" s="30"/>
      <c r="O670" s="124"/>
      <c r="P670" s="81">
        <v>19</v>
      </c>
      <c r="Q670" s="125"/>
      <c r="R670" s="92"/>
      <c r="T670" s="112"/>
    </row>
    <row r="671" spans="1:20" ht="15.75" customHeight="1">
      <c r="A671" s="64">
        <v>2001</v>
      </c>
      <c r="B671" s="87"/>
      <c r="C671" s="87"/>
      <c r="D671" s="87"/>
      <c r="E671" s="87"/>
      <c r="F671" s="87"/>
      <c r="G671" s="87"/>
      <c r="H671" s="87"/>
      <c r="I671" s="87"/>
      <c r="J671" s="87">
        <v>8</v>
      </c>
      <c r="K671" s="88">
        <v>8</v>
      </c>
      <c r="L671" s="72"/>
      <c r="M671" s="3"/>
      <c r="N671" s="30"/>
      <c r="O671" s="84"/>
      <c r="P671" s="85">
        <v>14</v>
      </c>
      <c r="Q671" s="86"/>
      <c r="R671" s="84"/>
      <c r="T671" s="112"/>
    </row>
    <row r="672" spans="1:20" ht="15.75" customHeight="1">
      <c r="A672" s="64">
        <v>2002</v>
      </c>
      <c r="B672" s="87"/>
      <c r="C672" s="87"/>
      <c r="D672" s="87"/>
      <c r="E672" s="87"/>
      <c r="F672" s="87"/>
      <c r="G672" s="87"/>
      <c r="H672" s="87"/>
      <c r="I672" s="87"/>
      <c r="J672" s="87">
        <v>4</v>
      </c>
      <c r="K672" s="88">
        <v>4</v>
      </c>
      <c r="L672" s="72"/>
      <c r="M672" s="3"/>
      <c r="N672" s="30"/>
      <c r="O672" s="84"/>
      <c r="P672" s="85">
        <v>6</v>
      </c>
      <c r="Q672" s="86"/>
      <c r="R672" s="84"/>
      <c r="T672" s="112"/>
    </row>
    <row r="673" spans="1:20" ht="15.75" customHeight="1">
      <c r="A673" s="64">
        <v>2101</v>
      </c>
      <c r="B673" s="87"/>
      <c r="C673" s="87"/>
      <c r="D673" s="87"/>
      <c r="E673" s="87"/>
      <c r="F673" s="87"/>
      <c r="G673" s="87"/>
      <c r="H673" s="87"/>
      <c r="I673" s="87"/>
      <c r="J673" s="87">
        <v>1</v>
      </c>
      <c r="K673" s="88">
        <v>1</v>
      </c>
      <c r="L673" s="72"/>
      <c r="M673" s="3"/>
      <c r="N673" s="30"/>
      <c r="O673" s="84"/>
      <c r="P673" s="85">
        <v>2</v>
      </c>
      <c r="Q673" s="86"/>
      <c r="R673" s="84"/>
      <c r="T673" s="112"/>
    </row>
    <row r="674" spans="1:20" ht="15.75" customHeight="1">
      <c r="A674" s="64">
        <v>2102</v>
      </c>
      <c r="B674" s="87"/>
      <c r="C674" s="87"/>
      <c r="D674" s="87"/>
      <c r="E674" s="87"/>
      <c r="F674" s="87"/>
      <c r="G674" s="87"/>
      <c r="H674" s="87"/>
      <c r="I674" s="87"/>
      <c r="J674" s="87">
        <v>1</v>
      </c>
      <c r="K674" s="88">
        <v>1</v>
      </c>
      <c r="L674" s="72"/>
      <c r="M674" s="3"/>
      <c r="N674" s="30"/>
      <c r="O674" s="3"/>
      <c r="P674" s="30">
        <v>1</v>
      </c>
      <c r="Q674" s="23"/>
      <c r="R674" s="84"/>
      <c r="T674" s="112"/>
    </row>
    <row r="675" spans="1:20" ht="15.75" customHeight="1">
      <c r="A675" s="64">
        <v>2201</v>
      </c>
      <c r="B675" s="87"/>
      <c r="C675" s="87"/>
      <c r="D675" s="87"/>
      <c r="E675" s="87"/>
      <c r="F675" s="87"/>
      <c r="G675" s="87"/>
      <c r="H675" s="87"/>
      <c r="I675" s="87"/>
      <c r="J675" s="87"/>
      <c r="K675" s="88"/>
      <c r="L675" s="72"/>
      <c r="M675" s="3"/>
      <c r="N675" s="30"/>
      <c r="O675" s="89" t="s">
        <v>83</v>
      </c>
      <c r="P675" s="90">
        <v>25</v>
      </c>
      <c r="Q675" s="120">
        <f>K678</f>
        <v>33</v>
      </c>
      <c r="R675" s="92" t="s">
        <v>11</v>
      </c>
      <c r="T675" s="112"/>
    </row>
    <row r="676" spans="1:20" ht="15.75" customHeight="1">
      <c r="A676" s="64">
        <v>2202</v>
      </c>
      <c r="B676" s="87"/>
      <c r="C676" s="87"/>
      <c r="D676" s="87"/>
      <c r="E676" s="87"/>
      <c r="F676" s="87"/>
      <c r="G676" s="87"/>
      <c r="H676" s="87"/>
      <c r="I676" s="87"/>
      <c r="J676" s="87"/>
      <c r="K676" s="88"/>
      <c r="L676" s="72"/>
      <c r="M676" s="3"/>
      <c r="N676" s="30"/>
      <c r="O676" s="93" t="s">
        <v>85</v>
      </c>
      <c r="P676" s="94">
        <f>P675/B661</f>
        <v>0.45454545454545453</v>
      </c>
      <c r="Q676" s="121">
        <f>P675/Q675</f>
        <v>0.75757575757575757</v>
      </c>
      <c r="R676" s="96" t="s">
        <v>86</v>
      </c>
      <c r="T676" s="112"/>
    </row>
    <row r="677" spans="1:20" ht="15.75" customHeight="1">
      <c r="A677" s="64">
        <v>2301</v>
      </c>
      <c r="B677" s="87"/>
      <c r="C677" s="87"/>
      <c r="D677" s="87"/>
      <c r="E677" s="87"/>
      <c r="F677" s="87"/>
      <c r="G677" s="87"/>
      <c r="H677" s="87"/>
      <c r="I677" s="87"/>
      <c r="J677" s="87"/>
      <c r="K677" s="88"/>
      <c r="L677" s="97"/>
      <c r="M677" s="98"/>
      <c r="N677" s="99"/>
      <c r="O677" s="98"/>
      <c r="P677" s="99"/>
      <c r="Q677" s="99"/>
      <c r="R677" s="122"/>
      <c r="T677" s="112"/>
    </row>
    <row r="678" spans="1:20" ht="18" customHeight="1">
      <c r="A678" s="29"/>
      <c r="B678" s="30"/>
      <c r="C678" s="30"/>
      <c r="D678" s="288" t="s">
        <v>111</v>
      </c>
      <c r="E678" s="289"/>
      <c r="F678" s="289"/>
      <c r="G678" s="289"/>
      <c r="H678" s="289"/>
      <c r="I678" s="289"/>
      <c r="J678" s="290"/>
      <c r="K678" s="101">
        <f>SUM(K661:K674)</f>
        <v>33</v>
      </c>
      <c r="L678" s="102">
        <f>IF((K669+K668)=0,"",(K669+K668)/B661)</f>
        <v>0.25454545454545452</v>
      </c>
      <c r="M678" s="102">
        <f>IF(K678=0,"",K678/B661)</f>
        <v>0.6</v>
      </c>
      <c r="N678" s="102">
        <f>IF(K669=0,"",M678-L678)</f>
        <v>0.34545454545454546</v>
      </c>
      <c r="O678" s="3"/>
      <c r="P678" s="30"/>
      <c r="Q678" s="23"/>
      <c r="R678" s="3"/>
      <c r="T678" s="112"/>
    </row>
    <row r="679" spans="1:20" ht="14.25" customHeight="1">
      <c r="T679" s="112"/>
    </row>
    <row r="680" spans="1:20" ht="14.25" customHeight="1">
      <c r="L680" s="3"/>
      <c r="M680" s="3"/>
      <c r="O680" s="3"/>
      <c r="T680" s="112"/>
    </row>
    <row r="681" spans="1:20" ht="26.25" customHeight="1">
      <c r="A681" s="2"/>
      <c r="B681" s="296" t="s">
        <v>99</v>
      </c>
      <c r="C681" s="297"/>
      <c r="D681" s="297"/>
      <c r="E681" s="297"/>
      <c r="F681" s="297"/>
      <c r="G681" s="297"/>
      <c r="H681" s="298" t="s">
        <v>97</v>
      </c>
      <c r="I681" s="292"/>
      <c r="J681" s="292"/>
      <c r="K681" s="30"/>
      <c r="L681" s="3"/>
      <c r="M681" s="3"/>
      <c r="N681" s="30"/>
      <c r="O681" s="3"/>
      <c r="P681" s="30"/>
      <c r="Q681" s="30"/>
      <c r="R681" s="30"/>
      <c r="T681" s="112"/>
    </row>
    <row r="682" spans="1:20" ht="20.25" customHeight="1">
      <c r="A682" s="293" t="s">
        <v>10</v>
      </c>
      <c r="B682" s="294" t="s">
        <v>100</v>
      </c>
      <c r="C682" s="289"/>
      <c r="D682" s="289"/>
      <c r="E682" s="289"/>
      <c r="F682" s="289"/>
      <c r="G682" s="289"/>
      <c r="H682" s="289"/>
      <c r="I682" s="289"/>
      <c r="J682" s="290"/>
      <c r="K682" s="310" t="s">
        <v>11</v>
      </c>
      <c r="L682" s="286" t="s">
        <v>3</v>
      </c>
      <c r="M682" s="286" t="s">
        <v>4</v>
      </c>
      <c r="N682" s="284" t="s">
        <v>5</v>
      </c>
      <c r="O682" s="286" t="s">
        <v>6</v>
      </c>
      <c r="P682" s="287" t="s">
        <v>7</v>
      </c>
      <c r="Q682" s="287" t="s">
        <v>8</v>
      </c>
      <c r="R682" s="286" t="s">
        <v>101</v>
      </c>
      <c r="T682" s="112"/>
    </row>
    <row r="683" spans="1:20" ht="15.75" customHeight="1">
      <c r="A683" s="285"/>
      <c r="B683" s="64" t="s">
        <v>102</v>
      </c>
      <c r="C683" s="64" t="s">
        <v>103</v>
      </c>
      <c r="D683" s="64" t="s">
        <v>104</v>
      </c>
      <c r="E683" s="64" t="s">
        <v>105</v>
      </c>
      <c r="F683" s="64" t="s">
        <v>106</v>
      </c>
      <c r="G683" s="64" t="s">
        <v>107</v>
      </c>
      <c r="H683" s="64" t="s">
        <v>108</v>
      </c>
      <c r="I683" s="64" t="s">
        <v>109</v>
      </c>
      <c r="J683" s="64" t="s">
        <v>110</v>
      </c>
      <c r="K683" s="311"/>
      <c r="L683" s="285"/>
      <c r="M683" s="285"/>
      <c r="N683" s="285"/>
      <c r="O683" s="285"/>
      <c r="P683" s="285"/>
      <c r="Q683" s="285"/>
      <c r="R683" s="285"/>
      <c r="T683" s="112"/>
    </row>
    <row r="684" spans="1:20" ht="15.75" customHeight="1">
      <c r="A684" s="64">
        <v>1502</v>
      </c>
      <c r="B684" s="65">
        <v>93</v>
      </c>
      <c r="C684" s="87"/>
      <c r="D684" s="87"/>
      <c r="E684" s="87"/>
      <c r="F684" s="87"/>
      <c r="G684" s="87"/>
      <c r="H684" s="87"/>
      <c r="I684" s="87"/>
      <c r="J684" s="87"/>
      <c r="K684" s="88"/>
      <c r="L684" s="67"/>
      <c r="M684" s="49"/>
      <c r="N684" s="68"/>
      <c r="O684" s="107"/>
      <c r="P684" s="70">
        <f>B684</f>
        <v>93</v>
      </c>
      <c r="Q684" s="108"/>
      <c r="R684" s="107"/>
      <c r="T684" s="112"/>
    </row>
    <row r="685" spans="1:20" ht="15.75" customHeight="1">
      <c r="A685" s="64">
        <v>1601</v>
      </c>
      <c r="B685" s="87"/>
      <c r="C685" s="87">
        <v>69</v>
      </c>
      <c r="D685" s="87"/>
      <c r="E685" s="87"/>
      <c r="F685" s="87"/>
      <c r="G685" s="87"/>
      <c r="H685" s="87"/>
      <c r="I685" s="87"/>
      <c r="J685" s="87"/>
      <c r="K685" s="88"/>
      <c r="L685" s="72"/>
      <c r="M685" s="3"/>
      <c r="N685" s="73"/>
      <c r="O685" s="74">
        <f>IF(C685=0,"",C685/B684)</f>
        <v>0.74193548387096775</v>
      </c>
      <c r="P685" s="75">
        <v>69</v>
      </c>
      <c r="Q685" s="76">
        <f t="shared" ref="Q685:Q692" si="114">IF(P685=0,"",P685/P684)</f>
        <v>0.74193548387096775</v>
      </c>
      <c r="R685" s="76">
        <f t="shared" ref="R685:R692" si="115">IF(P685=0,"",100%-Q685)</f>
        <v>0.25806451612903225</v>
      </c>
      <c r="T685" s="112"/>
    </row>
    <row r="686" spans="1:20" ht="15.75" customHeight="1">
      <c r="A686" s="64">
        <v>1602</v>
      </c>
      <c r="B686" s="87"/>
      <c r="C686" s="87"/>
      <c r="D686" s="87">
        <v>63</v>
      </c>
      <c r="E686" s="87"/>
      <c r="F686" s="87"/>
      <c r="G686" s="87"/>
      <c r="H686" s="87"/>
      <c r="I686" s="87"/>
      <c r="J686" s="87"/>
      <c r="K686" s="88"/>
      <c r="L686" s="72"/>
      <c r="M686" s="3"/>
      <c r="N686" s="73"/>
      <c r="O686" s="74">
        <f>IF(D686=0,"",D686/C685)</f>
        <v>0.91304347826086951</v>
      </c>
      <c r="P686" s="75">
        <v>67</v>
      </c>
      <c r="Q686" s="76">
        <f t="shared" si="114"/>
        <v>0.97101449275362317</v>
      </c>
      <c r="R686" s="76">
        <f t="shared" si="115"/>
        <v>2.8985507246376829E-2</v>
      </c>
      <c r="T686" s="77">
        <f>P686/P684</f>
        <v>0.72043010752688175</v>
      </c>
    </row>
    <row r="687" spans="1:20" ht="15.75" customHeight="1">
      <c r="A687" s="64">
        <v>1701</v>
      </c>
      <c r="B687" s="87"/>
      <c r="C687" s="87"/>
      <c r="D687" s="87"/>
      <c r="E687" s="87">
        <v>54</v>
      </c>
      <c r="F687" s="87"/>
      <c r="G687" s="87"/>
      <c r="H687" s="87"/>
      <c r="I687" s="87"/>
      <c r="J687" s="87"/>
      <c r="K687" s="88"/>
      <c r="L687" s="72"/>
      <c r="M687" s="3"/>
      <c r="N687" s="73"/>
      <c r="O687" s="74">
        <f>IF(E687=0,"",E687/D686)</f>
        <v>0.8571428571428571</v>
      </c>
      <c r="P687" s="75">
        <v>67</v>
      </c>
      <c r="Q687" s="76">
        <f t="shared" si="114"/>
        <v>1</v>
      </c>
      <c r="R687" s="76">
        <f t="shared" si="115"/>
        <v>0</v>
      </c>
      <c r="T687" s="112"/>
    </row>
    <row r="688" spans="1:20" ht="15.75" customHeight="1">
      <c r="A688" s="64">
        <v>1702</v>
      </c>
      <c r="B688" s="87"/>
      <c r="C688" s="87"/>
      <c r="D688" s="87"/>
      <c r="E688" s="87"/>
      <c r="F688" s="87">
        <v>47</v>
      </c>
      <c r="G688" s="87"/>
      <c r="H688" s="87"/>
      <c r="I688" s="87"/>
      <c r="J688" s="87"/>
      <c r="K688" s="88"/>
      <c r="L688" s="72"/>
      <c r="M688" s="3"/>
      <c r="N688" s="73"/>
      <c r="O688" s="74">
        <f>IF(F688=0,"",F688/E687)</f>
        <v>0.87037037037037035</v>
      </c>
      <c r="P688" s="75">
        <v>62</v>
      </c>
      <c r="Q688" s="76">
        <f t="shared" si="114"/>
        <v>0.92537313432835822</v>
      </c>
      <c r="R688" s="76">
        <f t="shared" si="115"/>
        <v>7.4626865671641784E-2</v>
      </c>
      <c r="T688" s="112"/>
    </row>
    <row r="689" spans="1:20" ht="15.75" customHeight="1">
      <c r="A689" s="64">
        <v>1801</v>
      </c>
      <c r="B689" s="87"/>
      <c r="C689" s="87"/>
      <c r="D689" s="87"/>
      <c r="E689" s="87"/>
      <c r="F689" s="87"/>
      <c r="G689" s="87">
        <v>40</v>
      </c>
      <c r="H689" s="87"/>
      <c r="I689" s="87"/>
      <c r="J689" s="87"/>
      <c r="K689" s="88"/>
      <c r="L689" s="72"/>
      <c r="M689" s="3"/>
      <c r="N689" s="73"/>
      <c r="O689" s="74">
        <f>IF(G689=0,"",G689/F688)</f>
        <v>0.85106382978723405</v>
      </c>
      <c r="P689" s="75">
        <v>61</v>
      </c>
      <c r="Q689" s="76">
        <f t="shared" si="114"/>
        <v>0.9838709677419355</v>
      </c>
      <c r="R689" s="76">
        <f t="shared" si="115"/>
        <v>1.6129032258064502E-2</v>
      </c>
      <c r="T689" s="112"/>
    </row>
    <row r="690" spans="1:20" ht="15.75" customHeight="1">
      <c r="A690" s="64">
        <v>1802</v>
      </c>
      <c r="B690" s="87"/>
      <c r="C690" s="87"/>
      <c r="D690" s="87"/>
      <c r="E690" s="87"/>
      <c r="F690" s="87"/>
      <c r="G690" s="87"/>
      <c r="H690" s="87">
        <v>40</v>
      </c>
      <c r="I690" s="87"/>
      <c r="J690" s="87"/>
      <c r="K690" s="88"/>
      <c r="L690" s="72"/>
      <c r="M690" s="3"/>
      <c r="N690" s="73"/>
      <c r="O690" s="74">
        <f>IF(H690=0,"",H690/G689)</f>
        <v>1</v>
      </c>
      <c r="P690" s="75">
        <v>57</v>
      </c>
      <c r="Q690" s="76">
        <f t="shared" si="114"/>
        <v>0.93442622950819676</v>
      </c>
      <c r="R690" s="76">
        <f t="shared" si="115"/>
        <v>6.557377049180324E-2</v>
      </c>
      <c r="T690" s="112"/>
    </row>
    <row r="691" spans="1:20" ht="15.75" customHeight="1">
      <c r="A691" s="64">
        <v>1901</v>
      </c>
      <c r="B691" s="87"/>
      <c r="C691" s="87"/>
      <c r="D691" s="87"/>
      <c r="E691" s="87"/>
      <c r="F691" s="87"/>
      <c r="G691" s="87"/>
      <c r="H691" s="87"/>
      <c r="I691" s="87">
        <v>40</v>
      </c>
      <c r="J691" s="87"/>
      <c r="K691" s="88"/>
      <c r="L691" s="72"/>
      <c r="M691" s="3"/>
      <c r="N691" s="73"/>
      <c r="O691" s="74">
        <f>IF(I691=0,"",I691/H690)</f>
        <v>1</v>
      </c>
      <c r="P691" s="75">
        <v>56</v>
      </c>
      <c r="Q691" s="76">
        <f t="shared" si="114"/>
        <v>0.98245614035087714</v>
      </c>
      <c r="R691" s="76">
        <f t="shared" si="115"/>
        <v>1.7543859649122862E-2</v>
      </c>
      <c r="T691" s="112"/>
    </row>
    <row r="692" spans="1:20" ht="15.75" customHeight="1">
      <c r="A692" s="64">
        <v>1902</v>
      </c>
      <c r="B692" s="87"/>
      <c r="C692" s="87"/>
      <c r="D692" s="87"/>
      <c r="E692" s="87"/>
      <c r="F692" s="87"/>
      <c r="G692" s="87"/>
      <c r="H692" s="87"/>
      <c r="I692" s="87"/>
      <c r="J692" s="87">
        <v>36</v>
      </c>
      <c r="K692" s="88">
        <v>14</v>
      </c>
      <c r="L692" s="72"/>
      <c r="M692" s="3"/>
      <c r="N692" s="73"/>
      <c r="O692" s="78">
        <f>IF(J692=0,"",J692/I691)</f>
        <v>0.9</v>
      </c>
      <c r="P692" s="75">
        <v>56</v>
      </c>
      <c r="Q692" s="79">
        <f t="shared" si="114"/>
        <v>1</v>
      </c>
      <c r="R692" s="79">
        <f t="shared" si="115"/>
        <v>0</v>
      </c>
      <c r="T692" s="112"/>
    </row>
    <row r="693" spans="1:20" ht="15.75" customHeight="1">
      <c r="A693" s="64">
        <v>2001</v>
      </c>
      <c r="B693" s="87"/>
      <c r="C693" s="87"/>
      <c r="D693" s="87"/>
      <c r="E693" s="87"/>
      <c r="F693" s="87"/>
      <c r="G693" s="87"/>
      <c r="H693" s="87"/>
      <c r="I693" s="87"/>
      <c r="J693" s="87">
        <v>15</v>
      </c>
      <c r="K693" s="88">
        <v>15</v>
      </c>
      <c r="L693" s="72"/>
      <c r="M693" s="3"/>
      <c r="N693" s="30"/>
      <c r="O693" s="124"/>
      <c r="P693" s="81">
        <v>38</v>
      </c>
      <c r="Q693" s="125"/>
      <c r="R693" s="92"/>
      <c r="T693" s="112"/>
    </row>
    <row r="694" spans="1:20" ht="15.75" customHeight="1">
      <c r="A694" s="64">
        <v>2002</v>
      </c>
      <c r="B694" s="87"/>
      <c r="C694" s="87"/>
      <c r="D694" s="87"/>
      <c r="E694" s="87"/>
      <c r="F694" s="87"/>
      <c r="G694" s="87"/>
      <c r="H694" s="87"/>
      <c r="I694" s="87"/>
      <c r="J694" s="87">
        <v>13</v>
      </c>
      <c r="K694" s="88">
        <v>13</v>
      </c>
      <c r="L694" s="72"/>
      <c r="M694" s="3"/>
      <c r="N694" s="30"/>
      <c r="O694" s="84"/>
      <c r="P694" s="85">
        <v>25</v>
      </c>
      <c r="Q694" s="86"/>
      <c r="R694" s="84"/>
      <c r="T694" s="112"/>
    </row>
    <row r="695" spans="1:20" ht="15.75" customHeight="1">
      <c r="A695" s="64">
        <v>2101</v>
      </c>
      <c r="B695" s="87"/>
      <c r="C695" s="87"/>
      <c r="D695" s="87"/>
      <c r="E695" s="87"/>
      <c r="F695" s="87"/>
      <c r="G695" s="87"/>
      <c r="H695" s="87"/>
      <c r="I695" s="87"/>
      <c r="J695" s="87">
        <v>7</v>
      </c>
      <c r="K695" s="88">
        <v>5</v>
      </c>
      <c r="L695" s="72"/>
      <c r="M695" s="3"/>
      <c r="N695" s="30"/>
      <c r="O695" s="84"/>
      <c r="P695" s="85">
        <v>10</v>
      </c>
      <c r="Q695" s="86"/>
      <c r="R695" s="84"/>
      <c r="T695" s="112"/>
    </row>
    <row r="696" spans="1:20" ht="15.75" customHeight="1">
      <c r="A696" s="64">
        <v>2102</v>
      </c>
      <c r="B696" s="87"/>
      <c r="C696" s="87"/>
      <c r="D696" s="87"/>
      <c r="E696" s="87"/>
      <c r="F696" s="87"/>
      <c r="G696" s="87"/>
      <c r="H696" s="87"/>
      <c r="I696" s="87"/>
      <c r="J696" s="87">
        <v>7</v>
      </c>
      <c r="K696" s="88">
        <v>4</v>
      </c>
      <c r="L696" s="72"/>
      <c r="M696" s="3"/>
      <c r="N696" s="30"/>
      <c r="O696" s="84"/>
      <c r="P696" s="85">
        <v>7</v>
      </c>
      <c r="Q696" s="86"/>
      <c r="R696" s="84"/>
      <c r="T696" s="112"/>
    </row>
    <row r="697" spans="1:20" ht="15.75" customHeight="1">
      <c r="A697" s="64">
        <v>2201</v>
      </c>
      <c r="B697" s="87"/>
      <c r="C697" s="87"/>
      <c r="D697" s="87"/>
      <c r="E697" s="87"/>
      <c r="F697" s="87"/>
      <c r="G697" s="87"/>
      <c r="H697" s="87"/>
      <c r="I697" s="87"/>
      <c r="J697" s="87">
        <v>1</v>
      </c>
      <c r="K697" s="88"/>
      <c r="L697" s="72"/>
      <c r="M697" s="3"/>
      <c r="N697" s="30"/>
      <c r="O697" s="3"/>
      <c r="P697" s="30">
        <v>1</v>
      </c>
      <c r="Q697" s="23"/>
      <c r="R697" s="84"/>
      <c r="T697" s="112"/>
    </row>
    <row r="698" spans="1:20" ht="15.75" customHeight="1">
      <c r="A698" s="64">
        <v>2202</v>
      </c>
      <c r="B698" s="87"/>
      <c r="C698" s="87"/>
      <c r="D698" s="87"/>
      <c r="E698" s="87"/>
      <c r="F698" s="87"/>
      <c r="G698" s="87"/>
      <c r="H698" s="87"/>
      <c r="I698" s="87"/>
      <c r="J698" s="87"/>
      <c r="K698" s="88"/>
      <c r="L698" s="72"/>
      <c r="M698" s="3"/>
      <c r="N698" s="30"/>
      <c r="O698" s="89" t="s">
        <v>83</v>
      </c>
      <c r="P698" s="90">
        <v>47</v>
      </c>
      <c r="Q698" s="120">
        <f>K701</f>
        <v>51</v>
      </c>
      <c r="R698" s="92" t="s">
        <v>11</v>
      </c>
      <c r="T698" s="112"/>
    </row>
    <row r="699" spans="1:20" ht="15.75" customHeight="1">
      <c r="A699" s="64">
        <v>2301</v>
      </c>
      <c r="B699" s="87"/>
      <c r="C699" s="87"/>
      <c r="D699" s="87"/>
      <c r="E699" s="87"/>
      <c r="F699" s="87"/>
      <c r="G699" s="87"/>
      <c r="H699" s="87"/>
      <c r="I699" s="87"/>
      <c r="J699" s="87"/>
      <c r="K699" s="88"/>
      <c r="L699" s="72"/>
      <c r="M699" s="3"/>
      <c r="N699" s="30"/>
      <c r="O699" s="93" t="s">
        <v>85</v>
      </c>
      <c r="P699" s="94">
        <f>P698/B684</f>
        <v>0.5053763440860215</v>
      </c>
      <c r="Q699" s="121">
        <f>P698/Q698</f>
        <v>0.92156862745098034</v>
      </c>
      <c r="R699" s="96" t="s">
        <v>86</v>
      </c>
      <c r="T699" s="112"/>
    </row>
    <row r="700" spans="1:20" ht="15.75" customHeight="1">
      <c r="A700" s="64">
        <v>2302</v>
      </c>
      <c r="B700" s="87"/>
      <c r="C700" s="87"/>
      <c r="D700" s="87"/>
      <c r="E700" s="87"/>
      <c r="F700" s="87"/>
      <c r="G700" s="87"/>
      <c r="H700" s="87"/>
      <c r="I700" s="87"/>
      <c r="J700" s="87"/>
      <c r="K700" s="88"/>
      <c r="L700" s="97"/>
      <c r="M700" s="98"/>
      <c r="N700" s="99"/>
      <c r="O700" s="98"/>
      <c r="P700" s="99"/>
      <c r="Q700" s="99"/>
      <c r="R700" s="122"/>
      <c r="T700" s="112"/>
    </row>
    <row r="701" spans="1:20" ht="18" customHeight="1">
      <c r="A701" s="29"/>
      <c r="B701" s="30"/>
      <c r="C701" s="30"/>
      <c r="D701" s="288" t="s">
        <v>111</v>
      </c>
      <c r="E701" s="289"/>
      <c r="F701" s="289"/>
      <c r="G701" s="289"/>
      <c r="H701" s="289"/>
      <c r="I701" s="289"/>
      <c r="J701" s="290"/>
      <c r="K701" s="101">
        <f>SUM(K684:K697)</f>
        <v>51</v>
      </c>
      <c r="L701" s="102">
        <f>IF(K692=0,"",K692/B684)</f>
        <v>0.15053763440860216</v>
      </c>
      <c r="M701" s="102">
        <f>IF(K701=0,"",K701/B684)</f>
        <v>0.54838709677419351</v>
      </c>
      <c r="N701" s="102">
        <f>IF(K692=0,"",M701-L701)</f>
        <v>0.39784946236559138</v>
      </c>
      <c r="O701" s="3"/>
      <c r="P701" s="30"/>
      <c r="Q701" s="23"/>
      <c r="R701" s="3"/>
      <c r="T701" s="112"/>
    </row>
    <row r="702" spans="1:20" ht="14.25" customHeight="1">
      <c r="L702" s="3"/>
      <c r="M702" s="3"/>
      <c r="O702" s="3"/>
      <c r="T702" s="112"/>
    </row>
    <row r="703" spans="1:20" ht="14.25" customHeight="1">
      <c r="L703" s="3"/>
      <c r="M703" s="3"/>
      <c r="O703" s="3"/>
      <c r="T703" s="112"/>
    </row>
    <row r="704" spans="1:20" ht="26.25" customHeight="1">
      <c r="A704" s="2"/>
      <c r="B704" s="296" t="s">
        <v>99</v>
      </c>
      <c r="C704" s="297"/>
      <c r="D704" s="297"/>
      <c r="E704" s="297"/>
      <c r="F704" s="297"/>
      <c r="G704" s="297"/>
      <c r="H704" s="298" t="s">
        <v>98</v>
      </c>
      <c r="I704" s="292"/>
      <c r="J704" s="292"/>
      <c r="K704" s="30"/>
      <c r="L704" s="3"/>
      <c r="M704" s="3"/>
      <c r="N704" s="30"/>
      <c r="O704" s="3"/>
      <c r="P704" s="30"/>
      <c r="Q704" s="30"/>
      <c r="R704" s="30"/>
      <c r="T704" s="112"/>
    </row>
    <row r="705" spans="1:20" ht="20.25" customHeight="1">
      <c r="A705" s="293" t="s">
        <v>10</v>
      </c>
      <c r="B705" s="294" t="s">
        <v>100</v>
      </c>
      <c r="C705" s="289"/>
      <c r="D705" s="289"/>
      <c r="E705" s="289"/>
      <c r="F705" s="289"/>
      <c r="G705" s="289"/>
      <c r="H705" s="289"/>
      <c r="I705" s="289"/>
      <c r="J705" s="290"/>
      <c r="K705" s="310" t="s">
        <v>11</v>
      </c>
      <c r="L705" s="286" t="s">
        <v>3</v>
      </c>
      <c r="M705" s="286" t="s">
        <v>4</v>
      </c>
      <c r="N705" s="284" t="s">
        <v>5</v>
      </c>
      <c r="O705" s="286" t="s">
        <v>6</v>
      </c>
      <c r="P705" s="287" t="s">
        <v>7</v>
      </c>
      <c r="Q705" s="287" t="s">
        <v>8</v>
      </c>
      <c r="R705" s="286" t="s">
        <v>101</v>
      </c>
      <c r="T705" s="112"/>
    </row>
    <row r="706" spans="1:20" ht="15.75" customHeight="1">
      <c r="A706" s="285"/>
      <c r="B706" s="64" t="s">
        <v>102</v>
      </c>
      <c r="C706" s="64" t="s">
        <v>103</v>
      </c>
      <c r="D706" s="64" t="s">
        <v>104</v>
      </c>
      <c r="E706" s="64" t="s">
        <v>105</v>
      </c>
      <c r="F706" s="64" t="s">
        <v>106</v>
      </c>
      <c r="G706" s="64" t="s">
        <v>107</v>
      </c>
      <c r="H706" s="64" t="s">
        <v>108</v>
      </c>
      <c r="I706" s="64" t="s">
        <v>109</v>
      </c>
      <c r="J706" s="64" t="s">
        <v>110</v>
      </c>
      <c r="K706" s="311"/>
      <c r="L706" s="285"/>
      <c r="M706" s="285"/>
      <c r="N706" s="285"/>
      <c r="O706" s="285"/>
      <c r="P706" s="285"/>
      <c r="Q706" s="285"/>
      <c r="R706" s="285"/>
      <c r="T706" s="112"/>
    </row>
    <row r="707" spans="1:20" ht="15.75" customHeight="1">
      <c r="A707" s="64">
        <v>1601</v>
      </c>
      <c r="B707" s="65">
        <v>61</v>
      </c>
      <c r="C707" s="87"/>
      <c r="D707" s="87"/>
      <c r="E707" s="87"/>
      <c r="F707" s="87"/>
      <c r="G707" s="87"/>
      <c r="H707" s="87"/>
      <c r="I707" s="87"/>
      <c r="J707" s="87"/>
      <c r="K707" s="88"/>
      <c r="L707" s="67"/>
      <c r="M707" s="49"/>
      <c r="N707" s="68"/>
      <c r="O707" s="107"/>
      <c r="P707" s="70">
        <f>B707</f>
        <v>61</v>
      </c>
      <c r="Q707" s="108"/>
      <c r="R707" s="107"/>
      <c r="T707" s="112"/>
    </row>
    <row r="708" spans="1:20" ht="15.75" customHeight="1">
      <c r="A708" s="64">
        <v>1602</v>
      </c>
      <c r="B708" s="87"/>
      <c r="C708" s="87">
        <v>45</v>
      </c>
      <c r="D708" s="87"/>
      <c r="E708" s="87"/>
      <c r="F708" s="87"/>
      <c r="G708" s="87"/>
      <c r="H708" s="87"/>
      <c r="I708" s="87"/>
      <c r="J708" s="87"/>
      <c r="K708" s="88"/>
      <c r="L708" s="72"/>
      <c r="M708" s="3"/>
      <c r="N708" s="73"/>
      <c r="O708" s="74">
        <f>IF(C708=0,"",C708/B707)</f>
        <v>0.73770491803278693</v>
      </c>
      <c r="P708" s="75">
        <v>45</v>
      </c>
      <c r="Q708" s="76">
        <f t="shared" ref="Q708:Q715" si="116">IF(P708=0,"",P708/P707)</f>
        <v>0.73770491803278693</v>
      </c>
      <c r="R708" s="76">
        <f t="shared" ref="R708:R715" si="117">IF(P708=0,"",100%-Q708)</f>
        <v>0.26229508196721307</v>
      </c>
      <c r="T708" s="112"/>
    </row>
    <row r="709" spans="1:20" ht="15.75" customHeight="1">
      <c r="A709" s="64">
        <v>1701</v>
      </c>
      <c r="B709" s="87"/>
      <c r="C709" s="87"/>
      <c r="D709" s="87">
        <v>36</v>
      </c>
      <c r="E709" s="87"/>
      <c r="F709" s="87"/>
      <c r="G709" s="87"/>
      <c r="H709" s="87"/>
      <c r="I709" s="87"/>
      <c r="J709" s="87"/>
      <c r="K709" s="88"/>
      <c r="L709" s="72"/>
      <c r="M709" s="3"/>
      <c r="N709" s="73"/>
      <c r="O709" s="74">
        <f>IF(D709=0,"",D709/C708)</f>
        <v>0.8</v>
      </c>
      <c r="P709" s="75">
        <v>44</v>
      </c>
      <c r="Q709" s="76">
        <f t="shared" si="116"/>
        <v>0.97777777777777775</v>
      </c>
      <c r="R709" s="76">
        <f t="shared" si="117"/>
        <v>2.2222222222222254E-2</v>
      </c>
      <c r="T709" s="77">
        <f>P709/P707</f>
        <v>0.72131147540983609</v>
      </c>
    </row>
    <row r="710" spans="1:20" ht="15.75" customHeight="1">
      <c r="A710" s="64">
        <v>1702</v>
      </c>
      <c r="B710" s="87"/>
      <c r="C710" s="87"/>
      <c r="D710" s="87"/>
      <c r="E710" s="87">
        <v>32</v>
      </c>
      <c r="F710" s="87"/>
      <c r="G710" s="87"/>
      <c r="H710" s="87"/>
      <c r="I710" s="87"/>
      <c r="J710" s="87"/>
      <c r="K710" s="88"/>
      <c r="L710" s="72"/>
      <c r="M710" s="3"/>
      <c r="N710" s="73"/>
      <c r="O710" s="74">
        <f>IF(E710=0,"",E710/D709)</f>
        <v>0.88888888888888884</v>
      </c>
      <c r="P710" s="75">
        <v>43</v>
      </c>
      <c r="Q710" s="76">
        <f t="shared" si="116"/>
        <v>0.97727272727272729</v>
      </c>
      <c r="R710" s="76">
        <f t="shared" si="117"/>
        <v>2.2727272727272707E-2</v>
      </c>
      <c r="T710" s="112"/>
    </row>
    <row r="711" spans="1:20" ht="15.75" customHeight="1">
      <c r="A711" s="64">
        <v>1801</v>
      </c>
      <c r="B711" s="87"/>
      <c r="C711" s="87"/>
      <c r="D711" s="87"/>
      <c r="E711" s="87"/>
      <c r="F711" s="87">
        <v>27</v>
      </c>
      <c r="G711" s="87"/>
      <c r="H711" s="87"/>
      <c r="I711" s="87"/>
      <c r="J711" s="87"/>
      <c r="K711" s="88"/>
      <c r="L711" s="72"/>
      <c r="M711" s="3"/>
      <c r="N711" s="73"/>
      <c r="O711" s="74">
        <f>IF(F711=0,"",F711/E710)</f>
        <v>0.84375</v>
      </c>
      <c r="P711" s="75">
        <v>41</v>
      </c>
      <c r="Q711" s="76">
        <f t="shared" si="116"/>
        <v>0.95348837209302328</v>
      </c>
      <c r="R711" s="76">
        <f t="shared" si="117"/>
        <v>4.6511627906976716E-2</v>
      </c>
      <c r="T711" s="112"/>
    </row>
    <row r="712" spans="1:20" ht="15.75" customHeight="1">
      <c r="A712" s="64">
        <v>1802</v>
      </c>
      <c r="B712" s="87"/>
      <c r="C712" s="87"/>
      <c r="D712" s="87"/>
      <c r="E712" s="87"/>
      <c r="F712" s="87"/>
      <c r="G712" s="87">
        <v>24</v>
      </c>
      <c r="H712" s="87"/>
      <c r="I712" s="87"/>
      <c r="J712" s="87"/>
      <c r="K712" s="88"/>
      <c r="L712" s="72"/>
      <c r="M712" s="3"/>
      <c r="N712" s="73"/>
      <c r="O712" s="74">
        <f>IF(G712=0,"",G712/F711)</f>
        <v>0.88888888888888884</v>
      </c>
      <c r="P712" s="75">
        <v>41</v>
      </c>
      <c r="Q712" s="76">
        <f t="shared" si="116"/>
        <v>1</v>
      </c>
      <c r="R712" s="76">
        <f t="shared" si="117"/>
        <v>0</v>
      </c>
      <c r="T712" s="112"/>
    </row>
    <row r="713" spans="1:20" ht="15.75" customHeight="1">
      <c r="A713" s="64">
        <v>1901</v>
      </c>
      <c r="B713" s="87"/>
      <c r="C713" s="87"/>
      <c r="D713" s="87"/>
      <c r="E713" s="87"/>
      <c r="F713" s="87"/>
      <c r="G713" s="87"/>
      <c r="H713" s="87">
        <v>24</v>
      </c>
      <c r="I713" s="87"/>
      <c r="J713" s="87"/>
      <c r="K713" s="88"/>
      <c r="L713" s="72"/>
      <c r="M713" s="3"/>
      <c r="N713" s="73"/>
      <c r="O713" s="74">
        <f>IF(H713=0,"",H713/G712)</f>
        <v>1</v>
      </c>
      <c r="P713" s="75">
        <v>40</v>
      </c>
      <c r="Q713" s="76">
        <f t="shared" si="116"/>
        <v>0.97560975609756095</v>
      </c>
      <c r="R713" s="76">
        <f t="shared" si="117"/>
        <v>2.4390243902439046E-2</v>
      </c>
      <c r="T713" s="112"/>
    </row>
    <row r="714" spans="1:20" ht="15.75" customHeight="1">
      <c r="A714" s="64">
        <v>1902</v>
      </c>
      <c r="B714" s="87"/>
      <c r="C714" s="87"/>
      <c r="D714" s="87"/>
      <c r="E714" s="87"/>
      <c r="F714" s="87"/>
      <c r="G714" s="87"/>
      <c r="H714" s="87"/>
      <c r="I714" s="87">
        <v>23</v>
      </c>
      <c r="J714" s="87"/>
      <c r="K714" s="88"/>
      <c r="L714" s="72"/>
      <c r="M714" s="3"/>
      <c r="N714" s="73"/>
      <c r="O714" s="74">
        <f>IF(I714=0,"",I714/H713)</f>
        <v>0.95833333333333337</v>
      </c>
      <c r="P714" s="75">
        <v>38</v>
      </c>
      <c r="Q714" s="76">
        <f t="shared" si="116"/>
        <v>0.95</v>
      </c>
      <c r="R714" s="76">
        <f t="shared" si="117"/>
        <v>5.0000000000000044E-2</v>
      </c>
      <c r="T714" s="112"/>
    </row>
    <row r="715" spans="1:20" ht="15.75" customHeight="1">
      <c r="A715" s="64">
        <v>2001</v>
      </c>
      <c r="B715" s="87"/>
      <c r="C715" s="87"/>
      <c r="D715" s="87"/>
      <c r="E715" s="87"/>
      <c r="F715" s="87"/>
      <c r="G715" s="87"/>
      <c r="H715" s="87"/>
      <c r="I715" s="87"/>
      <c r="J715" s="87">
        <v>21</v>
      </c>
      <c r="K715" s="88">
        <v>5</v>
      </c>
      <c r="L715" s="72"/>
      <c r="M715" s="3"/>
      <c r="N715" s="73"/>
      <c r="O715" s="78">
        <f>IF(J715=0,"",J715/I714)</f>
        <v>0.91304347826086951</v>
      </c>
      <c r="P715" s="75">
        <v>37</v>
      </c>
      <c r="Q715" s="79">
        <f t="shared" si="116"/>
        <v>0.97368421052631582</v>
      </c>
      <c r="R715" s="79">
        <f t="shared" si="117"/>
        <v>2.6315789473684181E-2</v>
      </c>
    </row>
    <row r="716" spans="1:20" ht="15.75" customHeight="1">
      <c r="A716" s="64">
        <v>2002</v>
      </c>
      <c r="B716" s="87"/>
      <c r="C716" s="87"/>
      <c r="D716" s="87"/>
      <c r="E716" s="87"/>
      <c r="F716" s="87"/>
      <c r="G716" s="87"/>
      <c r="H716" s="87"/>
      <c r="I716" s="87"/>
      <c r="J716" s="87">
        <v>14</v>
      </c>
      <c r="K716" s="88">
        <v>11</v>
      </c>
      <c r="L716" s="72"/>
      <c r="M716" s="3"/>
      <c r="N716" s="30"/>
      <c r="O716" s="124"/>
      <c r="P716" s="81">
        <v>31</v>
      </c>
      <c r="Q716" s="125"/>
      <c r="R716" s="92"/>
    </row>
    <row r="717" spans="1:20" ht="15.75" customHeight="1">
      <c r="A717" s="64">
        <v>2101</v>
      </c>
      <c r="B717" s="87"/>
      <c r="C717" s="87"/>
      <c r="D717" s="87"/>
      <c r="E717" s="87"/>
      <c r="F717" s="87"/>
      <c r="G717" s="87"/>
      <c r="H717" s="87"/>
      <c r="I717" s="87"/>
      <c r="J717" s="87">
        <v>15</v>
      </c>
      <c r="K717" s="88">
        <v>15</v>
      </c>
      <c r="L717" s="72"/>
      <c r="M717" s="3"/>
      <c r="N717" s="30"/>
      <c r="O717" s="84"/>
      <c r="P717" s="85">
        <v>18</v>
      </c>
      <c r="Q717" s="86"/>
      <c r="R717" s="84"/>
    </row>
    <row r="718" spans="1:20" ht="15.75" customHeight="1">
      <c r="A718" s="64">
        <v>2102</v>
      </c>
      <c r="B718" s="87"/>
      <c r="C718" s="87"/>
      <c r="D718" s="87"/>
      <c r="E718" s="87"/>
      <c r="F718" s="87"/>
      <c r="G718" s="87"/>
      <c r="H718" s="87"/>
      <c r="I718" s="87"/>
      <c r="J718" s="87">
        <v>2</v>
      </c>
      <c r="K718" s="88">
        <v>2</v>
      </c>
      <c r="L718" s="72"/>
      <c r="M718" s="3"/>
      <c r="N718" s="30"/>
      <c r="O718" s="84"/>
      <c r="P718" s="85">
        <v>3</v>
      </c>
      <c r="Q718" s="86"/>
      <c r="R718" s="84"/>
    </row>
    <row r="719" spans="1:20" ht="15.75" customHeight="1">
      <c r="A719" s="64">
        <v>2201</v>
      </c>
      <c r="B719" s="87"/>
      <c r="C719" s="87"/>
      <c r="D719" s="87"/>
      <c r="E719" s="87"/>
      <c r="F719" s="87"/>
      <c r="G719" s="87"/>
      <c r="H719" s="87"/>
      <c r="I719" s="87"/>
      <c r="J719" s="87">
        <v>1</v>
      </c>
      <c r="K719" s="88"/>
      <c r="L719" s="72"/>
      <c r="M719" s="3"/>
      <c r="N719" s="30"/>
      <c r="O719" s="84"/>
      <c r="P719" s="85">
        <v>1</v>
      </c>
      <c r="Q719" s="86"/>
      <c r="R719" s="84"/>
    </row>
    <row r="720" spans="1:20" ht="15.75" customHeight="1">
      <c r="A720" s="64">
        <v>2202</v>
      </c>
      <c r="B720" s="87"/>
      <c r="C720" s="87"/>
      <c r="D720" s="87"/>
      <c r="E720" s="87"/>
      <c r="F720" s="87"/>
      <c r="G720" s="87"/>
      <c r="H720" s="87"/>
      <c r="I720" s="87"/>
      <c r="J720" s="87">
        <v>1</v>
      </c>
      <c r="K720" s="126">
        <v>1</v>
      </c>
      <c r="L720" s="72"/>
      <c r="M720" s="3"/>
      <c r="N720" s="30"/>
      <c r="O720" s="3"/>
      <c r="P720" s="30">
        <v>1</v>
      </c>
      <c r="Q720" s="23"/>
      <c r="R720" s="84"/>
    </row>
    <row r="721" spans="1:20" ht="15.75" customHeight="1">
      <c r="A721" s="64">
        <v>2301</v>
      </c>
      <c r="B721" s="87"/>
      <c r="C721" s="87"/>
      <c r="D721" s="87"/>
      <c r="E721" s="87"/>
      <c r="F721" s="87"/>
      <c r="G721" s="87"/>
      <c r="H721" s="87"/>
      <c r="I721" s="87"/>
      <c r="J721" s="87"/>
      <c r="K721" s="88"/>
      <c r="L721" s="72"/>
      <c r="M721" s="3"/>
      <c r="N721" s="30"/>
      <c r="O721" s="89" t="s">
        <v>83</v>
      </c>
      <c r="P721" s="90">
        <v>26</v>
      </c>
      <c r="Q721" s="120">
        <f>K724</f>
        <v>34</v>
      </c>
      <c r="R721" s="92" t="s">
        <v>11</v>
      </c>
    </row>
    <row r="722" spans="1:20" ht="15.75" customHeight="1">
      <c r="A722" s="64">
        <v>2302</v>
      </c>
      <c r="B722" s="87"/>
      <c r="C722" s="87"/>
      <c r="D722" s="87"/>
      <c r="E722" s="87"/>
      <c r="F722" s="87"/>
      <c r="G722" s="87"/>
      <c r="H722" s="87"/>
      <c r="I722" s="87"/>
      <c r="J722" s="87"/>
      <c r="K722" s="88"/>
      <c r="L722" s="72"/>
      <c r="M722" s="3"/>
      <c r="N722" s="30"/>
      <c r="O722" s="93" t="s">
        <v>85</v>
      </c>
      <c r="P722" s="94">
        <f>P721/B707</f>
        <v>0.42622950819672129</v>
      </c>
      <c r="Q722" s="121">
        <f>P721/Q721</f>
        <v>0.76470588235294112</v>
      </c>
      <c r="R722" s="96" t="s">
        <v>86</v>
      </c>
    </row>
    <row r="723" spans="1:20" ht="15.75" customHeight="1">
      <c r="A723" s="64">
        <v>2401</v>
      </c>
      <c r="B723" s="87"/>
      <c r="C723" s="87"/>
      <c r="D723" s="87"/>
      <c r="E723" s="87"/>
      <c r="F723" s="87"/>
      <c r="G723" s="87"/>
      <c r="H723" s="87"/>
      <c r="I723" s="87"/>
      <c r="J723" s="87"/>
      <c r="K723" s="88"/>
      <c r="L723" s="97"/>
      <c r="M723" s="98"/>
      <c r="N723" s="99"/>
      <c r="O723" s="98"/>
      <c r="P723" s="99"/>
      <c r="Q723" s="99"/>
      <c r="R723" s="122"/>
    </row>
    <row r="724" spans="1:20" ht="18" customHeight="1">
      <c r="A724" s="29"/>
      <c r="B724" s="30"/>
      <c r="C724" s="30"/>
      <c r="D724" s="288" t="s">
        <v>111</v>
      </c>
      <c r="E724" s="289"/>
      <c r="F724" s="289"/>
      <c r="G724" s="289"/>
      <c r="H724" s="289"/>
      <c r="I724" s="289"/>
      <c r="J724" s="290"/>
      <c r="K724" s="101">
        <f>SUM(K707:K720)</f>
        <v>34</v>
      </c>
      <c r="L724" s="102">
        <f>IF(K715=0,"",K715/B707)</f>
        <v>8.1967213114754092E-2</v>
      </c>
      <c r="M724" s="102">
        <f>IF(K724=0,"",K724/B707)</f>
        <v>0.55737704918032782</v>
      </c>
      <c r="N724" s="102">
        <f>IF(K715=0,"",M724-L724)</f>
        <v>0.47540983606557374</v>
      </c>
      <c r="O724" s="3"/>
      <c r="P724" s="30"/>
      <c r="Q724" s="23"/>
      <c r="R724" s="3"/>
    </row>
    <row r="725" spans="1:20" ht="12.75" customHeight="1">
      <c r="L725" s="3"/>
      <c r="M725" s="3"/>
      <c r="O725" s="3"/>
    </row>
    <row r="726" spans="1:20" ht="12.75" customHeight="1">
      <c r="L726" s="3"/>
      <c r="M726" s="3"/>
      <c r="O726" s="3"/>
    </row>
    <row r="727" spans="1:20" ht="26.25" customHeight="1">
      <c r="A727" s="2"/>
      <c r="B727" s="296" t="s">
        <v>99</v>
      </c>
      <c r="C727" s="297"/>
      <c r="D727" s="297"/>
      <c r="E727" s="297"/>
      <c r="F727" s="297"/>
      <c r="G727" s="297"/>
      <c r="H727" s="298" t="s">
        <v>112</v>
      </c>
      <c r="I727" s="292"/>
      <c r="J727" s="292"/>
      <c r="K727" s="30"/>
      <c r="L727" s="3"/>
      <c r="M727" s="3"/>
      <c r="N727" s="30"/>
      <c r="O727" s="3"/>
      <c r="P727" s="30"/>
      <c r="Q727" s="30"/>
      <c r="R727" s="30"/>
    </row>
    <row r="728" spans="1:20" ht="20.25" customHeight="1">
      <c r="A728" s="293" t="s">
        <v>10</v>
      </c>
      <c r="B728" s="294" t="s">
        <v>100</v>
      </c>
      <c r="C728" s="289"/>
      <c r="D728" s="289"/>
      <c r="E728" s="289"/>
      <c r="F728" s="289"/>
      <c r="G728" s="289"/>
      <c r="H728" s="289"/>
      <c r="I728" s="289"/>
      <c r="J728" s="290"/>
      <c r="K728" s="310" t="s">
        <v>11</v>
      </c>
      <c r="L728" s="286" t="s">
        <v>3</v>
      </c>
      <c r="M728" s="286" t="s">
        <v>4</v>
      </c>
      <c r="N728" s="284" t="s">
        <v>5</v>
      </c>
      <c r="O728" s="286" t="s">
        <v>6</v>
      </c>
      <c r="P728" s="287" t="s">
        <v>7</v>
      </c>
      <c r="Q728" s="287" t="s">
        <v>8</v>
      </c>
      <c r="R728" s="286" t="s">
        <v>101</v>
      </c>
    </row>
    <row r="729" spans="1:20" ht="15.75" customHeight="1">
      <c r="A729" s="285"/>
      <c r="B729" s="64" t="s">
        <v>102</v>
      </c>
      <c r="C729" s="64" t="s">
        <v>103</v>
      </c>
      <c r="D729" s="64" t="s">
        <v>104</v>
      </c>
      <c r="E729" s="64" t="s">
        <v>105</v>
      </c>
      <c r="F729" s="64" t="s">
        <v>106</v>
      </c>
      <c r="G729" s="64" t="s">
        <v>107</v>
      </c>
      <c r="H729" s="64" t="s">
        <v>108</v>
      </c>
      <c r="I729" s="64" t="s">
        <v>109</v>
      </c>
      <c r="J729" s="64" t="s">
        <v>110</v>
      </c>
      <c r="K729" s="311"/>
      <c r="L729" s="285"/>
      <c r="M729" s="285"/>
      <c r="N729" s="285"/>
      <c r="O729" s="285"/>
      <c r="P729" s="285"/>
      <c r="Q729" s="285"/>
      <c r="R729" s="285"/>
    </row>
    <row r="730" spans="1:20" ht="15.75" customHeight="1">
      <c r="A730" s="64">
        <v>1602</v>
      </c>
      <c r="B730" s="65">
        <v>65</v>
      </c>
      <c r="C730" s="87"/>
      <c r="D730" s="87"/>
      <c r="E730" s="87"/>
      <c r="F730" s="87"/>
      <c r="G730" s="87"/>
      <c r="H730" s="87"/>
      <c r="I730" s="87"/>
      <c r="J730" s="87"/>
      <c r="K730" s="88"/>
      <c r="L730" s="67"/>
      <c r="M730" s="49"/>
      <c r="N730" s="68"/>
      <c r="O730" s="107"/>
      <c r="P730" s="70">
        <f>B730</f>
        <v>65</v>
      </c>
      <c r="Q730" s="108"/>
      <c r="R730" s="107"/>
    </row>
    <row r="731" spans="1:20" ht="15.75" customHeight="1">
      <c r="A731" s="64">
        <v>1701</v>
      </c>
      <c r="B731" s="87"/>
      <c r="C731" s="87">
        <v>54</v>
      </c>
      <c r="D731" s="87"/>
      <c r="E731" s="87"/>
      <c r="F731" s="87"/>
      <c r="G731" s="87"/>
      <c r="H731" s="87"/>
      <c r="I731" s="87"/>
      <c r="J731" s="87"/>
      <c r="K731" s="88"/>
      <c r="L731" s="72"/>
      <c r="M731" s="3"/>
      <c r="N731" s="73"/>
      <c r="O731" s="74">
        <f>IF(C731=0,"",C731/B730)</f>
        <v>0.83076923076923082</v>
      </c>
      <c r="P731" s="75">
        <v>54</v>
      </c>
      <c r="Q731" s="76">
        <f t="shared" ref="Q731:Q738" si="118">IF(P731=0,"",P731/P730)</f>
        <v>0.83076923076923082</v>
      </c>
      <c r="R731" s="76">
        <f t="shared" ref="R731:R738" si="119">IF(P731=0,"",100%-Q731)</f>
        <v>0.16923076923076918</v>
      </c>
    </row>
    <row r="732" spans="1:20" ht="15.75" customHeight="1">
      <c r="A732" s="64">
        <v>1702</v>
      </c>
      <c r="B732" s="87"/>
      <c r="C732" s="87"/>
      <c r="D732" s="87">
        <v>40</v>
      </c>
      <c r="E732" s="87"/>
      <c r="F732" s="87"/>
      <c r="G732" s="87"/>
      <c r="H732" s="87"/>
      <c r="I732" s="87"/>
      <c r="J732" s="87"/>
      <c r="K732" s="88"/>
      <c r="L732" s="72"/>
      <c r="M732" s="3"/>
      <c r="N732" s="73"/>
      <c r="O732" s="74">
        <f>IF(D732=0,"",D732/C731)</f>
        <v>0.7407407407407407</v>
      </c>
      <c r="P732" s="75">
        <v>48</v>
      </c>
      <c r="Q732" s="76">
        <f t="shared" si="118"/>
        <v>0.88888888888888884</v>
      </c>
      <c r="R732" s="76">
        <f t="shared" si="119"/>
        <v>0.11111111111111116</v>
      </c>
      <c r="T732" s="77">
        <f>P732/P730</f>
        <v>0.7384615384615385</v>
      </c>
    </row>
    <row r="733" spans="1:20" ht="15.75" customHeight="1">
      <c r="A733" s="64">
        <v>1801</v>
      </c>
      <c r="B733" s="87"/>
      <c r="C733" s="87"/>
      <c r="D733" s="87"/>
      <c r="E733" s="87">
        <v>34</v>
      </c>
      <c r="F733" s="87"/>
      <c r="G733" s="87"/>
      <c r="H733" s="87"/>
      <c r="I733" s="87"/>
      <c r="J733" s="87"/>
      <c r="K733" s="88"/>
      <c r="L733" s="72"/>
      <c r="M733" s="3"/>
      <c r="N733" s="73"/>
      <c r="O733" s="74">
        <f>IF(E733=0,"",E733/D732)</f>
        <v>0.85</v>
      </c>
      <c r="P733" s="75">
        <v>40</v>
      </c>
      <c r="Q733" s="76">
        <f t="shared" si="118"/>
        <v>0.83333333333333337</v>
      </c>
      <c r="R733" s="76">
        <f t="shared" si="119"/>
        <v>0.16666666666666663</v>
      </c>
      <c r="T733" s="112"/>
    </row>
    <row r="734" spans="1:20" ht="15.75" customHeight="1">
      <c r="A734" s="64">
        <v>1802</v>
      </c>
      <c r="B734" s="87"/>
      <c r="C734" s="87"/>
      <c r="D734" s="87"/>
      <c r="E734" s="87"/>
      <c r="F734" s="87">
        <v>33</v>
      </c>
      <c r="G734" s="87"/>
      <c r="H734" s="87"/>
      <c r="I734" s="87"/>
      <c r="J734" s="87"/>
      <c r="K734" s="88"/>
      <c r="L734" s="72"/>
      <c r="M734" s="3"/>
      <c r="N734" s="73"/>
      <c r="O734" s="74">
        <f>IF(F734=0,"",F734/E733)</f>
        <v>0.97058823529411764</v>
      </c>
      <c r="P734" s="75">
        <v>36</v>
      </c>
      <c r="Q734" s="76">
        <f t="shared" si="118"/>
        <v>0.9</v>
      </c>
      <c r="R734" s="76">
        <f t="shared" si="119"/>
        <v>9.9999999999999978E-2</v>
      </c>
      <c r="T734" s="112"/>
    </row>
    <row r="735" spans="1:20" ht="15.75" customHeight="1">
      <c r="A735" s="64">
        <v>1901</v>
      </c>
      <c r="B735" s="87"/>
      <c r="C735" s="87"/>
      <c r="D735" s="87"/>
      <c r="E735" s="87"/>
      <c r="F735" s="87"/>
      <c r="G735" s="87">
        <v>33</v>
      </c>
      <c r="H735" s="87"/>
      <c r="I735" s="87"/>
      <c r="J735" s="87"/>
      <c r="K735" s="88"/>
      <c r="L735" s="72"/>
      <c r="M735" s="3"/>
      <c r="N735" s="73"/>
      <c r="O735" s="74">
        <f>IF(G735=0,"",G735/F734)</f>
        <v>1</v>
      </c>
      <c r="P735" s="75">
        <v>34</v>
      </c>
      <c r="Q735" s="76">
        <f t="shared" si="118"/>
        <v>0.94444444444444442</v>
      </c>
      <c r="R735" s="76">
        <f t="shared" si="119"/>
        <v>5.555555555555558E-2</v>
      </c>
      <c r="T735" s="112"/>
    </row>
    <row r="736" spans="1:20" ht="15.75" customHeight="1">
      <c r="A736" s="64">
        <v>1902</v>
      </c>
      <c r="B736" s="87"/>
      <c r="C736" s="87"/>
      <c r="D736" s="87"/>
      <c r="E736" s="87"/>
      <c r="F736" s="87"/>
      <c r="G736" s="87"/>
      <c r="H736" s="87">
        <v>31</v>
      </c>
      <c r="I736" s="87"/>
      <c r="J736" s="87"/>
      <c r="K736" s="88"/>
      <c r="L736" s="72"/>
      <c r="M736" s="3"/>
      <c r="N736" s="73"/>
      <c r="O736" s="74">
        <f>IF(H736=0,"",H736/G735)</f>
        <v>0.93939393939393945</v>
      </c>
      <c r="P736" s="75">
        <v>34</v>
      </c>
      <c r="Q736" s="76">
        <f t="shared" si="118"/>
        <v>1</v>
      </c>
      <c r="R736" s="76">
        <f t="shared" si="119"/>
        <v>0</v>
      </c>
      <c r="T736" s="112"/>
    </row>
    <row r="737" spans="1:20" ht="15.75" customHeight="1">
      <c r="A737" s="64">
        <v>2001</v>
      </c>
      <c r="B737" s="87"/>
      <c r="C737" s="87"/>
      <c r="D737" s="87"/>
      <c r="E737" s="87"/>
      <c r="F737" s="87"/>
      <c r="G737" s="87"/>
      <c r="H737" s="87"/>
      <c r="I737" s="87">
        <v>31</v>
      </c>
      <c r="J737" s="87"/>
      <c r="K737" s="88"/>
      <c r="L737" s="72"/>
      <c r="M737" s="3"/>
      <c r="N737" s="73"/>
      <c r="O737" s="74">
        <f>IF(I737=0,"",I737/H736)</f>
        <v>1</v>
      </c>
      <c r="P737" s="75">
        <v>34</v>
      </c>
      <c r="Q737" s="76">
        <f t="shared" si="118"/>
        <v>1</v>
      </c>
      <c r="R737" s="76">
        <f t="shared" si="119"/>
        <v>0</v>
      </c>
      <c r="T737" s="112"/>
    </row>
    <row r="738" spans="1:20" ht="15.75" customHeight="1">
      <c r="A738" s="64">
        <v>2002</v>
      </c>
      <c r="B738" s="87"/>
      <c r="C738" s="87"/>
      <c r="D738" s="87"/>
      <c r="E738" s="87"/>
      <c r="F738" s="87"/>
      <c r="G738" s="87"/>
      <c r="H738" s="87"/>
      <c r="I738" s="87"/>
      <c r="J738" s="87">
        <v>18</v>
      </c>
      <c r="K738" s="88">
        <v>8</v>
      </c>
      <c r="L738" s="72"/>
      <c r="M738" s="3"/>
      <c r="N738" s="73"/>
      <c r="O738" s="78">
        <f>IF(J738=0,"",J738/I737)</f>
        <v>0.58064516129032262</v>
      </c>
      <c r="P738" s="75">
        <v>32</v>
      </c>
      <c r="Q738" s="79">
        <f t="shared" si="118"/>
        <v>0.94117647058823528</v>
      </c>
      <c r="R738" s="79">
        <f t="shared" si="119"/>
        <v>5.8823529411764719E-2</v>
      </c>
      <c r="T738" s="112"/>
    </row>
    <row r="739" spans="1:20" ht="15.75" customHeight="1">
      <c r="A739" s="64">
        <v>2101</v>
      </c>
      <c r="B739" s="87"/>
      <c r="C739" s="87"/>
      <c r="D739" s="87"/>
      <c r="E739" s="87"/>
      <c r="F739" s="87"/>
      <c r="G739" s="87"/>
      <c r="H739" s="87"/>
      <c r="I739" s="87"/>
      <c r="J739" s="87">
        <v>19</v>
      </c>
      <c r="K739" s="88">
        <v>19</v>
      </c>
      <c r="L739" s="72"/>
      <c r="M739" s="3"/>
      <c r="N739" s="30"/>
      <c r="O739" s="124"/>
      <c r="P739" s="81">
        <v>24</v>
      </c>
      <c r="Q739" s="125"/>
      <c r="R739" s="92"/>
      <c r="T739" s="112"/>
    </row>
    <row r="740" spans="1:20" ht="15.75" customHeight="1">
      <c r="A740" s="64">
        <v>2102</v>
      </c>
      <c r="B740" s="87"/>
      <c r="C740" s="87"/>
      <c r="D740" s="87"/>
      <c r="E740" s="87"/>
      <c r="F740" s="87"/>
      <c r="G740" s="87"/>
      <c r="H740" s="87"/>
      <c r="I740" s="87"/>
      <c r="J740" s="87">
        <v>4</v>
      </c>
      <c r="K740" s="88">
        <v>3</v>
      </c>
      <c r="L740" s="72"/>
      <c r="M740" s="3"/>
      <c r="N740" s="30"/>
      <c r="O740" s="84"/>
      <c r="P740" s="85">
        <v>7</v>
      </c>
      <c r="Q740" s="86"/>
      <c r="R740" s="84"/>
      <c r="T740" s="112"/>
    </row>
    <row r="741" spans="1:20" ht="15.75" customHeight="1">
      <c r="A741" s="64">
        <v>2201</v>
      </c>
      <c r="B741" s="87"/>
      <c r="C741" s="87"/>
      <c r="D741" s="87"/>
      <c r="E741" s="87"/>
      <c r="F741" s="87"/>
      <c r="G741" s="87"/>
      <c r="H741" s="87"/>
      <c r="I741" s="87"/>
      <c r="J741" s="87">
        <v>2</v>
      </c>
      <c r="K741" s="88">
        <v>1</v>
      </c>
      <c r="L741" s="72"/>
      <c r="M741" s="3"/>
      <c r="N741" s="30"/>
      <c r="O741" s="84"/>
      <c r="P741" s="85">
        <v>4</v>
      </c>
      <c r="Q741" s="86"/>
      <c r="R741" s="84"/>
      <c r="T741" s="112"/>
    </row>
    <row r="742" spans="1:20" ht="15.75" customHeight="1">
      <c r="A742" s="64">
        <v>2202</v>
      </c>
      <c r="B742" s="87"/>
      <c r="C742" s="87"/>
      <c r="D742" s="87"/>
      <c r="E742" s="87"/>
      <c r="F742" s="87"/>
      <c r="G742" s="87"/>
      <c r="H742" s="87"/>
      <c r="I742" s="87"/>
      <c r="J742" s="87">
        <v>2</v>
      </c>
      <c r="K742" s="126">
        <v>1</v>
      </c>
      <c r="L742" s="72"/>
      <c r="M742" s="3"/>
      <c r="N742" s="30"/>
      <c r="O742" s="84"/>
      <c r="P742" s="85">
        <v>3</v>
      </c>
      <c r="Q742" s="86"/>
      <c r="R742" s="84"/>
      <c r="T742" s="112"/>
    </row>
    <row r="743" spans="1:20" ht="15.75" customHeight="1">
      <c r="A743" s="64">
        <v>2301</v>
      </c>
      <c r="B743" s="87"/>
      <c r="C743" s="87"/>
      <c r="D743" s="87"/>
      <c r="E743" s="87"/>
      <c r="F743" s="87"/>
      <c r="G743" s="87"/>
      <c r="H743" s="87"/>
      <c r="I743" s="87"/>
      <c r="J743" s="87">
        <v>2</v>
      </c>
      <c r="K743" s="88">
        <v>2</v>
      </c>
      <c r="L743" s="72"/>
      <c r="M743" s="3"/>
      <c r="N743" s="30"/>
      <c r="O743" s="3"/>
      <c r="P743" s="30">
        <v>2</v>
      </c>
      <c r="Q743" s="23"/>
      <c r="R743" s="84"/>
      <c r="T743" s="112"/>
    </row>
    <row r="744" spans="1:20" ht="15.75" customHeight="1">
      <c r="A744" s="64">
        <v>2302</v>
      </c>
      <c r="B744" s="87"/>
      <c r="C744" s="87"/>
      <c r="D744" s="87"/>
      <c r="E744" s="87"/>
      <c r="F744" s="87"/>
      <c r="G744" s="87"/>
      <c r="H744" s="87"/>
      <c r="I744" s="87"/>
      <c r="J744" s="87"/>
      <c r="K744" s="88"/>
      <c r="L744" s="72"/>
      <c r="M744" s="3"/>
      <c r="N744" s="30"/>
      <c r="O744" s="89" t="s">
        <v>83</v>
      </c>
      <c r="P744" s="90">
        <v>29</v>
      </c>
      <c r="Q744" s="120">
        <f>K747</f>
        <v>34</v>
      </c>
      <c r="R744" s="92" t="s">
        <v>11</v>
      </c>
      <c r="T744" s="112"/>
    </row>
    <row r="745" spans="1:20" ht="15.75" customHeight="1">
      <c r="A745" s="64">
        <v>2401</v>
      </c>
      <c r="B745" s="87"/>
      <c r="C745" s="87"/>
      <c r="D745" s="87"/>
      <c r="E745" s="87"/>
      <c r="F745" s="87"/>
      <c r="G745" s="87"/>
      <c r="H745" s="87"/>
      <c r="I745" s="87"/>
      <c r="J745" s="87"/>
      <c r="K745" s="88"/>
      <c r="L745" s="72"/>
      <c r="M745" s="3"/>
      <c r="N745" s="30"/>
      <c r="O745" s="93" t="s">
        <v>85</v>
      </c>
      <c r="P745" s="94">
        <f>P744/B730</f>
        <v>0.44615384615384618</v>
      </c>
      <c r="Q745" s="121">
        <f>P744/Q744</f>
        <v>0.8529411764705882</v>
      </c>
      <c r="R745" s="96" t="s">
        <v>86</v>
      </c>
      <c r="T745" s="112"/>
    </row>
    <row r="746" spans="1:20" ht="15.75" customHeight="1">
      <c r="A746" s="64">
        <v>2402</v>
      </c>
      <c r="B746" s="87"/>
      <c r="C746" s="87"/>
      <c r="D746" s="87"/>
      <c r="E746" s="87"/>
      <c r="F746" s="87"/>
      <c r="G746" s="87"/>
      <c r="H746" s="87"/>
      <c r="I746" s="87"/>
      <c r="J746" s="87"/>
      <c r="K746" s="88"/>
      <c r="L746" s="97"/>
      <c r="M746" s="98"/>
      <c r="N746" s="99"/>
      <c r="O746" s="98"/>
      <c r="P746" s="99"/>
      <c r="Q746" s="99"/>
      <c r="R746" s="122"/>
      <c r="T746" s="112"/>
    </row>
    <row r="747" spans="1:20" ht="18" customHeight="1">
      <c r="A747" s="29"/>
      <c r="B747" s="30"/>
      <c r="C747" s="30"/>
      <c r="D747" s="288" t="s">
        <v>111</v>
      </c>
      <c r="E747" s="289"/>
      <c r="F747" s="289"/>
      <c r="G747" s="289"/>
      <c r="H747" s="289"/>
      <c r="I747" s="289"/>
      <c r="J747" s="290"/>
      <c r="K747" s="101">
        <f>SUM(K730:K743)</f>
        <v>34</v>
      </c>
      <c r="L747" s="102">
        <f>IF(K738=0,"",K738/B730)</f>
        <v>0.12307692307692308</v>
      </c>
      <c r="M747" s="102">
        <f>IF(K747=0,"",K747/B730)</f>
        <v>0.52307692307692311</v>
      </c>
      <c r="N747" s="102">
        <f>IF(K738=0,"",M747-L747)</f>
        <v>0.4</v>
      </c>
      <c r="O747" s="3"/>
      <c r="P747" s="30"/>
      <c r="Q747" s="23"/>
      <c r="R747" s="3"/>
      <c r="T747" s="112"/>
    </row>
    <row r="748" spans="1:20" ht="14.25" customHeight="1">
      <c r="T748" s="112"/>
    </row>
    <row r="749" spans="1:20" ht="14.25" customHeight="1">
      <c r="T749" s="112"/>
    </row>
    <row r="750" spans="1:20" ht="26.25" customHeight="1">
      <c r="A750" s="2"/>
      <c r="B750" s="296" t="s">
        <v>99</v>
      </c>
      <c r="C750" s="297"/>
      <c r="D750" s="297"/>
      <c r="E750" s="297"/>
      <c r="F750" s="297"/>
      <c r="G750" s="297"/>
      <c r="H750" s="298" t="s">
        <v>113</v>
      </c>
      <c r="I750" s="292"/>
      <c r="J750" s="292"/>
      <c r="K750" s="30"/>
      <c r="L750" s="3"/>
      <c r="M750" s="3"/>
      <c r="N750" s="30"/>
      <c r="O750" s="3"/>
      <c r="P750" s="30"/>
      <c r="Q750" s="30"/>
      <c r="R750" s="30"/>
      <c r="T750" s="112"/>
    </row>
    <row r="751" spans="1:20" ht="20.25" customHeight="1">
      <c r="A751" s="293" t="s">
        <v>10</v>
      </c>
      <c r="B751" s="294" t="s">
        <v>100</v>
      </c>
      <c r="C751" s="289"/>
      <c r="D751" s="289"/>
      <c r="E751" s="289"/>
      <c r="F751" s="289"/>
      <c r="G751" s="289"/>
      <c r="H751" s="289"/>
      <c r="I751" s="289"/>
      <c r="J751" s="290"/>
      <c r="K751" s="310" t="s">
        <v>11</v>
      </c>
      <c r="L751" s="286" t="s">
        <v>3</v>
      </c>
      <c r="M751" s="286" t="s">
        <v>4</v>
      </c>
      <c r="N751" s="284" t="s">
        <v>5</v>
      </c>
      <c r="O751" s="286" t="s">
        <v>6</v>
      </c>
      <c r="P751" s="287" t="s">
        <v>7</v>
      </c>
      <c r="Q751" s="287" t="s">
        <v>8</v>
      </c>
      <c r="R751" s="286" t="s">
        <v>101</v>
      </c>
      <c r="T751" s="112"/>
    </row>
    <row r="752" spans="1:20" ht="15.75" customHeight="1">
      <c r="A752" s="285"/>
      <c r="B752" s="64" t="s">
        <v>102</v>
      </c>
      <c r="C752" s="64" t="s">
        <v>103</v>
      </c>
      <c r="D752" s="64" t="s">
        <v>104</v>
      </c>
      <c r="E752" s="64" t="s">
        <v>105</v>
      </c>
      <c r="F752" s="64" t="s">
        <v>106</v>
      </c>
      <c r="G752" s="64" t="s">
        <v>107</v>
      </c>
      <c r="H752" s="64" t="s">
        <v>108</v>
      </c>
      <c r="I752" s="64" t="s">
        <v>109</v>
      </c>
      <c r="J752" s="64" t="s">
        <v>110</v>
      </c>
      <c r="K752" s="311"/>
      <c r="L752" s="285"/>
      <c r="M752" s="285"/>
      <c r="N752" s="285"/>
      <c r="O752" s="285"/>
      <c r="P752" s="285"/>
      <c r="Q752" s="285"/>
      <c r="R752" s="285"/>
      <c r="T752" s="112"/>
    </row>
    <row r="753" spans="1:20" ht="15.75" customHeight="1">
      <c r="A753" s="64">
        <v>1701</v>
      </c>
      <c r="B753" s="65">
        <v>65</v>
      </c>
      <c r="C753" s="87"/>
      <c r="D753" s="87"/>
      <c r="E753" s="87"/>
      <c r="F753" s="87"/>
      <c r="G753" s="87"/>
      <c r="H753" s="87"/>
      <c r="I753" s="87"/>
      <c r="J753" s="87"/>
      <c r="K753" s="88"/>
      <c r="L753" s="67"/>
      <c r="M753" s="49"/>
      <c r="N753" s="68"/>
      <c r="O753" s="107"/>
      <c r="P753" s="70">
        <f>B753</f>
        <v>65</v>
      </c>
      <c r="Q753" s="108"/>
      <c r="R753" s="107"/>
      <c r="T753" s="112"/>
    </row>
    <row r="754" spans="1:20" ht="15.75" customHeight="1">
      <c r="A754" s="64">
        <v>1702</v>
      </c>
      <c r="B754" s="87"/>
      <c r="C754" s="87">
        <v>43</v>
      </c>
      <c r="D754" s="87"/>
      <c r="E754" s="87"/>
      <c r="F754" s="87"/>
      <c r="G754" s="87"/>
      <c r="H754" s="87"/>
      <c r="I754" s="87"/>
      <c r="J754" s="87"/>
      <c r="K754" s="88"/>
      <c r="L754" s="72"/>
      <c r="M754" s="3"/>
      <c r="N754" s="73"/>
      <c r="O754" s="74">
        <f>IF(C754=0,"",C754/B753)</f>
        <v>0.66153846153846152</v>
      </c>
      <c r="P754" s="75">
        <v>43</v>
      </c>
      <c r="Q754" s="76">
        <f t="shared" ref="Q754:Q761" si="120">IF(P754=0,"",P754/P753)</f>
        <v>0.66153846153846152</v>
      </c>
      <c r="R754" s="76">
        <f t="shared" ref="R754:R761" si="121">IF(P754=0,"",100%-Q754)</f>
        <v>0.33846153846153848</v>
      </c>
      <c r="T754" s="112"/>
    </row>
    <row r="755" spans="1:20" ht="15.75" customHeight="1">
      <c r="A755" s="64">
        <v>1801</v>
      </c>
      <c r="B755" s="87"/>
      <c r="C755" s="87"/>
      <c r="D755" s="87">
        <v>37</v>
      </c>
      <c r="E755" s="87"/>
      <c r="F755" s="87"/>
      <c r="G755" s="87"/>
      <c r="H755" s="87"/>
      <c r="I755" s="87"/>
      <c r="J755" s="87"/>
      <c r="K755" s="88"/>
      <c r="L755" s="72"/>
      <c r="M755" s="3"/>
      <c r="N755" s="73"/>
      <c r="O755" s="74">
        <f>IF(D755=0,"",D755/C754)</f>
        <v>0.86046511627906974</v>
      </c>
      <c r="P755" s="75">
        <v>40</v>
      </c>
      <c r="Q755" s="76">
        <f t="shared" si="120"/>
        <v>0.93023255813953487</v>
      </c>
      <c r="R755" s="76">
        <f t="shared" si="121"/>
        <v>6.9767441860465129E-2</v>
      </c>
      <c r="T755" s="77">
        <f>P755/P753</f>
        <v>0.61538461538461542</v>
      </c>
    </row>
    <row r="756" spans="1:20" ht="15.75" customHeight="1">
      <c r="A756" s="64">
        <v>1802</v>
      </c>
      <c r="B756" s="87"/>
      <c r="C756" s="87"/>
      <c r="D756" s="87"/>
      <c r="E756" s="87">
        <v>24</v>
      </c>
      <c r="F756" s="87"/>
      <c r="G756" s="87"/>
      <c r="H756" s="87"/>
      <c r="I756" s="87"/>
      <c r="J756" s="87"/>
      <c r="K756" s="88"/>
      <c r="L756" s="72"/>
      <c r="M756" s="3"/>
      <c r="N756" s="73"/>
      <c r="O756" s="74">
        <f>IF(E756=0,"",E756/D755)</f>
        <v>0.64864864864864868</v>
      </c>
      <c r="P756" s="75">
        <v>36</v>
      </c>
      <c r="Q756" s="76">
        <f t="shared" si="120"/>
        <v>0.9</v>
      </c>
      <c r="R756" s="76">
        <f t="shared" si="121"/>
        <v>9.9999999999999978E-2</v>
      </c>
      <c r="T756" s="112"/>
    </row>
    <row r="757" spans="1:20" ht="15.75" customHeight="1">
      <c r="A757" s="64">
        <v>1901</v>
      </c>
      <c r="B757" s="87"/>
      <c r="C757" s="87"/>
      <c r="D757" s="87"/>
      <c r="E757" s="87"/>
      <c r="F757" s="87">
        <v>21</v>
      </c>
      <c r="G757" s="87"/>
      <c r="H757" s="87"/>
      <c r="I757" s="87"/>
      <c r="J757" s="87"/>
      <c r="K757" s="88"/>
      <c r="L757" s="72"/>
      <c r="M757" s="3"/>
      <c r="N757" s="73"/>
      <c r="O757" s="74">
        <f>IF(F757=0,"",F757/E756)</f>
        <v>0.875</v>
      </c>
      <c r="P757" s="75">
        <v>34</v>
      </c>
      <c r="Q757" s="76">
        <f t="shared" si="120"/>
        <v>0.94444444444444442</v>
      </c>
      <c r="R757" s="76">
        <f t="shared" si="121"/>
        <v>5.555555555555558E-2</v>
      </c>
    </row>
    <row r="758" spans="1:20" ht="15.75" customHeight="1">
      <c r="A758" s="64">
        <v>1902</v>
      </c>
      <c r="B758" s="87"/>
      <c r="C758" s="87"/>
      <c r="D758" s="87"/>
      <c r="E758" s="87"/>
      <c r="F758" s="87"/>
      <c r="G758" s="87">
        <v>21</v>
      </c>
      <c r="H758" s="87"/>
      <c r="I758" s="87"/>
      <c r="J758" s="87"/>
      <c r="K758" s="88"/>
      <c r="L758" s="72"/>
      <c r="M758" s="3"/>
      <c r="N758" s="73"/>
      <c r="O758" s="74">
        <f>IF(G758=0,"",G758/F757)</f>
        <v>1</v>
      </c>
      <c r="P758" s="75">
        <v>31</v>
      </c>
      <c r="Q758" s="76">
        <f t="shared" si="120"/>
        <v>0.91176470588235292</v>
      </c>
      <c r="R758" s="76">
        <f t="shared" si="121"/>
        <v>8.8235294117647078E-2</v>
      </c>
    </row>
    <row r="759" spans="1:20" ht="15.75" customHeight="1">
      <c r="A759" s="64">
        <v>2001</v>
      </c>
      <c r="B759" s="87"/>
      <c r="C759" s="87"/>
      <c r="D759" s="87"/>
      <c r="E759" s="87"/>
      <c r="F759" s="87"/>
      <c r="G759" s="87"/>
      <c r="H759" s="87">
        <v>21</v>
      </c>
      <c r="I759" s="87"/>
      <c r="J759" s="87"/>
      <c r="K759" s="88"/>
      <c r="L759" s="72"/>
      <c r="M759" s="3"/>
      <c r="N759" s="73"/>
      <c r="O759" s="74">
        <f>IF(H759=0,"",H759/G758)</f>
        <v>1</v>
      </c>
      <c r="P759" s="75">
        <v>30</v>
      </c>
      <c r="Q759" s="76">
        <f t="shared" si="120"/>
        <v>0.967741935483871</v>
      </c>
      <c r="R759" s="76">
        <f t="shared" si="121"/>
        <v>3.2258064516129004E-2</v>
      </c>
    </row>
    <row r="760" spans="1:20" ht="15.75" customHeight="1">
      <c r="A760" s="64">
        <v>2002</v>
      </c>
      <c r="B760" s="87"/>
      <c r="C760" s="87"/>
      <c r="D760" s="87"/>
      <c r="E760" s="87"/>
      <c r="F760" s="87"/>
      <c r="G760" s="87"/>
      <c r="H760" s="87"/>
      <c r="I760" s="87">
        <v>21</v>
      </c>
      <c r="J760" s="87"/>
      <c r="K760" s="88"/>
      <c r="L760" s="72"/>
      <c r="M760" s="3"/>
      <c r="N760" s="73"/>
      <c r="O760" s="74">
        <f>IF(I760=0,"",I760/H759)</f>
        <v>1</v>
      </c>
      <c r="P760" s="75">
        <v>30</v>
      </c>
      <c r="Q760" s="76">
        <f t="shared" si="120"/>
        <v>1</v>
      </c>
      <c r="R760" s="76">
        <f t="shared" si="121"/>
        <v>0</v>
      </c>
    </row>
    <row r="761" spans="1:20" ht="15.75" customHeight="1">
      <c r="A761" s="64">
        <v>2101</v>
      </c>
      <c r="B761" s="87"/>
      <c r="C761" s="87"/>
      <c r="D761" s="87"/>
      <c r="E761" s="87"/>
      <c r="F761" s="87"/>
      <c r="G761" s="87"/>
      <c r="H761" s="87"/>
      <c r="I761" s="87"/>
      <c r="J761" s="87">
        <v>21</v>
      </c>
      <c r="K761" s="88">
        <v>10</v>
      </c>
      <c r="L761" s="72"/>
      <c r="M761" s="3"/>
      <c r="N761" s="73"/>
      <c r="O761" s="78">
        <f>IF(J761=0,"",J761/I760)</f>
        <v>1</v>
      </c>
      <c r="P761" s="75">
        <v>29</v>
      </c>
      <c r="Q761" s="79">
        <f t="shared" si="120"/>
        <v>0.96666666666666667</v>
      </c>
      <c r="R761" s="79">
        <f t="shared" si="121"/>
        <v>3.3333333333333326E-2</v>
      </c>
    </row>
    <row r="762" spans="1:20" ht="15.75" customHeight="1">
      <c r="A762" s="64">
        <v>2102</v>
      </c>
      <c r="B762" s="87"/>
      <c r="C762" s="87"/>
      <c r="D762" s="87"/>
      <c r="E762" s="87"/>
      <c r="F762" s="87"/>
      <c r="G762" s="87"/>
      <c r="H762" s="87"/>
      <c r="I762" s="87"/>
      <c r="J762" s="87">
        <v>12</v>
      </c>
      <c r="K762" s="88">
        <v>10</v>
      </c>
      <c r="L762" s="72"/>
      <c r="M762" s="3"/>
      <c r="N762" s="30"/>
      <c r="O762" s="80"/>
      <c r="P762" s="81">
        <v>18</v>
      </c>
      <c r="Q762" s="82"/>
      <c r="R762" s="83"/>
    </row>
    <row r="763" spans="1:20" ht="15.75" customHeight="1">
      <c r="A763" s="64">
        <v>2201</v>
      </c>
      <c r="B763" s="87"/>
      <c r="C763" s="87"/>
      <c r="D763" s="87"/>
      <c r="E763" s="87"/>
      <c r="F763" s="87"/>
      <c r="G763" s="87"/>
      <c r="H763" s="87"/>
      <c r="I763" s="87"/>
      <c r="J763" s="87">
        <v>5</v>
      </c>
      <c r="K763" s="88">
        <v>5</v>
      </c>
      <c r="L763" s="72"/>
      <c r="M763" s="3"/>
      <c r="N763" s="30"/>
      <c r="O763" s="84"/>
      <c r="P763" s="85">
        <v>6</v>
      </c>
      <c r="Q763" s="86"/>
      <c r="R763" s="84"/>
    </row>
    <row r="764" spans="1:20" ht="15.75" customHeight="1">
      <c r="A764" s="64">
        <v>2202</v>
      </c>
      <c r="B764" s="87"/>
      <c r="C764" s="87"/>
      <c r="D764" s="87"/>
      <c r="E764" s="87"/>
      <c r="F764" s="87"/>
      <c r="G764" s="87"/>
      <c r="H764" s="87"/>
      <c r="I764" s="87"/>
      <c r="J764" s="87">
        <v>1</v>
      </c>
      <c r="K764" s="126">
        <v>1</v>
      </c>
      <c r="L764" s="72"/>
      <c r="M764" s="3"/>
      <c r="N764" s="30"/>
      <c r="O764" s="84"/>
      <c r="P764" s="85">
        <v>1</v>
      </c>
      <c r="Q764" s="86"/>
      <c r="R764" s="84"/>
    </row>
    <row r="765" spans="1:20" ht="15.75" customHeight="1">
      <c r="A765" s="64">
        <v>2301</v>
      </c>
      <c r="B765" s="87"/>
      <c r="C765" s="87"/>
      <c r="D765" s="87"/>
      <c r="E765" s="87"/>
      <c r="F765" s="87"/>
      <c r="G765" s="87"/>
      <c r="H765" s="87"/>
      <c r="I765" s="87"/>
      <c r="J765" s="87">
        <v>2</v>
      </c>
      <c r="K765" s="88">
        <v>2</v>
      </c>
      <c r="L765" s="72"/>
      <c r="M765" s="3"/>
      <c r="N765" s="30"/>
      <c r="O765" s="84"/>
      <c r="P765" s="85">
        <v>2</v>
      </c>
      <c r="Q765" s="86"/>
      <c r="R765" s="84"/>
    </row>
    <row r="766" spans="1:20" ht="15.75" customHeight="1">
      <c r="A766" s="64">
        <v>2302</v>
      </c>
      <c r="B766" s="87"/>
      <c r="C766" s="87"/>
      <c r="D766" s="87"/>
      <c r="E766" s="87"/>
      <c r="F766" s="87"/>
      <c r="G766" s="87"/>
      <c r="H766" s="87"/>
      <c r="I766" s="87"/>
      <c r="J766" s="87"/>
      <c r="K766" s="88"/>
      <c r="L766" s="72"/>
      <c r="M766" s="3"/>
      <c r="N766" s="30"/>
      <c r="O766" s="3"/>
      <c r="P766" s="30"/>
      <c r="Q766" s="23"/>
      <c r="R766" s="84"/>
    </row>
    <row r="767" spans="1:20" ht="15.75" customHeight="1">
      <c r="A767" s="64">
        <v>2401</v>
      </c>
      <c r="B767" s="87"/>
      <c r="C767" s="87"/>
      <c r="D767" s="87"/>
      <c r="E767" s="87"/>
      <c r="F767" s="87"/>
      <c r="G767" s="87"/>
      <c r="H767" s="87"/>
      <c r="I767" s="87"/>
      <c r="J767" s="87"/>
      <c r="K767" s="88"/>
      <c r="L767" s="72"/>
      <c r="M767" s="3"/>
      <c r="N767" s="30"/>
      <c r="O767" s="89" t="s">
        <v>83</v>
      </c>
      <c r="P767" s="90">
        <v>24</v>
      </c>
      <c r="Q767" s="120">
        <f>K770</f>
        <v>28</v>
      </c>
      <c r="R767" s="92" t="s">
        <v>11</v>
      </c>
    </row>
    <row r="768" spans="1:20" ht="15.75" customHeight="1">
      <c r="A768" s="64">
        <v>2402</v>
      </c>
      <c r="B768" s="87"/>
      <c r="C768" s="87"/>
      <c r="D768" s="87"/>
      <c r="E768" s="87"/>
      <c r="F768" s="87"/>
      <c r="G768" s="87"/>
      <c r="H768" s="87"/>
      <c r="I768" s="87"/>
      <c r="J768" s="87"/>
      <c r="K768" s="88"/>
      <c r="L768" s="72"/>
      <c r="M768" s="3"/>
      <c r="N768" s="30"/>
      <c r="O768" s="93" t="s">
        <v>85</v>
      </c>
      <c r="P768" s="94">
        <f>P767/B753</f>
        <v>0.36923076923076925</v>
      </c>
      <c r="Q768" s="121">
        <f>P767/Q767</f>
        <v>0.8571428571428571</v>
      </c>
      <c r="R768" s="96" t="s">
        <v>86</v>
      </c>
    </row>
    <row r="769" spans="1:21" ht="15.75" customHeight="1">
      <c r="A769" s="64">
        <v>2501</v>
      </c>
      <c r="B769" s="87"/>
      <c r="C769" s="87"/>
      <c r="D769" s="87"/>
      <c r="E769" s="87"/>
      <c r="F769" s="87"/>
      <c r="G769" s="87"/>
      <c r="H769" s="87"/>
      <c r="I769" s="87"/>
      <c r="J769" s="87"/>
      <c r="K769" s="88"/>
      <c r="L769" s="97"/>
      <c r="M769" s="98"/>
      <c r="N769" s="99"/>
      <c r="O769" s="98"/>
      <c r="P769" s="99"/>
      <c r="Q769" s="99"/>
      <c r="R769" s="122"/>
    </row>
    <row r="770" spans="1:21" ht="18" customHeight="1">
      <c r="A770" s="29"/>
      <c r="B770" s="30"/>
      <c r="C770" s="30"/>
      <c r="D770" s="288" t="s">
        <v>111</v>
      </c>
      <c r="E770" s="289"/>
      <c r="F770" s="289"/>
      <c r="G770" s="289"/>
      <c r="H770" s="289"/>
      <c r="I770" s="289"/>
      <c r="J770" s="290"/>
      <c r="K770" s="101">
        <f>SUM(K753:K766)</f>
        <v>28</v>
      </c>
      <c r="L770" s="102">
        <f>IF(K761=0,"",K761/B753)</f>
        <v>0.15384615384615385</v>
      </c>
      <c r="M770" s="102">
        <f>IF(K770=0,"",K770/B753)</f>
        <v>0.43076923076923079</v>
      </c>
      <c r="N770" s="102">
        <f>IF(K761=0,"",M770-L770)</f>
        <v>0.27692307692307694</v>
      </c>
      <c r="O770" s="3"/>
      <c r="P770" s="30"/>
      <c r="Q770" s="23"/>
      <c r="R770" s="3"/>
    </row>
    <row r="771" spans="1:21" ht="12.75" customHeight="1">
      <c r="L771" s="3"/>
      <c r="M771" s="3"/>
      <c r="O771" s="3"/>
    </row>
    <row r="772" spans="1:21" ht="12.75" customHeight="1">
      <c r="L772" s="3"/>
      <c r="M772" s="3"/>
      <c r="O772" s="3"/>
    </row>
    <row r="773" spans="1:21" ht="26.25" customHeight="1">
      <c r="A773" s="2"/>
      <c r="B773" s="291" t="s">
        <v>99</v>
      </c>
      <c r="C773" s="292"/>
      <c r="D773" s="292"/>
      <c r="E773" s="292"/>
      <c r="F773" s="292"/>
      <c r="G773" s="292"/>
      <c r="H773" s="292"/>
      <c r="I773" s="292"/>
      <c r="J773" s="292"/>
      <c r="K773" s="60" t="s">
        <v>114</v>
      </c>
      <c r="L773" s="60"/>
      <c r="M773" s="60"/>
      <c r="N773" s="30"/>
      <c r="O773" s="3"/>
      <c r="P773" s="30"/>
      <c r="Q773" s="30"/>
      <c r="R773" s="30"/>
      <c r="U773" s="253">
        <f>AVERAGE(P768,P791)</f>
        <v>0.3951417004048583</v>
      </c>
    </row>
    <row r="774" spans="1:21" ht="20.25" customHeight="1">
      <c r="A774" s="293" t="s">
        <v>10</v>
      </c>
      <c r="B774" s="294" t="s">
        <v>100</v>
      </c>
      <c r="C774" s="289"/>
      <c r="D774" s="289"/>
      <c r="E774" s="289"/>
      <c r="F774" s="289"/>
      <c r="G774" s="289"/>
      <c r="H774" s="289"/>
      <c r="I774" s="289"/>
      <c r="J774" s="290"/>
      <c r="K774" s="310" t="s">
        <v>11</v>
      </c>
      <c r="L774" s="286" t="s">
        <v>3</v>
      </c>
      <c r="M774" s="286" t="s">
        <v>4</v>
      </c>
      <c r="N774" s="284" t="s">
        <v>5</v>
      </c>
      <c r="O774" s="286" t="s">
        <v>6</v>
      </c>
      <c r="P774" s="287" t="s">
        <v>7</v>
      </c>
      <c r="Q774" s="287" t="s">
        <v>8</v>
      </c>
      <c r="R774" s="286" t="s">
        <v>101</v>
      </c>
    </row>
    <row r="775" spans="1:21" ht="15.75" customHeight="1">
      <c r="A775" s="285"/>
      <c r="B775" s="64" t="s">
        <v>102</v>
      </c>
      <c r="C775" s="64" t="s">
        <v>103</v>
      </c>
      <c r="D775" s="64" t="s">
        <v>104</v>
      </c>
      <c r="E775" s="64" t="s">
        <v>105</v>
      </c>
      <c r="F775" s="64" t="s">
        <v>106</v>
      </c>
      <c r="G775" s="64" t="s">
        <v>107</v>
      </c>
      <c r="H775" s="64" t="s">
        <v>108</v>
      </c>
      <c r="I775" s="64" t="s">
        <v>109</v>
      </c>
      <c r="J775" s="64" t="s">
        <v>110</v>
      </c>
      <c r="K775" s="311"/>
      <c r="L775" s="285"/>
      <c r="M775" s="285"/>
      <c r="N775" s="285"/>
      <c r="O775" s="285"/>
      <c r="P775" s="285"/>
      <c r="Q775" s="285"/>
      <c r="R775" s="285"/>
    </row>
    <row r="776" spans="1:21" ht="15.75" customHeight="1">
      <c r="A776" s="64">
        <v>1702</v>
      </c>
      <c r="B776" s="65">
        <v>57</v>
      </c>
      <c r="C776" s="87"/>
      <c r="D776" s="87"/>
      <c r="E776" s="87"/>
      <c r="F776" s="87"/>
      <c r="G776" s="87"/>
      <c r="H776" s="87"/>
      <c r="I776" s="87"/>
      <c r="J776" s="87"/>
      <c r="K776" s="88"/>
      <c r="L776" s="67"/>
      <c r="M776" s="49"/>
      <c r="N776" s="68"/>
      <c r="O776" s="107"/>
      <c r="P776" s="70">
        <f>B776</f>
        <v>57</v>
      </c>
      <c r="Q776" s="108"/>
      <c r="R776" s="107"/>
    </row>
    <row r="777" spans="1:21" ht="15.75" customHeight="1">
      <c r="A777" s="64">
        <v>1801</v>
      </c>
      <c r="B777" s="87"/>
      <c r="C777" s="87">
        <v>48</v>
      </c>
      <c r="D777" s="87"/>
      <c r="E777" s="87"/>
      <c r="F777" s="87"/>
      <c r="G777" s="87"/>
      <c r="H777" s="87"/>
      <c r="I777" s="87"/>
      <c r="J777" s="87"/>
      <c r="K777" s="88"/>
      <c r="L777" s="72"/>
      <c r="M777" s="3"/>
      <c r="N777" s="73"/>
      <c r="O777" s="74">
        <f>IF(C777=0,"",C777/B776)</f>
        <v>0.84210526315789469</v>
      </c>
      <c r="P777" s="75">
        <v>46</v>
      </c>
      <c r="Q777" s="76">
        <f t="shared" ref="Q777:Q784" si="122">IF(P777=0,"",P777/P776)</f>
        <v>0.80701754385964908</v>
      </c>
      <c r="R777" s="76">
        <f t="shared" ref="R777:R784" si="123">IF(P777=0,"",100%-Q777)</f>
        <v>0.19298245614035092</v>
      </c>
    </row>
    <row r="778" spans="1:21" ht="15.75" customHeight="1">
      <c r="A778" s="64">
        <v>1802</v>
      </c>
      <c r="B778" s="87"/>
      <c r="C778" s="87"/>
      <c r="D778" s="87">
        <v>33</v>
      </c>
      <c r="E778" s="87"/>
      <c r="F778" s="87"/>
      <c r="G778" s="87"/>
      <c r="H778" s="87"/>
      <c r="I778" s="87"/>
      <c r="J778" s="87"/>
      <c r="K778" s="88"/>
      <c r="L778" s="72"/>
      <c r="M778" s="3"/>
      <c r="N778" s="73"/>
      <c r="O778" s="127">
        <f>IF(D778=0,"",D778/C777)</f>
        <v>0.6875</v>
      </c>
      <c r="P778" s="75">
        <v>40</v>
      </c>
      <c r="Q778" s="76">
        <f t="shared" si="122"/>
        <v>0.86956521739130432</v>
      </c>
      <c r="R778" s="76">
        <f t="shared" si="123"/>
        <v>0.13043478260869568</v>
      </c>
      <c r="S778" s="8">
        <f>P778/P776</f>
        <v>0.70175438596491224</v>
      </c>
    </row>
    <row r="779" spans="1:21" ht="15.75" customHeight="1">
      <c r="A779" s="64">
        <v>1901</v>
      </c>
      <c r="B779" s="87"/>
      <c r="C779" s="87"/>
      <c r="D779" s="87"/>
      <c r="E779" s="87">
        <v>29</v>
      </c>
      <c r="F779" s="87"/>
      <c r="G779" s="87"/>
      <c r="H779" s="87"/>
      <c r="I779" s="87"/>
      <c r="J779" s="87"/>
      <c r="K779" s="88"/>
      <c r="L779" s="72"/>
      <c r="M779" s="3"/>
      <c r="N779" s="73"/>
      <c r="O779" s="127">
        <f>IF(E779=0,"",E779/D778)</f>
        <v>0.87878787878787878</v>
      </c>
      <c r="P779" s="75">
        <v>40</v>
      </c>
      <c r="Q779" s="76">
        <f t="shared" si="122"/>
        <v>1</v>
      </c>
      <c r="R779" s="76">
        <f t="shared" si="123"/>
        <v>0</v>
      </c>
    </row>
    <row r="780" spans="1:21" ht="15.75" customHeight="1">
      <c r="A780" s="64">
        <v>1902</v>
      </c>
      <c r="B780" s="87"/>
      <c r="C780" s="87"/>
      <c r="D780" s="87"/>
      <c r="E780" s="87"/>
      <c r="F780" s="87">
        <v>29</v>
      </c>
      <c r="G780" s="87"/>
      <c r="H780" s="87"/>
      <c r="I780" s="87"/>
      <c r="J780" s="87"/>
      <c r="K780" s="88"/>
      <c r="L780" s="72"/>
      <c r="M780" s="3"/>
      <c r="N780" s="73"/>
      <c r="O780" s="127">
        <f>IF(F780=0,"",F780/E779)</f>
        <v>1</v>
      </c>
      <c r="P780" s="75">
        <v>37</v>
      </c>
      <c r="Q780" s="76">
        <f t="shared" si="122"/>
        <v>0.92500000000000004</v>
      </c>
      <c r="R780" s="76">
        <f t="shared" si="123"/>
        <v>7.4999999999999956E-2</v>
      </c>
    </row>
    <row r="781" spans="1:21" ht="15.75" customHeight="1">
      <c r="A781" s="64">
        <v>2001</v>
      </c>
      <c r="B781" s="87"/>
      <c r="C781" s="87"/>
      <c r="D781" s="87"/>
      <c r="E781" s="87"/>
      <c r="F781" s="87"/>
      <c r="G781" s="87">
        <v>29</v>
      </c>
      <c r="H781" s="87"/>
      <c r="I781" s="87"/>
      <c r="J781" s="87"/>
      <c r="K781" s="88"/>
      <c r="L781" s="72"/>
      <c r="M781" s="3"/>
      <c r="N781" s="73"/>
      <c r="O781" s="127">
        <f>IF(G781=0,"",G781/F780)</f>
        <v>1</v>
      </c>
      <c r="P781" s="75">
        <v>36</v>
      </c>
      <c r="Q781" s="76">
        <f t="shared" si="122"/>
        <v>0.97297297297297303</v>
      </c>
      <c r="R781" s="76">
        <f t="shared" si="123"/>
        <v>2.7027027027026973E-2</v>
      </c>
    </row>
    <row r="782" spans="1:21" ht="15.75" customHeight="1">
      <c r="A782" s="64">
        <v>2002</v>
      </c>
      <c r="B782" s="87"/>
      <c r="C782" s="87"/>
      <c r="D782" s="87"/>
      <c r="E782" s="87"/>
      <c r="F782" s="87"/>
      <c r="G782" s="87"/>
      <c r="H782" s="87">
        <v>29</v>
      </c>
      <c r="I782" s="87"/>
      <c r="J782" s="87"/>
      <c r="K782" s="88"/>
      <c r="L782" s="72"/>
      <c r="M782" s="3"/>
      <c r="N782" s="73"/>
      <c r="O782" s="127">
        <f>IF(H782=0,"",H782/G781)</f>
        <v>1</v>
      </c>
      <c r="P782" s="75">
        <v>33</v>
      </c>
      <c r="Q782" s="76">
        <f t="shared" si="122"/>
        <v>0.91666666666666663</v>
      </c>
      <c r="R782" s="76">
        <f t="shared" si="123"/>
        <v>8.333333333333337E-2</v>
      </c>
    </row>
    <row r="783" spans="1:21" ht="15.75" customHeight="1">
      <c r="A783" s="64">
        <v>2101</v>
      </c>
      <c r="B783" s="87"/>
      <c r="C783" s="87"/>
      <c r="D783" s="87"/>
      <c r="E783" s="87"/>
      <c r="F783" s="87"/>
      <c r="G783" s="87"/>
      <c r="H783" s="87"/>
      <c r="I783" s="87">
        <v>29</v>
      </c>
      <c r="J783" s="87"/>
      <c r="K783" s="88"/>
      <c r="L783" s="72"/>
      <c r="M783" s="3"/>
      <c r="N783" s="73"/>
      <c r="O783" s="127">
        <f>IF(I783=0,"",I783/H782)</f>
        <v>1</v>
      </c>
      <c r="P783" s="75">
        <v>33</v>
      </c>
      <c r="Q783" s="76">
        <f t="shared" si="122"/>
        <v>1</v>
      </c>
      <c r="R783" s="76">
        <f t="shared" si="123"/>
        <v>0</v>
      </c>
    </row>
    <row r="784" spans="1:21" ht="15.75" customHeight="1">
      <c r="A784" s="64">
        <v>2102</v>
      </c>
      <c r="B784" s="87"/>
      <c r="C784" s="87"/>
      <c r="D784" s="87"/>
      <c r="E784" s="87"/>
      <c r="F784" s="87"/>
      <c r="G784" s="87"/>
      <c r="H784" s="87"/>
      <c r="I784" s="87"/>
      <c r="J784" s="87">
        <v>29</v>
      </c>
      <c r="K784" s="88">
        <v>13</v>
      </c>
      <c r="L784" s="72"/>
      <c r="M784" s="3"/>
      <c r="N784" s="73"/>
      <c r="O784" s="129">
        <f>IF(J784=0,"",J784/I783)</f>
        <v>1</v>
      </c>
      <c r="P784" s="75">
        <v>32</v>
      </c>
      <c r="Q784" s="79">
        <f t="shared" si="122"/>
        <v>0.96969696969696972</v>
      </c>
      <c r="R784" s="79">
        <f t="shared" si="123"/>
        <v>3.0303030303030276E-2</v>
      </c>
    </row>
    <row r="785" spans="1:18" ht="15.75" customHeight="1">
      <c r="A785" s="64">
        <v>2201</v>
      </c>
      <c r="B785" s="87"/>
      <c r="C785" s="87"/>
      <c r="D785" s="87"/>
      <c r="E785" s="87"/>
      <c r="F785" s="87"/>
      <c r="G785" s="87"/>
      <c r="H785" s="87"/>
      <c r="I785" s="87"/>
      <c r="J785" s="87">
        <v>12</v>
      </c>
      <c r="K785" s="88">
        <v>12</v>
      </c>
      <c r="L785" s="72"/>
      <c r="M785" s="3"/>
      <c r="N785" s="30"/>
      <c r="O785" s="80"/>
      <c r="P785" s="81">
        <v>18</v>
      </c>
      <c r="Q785" s="82"/>
      <c r="R785" s="83"/>
    </row>
    <row r="786" spans="1:18" ht="15.75" customHeight="1">
      <c r="A786" s="64">
        <v>2202</v>
      </c>
      <c r="B786" s="87"/>
      <c r="C786" s="87"/>
      <c r="D786" s="87"/>
      <c r="E786" s="87"/>
      <c r="F786" s="87"/>
      <c r="G786" s="87"/>
      <c r="H786" s="87"/>
      <c r="I786" s="87"/>
      <c r="J786" s="87">
        <v>3</v>
      </c>
      <c r="K786" s="126">
        <v>2</v>
      </c>
      <c r="L786" s="72"/>
      <c r="M786" s="3"/>
      <c r="N786" s="30"/>
      <c r="O786" s="84"/>
      <c r="P786" s="85">
        <v>5</v>
      </c>
      <c r="Q786" s="86"/>
      <c r="R786" s="84"/>
    </row>
    <row r="787" spans="1:18" ht="15.75" customHeight="1">
      <c r="A787" s="64">
        <v>2301</v>
      </c>
      <c r="B787" s="87"/>
      <c r="C787" s="87"/>
      <c r="D787" s="87"/>
      <c r="E787" s="87"/>
      <c r="F787" s="87"/>
      <c r="G787" s="87"/>
      <c r="H787" s="87"/>
      <c r="I787" s="87"/>
      <c r="J787" s="87">
        <v>3</v>
      </c>
      <c r="K787" s="88">
        <v>1</v>
      </c>
      <c r="L787" s="72"/>
      <c r="M787" s="3"/>
      <c r="N787" s="30"/>
      <c r="O787" s="84"/>
      <c r="P787" s="85">
        <v>5</v>
      </c>
      <c r="Q787" s="86"/>
      <c r="R787" s="84"/>
    </row>
    <row r="788" spans="1:18" ht="15.75" customHeight="1">
      <c r="A788" s="64">
        <v>2302</v>
      </c>
      <c r="B788" s="87"/>
      <c r="C788" s="87"/>
      <c r="D788" s="87"/>
      <c r="E788" s="87"/>
      <c r="F788" s="87"/>
      <c r="G788" s="87"/>
      <c r="H788" s="87"/>
      <c r="I788" s="87"/>
      <c r="J788" s="87">
        <v>1</v>
      </c>
      <c r="K788" s="88">
        <v>4</v>
      </c>
      <c r="L788" s="72"/>
      <c r="M788" s="3"/>
      <c r="N788" s="30"/>
      <c r="O788" s="84"/>
      <c r="P788" s="85">
        <v>4</v>
      </c>
      <c r="Q788" s="86"/>
      <c r="R788" s="84"/>
    </row>
    <row r="789" spans="1:18" ht="15.75" customHeight="1">
      <c r="A789" s="64">
        <v>2401</v>
      </c>
      <c r="B789" s="87"/>
      <c r="C789" s="87"/>
      <c r="D789" s="87"/>
      <c r="E789" s="87"/>
      <c r="F789" s="87"/>
      <c r="G789" s="87"/>
      <c r="H789" s="87"/>
      <c r="I789" s="87"/>
      <c r="J789" s="87"/>
      <c r="K789" s="88"/>
      <c r="L789" s="72"/>
      <c r="M789" s="3"/>
      <c r="N789" s="30"/>
      <c r="O789" s="3"/>
      <c r="P789" s="30"/>
      <c r="Q789" s="23"/>
      <c r="R789" s="84"/>
    </row>
    <row r="790" spans="1:18" ht="15.75" customHeight="1">
      <c r="A790" s="64">
        <v>2402</v>
      </c>
      <c r="B790" s="87"/>
      <c r="C790" s="87"/>
      <c r="D790" s="87"/>
      <c r="E790" s="87"/>
      <c r="F790" s="87"/>
      <c r="G790" s="87"/>
      <c r="H790" s="87"/>
      <c r="I790" s="87"/>
      <c r="J790" s="87"/>
      <c r="K790" s="88"/>
      <c r="L790" s="72"/>
      <c r="M790" s="3"/>
      <c r="N790" s="30"/>
      <c r="O790" s="89" t="s">
        <v>83</v>
      </c>
      <c r="P790" s="90">
        <v>24</v>
      </c>
      <c r="Q790" s="120">
        <f>K793</f>
        <v>32</v>
      </c>
      <c r="R790" s="92" t="s">
        <v>11</v>
      </c>
    </row>
    <row r="791" spans="1:18" ht="15.75" customHeight="1">
      <c r="A791" s="64">
        <v>2501</v>
      </c>
      <c r="B791" s="87"/>
      <c r="C791" s="87"/>
      <c r="D791" s="87"/>
      <c r="E791" s="87"/>
      <c r="F791" s="87"/>
      <c r="G791" s="87"/>
      <c r="H791" s="87"/>
      <c r="I791" s="87"/>
      <c r="J791" s="87"/>
      <c r="K791" s="88"/>
      <c r="L791" s="72"/>
      <c r="M791" s="3"/>
      <c r="N791" s="30"/>
      <c r="O791" s="93" t="s">
        <v>85</v>
      </c>
      <c r="P791" s="94">
        <f>IF(P790/B776=0,"",P790/B776)</f>
        <v>0.42105263157894735</v>
      </c>
      <c r="Q791" s="121">
        <f>IF(P790/Q790=0,"",P790/Q790)</f>
        <v>0.75</v>
      </c>
      <c r="R791" s="96" t="s">
        <v>86</v>
      </c>
    </row>
    <row r="792" spans="1:18" ht="15.75" customHeight="1">
      <c r="A792" s="64">
        <v>2502</v>
      </c>
      <c r="B792" s="87"/>
      <c r="C792" s="87"/>
      <c r="D792" s="87"/>
      <c r="E792" s="87"/>
      <c r="F792" s="87"/>
      <c r="G792" s="87"/>
      <c r="H792" s="87"/>
      <c r="I792" s="87"/>
      <c r="J792" s="87"/>
      <c r="K792" s="88"/>
      <c r="L792" s="97"/>
      <c r="M792" s="98"/>
      <c r="N792" s="99"/>
      <c r="O792" s="98"/>
      <c r="P792" s="99"/>
      <c r="Q792" s="99"/>
      <c r="R792" s="122"/>
    </row>
    <row r="793" spans="1:18" ht="18" customHeight="1">
      <c r="A793" s="29"/>
      <c r="B793" s="30"/>
      <c r="C793" s="30"/>
      <c r="D793" s="288" t="s">
        <v>111</v>
      </c>
      <c r="E793" s="289"/>
      <c r="F793" s="289"/>
      <c r="G793" s="289"/>
      <c r="H793" s="289"/>
      <c r="I793" s="289"/>
      <c r="J793" s="290"/>
      <c r="K793" s="101">
        <f>SUM(K776:K789)</f>
        <v>32</v>
      </c>
      <c r="L793" s="102">
        <f>IF(K784=0,"",K784/B776)</f>
        <v>0.22807017543859648</v>
      </c>
      <c r="M793" s="102">
        <f>IF(K793=0,"",K793/B776)</f>
        <v>0.56140350877192979</v>
      </c>
      <c r="N793" s="102">
        <f>IF(K784=0,"",M793-L793)</f>
        <v>0.33333333333333331</v>
      </c>
      <c r="O793" s="3"/>
      <c r="P793" s="30"/>
      <c r="Q793" s="23"/>
      <c r="R793" s="3"/>
    </row>
    <row r="794" spans="1:18" ht="12.75" customHeight="1">
      <c r="L794" s="3"/>
      <c r="M794" s="3"/>
      <c r="O794" s="3"/>
    </row>
    <row r="795" spans="1:18" ht="12.75" customHeight="1">
      <c r="L795" s="3"/>
      <c r="M795" s="3"/>
      <c r="O795" s="3"/>
    </row>
    <row r="796" spans="1:18" ht="26.25" customHeight="1">
      <c r="A796" s="2"/>
      <c r="B796" s="291" t="s">
        <v>99</v>
      </c>
      <c r="C796" s="292"/>
      <c r="D796" s="292"/>
      <c r="E796" s="292"/>
      <c r="F796" s="292"/>
      <c r="G796" s="292"/>
      <c r="H796" s="292"/>
      <c r="I796" s="292"/>
      <c r="J796" s="292"/>
      <c r="K796" s="60" t="s">
        <v>115</v>
      </c>
      <c r="L796" s="60"/>
      <c r="M796" s="60"/>
      <c r="N796" s="30"/>
      <c r="O796" s="3"/>
      <c r="P796" s="30"/>
      <c r="Q796" s="30"/>
      <c r="R796" s="30"/>
    </row>
    <row r="797" spans="1:18" ht="20.25" customHeight="1">
      <c r="A797" s="293" t="s">
        <v>10</v>
      </c>
      <c r="B797" s="294" t="s">
        <v>100</v>
      </c>
      <c r="C797" s="289"/>
      <c r="D797" s="289"/>
      <c r="E797" s="289"/>
      <c r="F797" s="289"/>
      <c r="G797" s="289"/>
      <c r="H797" s="289"/>
      <c r="I797" s="289"/>
      <c r="J797" s="290"/>
      <c r="K797" s="310" t="s">
        <v>11</v>
      </c>
      <c r="L797" s="286" t="s">
        <v>3</v>
      </c>
      <c r="M797" s="286" t="s">
        <v>4</v>
      </c>
      <c r="N797" s="284" t="s">
        <v>5</v>
      </c>
      <c r="O797" s="286" t="s">
        <v>6</v>
      </c>
      <c r="P797" s="287" t="s">
        <v>7</v>
      </c>
      <c r="Q797" s="287" t="s">
        <v>8</v>
      </c>
      <c r="R797" s="286" t="s">
        <v>101</v>
      </c>
    </row>
    <row r="798" spans="1:18" ht="15.75" customHeight="1">
      <c r="A798" s="285"/>
      <c r="B798" s="64" t="s">
        <v>102</v>
      </c>
      <c r="C798" s="64" t="s">
        <v>103</v>
      </c>
      <c r="D798" s="64" t="s">
        <v>104</v>
      </c>
      <c r="E798" s="64" t="s">
        <v>105</v>
      </c>
      <c r="F798" s="64" t="s">
        <v>106</v>
      </c>
      <c r="G798" s="64" t="s">
        <v>107</v>
      </c>
      <c r="H798" s="64" t="s">
        <v>108</v>
      </c>
      <c r="I798" s="64" t="s">
        <v>109</v>
      </c>
      <c r="J798" s="64" t="s">
        <v>110</v>
      </c>
      <c r="K798" s="311"/>
      <c r="L798" s="285"/>
      <c r="M798" s="285"/>
      <c r="N798" s="285"/>
      <c r="O798" s="285"/>
      <c r="P798" s="285"/>
      <c r="Q798" s="285"/>
      <c r="R798" s="285"/>
    </row>
    <row r="799" spans="1:18" ht="15.75" customHeight="1">
      <c r="A799" s="64">
        <v>1801</v>
      </c>
      <c r="B799" s="65">
        <v>67</v>
      </c>
      <c r="C799" s="87"/>
      <c r="D799" s="87"/>
      <c r="E799" s="87"/>
      <c r="F799" s="87"/>
      <c r="G799" s="87"/>
      <c r="H799" s="87"/>
      <c r="I799" s="87"/>
      <c r="J799" s="87"/>
      <c r="K799" s="88"/>
      <c r="L799" s="67"/>
      <c r="M799" s="49"/>
      <c r="N799" s="68"/>
      <c r="O799" s="107"/>
      <c r="P799" s="70">
        <f>B799</f>
        <v>67</v>
      </c>
      <c r="Q799" s="108"/>
      <c r="R799" s="107"/>
    </row>
    <row r="800" spans="1:18" ht="15.75" customHeight="1">
      <c r="A800" s="64">
        <v>1802</v>
      </c>
      <c r="B800" s="87"/>
      <c r="C800" s="87">
        <v>49</v>
      </c>
      <c r="D800" s="87"/>
      <c r="E800" s="87"/>
      <c r="F800" s="87"/>
      <c r="G800" s="87"/>
      <c r="H800" s="87"/>
      <c r="I800" s="87"/>
      <c r="J800" s="87"/>
      <c r="K800" s="88"/>
      <c r="L800" s="72"/>
      <c r="M800" s="3"/>
      <c r="N800" s="73"/>
      <c r="O800" s="74">
        <f>IF(C800=0,"",C800/B799)</f>
        <v>0.73134328358208955</v>
      </c>
      <c r="P800" s="75">
        <v>57</v>
      </c>
      <c r="Q800" s="76">
        <f t="shared" ref="Q800:Q807" si="124">IF(P800=0,"",P800/P799)</f>
        <v>0.85074626865671643</v>
      </c>
      <c r="R800" s="76">
        <f t="shared" ref="R800:R807" si="125">IF(P800=0,"",100%-Q800)</f>
        <v>0.14925373134328357</v>
      </c>
    </row>
    <row r="801" spans="1:19" ht="15.75" customHeight="1">
      <c r="A801" s="64">
        <v>1901</v>
      </c>
      <c r="B801" s="87"/>
      <c r="C801" s="87"/>
      <c r="D801" s="87">
        <v>39</v>
      </c>
      <c r="E801" s="87"/>
      <c r="F801" s="87"/>
      <c r="G801" s="87"/>
      <c r="H801" s="87"/>
      <c r="I801" s="87"/>
      <c r="J801" s="87"/>
      <c r="K801" s="88"/>
      <c r="L801" s="72"/>
      <c r="M801" s="3"/>
      <c r="N801" s="73"/>
      <c r="O801" s="74">
        <f>IF(D801=0,"",D801/C800)</f>
        <v>0.79591836734693877</v>
      </c>
      <c r="P801" s="75">
        <v>42</v>
      </c>
      <c r="Q801" s="76">
        <f t="shared" si="124"/>
        <v>0.73684210526315785</v>
      </c>
      <c r="R801" s="76">
        <f t="shared" si="125"/>
        <v>0.26315789473684215</v>
      </c>
      <c r="S801" s="8">
        <f>P801/P799</f>
        <v>0.62686567164179108</v>
      </c>
    </row>
    <row r="802" spans="1:19" ht="15.75" customHeight="1">
      <c r="A802" s="64">
        <v>1902</v>
      </c>
      <c r="B802" s="87"/>
      <c r="C802" s="87"/>
      <c r="D802" s="87"/>
      <c r="E802" s="87">
        <v>38</v>
      </c>
      <c r="F802" s="87"/>
      <c r="G802" s="87"/>
      <c r="H802" s="87"/>
      <c r="I802" s="87"/>
      <c r="J802" s="87"/>
      <c r="K802" s="88"/>
      <c r="L802" s="72"/>
      <c r="M802" s="3"/>
      <c r="N802" s="73"/>
      <c r="O802" s="74">
        <f>IF(E802=0,"",E802/D801)</f>
        <v>0.97435897435897434</v>
      </c>
      <c r="P802" s="75">
        <v>41</v>
      </c>
      <c r="Q802" s="76">
        <f t="shared" si="124"/>
        <v>0.97619047619047616</v>
      </c>
      <c r="R802" s="76">
        <f t="shared" si="125"/>
        <v>2.3809523809523836E-2</v>
      </c>
    </row>
    <row r="803" spans="1:19" ht="15.75" customHeight="1">
      <c r="A803" s="64">
        <v>2001</v>
      </c>
      <c r="B803" s="87"/>
      <c r="C803" s="87"/>
      <c r="D803" s="87"/>
      <c r="E803" s="87"/>
      <c r="F803" s="87">
        <v>32</v>
      </c>
      <c r="G803" s="87"/>
      <c r="H803" s="87"/>
      <c r="I803" s="87"/>
      <c r="J803" s="87"/>
      <c r="K803" s="88"/>
      <c r="L803" s="72"/>
      <c r="M803" s="3"/>
      <c r="N803" s="73"/>
      <c r="O803" s="74">
        <f>IF(F803=0,"",F803/E802)</f>
        <v>0.84210526315789469</v>
      </c>
      <c r="P803" s="75">
        <v>39</v>
      </c>
      <c r="Q803" s="76">
        <f t="shared" si="124"/>
        <v>0.95121951219512191</v>
      </c>
      <c r="R803" s="76">
        <f t="shared" si="125"/>
        <v>4.8780487804878092E-2</v>
      </c>
    </row>
    <row r="804" spans="1:19" ht="15.75" customHeight="1">
      <c r="A804" s="64">
        <v>2002</v>
      </c>
      <c r="B804" s="87"/>
      <c r="C804" s="87"/>
      <c r="D804" s="87"/>
      <c r="E804" s="87"/>
      <c r="F804" s="87"/>
      <c r="G804" s="87">
        <v>31</v>
      </c>
      <c r="H804" s="87"/>
      <c r="I804" s="87"/>
      <c r="J804" s="87"/>
      <c r="K804" s="88"/>
      <c r="L804" s="72"/>
      <c r="M804" s="3"/>
      <c r="N804" s="73"/>
      <c r="O804" s="74">
        <f>IF(G804=0,"",G804/F803)</f>
        <v>0.96875</v>
      </c>
      <c r="P804" s="75">
        <v>38</v>
      </c>
      <c r="Q804" s="76">
        <f t="shared" si="124"/>
        <v>0.97435897435897434</v>
      </c>
      <c r="R804" s="76">
        <f t="shared" si="125"/>
        <v>2.5641025641025661E-2</v>
      </c>
    </row>
    <row r="805" spans="1:19" ht="15.75" customHeight="1">
      <c r="A805" s="64">
        <v>2101</v>
      </c>
      <c r="B805" s="87"/>
      <c r="C805" s="87"/>
      <c r="D805" s="87"/>
      <c r="E805" s="87"/>
      <c r="F805" s="87"/>
      <c r="G805" s="87"/>
      <c r="H805" s="87">
        <v>31</v>
      </c>
      <c r="I805" s="87"/>
      <c r="J805" s="87"/>
      <c r="K805" s="88"/>
      <c r="L805" s="72"/>
      <c r="M805" s="3"/>
      <c r="N805" s="73"/>
      <c r="O805" s="74">
        <f>IF(H805=0,"",H805/G804)</f>
        <v>1</v>
      </c>
      <c r="P805" s="75">
        <v>38</v>
      </c>
      <c r="Q805" s="76">
        <f t="shared" si="124"/>
        <v>1</v>
      </c>
      <c r="R805" s="76">
        <f t="shared" si="125"/>
        <v>0</v>
      </c>
    </row>
    <row r="806" spans="1:19" ht="15.75" customHeight="1">
      <c r="A806" s="64">
        <v>2102</v>
      </c>
      <c r="B806" s="87"/>
      <c r="C806" s="87"/>
      <c r="D806" s="87"/>
      <c r="E806" s="87"/>
      <c r="F806" s="87"/>
      <c r="G806" s="87"/>
      <c r="H806" s="87"/>
      <c r="I806" s="87">
        <v>27</v>
      </c>
      <c r="J806" s="87"/>
      <c r="K806" s="88"/>
      <c r="L806" s="72"/>
      <c r="M806" s="3"/>
      <c r="N806" s="73"/>
      <c r="O806" s="74">
        <f>IF(I806=0,"",I806/H805)</f>
        <v>0.87096774193548387</v>
      </c>
      <c r="P806" s="75">
        <v>38</v>
      </c>
      <c r="Q806" s="76">
        <f t="shared" si="124"/>
        <v>1</v>
      </c>
      <c r="R806" s="76">
        <f t="shared" si="125"/>
        <v>0</v>
      </c>
    </row>
    <row r="807" spans="1:19" ht="15.75" customHeight="1">
      <c r="A807" s="64">
        <v>2201</v>
      </c>
      <c r="B807" s="87"/>
      <c r="C807" s="87"/>
      <c r="D807" s="87"/>
      <c r="E807" s="87"/>
      <c r="F807" s="87"/>
      <c r="G807" s="87"/>
      <c r="H807" s="87"/>
      <c r="I807" s="87"/>
      <c r="J807" s="87">
        <v>25</v>
      </c>
      <c r="K807" s="88">
        <v>16</v>
      </c>
      <c r="L807" s="72"/>
      <c r="M807" s="3"/>
      <c r="N807" s="73"/>
      <c r="O807" s="78">
        <f>IF(J807=0,"",J807/I806)</f>
        <v>0.92592592592592593</v>
      </c>
      <c r="P807" s="75">
        <v>38</v>
      </c>
      <c r="Q807" s="79">
        <f t="shared" si="124"/>
        <v>1</v>
      </c>
      <c r="R807" s="79">
        <f t="shared" si="125"/>
        <v>0</v>
      </c>
    </row>
    <row r="808" spans="1:19" ht="15.75" customHeight="1">
      <c r="A808" s="64">
        <v>2202</v>
      </c>
      <c r="B808" s="87"/>
      <c r="C808" s="87"/>
      <c r="D808" s="87"/>
      <c r="E808" s="87"/>
      <c r="F808" s="87"/>
      <c r="G808" s="87"/>
      <c r="H808" s="87"/>
      <c r="I808" s="87"/>
      <c r="J808" s="87">
        <v>12</v>
      </c>
      <c r="K808" s="126">
        <v>8</v>
      </c>
      <c r="L808" s="72"/>
      <c r="M808" s="3"/>
      <c r="N808" s="30"/>
      <c r="O808" s="80"/>
      <c r="P808" s="81">
        <v>20</v>
      </c>
      <c r="Q808" s="82"/>
      <c r="R808" s="83"/>
    </row>
    <row r="809" spans="1:19" ht="15.75" customHeight="1">
      <c r="A809" s="64">
        <v>2301</v>
      </c>
      <c r="B809" s="87"/>
      <c r="C809" s="87"/>
      <c r="D809" s="87"/>
      <c r="E809" s="87"/>
      <c r="F809" s="87"/>
      <c r="G809" s="87"/>
      <c r="H809" s="87"/>
      <c r="I809" s="87"/>
      <c r="J809" s="87">
        <v>5</v>
      </c>
      <c r="K809" s="88">
        <v>5</v>
      </c>
      <c r="L809" s="72"/>
      <c r="M809" s="3"/>
      <c r="N809" s="30"/>
      <c r="O809" s="84"/>
      <c r="P809" s="85">
        <v>13</v>
      </c>
      <c r="Q809" s="86"/>
      <c r="R809" s="84"/>
    </row>
    <row r="810" spans="1:19" ht="15.75" customHeight="1">
      <c r="A810" s="64">
        <v>2302</v>
      </c>
      <c r="B810" s="87"/>
      <c r="C810" s="87"/>
      <c r="D810" s="87"/>
      <c r="E810" s="87"/>
      <c r="F810" s="87"/>
      <c r="G810" s="87"/>
      <c r="H810" s="87"/>
      <c r="I810" s="87"/>
      <c r="J810" s="87">
        <v>1</v>
      </c>
      <c r="K810" s="88"/>
      <c r="L810" s="72"/>
      <c r="M810" s="3"/>
      <c r="N810" s="30"/>
      <c r="O810" s="84"/>
      <c r="P810" s="85">
        <v>7</v>
      </c>
      <c r="Q810" s="86"/>
      <c r="R810" s="84"/>
    </row>
    <row r="811" spans="1:19" ht="15.75" customHeight="1">
      <c r="A811" s="64">
        <v>2401</v>
      </c>
      <c r="B811" s="87"/>
      <c r="C811" s="87"/>
      <c r="D811" s="87"/>
      <c r="E811" s="87"/>
      <c r="F811" s="87"/>
      <c r="G811" s="87"/>
      <c r="H811" s="87"/>
      <c r="I811" s="87"/>
      <c r="J811" s="87">
        <v>4</v>
      </c>
      <c r="K811" s="88">
        <v>4</v>
      </c>
      <c r="L811" s="72"/>
      <c r="M811" s="3"/>
      <c r="N811" s="30"/>
      <c r="O811" s="84"/>
      <c r="P811" s="85">
        <v>6</v>
      </c>
      <c r="Q811" s="86"/>
      <c r="R811" s="84"/>
    </row>
    <row r="812" spans="1:19" ht="15.75" customHeight="1">
      <c r="A812" s="64">
        <v>2402</v>
      </c>
      <c r="B812" s="87"/>
      <c r="C812" s="87"/>
      <c r="D812" s="87"/>
      <c r="E812" s="87"/>
      <c r="F812" s="87"/>
      <c r="G812" s="87"/>
      <c r="H812" s="87"/>
      <c r="I812" s="87"/>
      <c r="J812" s="87">
        <v>2</v>
      </c>
      <c r="K812" s="88">
        <v>2</v>
      </c>
      <c r="L812" s="72"/>
      <c r="M812" s="3"/>
      <c r="N812" s="30"/>
      <c r="O812" s="3"/>
      <c r="P812" s="30">
        <v>2</v>
      </c>
      <c r="Q812" s="23"/>
      <c r="R812" s="84"/>
    </row>
    <row r="813" spans="1:19" ht="15.75" customHeight="1">
      <c r="A813" s="64">
        <v>2501</v>
      </c>
      <c r="B813" s="87"/>
      <c r="C813" s="87"/>
      <c r="D813" s="87"/>
      <c r="E813" s="87"/>
      <c r="F813" s="87"/>
      <c r="G813" s="87"/>
      <c r="H813" s="87"/>
      <c r="I813" s="87"/>
      <c r="J813" s="87"/>
      <c r="K813" s="88"/>
      <c r="L813" s="72"/>
      <c r="M813" s="3"/>
      <c r="N813" s="30"/>
      <c r="O813" s="89" t="s">
        <v>83</v>
      </c>
      <c r="P813" s="90">
        <v>22</v>
      </c>
      <c r="Q813" s="120">
        <f>K816</f>
        <v>35</v>
      </c>
      <c r="R813" s="92" t="s">
        <v>11</v>
      </c>
    </row>
    <row r="814" spans="1:19" ht="15.75" customHeight="1">
      <c r="A814" s="64">
        <v>2502</v>
      </c>
      <c r="B814" s="87"/>
      <c r="C814" s="87"/>
      <c r="D814" s="87"/>
      <c r="E814" s="87"/>
      <c r="F814" s="87"/>
      <c r="G814" s="87"/>
      <c r="H814" s="87"/>
      <c r="I814" s="87"/>
      <c r="J814" s="87"/>
      <c r="K814" s="88"/>
      <c r="L814" s="72"/>
      <c r="M814" s="3"/>
      <c r="N814" s="30"/>
      <c r="O814" s="93" t="s">
        <v>85</v>
      </c>
      <c r="P814" s="94">
        <f>IF(P813/B799=0,"",P813/B799)</f>
        <v>0.32835820895522388</v>
      </c>
      <c r="Q814" s="121">
        <f>IF(P813/Q813=0,"",P813/Q813)</f>
        <v>0.62857142857142856</v>
      </c>
      <c r="R814" s="96" t="s">
        <v>86</v>
      </c>
    </row>
    <row r="815" spans="1:19" ht="15.75" customHeight="1">
      <c r="A815" s="64">
        <v>2601</v>
      </c>
      <c r="B815" s="87"/>
      <c r="C815" s="87"/>
      <c r="D815" s="87"/>
      <c r="E815" s="87"/>
      <c r="F815" s="87"/>
      <c r="G815" s="87"/>
      <c r="H815" s="87"/>
      <c r="I815" s="87"/>
      <c r="J815" s="87"/>
      <c r="K815" s="88"/>
      <c r="L815" s="97"/>
      <c r="M815" s="98"/>
      <c r="N815" s="99"/>
      <c r="O815" s="98"/>
      <c r="P815" s="99"/>
      <c r="Q815" s="99"/>
      <c r="R815" s="122"/>
    </row>
    <row r="816" spans="1:19" ht="18" customHeight="1">
      <c r="A816" s="29"/>
      <c r="B816" s="30"/>
      <c r="C816" s="30"/>
      <c r="D816" s="288" t="s">
        <v>111</v>
      </c>
      <c r="E816" s="289"/>
      <c r="F816" s="289"/>
      <c r="G816" s="289"/>
      <c r="H816" s="289"/>
      <c r="I816" s="289"/>
      <c r="J816" s="290"/>
      <c r="K816" s="101">
        <f>SUM(K799:K812)</f>
        <v>35</v>
      </c>
      <c r="L816" s="102">
        <f>IF(K807=0,"",K807/B799)</f>
        <v>0.23880597014925373</v>
      </c>
      <c r="M816" s="102">
        <f>IF(K816=0,"",K816/B799)</f>
        <v>0.52238805970149249</v>
      </c>
      <c r="N816" s="102">
        <f>IF(K807=0,"",M816-L816)</f>
        <v>0.28358208955223874</v>
      </c>
      <c r="O816" s="3"/>
      <c r="P816" s="30"/>
      <c r="Q816" s="23"/>
      <c r="R816" s="3"/>
    </row>
    <row r="817" spans="1:23" ht="12.75" customHeight="1">
      <c r="L817" s="3"/>
      <c r="M817" s="3"/>
      <c r="O817" s="3"/>
    </row>
    <row r="818" spans="1:23" ht="12.75" customHeight="1">
      <c r="L818" s="3"/>
      <c r="M818" s="3"/>
      <c r="O818" s="3"/>
    </row>
    <row r="819" spans="1:23" ht="26.25" customHeight="1">
      <c r="A819" s="2"/>
      <c r="B819" s="291" t="s">
        <v>99</v>
      </c>
      <c r="C819" s="292"/>
      <c r="D819" s="292"/>
      <c r="E819" s="292"/>
      <c r="F819" s="292"/>
      <c r="G819" s="292"/>
      <c r="H819" s="292"/>
      <c r="I819" s="292"/>
      <c r="J819" s="292"/>
      <c r="K819" s="60" t="s">
        <v>116</v>
      </c>
      <c r="L819" s="60"/>
      <c r="M819" s="60"/>
      <c r="N819" s="30"/>
      <c r="O819" s="3"/>
      <c r="P819" s="30"/>
      <c r="Q819" s="30"/>
      <c r="R819" s="30"/>
    </row>
    <row r="820" spans="1:23" ht="20.25" customHeight="1">
      <c r="A820" s="293" t="s">
        <v>10</v>
      </c>
      <c r="B820" s="294" t="s">
        <v>100</v>
      </c>
      <c r="C820" s="289"/>
      <c r="D820" s="289"/>
      <c r="E820" s="289"/>
      <c r="F820" s="289"/>
      <c r="G820" s="289"/>
      <c r="H820" s="289"/>
      <c r="I820" s="289"/>
      <c r="J820" s="290"/>
      <c r="K820" s="310" t="s">
        <v>11</v>
      </c>
      <c r="L820" s="286" t="s">
        <v>3</v>
      </c>
      <c r="M820" s="286" t="s">
        <v>4</v>
      </c>
      <c r="N820" s="284" t="s">
        <v>5</v>
      </c>
      <c r="O820" s="286" t="s">
        <v>6</v>
      </c>
      <c r="P820" s="287" t="s">
        <v>7</v>
      </c>
      <c r="Q820" s="287" t="s">
        <v>8</v>
      </c>
      <c r="R820" s="286" t="s">
        <v>101</v>
      </c>
    </row>
    <row r="821" spans="1:23" ht="15.75" customHeight="1">
      <c r="A821" s="285"/>
      <c r="B821" s="64" t="s">
        <v>102</v>
      </c>
      <c r="C821" s="64" t="s">
        <v>103</v>
      </c>
      <c r="D821" s="64" t="s">
        <v>104</v>
      </c>
      <c r="E821" s="64" t="s">
        <v>105</v>
      </c>
      <c r="F821" s="64" t="s">
        <v>106</v>
      </c>
      <c r="G821" s="64" t="s">
        <v>107</v>
      </c>
      <c r="H821" s="64" t="s">
        <v>108</v>
      </c>
      <c r="I821" s="64" t="s">
        <v>109</v>
      </c>
      <c r="J821" s="64" t="s">
        <v>110</v>
      </c>
      <c r="K821" s="311"/>
      <c r="L821" s="285"/>
      <c r="M821" s="285"/>
      <c r="N821" s="285"/>
      <c r="O821" s="285"/>
      <c r="P821" s="285"/>
      <c r="Q821" s="285"/>
      <c r="R821" s="285"/>
      <c r="W821" s="252">
        <f>AVERAGE(L816,L838)</f>
        <v>0.26226012793176973</v>
      </c>
    </row>
    <row r="822" spans="1:23" ht="15.75" customHeight="1">
      <c r="A822" s="64">
        <v>1802</v>
      </c>
      <c r="B822" s="65">
        <v>56</v>
      </c>
      <c r="C822" s="87"/>
      <c r="D822" s="87"/>
      <c r="E822" s="87"/>
      <c r="F822" s="87"/>
      <c r="G822" s="87"/>
      <c r="H822" s="87"/>
      <c r="I822" s="87"/>
      <c r="J822" s="87"/>
      <c r="K822" s="88"/>
      <c r="L822" s="67"/>
      <c r="M822" s="49"/>
      <c r="N822" s="68"/>
      <c r="O822" s="107"/>
      <c r="P822" s="70">
        <f>B822</f>
        <v>56</v>
      </c>
      <c r="Q822" s="108"/>
      <c r="R822" s="107"/>
    </row>
    <row r="823" spans="1:23" ht="15.75" customHeight="1">
      <c r="A823" s="64">
        <v>1901</v>
      </c>
      <c r="B823" s="87"/>
      <c r="C823" s="87">
        <v>46</v>
      </c>
      <c r="D823" s="87"/>
      <c r="E823" s="87"/>
      <c r="F823" s="87"/>
      <c r="G823" s="87"/>
      <c r="H823" s="87"/>
      <c r="I823" s="87"/>
      <c r="J823" s="87"/>
      <c r="K823" s="88"/>
      <c r="L823" s="72"/>
      <c r="M823" s="3"/>
      <c r="N823" s="73"/>
      <c r="O823" s="74">
        <f>IF(C823=0,"",C823/B822)</f>
        <v>0.8214285714285714</v>
      </c>
      <c r="P823" s="75">
        <v>46</v>
      </c>
      <c r="Q823" s="76">
        <f t="shared" ref="Q823:Q830" si="126">IF(P823=0,"",P823/P822)</f>
        <v>0.8214285714285714</v>
      </c>
      <c r="R823" s="76">
        <f t="shared" ref="R823:R830" si="127">IF(P823=0,"",100%-Q823)</f>
        <v>0.1785714285714286</v>
      </c>
    </row>
    <row r="824" spans="1:23" ht="15.75" customHeight="1">
      <c r="A824" s="64">
        <v>1902</v>
      </c>
      <c r="B824" s="87"/>
      <c r="C824" s="87"/>
      <c r="D824" s="87">
        <v>33</v>
      </c>
      <c r="E824" s="87"/>
      <c r="F824" s="87"/>
      <c r="G824" s="87"/>
      <c r="H824" s="87"/>
      <c r="I824" s="87"/>
      <c r="J824" s="87"/>
      <c r="K824" s="88"/>
      <c r="L824" s="72"/>
      <c r="M824" s="3"/>
      <c r="N824" s="73"/>
      <c r="O824" s="74">
        <f>IF(D824=0,"",D824/C823)</f>
        <v>0.71739130434782605</v>
      </c>
      <c r="P824" s="75">
        <v>45</v>
      </c>
      <c r="Q824" s="76">
        <f t="shared" si="126"/>
        <v>0.97826086956521741</v>
      </c>
      <c r="R824" s="76">
        <f t="shared" si="127"/>
        <v>2.1739130434782594E-2</v>
      </c>
      <c r="S824" s="8">
        <f>P824/P822</f>
        <v>0.8035714285714286</v>
      </c>
    </row>
    <row r="825" spans="1:23" ht="15.75" customHeight="1">
      <c r="A825" s="64">
        <v>2001</v>
      </c>
      <c r="B825" s="87"/>
      <c r="C825" s="87"/>
      <c r="D825" s="87"/>
      <c r="E825" s="87">
        <v>30</v>
      </c>
      <c r="F825" s="87"/>
      <c r="G825" s="87"/>
      <c r="H825" s="87"/>
      <c r="I825" s="87"/>
      <c r="J825" s="87"/>
      <c r="K825" s="88"/>
      <c r="L825" s="72"/>
      <c r="M825" s="3"/>
      <c r="N825" s="73"/>
      <c r="O825" s="74">
        <f>IF(E825=0,"",E825/D824)</f>
        <v>0.90909090909090906</v>
      </c>
      <c r="P825" s="75">
        <v>42</v>
      </c>
      <c r="Q825" s="76">
        <f t="shared" si="126"/>
        <v>0.93333333333333335</v>
      </c>
      <c r="R825" s="76">
        <f t="shared" si="127"/>
        <v>6.6666666666666652E-2</v>
      </c>
    </row>
    <row r="826" spans="1:23" ht="15.75" customHeight="1">
      <c r="A826" s="64">
        <v>2002</v>
      </c>
      <c r="B826" s="87"/>
      <c r="C826" s="87"/>
      <c r="D826" s="87"/>
      <c r="E826" s="87"/>
      <c r="F826" s="87">
        <v>28</v>
      </c>
      <c r="G826" s="87"/>
      <c r="H826" s="87"/>
      <c r="I826" s="87"/>
      <c r="J826" s="87"/>
      <c r="K826" s="88"/>
      <c r="L826" s="72"/>
      <c r="M826" s="3"/>
      <c r="N826" s="73"/>
      <c r="O826" s="74">
        <f>IF(F826=0,"",F826/E825)</f>
        <v>0.93333333333333335</v>
      </c>
      <c r="P826" s="75">
        <v>39</v>
      </c>
      <c r="Q826" s="76">
        <f t="shared" si="126"/>
        <v>0.9285714285714286</v>
      </c>
      <c r="R826" s="76">
        <f t="shared" si="127"/>
        <v>7.1428571428571397E-2</v>
      </c>
    </row>
    <row r="827" spans="1:23" ht="15.75" customHeight="1">
      <c r="A827" s="64">
        <v>2101</v>
      </c>
      <c r="B827" s="87"/>
      <c r="C827" s="87"/>
      <c r="D827" s="87"/>
      <c r="E827" s="87"/>
      <c r="F827" s="87"/>
      <c r="G827" s="87">
        <v>27</v>
      </c>
      <c r="H827" s="87"/>
      <c r="I827" s="87"/>
      <c r="J827" s="87"/>
      <c r="K827" s="88"/>
      <c r="L827" s="72"/>
      <c r="M827" s="3"/>
      <c r="N827" s="73"/>
      <c r="O827" s="74">
        <f>IF(G827=0,"",G827/F826)</f>
        <v>0.9642857142857143</v>
      </c>
      <c r="P827" s="75">
        <v>35</v>
      </c>
      <c r="Q827" s="76">
        <f t="shared" si="126"/>
        <v>0.89743589743589747</v>
      </c>
      <c r="R827" s="76">
        <f t="shared" si="127"/>
        <v>0.10256410256410253</v>
      </c>
    </row>
    <row r="828" spans="1:23" ht="15.75" customHeight="1">
      <c r="A828" s="64">
        <v>2102</v>
      </c>
      <c r="B828" s="87"/>
      <c r="C828" s="87"/>
      <c r="D828" s="87"/>
      <c r="E828" s="87"/>
      <c r="F828" s="87"/>
      <c r="G828" s="87"/>
      <c r="H828" s="87">
        <v>27</v>
      </c>
      <c r="I828" s="87"/>
      <c r="J828" s="87"/>
      <c r="K828" s="88"/>
      <c r="L828" s="72"/>
      <c r="M828" s="3"/>
      <c r="N828" s="73"/>
      <c r="O828" s="74">
        <f>IF(H828=0,"",H828/G827)</f>
        <v>1</v>
      </c>
      <c r="P828" s="75">
        <v>32</v>
      </c>
      <c r="Q828" s="76">
        <f t="shared" si="126"/>
        <v>0.91428571428571426</v>
      </c>
      <c r="R828" s="76">
        <f t="shared" si="127"/>
        <v>8.5714285714285743E-2</v>
      </c>
    </row>
    <row r="829" spans="1:23" ht="15.75" customHeight="1">
      <c r="A829" s="64">
        <v>2201</v>
      </c>
      <c r="B829" s="87"/>
      <c r="C829" s="87"/>
      <c r="D829" s="87"/>
      <c r="E829" s="87"/>
      <c r="F829" s="87"/>
      <c r="G829" s="87"/>
      <c r="H829" s="87"/>
      <c r="I829" s="87">
        <v>27</v>
      </c>
      <c r="J829" s="87"/>
      <c r="K829" s="88"/>
      <c r="L829" s="72"/>
      <c r="M829" s="3"/>
      <c r="N829" s="73"/>
      <c r="O829" s="74">
        <f>IF(I829=0,"",I829/H828)</f>
        <v>1</v>
      </c>
      <c r="P829" s="75">
        <v>31</v>
      </c>
      <c r="Q829" s="76">
        <f t="shared" si="126"/>
        <v>0.96875</v>
      </c>
      <c r="R829" s="76">
        <f t="shared" si="127"/>
        <v>3.125E-2</v>
      </c>
    </row>
    <row r="830" spans="1:23" ht="15.75" customHeight="1">
      <c r="A830" s="64">
        <v>2202</v>
      </c>
      <c r="B830" s="87"/>
      <c r="C830" s="87"/>
      <c r="D830" s="87"/>
      <c r="E830" s="87"/>
      <c r="F830" s="87"/>
      <c r="G830" s="87"/>
      <c r="H830" s="87"/>
      <c r="I830" s="87"/>
      <c r="J830" s="87">
        <v>27</v>
      </c>
      <c r="K830" s="126">
        <v>16</v>
      </c>
      <c r="L830" s="72"/>
      <c r="M830" s="3"/>
      <c r="N830" s="73"/>
      <c r="O830" s="78">
        <f>IF(J830=0,"",J830/I829)</f>
        <v>1</v>
      </c>
      <c r="P830" s="75">
        <v>31</v>
      </c>
      <c r="Q830" s="79">
        <f t="shared" si="126"/>
        <v>1</v>
      </c>
      <c r="R830" s="79">
        <f t="shared" si="127"/>
        <v>0</v>
      </c>
    </row>
    <row r="831" spans="1:23" ht="15.75" customHeight="1">
      <c r="A831" s="64">
        <v>2301</v>
      </c>
      <c r="B831" s="87"/>
      <c r="C831" s="87"/>
      <c r="D831" s="87"/>
      <c r="E831" s="87"/>
      <c r="F831" s="87"/>
      <c r="G831" s="87"/>
      <c r="H831" s="87"/>
      <c r="I831" s="87"/>
      <c r="J831" s="87">
        <v>8</v>
      </c>
      <c r="K831" s="88">
        <v>8</v>
      </c>
      <c r="L831" s="72"/>
      <c r="M831" s="3"/>
      <c r="N831" s="30"/>
      <c r="O831" s="80"/>
      <c r="P831" s="81">
        <v>15</v>
      </c>
      <c r="Q831" s="82"/>
      <c r="R831" s="83"/>
    </row>
    <row r="832" spans="1:23" ht="15.75" customHeight="1">
      <c r="A832" s="64">
        <v>2301</v>
      </c>
      <c r="B832" s="87"/>
      <c r="C832" s="87"/>
      <c r="D832" s="87"/>
      <c r="E832" s="87"/>
      <c r="F832" s="87"/>
      <c r="G832" s="87"/>
      <c r="H832" s="87"/>
      <c r="I832" s="87"/>
      <c r="J832" s="87">
        <v>3</v>
      </c>
      <c r="K832" s="88">
        <v>4</v>
      </c>
      <c r="L832" s="72"/>
      <c r="M832" s="3"/>
      <c r="N832" s="30"/>
      <c r="O832" s="84"/>
      <c r="P832" s="85">
        <v>5</v>
      </c>
      <c r="Q832" s="86"/>
      <c r="R832" s="84"/>
    </row>
    <row r="833" spans="1:19" ht="15.75" customHeight="1">
      <c r="A833" s="64">
        <v>2401</v>
      </c>
      <c r="B833" s="87"/>
      <c r="C833" s="87"/>
      <c r="D833" s="87"/>
      <c r="E833" s="87"/>
      <c r="F833" s="87"/>
      <c r="G833" s="87"/>
      <c r="H833" s="87"/>
      <c r="I833" s="87"/>
      <c r="J833" s="87">
        <v>1</v>
      </c>
      <c r="K833" s="88">
        <v>1</v>
      </c>
      <c r="L833" s="72"/>
      <c r="M833" s="3"/>
      <c r="N833" s="30"/>
      <c r="O833" s="84"/>
      <c r="P833" s="85">
        <v>1</v>
      </c>
      <c r="Q833" s="86"/>
      <c r="R833" s="84"/>
    </row>
    <row r="834" spans="1:19" ht="15.75" customHeight="1">
      <c r="A834" s="64">
        <v>2402</v>
      </c>
      <c r="B834" s="87"/>
      <c r="C834" s="87"/>
      <c r="D834" s="87"/>
      <c r="E834" s="87"/>
      <c r="F834" s="87"/>
      <c r="G834" s="87"/>
      <c r="H834" s="87"/>
      <c r="I834" s="87"/>
      <c r="J834" s="87">
        <v>1</v>
      </c>
      <c r="K834" s="88">
        <v>1</v>
      </c>
      <c r="L834" s="72"/>
      <c r="M834" s="3"/>
      <c r="N834" s="30"/>
      <c r="O834" s="3"/>
      <c r="P834" s="30">
        <v>1</v>
      </c>
      <c r="Q834" s="23"/>
      <c r="R834" s="84"/>
    </row>
    <row r="835" spans="1:19" ht="15.75" customHeight="1">
      <c r="A835" s="64">
        <v>2501</v>
      </c>
      <c r="B835" s="87"/>
      <c r="C835" s="87"/>
      <c r="D835" s="87"/>
      <c r="E835" s="87"/>
      <c r="F835" s="87"/>
      <c r="G835" s="87"/>
      <c r="H835" s="87"/>
      <c r="I835" s="87"/>
      <c r="J835" s="87"/>
      <c r="K835" s="88"/>
      <c r="L835" s="72"/>
      <c r="M835" s="3"/>
      <c r="N835" s="30"/>
      <c r="O835" s="89" t="s">
        <v>83</v>
      </c>
      <c r="P835" s="90">
        <v>20</v>
      </c>
      <c r="Q835" s="120">
        <f>K838</f>
        <v>30</v>
      </c>
      <c r="R835" s="92" t="s">
        <v>11</v>
      </c>
    </row>
    <row r="836" spans="1:19" ht="15.75" customHeight="1">
      <c r="A836" s="64">
        <v>2502</v>
      </c>
      <c r="B836" s="87"/>
      <c r="C836" s="87"/>
      <c r="D836" s="87"/>
      <c r="E836" s="87"/>
      <c r="F836" s="87"/>
      <c r="G836" s="87"/>
      <c r="H836" s="87"/>
      <c r="I836" s="87"/>
      <c r="J836" s="87"/>
      <c r="K836" s="88"/>
      <c r="L836" s="72"/>
      <c r="M836" s="3"/>
      <c r="N836" s="30"/>
      <c r="O836" s="93" t="s">
        <v>85</v>
      </c>
      <c r="P836" s="94">
        <f>IF(P835/B822=0,"",P835/B822)</f>
        <v>0.35714285714285715</v>
      </c>
      <c r="Q836" s="121">
        <f>IF(P835/Q835=0,"",P835/Q835)</f>
        <v>0.66666666666666663</v>
      </c>
      <c r="R836" s="96" t="s">
        <v>86</v>
      </c>
    </row>
    <row r="837" spans="1:19" ht="15.75" customHeight="1">
      <c r="A837" s="64">
        <v>2601</v>
      </c>
      <c r="B837" s="87"/>
      <c r="C837" s="87"/>
      <c r="D837" s="87"/>
      <c r="E837" s="87"/>
      <c r="F837" s="87"/>
      <c r="G837" s="87"/>
      <c r="H837" s="87"/>
      <c r="I837" s="87"/>
      <c r="J837" s="87"/>
      <c r="K837" s="88"/>
      <c r="L837" s="97"/>
      <c r="M837" s="98"/>
      <c r="N837" s="99"/>
      <c r="O837" s="98"/>
      <c r="P837" s="99"/>
      <c r="Q837" s="99"/>
      <c r="R837" s="122"/>
    </row>
    <row r="838" spans="1:19" ht="18" customHeight="1">
      <c r="A838" s="29"/>
      <c r="B838" s="30"/>
      <c r="C838" s="30"/>
      <c r="D838" s="288" t="s">
        <v>111</v>
      </c>
      <c r="E838" s="289"/>
      <c r="F838" s="289"/>
      <c r="G838" s="289"/>
      <c r="H838" s="289"/>
      <c r="I838" s="289"/>
      <c r="J838" s="290"/>
      <c r="K838" s="101">
        <f>SUM(K822:K834)</f>
        <v>30</v>
      </c>
      <c r="L838" s="102">
        <f>IF(K830=0,"",K830/B822)</f>
        <v>0.2857142857142857</v>
      </c>
      <c r="M838" s="102">
        <f>IF(K838=0,"",K838/B822)</f>
        <v>0.5357142857142857</v>
      </c>
      <c r="N838" s="102">
        <f>IF(K830=0,"",M838-L838)</f>
        <v>0.25</v>
      </c>
      <c r="O838" s="3"/>
      <c r="P838" s="30"/>
      <c r="Q838" s="23"/>
      <c r="R838" s="3"/>
    </row>
    <row r="839" spans="1:19" ht="12.75" customHeight="1">
      <c r="L839" s="3"/>
      <c r="M839" s="3"/>
      <c r="O839" s="3"/>
    </row>
    <row r="840" spans="1:19" ht="12.75" customHeight="1">
      <c r="L840" s="3"/>
      <c r="M840" s="3"/>
      <c r="O840" s="3"/>
    </row>
    <row r="841" spans="1:19" ht="26.25" customHeight="1">
      <c r="A841" s="2"/>
      <c r="B841" s="291" t="s">
        <v>99</v>
      </c>
      <c r="C841" s="292"/>
      <c r="D841" s="292"/>
      <c r="E841" s="292"/>
      <c r="F841" s="292"/>
      <c r="G841" s="292"/>
      <c r="H841" s="292"/>
      <c r="I841" s="292"/>
      <c r="J841" s="292"/>
      <c r="K841" s="60" t="s">
        <v>117</v>
      </c>
      <c r="L841" s="60"/>
      <c r="M841" s="60"/>
      <c r="N841" s="30"/>
      <c r="O841" s="3"/>
      <c r="P841" s="30"/>
      <c r="Q841" s="30"/>
      <c r="R841" s="30"/>
    </row>
    <row r="842" spans="1:19" ht="20.25" customHeight="1">
      <c r="A842" s="293" t="s">
        <v>10</v>
      </c>
      <c r="B842" s="294" t="s">
        <v>100</v>
      </c>
      <c r="C842" s="289"/>
      <c r="D842" s="289"/>
      <c r="E842" s="289"/>
      <c r="F842" s="289"/>
      <c r="G842" s="289"/>
      <c r="H842" s="289"/>
      <c r="I842" s="289"/>
      <c r="J842" s="290"/>
      <c r="K842" s="310" t="s">
        <v>11</v>
      </c>
      <c r="L842" s="286" t="s">
        <v>3</v>
      </c>
      <c r="M842" s="286" t="s">
        <v>4</v>
      </c>
      <c r="N842" s="284" t="s">
        <v>5</v>
      </c>
      <c r="O842" s="286" t="s">
        <v>6</v>
      </c>
      <c r="P842" s="287" t="s">
        <v>7</v>
      </c>
      <c r="Q842" s="287" t="s">
        <v>8</v>
      </c>
      <c r="R842" s="286" t="s">
        <v>101</v>
      </c>
    </row>
    <row r="843" spans="1:19" ht="15.75" customHeight="1">
      <c r="A843" s="285"/>
      <c r="B843" s="64" t="s">
        <v>102</v>
      </c>
      <c r="C843" s="64" t="s">
        <v>103</v>
      </c>
      <c r="D843" s="64" t="s">
        <v>104</v>
      </c>
      <c r="E843" s="64" t="s">
        <v>105</v>
      </c>
      <c r="F843" s="64" t="s">
        <v>106</v>
      </c>
      <c r="G843" s="64" t="s">
        <v>107</v>
      </c>
      <c r="H843" s="64" t="s">
        <v>108</v>
      </c>
      <c r="I843" s="64" t="s">
        <v>109</v>
      </c>
      <c r="J843" s="64" t="s">
        <v>110</v>
      </c>
      <c r="K843" s="311"/>
      <c r="L843" s="285"/>
      <c r="M843" s="285"/>
      <c r="N843" s="285"/>
      <c r="O843" s="285"/>
      <c r="P843" s="285"/>
      <c r="Q843" s="285"/>
      <c r="R843" s="285"/>
    </row>
    <row r="844" spans="1:19" ht="15.75" customHeight="1">
      <c r="A844" s="64">
        <v>1901</v>
      </c>
      <c r="B844" s="65">
        <v>66</v>
      </c>
      <c r="C844" s="87"/>
      <c r="D844" s="87"/>
      <c r="E844" s="87"/>
      <c r="F844" s="87"/>
      <c r="G844" s="87"/>
      <c r="H844" s="87"/>
      <c r="I844" s="87"/>
      <c r="J844" s="87"/>
      <c r="K844" s="88"/>
      <c r="L844" s="67"/>
      <c r="M844" s="49"/>
      <c r="N844" s="68"/>
      <c r="O844" s="107"/>
      <c r="P844" s="70">
        <f>B844</f>
        <v>66</v>
      </c>
      <c r="Q844" s="108"/>
      <c r="R844" s="107"/>
    </row>
    <row r="845" spans="1:19" ht="15.75" customHeight="1">
      <c r="A845" s="64">
        <v>1902</v>
      </c>
      <c r="B845" s="87"/>
      <c r="C845" s="87">
        <v>54</v>
      </c>
      <c r="D845" s="87"/>
      <c r="E845" s="87"/>
      <c r="F845" s="87"/>
      <c r="G845" s="87"/>
      <c r="H845" s="87"/>
      <c r="I845" s="87"/>
      <c r="J845" s="87"/>
      <c r="K845" s="88"/>
      <c r="L845" s="72"/>
      <c r="M845" s="3"/>
      <c r="N845" s="73"/>
      <c r="O845" s="127">
        <f>IF(C845=0,"",C845/B844)</f>
        <v>0.81818181818181823</v>
      </c>
      <c r="P845" s="75">
        <v>54</v>
      </c>
      <c r="Q845" s="128">
        <f t="shared" ref="Q845:Q852" si="128">IF(P845=0,"",P845/P844)</f>
        <v>0.81818181818181823</v>
      </c>
      <c r="R845" s="128">
        <f t="shared" ref="R845:R852" si="129">IF(P845=0,"",100%-Q845)</f>
        <v>0.18181818181818177</v>
      </c>
    </row>
    <row r="846" spans="1:19" ht="15.75" customHeight="1">
      <c r="A846" s="64">
        <v>2001</v>
      </c>
      <c r="B846" s="87"/>
      <c r="C846" s="87"/>
      <c r="D846" s="87">
        <v>33</v>
      </c>
      <c r="E846" s="87"/>
      <c r="F846" s="87"/>
      <c r="G846" s="87"/>
      <c r="H846" s="87"/>
      <c r="I846" s="87"/>
      <c r="J846" s="87"/>
      <c r="K846" s="88"/>
      <c r="L846" s="72"/>
      <c r="M846" s="3"/>
      <c r="N846" s="73"/>
      <c r="O846" s="127">
        <f>IF(D846=0,"",D846/C845)</f>
        <v>0.61111111111111116</v>
      </c>
      <c r="P846" s="75">
        <v>49</v>
      </c>
      <c r="Q846" s="128">
        <f t="shared" si="128"/>
        <v>0.90740740740740744</v>
      </c>
      <c r="R846" s="128">
        <f t="shared" si="129"/>
        <v>9.259259259259256E-2</v>
      </c>
      <c r="S846" s="8">
        <f>P846/P844</f>
        <v>0.74242424242424243</v>
      </c>
    </row>
    <row r="847" spans="1:19" ht="15.75" customHeight="1">
      <c r="A847" s="64">
        <v>2002</v>
      </c>
      <c r="B847" s="87"/>
      <c r="C847" s="87"/>
      <c r="D847" s="87"/>
      <c r="E847" s="87">
        <v>28</v>
      </c>
      <c r="F847" s="87"/>
      <c r="G847" s="87"/>
      <c r="H847" s="87"/>
      <c r="I847" s="87"/>
      <c r="J847" s="87"/>
      <c r="K847" s="88"/>
      <c r="L847" s="72"/>
      <c r="M847" s="3"/>
      <c r="N847" s="73"/>
      <c r="O847" s="127">
        <f>IF(E847=0,"",E847/D846)</f>
        <v>0.84848484848484851</v>
      </c>
      <c r="P847" s="75">
        <v>46</v>
      </c>
      <c r="Q847" s="128">
        <f t="shared" si="128"/>
        <v>0.93877551020408168</v>
      </c>
      <c r="R847" s="128">
        <f t="shared" si="129"/>
        <v>6.1224489795918324E-2</v>
      </c>
    </row>
    <row r="848" spans="1:19" ht="15.75" customHeight="1">
      <c r="A848" s="64">
        <v>2101</v>
      </c>
      <c r="B848" s="87"/>
      <c r="C848" s="87"/>
      <c r="D848" s="87"/>
      <c r="E848" s="87"/>
      <c r="F848" s="87">
        <v>28</v>
      </c>
      <c r="G848" s="87"/>
      <c r="H848" s="87"/>
      <c r="I848" s="87"/>
      <c r="J848" s="87"/>
      <c r="K848" s="88"/>
      <c r="L848" s="72"/>
      <c r="M848" s="3"/>
      <c r="N848" s="73"/>
      <c r="O848" s="127">
        <f>IF(F848=0,"",F848/E847)</f>
        <v>1</v>
      </c>
      <c r="P848" s="75">
        <v>42</v>
      </c>
      <c r="Q848" s="128">
        <f t="shared" si="128"/>
        <v>0.91304347826086951</v>
      </c>
      <c r="R848" s="128">
        <f t="shared" si="129"/>
        <v>8.6956521739130488E-2</v>
      </c>
    </row>
    <row r="849" spans="1:18" ht="15.75" customHeight="1">
      <c r="A849" s="64">
        <v>2102</v>
      </c>
      <c r="B849" s="87"/>
      <c r="C849" s="87"/>
      <c r="D849" s="87"/>
      <c r="E849" s="87"/>
      <c r="F849" s="87"/>
      <c r="G849" s="87">
        <v>24</v>
      </c>
      <c r="H849" s="87"/>
      <c r="I849" s="87"/>
      <c r="J849" s="87"/>
      <c r="K849" s="88"/>
      <c r="L849" s="72"/>
      <c r="M849" s="3"/>
      <c r="N849" s="73"/>
      <c r="O849" s="127">
        <f>IF(G849=0,"",G849/F848)</f>
        <v>0.8571428571428571</v>
      </c>
      <c r="P849" s="75">
        <v>36</v>
      </c>
      <c r="Q849" s="128">
        <f t="shared" si="128"/>
        <v>0.8571428571428571</v>
      </c>
      <c r="R849" s="128">
        <f t="shared" si="129"/>
        <v>0.1428571428571429</v>
      </c>
    </row>
    <row r="850" spans="1:18" ht="15.75" customHeight="1">
      <c r="A850" s="64">
        <v>2201</v>
      </c>
      <c r="B850" s="87"/>
      <c r="C850" s="87"/>
      <c r="D850" s="87"/>
      <c r="E850" s="87"/>
      <c r="F850" s="87"/>
      <c r="G850" s="87"/>
      <c r="H850" s="87">
        <v>23</v>
      </c>
      <c r="I850" s="87"/>
      <c r="J850" s="87"/>
      <c r="K850" s="88">
        <v>1</v>
      </c>
      <c r="L850" s="72"/>
      <c r="M850" s="3"/>
      <c r="N850" s="73"/>
      <c r="O850" s="127">
        <f>IF(H850=0,"",H850/G849)</f>
        <v>0.95833333333333337</v>
      </c>
      <c r="P850" s="75">
        <v>35</v>
      </c>
      <c r="Q850" s="128">
        <f t="shared" si="128"/>
        <v>0.97222222222222221</v>
      </c>
      <c r="R850" s="128">
        <f t="shared" si="129"/>
        <v>2.777777777777779E-2</v>
      </c>
    </row>
    <row r="851" spans="1:18" ht="15.75" customHeight="1">
      <c r="A851" s="64">
        <v>2202</v>
      </c>
      <c r="B851" s="87"/>
      <c r="C851" s="87"/>
      <c r="D851" s="87"/>
      <c r="E851" s="87"/>
      <c r="F851" s="87"/>
      <c r="G851" s="87"/>
      <c r="H851" s="87"/>
      <c r="I851" s="87">
        <v>23</v>
      </c>
      <c r="J851" s="87"/>
      <c r="K851" s="88"/>
      <c r="L851" s="72"/>
      <c r="M851" s="3"/>
      <c r="N851" s="73"/>
      <c r="O851" s="127">
        <f>IF(I851=0,"",I851/H850)</f>
        <v>1</v>
      </c>
      <c r="P851" s="75">
        <v>35</v>
      </c>
      <c r="Q851" s="128">
        <f t="shared" si="128"/>
        <v>1</v>
      </c>
      <c r="R851" s="128">
        <f t="shared" si="129"/>
        <v>0</v>
      </c>
    </row>
    <row r="852" spans="1:18" ht="15.75" customHeight="1">
      <c r="A852" s="64">
        <v>2301</v>
      </c>
      <c r="B852" s="87"/>
      <c r="C852" s="87"/>
      <c r="D852" s="87"/>
      <c r="E852" s="87"/>
      <c r="F852" s="87"/>
      <c r="G852" s="87"/>
      <c r="H852" s="87"/>
      <c r="I852" s="87"/>
      <c r="J852" s="87">
        <v>18</v>
      </c>
      <c r="K852" s="88">
        <v>10</v>
      </c>
      <c r="L852" s="72"/>
      <c r="M852" s="3"/>
      <c r="N852" s="73"/>
      <c r="O852" s="129">
        <f>IF(J852=0,"",J852/I851)</f>
        <v>0.78260869565217395</v>
      </c>
      <c r="P852" s="75">
        <v>33</v>
      </c>
      <c r="Q852" s="130">
        <f t="shared" si="128"/>
        <v>0.94285714285714284</v>
      </c>
      <c r="R852" s="130">
        <f t="shared" si="129"/>
        <v>5.7142857142857162E-2</v>
      </c>
    </row>
    <row r="853" spans="1:18" ht="15.75" customHeight="1">
      <c r="A853" s="64">
        <v>2302</v>
      </c>
      <c r="B853" s="87"/>
      <c r="C853" s="87"/>
      <c r="D853" s="87"/>
      <c r="E853" s="87"/>
      <c r="F853" s="87"/>
      <c r="G853" s="87"/>
      <c r="H853" s="87"/>
      <c r="I853" s="87"/>
      <c r="J853" s="87">
        <v>12</v>
      </c>
      <c r="K853" s="88">
        <v>5</v>
      </c>
      <c r="L853" s="72"/>
      <c r="M853" s="3"/>
      <c r="N853" s="30"/>
      <c r="O853" s="80"/>
      <c r="P853" s="81">
        <v>21</v>
      </c>
      <c r="Q853" s="82"/>
      <c r="R853" s="83"/>
    </row>
    <row r="854" spans="1:18" ht="15.75" customHeight="1">
      <c r="A854" s="64">
        <v>2401</v>
      </c>
      <c r="B854" s="87"/>
      <c r="C854" s="87"/>
      <c r="D854" s="87"/>
      <c r="E854" s="87"/>
      <c r="F854" s="87"/>
      <c r="G854" s="87"/>
      <c r="H854" s="87"/>
      <c r="I854" s="87"/>
      <c r="J854" s="87">
        <v>6</v>
      </c>
      <c r="K854" s="88">
        <v>6</v>
      </c>
      <c r="L854" s="72"/>
      <c r="M854" s="3"/>
      <c r="N854" s="30"/>
      <c r="O854" s="84"/>
      <c r="P854" s="85">
        <v>15</v>
      </c>
      <c r="Q854" s="86"/>
      <c r="R854" s="84"/>
    </row>
    <row r="855" spans="1:18" ht="15.75" customHeight="1">
      <c r="A855" s="64">
        <v>2402</v>
      </c>
      <c r="B855" s="87"/>
      <c r="C855" s="87"/>
      <c r="D855" s="87"/>
      <c r="E855" s="87"/>
      <c r="F855" s="87"/>
      <c r="G855" s="87"/>
      <c r="H855" s="87"/>
      <c r="I855" s="87"/>
      <c r="J855" s="87">
        <v>6</v>
      </c>
      <c r="K855" s="88">
        <v>6</v>
      </c>
      <c r="L855" s="72"/>
      <c r="M855" s="3"/>
      <c r="N855" s="30"/>
      <c r="O855" s="84"/>
      <c r="P855" s="85">
        <v>10</v>
      </c>
      <c r="Q855" s="86"/>
      <c r="R855" s="84"/>
    </row>
    <row r="856" spans="1:18" ht="15.75" customHeight="1">
      <c r="A856" s="64">
        <v>2501</v>
      </c>
      <c r="B856" s="87"/>
      <c r="C856" s="87"/>
      <c r="D856" s="87"/>
      <c r="E856" s="87"/>
      <c r="F856" s="87"/>
      <c r="G856" s="87"/>
      <c r="H856" s="87"/>
      <c r="I856" s="87"/>
      <c r="J856" s="87"/>
      <c r="K856" s="88"/>
      <c r="L856" s="72"/>
      <c r="M856" s="3"/>
      <c r="N856" s="30"/>
      <c r="O856" s="3"/>
      <c r="P856" s="30"/>
      <c r="Q856" s="23"/>
      <c r="R856" s="84"/>
    </row>
    <row r="857" spans="1:18" ht="15.75" customHeight="1">
      <c r="A857" s="64">
        <v>2502</v>
      </c>
      <c r="B857" s="87"/>
      <c r="C857" s="87"/>
      <c r="D857" s="87"/>
      <c r="E857" s="87"/>
      <c r="F857" s="87"/>
      <c r="G857" s="87"/>
      <c r="H857" s="87"/>
      <c r="I857" s="87"/>
      <c r="J857" s="87"/>
      <c r="K857" s="88"/>
      <c r="L857" s="72"/>
      <c r="M857" s="3"/>
      <c r="N857" s="30"/>
      <c r="O857" s="89" t="s">
        <v>83</v>
      </c>
      <c r="P857" s="90">
        <v>7</v>
      </c>
      <c r="Q857" s="120">
        <f>K860</f>
        <v>28</v>
      </c>
      <c r="R857" s="92" t="s">
        <v>11</v>
      </c>
    </row>
    <row r="858" spans="1:18" ht="15.75" customHeight="1">
      <c r="A858" s="64">
        <v>2601</v>
      </c>
      <c r="B858" s="87"/>
      <c r="C858" s="87"/>
      <c r="D858" s="87"/>
      <c r="E858" s="87"/>
      <c r="F858" s="87"/>
      <c r="G858" s="87"/>
      <c r="H858" s="87"/>
      <c r="I858" s="87"/>
      <c r="J858" s="87"/>
      <c r="K858" s="88"/>
      <c r="L858" s="72"/>
      <c r="M858" s="3"/>
      <c r="N858" s="30"/>
      <c r="O858" s="93" t="s">
        <v>85</v>
      </c>
      <c r="P858" s="94">
        <f>IF(P857/B844=0,"",P857/B844)</f>
        <v>0.10606060606060606</v>
      </c>
      <c r="Q858" s="121">
        <f>IF(P857/Q857=0,"",P857/Q857)</f>
        <v>0.25</v>
      </c>
      <c r="R858" s="96" t="s">
        <v>86</v>
      </c>
    </row>
    <row r="859" spans="1:18" ht="15.75" customHeight="1">
      <c r="A859" s="64">
        <v>2602</v>
      </c>
      <c r="B859" s="87"/>
      <c r="C859" s="87"/>
      <c r="D859" s="87"/>
      <c r="E859" s="87"/>
      <c r="F859" s="87"/>
      <c r="G859" s="87"/>
      <c r="H859" s="87"/>
      <c r="I859" s="87"/>
      <c r="J859" s="87"/>
      <c r="K859" s="88"/>
      <c r="L859" s="97"/>
      <c r="M859" s="98"/>
      <c r="N859" s="99"/>
      <c r="O859" s="98"/>
      <c r="P859" s="99"/>
      <c r="Q859" s="99"/>
      <c r="R859" s="122"/>
    </row>
    <row r="860" spans="1:18" ht="18" customHeight="1">
      <c r="A860" s="29"/>
      <c r="B860" s="30"/>
      <c r="C860" s="30"/>
      <c r="D860" s="288" t="s">
        <v>111</v>
      </c>
      <c r="E860" s="289"/>
      <c r="F860" s="289"/>
      <c r="G860" s="289"/>
      <c r="H860" s="289"/>
      <c r="I860" s="289"/>
      <c r="J860" s="290"/>
      <c r="K860" s="101">
        <f>SUM(K844:K856)</f>
        <v>28</v>
      </c>
      <c r="L860" s="102">
        <f>((SUM(K850:K852))/B844)</f>
        <v>0.16666666666666666</v>
      </c>
      <c r="M860" s="102">
        <f>IF(K860=0,"",K860/B844)</f>
        <v>0.42424242424242425</v>
      </c>
      <c r="N860" s="102">
        <f>M860-L860</f>
        <v>0.25757575757575757</v>
      </c>
      <c r="O860" s="3"/>
      <c r="P860" s="30"/>
      <c r="Q860" s="23"/>
      <c r="R860" s="3"/>
    </row>
    <row r="861" spans="1:18" ht="12.75" customHeight="1">
      <c r="L861" s="3"/>
      <c r="M861" s="3"/>
      <c r="O861" s="3"/>
    </row>
    <row r="862" spans="1:18" ht="12.75" customHeight="1">
      <c r="L862" s="3"/>
      <c r="M862" s="3"/>
      <c r="O862" s="3"/>
    </row>
    <row r="863" spans="1:18" ht="26.25" customHeight="1">
      <c r="A863" s="2"/>
      <c r="B863" s="291" t="s">
        <v>99</v>
      </c>
      <c r="C863" s="292"/>
      <c r="D863" s="292"/>
      <c r="E863" s="292"/>
      <c r="F863" s="292"/>
      <c r="G863" s="292"/>
      <c r="H863" s="292"/>
      <c r="I863" s="292"/>
      <c r="J863" s="292"/>
      <c r="K863" s="60" t="s">
        <v>118</v>
      </c>
      <c r="L863" s="60"/>
      <c r="M863" s="60"/>
      <c r="N863" s="30"/>
      <c r="O863" s="3"/>
      <c r="P863" s="30"/>
      <c r="Q863" s="30"/>
      <c r="R863" s="30"/>
    </row>
    <row r="864" spans="1:18" ht="20.25" customHeight="1">
      <c r="A864" s="293" t="s">
        <v>10</v>
      </c>
      <c r="B864" s="294" t="s">
        <v>100</v>
      </c>
      <c r="C864" s="289"/>
      <c r="D864" s="289"/>
      <c r="E864" s="289"/>
      <c r="F864" s="289"/>
      <c r="G864" s="289"/>
      <c r="H864" s="289"/>
      <c r="I864" s="289"/>
      <c r="J864" s="290"/>
      <c r="K864" s="310" t="s">
        <v>11</v>
      </c>
      <c r="L864" s="286" t="s">
        <v>3</v>
      </c>
      <c r="M864" s="286" t="s">
        <v>4</v>
      </c>
      <c r="N864" s="284" t="s">
        <v>5</v>
      </c>
      <c r="O864" s="286" t="s">
        <v>6</v>
      </c>
      <c r="P864" s="287" t="s">
        <v>7</v>
      </c>
      <c r="Q864" s="287" t="s">
        <v>8</v>
      </c>
      <c r="R864" s="286" t="s">
        <v>101</v>
      </c>
    </row>
    <row r="865" spans="1:19" ht="15.75" customHeight="1">
      <c r="A865" s="285"/>
      <c r="B865" s="64" t="s">
        <v>102</v>
      </c>
      <c r="C865" s="64" t="s">
        <v>103</v>
      </c>
      <c r="D865" s="64" t="s">
        <v>104</v>
      </c>
      <c r="E865" s="64" t="s">
        <v>105</v>
      </c>
      <c r="F865" s="64" t="s">
        <v>106</v>
      </c>
      <c r="G865" s="64" t="s">
        <v>107</v>
      </c>
      <c r="H865" s="64" t="s">
        <v>108</v>
      </c>
      <c r="I865" s="64" t="s">
        <v>109</v>
      </c>
      <c r="J865" s="64" t="s">
        <v>110</v>
      </c>
      <c r="K865" s="311"/>
      <c r="L865" s="285"/>
      <c r="M865" s="285"/>
      <c r="N865" s="285"/>
      <c r="O865" s="285"/>
      <c r="P865" s="285"/>
      <c r="Q865" s="285"/>
      <c r="R865" s="285"/>
    </row>
    <row r="866" spans="1:19" ht="15.75" customHeight="1">
      <c r="A866" s="64">
        <v>1902</v>
      </c>
      <c r="B866" s="65">
        <v>108</v>
      </c>
      <c r="C866" s="87"/>
      <c r="D866" s="87"/>
      <c r="E866" s="87"/>
      <c r="F866" s="87"/>
      <c r="G866" s="87"/>
      <c r="H866" s="87"/>
      <c r="I866" s="87"/>
      <c r="J866" s="87"/>
      <c r="K866" s="88"/>
      <c r="L866" s="67"/>
      <c r="M866" s="49"/>
      <c r="N866" s="68"/>
      <c r="O866" s="107"/>
      <c r="P866" s="70">
        <f>B866</f>
        <v>108</v>
      </c>
      <c r="Q866" s="108"/>
      <c r="R866" s="107"/>
    </row>
    <row r="867" spans="1:19" ht="15.75" customHeight="1">
      <c r="A867" s="64">
        <v>2001</v>
      </c>
      <c r="B867" s="87"/>
      <c r="C867" s="87">
        <v>88</v>
      </c>
      <c r="D867" s="87"/>
      <c r="E867" s="87"/>
      <c r="F867" s="87"/>
      <c r="G867" s="87"/>
      <c r="H867" s="87"/>
      <c r="I867" s="87"/>
      <c r="J867" s="87"/>
      <c r="K867" s="88"/>
      <c r="L867" s="72"/>
      <c r="M867" s="3"/>
      <c r="N867" s="73"/>
      <c r="O867" s="127">
        <f>IF(C867=0,"",C867/B866)</f>
        <v>0.81481481481481477</v>
      </c>
      <c r="P867" s="75">
        <v>90</v>
      </c>
      <c r="Q867" s="128">
        <f t="shared" ref="Q867:Q874" si="130">IF(P867=0,"",P867/P866)</f>
        <v>0.83333333333333337</v>
      </c>
      <c r="R867" s="128">
        <f t="shared" ref="R867:R874" si="131">IF(P867=0,"",100%-Q867)</f>
        <v>0.16666666666666663</v>
      </c>
    </row>
    <row r="868" spans="1:19" ht="15.75" customHeight="1">
      <c r="A868" s="64">
        <v>2002</v>
      </c>
      <c r="B868" s="87"/>
      <c r="C868" s="87"/>
      <c r="D868" s="87">
        <v>73</v>
      </c>
      <c r="E868" s="87"/>
      <c r="F868" s="87"/>
      <c r="G868" s="87"/>
      <c r="H868" s="87"/>
      <c r="I868" s="87"/>
      <c r="J868" s="87"/>
      <c r="K868" s="88"/>
      <c r="L868" s="72"/>
      <c r="M868" s="3"/>
      <c r="N868" s="73"/>
      <c r="O868" s="127">
        <f>IF(D868=0,"",D868/C867)</f>
        <v>0.82954545454545459</v>
      </c>
      <c r="P868" s="75">
        <v>83</v>
      </c>
      <c r="Q868" s="128">
        <f t="shared" si="130"/>
        <v>0.92222222222222228</v>
      </c>
      <c r="R868" s="128">
        <f t="shared" si="131"/>
        <v>7.7777777777777724E-2</v>
      </c>
      <c r="S868" s="8">
        <f>P868/P866</f>
        <v>0.76851851851851849</v>
      </c>
    </row>
    <row r="869" spans="1:19" ht="15.75" customHeight="1">
      <c r="A869" s="64">
        <v>2101</v>
      </c>
      <c r="B869" s="87"/>
      <c r="C869" s="87"/>
      <c r="D869" s="87"/>
      <c r="E869" s="87">
        <v>58</v>
      </c>
      <c r="F869" s="87"/>
      <c r="G869" s="87"/>
      <c r="H869" s="87"/>
      <c r="I869" s="87"/>
      <c r="J869" s="87"/>
      <c r="K869" s="88"/>
      <c r="L869" s="72"/>
      <c r="M869" s="3"/>
      <c r="N869" s="73"/>
      <c r="O869" s="127">
        <f>IF(E869=0,"",E869/D868)</f>
        <v>0.79452054794520544</v>
      </c>
      <c r="P869" s="75">
        <v>81</v>
      </c>
      <c r="Q869" s="128">
        <f t="shared" si="130"/>
        <v>0.97590361445783136</v>
      </c>
      <c r="R869" s="128">
        <f t="shared" si="131"/>
        <v>2.4096385542168641E-2</v>
      </c>
    </row>
    <row r="870" spans="1:19" ht="15.75" customHeight="1">
      <c r="A870" s="64">
        <v>2102</v>
      </c>
      <c r="B870" s="87"/>
      <c r="C870" s="87"/>
      <c r="D870" s="87"/>
      <c r="E870" s="87"/>
      <c r="F870" s="87">
        <v>52</v>
      </c>
      <c r="G870" s="87"/>
      <c r="H870" s="87"/>
      <c r="I870" s="87"/>
      <c r="J870" s="87"/>
      <c r="K870" s="88"/>
      <c r="L870" s="72"/>
      <c r="M870" s="3"/>
      <c r="N870" s="73"/>
      <c r="O870" s="127">
        <f>IF(F870=0,"",F870/E869)</f>
        <v>0.89655172413793105</v>
      </c>
      <c r="P870" s="75">
        <v>75</v>
      </c>
      <c r="Q870" s="128">
        <f t="shared" si="130"/>
        <v>0.92592592592592593</v>
      </c>
      <c r="R870" s="128">
        <f t="shared" si="131"/>
        <v>7.407407407407407E-2</v>
      </c>
    </row>
    <row r="871" spans="1:19" ht="15.75" customHeight="1">
      <c r="A871" s="64">
        <v>2201</v>
      </c>
      <c r="B871" s="87"/>
      <c r="C871" s="87"/>
      <c r="D871" s="87"/>
      <c r="E871" s="87"/>
      <c r="F871" s="87"/>
      <c r="G871" s="87">
        <v>46</v>
      </c>
      <c r="H871" s="87"/>
      <c r="I871" s="87"/>
      <c r="J871" s="87"/>
      <c r="K871" s="88"/>
      <c r="L871" s="72"/>
      <c r="M871" s="3"/>
      <c r="N871" s="73"/>
      <c r="O871" s="127">
        <f>IF(G871=0,"",G871/F870)</f>
        <v>0.88461538461538458</v>
      </c>
      <c r="P871" s="75">
        <v>69</v>
      </c>
      <c r="Q871" s="128">
        <f t="shared" si="130"/>
        <v>0.92</v>
      </c>
      <c r="R871" s="128">
        <f t="shared" si="131"/>
        <v>7.999999999999996E-2</v>
      </c>
    </row>
    <row r="872" spans="1:19" ht="15.75" customHeight="1">
      <c r="A872" s="64">
        <v>2202</v>
      </c>
      <c r="B872" s="87"/>
      <c r="C872" s="87"/>
      <c r="D872" s="87"/>
      <c r="E872" s="87"/>
      <c r="F872" s="87"/>
      <c r="G872" s="87"/>
      <c r="H872" s="87">
        <v>46</v>
      </c>
      <c r="I872" s="87"/>
      <c r="J872" s="87"/>
      <c r="K872" s="88"/>
      <c r="L872" s="72"/>
      <c r="M872" s="3"/>
      <c r="N872" s="73"/>
      <c r="O872" s="127">
        <f>IF(H872=0,"",H872/G871)</f>
        <v>1</v>
      </c>
      <c r="P872" s="75">
        <v>67</v>
      </c>
      <c r="Q872" s="128">
        <f t="shared" si="130"/>
        <v>0.97101449275362317</v>
      </c>
      <c r="R872" s="128">
        <f t="shared" si="131"/>
        <v>2.8985507246376829E-2</v>
      </c>
    </row>
    <row r="873" spans="1:19" ht="15.75" customHeight="1">
      <c r="A873" s="64">
        <v>2301</v>
      </c>
      <c r="B873" s="87"/>
      <c r="C873" s="87"/>
      <c r="D873" s="87"/>
      <c r="E873" s="87"/>
      <c r="F873" s="87"/>
      <c r="G873" s="87"/>
      <c r="H873" s="87"/>
      <c r="I873" s="87">
        <v>43</v>
      </c>
      <c r="J873" s="87"/>
      <c r="K873" s="88">
        <v>1</v>
      </c>
      <c r="L873" s="72"/>
      <c r="M873" s="3"/>
      <c r="N873" s="73"/>
      <c r="O873" s="127">
        <f>IF(I873=0,"",I873/H872)</f>
        <v>0.93478260869565222</v>
      </c>
      <c r="P873" s="75">
        <v>64</v>
      </c>
      <c r="Q873" s="128">
        <f t="shared" si="130"/>
        <v>0.95522388059701491</v>
      </c>
      <c r="R873" s="128">
        <f t="shared" si="131"/>
        <v>4.4776119402985093E-2</v>
      </c>
    </row>
    <row r="874" spans="1:19" ht="15.75" customHeight="1">
      <c r="A874" s="64">
        <v>2302</v>
      </c>
      <c r="B874" s="87"/>
      <c r="C874" s="87"/>
      <c r="D874" s="87"/>
      <c r="E874" s="87"/>
      <c r="F874" s="87"/>
      <c r="G874" s="87"/>
      <c r="H874" s="87"/>
      <c r="I874" s="87"/>
      <c r="J874" s="87">
        <v>43</v>
      </c>
      <c r="K874" s="88">
        <v>13</v>
      </c>
      <c r="L874" s="72"/>
      <c r="M874" s="3"/>
      <c r="N874" s="73"/>
      <c r="O874" s="129">
        <f>IF(J874=0,"",J874/I873)</f>
        <v>1</v>
      </c>
      <c r="P874" s="75">
        <v>64</v>
      </c>
      <c r="Q874" s="130">
        <f t="shared" si="130"/>
        <v>1</v>
      </c>
      <c r="R874" s="130">
        <f t="shared" si="131"/>
        <v>0</v>
      </c>
    </row>
    <row r="875" spans="1:19" ht="15.75" customHeight="1">
      <c r="A875" s="64">
        <v>2401</v>
      </c>
      <c r="B875" s="87"/>
      <c r="C875" s="87"/>
      <c r="D875" s="87"/>
      <c r="E875" s="87"/>
      <c r="F875" s="87"/>
      <c r="G875" s="87"/>
      <c r="H875" s="87"/>
      <c r="I875" s="87"/>
      <c r="J875" s="87">
        <v>19</v>
      </c>
      <c r="K875" s="88">
        <v>17</v>
      </c>
      <c r="L875" s="72"/>
      <c r="M875" s="3"/>
      <c r="N875" s="30"/>
      <c r="O875" s="80"/>
      <c r="P875" s="81">
        <v>48</v>
      </c>
      <c r="Q875" s="82"/>
      <c r="R875" s="83"/>
    </row>
    <row r="876" spans="1:19" ht="15.75" customHeight="1">
      <c r="A876" s="64">
        <v>2402</v>
      </c>
      <c r="B876" s="87"/>
      <c r="C876" s="87"/>
      <c r="D876" s="87"/>
      <c r="E876" s="87"/>
      <c r="F876" s="87"/>
      <c r="G876" s="87"/>
      <c r="H876" s="87"/>
      <c r="I876" s="87"/>
      <c r="J876" s="87">
        <v>18</v>
      </c>
      <c r="K876" s="88">
        <v>15</v>
      </c>
      <c r="L876" s="72"/>
      <c r="M876" s="3"/>
      <c r="N876" s="30"/>
      <c r="O876" s="84"/>
      <c r="P876" s="85">
        <v>28</v>
      </c>
      <c r="Q876" s="86"/>
      <c r="R876" s="84"/>
    </row>
    <row r="877" spans="1:19" ht="15.75" customHeight="1">
      <c r="A877" s="64">
        <v>2501</v>
      </c>
      <c r="B877" s="87"/>
      <c r="C877" s="87"/>
      <c r="D877" s="87"/>
      <c r="E877" s="87"/>
      <c r="F877" s="87"/>
      <c r="G877" s="87"/>
      <c r="H877" s="87"/>
      <c r="I877" s="87"/>
      <c r="J877" s="87"/>
      <c r="K877" s="88"/>
      <c r="L877" s="72"/>
      <c r="M877" s="3"/>
      <c r="N877" s="30"/>
      <c r="O877" s="84"/>
      <c r="P877" s="85"/>
      <c r="Q877" s="86"/>
      <c r="R877" s="84"/>
    </row>
    <row r="878" spans="1:19" ht="15.75" customHeight="1">
      <c r="A878" s="64">
        <v>2502</v>
      </c>
      <c r="B878" s="87"/>
      <c r="C878" s="87"/>
      <c r="D878" s="87"/>
      <c r="E878" s="87"/>
      <c r="F878" s="87"/>
      <c r="G878" s="87"/>
      <c r="H878" s="87"/>
      <c r="I878" s="87"/>
      <c r="J878" s="87"/>
      <c r="K878" s="88"/>
      <c r="L878" s="72"/>
      <c r="M878" s="3"/>
      <c r="N878" s="30"/>
      <c r="O878" s="3"/>
      <c r="P878" s="30"/>
      <c r="Q878" s="23"/>
      <c r="R878" s="84"/>
    </row>
    <row r="879" spans="1:19" ht="15.75" customHeight="1">
      <c r="A879" s="64">
        <v>2601</v>
      </c>
      <c r="B879" s="87"/>
      <c r="C879" s="87"/>
      <c r="D879" s="87"/>
      <c r="E879" s="87"/>
      <c r="F879" s="87"/>
      <c r="G879" s="87"/>
      <c r="H879" s="87"/>
      <c r="I879" s="87"/>
      <c r="J879" s="87"/>
      <c r="K879" s="88"/>
      <c r="L879" s="72"/>
      <c r="M879" s="3"/>
      <c r="N879" s="30"/>
      <c r="O879" s="89" t="s">
        <v>83</v>
      </c>
      <c r="P879" s="90">
        <v>3</v>
      </c>
      <c r="Q879" s="120">
        <f>K882</f>
        <v>46</v>
      </c>
      <c r="R879" s="92" t="s">
        <v>11</v>
      </c>
    </row>
    <row r="880" spans="1:19" ht="15.75" customHeight="1">
      <c r="A880" s="64">
        <v>2602</v>
      </c>
      <c r="B880" s="87"/>
      <c r="C880" s="87"/>
      <c r="D880" s="87"/>
      <c r="E880" s="87"/>
      <c r="F880" s="87"/>
      <c r="G880" s="87"/>
      <c r="H880" s="87"/>
      <c r="I880" s="87"/>
      <c r="J880" s="87"/>
      <c r="K880" s="88"/>
      <c r="L880" s="72"/>
      <c r="M880" s="3"/>
      <c r="N880" s="30"/>
      <c r="O880" s="93" t="s">
        <v>85</v>
      </c>
      <c r="P880" s="94">
        <f>IF(P879/B866=0,"",P879/B866)</f>
        <v>2.7777777777777776E-2</v>
      </c>
      <c r="Q880" s="121">
        <f>IF(P879/Q879=0,"",P879/Q879)</f>
        <v>6.5217391304347824E-2</v>
      </c>
      <c r="R880" s="96" t="s">
        <v>86</v>
      </c>
    </row>
    <row r="881" spans="1:19" ht="15.75" customHeight="1">
      <c r="A881" s="64">
        <v>2701</v>
      </c>
      <c r="B881" s="87"/>
      <c r="C881" s="87"/>
      <c r="D881" s="87"/>
      <c r="E881" s="87"/>
      <c r="F881" s="87"/>
      <c r="G881" s="87"/>
      <c r="H881" s="87"/>
      <c r="I881" s="87"/>
      <c r="J881" s="87"/>
      <c r="K881" s="88"/>
      <c r="L881" s="97"/>
      <c r="M881" s="98"/>
      <c r="N881" s="99"/>
      <c r="O881" s="98"/>
      <c r="P881" s="99"/>
      <c r="Q881" s="99"/>
      <c r="R881" s="122"/>
    </row>
    <row r="882" spans="1:19" ht="18" customHeight="1">
      <c r="A882" s="29"/>
      <c r="B882" s="30"/>
      <c r="C882" s="30"/>
      <c r="D882" s="288" t="s">
        <v>111</v>
      </c>
      <c r="E882" s="289"/>
      <c r="F882" s="289"/>
      <c r="G882" s="289"/>
      <c r="H882" s="289"/>
      <c r="I882" s="289"/>
      <c r="J882" s="290"/>
      <c r="K882" s="101">
        <f>SUM(K866:K878)</f>
        <v>46</v>
      </c>
      <c r="L882" s="102">
        <f>((SUM(K872:K874))/B866)</f>
        <v>0.12962962962962962</v>
      </c>
      <c r="M882" s="102">
        <f>IF(K882=0,"",K882/B866)</f>
        <v>0.42592592592592593</v>
      </c>
      <c r="N882" s="102">
        <f>M882-L882</f>
        <v>0.29629629629629628</v>
      </c>
      <c r="O882" s="3"/>
      <c r="P882" s="30"/>
      <c r="Q882" s="23"/>
      <c r="R882" s="3"/>
    </row>
    <row r="883" spans="1:19" ht="12.75" customHeight="1">
      <c r="L883" s="3"/>
      <c r="M883" s="3"/>
      <c r="O883" s="3"/>
    </row>
    <row r="884" spans="1:19" ht="12.75" customHeight="1">
      <c r="L884" s="3"/>
      <c r="M884" s="3"/>
      <c r="O884" s="3"/>
    </row>
    <row r="885" spans="1:19" ht="26.25" customHeight="1">
      <c r="A885" s="2"/>
      <c r="B885" s="291" t="s">
        <v>99</v>
      </c>
      <c r="C885" s="292"/>
      <c r="D885" s="292"/>
      <c r="E885" s="292"/>
      <c r="F885" s="292"/>
      <c r="G885" s="292"/>
      <c r="H885" s="292"/>
      <c r="I885" s="292"/>
      <c r="J885" s="292"/>
      <c r="K885" s="60" t="s">
        <v>119</v>
      </c>
      <c r="L885" s="60"/>
      <c r="M885" s="60"/>
      <c r="N885" s="30"/>
      <c r="O885" s="3"/>
      <c r="P885" s="30"/>
      <c r="Q885" s="30"/>
      <c r="R885" s="30"/>
    </row>
    <row r="886" spans="1:19" ht="20.25" customHeight="1">
      <c r="A886" s="293" t="s">
        <v>10</v>
      </c>
      <c r="B886" s="294" t="s">
        <v>100</v>
      </c>
      <c r="C886" s="289"/>
      <c r="D886" s="289"/>
      <c r="E886" s="289"/>
      <c r="F886" s="289"/>
      <c r="G886" s="289"/>
      <c r="H886" s="289"/>
      <c r="I886" s="289"/>
      <c r="J886" s="290"/>
      <c r="K886" s="310" t="s">
        <v>11</v>
      </c>
      <c r="L886" s="286" t="s">
        <v>3</v>
      </c>
      <c r="M886" s="286" t="s">
        <v>4</v>
      </c>
      <c r="N886" s="284" t="s">
        <v>5</v>
      </c>
      <c r="O886" s="286" t="s">
        <v>6</v>
      </c>
      <c r="P886" s="287" t="s">
        <v>7</v>
      </c>
      <c r="Q886" s="287" t="s">
        <v>8</v>
      </c>
      <c r="R886" s="286" t="s">
        <v>101</v>
      </c>
    </row>
    <row r="887" spans="1:19" ht="15.75" customHeight="1">
      <c r="A887" s="285"/>
      <c r="B887" s="64" t="s">
        <v>102</v>
      </c>
      <c r="C887" s="64" t="s">
        <v>103</v>
      </c>
      <c r="D887" s="64" t="s">
        <v>104</v>
      </c>
      <c r="E887" s="64" t="s">
        <v>105</v>
      </c>
      <c r="F887" s="64" t="s">
        <v>106</v>
      </c>
      <c r="G887" s="64" t="s">
        <v>107</v>
      </c>
      <c r="H887" s="64" t="s">
        <v>108</v>
      </c>
      <c r="I887" s="64" t="s">
        <v>109</v>
      </c>
      <c r="J887" s="64" t="s">
        <v>110</v>
      </c>
      <c r="K887" s="311"/>
      <c r="L887" s="285"/>
      <c r="M887" s="285"/>
      <c r="N887" s="285"/>
      <c r="O887" s="285"/>
      <c r="P887" s="285"/>
      <c r="Q887" s="285"/>
      <c r="R887" s="285"/>
    </row>
    <row r="888" spans="1:19" ht="15.75" customHeight="1">
      <c r="A888" s="64">
        <v>2001</v>
      </c>
      <c r="B888" s="65">
        <v>51</v>
      </c>
      <c r="C888" s="87"/>
      <c r="D888" s="87"/>
      <c r="E888" s="87"/>
      <c r="F888" s="87"/>
      <c r="G888" s="87"/>
      <c r="H888" s="87"/>
      <c r="I888" s="87"/>
      <c r="J888" s="87"/>
      <c r="K888" s="88"/>
      <c r="L888" s="67"/>
      <c r="M888" s="49"/>
      <c r="N888" s="68"/>
      <c r="O888" s="107"/>
      <c r="P888" s="70">
        <f>B888</f>
        <v>51</v>
      </c>
      <c r="Q888" s="108"/>
      <c r="R888" s="107"/>
    </row>
    <row r="889" spans="1:19" ht="15.75" customHeight="1">
      <c r="A889" s="64">
        <v>2002</v>
      </c>
      <c r="B889" s="87"/>
      <c r="C889" s="87">
        <v>39</v>
      </c>
      <c r="D889" s="87"/>
      <c r="E889" s="87"/>
      <c r="F889" s="87"/>
      <c r="G889" s="87"/>
      <c r="H889" s="87"/>
      <c r="I889" s="87"/>
      <c r="J889" s="87"/>
      <c r="K889" s="88"/>
      <c r="L889" s="72"/>
      <c r="M889" s="3"/>
      <c r="N889" s="73"/>
      <c r="O889" s="127">
        <f>IF(C889=0,"",C889/B888)</f>
        <v>0.76470588235294112</v>
      </c>
      <c r="P889" s="75">
        <v>39</v>
      </c>
      <c r="Q889" s="128">
        <f t="shared" ref="Q889:Q896" si="132">IF(P889=0,"",P889/P888)</f>
        <v>0.76470588235294112</v>
      </c>
      <c r="R889" s="128">
        <f t="shared" ref="R889:R896" si="133">IF(P889=0,"",100%-Q889)</f>
        <v>0.23529411764705888</v>
      </c>
    </row>
    <row r="890" spans="1:19" ht="15.75" customHeight="1">
      <c r="A890" s="64">
        <v>2101</v>
      </c>
      <c r="B890" s="87"/>
      <c r="C890" s="87"/>
      <c r="D890" s="87">
        <v>26</v>
      </c>
      <c r="E890" s="87"/>
      <c r="F890" s="87"/>
      <c r="G890" s="87"/>
      <c r="H890" s="87"/>
      <c r="I890" s="87"/>
      <c r="J890" s="87"/>
      <c r="K890" s="88"/>
      <c r="L890" s="72"/>
      <c r="M890" s="3"/>
      <c r="N890" s="73"/>
      <c r="O890" s="127">
        <f>IF(D890=0,"",D890/C889)</f>
        <v>0.66666666666666663</v>
      </c>
      <c r="P890" s="75">
        <v>32</v>
      </c>
      <c r="Q890" s="128">
        <f t="shared" si="132"/>
        <v>0.82051282051282048</v>
      </c>
      <c r="R890" s="128">
        <f t="shared" si="133"/>
        <v>0.17948717948717952</v>
      </c>
      <c r="S890" s="8">
        <f>P890/P888</f>
        <v>0.62745098039215685</v>
      </c>
    </row>
    <row r="891" spans="1:19" ht="15.75" customHeight="1">
      <c r="A891" s="64">
        <v>2102</v>
      </c>
      <c r="B891" s="87"/>
      <c r="C891" s="87"/>
      <c r="D891" s="87"/>
      <c r="E891" s="87">
        <v>18</v>
      </c>
      <c r="F891" s="87"/>
      <c r="G891" s="87"/>
      <c r="H891" s="87"/>
      <c r="I891" s="87"/>
      <c r="J891" s="87"/>
      <c r="K891" s="88"/>
      <c r="L891" s="72"/>
      <c r="M891" s="3"/>
      <c r="N891" s="73"/>
      <c r="O891" s="127">
        <f>IF(E891=0,"",E891/D890)</f>
        <v>0.69230769230769229</v>
      </c>
      <c r="P891" s="75">
        <v>31</v>
      </c>
      <c r="Q891" s="128">
        <f t="shared" si="132"/>
        <v>0.96875</v>
      </c>
      <c r="R891" s="128">
        <f t="shared" si="133"/>
        <v>3.125E-2</v>
      </c>
    </row>
    <row r="892" spans="1:19" ht="15.75" customHeight="1">
      <c r="A892" s="64">
        <v>2201</v>
      </c>
      <c r="B892" s="87"/>
      <c r="C892" s="87"/>
      <c r="D892" s="87"/>
      <c r="E892" s="87"/>
      <c r="F892" s="87">
        <v>15</v>
      </c>
      <c r="G892" s="87"/>
      <c r="H892" s="87"/>
      <c r="I892" s="87"/>
      <c r="J892" s="87"/>
      <c r="K892" s="88"/>
      <c r="L892" s="72"/>
      <c r="M892" s="3"/>
      <c r="N892" s="73"/>
      <c r="O892" s="127">
        <f>IF(F892=0,"",F892/E891)</f>
        <v>0.83333333333333337</v>
      </c>
      <c r="P892" s="75">
        <v>27</v>
      </c>
      <c r="Q892" s="128">
        <f t="shared" si="132"/>
        <v>0.87096774193548387</v>
      </c>
      <c r="R892" s="128">
        <f t="shared" si="133"/>
        <v>0.12903225806451613</v>
      </c>
    </row>
    <row r="893" spans="1:19" ht="15.75" customHeight="1">
      <c r="A893" s="64">
        <v>2202</v>
      </c>
      <c r="B893" s="87"/>
      <c r="C893" s="87"/>
      <c r="D893" s="87"/>
      <c r="E893" s="87"/>
      <c r="F893" s="87"/>
      <c r="G893" s="87">
        <v>13</v>
      </c>
      <c r="H893" s="87"/>
      <c r="I893" s="87"/>
      <c r="J893" s="87"/>
      <c r="K893" s="88"/>
      <c r="L893" s="72"/>
      <c r="M893" s="3"/>
      <c r="N893" s="73"/>
      <c r="O893" s="127">
        <f>IF(G893=0,"",G893/F892)</f>
        <v>0.8666666666666667</v>
      </c>
      <c r="P893" s="75">
        <v>23</v>
      </c>
      <c r="Q893" s="128">
        <f t="shared" si="132"/>
        <v>0.85185185185185186</v>
      </c>
      <c r="R893" s="128">
        <f t="shared" si="133"/>
        <v>0.14814814814814814</v>
      </c>
    </row>
    <row r="894" spans="1:19" ht="15.75" customHeight="1">
      <c r="A894" s="64">
        <v>2301</v>
      </c>
      <c r="B894" s="87"/>
      <c r="C894" s="87"/>
      <c r="D894" s="87"/>
      <c r="E894" s="87"/>
      <c r="F894" s="87"/>
      <c r="G894" s="87"/>
      <c r="H894" s="87">
        <v>13</v>
      </c>
      <c r="I894" s="87"/>
      <c r="J894" s="87"/>
      <c r="K894" s="88">
        <v>1</v>
      </c>
      <c r="L894" s="72"/>
      <c r="M894" s="3"/>
      <c r="N894" s="73"/>
      <c r="O894" s="127">
        <f>IF(H894=0,"",H894/G893)</f>
        <v>1</v>
      </c>
      <c r="P894" s="75">
        <v>23</v>
      </c>
      <c r="Q894" s="128">
        <f t="shared" si="132"/>
        <v>1</v>
      </c>
      <c r="R894" s="128">
        <f t="shared" si="133"/>
        <v>0</v>
      </c>
    </row>
    <row r="895" spans="1:19" ht="15.75" customHeight="1">
      <c r="A895" s="64">
        <v>2302</v>
      </c>
      <c r="B895" s="87"/>
      <c r="C895" s="87"/>
      <c r="D895" s="87"/>
      <c r="E895" s="87"/>
      <c r="F895" s="87"/>
      <c r="G895" s="87"/>
      <c r="H895" s="87"/>
      <c r="I895" s="87">
        <v>11</v>
      </c>
      <c r="J895" s="87"/>
      <c r="K895" s="88"/>
      <c r="L895" s="72"/>
      <c r="M895" s="3"/>
      <c r="N895" s="73"/>
      <c r="O895" s="127">
        <f>IF(I895=0,"",I895/H894)</f>
        <v>0.84615384615384615</v>
      </c>
      <c r="P895" s="75">
        <v>17</v>
      </c>
      <c r="Q895" s="128">
        <f t="shared" si="132"/>
        <v>0.73913043478260865</v>
      </c>
      <c r="R895" s="128">
        <f t="shared" si="133"/>
        <v>0.26086956521739135</v>
      </c>
    </row>
    <row r="896" spans="1:19" ht="15.75" customHeight="1">
      <c r="A896" s="64">
        <v>2401</v>
      </c>
      <c r="B896" s="87"/>
      <c r="C896" s="87"/>
      <c r="D896" s="87"/>
      <c r="E896" s="87"/>
      <c r="F896" s="87"/>
      <c r="G896" s="87"/>
      <c r="H896" s="87"/>
      <c r="I896" s="87"/>
      <c r="J896" s="87">
        <v>5</v>
      </c>
      <c r="K896" s="88">
        <v>3</v>
      </c>
      <c r="L896" s="72"/>
      <c r="M896" s="3"/>
      <c r="N896" s="73"/>
      <c r="O896" s="129">
        <f>IF(J896=0,"",J896/I895)</f>
        <v>0.45454545454545453</v>
      </c>
      <c r="P896" s="75">
        <v>17</v>
      </c>
      <c r="Q896" s="130">
        <f t="shared" si="132"/>
        <v>1</v>
      </c>
      <c r="R896" s="130">
        <f t="shared" si="133"/>
        <v>0</v>
      </c>
    </row>
    <row r="897" spans="1:19" ht="15.75" customHeight="1">
      <c r="A897" s="64">
        <v>2402</v>
      </c>
      <c r="B897" s="87"/>
      <c r="C897" s="87"/>
      <c r="D897" s="87"/>
      <c r="E897" s="87"/>
      <c r="F897" s="87"/>
      <c r="G897" s="87"/>
      <c r="H897" s="87"/>
      <c r="I897" s="87"/>
      <c r="J897" s="87">
        <v>6</v>
      </c>
      <c r="K897" s="88">
        <v>5</v>
      </c>
      <c r="L897" s="72"/>
      <c r="M897" s="3"/>
      <c r="N897" s="30"/>
      <c r="O897" s="80"/>
      <c r="P897" s="81">
        <v>12</v>
      </c>
      <c r="Q897" s="82"/>
      <c r="R897" s="83"/>
    </row>
    <row r="898" spans="1:19" ht="15.75" customHeight="1">
      <c r="A898" s="64">
        <v>2501</v>
      </c>
      <c r="B898" s="87"/>
      <c r="C898" s="87"/>
      <c r="D898" s="87"/>
      <c r="E898" s="87"/>
      <c r="F898" s="87"/>
      <c r="G898" s="87"/>
      <c r="H898" s="87"/>
      <c r="I898" s="87"/>
      <c r="J898" s="87"/>
      <c r="K898" s="88"/>
      <c r="L898" s="72"/>
      <c r="M898" s="3"/>
      <c r="N898" s="30"/>
      <c r="O898" s="84"/>
      <c r="P898" s="85"/>
      <c r="Q898" s="86"/>
      <c r="R898" s="84"/>
    </row>
    <row r="899" spans="1:19" ht="15.75" customHeight="1">
      <c r="A899" s="64">
        <v>2502</v>
      </c>
      <c r="B899" s="87"/>
      <c r="C899" s="87"/>
      <c r="D899" s="87"/>
      <c r="E899" s="87"/>
      <c r="F899" s="87"/>
      <c r="G899" s="87"/>
      <c r="H899" s="87"/>
      <c r="I899" s="87"/>
      <c r="J899" s="87"/>
      <c r="K899" s="88"/>
      <c r="L899" s="72"/>
      <c r="M899" s="3"/>
      <c r="N899" s="30"/>
      <c r="O899" s="84"/>
      <c r="P899" s="85"/>
      <c r="Q899" s="86"/>
      <c r="R899" s="84"/>
    </row>
    <row r="900" spans="1:19" ht="15.75" customHeight="1">
      <c r="A900" s="64">
        <v>2601</v>
      </c>
      <c r="B900" s="87"/>
      <c r="C900" s="87"/>
      <c r="D900" s="87"/>
      <c r="E900" s="87"/>
      <c r="F900" s="87"/>
      <c r="G900" s="87"/>
      <c r="H900" s="87"/>
      <c r="I900" s="87"/>
      <c r="J900" s="87"/>
      <c r="K900" s="88"/>
      <c r="L900" s="72"/>
      <c r="M900" s="3"/>
      <c r="N900" s="30"/>
      <c r="O900" s="3"/>
      <c r="P900" s="30"/>
      <c r="Q900" s="23"/>
      <c r="R900" s="84"/>
    </row>
    <row r="901" spans="1:19" ht="15.75" customHeight="1">
      <c r="A901" s="64">
        <v>2602</v>
      </c>
      <c r="B901" s="87"/>
      <c r="C901" s="87"/>
      <c r="D901" s="87"/>
      <c r="E901" s="87"/>
      <c r="F901" s="87"/>
      <c r="G901" s="87"/>
      <c r="H901" s="87"/>
      <c r="I901" s="87"/>
      <c r="J901" s="87"/>
      <c r="K901" s="88"/>
      <c r="L901" s="72"/>
      <c r="M901" s="3"/>
      <c r="N901" s="30"/>
      <c r="O901" s="89" t="s">
        <v>83</v>
      </c>
      <c r="P901" s="90">
        <v>1</v>
      </c>
      <c r="Q901" s="120">
        <f>IF(SUM(K894:K897)=0,"",SUM(K894:K897))</f>
        <v>9</v>
      </c>
      <c r="R901" s="92" t="s">
        <v>11</v>
      </c>
    </row>
    <row r="902" spans="1:19" ht="15.75" customHeight="1">
      <c r="A902" s="64">
        <v>2701</v>
      </c>
      <c r="B902" s="87"/>
      <c r="C902" s="87"/>
      <c r="D902" s="87"/>
      <c r="E902" s="87"/>
      <c r="F902" s="87"/>
      <c r="G902" s="87"/>
      <c r="H902" s="87"/>
      <c r="I902" s="87"/>
      <c r="J902" s="87"/>
      <c r="K902" s="88"/>
      <c r="L902" s="72"/>
      <c r="M902" s="3"/>
      <c r="N902" s="30"/>
      <c r="O902" s="93" t="s">
        <v>85</v>
      </c>
      <c r="P902" s="94">
        <f>IF(P901/B888=0,"",P901/B888)</f>
        <v>1.9607843137254902E-2</v>
      </c>
      <c r="Q902" s="121">
        <f>IF(P901/Q901=0,"",P901/Q901)</f>
        <v>0.1111111111111111</v>
      </c>
      <c r="R902" s="96" t="s">
        <v>86</v>
      </c>
    </row>
    <row r="903" spans="1:19" ht="15.75" customHeight="1">
      <c r="A903" s="64">
        <v>2702</v>
      </c>
      <c r="B903" s="87"/>
      <c r="C903" s="87"/>
      <c r="D903" s="87"/>
      <c r="E903" s="87"/>
      <c r="F903" s="87"/>
      <c r="G903" s="87"/>
      <c r="H903" s="87"/>
      <c r="I903" s="87"/>
      <c r="J903" s="87"/>
      <c r="K903" s="88"/>
      <c r="L903" s="97"/>
      <c r="M903" s="98"/>
      <c r="N903" s="99"/>
      <c r="O903" s="98"/>
      <c r="P903" s="99"/>
      <c r="Q903" s="99"/>
      <c r="R903" s="122"/>
    </row>
    <row r="904" spans="1:19" ht="18" customHeight="1">
      <c r="A904" s="29"/>
      <c r="B904" s="30"/>
      <c r="C904" s="30"/>
      <c r="D904" s="288" t="s">
        <v>111</v>
      </c>
      <c r="E904" s="289"/>
      <c r="F904" s="289"/>
      <c r="G904" s="289"/>
      <c r="H904" s="289"/>
      <c r="I904" s="289"/>
      <c r="J904" s="290"/>
      <c r="K904" s="101">
        <f>SUM(K888:K900)</f>
        <v>9</v>
      </c>
      <c r="L904" s="102">
        <f>((SUM(K894:K896))/B888)</f>
        <v>7.8431372549019607E-2</v>
      </c>
      <c r="M904" s="102">
        <f>IF(K904=0,"",K904/B888)</f>
        <v>0.17647058823529413</v>
      </c>
      <c r="N904" s="102">
        <f>M904-L904</f>
        <v>9.8039215686274522E-2</v>
      </c>
      <c r="O904" s="3"/>
      <c r="P904" s="30"/>
      <c r="Q904" s="23"/>
      <c r="R904" s="3"/>
    </row>
    <row r="905" spans="1:19" ht="12.75" customHeight="1">
      <c r="L905" s="3"/>
      <c r="M905" s="3"/>
      <c r="O905" s="3"/>
    </row>
    <row r="906" spans="1:19" ht="12.75" customHeight="1">
      <c r="L906" s="3"/>
      <c r="M906" s="3"/>
      <c r="O906" s="3"/>
    </row>
    <row r="907" spans="1:19" ht="26.25" customHeight="1">
      <c r="A907" s="2"/>
      <c r="B907" s="291" t="s">
        <v>99</v>
      </c>
      <c r="C907" s="292"/>
      <c r="D907" s="292"/>
      <c r="E907" s="292"/>
      <c r="F907" s="292"/>
      <c r="G907" s="292"/>
      <c r="H907" s="292"/>
      <c r="I907" s="292"/>
      <c r="J907" s="292"/>
      <c r="K907" s="60" t="s">
        <v>120</v>
      </c>
      <c r="L907" s="60"/>
      <c r="M907" s="60"/>
      <c r="N907" s="30"/>
      <c r="O907" s="3"/>
      <c r="P907" s="30"/>
      <c r="Q907" s="30"/>
      <c r="R907" s="30"/>
    </row>
    <row r="908" spans="1:19" ht="20.25" customHeight="1">
      <c r="A908" s="293" t="s">
        <v>10</v>
      </c>
      <c r="B908" s="294" t="s">
        <v>100</v>
      </c>
      <c r="C908" s="289"/>
      <c r="D908" s="289"/>
      <c r="E908" s="289"/>
      <c r="F908" s="289"/>
      <c r="G908" s="289"/>
      <c r="H908" s="289"/>
      <c r="I908" s="289"/>
      <c r="J908" s="290"/>
      <c r="K908" s="310" t="s">
        <v>11</v>
      </c>
      <c r="L908" s="286" t="s">
        <v>3</v>
      </c>
      <c r="M908" s="286" t="s">
        <v>4</v>
      </c>
      <c r="N908" s="284" t="s">
        <v>5</v>
      </c>
      <c r="O908" s="286" t="s">
        <v>6</v>
      </c>
      <c r="P908" s="287" t="s">
        <v>7</v>
      </c>
      <c r="Q908" s="287" t="s">
        <v>8</v>
      </c>
      <c r="R908" s="286" t="s">
        <v>101</v>
      </c>
    </row>
    <row r="909" spans="1:19" ht="15.75" customHeight="1">
      <c r="A909" s="285"/>
      <c r="B909" s="64" t="s">
        <v>102</v>
      </c>
      <c r="C909" s="64" t="s">
        <v>103</v>
      </c>
      <c r="D909" s="64" t="s">
        <v>104</v>
      </c>
      <c r="E909" s="64" t="s">
        <v>105</v>
      </c>
      <c r="F909" s="64" t="s">
        <v>106</v>
      </c>
      <c r="G909" s="64" t="s">
        <v>107</v>
      </c>
      <c r="H909" s="64" t="s">
        <v>108</v>
      </c>
      <c r="I909" s="64" t="s">
        <v>109</v>
      </c>
      <c r="J909" s="64" t="s">
        <v>110</v>
      </c>
      <c r="K909" s="311"/>
      <c r="L909" s="285"/>
      <c r="M909" s="285"/>
      <c r="N909" s="285"/>
      <c r="O909" s="285"/>
      <c r="P909" s="285"/>
      <c r="Q909" s="285"/>
      <c r="R909" s="285"/>
    </row>
    <row r="910" spans="1:19" ht="15.75" customHeight="1">
      <c r="A910" s="64">
        <v>2002</v>
      </c>
      <c r="B910" s="65">
        <v>80</v>
      </c>
      <c r="C910" s="87"/>
      <c r="D910" s="87"/>
      <c r="E910" s="87"/>
      <c r="F910" s="87"/>
      <c r="G910" s="87"/>
      <c r="H910" s="87"/>
      <c r="I910" s="87"/>
      <c r="J910" s="87"/>
      <c r="K910" s="88"/>
      <c r="L910" s="67"/>
      <c r="M910" s="49"/>
      <c r="N910" s="68"/>
      <c r="O910" s="107"/>
      <c r="P910" s="70">
        <f>B910</f>
        <v>80</v>
      </c>
      <c r="Q910" s="108"/>
      <c r="R910" s="107"/>
    </row>
    <row r="911" spans="1:19" ht="15.75" customHeight="1">
      <c r="A911" s="64">
        <v>2101</v>
      </c>
      <c r="B911" s="87"/>
      <c r="C911" s="87">
        <v>49</v>
      </c>
      <c r="D911" s="87"/>
      <c r="E911" s="87"/>
      <c r="F911" s="87"/>
      <c r="G911" s="87"/>
      <c r="H911" s="87"/>
      <c r="I911" s="87"/>
      <c r="J911" s="87"/>
      <c r="K911" s="88"/>
      <c r="L911" s="72"/>
      <c r="M911" s="3"/>
      <c r="N911" s="73"/>
      <c r="O911" s="127">
        <f>IF(C911=0,"",C911/B910)</f>
        <v>0.61250000000000004</v>
      </c>
      <c r="P911" s="75">
        <v>51</v>
      </c>
      <c r="Q911" s="128">
        <f t="shared" ref="Q911:Q918" si="134">IF(P911=0,"",P911/P910)</f>
        <v>0.63749999999999996</v>
      </c>
      <c r="R911" s="128">
        <f t="shared" ref="R911:R918" si="135">IF(P911=0,"",100%-Q911)</f>
        <v>0.36250000000000004</v>
      </c>
    </row>
    <row r="912" spans="1:19" ht="15.75" customHeight="1">
      <c r="A912" s="64">
        <v>2102</v>
      </c>
      <c r="B912" s="87"/>
      <c r="C912" s="87"/>
      <c r="D912" s="87">
        <v>37</v>
      </c>
      <c r="E912" s="87"/>
      <c r="F912" s="87"/>
      <c r="G912" s="87"/>
      <c r="H912" s="87"/>
      <c r="I912" s="87"/>
      <c r="J912" s="87"/>
      <c r="K912" s="88"/>
      <c r="L912" s="72"/>
      <c r="M912" s="3"/>
      <c r="N912" s="73"/>
      <c r="O912" s="127">
        <f>IF(D912=0,"",D912/C911)</f>
        <v>0.75510204081632648</v>
      </c>
      <c r="P912" s="75">
        <v>51</v>
      </c>
      <c r="Q912" s="128">
        <f t="shared" si="134"/>
        <v>1</v>
      </c>
      <c r="R912" s="128">
        <f t="shared" si="135"/>
        <v>0</v>
      </c>
      <c r="S912" s="8">
        <f>P912/P910</f>
        <v>0.63749999999999996</v>
      </c>
    </row>
    <row r="913" spans="1:18" ht="15.75" customHeight="1">
      <c r="A913" s="64">
        <v>2201</v>
      </c>
      <c r="B913" s="87"/>
      <c r="C913" s="87"/>
      <c r="D913" s="87"/>
      <c r="E913" s="87">
        <v>32</v>
      </c>
      <c r="F913" s="87"/>
      <c r="G913" s="87"/>
      <c r="H913" s="87"/>
      <c r="I913" s="87"/>
      <c r="J913" s="87"/>
      <c r="K913" s="88"/>
      <c r="L913" s="72"/>
      <c r="M913" s="3"/>
      <c r="N913" s="73"/>
      <c r="O913" s="127">
        <f>IF(E913=0,"",E913/D912)</f>
        <v>0.86486486486486491</v>
      </c>
      <c r="P913" s="75">
        <v>50</v>
      </c>
      <c r="Q913" s="128">
        <f t="shared" si="134"/>
        <v>0.98039215686274506</v>
      </c>
      <c r="R913" s="128">
        <f t="shared" si="135"/>
        <v>1.9607843137254943E-2</v>
      </c>
    </row>
    <row r="914" spans="1:18" ht="15.75" customHeight="1">
      <c r="A914" s="64">
        <v>2202</v>
      </c>
      <c r="B914" s="87"/>
      <c r="C914" s="87"/>
      <c r="D914" s="87"/>
      <c r="E914" s="87"/>
      <c r="F914" s="87">
        <v>28</v>
      </c>
      <c r="G914" s="87"/>
      <c r="H914" s="87"/>
      <c r="I914" s="87"/>
      <c r="J914" s="87"/>
      <c r="K914" s="88"/>
      <c r="L914" s="72"/>
      <c r="M914" s="3"/>
      <c r="N914" s="73"/>
      <c r="O914" s="127">
        <f>IF(F914=0,"",F914/E913)</f>
        <v>0.875</v>
      </c>
      <c r="P914" s="75">
        <v>41</v>
      </c>
      <c r="Q914" s="128">
        <f t="shared" si="134"/>
        <v>0.82</v>
      </c>
      <c r="R914" s="128">
        <f t="shared" si="135"/>
        <v>0.18000000000000005</v>
      </c>
    </row>
    <row r="915" spans="1:18" ht="15.75" customHeight="1">
      <c r="A915" s="64">
        <v>2301</v>
      </c>
      <c r="B915" s="87"/>
      <c r="C915" s="87"/>
      <c r="D915" s="87"/>
      <c r="E915" s="87"/>
      <c r="F915" s="87"/>
      <c r="G915" s="87">
        <v>24</v>
      </c>
      <c r="H915" s="87"/>
      <c r="I915" s="87"/>
      <c r="J915" s="87"/>
      <c r="K915" s="88"/>
      <c r="L915" s="72"/>
      <c r="M915" s="3"/>
      <c r="N915" s="73"/>
      <c r="O915" s="127">
        <f>IF(G915=0,"",G915/F914)</f>
        <v>0.8571428571428571</v>
      </c>
      <c r="P915" s="75">
        <v>38</v>
      </c>
      <c r="Q915" s="128">
        <f t="shared" si="134"/>
        <v>0.92682926829268297</v>
      </c>
      <c r="R915" s="128">
        <f t="shared" si="135"/>
        <v>7.3170731707317027E-2</v>
      </c>
    </row>
    <row r="916" spans="1:18" ht="15.75" customHeight="1">
      <c r="A916" s="64">
        <v>2302</v>
      </c>
      <c r="B916" s="87"/>
      <c r="C916" s="87"/>
      <c r="D916" s="87"/>
      <c r="E916" s="87"/>
      <c r="F916" s="87"/>
      <c r="G916" s="87"/>
      <c r="H916" s="87">
        <v>24</v>
      </c>
      <c r="I916" s="87"/>
      <c r="J916" s="87"/>
      <c r="K916" s="88"/>
      <c r="L916" s="72"/>
      <c r="M916" s="3"/>
      <c r="N916" s="73"/>
      <c r="O916" s="127">
        <f>IF(H916=0,"",H916/G915)</f>
        <v>1</v>
      </c>
      <c r="P916" s="75">
        <v>36</v>
      </c>
      <c r="Q916" s="128">
        <f t="shared" si="134"/>
        <v>0.94736842105263153</v>
      </c>
      <c r="R916" s="128">
        <f t="shared" si="135"/>
        <v>5.2631578947368474E-2</v>
      </c>
    </row>
    <row r="917" spans="1:18" ht="15.75" customHeight="1">
      <c r="A917" s="64">
        <v>2401</v>
      </c>
      <c r="B917" s="87"/>
      <c r="C917" s="87"/>
      <c r="D917" s="87"/>
      <c r="E917" s="87"/>
      <c r="F917" s="87"/>
      <c r="G917" s="87"/>
      <c r="H917" s="87"/>
      <c r="I917" s="87">
        <v>24</v>
      </c>
      <c r="J917" s="87"/>
      <c r="K917" s="88"/>
      <c r="L917" s="72"/>
      <c r="M917" s="3"/>
      <c r="N917" s="73"/>
      <c r="O917" s="127">
        <f>IF(I917=0,"",I917/H916)</f>
        <v>1</v>
      </c>
      <c r="P917" s="75">
        <v>36</v>
      </c>
      <c r="Q917" s="128">
        <f t="shared" si="134"/>
        <v>1</v>
      </c>
      <c r="R917" s="128">
        <f t="shared" si="135"/>
        <v>0</v>
      </c>
    </row>
    <row r="918" spans="1:18" ht="15.75" customHeight="1">
      <c r="A918" s="64">
        <v>2402</v>
      </c>
      <c r="B918" s="87"/>
      <c r="C918" s="87"/>
      <c r="D918" s="87"/>
      <c r="E918" s="87"/>
      <c r="F918" s="87"/>
      <c r="G918" s="87"/>
      <c r="H918" s="87"/>
      <c r="I918" s="87"/>
      <c r="J918" s="87">
        <v>24</v>
      </c>
      <c r="K918" s="88">
        <v>9</v>
      </c>
      <c r="L918" s="72"/>
      <c r="M918" s="3"/>
      <c r="N918" s="73"/>
      <c r="O918" s="129">
        <f>IF(J918=0,"",J918/I917)</f>
        <v>1</v>
      </c>
      <c r="P918" s="75">
        <v>36</v>
      </c>
      <c r="Q918" s="130">
        <f t="shared" si="134"/>
        <v>1</v>
      </c>
      <c r="R918" s="130">
        <f t="shared" si="135"/>
        <v>0</v>
      </c>
    </row>
    <row r="919" spans="1:18" ht="15.75" customHeight="1">
      <c r="A919" s="64">
        <v>2501</v>
      </c>
      <c r="B919" s="87"/>
      <c r="C919" s="87"/>
      <c r="D919" s="87"/>
      <c r="E919" s="87"/>
      <c r="F919" s="87"/>
      <c r="G919" s="87"/>
      <c r="H919" s="87"/>
      <c r="I919" s="87"/>
      <c r="J919" s="87"/>
      <c r="K919" s="88"/>
      <c r="L919" s="72"/>
      <c r="M919" s="3"/>
      <c r="N919" s="30"/>
      <c r="O919" s="80"/>
      <c r="P919" s="81"/>
      <c r="Q919" s="82"/>
      <c r="R919" s="83"/>
    </row>
    <row r="920" spans="1:18" ht="15.75" customHeight="1">
      <c r="A920" s="64">
        <v>2502</v>
      </c>
      <c r="B920" s="87"/>
      <c r="C920" s="87"/>
      <c r="D920" s="87"/>
      <c r="E920" s="87"/>
      <c r="F920" s="87"/>
      <c r="G920" s="87"/>
      <c r="H920" s="87"/>
      <c r="I920" s="87"/>
      <c r="J920" s="87"/>
      <c r="K920" s="88"/>
      <c r="L920" s="72"/>
      <c r="M920" s="3"/>
      <c r="N920" s="30"/>
      <c r="O920" s="84"/>
      <c r="P920" s="85"/>
      <c r="Q920" s="86"/>
      <c r="R920" s="84"/>
    </row>
    <row r="921" spans="1:18" ht="15.75" customHeight="1">
      <c r="A921" s="64">
        <v>2601</v>
      </c>
      <c r="B921" s="87"/>
      <c r="C921" s="87"/>
      <c r="D921" s="87"/>
      <c r="E921" s="87"/>
      <c r="F921" s="87"/>
      <c r="G921" s="87"/>
      <c r="H921" s="87"/>
      <c r="I921" s="87"/>
      <c r="J921" s="87"/>
      <c r="K921" s="88"/>
      <c r="L921" s="72"/>
      <c r="M921" s="3"/>
      <c r="N921" s="30"/>
      <c r="O921" s="84"/>
      <c r="P921" s="85"/>
      <c r="Q921" s="86"/>
      <c r="R921" s="84"/>
    </row>
    <row r="922" spans="1:18" ht="15.75" customHeight="1">
      <c r="A922" s="64">
        <v>2602</v>
      </c>
      <c r="B922" s="87"/>
      <c r="C922" s="87"/>
      <c r="D922" s="87"/>
      <c r="E922" s="87"/>
      <c r="F922" s="87"/>
      <c r="G922" s="87"/>
      <c r="H922" s="87"/>
      <c r="I922" s="87"/>
      <c r="J922" s="87"/>
      <c r="K922" s="88"/>
      <c r="L922" s="72"/>
      <c r="M922" s="3"/>
      <c r="N922" s="30"/>
      <c r="O922" s="3"/>
      <c r="P922" s="30"/>
      <c r="Q922" s="23"/>
      <c r="R922" s="84"/>
    </row>
    <row r="923" spans="1:18" ht="15.75" customHeight="1">
      <c r="A923" s="64">
        <v>2701</v>
      </c>
      <c r="B923" s="87"/>
      <c r="C923" s="87"/>
      <c r="D923" s="87"/>
      <c r="E923" s="87"/>
      <c r="F923" s="87"/>
      <c r="G923" s="87"/>
      <c r="H923" s="87"/>
      <c r="I923" s="87"/>
      <c r="J923" s="87"/>
      <c r="K923" s="88"/>
      <c r="L923" s="72"/>
      <c r="M923" s="3"/>
      <c r="N923" s="30"/>
      <c r="O923" s="89" t="s">
        <v>83</v>
      </c>
      <c r="P923" s="90"/>
      <c r="Q923" s="120">
        <f>IF(SUM(K916:K919)=0,"",SUM(K916:K919))</f>
        <v>9</v>
      </c>
      <c r="R923" s="92" t="s">
        <v>11</v>
      </c>
    </row>
    <row r="924" spans="1:18" ht="15.75" customHeight="1">
      <c r="A924" s="64">
        <v>2702</v>
      </c>
      <c r="B924" s="87"/>
      <c r="C924" s="87"/>
      <c r="D924" s="87"/>
      <c r="E924" s="87"/>
      <c r="F924" s="87"/>
      <c r="G924" s="87"/>
      <c r="H924" s="87"/>
      <c r="I924" s="87"/>
      <c r="J924" s="87"/>
      <c r="K924" s="88"/>
      <c r="L924" s="72"/>
      <c r="M924" s="3"/>
      <c r="N924" s="30"/>
      <c r="O924" s="93" t="s">
        <v>85</v>
      </c>
      <c r="P924" s="94" t="str">
        <f>IF(P923/B910=0,"",P923/B910)</f>
        <v/>
      </c>
      <c r="Q924" s="121" t="str">
        <f>IF(P923/Q923=0,"",P923/Q923)</f>
        <v/>
      </c>
      <c r="R924" s="96" t="s">
        <v>86</v>
      </c>
    </row>
    <row r="925" spans="1:18" ht="15.75" customHeight="1">
      <c r="A925" s="64">
        <v>2801</v>
      </c>
      <c r="B925" s="87"/>
      <c r="C925" s="87"/>
      <c r="D925" s="87"/>
      <c r="E925" s="87"/>
      <c r="F925" s="87"/>
      <c r="G925" s="87"/>
      <c r="H925" s="87"/>
      <c r="I925" s="87"/>
      <c r="J925" s="87"/>
      <c r="K925" s="88"/>
      <c r="L925" s="97"/>
      <c r="M925" s="98"/>
      <c r="N925" s="99"/>
      <c r="O925" s="98"/>
      <c r="P925" s="99"/>
      <c r="Q925" s="99"/>
      <c r="R925" s="122"/>
    </row>
    <row r="926" spans="1:18" ht="18" customHeight="1">
      <c r="A926" s="29"/>
      <c r="B926" s="30"/>
      <c r="C926" s="30"/>
      <c r="D926" s="288" t="s">
        <v>111</v>
      </c>
      <c r="E926" s="289"/>
      <c r="F926" s="289"/>
      <c r="G926" s="289"/>
      <c r="H926" s="289"/>
      <c r="I926" s="289"/>
      <c r="J926" s="290"/>
      <c r="K926" s="101">
        <f>SUM(K910:K922)</f>
        <v>9</v>
      </c>
      <c r="L926" s="102">
        <f>((SUM(K916:K918))/B910)</f>
        <v>0.1125</v>
      </c>
      <c r="M926" s="102">
        <f>IF(K926=0,"",K926/B910)</f>
        <v>0.1125</v>
      </c>
      <c r="N926" s="102">
        <f>M926-L926</f>
        <v>0</v>
      </c>
      <c r="O926" s="3"/>
      <c r="P926" s="30"/>
      <c r="Q926" s="23"/>
      <c r="R926" s="3"/>
    </row>
    <row r="927" spans="1:18" ht="15.75" customHeight="1"/>
    <row r="928" spans="1:18" ht="15.75" customHeight="1"/>
    <row r="929" spans="1:19" ht="23.25" customHeight="1">
      <c r="A929" s="2"/>
      <c r="B929" s="291" t="s">
        <v>99</v>
      </c>
      <c r="C929" s="292"/>
      <c r="D929" s="292"/>
      <c r="E929" s="292"/>
      <c r="F929" s="292"/>
      <c r="G929" s="292"/>
      <c r="H929" s="292"/>
      <c r="I929" s="292"/>
      <c r="J929" s="292"/>
      <c r="K929" s="60" t="s">
        <v>121</v>
      </c>
      <c r="L929" s="60"/>
      <c r="M929" s="60"/>
      <c r="N929" s="30"/>
      <c r="O929" s="3"/>
      <c r="P929" s="30"/>
      <c r="Q929" s="30"/>
      <c r="R929" s="30"/>
    </row>
    <row r="930" spans="1:19" ht="15" customHeight="1">
      <c r="A930" s="293" t="s">
        <v>10</v>
      </c>
      <c r="B930" s="294" t="s">
        <v>100</v>
      </c>
      <c r="C930" s="289"/>
      <c r="D930" s="289"/>
      <c r="E930" s="289"/>
      <c r="F930" s="289"/>
      <c r="G930" s="289"/>
      <c r="H930" s="289"/>
      <c r="I930" s="289"/>
      <c r="J930" s="290"/>
      <c r="K930" s="310" t="s">
        <v>11</v>
      </c>
      <c r="L930" s="286" t="s">
        <v>3</v>
      </c>
      <c r="M930" s="286" t="s">
        <v>4</v>
      </c>
      <c r="N930" s="284" t="s">
        <v>5</v>
      </c>
      <c r="O930" s="286" t="s">
        <v>6</v>
      </c>
      <c r="P930" s="287" t="s">
        <v>7</v>
      </c>
      <c r="Q930" s="287" t="s">
        <v>8</v>
      </c>
      <c r="R930" s="286" t="s">
        <v>101</v>
      </c>
    </row>
    <row r="931" spans="1:19" ht="15" customHeight="1">
      <c r="A931" s="285"/>
      <c r="B931" s="64" t="s">
        <v>102</v>
      </c>
      <c r="C931" s="64" t="s">
        <v>103</v>
      </c>
      <c r="D931" s="64" t="s">
        <v>104</v>
      </c>
      <c r="E931" s="64" t="s">
        <v>105</v>
      </c>
      <c r="F931" s="64" t="s">
        <v>106</v>
      </c>
      <c r="G931" s="64" t="s">
        <v>107</v>
      </c>
      <c r="H931" s="64" t="s">
        <v>108</v>
      </c>
      <c r="I931" s="64" t="s">
        <v>109</v>
      </c>
      <c r="J931" s="64" t="s">
        <v>110</v>
      </c>
      <c r="K931" s="311"/>
      <c r="L931" s="285"/>
      <c r="M931" s="285"/>
      <c r="N931" s="285"/>
      <c r="O931" s="285"/>
      <c r="P931" s="285"/>
      <c r="Q931" s="285"/>
      <c r="R931" s="285"/>
    </row>
    <row r="932" spans="1:19" ht="15" customHeight="1">
      <c r="A932" s="64">
        <v>2101</v>
      </c>
      <c r="B932" s="65">
        <v>34</v>
      </c>
      <c r="C932" s="87"/>
      <c r="D932" s="87"/>
      <c r="E932" s="87"/>
      <c r="F932" s="87"/>
      <c r="G932" s="87"/>
      <c r="H932" s="87"/>
      <c r="I932" s="87"/>
      <c r="J932" s="87"/>
      <c r="K932" s="88"/>
      <c r="L932" s="67"/>
      <c r="M932" s="49"/>
      <c r="N932" s="68"/>
      <c r="O932" s="107"/>
      <c r="P932" s="70">
        <f>B932</f>
        <v>34</v>
      </c>
      <c r="Q932" s="108"/>
      <c r="R932" s="107"/>
    </row>
    <row r="933" spans="1:19" ht="15" customHeight="1">
      <c r="A933" s="64">
        <v>2102</v>
      </c>
      <c r="B933" s="87"/>
      <c r="C933" s="87">
        <v>20</v>
      </c>
      <c r="D933" s="87"/>
      <c r="E933" s="87"/>
      <c r="F933" s="87"/>
      <c r="G933" s="87"/>
      <c r="H933" s="87"/>
      <c r="I933" s="87"/>
      <c r="J933" s="87"/>
      <c r="K933" s="88"/>
      <c r="L933" s="72"/>
      <c r="M933" s="3"/>
      <c r="N933" s="73"/>
      <c r="O933" s="127">
        <f>IF(C933=0,"",C933/B932)</f>
        <v>0.58823529411764708</v>
      </c>
      <c r="P933" s="75">
        <v>20</v>
      </c>
      <c r="Q933" s="128">
        <f t="shared" ref="Q933:Q940" si="136">IF(P933=0,"",P933/P932)</f>
        <v>0.58823529411764708</v>
      </c>
      <c r="R933" s="128">
        <f t="shared" ref="R933:R940" si="137">IF(P933=0,"",100%-Q933)</f>
        <v>0.41176470588235292</v>
      </c>
    </row>
    <row r="934" spans="1:19" ht="15" customHeight="1">
      <c r="A934" s="64">
        <v>2201</v>
      </c>
      <c r="B934" s="87"/>
      <c r="C934" s="87"/>
      <c r="D934" s="87">
        <v>15</v>
      </c>
      <c r="E934" s="87"/>
      <c r="F934" s="87"/>
      <c r="G934" s="87"/>
      <c r="H934" s="87"/>
      <c r="I934" s="87"/>
      <c r="J934" s="87"/>
      <c r="K934" s="88"/>
      <c r="L934" s="72"/>
      <c r="M934" s="3"/>
      <c r="N934" s="73"/>
      <c r="O934" s="127">
        <f>IF(D934=0,"",D934/C933)</f>
        <v>0.75</v>
      </c>
      <c r="P934" s="75">
        <v>17</v>
      </c>
      <c r="Q934" s="128">
        <f t="shared" si="136"/>
        <v>0.85</v>
      </c>
      <c r="R934" s="128">
        <f t="shared" si="137"/>
        <v>0.15000000000000002</v>
      </c>
      <c r="S934" s="8">
        <f>P934/P932</f>
        <v>0.5</v>
      </c>
    </row>
    <row r="935" spans="1:19" ht="15" customHeight="1">
      <c r="A935" s="64">
        <v>2202</v>
      </c>
      <c r="B935" s="87"/>
      <c r="C935" s="87"/>
      <c r="D935" s="87"/>
      <c r="E935" s="87">
        <v>10</v>
      </c>
      <c r="F935" s="87"/>
      <c r="G935" s="87"/>
      <c r="H935" s="87"/>
      <c r="I935" s="87"/>
      <c r="J935" s="87"/>
      <c r="K935" s="88"/>
      <c r="L935" s="72"/>
      <c r="M935" s="3"/>
      <c r="N935" s="73"/>
      <c r="O935" s="127">
        <f>IF(E935=0,"",E935/D934)</f>
        <v>0.66666666666666663</v>
      </c>
      <c r="P935" s="75">
        <v>16</v>
      </c>
      <c r="Q935" s="128">
        <f t="shared" si="136"/>
        <v>0.94117647058823528</v>
      </c>
      <c r="R935" s="128">
        <f t="shared" si="137"/>
        <v>5.8823529411764719E-2</v>
      </c>
    </row>
    <row r="936" spans="1:19" ht="15" customHeight="1">
      <c r="A936" s="64">
        <v>2301</v>
      </c>
      <c r="B936" s="87"/>
      <c r="C936" s="87"/>
      <c r="D936" s="87"/>
      <c r="E936" s="87"/>
      <c r="F936" s="87">
        <v>8</v>
      </c>
      <c r="G936" s="87"/>
      <c r="H936" s="87"/>
      <c r="I936" s="87"/>
      <c r="J936" s="87"/>
      <c r="K936" s="88"/>
      <c r="L936" s="72"/>
      <c r="M936" s="3"/>
      <c r="N936" s="73"/>
      <c r="O936" s="127">
        <f>IF(F936=0,"",F936/E935)</f>
        <v>0.8</v>
      </c>
      <c r="P936" s="75">
        <v>13</v>
      </c>
      <c r="Q936" s="128">
        <f t="shared" si="136"/>
        <v>0.8125</v>
      </c>
      <c r="R936" s="128">
        <f t="shared" si="137"/>
        <v>0.1875</v>
      </c>
    </row>
    <row r="937" spans="1:19" ht="15" customHeight="1">
      <c r="A937" s="64">
        <v>2302</v>
      </c>
      <c r="B937" s="87"/>
      <c r="C937" s="87"/>
      <c r="D937" s="87"/>
      <c r="E937" s="87"/>
      <c r="F937" s="87"/>
      <c r="G937" s="87">
        <v>8</v>
      </c>
      <c r="H937" s="87"/>
      <c r="I937" s="87"/>
      <c r="J937" s="87"/>
      <c r="K937" s="88"/>
      <c r="L937" s="72"/>
      <c r="M937" s="3"/>
      <c r="N937" s="73"/>
      <c r="O937" s="127">
        <f>IF(G937=0,"",G937/F936)</f>
        <v>1</v>
      </c>
      <c r="P937" s="75">
        <v>13</v>
      </c>
      <c r="Q937" s="128">
        <f t="shared" si="136"/>
        <v>1</v>
      </c>
      <c r="R937" s="128">
        <f t="shared" si="137"/>
        <v>0</v>
      </c>
    </row>
    <row r="938" spans="1:19" ht="15" customHeight="1">
      <c r="A938" s="64">
        <v>2401</v>
      </c>
      <c r="B938" s="87"/>
      <c r="C938" s="87"/>
      <c r="D938" s="87"/>
      <c r="E938" s="87"/>
      <c r="F938" s="87"/>
      <c r="G938" s="87"/>
      <c r="H938" s="87">
        <v>8</v>
      </c>
      <c r="I938" s="87"/>
      <c r="J938" s="87"/>
      <c r="K938" s="88"/>
      <c r="L938" s="72"/>
      <c r="M938" s="3"/>
      <c r="N938" s="73"/>
      <c r="O938" s="127">
        <f>IF(H938=0,"",H938/G937)</f>
        <v>1</v>
      </c>
      <c r="P938" s="75">
        <v>13</v>
      </c>
      <c r="Q938" s="128">
        <f t="shared" si="136"/>
        <v>1</v>
      </c>
      <c r="R938" s="128">
        <f t="shared" si="137"/>
        <v>0</v>
      </c>
    </row>
    <row r="939" spans="1:19" ht="15" customHeight="1">
      <c r="A939" s="64">
        <v>2402</v>
      </c>
      <c r="B939" s="87"/>
      <c r="C939" s="87"/>
      <c r="D939" s="87"/>
      <c r="E939" s="87"/>
      <c r="F939" s="87"/>
      <c r="G939" s="87"/>
      <c r="H939" s="87"/>
      <c r="I939" s="87">
        <v>7</v>
      </c>
      <c r="J939" s="87"/>
      <c r="K939" s="88"/>
      <c r="L939" s="72"/>
      <c r="M939" s="3"/>
      <c r="N939" s="73"/>
      <c r="O939" s="127">
        <f>IF(I939=0,"",I939/H938)</f>
        <v>0.875</v>
      </c>
      <c r="P939" s="75">
        <v>12</v>
      </c>
      <c r="Q939" s="128">
        <f t="shared" si="136"/>
        <v>0.92307692307692313</v>
      </c>
      <c r="R939" s="128">
        <f t="shared" si="137"/>
        <v>7.6923076923076872E-2</v>
      </c>
    </row>
    <row r="940" spans="1:19" ht="15" customHeight="1">
      <c r="A940" s="64">
        <v>2501</v>
      </c>
      <c r="B940" s="87"/>
      <c r="C940" s="87"/>
      <c r="D940" s="87"/>
      <c r="E940" s="87"/>
      <c r="F940" s="87"/>
      <c r="G940" s="87"/>
      <c r="H940" s="87"/>
      <c r="I940" s="87"/>
      <c r="J940" s="87"/>
      <c r="K940" s="88"/>
      <c r="L940" s="72"/>
      <c r="M940" s="3"/>
      <c r="N940" s="73"/>
      <c r="O940" s="129" t="str">
        <f>IF(J940=0,"",J940/I939)</f>
        <v/>
      </c>
      <c r="P940" s="75"/>
      <c r="Q940" s="130" t="str">
        <f t="shared" si="136"/>
        <v/>
      </c>
      <c r="R940" s="130" t="str">
        <f t="shared" si="137"/>
        <v/>
      </c>
    </row>
    <row r="941" spans="1:19" ht="15" customHeight="1">
      <c r="A941" s="64">
        <v>2502</v>
      </c>
      <c r="B941" s="87"/>
      <c r="C941" s="87"/>
      <c r="D941" s="87"/>
      <c r="E941" s="87"/>
      <c r="F941" s="87"/>
      <c r="G941" s="87"/>
      <c r="H941" s="87"/>
      <c r="I941" s="87"/>
      <c r="J941" s="87"/>
      <c r="K941" s="88"/>
      <c r="L941" s="72"/>
      <c r="M941" s="3"/>
      <c r="N941" s="30"/>
      <c r="O941" s="80"/>
      <c r="P941" s="81"/>
      <c r="Q941" s="82"/>
      <c r="R941" s="83"/>
    </row>
    <row r="942" spans="1:19" ht="15" customHeight="1">
      <c r="A942" s="64">
        <v>2601</v>
      </c>
      <c r="B942" s="87"/>
      <c r="C942" s="87"/>
      <c r="D942" s="87"/>
      <c r="E942" s="87"/>
      <c r="F942" s="87"/>
      <c r="G942" s="87"/>
      <c r="H942" s="87"/>
      <c r="I942" s="87"/>
      <c r="J942" s="87"/>
      <c r="K942" s="88"/>
      <c r="L942" s="72"/>
      <c r="M942" s="3"/>
      <c r="N942" s="30"/>
      <c r="O942" s="84"/>
      <c r="P942" s="85"/>
      <c r="Q942" s="86"/>
      <c r="R942" s="84"/>
    </row>
    <row r="943" spans="1:19" ht="15" customHeight="1">
      <c r="A943" s="64">
        <v>2602</v>
      </c>
      <c r="B943" s="87"/>
      <c r="C943" s="87"/>
      <c r="D943" s="87"/>
      <c r="E943" s="87"/>
      <c r="F943" s="87"/>
      <c r="G943" s="87"/>
      <c r="H943" s="87"/>
      <c r="I943" s="87"/>
      <c r="J943" s="87"/>
      <c r="K943" s="88"/>
      <c r="L943" s="72"/>
      <c r="M943" s="3"/>
      <c r="N943" s="30"/>
      <c r="O943" s="84"/>
      <c r="P943" s="85"/>
      <c r="Q943" s="86"/>
      <c r="R943" s="84"/>
    </row>
    <row r="944" spans="1:19" ht="15" customHeight="1">
      <c r="A944" s="64">
        <v>2701</v>
      </c>
      <c r="B944" s="87"/>
      <c r="C944" s="87"/>
      <c r="D944" s="87"/>
      <c r="E944" s="87"/>
      <c r="F944" s="87"/>
      <c r="G944" s="87"/>
      <c r="H944" s="87"/>
      <c r="I944" s="87"/>
      <c r="J944" s="87"/>
      <c r="K944" s="88"/>
      <c r="L944" s="72"/>
      <c r="M944" s="3"/>
      <c r="N944" s="30"/>
      <c r="O944" s="3"/>
      <c r="P944" s="30"/>
      <c r="Q944" s="23"/>
      <c r="R944" s="84"/>
    </row>
    <row r="945" spans="1:22" ht="15" customHeight="1">
      <c r="A945" s="64">
        <v>2702</v>
      </c>
      <c r="B945" s="87"/>
      <c r="C945" s="87"/>
      <c r="D945" s="87"/>
      <c r="E945" s="87"/>
      <c r="F945" s="87"/>
      <c r="G945" s="87"/>
      <c r="H945" s="87"/>
      <c r="I945" s="87"/>
      <c r="J945" s="87"/>
      <c r="K945" s="88"/>
      <c r="L945" s="72"/>
      <c r="M945" s="3"/>
      <c r="N945" s="30"/>
      <c r="O945" s="89" t="s">
        <v>83</v>
      </c>
      <c r="P945" s="90"/>
      <c r="Q945" s="120" t="str">
        <f>IF(SUM(K938:K941)=0,"",SUM(K938:K941))</f>
        <v/>
      </c>
      <c r="R945" s="92" t="s">
        <v>11</v>
      </c>
    </row>
    <row r="946" spans="1:22" ht="15" customHeight="1">
      <c r="A946" s="64">
        <v>2801</v>
      </c>
      <c r="B946" s="87"/>
      <c r="C946" s="87"/>
      <c r="D946" s="87"/>
      <c r="E946" s="87"/>
      <c r="F946" s="87"/>
      <c r="G946" s="87"/>
      <c r="H946" s="87"/>
      <c r="I946" s="87"/>
      <c r="J946" s="87"/>
      <c r="K946" s="88"/>
      <c r="L946" s="72"/>
      <c r="M946" s="3"/>
      <c r="N946" s="30"/>
      <c r="O946" s="93" t="s">
        <v>85</v>
      </c>
      <c r="P946" s="94" t="str">
        <f>IF(P945/B932=0,"",P945/B932)</f>
        <v/>
      </c>
      <c r="Q946" s="121" t="e">
        <f>IF(P945/Q945=0,"",P945/Q945)</f>
        <v>#VALUE!</v>
      </c>
      <c r="R946" s="96" t="s">
        <v>86</v>
      </c>
    </row>
    <row r="947" spans="1:22" ht="15" customHeight="1">
      <c r="A947" s="64">
        <v>2802</v>
      </c>
      <c r="B947" s="87"/>
      <c r="C947" s="87"/>
      <c r="D947" s="87"/>
      <c r="E947" s="87"/>
      <c r="F947" s="87"/>
      <c r="G947" s="87"/>
      <c r="H947" s="87"/>
      <c r="I947" s="87"/>
      <c r="J947" s="87"/>
      <c r="K947" s="88"/>
      <c r="L947" s="97"/>
      <c r="M947" s="98"/>
      <c r="N947" s="99"/>
      <c r="O947" s="98"/>
      <c r="P947" s="99"/>
      <c r="Q947" s="99"/>
      <c r="R947" s="122"/>
    </row>
    <row r="948" spans="1:22" ht="15" customHeight="1">
      <c r="A948" s="29"/>
      <c r="B948" s="30"/>
      <c r="C948" s="30"/>
      <c r="D948" s="288" t="s">
        <v>111</v>
      </c>
      <c r="E948" s="289"/>
      <c r="F948" s="289"/>
      <c r="G948" s="289"/>
      <c r="H948" s="289"/>
      <c r="I948" s="289"/>
      <c r="J948" s="290"/>
      <c r="K948" s="101">
        <f>SUM(K932:K944)</f>
        <v>0</v>
      </c>
      <c r="L948" s="102">
        <f>((SUM(K938:K940))/B932)</f>
        <v>0</v>
      </c>
      <c r="M948" s="102" t="str">
        <f>IF(K948=0,"",K948/B932)</f>
        <v/>
      </c>
      <c r="N948" s="102" t="e">
        <f>M948-L948</f>
        <v>#VALUE!</v>
      </c>
      <c r="O948" s="3"/>
      <c r="P948" s="30"/>
      <c r="Q948" s="23"/>
      <c r="R948" s="3"/>
      <c r="V948" s="256">
        <f>AVERAGE(S934,S956)</f>
        <v>0.55158730158730163</v>
      </c>
    </row>
    <row r="949" spans="1:22" ht="15.75" customHeight="1"/>
    <row r="950" spans="1:22" ht="15.75" customHeight="1"/>
    <row r="951" spans="1:22" ht="26.25">
      <c r="A951" s="2"/>
      <c r="B951" s="291" t="s">
        <v>99</v>
      </c>
      <c r="C951" s="292"/>
      <c r="D951" s="292"/>
      <c r="E951" s="292"/>
      <c r="F951" s="292"/>
      <c r="G951" s="292"/>
      <c r="H951" s="292"/>
      <c r="I951" s="292"/>
      <c r="J951" s="292"/>
      <c r="K951" s="60" t="s">
        <v>122</v>
      </c>
      <c r="L951" s="60"/>
      <c r="M951" s="60"/>
      <c r="N951" s="30"/>
      <c r="O951" s="3"/>
      <c r="P951" s="30"/>
      <c r="Q951" s="30"/>
      <c r="R951" s="30"/>
      <c r="S951" s="131"/>
    </row>
    <row r="952" spans="1:22" ht="20.25">
      <c r="A952" s="293" t="s">
        <v>10</v>
      </c>
      <c r="B952" s="294" t="s">
        <v>100</v>
      </c>
      <c r="C952" s="289"/>
      <c r="D952" s="289"/>
      <c r="E952" s="289"/>
      <c r="F952" s="289"/>
      <c r="G952" s="289"/>
      <c r="H952" s="289"/>
      <c r="I952" s="289"/>
      <c r="J952" s="290"/>
      <c r="K952" s="310" t="s">
        <v>11</v>
      </c>
      <c r="L952" s="286" t="s">
        <v>3</v>
      </c>
      <c r="M952" s="286" t="s">
        <v>4</v>
      </c>
      <c r="N952" s="284" t="s">
        <v>5</v>
      </c>
      <c r="O952" s="286" t="s">
        <v>6</v>
      </c>
      <c r="P952" s="287" t="s">
        <v>7</v>
      </c>
      <c r="Q952" s="287" t="s">
        <v>8</v>
      </c>
      <c r="R952" s="286" t="s">
        <v>101</v>
      </c>
      <c r="S952" s="131"/>
    </row>
    <row r="953" spans="1:22" ht="15.75">
      <c r="A953" s="285"/>
      <c r="B953" s="64" t="s">
        <v>102</v>
      </c>
      <c r="C953" s="64" t="s">
        <v>103</v>
      </c>
      <c r="D953" s="64" t="s">
        <v>104</v>
      </c>
      <c r="E953" s="64" t="s">
        <v>105</v>
      </c>
      <c r="F953" s="64" t="s">
        <v>106</v>
      </c>
      <c r="G953" s="64" t="s">
        <v>107</v>
      </c>
      <c r="H953" s="64" t="s">
        <v>108</v>
      </c>
      <c r="I953" s="64" t="s">
        <v>109</v>
      </c>
      <c r="J953" s="64" t="s">
        <v>110</v>
      </c>
      <c r="K953" s="311"/>
      <c r="L953" s="285"/>
      <c r="M953" s="285"/>
      <c r="N953" s="285"/>
      <c r="O953" s="285"/>
      <c r="P953" s="285"/>
      <c r="Q953" s="285"/>
      <c r="R953" s="285"/>
      <c r="S953" s="131"/>
    </row>
    <row r="954" spans="1:22" ht="15" customHeight="1">
      <c r="A954" s="64">
        <v>2102</v>
      </c>
      <c r="B954" s="65">
        <v>63</v>
      </c>
      <c r="C954" s="87"/>
      <c r="D954" s="87"/>
      <c r="E954" s="87"/>
      <c r="F954" s="87"/>
      <c r="G954" s="87"/>
      <c r="H954" s="87"/>
      <c r="I954" s="87"/>
      <c r="J954" s="87"/>
      <c r="K954" s="88"/>
      <c r="L954" s="67"/>
      <c r="M954" s="49"/>
      <c r="N954" s="68"/>
      <c r="O954" s="107"/>
      <c r="P954" s="70">
        <f>B954</f>
        <v>63</v>
      </c>
      <c r="Q954" s="108"/>
      <c r="R954" s="107"/>
      <c r="S954" s="131"/>
    </row>
    <row r="955" spans="1:22" ht="15" customHeight="1">
      <c r="A955" s="64">
        <v>2201</v>
      </c>
      <c r="B955" s="87"/>
      <c r="C955" s="87">
        <v>50</v>
      </c>
      <c r="D955" s="87"/>
      <c r="E955" s="87"/>
      <c r="F955" s="87"/>
      <c r="G955" s="87"/>
      <c r="H955" s="87"/>
      <c r="I955" s="87"/>
      <c r="J955" s="87"/>
      <c r="K955" s="88"/>
      <c r="L955" s="72"/>
      <c r="M955" s="3"/>
      <c r="N955" s="73"/>
      <c r="O955" s="127">
        <f>IF(C955=0,"",C955/B954)</f>
        <v>0.79365079365079361</v>
      </c>
      <c r="P955" s="75">
        <v>51</v>
      </c>
      <c r="Q955" s="128">
        <f t="shared" ref="Q955:Q962" si="138">IF(P955=0,"",P955/P954)</f>
        <v>0.80952380952380953</v>
      </c>
      <c r="R955" s="128">
        <f t="shared" ref="R955:R962" si="139">IF(P955=0,"",100%-Q955)</f>
        <v>0.19047619047619047</v>
      </c>
      <c r="S955" s="131"/>
    </row>
    <row r="956" spans="1:22" ht="15" customHeight="1">
      <c r="A956" s="64">
        <v>2202</v>
      </c>
      <c r="B956" s="87"/>
      <c r="C956" s="87"/>
      <c r="D956" s="87">
        <v>35</v>
      </c>
      <c r="E956" s="87"/>
      <c r="F956" s="87"/>
      <c r="G956" s="87"/>
      <c r="H956" s="87"/>
      <c r="I956" s="87"/>
      <c r="J956" s="87"/>
      <c r="K956" s="88"/>
      <c r="L956" s="72"/>
      <c r="M956" s="3"/>
      <c r="N956" s="73"/>
      <c r="O956" s="127">
        <f>IF(D956=0,"",D956/C955)</f>
        <v>0.7</v>
      </c>
      <c r="P956" s="75">
        <v>38</v>
      </c>
      <c r="Q956" s="128">
        <f t="shared" si="138"/>
        <v>0.74509803921568629</v>
      </c>
      <c r="R956" s="128">
        <f t="shared" si="139"/>
        <v>0.25490196078431371</v>
      </c>
      <c r="S956" s="8">
        <f>P956/P954</f>
        <v>0.60317460317460314</v>
      </c>
    </row>
    <row r="957" spans="1:22" ht="15" customHeight="1">
      <c r="A957" s="64">
        <v>2301</v>
      </c>
      <c r="B957" s="87"/>
      <c r="C957" s="87"/>
      <c r="D957" s="87"/>
      <c r="E957" s="87">
        <v>27</v>
      </c>
      <c r="F957" s="87"/>
      <c r="G957" s="87"/>
      <c r="H957" s="87"/>
      <c r="I957" s="87"/>
      <c r="J957" s="87"/>
      <c r="K957" s="88"/>
      <c r="L957" s="72"/>
      <c r="M957" s="3"/>
      <c r="N957" s="73"/>
      <c r="O957" s="127">
        <f>IF(E957=0,"",E957/D956)</f>
        <v>0.77142857142857146</v>
      </c>
      <c r="P957" s="75">
        <v>36</v>
      </c>
      <c r="Q957" s="128">
        <f t="shared" si="138"/>
        <v>0.94736842105263153</v>
      </c>
      <c r="R957" s="128">
        <f t="shared" si="139"/>
        <v>5.2631578947368474E-2</v>
      </c>
      <c r="S957" s="131"/>
    </row>
    <row r="958" spans="1:22" ht="15" customHeight="1">
      <c r="A958" s="64">
        <v>2302</v>
      </c>
      <c r="B958" s="87"/>
      <c r="C958" s="87"/>
      <c r="D958" s="87"/>
      <c r="E958" s="87"/>
      <c r="F958" s="87">
        <v>20</v>
      </c>
      <c r="G958" s="87"/>
      <c r="H958" s="87"/>
      <c r="I958" s="87"/>
      <c r="J958" s="87"/>
      <c r="K958" s="88"/>
      <c r="L958" s="72"/>
      <c r="M958" s="3"/>
      <c r="N958" s="73"/>
      <c r="O958" s="127">
        <f>IF(F958=0,"",F958/E957)</f>
        <v>0.7407407407407407</v>
      </c>
      <c r="P958" s="75">
        <v>35</v>
      </c>
      <c r="Q958" s="128">
        <f t="shared" si="138"/>
        <v>0.97222222222222221</v>
      </c>
      <c r="R958" s="128">
        <f t="shared" si="139"/>
        <v>2.777777777777779E-2</v>
      </c>
      <c r="S958" s="131"/>
    </row>
    <row r="959" spans="1:22" ht="15" customHeight="1">
      <c r="A959" s="64">
        <v>2401</v>
      </c>
      <c r="B959" s="87"/>
      <c r="C959" s="87"/>
      <c r="D959" s="87"/>
      <c r="E959" s="87"/>
      <c r="F959" s="87"/>
      <c r="G959" s="87">
        <v>20</v>
      </c>
      <c r="H959" s="87"/>
      <c r="I959" s="87"/>
      <c r="J959" s="87"/>
      <c r="K959" s="88"/>
      <c r="L959" s="72"/>
      <c r="M959" s="3"/>
      <c r="N959" s="73"/>
      <c r="O959" s="127">
        <f>IF(G959=0,"",G959/F958)</f>
        <v>1</v>
      </c>
      <c r="P959" s="75">
        <v>30</v>
      </c>
      <c r="Q959" s="128">
        <f t="shared" si="138"/>
        <v>0.8571428571428571</v>
      </c>
      <c r="R959" s="128">
        <f t="shared" si="139"/>
        <v>0.1428571428571429</v>
      </c>
      <c r="S959" s="131"/>
    </row>
    <row r="960" spans="1:22" ht="15" customHeight="1">
      <c r="A960" s="64">
        <v>2402</v>
      </c>
      <c r="B960" s="87"/>
      <c r="C960" s="87"/>
      <c r="D960" s="87"/>
      <c r="E960" s="87"/>
      <c r="F960" s="87"/>
      <c r="G960" s="87"/>
      <c r="H960" s="87">
        <v>20</v>
      </c>
      <c r="I960" s="87"/>
      <c r="J960" s="87"/>
      <c r="K960" s="88"/>
      <c r="L960" s="72"/>
      <c r="M960" s="3"/>
      <c r="N960" s="73"/>
      <c r="O960" s="127">
        <f>IF(H960=0,"",H960/G959)</f>
        <v>1</v>
      </c>
      <c r="P960" s="75">
        <v>30</v>
      </c>
      <c r="Q960" s="128">
        <f t="shared" si="138"/>
        <v>1</v>
      </c>
      <c r="R960" s="128">
        <f t="shared" si="139"/>
        <v>0</v>
      </c>
      <c r="S960" s="131"/>
    </row>
    <row r="961" spans="1:19" ht="15" customHeight="1">
      <c r="A961" s="64">
        <v>2501</v>
      </c>
      <c r="B961" s="87"/>
      <c r="C961" s="87"/>
      <c r="D961" s="87"/>
      <c r="E961" s="87"/>
      <c r="F961" s="87"/>
      <c r="G961" s="87"/>
      <c r="H961" s="87"/>
      <c r="I961" s="87"/>
      <c r="J961" s="87"/>
      <c r="K961" s="88"/>
      <c r="L961" s="72"/>
      <c r="M961" s="3"/>
      <c r="N961" s="73"/>
      <c r="O961" s="127" t="str">
        <f>IF(I961=0,"",I961/H960)</f>
        <v/>
      </c>
      <c r="P961" s="75"/>
      <c r="Q961" s="128" t="str">
        <f t="shared" si="138"/>
        <v/>
      </c>
      <c r="R961" s="128" t="str">
        <f t="shared" si="139"/>
        <v/>
      </c>
      <c r="S961" s="131"/>
    </row>
    <row r="962" spans="1:19" ht="15" customHeight="1">
      <c r="A962" s="64">
        <v>2502</v>
      </c>
      <c r="B962" s="87"/>
      <c r="C962" s="87"/>
      <c r="D962" s="87"/>
      <c r="E962" s="87"/>
      <c r="F962" s="87"/>
      <c r="G962" s="87"/>
      <c r="H962" s="87"/>
      <c r="I962" s="87"/>
      <c r="J962" s="87"/>
      <c r="K962" s="88"/>
      <c r="L962" s="72"/>
      <c r="M962" s="3"/>
      <c r="N962" s="73"/>
      <c r="O962" s="129" t="str">
        <f>IF(J962=0,"",J962/I961)</f>
        <v/>
      </c>
      <c r="P962" s="75"/>
      <c r="Q962" s="130" t="str">
        <f t="shared" si="138"/>
        <v/>
      </c>
      <c r="R962" s="130" t="str">
        <f t="shared" si="139"/>
        <v/>
      </c>
      <c r="S962" s="131"/>
    </row>
    <row r="963" spans="1:19" ht="15" customHeight="1">
      <c r="A963" s="64">
        <v>2601</v>
      </c>
      <c r="B963" s="87"/>
      <c r="C963" s="87"/>
      <c r="D963" s="87"/>
      <c r="E963" s="87"/>
      <c r="F963" s="87"/>
      <c r="G963" s="87"/>
      <c r="H963" s="87"/>
      <c r="I963" s="87"/>
      <c r="J963" s="87"/>
      <c r="K963" s="88"/>
      <c r="L963" s="72"/>
      <c r="M963" s="3"/>
      <c r="N963" s="30"/>
      <c r="O963" s="80"/>
      <c r="P963" s="81"/>
      <c r="Q963" s="82"/>
      <c r="R963" s="83"/>
      <c r="S963" s="131"/>
    </row>
    <row r="964" spans="1:19" ht="15" customHeight="1">
      <c r="A964" s="64">
        <v>2602</v>
      </c>
      <c r="B964" s="87"/>
      <c r="C964" s="87"/>
      <c r="D964" s="87"/>
      <c r="E964" s="87"/>
      <c r="F964" s="87"/>
      <c r="G964" s="87"/>
      <c r="H964" s="87"/>
      <c r="I964" s="87"/>
      <c r="J964" s="87"/>
      <c r="K964" s="88"/>
      <c r="L964" s="72"/>
      <c r="M964" s="3"/>
      <c r="N964" s="30"/>
      <c r="O964" s="84"/>
      <c r="P964" s="85"/>
      <c r="Q964" s="86"/>
      <c r="R964" s="84"/>
      <c r="S964" s="131"/>
    </row>
    <row r="965" spans="1:19" ht="15" customHeight="1">
      <c r="A965" s="64">
        <v>2701</v>
      </c>
      <c r="B965" s="87"/>
      <c r="C965" s="87"/>
      <c r="D965" s="87"/>
      <c r="E965" s="87"/>
      <c r="F965" s="87"/>
      <c r="G965" s="87"/>
      <c r="H965" s="87"/>
      <c r="I965" s="87"/>
      <c r="J965" s="87"/>
      <c r="K965" s="88"/>
      <c r="L965" s="72"/>
      <c r="M965" s="3"/>
      <c r="N965" s="30"/>
      <c r="O965" s="84"/>
      <c r="P965" s="85"/>
      <c r="Q965" s="86"/>
      <c r="R965" s="84"/>
      <c r="S965" s="131"/>
    </row>
    <row r="966" spans="1:19" ht="15" customHeight="1">
      <c r="A966" s="64">
        <v>2702</v>
      </c>
      <c r="B966" s="87"/>
      <c r="C966" s="87"/>
      <c r="D966" s="87"/>
      <c r="E966" s="87"/>
      <c r="F966" s="87"/>
      <c r="G966" s="87"/>
      <c r="H966" s="87"/>
      <c r="I966" s="87"/>
      <c r="J966" s="87"/>
      <c r="K966" s="88"/>
      <c r="L966" s="72"/>
      <c r="M966" s="3"/>
      <c r="N966" s="30"/>
      <c r="O966" s="3"/>
      <c r="P966" s="30"/>
      <c r="Q966" s="23"/>
      <c r="R966" s="84"/>
      <c r="S966" s="131"/>
    </row>
    <row r="967" spans="1:19" ht="15" customHeight="1">
      <c r="A967" s="64">
        <v>2801</v>
      </c>
      <c r="B967" s="87"/>
      <c r="C967" s="87"/>
      <c r="D967" s="87"/>
      <c r="E967" s="87"/>
      <c r="F967" s="87"/>
      <c r="G967" s="87"/>
      <c r="H967" s="87"/>
      <c r="I967" s="87"/>
      <c r="J967" s="87"/>
      <c r="K967" s="88"/>
      <c r="L967" s="72"/>
      <c r="M967" s="3"/>
      <c r="N967" s="30"/>
      <c r="O967" s="89" t="s">
        <v>83</v>
      </c>
      <c r="P967" s="90"/>
      <c r="Q967" s="120" t="str">
        <f>IF(SUM(K960:K963)=0,"",SUM(K960:K963))</f>
        <v/>
      </c>
      <c r="R967" s="92" t="s">
        <v>11</v>
      </c>
      <c r="S967" s="131"/>
    </row>
    <row r="968" spans="1:19" ht="15" customHeight="1">
      <c r="A968" s="64">
        <v>2802</v>
      </c>
      <c r="B968" s="87"/>
      <c r="C968" s="87"/>
      <c r="D968" s="87"/>
      <c r="E968" s="87"/>
      <c r="F968" s="87"/>
      <c r="G968" s="87"/>
      <c r="H968" s="87"/>
      <c r="I968" s="87"/>
      <c r="J968" s="87"/>
      <c r="K968" s="88"/>
      <c r="L968" s="72"/>
      <c r="M968" s="3"/>
      <c r="N968" s="30"/>
      <c r="O968" s="93" t="s">
        <v>85</v>
      </c>
      <c r="P968" s="94" t="str">
        <f>IF(P967/B954=0,"",P967/B954)</f>
        <v/>
      </c>
      <c r="Q968" s="121" t="e">
        <f>IF(P967/Q967=0,"",P967/Q967)</f>
        <v>#VALUE!</v>
      </c>
      <c r="R968" s="96" t="s">
        <v>86</v>
      </c>
      <c r="S968" s="131"/>
    </row>
    <row r="969" spans="1:19" ht="15" customHeight="1">
      <c r="A969" s="64">
        <v>2901</v>
      </c>
      <c r="B969" s="87"/>
      <c r="C969" s="87"/>
      <c r="D969" s="87"/>
      <c r="E969" s="87"/>
      <c r="F969" s="87"/>
      <c r="G969" s="87"/>
      <c r="H969" s="87"/>
      <c r="I969" s="87"/>
      <c r="J969" s="87"/>
      <c r="K969" s="88"/>
      <c r="L969" s="97"/>
      <c r="M969" s="98"/>
      <c r="N969" s="99"/>
      <c r="O969" s="98"/>
      <c r="P969" s="99"/>
      <c r="Q969" s="99"/>
      <c r="R969" s="122"/>
      <c r="S969" s="131"/>
    </row>
    <row r="970" spans="1:19" ht="15" customHeight="1">
      <c r="A970" s="29"/>
      <c r="B970" s="30"/>
      <c r="C970" s="30"/>
      <c r="D970" s="288" t="s">
        <v>111</v>
      </c>
      <c r="E970" s="289"/>
      <c r="F970" s="289"/>
      <c r="G970" s="289"/>
      <c r="H970" s="289"/>
      <c r="I970" s="289"/>
      <c r="J970" s="290"/>
      <c r="K970" s="101">
        <f>SUM(K954:K966)</f>
        <v>0</v>
      </c>
      <c r="L970" s="102">
        <f>((SUM(K960:K962))/B954)</f>
        <v>0</v>
      </c>
      <c r="M970" s="102" t="str">
        <f>IF(K970=0,"",K970/B954)</f>
        <v/>
      </c>
      <c r="N970" s="102" t="e">
        <f>M970-L970</f>
        <v>#VALUE!</v>
      </c>
      <c r="O970" s="3"/>
      <c r="P970" s="30"/>
      <c r="Q970" s="23"/>
      <c r="R970" s="3"/>
      <c r="S970" s="131"/>
    </row>
    <row r="971" spans="1:19" ht="15.75" customHeight="1"/>
    <row r="972" spans="1:19" ht="15.75" customHeight="1"/>
    <row r="973" spans="1:19" ht="26.25">
      <c r="A973" s="2"/>
      <c r="B973" s="291" t="s">
        <v>99</v>
      </c>
      <c r="C973" s="292"/>
      <c r="D973" s="292"/>
      <c r="E973" s="292"/>
      <c r="F973" s="292"/>
      <c r="G973" s="292"/>
      <c r="H973" s="292"/>
      <c r="I973" s="292"/>
      <c r="J973" s="292"/>
      <c r="K973" s="60" t="s">
        <v>123</v>
      </c>
      <c r="L973" s="60"/>
      <c r="M973" s="60"/>
      <c r="N973" s="30"/>
      <c r="O973" s="3"/>
      <c r="P973" s="30"/>
      <c r="Q973" s="30"/>
      <c r="R973" s="30"/>
      <c r="S973" s="131"/>
    </row>
    <row r="974" spans="1:19" ht="15" customHeight="1">
      <c r="A974" s="293" t="s">
        <v>10</v>
      </c>
      <c r="B974" s="294" t="s">
        <v>100</v>
      </c>
      <c r="C974" s="289"/>
      <c r="D974" s="289"/>
      <c r="E974" s="289"/>
      <c r="F974" s="289"/>
      <c r="G974" s="289"/>
      <c r="H974" s="289"/>
      <c r="I974" s="289"/>
      <c r="J974" s="290"/>
      <c r="K974" s="310" t="s">
        <v>11</v>
      </c>
      <c r="L974" s="286" t="s">
        <v>3</v>
      </c>
      <c r="M974" s="286" t="s">
        <v>4</v>
      </c>
      <c r="N974" s="284" t="s">
        <v>5</v>
      </c>
      <c r="O974" s="286" t="s">
        <v>6</v>
      </c>
      <c r="P974" s="287" t="s">
        <v>7</v>
      </c>
      <c r="Q974" s="287" t="s">
        <v>8</v>
      </c>
      <c r="R974" s="286" t="s">
        <v>101</v>
      </c>
      <c r="S974" s="131"/>
    </row>
    <row r="975" spans="1:19" ht="15" customHeight="1">
      <c r="A975" s="285"/>
      <c r="B975" s="64" t="s">
        <v>102</v>
      </c>
      <c r="C975" s="64" t="s">
        <v>103</v>
      </c>
      <c r="D975" s="64" t="s">
        <v>104</v>
      </c>
      <c r="E975" s="64" t="s">
        <v>105</v>
      </c>
      <c r="F975" s="64" t="s">
        <v>106</v>
      </c>
      <c r="G975" s="64" t="s">
        <v>107</v>
      </c>
      <c r="H975" s="64" t="s">
        <v>108</v>
      </c>
      <c r="I975" s="64" t="s">
        <v>109</v>
      </c>
      <c r="J975" s="64" t="s">
        <v>110</v>
      </c>
      <c r="K975" s="311"/>
      <c r="L975" s="285"/>
      <c r="M975" s="285"/>
      <c r="N975" s="285"/>
      <c r="O975" s="285"/>
      <c r="P975" s="285"/>
      <c r="Q975" s="285"/>
      <c r="R975" s="285"/>
      <c r="S975" s="131"/>
    </row>
    <row r="976" spans="1:19" ht="15" customHeight="1">
      <c r="A976" s="64">
        <v>2201</v>
      </c>
      <c r="B976" s="65">
        <v>29</v>
      </c>
      <c r="C976" s="87"/>
      <c r="D976" s="87"/>
      <c r="E976" s="87"/>
      <c r="F976" s="87"/>
      <c r="G976" s="87"/>
      <c r="H976" s="87"/>
      <c r="I976" s="87"/>
      <c r="J976" s="87"/>
      <c r="K976" s="88"/>
      <c r="L976" s="67"/>
      <c r="M976" s="49"/>
      <c r="N976" s="68"/>
      <c r="O976" s="107"/>
      <c r="P976" s="70">
        <f>B976</f>
        <v>29</v>
      </c>
      <c r="Q976" s="108"/>
      <c r="R976" s="107"/>
      <c r="S976" s="131"/>
    </row>
    <row r="977" spans="1:19" ht="15" customHeight="1">
      <c r="A977" s="64">
        <v>2202</v>
      </c>
      <c r="B977" s="87"/>
      <c r="C977" s="87">
        <v>9</v>
      </c>
      <c r="D977" s="87"/>
      <c r="E977" s="87"/>
      <c r="F977" s="87"/>
      <c r="G977" s="87"/>
      <c r="H977" s="87"/>
      <c r="I977" s="87"/>
      <c r="J977" s="87"/>
      <c r="K977" s="88"/>
      <c r="L977" s="72"/>
      <c r="M977" s="3"/>
      <c r="N977" s="73"/>
      <c r="O977" s="127">
        <f>IF(C977=0,"",C977/B976)</f>
        <v>0.31034482758620691</v>
      </c>
      <c r="P977" s="75">
        <v>9</v>
      </c>
      <c r="Q977" s="128">
        <f t="shared" ref="Q977:Q984" si="140">IF(P977=0,"",P977/P976)</f>
        <v>0.31034482758620691</v>
      </c>
      <c r="R977" s="128">
        <f t="shared" ref="R977:R984" si="141">IF(P977=0,"",100%-Q977)</f>
        <v>0.68965517241379315</v>
      </c>
      <c r="S977" s="131"/>
    </row>
    <row r="978" spans="1:19" ht="15" customHeight="1">
      <c r="A978" s="64">
        <v>2301</v>
      </c>
      <c r="B978" s="87"/>
      <c r="C978" s="87"/>
      <c r="D978" s="87">
        <v>8</v>
      </c>
      <c r="E978" s="87"/>
      <c r="F978" s="87"/>
      <c r="G978" s="87"/>
      <c r="H978" s="87"/>
      <c r="I978" s="87"/>
      <c r="J978" s="87"/>
      <c r="K978" s="88"/>
      <c r="L978" s="72"/>
      <c r="M978" s="3"/>
      <c r="N978" s="73"/>
      <c r="O978" s="127">
        <f>IF(D978=0,"",D978/C977)</f>
        <v>0.88888888888888884</v>
      </c>
      <c r="P978" s="75">
        <v>8</v>
      </c>
      <c r="Q978" s="128">
        <f t="shared" si="140"/>
        <v>0.88888888888888884</v>
      </c>
      <c r="R978" s="128">
        <f t="shared" si="141"/>
        <v>0.11111111111111116</v>
      </c>
      <c r="S978" s="8">
        <f>P978/P976</f>
        <v>0.27586206896551724</v>
      </c>
    </row>
    <row r="979" spans="1:19" ht="15" customHeight="1">
      <c r="A979" s="64">
        <v>2302</v>
      </c>
      <c r="B979" s="87"/>
      <c r="C979" s="87"/>
      <c r="D979" s="87"/>
      <c r="E979" s="87">
        <v>2</v>
      </c>
      <c r="F979" s="87"/>
      <c r="G979" s="87"/>
      <c r="H979" s="87"/>
      <c r="I979" s="87"/>
      <c r="J979" s="87"/>
      <c r="K979" s="88"/>
      <c r="L979" s="72"/>
      <c r="M979" s="3"/>
      <c r="N979" s="73"/>
      <c r="O979" s="127">
        <f>IF(E979=0,"",E979/D978)</f>
        <v>0.25</v>
      </c>
      <c r="P979" s="75">
        <v>8</v>
      </c>
      <c r="Q979" s="128">
        <f t="shared" si="140"/>
        <v>1</v>
      </c>
      <c r="R979" s="128">
        <f t="shared" si="141"/>
        <v>0</v>
      </c>
      <c r="S979" s="131"/>
    </row>
    <row r="980" spans="1:19" ht="15" customHeight="1">
      <c r="A980" s="64">
        <v>2401</v>
      </c>
      <c r="B980" s="87"/>
      <c r="C980" s="87"/>
      <c r="D980" s="87"/>
      <c r="E980" s="87"/>
      <c r="F980" s="87">
        <v>2</v>
      </c>
      <c r="G980" s="87"/>
      <c r="H980" s="87"/>
      <c r="I980" s="87"/>
      <c r="J980" s="87"/>
      <c r="K980" s="88"/>
      <c r="L980" s="72"/>
      <c r="M980" s="3"/>
      <c r="N980" s="73"/>
      <c r="O980" s="127">
        <f>IF(F980=0,"",F980/E979)</f>
        <v>1</v>
      </c>
      <c r="P980" s="75">
        <v>8</v>
      </c>
      <c r="Q980" s="128">
        <f t="shared" si="140"/>
        <v>1</v>
      </c>
      <c r="R980" s="128">
        <f t="shared" si="141"/>
        <v>0</v>
      </c>
      <c r="S980" s="131"/>
    </row>
    <row r="981" spans="1:19" ht="15" customHeight="1">
      <c r="A981" s="64">
        <v>2402</v>
      </c>
      <c r="B981" s="87"/>
      <c r="C981" s="87"/>
      <c r="D981" s="87"/>
      <c r="E981" s="87"/>
      <c r="F981" s="87"/>
      <c r="G981" s="87">
        <v>2</v>
      </c>
      <c r="H981" s="87"/>
      <c r="I981" s="87"/>
      <c r="J981" s="87"/>
      <c r="K981" s="88"/>
      <c r="L981" s="72"/>
      <c r="M981" s="3"/>
      <c r="N981" s="73"/>
      <c r="O981" s="127">
        <f>IF(G981=0,"",G981/F980)</f>
        <v>1</v>
      </c>
      <c r="P981" s="75">
        <v>7</v>
      </c>
      <c r="Q981" s="128">
        <f t="shared" si="140"/>
        <v>0.875</v>
      </c>
      <c r="R981" s="128">
        <f t="shared" si="141"/>
        <v>0.125</v>
      </c>
      <c r="S981" s="131"/>
    </row>
    <row r="982" spans="1:19" ht="15" customHeight="1">
      <c r="A982" s="64">
        <v>2501</v>
      </c>
      <c r="B982" s="87"/>
      <c r="C982" s="87"/>
      <c r="D982" s="87"/>
      <c r="E982" s="87"/>
      <c r="F982" s="87"/>
      <c r="G982" s="87"/>
      <c r="H982" s="87"/>
      <c r="I982" s="87"/>
      <c r="J982" s="87"/>
      <c r="K982" s="88"/>
      <c r="L982" s="72"/>
      <c r="M982" s="3"/>
      <c r="N982" s="73"/>
      <c r="O982" s="127" t="str">
        <f>IF(H982=0,"",H982/G981)</f>
        <v/>
      </c>
      <c r="P982" s="75"/>
      <c r="Q982" s="128" t="str">
        <f t="shared" si="140"/>
        <v/>
      </c>
      <c r="R982" s="128" t="str">
        <f t="shared" si="141"/>
        <v/>
      </c>
      <c r="S982" s="131"/>
    </row>
    <row r="983" spans="1:19" ht="15" customHeight="1">
      <c r="A983" s="64">
        <v>2502</v>
      </c>
      <c r="B983" s="87"/>
      <c r="C983" s="87"/>
      <c r="D983" s="87"/>
      <c r="E983" s="87"/>
      <c r="F983" s="87"/>
      <c r="G983" s="87"/>
      <c r="H983" s="87"/>
      <c r="I983" s="87"/>
      <c r="J983" s="87"/>
      <c r="K983" s="88"/>
      <c r="L983" s="72"/>
      <c r="M983" s="3"/>
      <c r="N983" s="73"/>
      <c r="O983" s="127" t="str">
        <f>IF(I983=0,"",I983/H982)</f>
        <v/>
      </c>
      <c r="P983" s="75"/>
      <c r="Q983" s="128" t="str">
        <f t="shared" si="140"/>
        <v/>
      </c>
      <c r="R983" s="128" t="str">
        <f t="shared" si="141"/>
        <v/>
      </c>
      <c r="S983" s="131"/>
    </row>
    <row r="984" spans="1:19" ht="15" customHeight="1">
      <c r="A984" s="64">
        <v>2601</v>
      </c>
      <c r="B984" s="87"/>
      <c r="C984" s="87"/>
      <c r="D984" s="87"/>
      <c r="E984" s="87"/>
      <c r="F984" s="87"/>
      <c r="G984" s="87"/>
      <c r="H984" s="87"/>
      <c r="I984" s="87"/>
      <c r="J984" s="87"/>
      <c r="K984" s="88"/>
      <c r="L984" s="72"/>
      <c r="M984" s="3"/>
      <c r="N984" s="73"/>
      <c r="O984" s="129" t="str">
        <f>IF(J984=0,"",J984/I983)</f>
        <v/>
      </c>
      <c r="P984" s="75"/>
      <c r="Q984" s="130" t="str">
        <f t="shared" si="140"/>
        <v/>
      </c>
      <c r="R984" s="130" t="str">
        <f t="shared" si="141"/>
        <v/>
      </c>
      <c r="S984" s="131"/>
    </row>
    <row r="985" spans="1:19" ht="15" customHeight="1">
      <c r="A985" s="64">
        <v>2602</v>
      </c>
      <c r="B985" s="87"/>
      <c r="C985" s="87"/>
      <c r="D985" s="87"/>
      <c r="E985" s="87"/>
      <c r="F985" s="87"/>
      <c r="G985" s="87"/>
      <c r="H985" s="87"/>
      <c r="I985" s="87"/>
      <c r="J985" s="87"/>
      <c r="K985" s="88"/>
      <c r="L985" s="72"/>
      <c r="M985" s="3"/>
      <c r="N985" s="30"/>
      <c r="O985" s="80"/>
      <c r="P985" s="81"/>
      <c r="Q985" s="82"/>
      <c r="R985" s="83"/>
      <c r="S985" s="131"/>
    </row>
    <row r="986" spans="1:19" ht="15" customHeight="1">
      <c r="A986" s="64">
        <v>2701</v>
      </c>
      <c r="B986" s="87"/>
      <c r="C986" s="87"/>
      <c r="D986" s="87"/>
      <c r="E986" s="87"/>
      <c r="F986" s="87"/>
      <c r="G986" s="87"/>
      <c r="H986" s="87"/>
      <c r="I986" s="87"/>
      <c r="J986" s="87"/>
      <c r="K986" s="88"/>
      <c r="L986" s="72"/>
      <c r="M986" s="3"/>
      <c r="N986" s="30"/>
      <c r="O986" s="84"/>
      <c r="P986" s="85"/>
      <c r="Q986" s="86"/>
      <c r="R986" s="84"/>
      <c r="S986" s="131"/>
    </row>
    <row r="987" spans="1:19" ht="15" customHeight="1">
      <c r="A987" s="64">
        <v>2702</v>
      </c>
      <c r="B987" s="87"/>
      <c r="C987" s="87"/>
      <c r="D987" s="87"/>
      <c r="E987" s="87"/>
      <c r="F987" s="87"/>
      <c r="G987" s="87"/>
      <c r="H987" s="87"/>
      <c r="I987" s="87"/>
      <c r="J987" s="87"/>
      <c r="K987" s="88"/>
      <c r="L987" s="72"/>
      <c r="M987" s="3"/>
      <c r="N987" s="30"/>
      <c r="O987" s="84"/>
      <c r="P987" s="85"/>
      <c r="Q987" s="86"/>
      <c r="R987" s="84"/>
      <c r="S987" s="131"/>
    </row>
    <row r="988" spans="1:19" ht="15" customHeight="1">
      <c r="A988" s="64">
        <v>2801</v>
      </c>
      <c r="B988" s="87"/>
      <c r="C988" s="87"/>
      <c r="D988" s="87"/>
      <c r="E988" s="87"/>
      <c r="F988" s="87"/>
      <c r="G988" s="87"/>
      <c r="H988" s="87"/>
      <c r="I988" s="87"/>
      <c r="J988" s="87"/>
      <c r="K988" s="88"/>
      <c r="L988" s="72"/>
      <c r="M988" s="3"/>
      <c r="N988" s="30"/>
      <c r="O988" s="3"/>
      <c r="P988" s="30"/>
      <c r="Q988" s="23"/>
      <c r="R988" s="84"/>
      <c r="S988" s="131"/>
    </row>
    <row r="989" spans="1:19" ht="15" customHeight="1">
      <c r="A989" s="64">
        <v>2802</v>
      </c>
      <c r="B989" s="87"/>
      <c r="C989" s="87"/>
      <c r="D989" s="87"/>
      <c r="E989" s="87"/>
      <c r="F989" s="87"/>
      <c r="G989" s="87"/>
      <c r="H989" s="87"/>
      <c r="I989" s="87"/>
      <c r="J989" s="87"/>
      <c r="K989" s="88"/>
      <c r="L989" s="72"/>
      <c r="M989" s="3"/>
      <c r="N989" s="30"/>
      <c r="O989" s="89" t="s">
        <v>83</v>
      </c>
      <c r="P989" s="90"/>
      <c r="Q989" s="120" t="str">
        <f>IF(SUM(K982:K985)=0,"",SUM(K982:K985))</f>
        <v/>
      </c>
      <c r="R989" s="92" t="s">
        <v>11</v>
      </c>
      <c r="S989" s="131"/>
    </row>
    <row r="990" spans="1:19" ht="15" customHeight="1">
      <c r="A990" s="64">
        <v>2901</v>
      </c>
      <c r="B990" s="87"/>
      <c r="C990" s="87"/>
      <c r="D990" s="87"/>
      <c r="E990" s="87"/>
      <c r="F990" s="87"/>
      <c r="G990" s="87"/>
      <c r="H990" s="87"/>
      <c r="I990" s="87"/>
      <c r="J990" s="87"/>
      <c r="K990" s="88"/>
      <c r="L990" s="72"/>
      <c r="M990" s="3"/>
      <c r="N990" s="30"/>
      <c r="O990" s="93" t="s">
        <v>85</v>
      </c>
      <c r="P990" s="94" t="str">
        <f>IF(P989/B976=0,"",P989/B976)</f>
        <v/>
      </c>
      <c r="Q990" s="121" t="e">
        <f>IF(P989/Q989=0,"",P989/Q989)</f>
        <v>#VALUE!</v>
      </c>
      <c r="R990" s="96" t="s">
        <v>86</v>
      </c>
      <c r="S990" s="131"/>
    </row>
    <row r="991" spans="1:19" ht="15" customHeight="1">
      <c r="A991" s="64">
        <v>2902</v>
      </c>
      <c r="B991" s="87"/>
      <c r="C991" s="87"/>
      <c r="D991" s="87"/>
      <c r="E991" s="87"/>
      <c r="F991" s="87"/>
      <c r="G991" s="87"/>
      <c r="H991" s="87"/>
      <c r="I991" s="87"/>
      <c r="J991" s="87"/>
      <c r="K991" s="88"/>
      <c r="L991" s="97"/>
      <c r="M991" s="98"/>
      <c r="N991" s="99"/>
      <c r="O991" s="98"/>
      <c r="P991" s="99"/>
      <c r="Q991" s="99"/>
      <c r="R991" s="122"/>
      <c r="S991" s="131"/>
    </row>
    <row r="992" spans="1:19" ht="15" customHeight="1">
      <c r="A992" s="29"/>
      <c r="B992" s="30"/>
      <c r="C992" s="30"/>
      <c r="D992" s="288" t="s">
        <v>111</v>
      </c>
      <c r="E992" s="289"/>
      <c r="F992" s="289"/>
      <c r="G992" s="289"/>
      <c r="H992" s="289"/>
      <c r="I992" s="289"/>
      <c r="J992" s="290"/>
      <c r="K992" s="101">
        <f>SUM(K976:K988)</f>
        <v>0</v>
      </c>
      <c r="L992" s="102">
        <f>((SUM(K982:K984))/B976)</f>
        <v>0</v>
      </c>
      <c r="M992" s="102" t="str">
        <f>IF(K992=0,"",K992/B976)</f>
        <v/>
      </c>
      <c r="N992" s="102" t="e">
        <f>M992-L992</f>
        <v>#VALUE!</v>
      </c>
      <c r="O992" s="3"/>
      <c r="P992" s="30"/>
      <c r="Q992" s="23"/>
      <c r="R992" s="3"/>
      <c r="S992" s="131"/>
    </row>
    <row r="993" spans="1:19" ht="15" customHeight="1">
      <c r="A993" s="29"/>
      <c r="B993" s="30"/>
      <c r="C993" s="30"/>
      <c r="D993" s="149"/>
      <c r="E993" s="149"/>
      <c r="F993" s="149"/>
      <c r="G993" s="149"/>
      <c r="H993" s="149"/>
      <c r="I993" s="149"/>
      <c r="J993" s="149"/>
      <c r="K993" s="150"/>
      <c r="L993" s="151"/>
      <c r="M993" s="151"/>
      <c r="N993" s="151"/>
      <c r="O993" s="3"/>
      <c r="P993" s="30"/>
      <c r="Q993" s="23"/>
      <c r="R993" s="3"/>
      <c r="S993" s="131"/>
    </row>
    <row r="994" spans="1:19" ht="15" customHeight="1">
      <c r="A994" s="29"/>
      <c r="B994" s="30"/>
      <c r="C994" s="30"/>
      <c r="D994" s="149"/>
      <c r="E994" s="149"/>
      <c r="F994" s="149"/>
      <c r="G994" s="149"/>
      <c r="H994" s="149"/>
      <c r="I994" s="149"/>
      <c r="J994" s="149"/>
      <c r="K994" s="150"/>
      <c r="L994" s="151"/>
      <c r="M994" s="151"/>
      <c r="N994" s="151"/>
      <c r="O994" s="3"/>
      <c r="P994" s="30"/>
      <c r="Q994" s="23"/>
      <c r="R994" s="3"/>
      <c r="S994" s="131"/>
    </row>
    <row r="995" spans="1:19" ht="15" customHeight="1">
      <c r="A995" s="29"/>
      <c r="B995" s="30"/>
      <c r="C995" s="30"/>
      <c r="D995" s="149"/>
      <c r="E995" s="149"/>
      <c r="F995" s="149"/>
      <c r="G995" s="149"/>
      <c r="H995" s="149"/>
      <c r="I995" s="149"/>
      <c r="J995" s="149"/>
      <c r="K995" s="150"/>
      <c r="L995" s="151"/>
      <c r="M995" s="151"/>
      <c r="N995" s="151"/>
      <c r="O995" s="3"/>
      <c r="P995" s="30"/>
      <c r="Q995" s="23"/>
      <c r="R995" s="3"/>
      <c r="S995" s="131"/>
    </row>
    <row r="996" spans="1:19" ht="27" customHeight="1">
      <c r="A996" s="2"/>
      <c r="B996" s="291" t="s">
        <v>99</v>
      </c>
      <c r="C996" s="292"/>
      <c r="D996" s="292"/>
      <c r="E996" s="292"/>
      <c r="F996" s="292"/>
      <c r="G996" s="292"/>
      <c r="H996" s="292"/>
      <c r="I996" s="292"/>
      <c r="J996" s="292"/>
      <c r="K996" s="60" t="s">
        <v>124</v>
      </c>
      <c r="L996" s="60"/>
      <c r="M996" s="60"/>
      <c r="N996" s="30"/>
      <c r="O996" s="3"/>
      <c r="P996" s="30"/>
      <c r="Q996" s="30"/>
      <c r="R996" s="30"/>
      <c r="S996" s="131"/>
    </row>
    <row r="997" spans="1:19" ht="15" customHeight="1">
      <c r="A997" s="293" t="s">
        <v>10</v>
      </c>
      <c r="B997" s="294" t="s">
        <v>100</v>
      </c>
      <c r="C997" s="289"/>
      <c r="D997" s="289"/>
      <c r="E997" s="289"/>
      <c r="F997" s="289"/>
      <c r="G997" s="289"/>
      <c r="H997" s="289"/>
      <c r="I997" s="289"/>
      <c r="J997" s="290"/>
      <c r="K997" s="310" t="s">
        <v>11</v>
      </c>
      <c r="L997" s="286" t="s">
        <v>3</v>
      </c>
      <c r="M997" s="286" t="s">
        <v>4</v>
      </c>
      <c r="N997" s="284" t="s">
        <v>5</v>
      </c>
      <c r="O997" s="286" t="s">
        <v>6</v>
      </c>
      <c r="P997" s="287" t="s">
        <v>7</v>
      </c>
      <c r="Q997" s="287" t="s">
        <v>8</v>
      </c>
      <c r="R997" s="286" t="s">
        <v>101</v>
      </c>
      <c r="S997" s="131"/>
    </row>
    <row r="998" spans="1:19" ht="15" customHeight="1">
      <c r="A998" s="285"/>
      <c r="B998" s="64" t="s">
        <v>102</v>
      </c>
      <c r="C998" s="64" t="s">
        <v>103</v>
      </c>
      <c r="D998" s="64" t="s">
        <v>104</v>
      </c>
      <c r="E998" s="64" t="s">
        <v>105</v>
      </c>
      <c r="F998" s="64" t="s">
        <v>106</v>
      </c>
      <c r="G998" s="64" t="s">
        <v>107</v>
      </c>
      <c r="H998" s="64" t="s">
        <v>108</v>
      </c>
      <c r="I998" s="64" t="s">
        <v>109</v>
      </c>
      <c r="J998" s="64" t="s">
        <v>110</v>
      </c>
      <c r="K998" s="311"/>
      <c r="L998" s="285"/>
      <c r="M998" s="285"/>
      <c r="N998" s="285"/>
      <c r="O998" s="285"/>
      <c r="P998" s="285"/>
      <c r="Q998" s="285"/>
      <c r="R998" s="285"/>
      <c r="S998" s="131"/>
    </row>
    <row r="999" spans="1:19" ht="15" customHeight="1">
      <c r="A999" s="64">
        <v>2202</v>
      </c>
      <c r="B999" s="65">
        <v>71</v>
      </c>
      <c r="C999" s="87"/>
      <c r="D999" s="87"/>
      <c r="E999" s="87"/>
      <c r="F999" s="87"/>
      <c r="G999" s="87"/>
      <c r="H999" s="87"/>
      <c r="I999" s="87"/>
      <c r="J999" s="87"/>
      <c r="K999" s="88"/>
      <c r="L999" s="67"/>
      <c r="M999" s="49"/>
      <c r="N999" s="68"/>
      <c r="O999" s="107"/>
      <c r="P999" s="70">
        <f>B999</f>
        <v>71</v>
      </c>
      <c r="Q999" s="108"/>
      <c r="R999" s="107"/>
      <c r="S999" s="131"/>
    </row>
    <row r="1000" spans="1:19" ht="15" customHeight="1">
      <c r="A1000" s="64">
        <v>2301</v>
      </c>
      <c r="B1000" s="87"/>
      <c r="C1000" s="87">
        <v>45</v>
      </c>
      <c r="D1000" s="87"/>
      <c r="E1000" s="87"/>
      <c r="F1000" s="87"/>
      <c r="G1000" s="87"/>
      <c r="H1000" s="87"/>
      <c r="I1000" s="87"/>
      <c r="J1000" s="87"/>
      <c r="K1000" s="88"/>
      <c r="L1000" s="72"/>
      <c r="M1000" s="3"/>
      <c r="N1000" s="73"/>
      <c r="O1000" s="127">
        <f>IF(C1000=0,"",C1000/B999)</f>
        <v>0.63380281690140849</v>
      </c>
      <c r="P1000" s="75">
        <v>45</v>
      </c>
      <c r="Q1000" s="128">
        <f t="shared" ref="Q1000:Q1007" si="142">IF(P1000=0,"",P1000/P999)</f>
        <v>0.63380281690140849</v>
      </c>
      <c r="R1000" s="128">
        <f t="shared" ref="R1000:R1007" si="143">IF(P1000=0,"",100%-Q1000)</f>
        <v>0.36619718309859151</v>
      </c>
      <c r="S1000" s="131"/>
    </row>
    <row r="1001" spans="1:19" ht="15" customHeight="1">
      <c r="A1001" s="64">
        <v>2302</v>
      </c>
      <c r="B1001" s="87"/>
      <c r="C1001" s="87"/>
      <c r="D1001" s="87">
        <v>37</v>
      </c>
      <c r="E1001" s="87"/>
      <c r="F1001" s="87"/>
      <c r="G1001" s="87"/>
      <c r="H1001" s="87"/>
      <c r="I1001" s="87"/>
      <c r="J1001" s="87"/>
      <c r="K1001" s="88"/>
      <c r="L1001" s="72"/>
      <c r="M1001" s="3"/>
      <c r="N1001" s="73"/>
      <c r="O1001" s="127">
        <f>IF(D1001=0,"",D1001/C1000)</f>
        <v>0.82222222222222219</v>
      </c>
      <c r="P1001" s="75">
        <v>43</v>
      </c>
      <c r="Q1001" s="128">
        <f t="shared" si="142"/>
        <v>0.9555555555555556</v>
      </c>
      <c r="R1001" s="128">
        <f t="shared" si="143"/>
        <v>4.4444444444444398E-2</v>
      </c>
      <c r="S1001" s="8">
        <f>P1001/P999</f>
        <v>0.60563380281690138</v>
      </c>
    </row>
    <row r="1002" spans="1:19" ht="15" customHeight="1">
      <c r="A1002" s="64">
        <v>2401</v>
      </c>
      <c r="B1002" s="87"/>
      <c r="C1002" s="87"/>
      <c r="D1002" s="87"/>
      <c r="E1002" s="87">
        <v>27</v>
      </c>
      <c r="F1002" s="87"/>
      <c r="G1002" s="87"/>
      <c r="H1002" s="87"/>
      <c r="I1002" s="87"/>
      <c r="J1002" s="87"/>
      <c r="K1002" s="88"/>
      <c r="L1002" s="72"/>
      <c r="M1002" s="3"/>
      <c r="N1002" s="73"/>
      <c r="O1002" s="127">
        <f>IF(E1002=0,"",E1002/D1001)</f>
        <v>0.72972972972972971</v>
      </c>
      <c r="P1002" s="75">
        <v>40</v>
      </c>
      <c r="Q1002" s="128">
        <f t="shared" si="142"/>
        <v>0.93023255813953487</v>
      </c>
      <c r="R1002" s="128">
        <f t="shared" si="143"/>
        <v>6.9767441860465129E-2</v>
      </c>
      <c r="S1002" s="131"/>
    </row>
    <row r="1003" spans="1:19" ht="15" customHeight="1">
      <c r="A1003" s="64">
        <v>2402</v>
      </c>
      <c r="B1003" s="87"/>
      <c r="C1003" s="87"/>
      <c r="D1003" s="87"/>
      <c r="E1003" s="87"/>
      <c r="F1003" s="87">
        <v>16</v>
      </c>
      <c r="G1003" s="87"/>
      <c r="H1003" s="87"/>
      <c r="I1003" s="87"/>
      <c r="J1003" s="87"/>
      <c r="K1003" s="88"/>
      <c r="L1003" s="72"/>
      <c r="M1003" s="3"/>
      <c r="N1003" s="73"/>
      <c r="O1003" s="127">
        <f>IF(F1003=0,"",F1003/E1002)</f>
        <v>0.59259259259259256</v>
      </c>
      <c r="P1003" s="75">
        <v>38</v>
      </c>
      <c r="Q1003" s="128">
        <f t="shared" si="142"/>
        <v>0.95</v>
      </c>
      <c r="R1003" s="128">
        <f t="shared" si="143"/>
        <v>5.0000000000000044E-2</v>
      </c>
      <c r="S1003" s="131"/>
    </row>
    <row r="1004" spans="1:19" ht="15" customHeight="1">
      <c r="A1004" s="64">
        <v>2501</v>
      </c>
      <c r="B1004" s="87"/>
      <c r="C1004" s="87"/>
      <c r="D1004" s="87"/>
      <c r="E1004" s="87"/>
      <c r="F1004" s="87"/>
      <c r="G1004" s="87"/>
      <c r="H1004" s="87"/>
      <c r="I1004" s="87"/>
      <c r="J1004" s="87"/>
      <c r="K1004" s="88"/>
      <c r="L1004" s="72"/>
      <c r="M1004" s="3"/>
      <c r="N1004" s="73"/>
      <c r="O1004" s="127" t="str">
        <f>IF(G1004=0,"",G1004/F1003)</f>
        <v/>
      </c>
      <c r="P1004" s="75"/>
      <c r="Q1004" s="128" t="str">
        <f t="shared" si="142"/>
        <v/>
      </c>
      <c r="R1004" s="128" t="str">
        <f t="shared" si="143"/>
        <v/>
      </c>
      <c r="S1004" s="131"/>
    </row>
    <row r="1005" spans="1:19" ht="15" customHeight="1">
      <c r="A1005" s="64">
        <v>2502</v>
      </c>
      <c r="B1005" s="87"/>
      <c r="C1005" s="87"/>
      <c r="D1005" s="87"/>
      <c r="E1005" s="87"/>
      <c r="F1005" s="87"/>
      <c r="G1005" s="87"/>
      <c r="H1005" s="87"/>
      <c r="I1005" s="87"/>
      <c r="J1005" s="87"/>
      <c r="K1005" s="88"/>
      <c r="L1005" s="72"/>
      <c r="M1005" s="3"/>
      <c r="N1005" s="73"/>
      <c r="O1005" s="127" t="str">
        <f>IF(H1005=0,"",H1005/G1004)</f>
        <v/>
      </c>
      <c r="P1005" s="75"/>
      <c r="Q1005" s="128" t="str">
        <f t="shared" si="142"/>
        <v/>
      </c>
      <c r="R1005" s="128" t="str">
        <f t="shared" si="143"/>
        <v/>
      </c>
      <c r="S1005" s="131"/>
    </row>
    <row r="1006" spans="1:19" ht="15" customHeight="1">
      <c r="A1006" s="64">
        <v>2601</v>
      </c>
      <c r="B1006" s="87"/>
      <c r="C1006" s="87"/>
      <c r="D1006" s="87"/>
      <c r="E1006" s="87"/>
      <c r="F1006" s="87"/>
      <c r="G1006" s="87"/>
      <c r="H1006" s="87"/>
      <c r="I1006" s="87"/>
      <c r="J1006" s="87"/>
      <c r="K1006" s="88"/>
      <c r="L1006" s="72"/>
      <c r="M1006" s="3"/>
      <c r="N1006" s="73"/>
      <c r="O1006" s="127" t="str">
        <f>IF(I1006=0,"",I1006/H1005)</f>
        <v/>
      </c>
      <c r="P1006" s="75"/>
      <c r="Q1006" s="128" t="str">
        <f t="shared" si="142"/>
        <v/>
      </c>
      <c r="R1006" s="128" t="str">
        <f t="shared" si="143"/>
        <v/>
      </c>
      <c r="S1006" s="131"/>
    </row>
    <row r="1007" spans="1:19" ht="15" customHeight="1">
      <c r="A1007" s="64">
        <v>2602</v>
      </c>
      <c r="B1007" s="87"/>
      <c r="C1007" s="87"/>
      <c r="D1007" s="87"/>
      <c r="E1007" s="87"/>
      <c r="F1007" s="87"/>
      <c r="G1007" s="87"/>
      <c r="H1007" s="87"/>
      <c r="I1007" s="87"/>
      <c r="J1007" s="87"/>
      <c r="K1007" s="88"/>
      <c r="L1007" s="72"/>
      <c r="M1007" s="3"/>
      <c r="N1007" s="73"/>
      <c r="O1007" s="129" t="str">
        <f>IF(J1007=0,"",J1007/I1006)</f>
        <v/>
      </c>
      <c r="P1007" s="75"/>
      <c r="Q1007" s="130" t="str">
        <f t="shared" si="142"/>
        <v/>
      </c>
      <c r="R1007" s="130" t="str">
        <f t="shared" si="143"/>
        <v/>
      </c>
      <c r="S1007" s="131"/>
    </row>
    <row r="1008" spans="1:19" ht="15" customHeight="1">
      <c r="A1008" s="64">
        <v>2701</v>
      </c>
      <c r="B1008" s="87"/>
      <c r="C1008" s="87"/>
      <c r="D1008" s="87"/>
      <c r="E1008" s="87"/>
      <c r="F1008" s="87"/>
      <c r="G1008" s="87"/>
      <c r="H1008" s="87"/>
      <c r="I1008" s="87"/>
      <c r="J1008" s="87"/>
      <c r="K1008" s="88"/>
      <c r="L1008" s="72"/>
      <c r="M1008" s="3"/>
      <c r="N1008" s="30"/>
      <c r="O1008" s="80"/>
      <c r="P1008" s="81"/>
      <c r="Q1008" s="82"/>
      <c r="R1008" s="83"/>
      <c r="S1008" s="131"/>
    </row>
    <row r="1009" spans="1:19" ht="15" customHeight="1">
      <c r="A1009" s="64">
        <v>2702</v>
      </c>
      <c r="B1009" s="87"/>
      <c r="C1009" s="87"/>
      <c r="D1009" s="87"/>
      <c r="E1009" s="87"/>
      <c r="F1009" s="87"/>
      <c r="G1009" s="87"/>
      <c r="H1009" s="87"/>
      <c r="I1009" s="87"/>
      <c r="J1009" s="87"/>
      <c r="K1009" s="88"/>
      <c r="L1009" s="72"/>
      <c r="M1009" s="3"/>
      <c r="N1009" s="30"/>
      <c r="O1009" s="84"/>
      <c r="P1009" s="85"/>
      <c r="Q1009" s="86"/>
      <c r="R1009" s="84"/>
      <c r="S1009" s="131"/>
    </row>
    <row r="1010" spans="1:19" ht="15" customHeight="1">
      <c r="A1010" s="64">
        <v>2801</v>
      </c>
      <c r="B1010" s="87"/>
      <c r="C1010" s="87"/>
      <c r="D1010" s="87"/>
      <c r="E1010" s="87"/>
      <c r="F1010" s="87"/>
      <c r="G1010" s="87"/>
      <c r="H1010" s="87"/>
      <c r="I1010" s="87"/>
      <c r="J1010" s="87"/>
      <c r="K1010" s="88"/>
      <c r="L1010" s="72"/>
      <c r="M1010" s="3"/>
      <c r="N1010" s="30"/>
      <c r="O1010" s="84"/>
      <c r="P1010" s="85"/>
      <c r="Q1010" s="86"/>
      <c r="R1010" s="84"/>
      <c r="S1010" s="131"/>
    </row>
    <row r="1011" spans="1:19" ht="15" customHeight="1">
      <c r="A1011" s="64">
        <v>2802</v>
      </c>
      <c r="B1011" s="87"/>
      <c r="C1011" s="87"/>
      <c r="D1011" s="87"/>
      <c r="E1011" s="87"/>
      <c r="F1011" s="87"/>
      <c r="G1011" s="87"/>
      <c r="H1011" s="87"/>
      <c r="I1011" s="87"/>
      <c r="J1011" s="87"/>
      <c r="K1011" s="88"/>
      <c r="L1011" s="72"/>
      <c r="M1011" s="3"/>
      <c r="N1011" s="30"/>
      <c r="O1011" s="3"/>
      <c r="P1011" s="30"/>
      <c r="Q1011" s="23"/>
      <c r="R1011" s="84"/>
      <c r="S1011" s="131"/>
    </row>
    <row r="1012" spans="1:19" ht="15" customHeight="1">
      <c r="A1012" s="64">
        <v>2802</v>
      </c>
      <c r="B1012" s="87"/>
      <c r="C1012" s="87"/>
      <c r="D1012" s="87"/>
      <c r="E1012" s="87"/>
      <c r="F1012" s="87"/>
      <c r="G1012" s="87"/>
      <c r="H1012" s="87"/>
      <c r="I1012" s="87"/>
      <c r="J1012" s="87"/>
      <c r="K1012" s="88"/>
      <c r="L1012" s="72"/>
      <c r="M1012" s="3"/>
      <c r="N1012" s="30"/>
      <c r="O1012" s="89" t="s">
        <v>83</v>
      </c>
      <c r="P1012" s="90"/>
      <c r="Q1012" s="120" t="str">
        <f>IF(SUM(K1005:K1008)=0,"",SUM(K1005:K1008))</f>
        <v/>
      </c>
      <c r="R1012" s="92" t="s">
        <v>11</v>
      </c>
      <c r="S1012" s="131"/>
    </row>
    <row r="1013" spans="1:19" ht="15" customHeight="1">
      <c r="A1013" s="64">
        <v>2901</v>
      </c>
      <c r="B1013" s="87"/>
      <c r="C1013" s="87"/>
      <c r="D1013" s="87"/>
      <c r="E1013" s="87"/>
      <c r="F1013" s="87"/>
      <c r="G1013" s="87"/>
      <c r="H1013" s="87"/>
      <c r="I1013" s="87"/>
      <c r="J1013" s="87"/>
      <c r="K1013" s="88"/>
      <c r="L1013" s="72"/>
      <c r="M1013" s="3"/>
      <c r="N1013" s="30"/>
      <c r="O1013" s="93" t="s">
        <v>85</v>
      </c>
      <c r="P1013" s="94" t="str">
        <f>IF(P1012/B999=0,"",P1012/B999)</f>
        <v/>
      </c>
      <c r="Q1013" s="121" t="e">
        <f>IF(P1012/Q1012=0,"",P1012/Q1012)</f>
        <v>#VALUE!</v>
      </c>
      <c r="R1013" s="96" t="s">
        <v>86</v>
      </c>
      <c r="S1013" s="131"/>
    </row>
    <row r="1014" spans="1:19" ht="15" customHeight="1">
      <c r="A1014" s="64">
        <v>2902</v>
      </c>
      <c r="B1014" s="87"/>
      <c r="C1014" s="87"/>
      <c r="D1014" s="87"/>
      <c r="E1014" s="87"/>
      <c r="F1014" s="87"/>
      <c r="G1014" s="87"/>
      <c r="H1014" s="87"/>
      <c r="I1014" s="87"/>
      <c r="J1014" s="87"/>
      <c r="K1014" s="88"/>
      <c r="L1014" s="97"/>
      <c r="M1014" s="98"/>
      <c r="N1014" s="99"/>
      <c r="O1014" s="98"/>
      <c r="P1014" s="99"/>
      <c r="Q1014" s="99"/>
      <c r="R1014" s="122"/>
      <c r="S1014" s="131"/>
    </row>
    <row r="1015" spans="1:19" ht="15" customHeight="1">
      <c r="A1015" s="29"/>
      <c r="B1015" s="30"/>
      <c r="C1015" s="30"/>
      <c r="D1015" s="288" t="s">
        <v>111</v>
      </c>
      <c r="E1015" s="289"/>
      <c r="F1015" s="289"/>
      <c r="G1015" s="289"/>
      <c r="H1015" s="289"/>
      <c r="I1015" s="289"/>
      <c r="J1015" s="290"/>
      <c r="K1015" s="101">
        <f>SUM(K999:K1011)</f>
        <v>0</v>
      </c>
      <c r="L1015" s="102">
        <f>((SUM(K1005:K1007))/B999)</f>
        <v>0</v>
      </c>
      <c r="M1015" s="102" t="str">
        <f>IF(K1015=0,"",K1015/B999)</f>
        <v/>
      </c>
      <c r="N1015" s="102" t="e">
        <f>M1015-L1015</f>
        <v>#VALUE!</v>
      </c>
      <c r="O1015" s="3"/>
      <c r="P1015" s="30"/>
      <c r="Q1015" s="23"/>
      <c r="R1015" s="3"/>
      <c r="S1015" s="131"/>
    </row>
    <row r="1016" spans="1:19" ht="15" customHeight="1">
      <c r="A1016" s="29"/>
      <c r="B1016" s="30"/>
      <c r="C1016" s="30"/>
      <c r="D1016" s="149"/>
      <c r="E1016" s="149"/>
      <c r="F1016" s="149"/>
      <c r="G1016" s="149"/>
      <c r="H1016" s="149"/>
      <c r="I1016" s="149"/>
      <c r="J1016" s="149"/>
      <c r="K1016" s="150"/>
      <c r="L1016" s="151"/>
      <c r="M1016" s="151"/>
      <c r="N1016" s="151"/>
      <c r="O1016" s="3"/>
      <c r="P1016" s="30"/>
      <c r="Q1016" s="23"/>
      <c r="R1016" s="3"/>
      <c r="S1016" s="131"/>
    </row>
    <row r="1017" spans="1:19" ht="15" customHeight="1">
      <c r="A1017" s="29"/>
      <c r="B1017" s="30"/>
      <c r="C1017" s="30"/>
      <c r="D1017" s="149"/>
      <c r="E1017" s="149"/>
      <c r="F1017" s="149"/>
      <c r="G1017" s="149"/>
      <c r="H1017" s="149"/>
      <c r="I1017" s="149"/>
      <c r="J1017" s="149"/>
      <c r="K1017" s="150"/>
      <c r="L1017" s="151"/>
      <c r="M1017" s="151"/>
      <c r="N1017" s="151"/>
      <c r="O1017" s="3"/>
      <c r="P1017" s="30"/>
      <c r="Q1017" s="23"/>
      <c r="R1017" s="3"/>
      <c r="S1017" s="131"/>
    </row>
    <row r="1018" spans="1:19" ht="15" customHeight="1">
      <c r="A1018" s="2"/>
      <c r="B1018" s="291" t="s">
        <v>99</v>
      </c>
      <c r="C1018" s="292"/>
      <c r="D1018" s="292"/>
      <c r="E1018" s="292"/>
      <c r="F1018" s="292"/>
      <c r="G1018" s="292"/>
      <c r="H1018" s="292"/>
      <c r="I1018" s="292"/>
      <c r="J1018" s="292"/>
      <c r="K1018" s="60" t="s">
        <v>143</v>
      </c>
      <c r="L1018" s="60"/>
      <c r="M1018" s="60"/>
      <c r="N1018" s="30"/>
      <c r="O1018" s="3"/>
      <c r="P1018" s="30"/>
      <c r="Q1018" s="30"/>
      <c r="R1018" s="30"/>
      <c r="S1018" s="131"/>
    </row>
    <row r="1019" spans="1:19" ht="15" customHeight="1">
      <c r="A1019" s="293" t="s">
        <v>10</v>
      </c>
      <c r="B1019" s="294" t="s">
        <v>100</v>
      </c>
      <c r="C1019" s="289"/>
      <c r="D1019" s="289"/>
      <c r="E1019" s="289"/>
      <c r="F1019" s="289"/>
      <c r="G1019" s="289"/>
      <c r="H1019" s="289"/>
      <c r="I1019" s="289"/>
      <c r="J1019" s="290"/>
      <c r="K1019" s="310" t="s">
        <v>11</v>
      </c>
      <c r="L1019" s="286" t="s">
        <v>3</v>
      </c>
      <c r="M1019" s="286" t="s">
        <v>4</v>
      </c>
      <c r="N1019" s="284" t="s">
        <v>5</v>
      </c>
      <c r="O1019" s="286" t="s">
        <v>6</v>
      </c>
      <c r="P1019" s="287" t="s">
        <v>7</v>
      </c>
      <c r="Q1019" s="287" t="s">
        <v>8</v>
      </c>
      <c r="R1019" s="286" t="s">
        <v>101</v>
      </c>
      <c r="S1019" s="131"/>
    </row>
    <row r="1020" spans="1:19" ht="15" customHeight="1">
      <c r="A1020" s="285"/>
      <c r="B1020" s="64" t="s">
        <v>102</v>
      </c>
      <c r="C1020" s="64" t="s">
        <v>103</v>
      </c>
      <c r="D1020" s="64" t="s">
        <v>104</v>
      </c>
      <c r="E1020" s="64" t="s">
        <v>105</v>
      </c>
      <c r="F1020" s="64" t="s">
        <v>106</v>
      </c>
      <c r="G1020" s="64" t="s">
        <v>107</v>
      </c>
      <c r="H1020" s="64" t="s">
        <v>108</v>
      </c>
      <c r="I1020" s="64" t="s">
        <v>109</v>
      </c>
      <c r="J1020" s="64" t="s">
        <v>110</v>
      </c>
      <c r="K1020" s="311"/>
      <c r="L1020" s="285"/>
      <c r="M1020" s="285"/>
      <c r="N1020" s="285"/>
      <c r="O1020" s="285"/>
      <c r="P1020" s="285"/>
      <c r="Q1020" s="285"/>
      <c r="R1020" s="285"/>
      <c r="S1020" s="131"/>
    </row>
    <row r="1021" spans="1:19" ht="15" customHeight="1">
      <c r="A1021" s="64">
        <v>2301</v>
      </c>
      <c r="B1021" s="181">
        <v>30</v>
      </c>
      <c r="C1021" s="87"/>
      <c r="D1021" s="87"/>
      <c r="E1021" s="87"/>
      <c r="F1021" s="87"/>
      <c r="G1021" s="87"/>
      <c r="H1021" s="87"/>
      <c r="I1021" s="87"/>
      <c r="J1021" s="87"/>
      <c r="K1021" s="126"/>
      <c r="L1021" s="67"/>
      <c r="M1021" s="49"/>
      <c r="N1021" s="68"/>
      <c r="O1021" s="107"/>
      <c r="P1021" s="70">
        <f>B1021</f>
        <v>30</v>
      </c>
      <c r="Q1021" s="108"/>
      <c r="R1021" s="107"/>
      <c r="S1021" s="131"/>
    </row>
    <row r="1022" spans="1:19" ht="15" customHeight="1">
      <c r="A1022" s="64">
        <v>2302</v>
      </c>
      <c r="B1022" s="87"/>
      <c r="C1022" s="87">
        <v>22</v>
      </c>
      <c r="D1022" s="87"/>
      <c r="E1022" s="87"/>
      <c r="F1022" s="87"/>
      <c r="G1022" s="87"/>
      <c r="H1022" s="87"/>
      <c r="I1022" s="87"/>
      <c r="J1022" s="87"/>
      <c r="K1022" s="126"/>
      <c r="L1022" s="72"/>
      <c r="M1022" s="3"/>
      <c r="N1022" s="73"/>
      <c r="O1022" s="127">
        <f>IF(C1022=0,"",C1022/B1021)</f>
        <v>0.73333333333333328</v>
      </c>
      <c r="P1022" s="75">
        <v>22</v>
      </c>
      <c r="Q1022" s="128">
        <f t="shared" ref="Q1022:Q1029" si="144">IF(P1022=0,"",P1022/P1021)</f>
        <v>0.73333333333333328</v>
      </c>
      <c r="R1022" s="128">
        <f t="shared" ref="R1022:R1029" si="145">IF(P1022=0,"",100%-Q1022)</f>
        <v>0.26666666666666672</v>
      </c>
      <c r="S1022" s="131"/>
    </row>
    <row r="1023" spans="1:19" ht="15" customHeight="1">
      <c r="A1023" s="64">
        <v>2401</v>
      </c>
      <c r="B1023" s="87"/>
      <c r="C1023" s="87"/>
      <c r="D1023" s="87">
        <v>18</v>
      </c>
      <c r="E1023" s="87"/>
      <c r="F1023" s="87"/>
      <c r="G1023" s="87"/>
      <c r="H1023" s="87"/>
      <c r="I1023" s="87"/>
      <c r="J1023" s="87"/>
      <c r="K1023" s="126"/>
      <c r="L1023" s="72"/>
      <c r="M1023" s="3"/>
      <c r="N1023" s="73"/>
      <c r="O1023" s="127">
        <f>IF(D1023=0,"",D1023/C1022)</f>
        <v>0.81818181818181823</v>
      </c>
      <c r="P1023" s="75">
        <v>20</v>
      </c>
      <c r="Q1023" s="128">
        <f t="shared" si="144"/>
        <v>0.90909090909090906</v>
      </c>
      <c r="R1023" s="128">
        <f t="shared" si="145"/>
        <v>9.0909090909090939E-2</v>
      </c>
      <c r="S1023" s="8">
        <f>P1023/P1021</f>
        <v>0.66666666666666663</v>
      </c>
    </row>
    <row r="1024" spans="1:19" ht="15" customHeight="1">
      <c r="A1024" s="64">
        <v>2402</v>
      </c>
      <c r="B1024" s="87"/>
      <c r="C1024" s="87"/>
      <c r="D1024" s="87"/>
      <c r="E1024" s="87">
        <v>9</v>
      </c>
      <c r="F1024" s="87"/>
      <c r="G1024" s="87"/>
      <c r="H1024" s="87"/>
      <c r="I1024" s="87"/>
      <c r="J1024" s="87"/>
      <c r="K1024" s="126"/>
      <c r="L1024" s="72"/>
      <c r="M1024" s="3"/>
      <c r="N1024" s="73"/>
      <c r="O1024" s="127">
        <f>IF(E1024=0,"",E1024/D1023)</f>
        <v>0.5</v>
      </c>
      <c r="P1024" s="75">
        <v>18</v>
      </c>
      <c r="Q1024" s="128">
        <f t="shared" si="144"/>
        <v>0.9</v>
      </c>
      <c r="R1024" s="128">
        <f t="shared" si="145"/>
        <v>9.9999999999999978E-2</v>
      </c>
      <c r="S1024" s="131"/>
    </row>
    <row r="1025" spans="1:19" ht="15" customHeight="1">
      <c r="A1025" s="64">
        <v>2501</v>
      </c>
      <c r="B1025" s="87"/>
      <c r="C1025" s="87"/>
      <c r="D1025" s="87"/>
      <c r="E1025" s="87"/>
      <c r="F1025" s="87"/>
      <c r="G1025" s="87"/>
      <c r="H1025" s="87"/>
      <c r="I1025" s="87"/>
      <c r="J1025" s="87"/>
      <c r="K1025" s="126"/>
      <c r="L1025" s="72"/>
      <c r="M1025" s="3"/>
      <c r="N1025" s="73"/>
      <c r="O1025" s="127" t="str">
        <f>IF(F1025=0,"",F1025/E1024)</f>
        <v/>
      </c>
      <c r="P1025" s="75"/>
      <c r="Q1025" s="128" t="str">
        <f t="shared" si="144"/>
        <v/>
      </c>
      <c r="R1025" s="128" t="str">
        <f t="shared" si="145"/>
        <v/>
      </c>
      <c r="S1025" s="131"/>
    </row>
    <row r="1026" spans="1:19" ht="15" customHeight="1">
      <c r="A1026" s="64">
        <v>2502</v>
      </c>
      <c r="B1026" s="87"/>
      <c r="C1026" s="87"/>
      <c r="D1026" s="87"/>
      <c r="E1026" s="87"/>
      <c r="F1026" s="87"/>
      <c r="G1026" s="87"/>
      <c r="H1026" s="87"/>
      <c r="I1026" s="87"/>
      <c r="J1026" s="87"/>
      <c r="K1026" s="126"/>
      <c r="L1026" s="72"/>
      <c r="M1026" s="3"/>
      <c r="N1026" s="73"/>
      <c r="O1026" s="127" t="str">
        <f>IF(G1026=0,"",G1026/F1025)</f>
        <v/>
      </c>
      <c r="P1026" s="75"/>
      <c r="Q1026" s="128" t="str">
        <f t="shared" si="144"/>
        <v/>
      </c>
      <c r="R1026" s="128" t="str">
        <f t="shared" si="145"/>
        <v/>
      </c>
      <c r="S1026" s="131"/>
    </row>
    <row r="1027" spans="1:19" ht="15" customHeight="1">
      <c r="A1027" s="64">
        <v>2601</v>
      </c>
      <c r="B1027" s="87"/>
      <c r="C1027" s="87"/>
      <c r="D1027" s="87"/>
      <c r="E1027" s="87"/>
      <c r="F1027" s="87"/>
      <c r="G1027" s="87"/>
      <c r="H1027" s="87"/>
      <c r="I1027" s="87"/>
      <c r="J1027" s="87"/>
      <c r="K1027" s="126"/>
      <c r="L1027" s="72"/>
      <c r="M1027" s="3"/>
      <c r="N1027" s="73"/>
      <c r="O1027" s="127" t="str">
        <f>IF(H1027=0,"",H1027/G1026)</f>
        <v/>
      </c>
      <c r="P1027" s="75"/>
      <c r="Q1027" s="128" t="str">
        <f t="shared" si="144"/>
        <v/>
      </c>
      <c r="R1027" s="128" t="str">
        <f t="shared" si="145"/>
        <v/>
      </c>
      <c r="S1027" s="131"/>
    </row>
    <row r="1028" spans="1:19" ht="15" customHeight="1">
      <c r="A1028" s="64">
        <v>2602</v>
      </c>
      <c r="B1028" s="87"/>
      <c r="C1028" s="87"/>
      <c r="D1028" s="87"/>
      <c r="E1028" s="87"/>
      <c r="F1028" s="87"/>
      <c r="G1028" s="87"/>
      <c r="H1028" s="87"/>
      <c r="I1028" s="87"/>
      <c r="J1028" s="87"/>
      <c r="K1028" s="126"/>
      <c r="L1028" s="72"/>
      <c r="M1028" s="3"/>
      <c r="N1028" s="73"/>
      <c r="O1028" s="127" t="str">
        <f>IF(I1028=0,"",I1028/H1027)</f>
        <v/>
      </c>
      <c r="P1028" s="75"/>
      <c r="Q1028" s="128" t="str">
        <f t="shared" si="144"/>
        <v/>
      </c>
      <c r="R1028" s="128" t="str">
        <f t="shared" si="145"/>
        <v/>
      </c>
      <c r="S1028" s="131"/>
    </row>
    <row r="1029" spans="1:19" ht="15" customHeight="1">
      <c r="A1029" s="64">
        <v>2701</v>
      </c>
      <c r="B1029" s="87"/>
      <c r="C1029" s="87"/>
      <c r="D1029" s="87"/>
      <c r="E1029" s="87"/>
      <c r="F1029" s="87"/>
      <c r="G1029" s="87"/>
      <c r="H1029" s="87"/>
      <c r="I1029" s="87"/>
      <c r="J1029" s="87"/>
      <c r="K1029" s="126"/>
      <c r="L1029" s="72"/>
      <c r="M1029" s="3"/>
      <c r="N1029" s="73"/>
      <c r="O1029" s="129" t="str">
        <f>IF(J1029=0,"",J1029/I1028)</f>
        <v/>
      </c>
      <c r="P1029" s="75"/>
      <c r="Q1029" s="130" t="str">
        <f t="shared" si="144"/>
        <v/>
      </c>
      <c r="R1029" s="130" t="str">
        <f t="shared" si="145"/>
        <v/>
      </c>
      <c r="S1029" s="131"/>
    </row>
    <row r="1030" spans="1:19" ht="15" customHeight="1">
      <c r="A1030" s="64">
        <v>2702</v>
      </c>
      <c r="B1030" s="87"/>
      <c r="C1030" s="87"/>
      <c r="D1030" s="87"/>
      <c r="E1030" s="87"/>
      <c r="F1030" s="87"/>
      <c r="G1030" s="87"/>
      <c r="H1030" s="87"/>
      <c r="I1030" s="87"/>
      <c r="J1030" s="87"/>
      <c r="K1030" s="126"/>
      <c r="L1030" s="72"/>
      <c r="M1030" s="3"/>
      <c r="N1030" s="30"/>
      <c r="O1030" s="80"/>
      <c r="P1030" s="81"/>
      <c r="Q1030" s="82"/>
      <c r="R1030" s="83"/>
      <c r="S1030" s="131"/>
    </row>
    <row r="1031" spans="1:19" ht="15" customHeight="1">
      <c r="A1031" s="64">
        <v>2801</v>
      </c>
      <c r="B1031" s="87"/>
      <c r="C1031" s="87"/>
      <c r="D1031" s="87"/>
      <c r="E1031" s="87"/>
      <c r="F1031" s="87"/>
      <c r="G1031" s="87"/>
      <c r="H1031" s="87"/>
      <c r="I1031" s="87"/>
      <c r="J1031" s="87"/>
      <c r="K1031" s="126"/>
      <c r="L1031" s="72"/>
      <c r="M1031" s="3"/>
      <c r="N1031" s="30"/>
      <c r="O1031" s="84"/>
      <c r="P1031" s="241"/>
      <c r="Q1031" s="86"/>
      <c r="R1031" s="84"/>
      <c r="S1031" s="131"/>
    </row>
    <row r="1032" spans="1:19" ht="15" customHeight="1">
      <c r="A1032" s="64">
        <v>2802</v>
      </c>
      <c r="B1032" s="87"/>
      <c r="C1032" s="87"/>
      <c r="D1032" s="87"/>
      <c r="E1032" s="87"/>
      <c r="F1032" s="87"/>
      <c r="G1032" s="87"/>
      <c r="H1032" s="87"/>
      <c r="I1032" s="87"/>
      <c r="J1032" s="87"/>
      <c r="K1032" s="126"/>
      <c r="L1032" s="72"/>
      <c r="M1032" s="3"/>
      <c r="N1032" s="30"/>
      <c r="O1032" s="84"/>
      <c r="P1032" s="241"/>
      <c r="Q1032" s="86"/>
      <c r="R1032" s="84"/>
      <c r="S1032" s="131"/>
    </row>
    <row r="1033" spans="1:19" ht="15" customHeight="1">
      <c r="A1033" s="64">
        <v>2901</v>
      </c>
      <c r="B1033" s="87"/>
      <c r="C1033" s="87"/>
      <c r="D1033" s="87"/>
      <c r="E1033" s="87"/>
      <c r="F1033" s="87"/>
      <c r="G1033" s="87"/>
      <c r="H1033" s="87"/>
      <c r="I1033" s="87"/>
      <c r="J1033" s="87"/>
      <c r="K1033" s="126"/>
      <c r="L1033" s="72"/>
      <c r="M1033" s="3"/>
      <c r="N1033" s="30"/>
      <c r="O1033" s="3"/>
      <c r="P1033" s="30"/>
      <c r="Q1033" s="23"/>
      <c r="R1033" s="84"/>
      <c r="S1033" s="131"/>
    </row>
    <row r="1034" spans="1:19" ht="15" customHeight="1">
      <c r="A1034" s="64">
        <v>2902</v>
      </c>
      <c r="B1034" s="87"/>
      <c r="C1034" s="87"/>
      <c r="D1034" s="87"/>
      <c r="E1034" s="87"/>
      <c r="F1034" s="87"/>
      <c r="G1034" s="87"/>
      <c r="H1034" s="87"/>
      <c r="I1034" s="87"/>
      <c r="J1034" s="87"/>
      <c r="K1034" s="126"/>
      <c r="L1034" s="72"/>
      <c r="M1034" s="3"/>
      <c r="N1034" s="30"/>
      <c r="O1034" s="89" t="s">
        <v>83</v>
      </c>
      <c r="P1034" s="90"/>
      <c r="Q1034" s="120" t="str">
        <f>IF(SUM(K1027:K1030)=0,"",SUM(K1027:K1030))</f>
        <v/>
      </c>
      <c r="R1034" s="92" t="s">
        <v>11</v>
      </c>
      <c r="S1034" s="131"/>
    </row>
    <row r="1035" spans="1:19" ht="15" customHeight="1">
      <c r="A1035" s="64">
        <v>3001</v>
      </c>
      <c r="B1035" s="87"/>
      <c r="C1035" s="87"/>
      <c r="D1035" s="87"/>
      <c r="E1035" s="87"/>
      <c r="F1035" s="87"/>
      <c r="G1035" s="87"/>
      <c r="H1035" s="87"/>
      <c r="I1035" s="87"/>
      <c r="J1035" s="87"/>
      <c r="K1035" s="126"/>
      <c r="L1035" s="72"/>
      <c r="M1035" s="3"/>
      <c r="N1035" s="30"/>
      <c r="O1035" s="93" t="s">
        <v>85</v>
      </c>
      <c r="P1035" s="94" t="str">
        <f>IF(P1034/B1021=0,"",P1034/B1021)</f>
        <v/>
      </c>
      <c r="Q1035" s="121" t="e">
        <f>IF(P1034/Q1034=0,"",P1034/Q1034)</f>
        <v>#VALUE!</v>
      </c>
      <c r="R1035" s="96" t="s">
        <v>86</v>
      </c>
      <c r="S1035" s="131"/>
    </row>
    <row r="1036" spans="1:19" ht="15" customHeight="1">
      <c r="A1036" s="64">
        <v>3002</v>
      </c>
      <c r="B1036" s="87"/>
      <c r="C1036" s="87"/>
      <c r="D1036" s="87"/>
      <c r="E1036" s="87"/>
      <c r="F1036" s="87"/>
      <c r="G1036" s="87"/>
      <c r="H1036" s="87"/>
      <c r="I1036" s="87"/>
      <c r="J1036" s="87"/>
      <c r="K1036" s="126"/>
      <c r="L1036" s="97"/>
      <c r="M1036" s="98"/>
      <c r="N1036" s="99"/>
      <c r="O1036" s="98"/>
      <c r="P1036" s="99"/>
      <c r="Q1036" s="99"/>
      <c r="R1036" s="122"/>
      <c r="S1036" s="131"/>
    </row>
    <row r="1037" spans="1:19" ht="15" customHeight="1">
      <c r="A1037" s="29"/>
      <c r="B1037" s="30"/>
      <c r="C1037" s="30"/>
      <c r="D1037" s="288" t="s">
        <v>111</v>
      </c>
      <c r="E1037" s="289"/>
      <c r="F1037" s="289"/>
      <c r="G1037" s="289"/>
      <c r="H1037" s="289"/>
      <c r="I1037" s="289"/>
      <c r="J1037" s="290"/>
      <c r="K1037" s="101">
        <f>SUM(K1021:K1033)</f>
        <v>0</v>
      </c>
      <c r="L1037" s="102">
        <f>((SUM(K1027:K1029))/B1021)</f>
        <v>0</v>
      </c>
      <c r="M1037" s="102" t="str">
        <f>IF(K1037=0,"",K1037/B1021)</f>
        <v/>
      </c>
      <c r="N1037" s="102" t="e">
        <f>M1037-L1037</f>
        <v>#VALUE!</v>
      </c>
      <c r="O1037" s="3"/>
      <c r="P1037" s="30"/>
      <c r="Q1037" s="23"/>
      <c r="R1037" s="3"/>
      <c r="S1037" s="131"/>
    </row>
    <row r="1038" spans="1:19" ht="15" customHeight="1">
      <c r="A1038" s="29"/>
      <c r="B1038" s="30"/>
      <c r="C1038" s="30"/>
      <c r="D1038" s="149"/>
      <c r="E1038" s="149"/>
      <c r="F1038" s="149"/>
      <c r="G1038" s="149"/>
      <c r="H1038" s="149"/>
      <c r="I1038" s="149"/>
      <c r="J1038" s="149"/>
      <c r="K1038" s="150"/>
      <c r="L1038" s="151"/>
      <c r="M1038" s="151"/>
      <c r="N1038" s="151"/>
      <c r="O1038" s="3"/>
      <c r="P1038" s="30"/>
      <c r="Q1038" s="23"/>
      <c r="R1038" s="3"/>
      <c r="S1038" s="131"/>
    </row>
    <row r="1039" spans="1:19" ht="15" customHeight="1">
      <c r="A1039" s="29"/>
      <c r="B1039" s="30"/>
      <c r="C1039" s="30"/>
      <c r="D1039" s="149"/>
      <c r="E1039" s="149"/>
      <c r="F1039" s="149"/>
      <c r="G1039" s="149"/>
      <c r="H1039" s="149"/>
      <c r="I1039" s="149"/>
      <c r="J1039" s="149"/>
      <c r="K1039" s="150"/>
      <c r="L1039" s="151"/>
      <c r="M1039" s="151"/>
      <c r="N1039" s="151"/>
      <c r="O1039" s="3"/>
      <c r="P1039" s="30"/>
      <c r="Q1039" s="23"/>
      <c r="R1039" s="3"/>
      <c r="S1039" s="131"/>
    </row>
    <row r="1040" spans="1:19" ht="15" customHeight="1">
      <c r="A1040" s="2"/>
      <c r="B1040" s="291" t="s">
        <v>99</v>
      </c>
      <c r="C1040" s="292"/>
      <c r="D1040" s="292"/>
      <c r="E1040" s="292"/>
      <c r="F1040" s="292"/>
      <c r="G1040" s="292"/>
      <c r="H1040" s="292"/>
      <c r="I1040" s="292"/>
      <c r="J1040" s="292"/>
      <c r="K1040" s="60" t="s">
        <v>144</v>
      </c>
      <c r="L1040" s="60"/>
      <c r="M1040" s="60"/>
      <c r="N1040" s="30"/>
      <c r="O1040" s="3"/>
      <c r="P1040" s="30"/>
      <c r="Q1040" s="30"/>
      <c r="R1040" s="30"/>
      <c r="S1040" s="131"/>
    </row>
    <row r="1041" spans="1:19" ht="15" customHeight="1">
      <c r="A1041" s="293" t="s">
        <v>10</v>
      </c>
      <c r="B1041" s="294" t="s">
        <v>100</v>
      </c>
      <c r="C1041" s="289"/>
      <c r="D1041" s="289"/>
      <c r="E1041" s="289"/>
      <c r="F1041" s="289"/>
      <c r="G1041" s="289"/>
      <c r="H1041" s="289"/>
      <c r="I1041" s="289"/>
      <c r="J1041" s="290"/>
      <c r="K1041" s="310" t="s">
        <v>11</v>
      </c>
      <c r="L1041" s="286" t="s">
        <v>3</v>
      </c>
      <c r="M1041" s="286" t="s">
        <v>4</v>
      </c>
      <c r="N1041" s="284" t="s">
        <v>5</v>
      </c>
      <c r="O1041" s="286" t="s">
        <v>6</v>
      </c>
      <c r="P1041" s="287" t="s">
        <v>7</v>
      </c>
      <c r="Q1041" s="287" t="s">
        <v>8</v>
      </c>
      <c r="R1041" s="286" t="s">
        <v>101</v>
      </c>
      <c r="S1041" s="131"/>
    </row>
    <row r="1042" spans="1:19" ht="15" customHeight="1">
      <c r="A1042" s="285"/>
      <c r="B1042" s="64" t="s">
        <v>102</v>
      </c>
      <c r="C1042" s="64" t="s">
        <v>103</v>
      </c>
      <c r="D1042" s="64" t="s">
        <v>104</v>
      </c>
      <c r="E1042" s="64" t="s">
        <v>105</v>
      </c>
      <c r="F1042" s="64" t="s">
        <v>106</v>
      </c>
      <c r="G1042" s="64" t="s">
        <v>107</v>
      </c>
      <c r="H1042" s="64" t="s">
        <v>108</v>
      </c>
      <c r="I1042" s="64" t="s">
        <v>109</v>
      </c>
      <c r="J1042" s="64" t="s">
        <v>110</v>
      </c>
      <c r="K1042" s="311"/>
      <c r="L1042" s="285"/>
      <c r="M1042" s="285"/>
      <c r="N1042" s="285"/>
      <c r="O1042" s="285"/>
      <c r="P1042" s="285"/>
      <c r="Q1042" s="285"/>
      <c r="R1042" s="285"/>
      <c r="S1042" s="131"/>
    </row>
    <row r="1043" spans="1:19" ht="15" customHeight="1">
      <c r="A1043" s="64">
        <v>2302</v>
      </c>
      <c r="B1043" s="181">
        <v>47</v>
      </c>
      <c r="C1043" s="87"/>
      <c r="D1043" s="87"/>
      <c r="E1043" s="87"/>
      <c r="F1043" s="87"/>
      <c r="G1043" s="87"/>
      <c r="H1043" s="87"/>
      <c r="I1043" s="87"/>
      <c r="J1043" s="87"/>
      <c r="K1043" s="126"/>
      <c r="L1043" s="67"/>
      <c r="M1043" s="49"/>
      <c r="N1043" s="68"/>
      <c r="O1043" s="107"/>
      <c r="P1043" s="70">
        <f>B1043</f>
        <v>47</v>
      </c>
      <c r="Q1043" s="108"/>
      <c r="R1043" s="107"/>
      <c r="S1043" s="131"/>
    </row>
    <row r="1044" spans="1:19" ht="15" customHeight="1">
      <c r="A1044" s="64">
        <v>2401</v>
      </c>
      <c r="B1044" s="87"/>
      <c r="C1044" s="87">
        <v>33</v>
      </c>
      <c r="D1044" s="87"/>
      <c r="E1044" s="87"/>
      <c r="F1044" s="87"/>
      <c r="G1044" s="87"/>
      <c r="H1044" s="87"/>
      <c r="I1044" s="87"/>
      <c r="J1044" s="87"/>
      <c r="K1044" s="126"/>
      <c r="L1044" s="72"/>
      <c r="M1044" s="3"/>
      <c r="N1044" s="73"/>
      <c r="O1044" s="127">
        <f>IF(C1044=0,"",C1044/B1043)</f>
        <v>0.7021276595744681</v>
      </c>
      <c r="P1044" s="75">
        <v>33</v>
      </c>
      <c r="Q1044" s="128">
        <f t="shared" ref="Q1044:Q1051" si="146">IF(P1044=0,"",P1044/P1043)</f>
        <v>0.7021276595744681</v>
      </c>
      <c r="R1044" s="128">
        <f t="shared" ref="R1044:R1051" si="147">IF(P1044=0,"",100%-Q1044)</f>
        <v>0.2978723404255319</v>
      </c>
      <c r="S1044" s="131"/>
    </row>
    <row r="1045" spans="1:19" ht="15" customHeight="1">
      <c r="A1045" s="64">
        <v>2402</v>
      </c>
      <c r="B1045" s="87"/>
      <c r="C1045" s="87"/>
      <c r="D1045" s="87">
        <v>24</v>
      </c>
      <c r="E1045" s="87"/>
      <c r="F1045" s="87"/>
      <c r="G1045" s="87"/>
      <c r="H1045" s="87"/>
      <c r="I1045" s="87"/>
      <c r="J1045" s="87"/>
      <c r="K1045" s="126"/>
      <c r="L1045" s="72"/>
      <c r="M1045" s="3"/>
      <c r="N1045" s="73"/>
      <c r="O1045" s="127">
        <f>IF(D1045=0,"",D1045/C1044)</f>
        <v>0.72727272727272729</v>
      </c>
      <c r="P1045" s="75">
        <v>30</v>
      </c>
      <c r="Q1045" s="128">
        <f t="shared" si="146"/>
        <v>0.90909090909090906</v>
      </c>
      <c r="R1045" s="128">
        <f t="shared" si="147"/>
        <v>9.0909090909090939E-2</v>
      </c>
      <c r="S1045" s="8">
        <f>P1045/P1043</f>
        <v>0.63829787234042556</v>
      </c>
    </row>
    <row r="1046" spans="1:19" ht="15" customHeight="1">
      <c r="A1046" s="64">
        <v>2501</v>
      </c>
      <c r="B1046" s="87"/>
      <c r="C1046" s="87"/>
      <c r="D1046" s="87"/>
      <c r="E1046" s="87"/>
      <c r="F1046" s="87"/>
      <c r="G1046" s="87"/>
      <c r="H1046" s="87"/>
      <c r="I1046" s="87"/>
      <c r="J1046" s="87"/>
      <c r="K1046" s="126"/>
      <c r="L1046" s="72"/>
      <c r="M1046" s="3"/>
      <c r="N1046" s="73"/>
      <c r="O1046" s="127" t="str">
        <f>IF(E1046=0,"",E1046/D1045)</f>
        <v/>
      </c>
      <c r="P1046" s="75"/>
      <c r="Q1046" s="128" t="str">
        <f t="shared" si="146"/>
        <v/>
      </c>
      <c r="R1046" s="128" t="str">
        <f t="shared" si="147"/>
        <v/>
      </c>
      <c r="S1046" s="131"/>
    </row>
    <row r="1047" spans="1:19" ht="15" customHeight="1">
      <c r="A1047" s="64">
        <v>2502</v>
      </c>
      <c r="B1047" s="87"/>
      <c r="C1047" s="87"/>
      <c r="D1047" s="87"/>
      <c r="E1047" s="87"/>
      <c r="F1047" s="87"/>
      <c r="G1047" s="87"/>
      <c r="H1047" s="87"/>
      <c r="I1047" s="87"/>
      <c r="J1047" s="87"/>
      <c r="K1047" s="126"/>
      <c r="L1047" s="72"/>
      <c r="M1047" s="3"/>
      <c r="N1047" s="73"/>
      <c r="O1047" s="127" t="str">
        <f>IF(F1047=0,"",F1047/E1046)</f>
        <v/>
      </c>
      <c r="P1047" s="75"/>
      <c r="Q1047" s="128" t="str">
        <f t="shared" si="146"/>
        <v/>
      </c>
      <c r="R1047" s="128" t="str">
        <f t="shared" si="147"/>
        <v/>
      </c>
      <c r="S1047" s="131"/>
    </row>
    <row r="1048" spans="1:19" ht="15" customHeight="1">
      <c r="A1048" s="64">
        <v>2601</v>
      </c>
      <c r="B1048" s="87"/>
      <c r="C1048" s="87"/>
      <c r="D1048" s="87"/>
      <c r="E1048" s="87"/>
      <c r="F1048" s="87"/>
      <c r="G1048" s="87"/>
      <c r="H1048" s="87"/>
      <c r="I1048" s="87"/>
      <c r="J1048" s="87"/>
      <c r="K1048" s="126"/>
      <c r="L1048" s="72"/>
      <c r="M1048" s="3"/>
      <c r="N1048" s="73"/>
      <c r="O1048" s="127" t="str">
        <f>IF(G1048=0,"",G1048/F1047)</f>
        <v/>
      </c>
      <c r="P1048" s="75"/>
      <c r="Q1048" s="128" t="str">
        <f t="shared" si="146"/>
        <v/>
      </c>
      <c r="R1048" s="128" t="str">
        <f t="shared" si="147"/>
        <v/>
      </c>
      <c r="S1048" s="131"/>
    </row>
    <row r="1049" spans="1:19" ht="15" customHeight="1">
      <c r="A1049" s="64">
        <v>2602</v>
      </c>
      <c r="B1049" s="87"/>
      <c r="C1049" s="87"/>
      <c r="D1049" s="87"/>
      <c r="E1049" s="87"/>
      <c r="F1049" s="87"/>
      <c r="G1049" s="87"/>
      <c r="H1049" s="87"/>
      <c r="I1049" s="87"/>
      <c r="J1049" s="87"/>
      <c r="K1049" s="126"/>
      <c r="L1049" s="72"/>
      <c r="M1049" s="3"/>
      <c r="N1049" s="73"/>
      <c r="O1049" s="127" t="str">
        <f>IF(H1049=0,"",H1049/G1048)</f>
        <v/>
      </c>
      <c r="P1049" s="75"/>
      <c r="Q1049" s="128" t="str">
        <f t="shared" si="146"/>
        <v/>
      </c>
      <c r="R1049" s="128" t="str">
        <f t="shared" si="147"/>
        <v/>
      </c>
      <c r="S1049" s="131"/>
    </row>
    <row r="1050" spans="1:19" ht="15" customHeight="1">
      <c r="A1050" s="64">
        <v>2701</v>
      </c>
      <c r="B1050" s="87"/>
      <c r="C1050" s="87"/>
      <c r="D1050" s="87"/>
      <c r="E1050" s="87"/>
      <c r="F1050" s="87"/>
      <c r="G1050" s="87"/>
      <c r="H1050" s="87"/>
      <c r="I1050" s="87"/>
      <c r="J1050" s="87"/>
      <c r="K1050" s="126"/>
      <c r="L1050" s="72"/>
      <c r="M1050" s="3"/>
      <c r="N1050" s="73"/>
      <c r="O1050" s="127" t="str">
        <f>IF(I1050=0,"",I1050/H1049)</f>
        <v/>
      </c>
      <c r="P1050" s="75"/>
      <c r="Q1050" s="128" t="str">
        <f t="shared" si="146"/>
        <v/>
      </c>
      <c r="R1050" s="128" t="str">
        <f t="shared" si="147"/>
        <v/>
      </c>
      <c r="S1050" s="131"/>
    </row>
    <row r="1051" spans="1:19" ht="15" customHeight="1">
      <c r="A1051" s="64">
        <v>2702</v>
      </c>
      <c r="B1051" s="87"/>
      <c r="C1051" s="87"/>
      <c r="D1051" s="87"/>
      <c r="E1051" s="87"/>
      <c r="F1051" s="87"/>
      <c r="G1051" s="87"/>
      <c r="H1051" s="87"/>
      <c r="I1051" s="87"/>
      <c r="J1051" s="87"/>
      <c r="K1051" s="126"/>
      <c r="L1051" s="72"/>
      <c r="M1051" s="3"/>
      <c r="N1051" s="73"/>
      <c r="O1051" s="129" t="str">
        <f>IF(J1051=0,"",J1051/I1050)</f>
        <v/>
      </c>
      <c r="P1051" s="75"/>
      <c r="Q1051" s="130" t="str">
        <f t="shared" si="146"/>
        <v/>
      </c>
      <c r="R1051" s="130" t="str">
        <f t="shared" si="147"/>
        <v/>
      </c>
      <c r="S1051" s="131"/>
    </row>
    <row r="1052" spans="1:19" ht="15" customHeight="1">
      <c r="A1052" s="64">
        <v>2801</v>
      </c>
      <c r="B1052" s="87"/>
      <c r="C1052" s="87"/>
      <c r="D1052" s="87"/>
      <c r="E1052" s="87"/>
      <c r="F1052" s="87"/>
      <c r="G1052" s="87"/>
      <c r="H1052" s="87"/>
      <c r="I1052" s="87"/>
      <c r="J1052" s="87"/>
      <c r="K1052" s="126"/>
      <c r="L1052" s="72"/>
      <c r="M1052" s="3"/>
      <c r="N1052" s="30"/>
      <c r="O1052" s="80"/>
      <c r="P1052" s="81"/>
      <c r="Q1052" s="82"/>
      <c r="R1052" s="83"/>
      <c r="S1052" s="131"/>
    </row>
    <row r="1053" spans="1:19" ht="15" customHeight="1">
      <c r="A1053" s="64">
        <v>2802</v>
      </c>
      <c r="B1053" s="87"/>
      <c r="C1053" s="87"/>
      <c r="D1053" s="87"/>
      <c r="E1053" s="87"/>
      <c r="F1053" s="87"/>
      <c r="G1053" s="87"/>
      <c r="H1053" s="87"/>
      <c r="I1053" s="87"/>
      <c r="J1053" s="87"/>
      <c r="K1053" s="126"/>
      <c r="L1053" s="72"/>
      <c r="M1053" s="3"/>
      <c r="N1053" s="30"/>
      <c r="O1053" s="84"/>
      <c r="P1053" s="241"/>
      <c r="Q1053" s="86"/>
      <c r="R1053" s="84"/>
      <c r="S1053" s="131"/>
    </row>
    <row r="1054" spans="1:19" ht="15" customHeight="1">
      <c r="A1054" s="64">
        <v>2901</v>
      </c>
      <c r="B1054" s="87"/>
      <c r="C1054" s="87"/>
      <c r="D1054" s="87"/>
      <c r="E1054" s="87"/>
      <c r="F1054" s="87"/>
      <c r="G1054" s="87"/>
      <c r="H1054" s="87"/>
      <c r="I1054" s="87"/>
      <c r="J1054" s="87"/>
      <c r="K1054" s="126"/>
      <c r="L1054" s="72"/>
      <c r="M1054" s="3"/>
      <c r="N1054" s="30"/>
      <c r="O1054" s="84"/>
      <c r="P1054" s="241"/>
      <c r="Q1054" s="86"/>
      <c r="R1054" s="84"/>
      <c r="S1054" s="131"/>
    </row>
    <row r="1055" spans="1:19" ht="15" customHeight="1">
      <c r="A1055" s="64">
        <v>2902</v>
      </c>
      <c r="B1055" s="87"/>
      <c r="C1055" s="87"/>
      <c r="D1055" s="87"/>
      <c r="E1055" s="87"/>
      <c r="F1055" s="87"/>
      <c r="G1055" s="87"/>
      <c r="H1055" s="87"/>
      <c r="I1055" s="87"/>
      <c r="J1055" s="87"/>
      <c r="K1055" s="126"/>
      <c r="L1055" s="72"/>
      <c r="M1055" s="3"/>
      <c r="N1055" s="30"/>
      <c r="O1055" s="3"/>
      <c r="P1055" s="30"/>
      <c r="Q1055" s="23"/>
      <c r="R1055" s="84"/>
      <c r="S1055" s="131"/>
    </row>
    <row r="1056" spans="1:19" ht="15" customHeight="1">
      <c r="A1056" s="64">
        <v>3001</v>
      </c>
      <c r="B1056" s="87"/>
      <c r="C1056" s="87"/>
      <c r="D1056" s="87"/>
      <c r="E1056" s="87"/>
      <c r="F1056" s="87"/>
      <c r="G1056" s="87"/>
      <c r="H1056" s="87"/>
      <c r="I1056" s="87"/>
      <c r="J1056" s="87"/>
      <c r="K1056" s="126"/>
      <c r="L1056" s="72"/>
      <c r="M1056" s="3"/>
      <c r="N1056" s="30"/>
      <c r="O1056" s="89" t="s">
        <v>83</v>
      </c>
      <c r="P1056" s="90"/>
      <c r="Q1056" s="120" t="str">
        <f>IF(SUM(K1049:K1052)=0,"",SUM(K1049:K1052))</f>
        <v/>
      </c>
      <c r="R1056" s="92" t="s">
        <v>11</v>
      </c>
      <c r="S1056" s="131"/>
    </row>
    <row r="1057" spans="1:19" ht="15" customHeight="1">
      <c r="A1057" s="64">
        <v>3002</v>
      </c>
      <c r="B1057" s="87"/>
      <c r="C1057" s="87"/>
      <c r="D1057" s="87"/>
      <c r="E1057" s="87"/>
      <c r="F1057" s="87"/>
      <c r="G1057" s="87"/>
      <c r="H1057" s="87"/>
      <c r="I1057" s="87"/>
      <c r="J1057" s="87"/>
      <c r="K1057" s="126"/>
      <c r="L1057" s="72"/>
      <c r="M1057" s="3"/>
      <c r="N1057" s="30"/>
      <c r="O1057" s="93" t="s">
        <v>85</v>
      </c>
      <c r="P1057" s="94" t="str">
        <f>IF(P1056/B1043=0,"",P1056/B1043)</f>
        <v/>
      </c>
      <c r="Q1057" s="121" t="e">
        <f>IF(P1056/Q1056=0,"",P1056/Q1056)</f>
        <v>#VALUE!</v>
      </c>
      <c r="R1057" s="96" t="s">
        <v>86</v>
      </c>
      <c r="S1057" s="131"/>
    </row>
    <row r="1058" spans="1:19" ht="15" customHeight="1">
      <c r="A1058" s="64">
        <v>3101</v>
      </c>
      <c r="B1058" s="87"/>
      <c r="C1058" s="87"/>
      <c r="D1058" s="87"/>
      <c r="E1058" s="87"/>
      <c r="F1058" s="87"/>
      <c r="G1058" s="87"/>
      <c r="H1058" s="87"/>
      <c r="I1058" s="87"/>
      <c r="J1058" s="87"/>
      <c r="K1058" s="126"/>
      <c r="L1058" s="97"/>
      <c r="M1058" s="98"/>
      <c r="N1058" s="99"/>
      <c r="O1058" s="98"/>
      <c r="P1058" s="99"/>
      <c r="Q1058" s="99"/>
      <c r="R1058" s="122"/>
      <c r="S1058" s="131"/>
    </row>
    <row r="1059" spans="1:19" ht="15" customHeight="1">
      <c r="A1059" s="29"/>
      <c r="B1059" s="30"/>
      <c r="C1059" s="30"/>
      <c r="D1059" s="288" t="s">
        <v>111</v>
      </c>
      <c r="E1059" s="289"/>
      <c r="F1059" s="289"/>
      <c r="G1059" s="289"/>
      <c r="H1059" s="289"/>
      <c r="I1059" s="289"/>
      <c r="J1059" s="290"/>
      <c r="K1059" s="101">
        <f>SUM(K1043:K1055)</f>
        <v>0</v>
      </c>
      <c r="L1059" s="102">
        <f>((SUM(K1049:K1051))/B1043)</f>
        <v>0</v>
      </c>
      <c r="M1059" s="102" t="str">
        <f>IF(K1059=0,"",K1059/B1043)</f>
        <v/>
      </c>
      <c r="N1059" s="102" t="e">
        <f>M1059-L1059</f>
        <v>#VALUE!</v>
      </c>
      <c r="O1059" s="3"/>
      <c r="P1059" s="30"/>
      <c r="Q1059" s="23"/>
      <c r="R1059" s="3"/>
      <c r="S1059" s="131"/>
    </row>
    <row r="1060" spans="1:19" ht="15" customHeight="1">
      <c r="A1060" s="29"/>
      <c r="B1060" s="30"/>
      <c r="C1060" s="30"/>
      <c r="D1060" s="149"/>
      <c r="E1060" s="149"/>
      <c r="F1060" s="149"/>
      <c r="G1060" s="149"/>
      <c r="H1060" s="149"/>
      <c r="I1060" s="149"/>
      <c r="J1060" s="149"/>
      <c r="K1060" s="150"/>
      <c r="L1060" s="151"/>
      <c r="M1060" s="151"/>
      <c r="N1060" s="151"/>
      <c r="O1060" s="3"/>
      <c r="P1060" s="30"/>
      <c r="Q1060" s="23"/>
      <c r="R1060" s="3"/>
      <c r="S1060" s="131"/>
    </row>
    <row r="1061" spans="1:19" ht="15" customHeight="1">
      <c r="A1061" s="29"/>
      <c r="B1061" s="30"/>
      <c r="C1061" s="30"/>
      <c r="D1061" s="149"/>
      <c r="E1061" s="149"/>
      <c r="F1061" s="149"/>
      <c r="G1061" s="149"/>
      <c r="H1061" s="149"/>
      <c r="I1061" s="149"/>
      <c r="J1061" s="149"/>
      <c r="K1061" s="150"/>
      <c r="L1061" s="151"/>
      <c r="M1061" s="151"/>
      <c r="N1061" s="151"/>
      <c r="O1061" s="3"/>
      <c r="P1061" s="30"/>
      <c r="Q1061" s="23"/>
      <c r="R1061" s="3"/>
      <c r="S1061" s="131"/>
    </row>
    <row r="1062" spans="1:19" ht="15" customHeight="1">
      <c r="A1062" s="2"/>
      <c r="B1062" s="291" t="s">
        <v>99</v>
      </c>
      <c r="C1062" s="292"/>
      <c r="D1062" s="292"/>
      <c r="E1062" s="292"/>
      <c r="F1062" s="292"/>
      <c r="G1062" s="292"/>
      <c r="H1062" s="292"/>
      <c r="I1062" s="292"/>
      <c r="J1062" s="292"/>
      <c r="K1062" s="60" t="s">
        <v>145</v>
      </c>
      <c r="L1062" s="60"/>
      <c r="M1062" s="60"/>
      <c r="N1062" s="30"/>
      <c r="O1062" s="3"/>
      <c r="P1062" s="30"/>
      <c r="Q1062" s="30"/>
      <c r="R1062" s="30"/>
      <c r="S1062" s="131"/>
    </row>
    <row r="1063" spans="1:19" ht="15" customHeight="1">
      <c r="A1063" s="293" t="s">
        <v>10</v>
      </c>
      <c r="B1063" s="294" t="s">
        <v>100</v>
      </c>
      <c r="C1063" s="289"/>
      <c r="D1063" s="289"/>
      <c r="E1063" s="289"/>
      <c r="F1063" s="289"/>
      <c r="G1063" s="289"/>
      <c r="H1063" s="289"/>
      <c r="I1063" s="289"/>
      <c r="J1063" s="290"/>
      <c r="K1063" s="310" t="s">
        <v>11</v>
      </c>
      <c r="L1063" s="286" t="s">
        <v>3</v>
      </c>
      <c r="M1063" s="286" t="s">
        <v>4</v>
      </c>
      <c r="N1063" s="284" t="s">
        <v>5</v>
      </c>
      <c r="O1063" s="286" t="s">
        <v>6</v>
      </c>
      <c r="P1063" s="287" t="s">
        <v>7</v>
      </c>
      <c r="Q1063" s="287" t="s">
        <v>8</v>
      </c>
      <c r="R1063" s="286" t="s">
        <v>101</v>
      </c>
      <c r="S1063" s="131"/>
    </row>
    <row r="1064" spans="1:19" ht="15" customHeight="1">
      <c r="A1064" s="285"/>
      <c r="B1064" s="64" t="s">
        <v>102</v>
      </c>
      <c r="C1064" s="64" t="s">
        <v>103</v>
      </c>
      <c r="D1064" s="64" t="s">
        <v>104</v>
      </c>
      <c r="E1064" s="64" t="s">
        <v>105</v>
      </c>
      <c r="F1064" s="64" t="s">
        <v>106</v>
      </c>
      <c r="G1064" s="64" t="s">
        <v>107</v>
      </c>
      <c r="H1064" s="64" t="s">
        <v>108</v>
      </c>
      <c r="I1064" s="64" t="s">
        <v>109</v>
      </c>
      <c r="J1064" s="64" t="s">
        <v>110</v>
      </c>
      <c r="K1064" s="311"/>
      <c r="L1064" s="285"/>
      <c r="M1064" s="285"/>
      <c r="N1064" s="285"/>
      <c r="O1064" s="285"/>
      <c r="P1064" s="285"/>
      <c r="Q1064" s="285"/>
      <c r="R1064" s="285"/>
      <c r="S1064" s="131"/>
    </row>
    <row r="1065" spans="1:19" ht="15" customHeight="1">
      <c r="A1065" s="64">
        <v>2401</v>
      </c>
      <c r="B1065" s="181">
        <v>19</v>
      </c>
      <c r="C1065" s="87"/>
      <c r="D1065" s="87"/>
      <c r="E1065" s="87"/>
      <c r="F1065" s="87"/>
      <c r="G1065" s="87"/>
      <c r="H1065" s="87"/>
      <c r="I1065" s="87"/>
      <c r="J1065" s="87"/>
      <c r="K1065" s="126"/>
      <c r="L1065" s="67"/>
      <c r="M1065" s="49"/>
      <c r="N1065" s="68"/>
      <c r="O1065" s="107"/>
      <c r="P1065" s="70">
        <f>B1065</f>
        <v>19</v>
      </c>
      <c r="Q1065" s="108"/>
      <c r="R1065" s="107"/>
      <c r="S1065" s="131"/>
    </row>
    <row r="1066" spans="1:19" ht="15" customHeight="1">
      <c r="A1066" s="64">
        <v>2402</v>
      </c>
      <c r="B1066" s="87"/>
      <c r="C1066" s="87">
        <v>14</v>
      </c>
      <c r="D1066" s="87"/>
      <c r="E1066" s="87"/>
      <c r="F1066" s="87"/>
      <c r="G1066" s="87"/>
      <c r="H1066" s="87"/>
      <c r="I1066" s="87"/>
      <c r="J1066" s="87"/>
      <c r="K1066" s="126"/>
      <c r="L1066" s="72"/>
      <c r="M1066" s="3"/>
      <c r="N1066" s="73"/>
      <c r="O1066" s="127">
        <f>IF(C1066=0,"",C1066/B1065)</f>
        <v>0.73684210526315785</v>
      </c>
      <c r="P1066" s="75">
        <v>14</v>
      </c>
      <c r="Q1066" s="128">
        <f t="shared" ref="Q1066:Q1073" si="148">IF(P1066=0,"",P1066/P1065)</f>
        <v>0.73684210526315785</v>
      </c>
      <c r="R1066" s="128">
        <f t="shared" ref="R1066:R1073" si="149">IF(P1066=0,"",100%-Q1066)</f>
        <v>0.26315789473684215</v>
      </c>
      <c r="S1066" s="131"/>
    </row>
    <row r="1067" spans="1:19" ht="15" customHeight="1">
      <c r="A1067" s="64">
        <v>2501</v>
      </c>
      <c r="B1067" s="87"/>
      <c r="C1067" s="87"/>
      <c r="D1067" s="87"/>
      <c r="E1067" s="87"/>
      <c r="F1067" s="87"/>
      <c r="G1067" s="87"/>
      <c r="H1067" s="87"/>
      <c r="I1067" s="87"/>
      <c r="J1067" s="87"/>
      <c r="K1067" s="126"/>
      <c r="L1067" s="72"/>
      <c r="M1067" s="3"/>
      <c r="N1067" s="73"/>
      <c r="O1067" s="127" t="str">
        <f>IF(D1067=0,"",D1067/C1066)</f>
        <v/>
      </c>
      <c r="P1067" s="75"/>
      <c r="Q1067" s="128" t="str">
        <f t="shared" si="148"/>
        <v/>
      </c>
      <c r="R1067" s="128" t="str">
        <f t="shared" si="149"/>
        <v/>
      </c>
      <c r="S1067" s="8">
        <f>P1067/P1065</f>
        <v>0</v>
      </c>
    </row>
    <row r="1068" spans="1:19" ht="15" customHeight="1">
      <c r="A1068" s="64">
        <v>2502</v>
      </c>
      <c r="B1068" s="87"/>
      <c r="C1068" s="87"/>
      <c r="D1068" s="87"/>
      <c r="E1068" s="87"/>
      <c r="F1068" s="87"/>
      <c r="G1068" s="87"/>
      <c r="H1068" s="87"/>
      <c r="I1068" s="87"/>
      <c r="J1068" s="87"/>
      <c r="K1068" s="126"/>
      <c r="L1068" s="72"/>
      <c r="M1068" s="3"/>
      <c r="N1068" s="73"/>
      <c r="O1068" s="127" t="str">
        <f>IF(E1068=0,"",E1068/D1067)</f>
        <v/>
      </c>
      <c r="P1068" s="75"/>
      <c r="Q1068" s="128" t="str">
        <f t="shared" si="148"/>
        <v/>
      </c>
      <c r="R1068" s="128" t="str">
        <f t="shared" si="149"/>
        <v/>
      </c>
      <c r="S1068" s="131"/>
    </row>
    <row r="1069" spans="1:19" ht="15" customHeight="1">
      <c r="A1069" s="64">
        <v>2601</v>
      </c>
      <c r="B1069" s="87"/>
      <c r="C1069" s="87"/>
      <c r="D1069" s="87"/>
      <c r="E1069" s="87"/>
      <c r="F1069" s="87"/>
      <c r="G1069" s="87"/>
      <c r="H1069" s="87"/>
      <c r="I1069" s="87"/>
      <c r="J1069" s="87"/>
      <c r="K1069" s="126"/>
      <c r="L1069" s="72"/>
      <c r="M1069" s="3"/>
      <c r="N1069" s="73"/>
      <c r="O1069" s="127" t="str">
        <f>IF(F1069=0,"",F1069/E1068)</f>
        <v/>
      </c>
      <c r="P1069" s="75"/>
      <c r="Q1069" s="128" t="str">
        <f t="shared" si="148"/>
        <v/>
      </c>
      <c r="R1069" s="128" t="str">
        <f t="shared" si="149"/>
        <v/>
      </c>
      <c r="S1069" s="131"/>
    </row>
    <row r="1070" spans="1:19" ht="15" customHeight="1">
      <c r="A1070" s="64">
        <v>2602</v>
      </c>
      <c r="B1070" s="87"/>
      <c r="C1070" s="87"/>
      <c r="D1070" s="87"/>
      <c r="E1070" s="87"/>
      <c r="F1070" s="87"/>
      <c r="G1070" s="87"/>
      <c r="H1070" s="87"/>
      <c r="I1070" s="87"/>
      <c r="J1070" s="87"/>
      <c r="K1070" s="126"/>
      <c r="L1070" s="72"/>
      <c r="M1070" s="3"/>
      <c r="N1070" s="73"/>
      <c r="O1070" s="127" t="str">
        <f>IF(G1070=0,"",G1070/F1069)</f>
        <v/>
      </c>
      <c r="P1070" s="75"/>
      <c r="Q1070" s="128" t="str">
        <f t="shared" si="148"/>
        <v/>
      </c>
      <c r="R1070" s="128" t="str">
        <f t="shared" si="149"/>
        <v/>
      </c>
      <c r="S1070" s="131"/>
    </row>
    <row r="1071" spans="1:19" ht="15" customHeight="1">
      <c r="A1071" s="64">
        <v>2701</v>
      </c>
      <c r="B1071" s="87"/>
      <c r="C1071" s="87"/>
      <c r="D1071" s="87"/>
      <c r="E1071" s="87"/>
      <c r="F1071" s="87"/>
      <c r="G1071" s="87"/>
      <c r="H1071" s="87"/>
      <c r="I1071" s="87"/>
      <c r="J1071" s="87"/>
      <c r="K1071" s="126"/>
      <c r="L1071" s="72"/>
      <c r="M1071" s="3"/>
      <c r="N1071" s="73"/>
      <c r="O1071" s="127" t="str">
        <f>IF(H1071=0,"",H1071/G1070)</f>
        <v/>
      </c>
      <c r="P1071" s="75"/>
      <c r="Q1071" s="128" t="str">
        <f t="shared" si="148"/>
        <v/>
      </c>
      <c r="R1071" s="128" t="str">
        <f t="shared" si="149"/>
        <v/>
      </c>
      <c r="S1071" s="131"/>
    </row>
    <row r="1072" spans="1:19" ht="15" customHeight="1">
      <c r="A1072" s="64">
        <v>2702</v>
      </c>
      <c r="B1072" s="87"/>
      <c r="C1072" s="87"/>
      <c r="D1072" s="87"/>
      <c r="E1072" s="87"/>
      <c r="F1072" s="87"/>
      <c r="G1072" s="87"/>
      <c r="H1072" s="87"/>
      <c r="I1072" s="87"/>
      <c r="J1072" s="87"/>
      <c r="K1072" s="126"/>
      <c r="L1072" s="72"/>
      <c r="M1072" s="3"/>
      <c r="N1072" s="73"/>
      <c r="O1072" s="127" t="str">
        <f>IF(I1072=0,"",I1072/H1071)</f>
        <v/>
      </c>
      <c r="P1072" s="75"/>
      <c r="Q1072" s="128" t="str">
        <f t="shared" si="148"/>
        <v/>
      </c>
      <c r="R1072" s="128" t="str">
        <f t="shared" si="149"/>
        <v/>
      </c>
      <c r="S1072" s="131"/>
    </row>
    <row r="1073" spans="1:19" ht="15" customHeight="1">
      <c r="A1073" s="64">
        <v>2801</v>
      </c>
      <c r="B1073" s="87"/>
      <c r="C1073" s="87"/>
      <c r="D1073" s="87"/>
      <c r="E1073" s="87"/>
      <c r="F1073" s="87"/>
      <c r="G1073" s="87"/>
      <c r="H1073" s="87"/>
      <c r="I1073" s="87"/>
      <c r="J1073" s="87"/>
      <c r="K1073" s="126"/>
      <c r="L1073" s="72"/>
      <c r="M1073" s="3"/>
      <c r="N1073" s="73"/>
      <c r="O1073" s="129" t="str">
        <f>IF(J1073=0,"",J1073/I1072)</f>
        <v/>
      </c>
      <c r="P1073" s="75"/>
      <c r="Q1073" s="130" t="str">
        <f t="shared" si="148"/>
        <v/>
      </c>
      <c r="R1073" s="130" t="str">
        <f t="shared" si="149"/>
        <v/>
      </c>
      <c r="S1073" s="131"/>
    </row>
    <row r="1074" spans="1:19" ht="15" customHeight="1">
      <c r="A1074" s="64">
        <v>2802</v>
      </c>
      <c r="B1074" s="87"/>
      <c r="C1074" s="87"/>
      <c r="D1074" s="87"/>
      <c r="E1074" s="87"/>
      <c r="F1074" s="87"/>
      <c r="G1074" s="87"/>
      <c r="H1074" s="87"/>
      <c r="I1074" s="87"/>
      <c r="J1074" s="87"/>
      <c r="K1074" s="126"/>
      <c r="L1074" s="72"/>
      <c r="M1074" s="3"/>
      <c r="N1074" s="30"/>
      <c r="O1074" s="80"/>
      <c r="P1074" s="81"/>
      <c r="Q1074" s="82"/>
      <c r="R1074" s="83"/>
      <c r="S1074" s="131"/>
    </row>
    <row r="1075" spans="1:19" ht="15" customHeight="1">
      <c r="A1075" s="64">
        <v>2901</v>
      </c>
      <c r="B1075" s="87"/>
      <c r="C1075" s="87"/>
      <c r="D1075" s="87"/>
      <c r="E1075" s="87"/>
      <c r="F1075" s="87"/>
      <c r="G1075" s="87"/>
      <c r="H1075" s="87"/>
      <c r="I1075" s="87"/>
      <c r="J1075" s="87"/>
      <c r="K1075" s="126"/>
      <c r="L1075" s="72"/>
      <c r="M1075" s="3"/>
      <c r="N1075" s="30"/>
      <c r="O1075" s="84"/>
      <c r="P1075" s="241"/>
      <c r="Q1075" s="86"/>
      <c r="R1075" s="84"/>
      <c r="S1075" s="131"/>
    </row>
    <row r="1076" spans="1:19" ht="15" customHeight="1">
      <c r="A1076" s="64">
        <v>2902</v>
      </c>
      <c r="B1076" s="87"/>
      <c r="C1076" s="87"/>
      <c r="D1076" s="87"/>
      <c r="E1076" s="87"/>
      <c r="F1076" s="87"/>
      <c r="G1076" s="87"/>
      <c r="H1076" s="87"/>
      <c r="I1076" s="87"/>
      <c r="J1076" s="87"/>
      <c r="K1076" s="126"/>
      <c r="L1076" s="72"/>
      <c r="M1076" s="3"/>
      <c r="N1076" s="30"/>
      <c r="O1076" s="84"/>
      <c r="P1076" s="241"/>
      <c r="Q1076" s="86"/>
      <c r="R1076" s="84"/>
      <c r="S1076" s="131"/>
    </row>
    <row r="1077" spans="1:19" ht="15" customHeight="1">
      <c r="A1077" s="64">
        <v>3001</v>
      </c>
      <c r="B1077" s="87"/>
      <c r="C1077" s="87"/>
      <c r="D1077" s="87"/>
      <c r="E1077" s="87"/>
      <c r="F1077" s="87"/>
      <c r="G1077" s="87"/>
      <c r="H1077" s="87"/>
      <c r="I1077" s="87"/>
      <c r="J1077" s="87"/>
      <c r="K1077" s="126"/>
      <c r="L1077" s="72"/>
      <c r="M1077" s="3"/>
      <c r="N1077" s="30"/>
      <c r="O1077" s="3"/>
      <c r="P1077" s="30"/>
      <c r="Q1077" s="23"/>
      <c r="R1077" s="84"/>
      <c r="S1077" s="131"/>
    </row>
    <row r="1078" spans="1:19" ht="15" customHeight="1">
      <c r="A1078" s="64">
        <v>3002</v>
      </c>
      <c r="B1078" s="87"/>
      <c r="C1078" s="87"/>
      <c r="D1078" s="87"/>
      <c r="E1078" s="87"/>
      <c r="F1078" s="87"/>
      <c r="G1078" s="87"/>
      <c r="H1078" s="87"/>
      <c r="I1078" s="87"/>
      <c r="J1078" s="87"/>
      <c r="K1078" s="126"/>
      <c r="L1078" s="72"/>
      <c r="M1078" s="3"/>
      <c r="N1078" s="30"/>
      <c r="O1078" s="89" t="s">
        <v>83</v>
      </c>
      <c r="P1078" s="90"/>
      <c r="Q1078" s="120" t="str">
        <f>IF(SUM(K1071:K1074)=0,"",SUM(K1071:K1074))</f>
        <v/>
      </c>
      <c r="R1078" s="92" t="s">
        <v>11</v>
      </c>
      <c r="S1078" s="131"/>
    </row>
    <row r="1079" spans="1:19" ht="15" customHeight="1">
      <c r="A1079" s="64">
        <v>3101</v>
      </c>
      <c r="B1079" s="87"/>
      <c r="C1079" s="87"/>
      <c r="D1079" s="87"/>
      <c r="E1079" s="87"/>
      <c r="F1079" s="87"/>
      <c r="G1079" s="87"/>
      <c r="H1079" s="87"/>
      <c r="I1079" s="87"/>
      <c r="J1079" s="87"/>
      <c r="K1079" s="126"/>
      <c r="L1079" s="72"/>
      <c r="M1079" s="3"/>
      <c r="N1079" s="30"/>
      <c r="O1079" s="93" t="s">
        <v>85</v>
      </c>
      <c r="P1079" s="94" t="str">
        <f>IF(P1078/B1065=0,"",P1078/B1065)</f>
        <v/>
      </c>
      <c r="Q1079" s="121" t="e">
        <f>IF(P1078/Q1078=0,"",P1078/Q1078)</f>
        <v>#VALUE!</v>
      </c>
      <c r="R1079" s="96" t="s">
        <v>86</v>
      </c>
      <c r="S1079" s="131"/>
    </row>
    <row r="1080" spans="1:19" ht="15" customHeight="1">
      <c r="A1080" s="64">
        <v>3102</v>
      </c>
      <c r="B1080" s="87"/>
      <c r="C1080" s="87"/>
      <c r="D1080" s="87"/>
      <c r="E1080" s="87"/>
      <c r="F1080" s="87"/>
      <c r="G1080" s="87"/>
      <c r="H1080" s="87"/>
      <c r="I1080" s="87"/>
      <c r="J1080" s="87"/>
      <c r="K1080" s="126"/>
      <c r="L1080" s="97"/>
      <c r="M1080" s="98"/>
      <c r="N1080" s="99"/>
      <c r="O1080" s="98"/>
      <c r="P1080" s="99"/>
      <c r="Q1080" s="99"/>
      <c r="R1080" s="122"/>
      <c r="S1080" s="131"/>
    </row>
    <row r="1081" spans="1:19" ht="15" customHeight="1">
      <c r="A1081" s="29"/>
      <c r="B1081" s="30"/>
      <c r="C1081" s="30"/>
      <c r="D1081" s="288" t="s">
        <v>111</v>
      </c>
      <c r="E1081" s="289"/>
      <c r="F1081" s="289"/>
      <c r="G1081" s="289"/>
      <c r="H1081" s="289"/>
      <c r="I1081" s="289"/>
      <c r="J1081" s="290"/>
      <c r="K1081" s="101">
        <f>SUM(K1065:K1077)</f>
        <v>0</v>
      </c>
      <c r="L1081" s="102">
        <f>((SUM(K1071:K1073))/B1065)</f>
        <v>0</v>
      </c>
      <c r="M1081" s="102" t="str">
        <f>IF(K1081=0,"",K1081/B1065)</f>
        <v/>
      </c>
      <c r="N1081" s="102" t="e">
        <f>M1081-L1081</f>
        <v>#VALUE!</v>
      </c>
      <c r="O1081" s="3"/>
      <c r="P1081" s="30"/>
      <c r="Q1081" s="23"/>
      <c r="R1081" s="3"/>
      <c r="S1081" s="131"/>
    </row>
    <row r="1082" spans="1:19" ht="15" customHeight="1">
      <c r="A1082" s="29"/>
      <c r="B1082" s="30"/>
      <c r="C1082" s="30"/>
      <c r="D1082" s="149"/>
      <c r="E1082" s="149"/>
      <c r="F1082" s="149"/>
      <c r="G1082" s="149"/>
      <c r="H1082" s="149"/>
      <c r="I1082" s="149"/>
      <c r="J1082" s="149"/>
      <c r="K1082" s="150"/>
      <c r="L1082" s="151"/>
      <c r="M1082" s="151"/>
      <c r="N1082" s="151"/>
      <c r="O1082" s="3"/>
      <c r="P1082" s="30"/>
      <c r="Q1082" s="23"/>
      <c r="R1082" s="3"/>
      <c r="S1082" s="131"/>
    </row>
    <row r="1083" spans="1:19" ht="15" customHeight="1">
      <c r="A1083" s="29"/>
      <c r="B1083" s="30"/>
      <c r="C1083" s="30"/>
      <c r="D1083" s="149"/>
      <c r="E1083" s="149"/>
      <c r="F1083" s="149"/>
      <c r="G1083" s="149"/>
      <c r="H1083" s="149"/>
      <c r="I1083" s="149"/>
      <c r="J1083" s="149"/>
      <c r="K1083" s="150"/>
      <c r="L1083" s="151"/>
      <c r="M1083" s="151"/>
      <c r="N1083" s="151"/>
      <c r="O1083" s="3"/>
      <c r="P1083" s="30"/>
      <c r="Q1083" s="23"/>
      <c r="R1083" s="3"/>
      <c r="S1083" s="131"/>
    </row>
    <row r="1084" spans="1:19" ht="15" customHeight="1">
      <c r="A1084" s="2"/>
      <c r="B1084" s="291" t="s">
        <v>99</v>
      </c>
      <c r="C1084" s="292"/>
      <c r="D1084" s="292"/>
      <c r="E1084" s="292"/>
      <c r="F1084" s="292"/>
      <c r="G1084" s="292"/>
      <c r="H1084" s="292"/>
      <c r="I1084" s="292"/>
      <c r="J1084" s="292"/>
      <c r="K1084" s="60" t="s">
        <v>146</v>
      </c>
      <c r="L1084" s="60"/>
      <c r="M1084" s="60"/>
      <c r="N1084" s="30"/>
      <c r="O1084" s="3"/>
      <c r="P1084" s="30"/>
      <c r="Q1084" s="30"/>
      <c r="R1084" s="30"/>
      <c r="S1084" s="131"/>
    </row>
    <row r="1085" spans="1:19" ht="15" customHeight="1">
      <c r="A1085" s="293" t="s">
        <v>10</v>
      </c>
      <c r="B1085" s="294" t="s">
        <v>100</v>
      </c>
      <c r="C1085" s="289"/>
      <c r="D1085" s="289"/>
      <c r="E1085" s="289"/>
      <c r="F1085" s="289"/>
      <c r="G1085" s="289"/>
      <c r="H1085" s="289"/>
      <c r="I1085" s="289"/>
      <c r="J1085" s="290"/>
      <c r="K1085" s="310" t="s">
        <v>11</v>
      </c>
      <c r="L1085" s="286" t="s">
        <v>3</v>
      </c>
      <c r="M1085" s="286" t="s">
        <v>4</v>
      </c>
      <c r="N1085" s="284" t="s">
        <v>5</v>
      </c>
      <c r="O1085" s="286" t="s">
        <v>6</v>
      </c>
      <c r="P1085" s="287" t="s">
        <v>7</v>
      </c>
      <c r="Q1085" s="287" t="s">
        <v>8</v>
      </c>
      <c r="R1085" s="286" t="s">
        <v>101</v>
      </c>
      <c r="S1085" s="131"/>
    </row>
    <row r="1086" spans="1:19" ht="15" customHeight="1">
      <c r="A1086" s="285"/>
      <c r="B1086" s="64" t="s">
        <v>102</v>
      </c>
      <c r="C1086" s="64" t="s">
        <v>103</v>
      </c>
      <c r="D1086" s="64" t="s">
        <v>104</v>
      </c>
      <c r="E1086" s="64" t="s">
        <v>105</v>
      </c>
      <c r="F1086" s="64" t="s">
        <v>106</v>
      </c>
      <c r="G1086" s="64" t="s">
        <v>107</v>
      </c>
      <c r="H1086" s="64" t="s">
        <v>108</v>
      </c>
      <c r="I1086" s="64" t="s">
        <v>109</v>
      </c>
      <c r="J1086" s="64" t="s">
        <v>110</v>
      </c>
      <c r="K1086" s="311"/>
      <c r="L1086" s="285"/>
      <c r="M1086" s="285"/>
      <c r="N1086" s="285"/>
      <c r="O1086" s="285"/>
      <c r="P1086" s="285"/>
      <c r="Q1086" s="285"/>
      <c r="R1086" s="285"/>
      <c r="S1086" s="131"/>
    </row>
    <row r="1087" spans="1:19" ht="15" customHeight="1">
      <c r="A1087" s="64">
        <v>2402</v>
      </c>
      <c r="B1087" s="181">
        <v>29</v>
      </c>
      <c r="C1087" s="87"/>
      <c r="D1087" s="87"/>
      <c r="E1087" s="87"/>
      <c r="F1087" s="87"/>
      <c r="G1087" s="87"/>
      <c r="H1087" s="87"/>
      <c r="I1087" s="87"/>
      <c r="J1087" s="87"/>
      <c r="K1087" s="126"/>
      <c r="L1087" s="67"/>
      <c r="M1087" s="49"/>
      <c r="N1087" s="68"/>
      <c r="O1087" s="107"/>
      <c r="P1087" s="70">
        <f>B1087</f>
        <v>29</v>
      </c>
      <c r="Q1087" s="108"/>
      <c r="R1087" s="107"/>
      <c r="S1087" s="131"/>
    </row>
    <row r="1088" spans="1:19" ht="15" customHeight="1">
      <c r="A1088" s="64">
        <v>2501</v>
      </c>
      <c r="B1088" s="87"/>
      <c r="C1088" s="87"/>
      <c r="D1088" s="87"/>
      <c r="E1088" s="87"/>
      <c r="F1088" s="87"/>
      <c r="G1088" s="87"/>
      <c r="H1088" s="87"/>
      <c r="I1088" s="87"/>
      <c r="J1088" s="87"/>
      <c r="K1088" s="126"/>
      <c r="L1088" s="72"/>
      <c r="M1088" s="3"/>
      <c r="N1088" s="73"/>
      <c r="O1088" s="127" t="str">
        <f>IF(C1088=0,"",C1088/B1087)</f>
        <v/>
      </c>
      <c r="P1088" s="75"/>
      <c r="Q1088" s="128" t="str">
        <f t="shared" ref="Q1088:Q1095" si="150">IF(P1088=0,"",P1088/P1087)</f>
        <v/>
      </c>
      <c r="R1088" s="128" t="str">
        <f t="shared" ref="R1088:R1095" si="151">IF(P1088=0,"",100%-Q1088)</f>
        <v/>
      </c>
      <c r="S1088" s="131"/>
    </row>
    <row r="1089" spans="1:19" ht="15" customHeight="1">
      <c r="A1089" s="64">
        <v>2502</v>
      </c>
      <c r="B1089" s="87"/>
      <c r="C1089" s="87"/>
      <c r="D1089" s="87"/>
      <c r="E1089" s="87"/>
      <c r="F1089" s="87"/>
      <c r="G1089" s="87"/>
      <c r="H1089" s="87"/>
      <c r="I1089" s="87"/>
      <c r="J1089" s="87"/>
      <c r="K1089" s="126"/>
      <c r="L1089" s="72"/>
      <c r="M1089" s="3"/>
      <c r="N1089" s="73"/>
      <c r="O1089" s="127" t="str">
        <f>IF(D1089=0,"",D1089/C1088)</f>
        <v/>
      </c>
      <c r="P1089" s="75"/>
      <c r="Q1089" s="128" t="str">
        <f t="shared" si="150"/>
        <v/>
      </c>
      <c r="R1089" s="128" t="str">
        <f t="shared" si="151"/>
        <v/>
      </c>
      <c r="S1089" s="8">
        <f>P1089/P1087</f>
        <v>0</v>
      </c>
    </row>
    <row r="1090" spans="1:19" ht="15" customHeight="1">
      <c r="A1090" s="64">
        <v>2601</v>
      </c>
      <c r="B1090" s="87"/>
      <c r="C1090" s="87"/>
      <c r="D1090" s="87"/>
      <c r="E1090" s="87"/>
      <c r="F1090" s="87"/>
      <c r="G1090" s="87"/>
      <c r="H1090" s="87"/>
      <c r="I1090" s="87"/>
      <c r="J1090" s="87"/>
      <c r="K1090" s="126"/>
      <c r="L1090" s="72"/>
      <c r="M1090" s="3"/>
      <c r="N1090" s="73"/>
      <c r="O1090" s="127" t="str">
        <f>IF(E1090=0,"",E1090/D1089)</f>
        <v/>
      </c>
      <c r="P1090" s="75"/>
      <c r="Q1090" s="128" t="str">
        <f t="shared" si="150"/>
        <v/>
      </c>
      <c r="R1090" s="128" t="str">
        <f t="shared" si="151"/>
        <v/>
      </c>
      <c r="S1090" s="131"/>
    </row>
    <row r="1091" spans="1:19" ht="15" customHeight="1">
      <c r="A1091" s="64">
        <v>2602</v>
      </c>
      <c r="B1091" s="87"/>
      <c r="C1091" s="87"/>
      <c r="D1091" s="87"/>
      <c r="E1091" s="87"/>
      <c r="F1091" s="87"/>
      <c r="G1091" s="87"/>
      <c r="H1091" s="87"/>
      <c r="I1091" s="87"/>
      <c r="J1091" s="87"/>
      <c r="K1091" s="126"/>
      <c r="L1091" s="72"/>
      <c r="M1091" s="3"/>
      <c r="N1091" s="73"/>
      <c r="O1091" s="127" t="str">
        <f>IF(F1091=0,"",F1091/E1090)</f>
        <v/>
      </c>
      <c r="P1091" s="75"/>
      <c r="Q1091" s="128" t="str">
        <f t="shared" si="150"/>
        <v/>
      </c>
      <c r="R1091" s="128" t="str">
        <f t="shared" si="151"/>
        <v/>
      </c>
      <c r="S1091" s="131"/>
    </row>
    <row r="1092" spans="1:19" ht="15" customHeight="1">
      <c r="A1092" s="64">
        <v>2701</v>
      </c>
      <c r="B1092" s="87"/>
      <c r="C1092" s="87"/>
      <c r="D1092" s="87"/>
      <c r="E1092" s="87"/>
      <c r="F1092" s="87"/>
      <c r="G1092" s="87"/>
      <c r="H1092" s="87"/>
      <c r="I1092" s="87"/>
      <c r="J1092" s="87"/>
      <c r="K1092" s="126"/>
      <c r="L1092" s="72"/>
      <c r="M1092" s="3"/>
      <c r="N1092" s="73"/>
      <c r="O1092" s="127" t="str">
        <f>IF(G1092=0,"",G1092/F1091)</f>
        <v/>
      </c>
      <c r="P1092" s="75"/>
      <c r="Q1092" s="128" t="str">
        <f t="shared" si="150"/>
        <v/>
      </c>
      <c r="R1092" s="128" t="str">
        <f t="shared" si="151"/>
        <v/>
      </c>
      <c r="S1092" s="131"/>
    </row>
    <row r="1093" spans="1:19" ht="15" customHeight="1">
      <c r="A1093" s="64">
        <v>2702</v>
      </c>
      <c r="B1093" s="87"/>
      <c r="C1093" s="87"/>
      <c r="D1093" s="87"/>
      <c r="E1093" s="87"/>
      <c r="F1093" s="87"/>
      <c r="G1093" s="87"/>
      <c r="H1093" s="87"/>
      <c r="I1093" s="87"/>
      <c r="J1093" s="87"/>
      <c r="K1093" s="126"/>
      <c r="L1093" s="72"/>
      <c r="M1093" s="3"/>
      <c r="N1093" s="73"/>
      <c r="O1093" s="127" t="str">
        <f>IF(H1093=0,"",H1093/G1092)</f>
        <v/>
      </c>
      <c r="P1093" s="75"/>
      <c r="Q1093" s="128" t="str">
        <f t="shared" si="150"/>
        <v/>
      </c>
      <c r="R1093" s="128" t="str">
        <f t="shared" si="151"/>
        <v/>
      </c>
      <c r="S1093" s="131"/>
    </row>
    <row r="1094" spans="1:19" ht="15" customHeight="1">
      <c r="A1094" s="64">
        <v>2801</v>
      </c>
      <c r="B1094" s="87"/>
      <c r="C1094" s="87"/>
      <c r="D1094" s="87"/>
      <c r="E1094" s="87"/>
      <c r="F1094" s="87"/>
      <c r="G1094" s="87"/>
      <c r="H1094" s="87"/>
      <c r="I1094" s="87"/>
      <c r="J1094" s="87"/>
      <c r="K1094" s="126"/>
      <c r="L1094" s="72"/>
      <c r="M1094" s="3"/>
      <c r="N1094" s="73"/>
      <c r="O1094" s="127" t="str">
        <f>IF(I1094=0,"",I1094/H1093)</f>
        <v/>
      </c>
      <c r="P1094" s="75"/>
      <c r="Q1094" s="128" t="str">
        <f t="shared" si="150"/>
        <v/>
      </c>
      <c r="R1094" s="128" t="str">
        <f t="shared" si="151"/>
        <v/>
      </c>
      <c r="S1094" s="131"/>
    </row>
    <row r="1095" spans="1:19" ht="15" customHeight="1">
      <c r="A1095" s="64">
        <v>2802</v>
      </c>
      <c r="B1095" s="87"/>
      <c r="C1095" s="87"/>
      <c r="D1095" s="87"/>
      <c r="E1095" s="87"/>
      <c r="F1095" s="87"/>
      <c r="G1095" s="87"/>
      <c r="H1095" s="87"/>
      <c r="I1095" s="87"/>
      <c r="J1095" s="87"/>
      <c r="K1095" s="126"/>
      <c r="L1095" s="72"/>
      <c r="M1095" s="3"/>
      <c r="N1095" s="73"/>
      <c r="O1095" s="129" t="str">
        <f>IF(J1095=0,"",J1095/I1094)</f>
        <v/>
      </c>
      <c r="P1095" s="75"/>
      <c r="Q1095" s="130" t="str">
        <f t="shared" si="150"/>
        <v/>
      </c>
      <c r="R1095" s="130" t="str">
        <f t="shared" si="151"/>
        <v/>
      </c>
      <c r="S1095" s="131"/>
    </row>
    <row r="1096" spans="1:19" ht="15" customHeight="1">
      <c r="A1096" s="64">
        <v>2901</v>
      </c>
      <c r="B1096" s="87"/>
      <c r="C1096" s="87"/>
      <c r="D1096" s="87"/>
      <c r="E1096" s="87"/>
      <c r="F1096" s="87"/>
      <c r="G1096" s="87"/>
      <c r="H1096" s="87"/>
      <c r="I1096" s="87"/>
      <c r="J1096" s="87"/>
      <c r="K1096" s="126"/>
      <c r="L1096" s="72"/>
      <c r="M1096" s="3"/>
      <c r="N1096" s="30"/>
      <c r="O1096" s="80"/>
      <c r="P1096" s="81"/>
      <c r="Q1096" s="82"/>
      <c r="R1096" s="83"/>
      <c r="S1096" s="131"/>
    </row>
    <row r="1097" spans="1:19" ht="15" customHeight="1">
      <c r="A1097" s="64">
        <v>2902</v>
      </c>
      <c r="B1097" s="87"/>
      <c r="C1097" s="87"/>
      <c r="D1097" s="87"/>
      <c r="E1097" s="87"/>
      <c r="F1097" s="87"/>
      <c r="G1097" s="87"/>
      <c r="H1097" s="87"/>
      <c r="I1097" s="87"/>
      <c r="J1097" s="87"/>
      <c r="K1097" s="126"/>
      <c r="L1097" s="72"/>
      <c r="M1097" s="3"/>
      <c r="N1097" s="30"/>
      <c r="O1097" s="84"/>
      <c r="P1097" s="241"/>
      <c r="Q1097" s="86"/>
      <c r="R1097" s="84"/>
      <c r="S1097" s="131"/>
    </row>
    <row r="1098" spans="1:19" ht="15" customHeight="1">
      <c r="A1098" s="64">
        <v>3001</v>
      </c>
      <c r="B1098" s="87"/>
      <c r="C1098" s="87"/>
      <c r="D1098" s="87"/>
      <c r="E1098" s="87"/>
      <c r="F1098" s="87"/>
      <c r="G1098" s="87"/>
      <c r="H1098" s="87"/>
      <c r="I1098" s="87"/>
      <c r="J1098" s="87"/>
      <c r="K1098" s="126"/>
      <c r="L1098" s="72"/>
      <c r="M1098" s="3"/>
      <c r="N1098" s="30"/>
      <c r="O1098" s="84"/>
      <c r="P1098" s="241"/>
      <c r="Q1098" s="86"/>
      <c r="R1098" s="84"/>
      <c r="S1098" s="131"/>
    </row>
    <row r="1099" spans="1:19" ht="15" customHeight="1">
      <c r="A1099" s="64">
        <v>3002</v>
      </c>
      <c r="B1099" s="87"/>
      <c r="C1099" s="87"/>
      <c r="D1099" s="87"/>
      <c r="E1099" s="87"/>
      <c r="F1099" s="87"/>
      <c r="G1099" s="87"/>
      <c r="H1099" s="87"/>
      <c r="I1099" s="87"/>
      <c r="J1099" s="87"/>
      <c r="K1099" s="126"/>
      <c r="L1099" s="72"/>
      <c r="M1099" s="3"/>
      <c r="N1099" s="30"/>
      <c r="O1099" s="3"/>
      <c r="P1099" s="30"/>
      <c r="Q1099" s="23"/>
      <c r="R1099" s="84"/>
      <c r="S1099" s="131"/>
    </row>
    <row r="1100" spans="1:19" ht="15" customHeight="1">
      <c r="A1100" s="64">
        <v>3101</v>
      </c>
      <c r="B1100" s="87"/>
      <c r="C1100" s="87"/>
      <c r="D1100" s="87"/>
      <c r="E1100" s="87"/>
      <c r="F1100" s="87"/>
      <c r="G1100" s="87"/>
      <c r="H1100" s="87"/>
      <c r="I1100" s="87"/>
      <c r="J1100" s="87"/>
      <c r="K1100" s="126"/>
      <c r="L1100" s="72"/>
      <c r="M1100" s="3"/>
      <c r="N1100" s="30"/>
      <c r="O1100" s="89" t="s">
        <v>83</v>
      </c>
      <c r="P1100" s="90"/>
      <c r="Q1100" s="120" t="str">
        <f>IF(SUM(K1093:K1096)=0,"",SUM(K1093:K1096))</f>
        <v/>
      </c>
      <c r="R1100" s="92" t="s">
        <v>11</v>
      </c>
      <c r="S1100" s="131"/>
    </row>
    <row r="1101" spans="1:19" ht="15" customHeight="1">
      <c r="A1101" s="64">
        <v>3102</v>
      </c>
      <c r="B1101" s="87"/>
      <c r="C1101" s="87"/>
      <c r="D1101" s="87"/>
      <c r="E1101" s="87"/>
      <c r="F1101" s="87"/>
      <c r="G1101" s="87"/>
      <c r="H1101" s="87"/>
      <c r="I1101" s="87"/>
      <c r="J1101" s="87"/>
      <c r="K1101" s="126"/>
      <c r="L1101" s="72"/>
      <c r="M1101" s="3"/>
      <c r="N1101" s="30"/>
      <c r="O1101" s="93" t="s">
        <v>85</v>
      </c>
      <c r="P1101" s="94" t="str">
        <f>IF(P1100/B1087=0,"",P1100/B1087)</f>
        <v/>
      </c>
      <c r="Q1101" s="121" t="e">
        <f>IF(P1100/Q1100=0,"",P1100/Q1100)</f>
        <v>#VALUE!</v>
      </c>
      <c r="R1101" s="96" t="s">
        <v>86</v>
      </c>
      <c r="S1101" s="131"/>
    </row>
    <row r="1102" spans="1:19" ht="15" customHeight="1">
      <c r="A1102" s="64">
        <v>3201</v>
      </c>
      <c r="B1102" s="87"/>
      <c r="C1102" s="87"/>
      <c r="D1102" s="87"/>
      <c r="E1102" s="87"/>
      <c r="F1102" s="87"/>
      <c r="G1102" s="87"/>
      <c r="H1102" s="87"/>
      <c r="I1102" s="87"/>
      <c r="J1102" s="87"/>
      <c r="K1102" s="126"/>
      <c r="L1102" s="97"/>
      <c r="M1102" s="98"/>
      <c r="N1102" s="99"/>
      <c r="O1102" s="98"/>
      <c r="P1102" s="99"/>
      <c r="Q1102" s="99"/>
      <c r="R1102" s="122"/>
      <c r="S1102" s="131"/>
    </row>
    <row r="1103" spans="1:19" ht="15" customHeight="1">
      <c r="A1103" s="29"/>
      <c r="B1103" s="30"/>
      <c r="C1103" s="30"/>
      <c r="D1103" s="288" t="s">
        <v>111</v>
      </c>
      <c r="E1103" s="289"/>
      <c r="F1103" s="289"/>
      <c r="G1103" s="289"/>
      <c r="H1103" s="289"/>
      <c r="I1103" s="289"/>
      <c r="J1103" s="290"/>
      <c r="K1103" s="101">
        <f>SUM(K1087:K1099)</f>
        <v>0</v>
      </c>
      <c r="L1103" s="102">
        <f>((SUM(K1093:K1095))/B1087)</f>
        <v>0</v>
      </c>
      <c r="M1103" s="102" t="str">
        <f>IF(K1103=0,"",K1103/B1087)</f>
        <v/>
      </c>
      <c r="N1103" s="102" t="e">
        <f>M1103-L1103</f>
        <v>#VALUE!</v>
      </c>
      <c r="O1103" s="3"/>
      <c r="P1103" s="30"/>
      <c r="Q1103" s="23"/>
      <c r="R1103" s="3"/>
      <c r="S1103" s="131"/>
    </row>
    <row r="1104" spans="1:19" ht="15" customHeight="1">
      <c r="A1104" s="29"/>
      <c r="B1104" s="30"/>
      <c r="C1104" s="30"/>
      <c r="D1104" s="149"/>
      <c r="E1104" s="149"/>
      <c r="F1104" s="149"/>
      <c r="G1104" s="149"/>
      <c r="H1104" s="149"/>
      <c r="I1104" s="149"/>
      <c r="J1104" s="149"/>
      <c r="K1104" s="150"/>
      <c r="L1104" s="151"/>
      <c r="M1104" s="151"/>
      <c r="N1104" s="151"/>
      <c r="O1104" s="3"/>
      <c r="P1104" s="30"/>
      <c r="Q1104" s="23"/>
      <c r="R1104" s="3"/>
      <c r="S1104" s="131"/>
    </row>
    <row r="1105" spans="1:19" ht="15" customHeight="1">
      <c r="A1105" s="29"/>
      <c r="B1105" s="30"/>
      <c r="C1105" s="30"/>
      <c r="D1105" s="149"/>
      <c r="E1105" s="149"/>
      <c r="F1105" s="149"/>
      <c r="G1105" s="149"/>
      <c r="H1105" s="149"/>
      <c r="I1105" s="149"/>
      <c r="J1105" s="149"/>
      <c r="K1105" s="150"/>
      <c r="L1105" s="151"/>
      <c r="M1105" s="151"/>
      <c r="N1105" s="151"/>
      <c r="O1105" s="3"/>
      <c r="P1105" s="30"/>
      <c r="Q1105" s="23"/>
      <c r="R1105" s="3"/>
      <c r="S1105" s="131"/>
    </row>
    <row r="1106" spans="1:19" ht="15" customHeight="1">
      <c r="A1106" s="29"/>
      <c r="B1106" s="30"/>
      <c r="C1106" s="30"/>
      <c r="D1106" s="149"/>
      <c r="E1106" s="149"/>
      <c r="F1106" s="149"/>
      <c r="G1106" s="149"/>
      <c r="H1106" s="149"/>
      <c r="I1106" s="149"/>
      <c r="J1106" s="149"/>
      <c r="K1106" s="150"/>
      <c r="L1106" s="151"/>
      <c r="M1106" s="151"/>
      <c r="N1106" s="151"/>
      <c r="O1106" s="3"/>
      <c r="P1106" s="30"/>
      <c r="Q1106" s="23"/>
      <c r="R1106" s="3"/>
      <c r="S1106" s="131"/>
    </row>
    <row r="1107" spans="1:19" ht="15" customHeight="1">
      <c r="A1107" s="29"/>
      <c r="B1107" s="30"/>
      <c r="C1107" s="30"/>
      <c r="D1107" s="149"/>
      <c r="E1107" s="149"/>
      <c r="F1107" s="149"/>
      <c r="G1107" s="149"/>
      <c r="H1107" s="149"/>
      <c r="I1107" s="149"/>
      <c r="J1107" s="149"/>
      <c r="K1107" s="150"/>
      <c r="L1107" s="151"/>
      <c r="M1107" s="151"/>
      <c r="N1107" s="151"/>
      <c r="O1107" s="3"/>
      <c r="P1107" s="30"/>
      <c r="Q1107" s="23"/>
      <c r="R1107" s="3"/>
      <c r="S1107" s="131"/>
    </row>
    <row r="1108" spans="1:19" ht="15" customHeight="1">
      <c r="A1108" s="29"/>
      <c r="B1108" s="30"/>
      <c r="C1108" s="30"/>
      <c r="D1108" s="149"/>
      <c r="E1108" s="149"/>
      <c r="F1108" s="149"/>
      <c r="G1108" s="149"/>
      <c r="H1108" s="149"/>
      <c r="I1108" s="149"/>
      <c r="J1108" s="149"/>
      <c r="K1108" s="150"/>
      <c r="L1108" s="151"/>
      <c r="M1108" s="151"/>
      <c r="N1108" s="151"/>
      <c r="O1108" s="3"/>
      <c r="P1108" s="30"/>
      <c r="Q1108" s="23"/>
      <c r="R1108" s="3"/>
      <c r="S1108" s="131"/>
    </row>
    <row r="1109" spans="1:19" ht="15" customHeight="1">
      <c r="A1109" s="29"/>
      <c r="B1109" s="30"/>
      <c r="C1109" s="30"/>
      <c r="D1109" s="149"/>
      <c r="E1109" s="149"/>
      <c r="F1109" s="149"/>
      <c r="G1109" s="149"/>
      <c r="H1109" s="149"/>
      <c r="I1109" s="149"/>
      <c r="J1109" s="149"/>
      <c r="K1109" s="150"/>
      <c r="L1109" s="151"/>
      <c r="M1109" s="151"/>
      <c r="N1109" s="151"/>
      <c r="O1109" s="3"/>
      <c r="P1109" s="30"/>
      <c r="Q1109" s="23"/>
      <c r="R1109" s="3"/>
      <c r="S1109" s="131"/>
    </row>
    <row r="1110" spans="1:19" ht="15" customHeight="1">
      <c r="A1110" s="29"/>
      <c r="B1110" s="30"/>
      <c r="C1110" s="30"/>
      <c r="D1110" s="149"/>
      <c r="E1110" s="149"/>
      <c r="F1110" s="149"/>
      <c r="G1110" s="149"/>
      <c r="H1110" s="149"/>
      <c r="I1110" s="149"/>
      <c r="J1110" s="149"/>
      <c r="K1110" s="150"/>
      <c r="L1110" s="151"/>
      <c r="M1110" s="151"/>
      <c r="N1110" s="151"/>
      <c r="O1110" s="3"/>
      <c r="P1110" s="30"/>
      <c r="Q1110" s="23"/>
      <c r="R1110" s="3"/>
      <c r="S1110" s="131"/>
    </row>
    <row r="1111" spans="1:19" ht="15" customHeight="1">
      <c r="A1111" s="29"/>
      <c r="B1111" s="30"/>
      <c r="C1111" s="30"/>
      <c r="D1111" s="149"/>
      <c r="E1111" s="149"/>
      <c r="F1111" s="149"/>
      <c r="G1111" s="149"/>
      <c r="H1111" s="149"/>
      <c r="I1111" s="149"/>
      <c r="J1111" s="149"/>
      <c r="K1111" s="150"/>
      <c r="L1111" s="151"/>
      <c r="M1111" s="151"/>
      <c r="N1111" s="151"/>
      <c r="O1111" s="3"/>
      <c r="P1111" s="30"/>
      <c r="Q1111" s="23"/>
      <c r="R1111" s="3"/>
      <c r="S1111" s="131"/>
    </row>
    <row r="1112" spans="1:19" ht="15" customHeight="1">
      <c r="A1112" s="29"/>
      <c r="B1112" s="30"/>
      <c r="C1112" s="30"/>
      <c r="D1112" s="149"/>
      <c r="E1112" s="149"/>
      <c r="F1112" s="149"/>
      <c r="G1112" s="149"/>
      <c r="H1112" s="149"/>
      <c r="I1112" s="149"/>
      <c r="J1112" s="149"/>
      <c r="K1112" s="150"/>
      <c r="L1112" s="151"/>
      <c r="M1112" s="151"/>
      <c r="N1112" s="151"/>
      <c r="O1112" s="3"/>
      <c r="P1112" s="30"/>
      <c r="Q1112" s="23"/>
      <c r="R1112" s="3"/>
      <c r="S1112" s="131"/>
    </row>
    <row r="1113" spans="1:19" ht="15" customHeight="1">
      <c r="A1113" s="29"/>
      <c r="B1113" s="30"/>
      <c r="C1113" s="30"/>
      <c r="D1113" s="149"/>
      <c r="E1113" s="149"/>
      <c r="F1113" s="149"/>
      <c r="G1113" s="149"/>
      <c r="H1113" s="149"/>
      <c r="I1113" s="149"/>
      <c r="J1113" s="149"/>
      <c r="K1113" s="150"/>
      <c r="L1113" s="151"/>
      <c r="M1113" s="151"/>
      <c r="N1113" s="151"/>
      <c r="O1113" s="3"/>
      <c r="P1113" s="30"/>
      <c r="Q1113" s="23"/>
      <c r="R1113" s="3"/>
      <c r="S1113" s="131"/>
    </row>
    <row r="1114" spans="1:19" ht="15" customHeight="1">
      <c r="A1114" s="29"/>
      <c r="B1114" s="30"/>
      <c r="C1114" s="30"/>
      <c r="D1114" s="149"/>
      <c r="E1114" s="149"/>
      <c r="F1114" s="149"/>
      <c r="G1114" s="149"/>
      <c r="H1114" s="149"/>
      <c r="I1114" s="149"/>
      <c r="J1114" s="149"/>
      <c r="K1114" s="150"/>
      <c r="L1114" s="151"/>
      <c r="M1114" s="151"/>
      <c r="N1114" s="151"/>
      <c r="O1114" s="3"/>
      <c r="P1114" s="30"/>
      <c r="Q1114" s="23"/>
      <c r="R1114" s="3"/>
      <c r="S1114" s="131"/>
    </row>
    <row r="1115" spans="1:19" ht="15" customHeight="1">
      <c r="A1115" s="29"/>
      <c r="B1115" s="30"/>
      <c r="C1115" s="30"/>
      <c r="D1115" s="149"/>
      <c r="E1115" s="149"/>
      <c r="F1115" s="149"/>
      <c r="G1115" s="149"/>
      <c r="H1115" s="149"/>
      <c r="I1115" s="149"/>
      <c r="J1115" s="149"/>
      <c r="K1115" s="150"/>
      <c r="L1115" s="151"/>
      <c r="M1115" s="151"/>
      <c r="N1115" s="151"/>
      <c r="O1115" s="3"/>
      <c r="P1115" s="30"/>
      <c r="Q1115" s="23"/>
      <c r="R1115" s="3"/>
      <c r="S1115" s="131"/>
    </row>
    <row r="1116" spans="1:19" ht="15" customHeight="1">
      <c r="A1116" s="29"/>
      <c r="B1116" s="30"/>
      <c r="C1116" s="30"/>
      <c r="D1116" s="149"/>
      <c r="E1116" s="149"/>
      <c r="F1116" s="149"/>
      <c r="G1116" s="149"/>
      <c r="H1116" s="149"/>
      <c r="I1116" s="149"/>
      <c r="J1116" s="149"/>
      <c r="K1116" s="150"/>
      <c r="L1116" s="151"/>
      <c r="M1116" s="151"/>
      <c r="N1116" s="151"/>
      <c r="O1116" s="3"/>
      <c r="P1116" s="30"/>
      <c r="Q1116" s="23"/>
      <c r="R1116" s="3"/>
      <c r="S1116" s="131"/>
    </row>
    <row r="1117" spans="1:19" ht="15" customHeight="1">
      <c r="A1117" s="29"/>
      <c r="B1117" s="30"/>
      <c r="C1117" s="30"/>
      <c r="D1117" s="149"/>
      <c r="E1117" s="149"/>
      <c r="F1117" s="149"/>
      <c r="G1117" s="149"/>
      <c r="H1117" s="149"/>
      <c r="I1117" s="149"/>
      <c r="J1117" s="149"/>
      <c r="K1117" s="150"/>
      <c r="L1117" s="151"/>
      <c r="M1117" s="151"/>
      <c r="N1117" s="151"/>
      <c r="O1117" s="3"/>
      <c r="P1117" s="30"/>
      <c r="Q1117" s="23"/>
      <c r="R1117" s="3"/>
      <c r="S1117" s="131"/>
    </row>
    <row r="1118" spans="1:19" ht="15" customHeight="1">
      <c r="A1118" s="29"/>
      <c r="B1118" s="30"/>
      <c r="C1118" s="30"/>
      <c r="D1118" s="149"/>
      <c r="E1118" s="149"/>
      <c r="F1118" s="149"/>
      <c r="G1118" s="149"/>
      <c r="H1118" s="149"/>
      <c r="I1118" s="149"/>
      <c r="J1118" s="149"/>
      <c r="K1118" s="150"/>
      <c r="L1118" s="151"/>
      <c r="M1118" s="151"/>
      <c r="N1118" s="151"/>
      <c r="O1118" s="3"/>
      <c r="P1118" s="30"/>
      <c r="Q1118" s="23"/>
      <c r="R1118" s="3"/>
      <c r="S1118" s="131"/>
    </row>
    <row r="1119" spans="1:19" ht="15" customHeight="1">
      <c r="A1119" s="29"/>
      <c r="B1119" s="30"/>
      <c r="C1119" s="30"/>
      <c r="D1119" s="149"/>
      <c r="E1119" s="149"/>
      <c r="F1119" s="149"/>
      <c r="G1119" s="149"/>
      <c r="H1119" s="149"/>
      <c r="I1119" s="149"/>
      <c r="J1119" s="149"/>
      <c r="K1119" s="150"/>
      <c r="L1119" s="151"/>
      <c r="M1119" s="151"/>
      <c r="N1119" s="151"/>
      <c r="O1119" s="3"/>
      <c r="P1119" s="30"/>
      <c r="Q1119" s="23"/>
      <c r="R1119" s="3"/>
      <c r="S1119" s="131"/>
    </row>
    <row r="1120" spans="1:19" ht="15" customHeight="1">
      <c r="A1120" s="29"/>
      <c r="B1120" s="30"/>
      <c r="C1120" s="30"/>
      <c r="D1120" s="149"/>
      <c r="E1120" s="149"/>
      <c r="F1120" s="149"/>
      <c r="G1120" s="149"/>
      <c r="H1120" s="149"/>
      <c r="I1120" s="149"/>
      <c r="J1120" s="149"/>
      <c r="K1120" s="150"/>
      <c r="L1120" s="151"/>
      <c r="M1120" s="151"/>
      <c r="N1120" s="151"/>
      <c r="O1120" s="3"/>
      <c r="P1120" s="30"/>
      <c r="Q1120" s="23"/>
      <c r="R1120" s="3"/>
      <c r="S1120" s="131"/>
    </row>
    <row r="1121" spans="1:19" ht="15" customHeight="1">
      <c r="A1121" s="29"/>
      <c r="B1121" s="30"/>
      <c r="C1121" s="30"/>
      <c r="D1121" s="149"/>
      <c r="E1121" s="149"/>
      <c r="F1121" s="149"/>
      <c r="G1121" s="149"/>
      <c r="H1121" s="149"/>
      <c r="I1121" s="149"/>
      <c r="J1121" s="149"/>
      <c r="K1121" s="150"/>
      <c r="L1121" s="151"/>
      <c r="M1121" s="151"/>
      <c r="N1121" s="151"/>
      <c r="O1121" s="3"/>
      <c r="P1121" s="30"/>
      <c r="Q1121" s="23"/>
      <c r="R1121" s="3"/>
      <c r="S1121" s="131"/>
    </row>
    <row r="1122" spans="1:19" ht="15" customHeight="1">
      <c r="A1122" s="29"/>
      <c r="B1122" s="30"/>
      <c r="C1122" s="30"/>
      <c r="D1122" s="149"/>
      <c r="E1122" s="149"/>
      <c r="F1122" s="149"/>
      <c r="G1122" s="149"/>
      <c r="H1122" s="149"/>
      <c r="I1122" s="149"/>
      <c r="J1122" s="149"/>
      <c r="K1122" s="150"/>
      <c r="L1122" s="151"/>
      <c r="M1122" s="151"/>
      <c r="N1122" s="151"/>
      <c r="O1122" s="3"/>
      <c r="P1122" s="30"/>
      <c r="Q1122" s="23"/>
      <c r="R1122" s="3"/>
      <c r="S1122" s="131"/>
    </row>
    <row r="1123" spans="1:19" ht="15" customHeight="1">
      <c r="A1123" s="29"/>
      <c r="B1123" s="30"/>
      <c r="C1123" s="30"/>
      <c r="D1123" s="149"/>
      <c r="E1123" s="149"/>
      <c r="F1123" s="149"/>
      <c r="G1123" s="149"/>
      <c r="H1123" s="149"/>
      <c r="I1123" s="149"/>
      <c r="J1123" s="149"/>
      <c r="K1123" s="150"/>
      <c r="L1123" s="151"/>
      <c r="M1123" s="151"/>
      <c r="N1123" s="151"/>
      <c r="O1123" s="3"/>
      <c r="P1123" s="30"/>
      <c r="Q1123" s="23"/>
      <c r="R1123" s="3"/>
      <c r="S1123" s="131"/>
    </row>
    <row r="1124" spans="1:19" ht="15" customHeight="1">
      <c r="A1124" s="29"/>
      <c r="B1124" s="30"/>
      <c r="C1124" s="30"/>
      <c r="D1124" s="149"/>
      <c r="E1124" s="149"/>
      <c r="F1124" s="149"/>
      <c r="G1124" s="149"/>
      <c r="H1124" s="149"/>
      <c r="I1124" s="149"/>
      <c r="J1124" s="149"/>
      <c r="K1124" s="150"/>
      <c r="L1124" s="151"/>
      <c r="M1124" s="151"/>
      <c r="N1124" s="151"/>
      <c r="O1124" s="3"/>
      <c r="P1124" s="30"/>
      <c r="Q1124" s="23"/>
      <c r="R1124" s="3"/>
      <c r="S1124" s="131"/>
    </row>
    <row r="1125" spans="1:19" ht="15" customHeight="1">
      <c r="A1125" s="29"/>
      <c r="B1125" s="30"/>
      <c r="C1125" s="30"/>
      <c r="D1125" s="149"/>
      <c r="E1125" s="149"/>
      <c r="F1125" s="149"/>
      <c r="G1125" s="149"/>
      <c r="H1125" s="149"/>
      <c r="I1125" s="149"/>
      <c r="J1125" s="149"/>
      <c r="K1125" s="150"/>
      <c r="L1125" s="151"/>
      <c r="M1125" s="151"/>
      <c r="N1125" s="151"/>
      <c r="O1125" s="3"/>
      <c r="P1125" s="30"/>
      <c r="Q1125" s="23"/>
      <c r="R1125" s="3"/>
      <c r="S1125" s="131"/>
    </row>
    <row r="1126" spans="1:19" ht="15" customHeight="1">
      <c r="A1126" s="29"/>
      <c r="B1126" s="30"/>
      <c r="C1126" s="30"/>
      <c r="D1126" s="149"/>
      <c r="E1126" s="149"/>
      <c r="F1126" s="149"/>
      <c r="G1126" s="149"/>
      <c r="H1126" s="149"/>
      <c r="I1126" s="149"/>
      <c r="J1126" s="149"/>
      <c r="K1126" s="150"/>
      <c r="L1126" s="151"/>
      <c r="M1126" s="151"/>
      <c r="N1126" s="151"/>
      <c r="O1126" s="3"/>
      <c r="P1126" s="30"/>
      <c r="Q1126" s="23"/>
      <c r="R1126" s="3"/>
      <c r="S1126" s="131"/>
    </row>
    <row r="1127" spans="1:19" ht="15" customHeight="1">
      <c r="A1127" s="29"/>
      <c r="B1127" s="30"/>
      <c r="C1127" s="30"/>
      <c r="D1127" s="149"/>
      <c r="E1127" s="149"/>
      <c r="F1127" s="149"/>
      <c r="G1127" s="149"/>
      <c r="H1127" s="149"/>
      <c r="I1127" s="149"/>
      <c r="J1127" s="149"/>
      <c r="K1127" s="150"/>
      <c r="L1127" s="151"/>
      <c r="M1127" s="151"/>
      <c r="N1127" s="151"/>
      <c r="O1127" s="3"/>
      <c r="P1127" s="30"/>
      <c r="Q1127" s="23"/>
      <c r="R1127" s="3"/>
      <c r="S1127" s="131"/>
    </row>
    <row r="1128" spans="1:19" ht="15" customHeight="1">
      <c r="A1128" s="29"/>
      <c r="B1128" s="30"/>
      <c r="C1128" s="30"/>
      <c r="D1128" s="149"/>
      <c r="E1128" s="149"/>
      <c r="F1128" s="149"/>
      <c r="G1128" s="149"/>
      <c r="H1128" s="149"/>
      <c r="I1128" s="149"/>
      <c r="J1128" s="149"/>
      <c r="K1128" s="150"/>
      <c r="L1128" s="151"/>
      <c r="M1128" s="151"/>
      <c r="N1128" s="151"/>
      <c r="O1128" s="3"/>
      <c r="P1128" s="30"/>
      <c r="Q1128" s="23"/>
      <c r="R1128" s="3"/>
      <c r="S1128" s="131"/>
    </row>
    <row r="1129" spans="1:19" ht="15" customHeight="1">
      <c r="A1129" s="29"/>
      <c r="B1129" s="30"/>
      <c r="C1129" s="30"/>
      <c r="D1129" s="149"/>
      <c r="E1129" s="149"/>
      <c r="F1129" s="149"/>
      <c r="G1129" s="149"/>
      <c r="H1129" s="149"/>
      <c r="I1129" s="149"/>
      <c r="J1129" s="149"/>
      <c r="K1129" s="150"/>
      <c r="L1129" s="151"/>
      <c r="M1129" s="151"/>
      <c r="N1129" s="151"/>
      <c r="O1129" s="3"/>
      <c r="P1129" s="30"/>
      <c r="Q1129" s="23"/>
      <c r="R1129" s="3"/>
      <c r="S1129" s="131"/>
    </row>
    <row r="1130" spans="1:19" ht="15" customHeight="1">
      <c r="A1130" s="29"/>
      <c r="B1130" s="30"/>
      <c r="C1130" s="30"/>
      <c r="D1130" s="149"/>
      <c r="E1130" s="149"/>
      <c r="F1130" s="149"/>
      <c r="G1130" s="149"/>
      <c r="H1130" s="149"/>
      <c r="I1130" s="149"/>
      <c r="J1130" s="149"/>
      <c r="K1130" s="150"/>
      <c r="L1130" s="151"/>
      <c r="M1130" s="151"/>
      <c r="N1130" s="151"/>
      <c r="O1130" s="3"/>
      <c r="P1130" s="30"/>
      <c r="Q1130" s="23"/>
      <c r="R1130" s="3"/>
      <c r="S1130" s="131"/>
    </row>
    <row r="1131" spans="1:19" ht="15" customHeight="1">
      <c r="A1131" s="29"/>
      <c r="B1131" s="30"/>
      <c r="C1131" s="30"/>
      <c r="D1131" s="149"/>
      <c r="E1131" s="149"/>
      <c r="F1131" s="149"/>
      <c r="G1131" s="149"/>
      <c r="H1131" s="149"/>
      <c r="I1131" s="149"/>
      <c r="J1131" s="149"/>
      <c r="K1131" s="150"/>
      <c r="L1131" s="151"/>
      <c r="M1131" s="151"/>
      <c r="N1131" s="151"/>
      <c r="O1131" s="3"/>
      <c r="P1131" s="30"/>
      <c r="Q1131" s="23"/>
      <c r="R1131" s="3"/>
      <c r="S1131" s="131"/>
    </row>
    <row r="1132" spans="1:19" ht="15" customHeight="1">
      <c r="A1132" s="29"/>
      <c r="B1132" s="30"/>
      <c r="C1132" s="30"/>
      <c r="D1132" s="149"/>
      <c r="E1132" s="149"/>
      <c r="F1132" s="149"/>
      <c r="G1132" s="149"/>
      <c r="H1132" s="149"/>
      <c r="I1132" s="149"/>
      <c r="J1132" s="149"/>
      <c r="K1132" s="150"/>
      <c r="L1132" s="151"/>
      <c r="M1132" s="151"/>
      <c r="N1132" s="151"/>
      <c r="O1132" s="3"/>
      <c r="P1132" s="30"/>
      <c r="Q1132" s="23"/>
      <c r="R1132" s="3"/>
      <c r="S1132" s="131"/>
    </row>
    <row r="1133" spans="1:19" ht="15" customHeight="1">
      <c r="A1133" s="29"/>
      <c r="B1133" s="30"/>
      <c r="C1133" s="30"/>
      <c r="D1133" s="149"/>
      <c r="E1133" s="149"/>
      <c r="F1133" s="149"/>
      <c r="G1133" s="149"/>
      <c r="H1133" s="149"/>
      <c r="I1133" s="149"/>
      <c r="J1133" s="149"/>
      <c r="K1133" s="150"/>
      <c r="L1133" s="151"/>
      <c r="M1133" s="151"/>
      <c r="N1133" s="151"/>
      <c r="O1133" s="3"/>
      <c r="P1133" s="30"/>
      <c r="Q1133" s="23"/>
      <c r="R1133" s="3"/>
      <c r="S1133" s="131"/>
    </row>
    <row r="1134" spans="1:19" ht="15" customHeight="1">
      <c r="A1134" s="29"/>
      <c r="B1134" s="30"/>
      <c r="C1134" s="30"/>
      <c r="D1134" s="149"/>
      <c r="E1134" s="149"/>
      <c r="F1134" s="149"/>
      <c r="G1134" s="149"/>
      <c r="H1134" s="149"/>
      <c r="I1134" s="149"/>
      <c r="J1134" s="149"/>
      <c r="K1134" s="150"/>
      <c r="L1134" s="151"/>
      <c r="M1134" s="151"/>
      <c r="N1134" s="151"/>
      <c r="O1134" s="3"/>
      <c r="P1134" s="30"/>
      <c r="Q1134" s="23"/>
      <c r="R1134" s="3"/>
      <c r="S1134" s="131"/>
    </row>
    <row r="1135" spans="1:19" ht="15" customHeight="1">
      <c r="A1135" s="29"/>
      <c r="B1135" s="30"/>
      <c r="C1135" s="30"/>
      <c r="D1135" s="149"/>
      <c r="E1135" s="149"/>
      <c r="F1135" s="149"/>
      <c r="G1135" s="149"/>
      <c r="H1135" s="149"/>
      <c r="I1135" s="149"/>
      <c r="J1135" s="149"/>
      <c r="K1135" s="150"/>
      <c r="L1135" s="151"/>
      <c r="M1135" s="151"/>
      <c r="N1135" s="151"/>
      <c r="O1135" s="3"/>
      <c r="P1135" s="30"/>
      <c r="Q1135" s="23"/>
      <c r="R1135" s="3"/>
      <c r="S1135" s="131"/>
    </row>
    <row r="1136" spans="1:19" ht="15" customHeight="1">
      <c r="A1136" s="29"/>
      <c r="B1136" s="30"/>
      <c r="C1136" s="30"/>
      <c r="D1136" s="149"/>
      <c r="E1136" s="149"/>
      <c r="F1136" s="149"/>
      <c r="G1136" s="149"/>
      <c r="H1136" s="149"/>
      <c r="I1136" s="149"/>
      <c r="J1136" s="149"/>
      <c r="K1136" s="150"/>
      <c r="L1136" s="151"/>
      <c r="M1136" s="151"/>
      <c r="N1136" s="151"/>
      <c r="O1136" s="3"/>
      <c r="P1136" s="30"/>
      <c r="Q1136" s="23"/>
      <c r="R1136" s="3"/>
      <c r="S1136" s="131"/>
    </row>
    <row r="1137" spans="1:19" ht="15" customHeight="1">
      <c r="A1137" s="29"/>
      <c r="B1137" s="30"/>
      <c r="C1137" s="30"/>
      <c r="D1137" s="149"/>
      <c r="E1137" s="149"/>
      <c r="F1137" s="149"/>
      <c r="G1137" s="149"/>
      <c r="H1137" s="149"/>
      <c r="I1137" s="149"/>
      <c r="J1137" s="149"/>
      <c r="K1137" s="150"/>
      <c r="L1137" s="151"/>
      <c r="M1137" s="151"/>
      <c r="N1137" s="151"/>
      <c r="O1137" s="3"/>
      <c r="P1137" s="30"/>
      <c r="Q1137" s="23"/>
      <c r="R1137" s="3"/>
      <c r="S1137" s="131"/>
    </row>
    <row r="1138" spans="1:19" ht="15" customHeight="1">
      <c r="A1138" s="29"/>
      <c r="B1138" s="30"/>
      <c r="C1138" s="30"/>
      <c r="D1138" s="149"/>
      <c r="E1138" s="149"/>
      <c r="F1138" s="149"/>
      <c r="G1138" s="149"/>
      <c r="H1138" s="149"/>
      <c r="I1138" s="149"/>
      <c r="J1138" s="149"/>
      <c r="K1138" s="150"/>
      <c r="L1138" s="151"/>
      <c r="M1138" s="151"/>
      <c r="N1138" s="151"/>
      <c r="O1138" s="3"/>
      <c r="P1138" s="30"/>
      <c r="Q1138" s="23"/>
      <c r="R1138" s="3"/>
      <c r="S1138" s="131"/>
    </row>
    <row r="1139" spans="1:19" ht="15" customHeight="1">
      <c r="A1139" s="29"/>
      <c r="B1139" s="30"/>
      <c r="C1139" s="30"/>
      <c r="D1139" s="149"/>
      <c r="E1139" s="149"/>
      <c r="F1139" s="149"/>
      <c r="G1139" s="149"/>
      <c r="H1139" s="149"/>
      <c r="I1139" s="149"/>
      <c r="J1139" s="149"/>
      <c r="K1139" s="150"/>
      <c r="L1139" s="151"/>
      <c r="M1139" s="151"/>
      <c r="N1139" s="151"/>
      <c r="O1139" s="3"/>
      <c r="P1139" s="30"/>
      <c r="Q1139" s="23"/>
      <c r="R1139" s="3"/>
      <c r="S1139" s="131"/>
    </row>
    <row r="1140" spans="1:19" ht="15" customHeight="1">
      <c r="A1140" s="29"/>
      <c r="B1140" s="30"/>
      <c r="C1140" s="30"/>
      <c r="D1140" s="149"/>
      <c r="E1140" s="149"/>
      <c r="F1140" s="149"/>
      <c r="G1140" s="149"/>
      <c r="H1140" s="149"/>
      <c r="I1140" s="149"/>
      <c r="J1140" s="149"/>
      <c r="K1140" s="150"/>
      <c r="L1140" s="151"/>
      <c r="M1140" s="151"/>
      <c r="N1140" s="151"/>
      <c r="O1140" s="3"/>
      <c r="P1140" s="30"/>
      <c r="Q1140" s="23"/>
      <c r="R1140" s="3"/>
      <c r="S1140" s="131"/>
    </row>
    <row r="1141" spans="1:19" ht="15" customHeight="1">
      <c r="A1141" s="29"/>
      <c r="B1141" s="30"/>
      <c r="C1141" s="30"/>
      <c r="D1141" s="149"/>
      <c r="E1141" s="149"/>
      <c r="F1141" s="149"/>
      <c r="G1141" s="149"/>
      <c r="H1141" s="149"/>
      <c r="I1141" s="149"/>
      <c r="J1141" s="149"/>
      <c r="K1141" s="150"/>
      <c r="L1141" s="151"/>
      <c r="M1141" s="151"/>
      <c r="N1141" s="151"/>
      <c r="O1141" s="3"/>
      <c r="P1141" s="30"/>
      <c r="Q1141" s="23"/>
      <c r="R1141" s="3"/>
      <c r="S1141" s="131"/>
    </row>
    <row r="1142" spans="1:19" ht="15" customHeight="1">
      <c r="A1142" s="29"/>
      <c r="B1142" s="30"/>
      <c r="C1142" s="30"/>
      <c r="D1142" s="149"/>
      <c r="E1142" s="149"/>
      <c r="F1142" s="149"/>
      <c r="G1142" s="149"/>
      <c r="H1142" s="149"/>
      <c r="I1142" s="149"/>
      <c r="J1142" s="149"/>
      <c r="K1142" s="150"/>
      <c r="L1142" s="151"/>
      <c r="M1142" s="151"/>
      <c r="N1142" s="151"/>
      <c r="O1142" s="3"/>
      <c r="P1142" s="30"/>
      <c r="Q1142" s="23"/>
      <c r="R1142" s="3"/>
      <c r="S1142" s="131"/>
    </row>
    <row r="1143" spans="1:19" ht="15" customHeight="1">
      <c r="A1143" s="29"/>
      <c r="B1143" s="30"/>
      <c r="C1143" s="30"/>
      <c r="D1143" s="149"/>
      <c r="E1143" s="149"/>
      <c r="F1143" s="149"/>
      <c r="G1143" s="149"/>
      <c r="H1143" s="149"/>
      <c r="I1143" s="149"/>
      <c r="J1143" s="149"/>
      <c r="K1143" s="150"/>
      <c r="L1143" s="151"/>
      <c r="M1143" s="151"/>
      <c r="N1143" s="151"/>
      <c r="O1143" s="3"/>
      <c r="P1143" s="30"/>
      <c r="Q1143" s="23"/>
      <c r="R1143" s="3"/>
      <c r="S1143" s="131"/>
    </row>
    <row r="1144" spans="1:19" ht="15" customHeight="1">
      <c r="A1144" s="29"/>
      <c r="B1144" s="30"/>
      <c r="C1144" s="30"/>
      <c r="D1144" s="149"/>
      <c r="E1144" s="149"/>
      <c r="F1144" s="149"/>
      <c r="G1144" s="149"/>
      <c r="H1144" s="149"/>
      <c r="I1144" s="149"/>
      <c r="J1144" s="149"/>
      <c r="K1144" s="150"/>
      <c r="L1144" s="151"/>
      <c r="M1144" s="151"/>
      <c r="N1144" s="151"/>
      <c r="O1144" s="3"/>
      <c r="P1144" s="30"/>
      <c r="Q1144" s="23"/>
      <c r="R1144" s="3"/>
      <c r="S1144" s="131"/>
    </row>
    <row r="1145" spans="1:19" ht="15" customHeight="1">
      <c r="A1145" s="29"/>
      <c r="B1145" s="30"/>
      <c r="C1145" s="30"/>
      <c r="D1145" s="149"/>
      <c r="E1145" s="149"/>
      <c r="F1145" s="149"/>
      <c r="G1145" s="149"/>
      <c r="H1145" s="149"/>
      <c r="I1145" s="149"/>
      <c r="J1145" s="149"/>
      <c r="K1145" s="150"/>
      <c r="L1145" s="151"/>
      <c r="M1145" s="151"/>
      <c r="N1145" s="151"/>
      <c r="O1145" s="3"/>
      <c r="P1145" s="30"/>
      <c r="Q1145" s="23"/>
      <c r="R1145" s="3"/>
      <c r="S1145" s="131"/>
    </row>
    <row r="1146" spans="1:19" ht="15" customHeight="1">
      <c r="A1146" s="29"/>
      <c r="B1146" s="30"/>
      <c r="C1146" s="30"/>
      <c r="D1146" s="149"/>
      <c r="E1146" s="149"/>
      <c r="F1146" s="149"/>
      <c r="G1146" s="149"/>
      <c r="H1146" s="149"/>
      <c r="I1146" s="149"/>
      <c r="J1146" s="149"/>
      <c r="K1146" s="150"/>
      <c r="L1146" s="151"/>
      <c r="M1146" s="151"/>
      <c r="N1146" s="151"/>
      <c r="O1146" s="3"/>
      <c r="P1146" s="30"/>
      <c r="Q1146" s="23"/>
      <c r="R1146" s="3"/>
      <c r="S1146" s="131"/>
    </row>
    <row r="1147" spans="1:19" ht="15" customHeight="1">
      <c r="A1147" s="29"/>
      <c r="B1147" s="30"/>
      <c r="C1147" s="30"/>
      <c r="D1147" s="149"/>
      <c r="E1147" s="149"/>
      <c r="F1147" s="149"/>
      <c r="G1147" s="149"/>
      <c r="H1147" s="149"/>
      <c r="I1147" s="149"/>
      <c r="J1147" s="149"/>
      <c r="K1147" s="150"/>
      <c r="L1147" s="151"/>
      <c r="M1147" s="151"/>
      <c r="N1147" s="151"/>
      <c r="O1147" s="3"/>
      <c r="P1147" s="30"/>
      <c r="Q1147" s="23"/>
      <c r="R1147" s="3"/>
      <c r="S1147" s="131"/>
    </row>
    <row r="1148" spans="1:19" ht="15" customHeight="1">
      <c r="A1148" s="29"/>
      <c r="B1148" s="30"/>
      <c r="C1148" s="30"/>
      <c r="D1148" s="149"/>
      <c r="E1148" s="149"/>
      <c r="F1148" s="149"/>
      <c r="G1148" s="149"/>
      <c r="H1148" s="149"/>
      <c r="I1148" s="149"/>
      <c r="J1148" s="149"/>
      <c r="K1148" s="150"/>
      <c r="L1148" s="151"/>
      <c r="M1148" s="151"/>
      <c r="N1148" s="151"/>
      <c r="O1148" s="3"/>
      <c r="P1148" s="30"/>
      <c r="Q1148" s="23"/>
      <c r="R1148" s="3"/>
      <c r="S1148" s="131"/>
    </row>
    <row r="1149" spans="1:19" ht="15" customHeight="1">
      <c r="A1149" s="29"/>
      <c r="B1149" s="30"/>
      <c r="C1149" s="30"/>
      <c r="D1149" s="149"/>
      <c r="E1149" s="149"/>
      <c r="F1149" s="149"/>
      <c r="G1149" s="149"/>
      <c r="H1149" s="149"/>
      <c r="I1149" s="149"/>
      <c r="J1149" s="149"/>
      <c r="K1149" s="150"/>
      <c r="L1149" s="151"/>
      <c r="M1149" s="151"/>
      <c r="N1149" s="151"/>
      <c r="O1149" s="3"/>
      <c r="P1149" s="30"/>
      <c r="Q1149" s="23"/>
      <c r="R1149" s="3"/>
      <c r="S1149" s="131"/>
    </row>
    <row r="1150" spans="1:19" ht="15" customHeight="1">
      <c r="A1150" s="29"/>
      <c r="B1150" s="30"/>
      <c r="C1150" s="30"/>
      <c r="D1150" s="149"/>
      <c r="E1150" s="149"/>
      <c r="F1150" s="149"/>
      <c r="G1150" s="149"/>
      <c r="H1150" s="149"/>
      <c r="I1150" s="149"/>
      <c r="J1150" s="149"/>
      <c r="K1150" s="150"/>
      <c r="L1150" s="151"/>
      <c r="M1150" s="151"/>
      <c r="N1150" s="151"/>
      <c r="O1150" s="3"/>
      <c r="P1150" s="30"/>
      <c r="Q1150" s="23"/>
      <c r="R1150" s="3"/>
      <c r="S1150" s="131"/>
    </row>
    <row r="1151" spans="1:19" ht="15" customHeight="1">
      <c r="A1151" s="29"/>
      <c r="B1151" s="30"/>
      <c r="C1151" s="30"/>
      <c r="D1151" s="149"/>
      <c r="E1151" s="149"/>
      <c r="F1151" s="149"/>
      <c r="G1151" s="149"/>
      <c r="H1151" s="149"/>
      <c r="I1151" s="149"/>
      <c r="J1151" s="149"/>
      <c r="K1151" s="150"/>
      <c r="L1151" s="151"/>
      <c r="M1151" s="151"/>
      <c r="N1151" s="151"/>
      <c r="O1151" s="3"/>
      <c r="P1151" s="30"/>
      <c r="Q1151" s="23"/>
      <c r="R1151" s="3"/>
      <c r="S1151" s="131"/>
    </row>
    <row r="1152" spans="1:19" ht="15" customHeight="1">
      <c r="A1152" s="29"/>
      <c r="B1152" s="30"/>
      <c r="C1152" s="30"/>
      <c r="D1152" s="149"/>
      <c r="E1152" s="149"/>
      <c r="F1152" s="149"/>
      <c r="G1152" s="149"/>
      <c r="H1152" s="149"/>
      <c r="I1152" s="149"/>
      <c r="J1152" s="149"/>
      <c r="K1152" s="150"/>
      <c r="L1152" s="151"/>
      <c r="M1152" s="151"/>
      <c r="N1152" s="151"/>
      <c r="O1152" s="3"/>
      <c r="P1152" s="30"/>
      <c r="Q1152" s="23"/>
      <c r="R1152" s="3"/>
      <c r="S1152" s="131"/>
    </row>
    <row r="1153" spans="1:19" ht="15" customHeight="1">
      <c r="A1153" s="29"/>
      <c r="B1153" s="30"/>
      <c r="C1153" s="30"/>
      <c r="D1153" s="149"/>
      <c r="E1153" s="149"/>
      <c r="F1153" s="149"/>
      <c r="G1153" s="149"/>
      <c r="H1153" s="149"/>
      <c r="I1153" s="149"/>
      <c r="J1153" s="149"/>
      <c r="K1153" s="150"/>
      <c r="L1153" s="151"/>
      <c r="M1153" s="151"/>
      <c r="N1153" s="151"/>
      <c r="O1153" s="3"/>
      <c r="P1153" s="30"/>
      <c r="Q1153" s="23"/>
      <c r="R1153" s="3"/>
      <c r="S1153" s="131"/>
    </row>
    <row r="1154" spans="1:19" ht="15" customHeight="1">
      <c r="A1154" s="29"/>
      <c r="B1154" s="30"/>
      <c r="C1154" s="30"/>
      <c r="D1154" s="149"/>
      <c r="E1154" s="149"/>
      <c r="F1154" s="149"/>
      <c r="G1154" s="149"/>
      <c r="H1154" s="149"/>
      <c r="I1154" s="149"/>
      <c r="J1154" s="149"/>
      <c r="K1154" s="150"/>
      <c r="L1154" s="151"/>
      <c r="M1154" s="151"/>
      <c r="N1154" s="151"/>
      <c r="O1154" s="3"/>
      <c r="P1154" s="30"/>
      <c r="Q1154" s="23"/>
      <c r="R1154" s="3"/>
      <c r="S1154" s="131"/>
    </row>
    <row r="1155" spans="1:19" ht="15" customHeight="1">
      <c r="A1155" s="29"/>
      <c r="B1155" s="30"/>
      <c r="C1155" s="30"/>
      <c r="D1155" s="149"/>
      <c r="E1155" s="149"/>
      <c r="F1155" s="149"/>
      <c r="G1155" s="149"/>
      <c r="H1155" s="149"/>
      <c r="I1155" s="149"/>
      <c r="J1155" s="149"/>
      <c r="K1155" s="150"/>
      <c r="L1155" s="151"/>
      <c r="M1155" s="151"/>
      <c r="N1155" s="151"/>
      <c r="O1155" s="3"/>
      <c r="P1155" s="30"/>
      <c r="Q1155" s="23"/>
      <c r="R1155" s="3"/>
      <c r="S1155" s="131"/>
    </row>
    <row r="1156" spans="1:19" ht="15" customHeight="1">
      <c r="A1156" s="29"/>
      <c r="B1156" s="30"/>
      <c r="C1156" s="30"/>
      <c r="D1156" s="149"/>
      <c r="E1156" s="149"/>
      <c r="F1156" s="149"/>
      <c r="G1156" s="149"/>
      <c r="H1156" s="149"/>
      <c r="I1156" s="149"/>
      <c r="J1156" s="149"/>
      <c r="K1156" s="150"/>
      <c r="L1156" s="151"/>
      <c r="M1156" s="151"/>
      <c r="N1156" s="151"/>
      <c r="O1156" s="3"/>
      <c r="P1156" s="30"/>
      <c r="Q1156" s="23"/>
      <c r="R1156" s="3"/>
      <c r="S1156" s="131"/>
    </row>
    <row r="1157" spans="1:19" ht="15" customHeight="1">
      <c r="A1157" s="29"/>
      <c r="B1157" s="30"/>
      <c r="C1157" s="30"/>
      <c r="D1157" s="149"/>
      <c r="E1157" s="149"/>
      <c r="F1157" s="149"/>
      <c r="G1157" s="149"/>
      <c r="H1157" s="149"/>
      <c r="I1157" s="149"/>
      <c r="J1157" s="149"/>
      <c r="K1157" s="150"/>
      <c r="L1157" s="151"/>
      <c r="M1157" s="151"/>
      <c r="N1157" s="151"/>
      <c r="O1157" s="3"/>
      <c r="P1157" s="30"/>
      <c r="Q1157" s="23"/>
      <c r="R1157" s="3"/>
      <c r="S1157" s="131"/>
    </row>
    <row r="1158" spans="1:19" ht="15" customHeight="1">
      <c r="A1158" s="29"/>
      <c r="B1158" s="30"/>
      <c r="C1158" s="30"/>
      <c r="D1158" s="149"/>
      <c r="E1158" s="149"/>
      <c r="F1158" s="149"/>
      <c r="G1158" s="149"/>
      <c r="H1158" s="149"/>
      <c r="I1158" s="149"/>
      <c r="J1158" s="149"/>
      <c r="K1158" s="150"/>
      <c r="L1158" s="151"/>
      <c r="M1158" s="151"/>
      <c r="N1158" s="151"/>
      <c r="O1158" s="3"/>
      <c r="P1158" s="30"/>
      <c r="Q1158" s="23"/>
      <c r="R1158" s="3"/>
      <c r="S1158" s="131"/>
    </row>
    <row r="1159" spans="1:19" ht="15" customHeight="1">
      <c r="A1159" s="29"/>
      <c r="B1159" s="30"/>
      <c r="C1159" s="30"/>
      <c r="D1159" s="149"/>
      <c r="E1159" s="149"/>
      <c r="F1159" s="149"/>
      <c r="G1159" s="149"/>
      <c r="H1159" s="149"/>
      <c r="I1159" s="149"/>
      <c r="J1159" s="149"/>
      <c r="K1159" s="150"/>
      <c r="L1159" s="151"/>
      <c r="M1159" s="151"/>
      <c r="N1159" s="151"/>
      <c r="O1159" s="3"/>
      <c r="P1159" s="30"/>
      <c r="Q1159" s="23"/>
      <c r="R1159" s="3"/>
      <c r="S1159" s="131"/>
    </row>
    <row r="1160" spans="1:19" ht="15" customHeight="1">
      <c r="A1160" s="29"/>
      <c r="B1160" s="30"/>
      <c r="C1160" s="30"/>
      <c r="D1160" s="149"/>
      <c r="E1160" s="149"/>
      <c r="F1160" s="149"/>
      <c r="G1160" s="149"/>
      <c r="H1160" s="149"/>
      <c r="I1160" s="149"/>
      <c r="J1160" s="149"/>
      <c r="K1160" s="150"/>
      <c r="L1160" s="151"/>
      <c r="M1160" s="151"/>
      <c r="N1160" s="151"/>
      <c r="O1160" s="3"/>
      <c r="P1160" s="30"/>
      <c r="Q1160" s="23"/>
      <c r="R1160" s="3"/>
      <c r="S1160" s="131"/>
    </row>
    <row r="1161" spans="1:19" ht="15" customHeight="1">
      <c r="A1161" s="29"/>
      <c r="B1161" s="30"/>
      <c r="C1161" s="30"/>
      <c r="D1161" s="149"/>
      <c r="E1161" s="149"/>
      <c r="F1161" s="149"/>
      <c r="G1161" s="149"/>
      <c r="H1161" s="149"/>
      <c r="I1161" s="149"/>
      <c r="J1161" s="149"/>
      <c r="K1161" s="150"/>
      <c r="L1161" s="151"/>
      <c r="M1161" s="151"/>
      <c r="N1161" s="151"/>
      <c r="O1161" s="3"/>
      <c r="P1161" s="30"/>
      <c r="Q1161" s="23"/>
      <c r="R1161" s="3"/>
      <c r="S1161" s="131"/>
    </row>
    <row r="1162" spans="1:19" ht="15" customHeight="1">
      <c r="A1162" s="29"/>
      <c r="B1162" s="30"/>
      <c r="C1162" s="30"/>
      <c r="D1162" s="149"/>
      <c r="E1162" s="149"/>
      <c r="F1162" s="149"/>
      <c r="G1162" s="149"/>
      <c r="H1162" s="149"/>
      <c r="I1162" s="149"/>
      <c r="J1162" s="149"/>
      <c r="K1162" s="150"/>
      <c r="L1162" s="151"/>
      <c r="M1162" s="151"/>
      <c r="N1162" s="151"/>
      <c r="O1162" s="3"/>
      <c r="P1162" s="30"/>
      <c r="Q1162" s="23"/>
      <c r="R1162" s="3"/>
      <c r="S1162" s="131"/>
    </row>
    <row r="1163" spans="1:19" ht="15" customHeight="1">
      <c r="A1163" s="29"/>
      <c r="B1163" s="30"/>
      <c r="C1163" s="30"/>
      <c r="D1163" s="149"/>
      <c r="E1163" s="149"/>
      <c r="F1163" s="149"/>
      <c r="G1163" s="149"/>
      <c r="H1163" s="149"/>
      <c r="I1163" s="149"/>
      <c r="J1163" s="149"/>
      <c r="K1163" s="150"/>
      <c r="L1163" s="151"/>
      <c r="M1163" s="151"/>
      <c r="N1163" s="151"/>
      <c r="O1163" s="3"/>
      <c r="P1163" s="30"/>
      <c r="Q1163" s="23"/>
      <c r="R1163" s="3"/>
      <c r="S1163" s="131"/>
    </row>
    <row r="1164" spans="1:19" ht="15" customHeight="1">
      <c r="A1164" s="29"/>
      <c r="B1164" s="30"/>
      <c r="C1164" s="30"/>
      <c r="D1164" s="149"/>
      <c r="E1164" s="149"/>
      <c r="F1164" s="149"/>
      <c r="G1164" s="149"/>
      <c r="H1164" s="149"/>
      <c r="I1164" s="149"/>
      <c r="J1164" s="149"/>
      <c r="K1164" s="150"/>
      <c r="L1164" s="151"/>
      <c r="M1164" s="151"/>
      <c r="N1164" s="151"/>
      <c r="O1164" s="3"/>
      <c r="P1164" s="30"/>
      <c r="Q1164" s="23"/>
      <c r="R1164" s="3"/>
      <c r="S1164" s="131"/>
    </row>
    <row r="1165" spans="1:19" ht="15" customHeight="1">
      <c r="A1165" s="29"/>
      <c r="B1165" s="30"/>
      <c r="C1165" s="30"/>
      <c r="D1165" s="149"/>
      <c r="E1165" s="149"/>
      <c r="F1165" s="149"/>
      <c r="G1165" s="149"/>
      <c r="H1165" s="149"/>
      <c r="I1165" s="149"/>
      <c r="J1165" s="149"/>
      <c r="K1165" s="150"/>
      <c r="L1165" s="151"/>
      <c r="M1165" s="151"/>
      <c r="N1165" s="151"/>
      <c r="O1165" s="3"/>
      <c r="P1165" s="30"/>
      <c r="Q1165" s="23"/>
      <c r="R1165" s="3"/>
      <c r="S1165" s="131"/>
    </row>
    <row r="1166" spans="1:19" ht="15" customHeight="1">
      <c r="A1166" s="29"/>
      <c r="B1166" s="30"/>
      <c r="C1166" s="30"/>
      <c r="D1166" s="149"/>
      <c r="E1166" s="149"/>
      <c r="F1166" s="149"/>
      <c r="G1166" s="149"/>
      <c r="H1166" s="149"/>
      <c r="I1166" s="149"/>
      <c r="J1166" s="149"/>
      <c r="K1166" s="150"/>
      <c r="L1166" s="151"/>
      <c r="M1166" s="151"/>
      <c r="N1166" s="151"/>
      <c r="O1166" s="3"/>
      <c r="P1166" s="30"/>
      <c r="Q1166" s="23"/>
      <c r="R1166" s="3"/>
      <c r="S1166" s="131"/>
    </row>
    <row r="1167" spans="1:19" ht="15" customHeight="1">
      <c r="A1167" s="29"/>
      <c r="B1167" s="30"/>
      <c r="C1167" s="30"/>
      <c r="D1167" s="149"/>
      <c r="E1167" s="149"/>
      <c r="F1167" s="149"/>
      <c r="G1167" s="149"/>
      <c r="H1167" s="149"/>
      <c r="I1167" s="149"/>
      <c r="J1167" s="149"/>
      <c r="K1167" s="150"/>
      <c r="L1167" s="151"/>
      <c r="M1167" s="151"/>
      <c r="N1167" s="151"/>
      <c r="O1167" s="3"/>
      <c r="P1167" s="30"/>
      <c r="Q1167" s="23"/>
      <c r="R1167" s="3"/>
      <c r="S1167" s="131"/>
    </row>
    <row r="1168" spans="1:19" ht="15" customHeight="1">
      <c r="A1168" s="29"/>
      <c r="B1168" s="30"/>
      <c r="C1168" s="30"/>
      <c r="D1168" s="149"/>
      <c r="E1168" s="149"/>
      <c r="F1168" s="149"/>
      <c r="G1168" s="149"/>
      <c r="H1168" s="149"/>
      <c r="I1168" s="149"/>
      <c r="J1168" s="149"/>
      <c r="K1168" s="150"/>
      <c r="L1168" s="151"/>
      <c r="M1168" s="151"/>
      <c r="N1168" s="151"/>
      <c r="O1168" s="3"/>
      <c r="P1168" s="30"/>
      <c r="Q1168" s="23"/>
      <c r="R1168" s="3"/>
      <c r="S1168" s="131"/>
    </row>
    <row r="1169" spans="1:19" ht="15" customHeight="1">
      <c r="A1169" s="29"/>
      <c r="B1169" s="30"/>
      <c r="C1169" s="30"/>
      <c r="D1169" s="149"/>
      <c r="E1169" s="149"/>
      <c r="F1169" s="149"/>
      <c r="G1169" s="149"/>
      <c r="H1169" s="149"/>
      <c r="I1169" s="149"/>
      <c r="J1169" s="149"/>
      <c r="K1169" s="150"/>
      <c r="L1169" s="151"/>
      <c r="M1169" s="151"/>
      <c r="N1169" s="151"/>
      <c r="O1169" s="3"/>
      <c r="P1169" s="30"/>
      <c r="Q1169" s="23"/>
      <c r="R1169" s="3"/>
      <c r="S1169" s="131"/>
    </row>
    <row r="1170" spans="1:19" ht="15" customHeight="1">
      <c r="A1170" s="29"/>
      <c r="B1170" s="30"/>
      <c r="C1170" s="30"/>
      <c r="D1170" s="149"/>
      <c r="E1170" s="149"/>
      <c r="F1170" s="149"/>
      <c r="G1170" s="149"/>
      <c r="H1170" s="149"/>
      <c r="I1170" s="149"/>
      <c r="J1170" s="149"/>
      <c r="K1170" s="150"/>
      <c r="L1170" s="151"/>
      <c r="M1170" s="151"/>
      <c r="N1170" s="151"/>
      <c r="O1170" s="3"/>
      <c r="P1170" s="30"/>
      <c r="Q1170" s="23"/>
      <c r="R1170" s="3"/>
      <c r="S1170" s="131"/>
    </row>
    <row r="1171" spans="1:19" ht="15" customHeight="1">
      <c r="A1171" s="29"/>
      <c r="B1171" s="30"/>
      <c r="C1171" s="30"/>
      <c r="D1171" s="149"/>
      <c r="E1171" s="149"/>
      <c r="F1171" s="149"/>
      <c r="G1171" s="149"/>
      <c r="H1171" s="149"/>
      <c r="I1171" s="149"/>
      <c r="J1171" s="149"/>
      <c r="K1171" s="150"/>
      <c r="L1171" s="151"/>
      <c r="M1171" s="151"/>
      <c r="N1171" s="151"/>
      <c r="O1171" s="3"/>
      <c r="P1171" s="30"/>
      <c r="Q1171" s="23"/>
      <c r="R1171" s="3"/>
      <c r="S1171" s="131"/>
    </row>
    <row r="1172" spans="1:19" ht="15" customHeight="1">
      <c r="A1172" s="29"/>
      <c r="B1172" s="30"/>
      <c r="C1172" s="30"/>
      <c r="D1172" s="149"/>
      <c r="E1172" s="149"/>
      <c r="F1172" s="149"/>
      <c r="G1172" s="149"/>
      <c r="H1172" s="149"/>
      <c r="I1172" s="149"/>
      <c r="J1172" s="149"/>
      <c r="K1172" s="150"/>
      <c r="L1172" s="151"/>
      <c r="M1172" s="151"/>
      <c r="N1172" s="151"/>
      <c r="O1172" s="3"/>
      <c r="P1172" s="30"/>
      <c r="Q1172" s="23"/>
      <c r="R1172" s="3"/>
      <c r="S1172" s="131"/>
    </row>
    <row r="1173" spans="1:19" ht="15" customHeight="1">
      <c r="A1173" s="29"/>
      <c r="B1173" s="30"/>
      <c r="C1173" s="30"/>
      <c r="D1173" s="149"/>
      <c r="E1173" s="149"/>
      <c r="F1173" s="149"/>
      <c r="G1173" s="149"/>
      <c r="H1173" s="149"/>
      <c r="I1173" s="149"/>
      <c r="J1173" s="149"/>
      <c r="K1173" s="150"/>
      <c r="L1173" s="151"/>
      <c r="M1173" s="151"/>
      <c r="N1173" s="151"/>
      <c r="O1173" s="3"/>
      <c r="P1173" s="30"/>
      <c r="Q1173" s="23"/>
      <c r="R1173" s="3"/>
      <c r="S1173" s="131"/>
    </row>
    <row r="1174" spans="1:19" ht="15" customHeight="1">
      <c r="A1174" s="29"/>
      <c r="B1174" s="30"/>
      <c r="C1174" s="30"/>
      <c r="D1174" s="149"/>
      <c r="E1174" s="149"/>
      <c r="F1174" s="149"/>
      <c r="G1174" s="149"/>
      <c r="H1174" s="149"/>
      <c r="I1174" s="149"/>
      <c r="J1174" s="149"/>
      <c r="K1174" s="150"/>
      <c r="L1174" s="151"/>
      <c r="M1174" s="151"/>
      <c r="N1174" s="151"/>
      <c r="O1174" s="3"/>
      <c r="P1174" s="30"/>
      <c r="Q1174" s="23"/>
      <c r="R1174" s="3"/>
      <c r="S1174" s="131"/>
    </row>
    <row r="1175" spans="1:19" ht="15" customHeight="1">
      <c r="A1175" s="29"/>
      <c r="B1175" s="30"/>
      <c r="C1175" s="30"/>
      <c r="D1175" s="149"/>
      <c r="E1175" s="149"/>
      <c r="F1175" s="149"/>
      <c r="G1175" s="149"/>
      <c r="H1175" s="149"/>
      <c r="I1175" s="149"/>
      <c r="J1175" s="149"/>
      <c r="K1175" s="150"/>
      <c r="L1175" s="151"/>
      <c r="M1175" s="151"/>
      <c r="N1175" s="151"/>
      <c r="O1175" s="3"/>
      <c r="P1175" s="30"/>
      <c r="Q1175" s="23"/>
      <c r="R1175" s="3"/>
      <c r="S1175" s="131"/>
    </row>
    <row r="1176" spans="1:19" ht="15" customHeight="1">
      <c r="A1176" s="29"/>
      <c r="B1176" s="30"/>
      <c r="C1176" s="30"/>
      <c r="D1176" s="149"/>
      <c r="E1176" s="149"/>
      <c r="F1176" s="149"/>
      <c r="G1176" s="149"/>
      <c r="H1176" s="149"/>
      <c r="I1176" s="149"/>
      <c r="J1176" s="149"/>
      <c r="K1176" s="150"/>
      <c r="L1176" s="151"/>
      <c r="M1176" s="151"/>
      <c r="N1176" s="151"/>
      <c r="O1176" s="3"/>
      <c r="P1176" s="30"/>
      <c r="Q1176" s="23"/>
      <c r="R1176" s="3"/>
      <c r="S1176" s="131"/>
    </row>
    <row r="1177" spans="1:19" ht="15" customHeight="1">
      <c r="A1177" s="29"/>
      <c r="B1177" s="30"/>
      <c r="C1177" s="30"/>
      <c r="D1177" s="149"/>
      <c r="E1177" s="149"/>
      <c r="F1177" s="149"/>
      <c r="G1177" s="149"/>
      <c r="H1177" s="149"/>
      <c r="I1177" s="149"/>
      <c r="J1177" s="149"/>
      <c r="K1177" s="150"/>
      <c r="L1177" s="151"/>
      <c r="M1177" s="151"/>
      <c r="N1177" s="151"/>
      <c r="O1177" s="3"/>
      <c r="P1177" s="30"/>
      <c r="Q1177" s="23"/>
      <c r="R1177" s="3"/>
      <c r="S1177" s="131"/>
    </row>
    <row r="1178" spans="1:19" ht="15" customHeight="1">
      <c r="A1178" s="29"/>
      <c r="B1178" s="30"/>
      <c r="C1178" s="30"/>
      <c r="D1178" s="149"/>
      <c r="E1178" s="149"/>
      <c r="F1178" s="149"/>
      <c r="G1178" s="149"/>
      <c r="H1178" s="149"/>
      <c r="I1178" s="149"/>
      <c r="J1178" s="149"/>
      <c r="K1178" s="150"/>
      <c r="L1178" s="151"/>
      <c r="M1178" s="151"/>
      <c r="N1178" s="151"/>
      <c r="O1178" s="3"/>
      <c r="P1178" s="30"/>
      <c r="Q1178" s="23"/>
      <c r="R1178" s="3"/>
      <c r="S1178" s="131"/>
    </row>
    <row r="1179" spans="1:19" ht="15" customHeight="1">
      <c r="A1179" s="29"/>
      <c r="B1179" s="30"/>
      <c r="C1179" s="30"/>
      <c r="D1179" s="149"/>
      <c r="E1179" s="149"/>
      <c r="F1179" s="149"/>
      <c r="G1179" s="149"/>
      <c r="H1179" s="149"/>
      <c r="I1179" s="149"/>
      <c r="J1179" s="149"/>
      <c r="K1179" s="150"/>
      <c r="L1179" s="151"/>
      <c r="M1179" s="151"/>
      <c r="N1179" s="151"/>
      <c r="O1179" s="3"/>
      <c r="P1179" s="30"/>
      <c r="Q1179" s="23"/>
      <c r="R1179" s="3"/>
      <c r="S1179" s="131"/>
    </row>
    <row r="1180" spans="1:19" ht="15" customHeight="1">
      <c r="A1180" s="29"/>
      <c r="B1180" s="30"/>
      <c r="C1180" s="30"/>
      <c r="D1180" s="149"/>
      <c r="E1180" s="149"/>
      <c r="F1180" s="149"/>
      <c r="G1180" s="149"/>
      <c r="H1180" s="149"/>
      <c r="I1180" s="149"/>
      <c r="J1180" s="149"/>
      <c r="K1180" s="150"/>
      <c r="L1180" s="151"/>
      <c r="M1180" s="151"/>
      <c r="N1180" s="151"/>
      <c r="O1180" s="3"/>
      <c r="P1180" s="30"/>
      <c r="Q1180" s="23"/>
      <c r="R1180" s="3"/>
      <c r="S1180" s="131"/>
    </row>
    <row r="1181" spans="1:19" ht="15" customHeight="1">
      <c r="A1181" s="29"/>
      <c r="B1181" s="30"/>
      <c r="C1181" s="30"/>
      <c r="D1181" s="149"/>
      <c r="E1181" s="149"/>
      <c r="F1181" s="149"/>
      <c r="G1181" s="149"/>
      <c r="H1181" s="149"/>
      <c r="I1181" s="149"/>
      <c r="J1181" s="149"/>
      <c r="K1181" s="150"/>
      <c r="L1181" s="151"/>
      <c r="M1181" s="151"/>
      <c r="N1181" s="151"/>
      <c r="O1181" s="3"/>
      <c r="P1181" s="30"/>
      <c r="Q1181" s="23"/>
      <c r="R1181" s="3"/>
      <c r="S1181" s="131"/>
    </row>
    <row r="1182" spans="1:19" ht="15" customHeight="1">
      <c r="A1182" s="29"/>
      <c r="B1182" s="30"/>
      <c r="C1182" s="30"/>
      <c r="D1182" s="149"/>
      <c r="E1182" s="149"/>
      <c r="F1182" s="149"/>
      <c r="G1182" s="149"/>
      <c r="H1182" s="149"/>
      <c r="I1182" s="149"/>
      <c r="J1182" s="149"/>
      <c r="K1182" s="150"/>
      <c r="L1182" s="151"/>
      <c r="M1182" s="151"/>
      <c r="N1182" s="151"/>
      <c r="O1182" s="3"/>
      <c r="P1182" s="30"/>
      <c r="Q1182" s="23"/>
      <c r="R1182" s="3"/>
      <c r="S1182" s="131"/>
    </row>
    <row r="1183" spans="1:19" ht="15" customHeight="1">
      <c r="A1183" s="29"/>
      <c r="B1183" s="30"/>
      <c r="C1183" s="30"/>
      <c r="D1183" s="149"/>
      <c r="E1183" s="149"/>
      <c r="F1183" s="149"/>
      <c r="G1183" s="149"/>
      <c r="H1183" s="149"/>
      <c r="I1183" s="149"/>
      <c r="J1183" s="149"/>
      <c r="K1183" s="150"/>
      <c r="L1183" s="151"/>
      <c r="M1183" s="151"/>
      <c r="N1183" s="151"/>
      <c r="O1183" s="3"/>
      <c r="P1183" s="30"/>
      <c r="Q1183" s="23"/>
      <c r="R1183" s="3"/>
      <c r="S1183" s="131"/>
    </row>
    <row r="1184" spans="1:19" ht="15" customHeight="1">
      <c r="A1184" s="29"/>
      <c r="B1184" s="30"/>
      <c r="C1184" s="30"/>
      <c r="D1184" s="149"/>
      <c r="E1184" s="149"/>
      <c r="F1184" s="149"/>
      <c r="G1184" s="149"/>
      <c r="H1184" s="149"/>
      <c r="I1184" s="149"/>
      <c r="J1184" s="149"/>
      <c r="K1184" s="150"/>
      <c r="L1184" s="151"/>
      <c r="M1184" s="151"/>
      <c r="N1184" s="151"/>
      <c r="O1184" s="3"/>
      <c r="P1184" s="30"/>
      <c r="Q1184" s="23"/>
      <c r="R1184" s="3"/>
      <c r="S1184" s="131"/>
    </row>
    <row r="1185" spans="1:19" ht="15" customHeight="1">
      <c r="A1185" s="29"/>
      <c r="B1185" s="30"/>
      <c r="C1185" s="30"/>
      <c r="D1185" s="149"/>
      <c r="E1185" s="149"/>
      <c r="F1185" s="149"/>
      <c r="G1185" s="149"/>
      <c r="H1185" s="149"/>
      <c r="I1185" s="149"/>
      <c r="J1185" s="149"/>
      <c r="K1185" s="150"/>
      <c r="L1185" s="151"/>
      <c r="M1185" s="151"/>
      <c r="N1185" s="151"/>
      <c r="O1185" s="3"/>
      <c r="P1185" s="30"/>
      <c r="Q1185" s="23"/>
      <c r="R1185" s="3"/>
      <c r="S1185" s="131"/>
    </row>
    <row r="1186" spans="1:19" ht="15" customHeight="1">
      <c r="A1186" s="29"/>
      <c r="B1186" s="30"/>
      <c r="C1186" s="30"/>
      <c r="D1186" s="149"/>
      <c r="E1186" s="149"/>
      <c r="F1186" s="149"/>
      <c r="G1186" s="149"/>
      <c r="H1186" s="149"/>
      <c r="I1186" s="149"/>
      <c r="J1186" s="149"/>
      <c r="K1186" s="150"/>
      <c r="L1186" s="151"/>
      <c r="M1186" s="151"/>
      <c r="N1186" s="151"/>
      <c r="O1186" s="3"/>
      <c r="P1186" s="30"/>
      <c r="Q1186" s="23"/>
      <c r="R1186" s="3"/>
      <c r="S1186" s="131"/>
    </row>
    <row r="1187" spans="1:19" ht="15" customHeight="1">
      <c r="A1187" s="29"/>
      <c r="B1187" s="30"/>
      <c r="C1187" s="30"/>
      <c r="D1187" s="149"/>
      <c r="E1187" s="149"/>
      <c r="F1187" s="149"/>
      <c r="G1187" s="149"/>
      <c r="H1187" s="149"/>
      <c r="I1187" s="149"/>
      <c r="J1187" s="149"/>
      <c r="K1187" s="150"/>
      <c r="L1187" s="151"/>
      <c r="M1187" s="151"/>
      <c r="N1187" s="151"/>
      <c r="O1187" s="3"/>
      <c r="P1187" s="30"/>
      <c r="Q1187" s="23"/>
      <c r="R1187" s="3"/>
      <c r="S1187" s="131"/>
    </row>
    <row r="1188" spans="1:19" ht="15" customHeight="1">
      <c r="A1188" s="29"/>
      <c r="B1188" s="30"/>
      <c r="C1188" s="30"/>
      <c r="D1188" s="149"/>
      <c r="E1188" s="149"/>
      <c r="F1188" s="149"/>
      <c r="G1188" s="149"/>
      <c r="H1188" s="149"/>
      <c r="I1188" s="149"/>
      <c r="J1188" s="149"/>
      <c r="K1188" s="150"/>
      <c r="L1188" s="151"/>
      <c r="M1188" s="151"/>
      <c r="N1188" s="151"/>
      <c r="O1188" s="3"/>
      <c r="P1188" s="30"/>
      <c r="Q1188" s="23"/>
      <c r="R1188" s="3"/>
      <c r="S1188" s="131"/>
    </row>
    <row r="1189" spans="1:19" ht="15" customHeight="1">
      <c r="A1189" s="29"/>
      <c r="B1189" s="30"/>
      <c r="C1189" s="30"/>
      <c r="D1189" s="149"/>
      <c r="E1189" s="149"/>
      <c r="F1189" s="149"/>
      <c r="G1189" s="149"/>
      <c r="H1189" s="149"/>
      <c r="I1189" s="149"/>
      <c r="J1189" s="149"/>
      <c r="K1189" s="150"/>
      <c r="L1189" s="151"/>
      <c r="M1189" s="151"/>
      <c r="N1189" s="151"/>
      <c r="O1189" s="3"/>
      <c r="P1189" s="30"/>
      <c r="Q1189" s="23"/>
      <c r="R1189" s="3"/>
      <c r="S1189" s="131"/>
    </row>
    <row r="1190" spans="1:19" ht="15" customHeight="1">
      <c r="A1190" s="29"/>
      <c r="B1190" s="30"/>
      <c r="C1190" s="30"/>
      <c r="D1190" s="149"/>
      <c r="E1190" s="149"/>
      <c r="F1190" s="149"/>
      <c r="G1190" s="149"/>
      <c r="H1190" s="149"/>
      <c r="I1190" s="149"/>
      <c r="J1190" s="149"/>
      <c r="K1190" s="150"/>
      <c r="L1190" s="151"/>
      <c r="M1190" s="151"/>
      <c r="N1190" s="151"/>
      <c r="O1190" s="3"/>
      <c r="P1190" s="30"/>
      <c r="Q1190" s="23"/>
      <c r="R1190" s="3"/>
      <c r="S1190" s="131"/>
    </row>
    <row r="1191" spans="1:19" ht="15" customHeight="1">
      <c r="A1191" s="29"/>
      <c r="B1191" s="30"/>
      <c r="C1191" s="30"/>
      <c r="D1191" s="149"/>
      <c r="E1191" s="149"/>
      <c r="F1191" s="149"/>
      <c r="G1191" s="149"/>
      <c r="H1191" s="149"/>
      <c r="I1191" s="149"/>
      <c r="J1191" s="149"/>
      <c r="K1191" s="150"/>
      <c r="L1191" s="151"/>
      <c r="M1191" s="151"/>
      <c r="N1191" s="151"/>
      <c r="O1191" s="3"/>
      <c r="P1191" s="30"/>
      <c r="Q1191" s="23"/>
      <c r="R1191" s="3"/>
      <c r="S1191" s="131"/>
    </row>
    <row r="1192" spans="1:19" ht="15" customHeight="1">
      <c r="A1192" s="29"/>
      <c r="B1192" s="30"/>
      <c r="C1192" s="30"/>
      <c r="D1192" s="149"/>
      <c r="E1192" s="149"/>
      <c r="F1192" s="149"/>
      <c r="G1192" s="149"/>
      <c r="H1192" s="149"/>
      <c r="I1192" s="149"/>
      <c r="J1192" s="149"/>
      <c r="K1192" s="150"/>
      <c r="L1192" s="151"/>
      <c r="M1192" s="151"/>
      <c r="N1192" s="151"/>
      <c r="O1192" s="3"/>
      <c r="P1192" s="30"/>
      <c r="Q1192" s="23"/>
      <c r="R1192" s="3"/>
      <c r="S1192" s="131"/>
    </row>
    <row r="1193" spans="1:19" ht="15" customHeight="1">
      <c r="A1193" s="29"/>
      <c r="B1193" s="30"/>
      <c r="C1193" s="30"/>
      <c r="D1193" s="149"/>
      <c r="E1193" s="149"/>
      <c r="F1193" s="149"/>
      <c r="G1193" s="149"/>
      <c r="H1193" s="149"/>
      <c r="I1193" s="149"/>
      <c r="J1193" s="149"/>
      <c r="K1193" s="150"/>
      <c r="L1193" s="151"/>
      <c r="M1193" s="151"/>
      <c r="N1193" s="151"/>
      <c r="O1193" s="3"/>
      <c r="P1193" s="30"/>
      <c r="Q1193" s="23"/>
      <c r="R1193" s="3"/>
      <c r="S1193" s="131"/>
    </row>
    <row r="1194" spans="1:19" ht="15" customHeight="1">
      <c r="A1194" s="29"/>
      <c r="B1194" s="30"/>
      <c r="C1194" s="30"/>
      <c r="D1194" s="149"/>
      <c r="E1194" s="149"/>
      <c r="F1194" s="149"/>
      <c r="G1194" s="149"/>
      <c r="H1194" s="149"/>
      <c r="I1194" s="149"/>
      <c r="J1194" s="149"/>
      <c r="K1194" s="150"/>
      <c r="L1194" s="151"/>
      <c r="M1194" s="151"/>
      <c r="N1194" s="151"/>
      <c r="O1194" s="3"/>
      <c r="P1194" s="30"/>
      <c r="Q1194" s="23"/>
      <c r="R1194" s="3"/>
      <c r="S1194" s="131"/>
    </row>
    <row r="1195" spans="1:19" ht="15" customHeight="1">
      <c r="A1195" s="29"/>
      <c r="B1195" s="30"/>
      <c r="C1195" s="30"/>
      <c r="D1195" s="149"/>
      <c r="E1195" s="149"/>
      <c r="F1195" s="149"/>
      <c r="G1195" s="149"/>
      <c r="H1195" s="149"/>
      <c r="I1195" s="149"/>
      <c r="J1195" s="149"/>
      <c r="K1195" s="150"/>
      <c r="L1195" s="151"/>
      <c r="M1195" s="151"/>
      <c r="N1195" s="151"/>
      <c r="O1195" s="3"/>
      <c r="P1195" s="30"/>
      <c r="Q1195" s="23"/>
      <c r="R1195" s="3"/>
      <c r="S1195" s="131"/>
    </row>
    <row r="1196" spans="1:19" ht="15" customHeight="1">
      <c r="A1196" s="29"/>
      <c r="B1196" s="30"/>
      <c r="C1196" s="30"/>
      <c r="D1196" s="149"/>
      <c r="E1196" s="149"/>
      <c r="F1196" s="149"/>
      <c r="G1196" s="149"/>
      <c r="H1196" s="149"/>
      <c r="I1196" s="149"/>
      <c r="J1196" s="149"/>
      <c r="K1196" s="150"/>
      <c r="L1196" s="151"/>
      <c r="M1196" s="151"/>
      <c r="N1196" s="151"/>
      <c r="O1196" s="3"/>
      <c r="P1196" s="30"/>
      <c r="Q1196" s="23"/>
      <c r="R1196" s="3"/>
      <c r="S1196" s="131"/>
    </row>
    <row r="1197" spans="1:19" ht="15" customHeight="1">
      <c r="A1197" s="29"/>
      <c r="B1197" s="30"/>
      <c r="C1197" s="30"/>
      <c r="D1197" s="149"/>
      <c r="E1197" s="149"/>
      <c r="F1197" s="149"/>
      <c r="G1197" s="149"/>
      <c r="H1197" s="149"/>
      <c r="I1197" s="149"/>
      <c r="J1197" s="149"/>
      <c r="K1197" s="150"/>
      <c r="L1197" s="151"/>
      <c r="M1197" s="151"/>
      <c r="N1197" s="151"/>
      <c r="O1197" s="3"/>
      <c r="P1197" s="30"/>
      <c r="Q1197" s="23"/>
      <c r="R1197" s="3"/>
      <c r="S1197" s="131"/>
    </row>
    <row r="1198" spans="1:19" ht="15" customHeight="1">
      <c r="A1198" s="29"/>
      <c r="B1198" s="30"/>
      <c r="C1198" s="30"/>
      <c r="D1198" s="149"/>
      <c r="E1198" s="149"/>
      <c r="F1198" s="149"/>
      <c r="G1198" s="149"/>
      <c r="H1198" s="149"/>
      <c r="I1198" s="149"/>
      <c r="J1198" s="149"/>
      <c r="K1198" s="150"/>
      <c r="L1198" s="151"/>
      <c r="M1198" s="151"/>
      <c r="N1198" s="151"/>
      <c r="O1198" s="3"/>
      <c r="P1198" s="30"/>
      <c r="Q1198" s="23"/>
      <c r="R1198" s="3"/>
      <c r="S1198" s="131"/>
    </row>
    <row r="1199" spans="1:19" ht="15" customHeight="1">
      <c r="A1199" s="29"/>
      <c r="B1199" s="30"/>
      <c r="C1199" s="30"/>
      <c r="D1199" s="149"/>
      <c r="E1199" s="149"/>
      <c r="F1199" s="149"/>
      <c r="G1199" s="149"/>
      <c r="H1199" s="149"/>
      <c r="I1199" s="149"/>
      <c r="J1199" s="149"/>
      <c r="K1199" s="150"/>
      <c r="L1199" s="151"/>
      <c r="M1199" s="151"/>
      <c r="N1199" s="151"/>
      <c r="O1199" s="3"/>
      <c r="P1199" s="30"/>
      <c r="Q1199" s="23"/>
      <c r="R1199" s="3"/>
      <c r="S1199" s="131"/>
    </row>
    <row r="1200" spans="1:19" ht="15" customHeight="1">
      <c r="A1200" s="29"/>
      <c r="B1200" s="30"/>
      <c r="C1200" s="30"/>
      <c r="D1200" s="149"/>
      <c r="E1200" s="149"/>
      <c r="F1200" s="149"/>
      <c r="G1200" s="149"/>
      <c r="H1200" s="149"/>
      <c r="I1200" s="149"/>
      <c r="J1200" s="149"/>
      <c r="K1200" s="150"/>
      <c r="L1200" s="151"/>
      <c r="M1200" s="151"/>
      <c r="N1200" s="151"/>
      <c r="O1200" s="3"/>
      <c r="P1200" s="30"/>
      <c r="Q1200" s="23"/>
      <c r="R1200" s="3"/>
      <c r="S1200" s="131"/>
    </row>
    <row r="1201" spans="1:19" ht="15" customHeight="1">
      <c r="A1201" s="29"/>
      <c r="B1201" s="30"/>
      <c r="C1201" s="30"/>
      <c r="D1201" s="149"/>
      <c r="E1201" s="149"/>
      <c r="F1201" s="149"/>
      <c r="G1201" s="149"/>
      <c r="H1201" s="149"/>
      <c r="I1201" s="149"/>
      <c r="J1201" s="149"/>
      <c r="K1201" s="150"/>
      <c r="L1201" s="151"/>
      <c r="M1201" s="151"/>
      <c r="N1201" s="151"/>
      <c r="O1201" s="3"/>
      <c r="P1201" s="30"/>
      <c r="Q1201" s="23"/>
      <c r="R1201" s="3"/>
      <c r="S1201" s="131"/>
    </row>
    <row r="1202" spans="1:19" ht="15" customHeight="1">
      <c r="A1202" s="29"/>
      <c r="B1202" s="30"/>
      <c r="C1202" s="30"/>
      <c r="D1202" s="149"/>
      <c r="E1202" s="149"/>
      <c r="F1202" s="149"/>
      <c r="G1202" s="149"/>
      <c r="H1202" s="149"/>
      <c r="I1202" s="149"/>
      <c r="J1202" s="149"/>
      <c r="K1202" s="150"/>
      <c r="L1202" s="151"/>
      <c r="M1202" s="151"/>
      <c r="N1202" s="151"/>
      <c r="O1202" s="3"/>
      <c r="P1202" s="30"/>
      <c r="Q1202" s="23"/>
      <c r="R1202" s="3"/>
      <c r="S1202" s="131"/>
    </row>
    <row r="1203" spans="1:19" ht="15" customHeight="1">
      <c r="A1203" s="29"/>
      <c r="B1203" s="30"/>
      <c r="C1203" s="30"/>
      <c r="D1203" s="149"/>
      <c r="E1203" s="149"/>
      <c r="F1203" s="149"/>
      <c r="G1203" s="149"/>
      <c r="H1203" s="149"/>
      <c r="I1203" s="149"/>
      <c r="J1203" s="149"/>
      <c r="K1203" s="150"/>
      <c r="L1203" s="151"/>
      <c r="M1203" s="151"/>
      <c r="N1203" s="151"/>
      <c r="O1203" s="3"/>
      <c r="P1203" s="30"/>
      <c r="Q1203" s="23"/>
      <c r="R1203" s="3"/>
      <c r="S1203" s="131"/>
    </row>
    <row r="1204" spans="1:19" ht="15" customHeight="1">
      <c r="A1204" s="29"/>
      <c r="B1204" s="30"/>
      <c r="C1204" s="30"/>
      <c r="D1204" s="149"/>
      <c r="E1204" s="149"/>
      <c r="F1204" s="149"/>
      <c r="G1204" s="149"/>
      <c r="H1204" s="149"/>
      <c r="I1204" s="149"/>
      <c r="J1204" s="149"/>
      <c r="K1204" s="150"/>
      <c r="L1204" s="151"/>
      <c r="M1204" s="151"/>
      <c r="N1204" s="151"/>
      <c r="O1204" s="3"/>
      <c r="P1204" s="30"/>
      <c r="Q1204" s="23"/>
      <c r="R1204" s="3"/>
      <c r="S1204" s="131"/>
    </row>
    <row r="1205" spans="1:19" ht="15" customHeight="1">
      <c r="A1205" s="29"/>
      <c r="B1205" s="30"/>
      <c r="C1205" s="30"/>
      <c r="D1205" s="149"/>
      <c r="E1205" s="149"/>
      <c r="F1205" s="149"/>
      <c r="G1205" s="149"/>
      <c r="H1205" s="149"/>
      <c r="I1205" s="149"/>
      <c r="J1205" s="149"/>
      <c r="K1205" s="150"/>
      <c r="L1205" s="151"/>
      <c r="M1205" s="151"/>
      <c r="N1205" s="151"/>
      <c r="O1205" s="3"/>
      <c r="P1205" s="30"/>
      <c r="Q1205" s="23"/>
      <c r="R1205" s="3"/>
      <c r="S1205" s="131"/>
    </row>
    <row r="1206" spans="1:19" ht="15" customHeight="1">
      <c r="A1206" s="29"/>
      <c r="B1206" s="30"/>
      <c r="C1206" s="30"/>
      <c r="D1206" s="149"/>
      <c r="E1206" s="149"/>
      <c r="F1206" s="149"/>
      <c r="G1206" s="149"/>
      <c r="H1206" s="149"/>
      <c r="I1206" s="149"/>
      <c r="J1206" s="149"/>
      <c r="K1206" s="150"/>
      <c r="L1206" s="151"/>
      <c r="M1206" s="151"/>
      <c r="N1206" s="151"/>
      <c r="O1206" s="3"/>
      <c r="P1206" s="30"/>
      <c r="Q1206" s="23"/>
      <c r="R1206" s="3"/>
      <c r="S1206" s="131"/>
    </row>
    <row r="1207" spans="1:19" ht="15" customHeight="1">
      <c r="A1207" s="29"/>
      <c r="B1207" s="30"/>
      <c r="C1207" s="30"/>
      <c r="D1207" s="149"/>
      <c r="E1207" s="149"/>
      <c r="F1207" s="149"/>
      <c r="G1207" s="149"/>
      <c r="H1207" s="149"/>
      <c r="I1207" s="149"/>
      <c r="J1207" s="149"/>
      <c r="K1207" s="150"/>
      <c r="L1207" s="151"/>
      <c r="M1207" s="151"/>
      <c r="N1207" s="151"/>
      <c r="O1207" s="3"/>
      <c r="P1207" s="30"/>
      <c r="Q1207" s="23"/>
      <c r="R1207" s="3"/>
      <c r="S1207" s="131"/>
    </row>
    <row r="1208" spans="1:19" ht="15" customHeight="1">
      <c r="A1208" s="29"/>
      <c r="B1208" s="30"/>
      <c r="C1208" s="30"/>
      <c r="D1208" s="149"/>
      <c r="E1208" s="149"/>
      <c r="F1208" s="149"/>
      <c r="G1208" s="149"/>
      <c r="H1208" s="149"/>
      <c r="I1208" s="149"/>
      <c r="J1208" s="149"/>
      <c r="K1208" s="150"/>
      <c r="L1208" s="151"/>
      <c r="M1208" s="151"/>
      <c r="N1208" s="151"/>
      <c r="O1208" s="3"/>
      <c r="P1208" s="30"/>
      <c r="Q1208" s="23"/>
      <c r="R1208" s="3"/>
      <c r="S1208" s="131"/>
    </row>
    <row r="1209" spans="1:19" ht="15" customHeight="1">
      <c r="A1209" s="29"/>
      <c r="B1209" s="30"/>
      <c r="C1209" s="30"/>
      <c r="D1209" s="149"/>
      <c r="E1209" s="149"/>
      <c r="F1209" s="149"/>
      <c r="G1209" s="149"/>
      <c r="H1209" s="149"/>
      <c r="I1209" s="149"/>
      <c r="J1209" s="149"/>
      <c r="K1209" s="150"/>
      <c r="L1209" s="151"/>
      <c r="M1209" s="151"/>
      <c r="N1209" s="151"/>
      <c r="O1209" s="3"/>
      <c r="P1209" s="30"/>
      <c r="Q1209" s="23"/>
      <c r="R1209" s="3"/>
      <c r="S1209" s="131"/>
    </row>
    <row r="1210" spans="1:19" ht="15" customHeight="1">
      <c r="A1210" s="29"/>
      <c r="B1210" s="30"/>
      <c r="C1210" s="30"/>
      <c r="D1210" s="149"/>
      <c r="E1210" s="149"/>
      <c r="F1210" s="149"/>
      <c r="G1210" s="149"/>
      <c r="H1210" s="149"/>
      <c r="I1210" s="149"/>
      <c r="J1210" s="149"/>
      <c r="K1210" s="150"/>
      <c r="L1210" s="151"/>
      <c r="M1210" s="151"/>
      <c r="N1210" s="151"/>
      <c r="O1210" s="3"/>
      <c r="P1210" s="30"/>
      <c r="Q1210" s="23"/>
      <c r="R1210" s="3"/>
      <c r="S1210" s="131"/>
    </row>
    <row r="1211" spans="1:19" ht="15" customHeight="1">
      <c r="A1211" s="29"/>
      <c r="B1211" s="30"/>
      <c r="C1211" s="30"/>
      <c r="D1211" s="149"/>
      <c r="E1211" s="149"/>
      <c r="F1211" s="149"/>
      <c r="G1211" s="149"/>
      <c r="H1211" s="149"/>
      <c r="I1211" s="149"/>
      <c r="J1211" s="149"/>
      <c r="K1211" s="150"/>
      <c r="L1211" s="151"/>
      <c r="M1211" s="151"/>
      <c r="N1211" s="151"/>
      <c r="O1211" s="3"/>
      <c r="P1211" s="30"/>
      <c r="Q1211" s="23"/>
      <c r="R1211" s="3"/>
      <c r="S1211" s="131"/>
    </row>
    <row r="1212" spans="1:19" ht="15" customHeight="1">
      <c r="A1212" s="29"/>
      <c r="B1212" s="30"/>
      <c r="C1212" s="30"/>
      <c r="D1212" s="149"/>
      <c r="E1212" s="149"/>
      <c r="F1212" s="149"/>
      <c r="G1212" s="149"/>
      <c r="H1212" s="149"/>
      <c r="I1212" s="149"/>
      <c r="J1212" s="149"/>
      <c r="K1212" s="150"/>
      <c r="L1212" s="151"/>
      <c r="M1212" s="151"/>
      <c r="N1212" s="151"/>
      <c r="O1212" s="3"/>
      <c r="P1212" s="30"/>
      <c r="Q1212" s="23"/>
      <c r="R1212" s="3"/>
      <c r="S1212" s="131"/>
    </row>
    <row r="1213" spans="1:19" ht="15" customHeight="1">
      <c r="A1213" s="29"/>
      <c r="B1213" s="30"/>
      <c r="C1213" s="30"/>
      <c r="D1213" s="149"/>
      <c r="E1213" s="149"/>
      <c r="F1213" s="149"/>
      <c r="G1213" s="149"/>
      <c r="H1213" s="149"/>
      <c r="I1213" s="149"/>
      <c r="J1213" s="149"/>
      <c r="K1213" s="150"/>
      <c r="L1213" s="151"/>
      <c r="M1213" s="151"/>
      <c r="N1213" s="151"/>
      <c r="O1213" s="3"/>
      <c r="P1213" s="30"/>
      <c r="Q1213" s="23"/>
      <c r="R1213" s="3"/>
      <c r="S1213" s="131"/>
    </row>
    <row r="1214" spans="1:19" ht="15" customHeight="1">
      <c r="A1214" s="29"/>
      <c r="B1214" s="30"/>
      <c r="C1214" s="30"/>
      <c r="D1214" s="149"/>
      <c r="E1214" s="149"/>
      <c r="F1214" s="149"/>
      <c r="G1214" s="149"/>
      <c r="H1214" s="149"/>
      <c r="I1214" s="149"/>
      <c r="J1214" s="149"/>
      <c r="K1214" s="150"/>
      <c r="L1214" s="151"/>
      <c r="M1214" s="151"/>
      <c r="N1214" s="151"/>
      <c r="O1214" s="3"/>
      <c r="P1214" s="30"/>
      <c r="Q1214" s="23"/>
      <c r="R1214" s="3"/>
      <c r="S1214" s="131"/>
    </row>
    <row r="1215" spans="1:19" ht="15" customHeight="1">
      <c r="A1215" s="29"/>
      <c r="B1215" s="30"/>
      <c r="C1215" s="30"/>
      <c r="D1215" s="149"/>
      <c r="E1215" s="149"/>
      <c r="F1215" s="149"/>
      <c r="G1215" s="149"/>
      <c r="H1215" s="149"/>
      <c r="I1215" s="149"/>
      <c r="J1215" s="149"/>
      <c r="K1215" s="150"/>
      <c r="L1215" s="151"/>
      <c r="M1215" s="151"/>
      <c r="N1215" s="151"/>
      <c r="O1215" s="3"/>
      <c r="P1215" s="30"/>
      <c r="Q1215" s="23"/>
      <c r="R1215" s="3"/>
      <c r="S1215" s="131"/>
    </row>
    <row r="1216" spans="1:19" ht="15" customHeight="1">
      <c r="A1216" s="29"/>
      <c r="B1216" s="30"/>
      <c r="C1216" s="30"/>
      <c r="D1216" s="149"/>
      <c r="E1216" s="149"/>
      <c r="F1216" s="149"/>
      <c r="G1216" s="149"/>
      <c r="H1216" s="149"/>
      <c r="I1216" s="149"/>
      <c r="J1216" s="149"/>
      <c r="K1216" s="150"/>
      <c r="L1216" s="151"/>
      <c r="M1216" s="151"/>
      <c r="N1216" s="151"/>
      <c r="O1216" s="3"/>
      <c r="P1216" s="30"/>
      <c r="Q1216" s="23"/>
      <c r="R1216" s="3"/>
      <c r="S1216" s="131"/>
    </row>
    <row r="1217" spans="1:19" ht="15" customHeight="1">
      <c r="A1217" s="29"/>
      <c r="B1217" s="30"/>
      <c r="C1217" s="30"/>
      <c r="D1217" s="149"/>
      <c r="E1217" s="149"/>
      <c r="F1217" s="149"/>
      <c r="G1217" s="149"/>
      <c r="H1217" s="149"/>
      <c r="I1217" s="149"/>
      <c r="J1217" s="149"/>
      <c r="K1217" s="150"/>
      <c r="L1217" s="151"/>
      <c r="M1217" s="151"/>
      <c r="N1217" s="151"/>
      <c r="O1217" s="3"/>
      <c r="P1217" s="30"/>
      <c r="Q1217" s="23"/>
      <c r="R1217" s="3"/>
      <c r="S1217" s="131"/>
    </row>
    <row r="1218" spans="1:19" ht="15" customHeight="1">
      <c r="A1218" s="29"/>
      <c r="B1218" s="30"/>
      <c r="C1218" s="30"/>
      <c r="D1218" s="149"/>
      <c r="E1218" s="149"/>
      <c r="F1218" s="149"/>
      <c r="G1218" s="149"/>
      <c r="H1218" s="149"/>
      <c r="I1218" s="149"/>
      <c r="J1218" s="149"/>
      <c r="K1218" s="150"/>
      <c r="L1218" s="151"/>
      <c r="M1218" s="151"/>
      <c r="N1218" s="151"/>
      <c r="O1218" s="3"/>
      <c r="P1218" s="30"/>
      <c r="Q1218" s="23"/>
      <c r="R1218" s="3"/>
      <c r="S1218" s="131"/>
    </row>
    <row r="1219" spans="1:19" ht="15" customHeight="1">
      <c r="A1219" s="29"/>
      <c r="B1219" s="30"/>
      <c r="C1219" s="30"/>
      <c r="D1219" s="149"/>
      <c r="E1219" s="149"/>
      <c r="F1219" s="149"/>
      <c r="G1219" s="149"/>
      <c r="H1219" s="149"/>
      <c r="I1219" s="149"/>
      <c r="J1219" s="149"/>
      <c r="K1219" s="150"/>
      <c r="L1219" s="151"/>
      <c r="M1219" s="151"/>
      <c r="N1219" s="151"/>
      <c r="O1219" s="3"/>
      <c r="P1219" s="30"/>
      <c r="Q1219" s="23"/>
      <c r="R1219" s="3"/>
      <c r="S1219" s="131"/>
    </row>
    <row r="1220" spans="1:19" ht="15" customHeight="1">
      <c r="A1220" s="29"/>
      <c r="B1220" s="30"/>
      <c r="C1220" s="30"/>
      <c r="D1220" s="149"/>
      <c r="E1220" s="149"/>
      <c r="F1220" s="149"/>
      <c r="G1220" s="149"/>
      <c r="H1220" s="149"/>
      <c r="I1220" s="149"/>
      <c r="J1220" s="149"/>
      <c r="K1220" s="150"/>
      <c r="L1220" s="151"/>
      <c r="M1220" s="151"/>
      <c r="N1220" s="151"/>
      <c r="O1220" s="3"/>
      <c r="P1220" s="30"/>
      <c r="Q1220" s="23"/>
      <c r="R1220" s="3"/>
      <c r="S1220" s="131"/>
    </row>
    <row r="1221" spans="1:19" ht="15" customHeight="1">
      <c r="A1221" s="29"/>
      <c r="B1221" s="30"/>
      <c r="C1221" s="30"/>
      <c r="D1221" s="149"/>
      <c r="E1221" s="149"/>
      <c r="F1221" s="149"/>
      <c r="G1221" s="149"/>
      <c r="H1221" s="149"/>
      <c r="I1221" s="149"/>
      <c r="J1221" s="149"/>
      <c r="K1221" s="150"/>
      <c r="L1221" s="151"/>
      <c r="M1221" s="151"/>
      <c r="N1221" s="151"/>
      <c r="O1221" s="3"/>
      <c r="P1221" s="30"/>
      <c r="Q1221" s="23"/>
      <c r="R1221" s="3"/>
      <c r="S1221" s="131"/>
    </row>
    <row r="1222" spans="1:19" ht="15" customHeight="1">
      <c r="A1222" s="29"/>
      <c r="B1222" s="30"/>
      <c r="C1222" s="30"/>
      <c r="D1222" s="149"/>
      <c r="E1222" s="149"/>
      <c r="F1222" s="149"/>
      <c r="G1222" s="149"/>
      <c r="H1222" s="149"/>
      <c r="I1222" s="149"/>
      <c r="J1222" s="149"/>
      <c r="K1222" s="150"/>
      <c r="L1222" s="151"/>
      <c r="M1222" s="151"/>
      <c r="N1222" s="151"/>
      <c r="O1222" s="3"/>
      <c r="P1222" s="30"/>
      <c r="Q1222" s="23"/>
      <c r="R1222" s="3"/>
      <c r="S1222" s="131"/>
    </row>
    <row r="1223" spans="1:19" ht="15" customHeight="1">
      <c r="A1223" s="29"/>
      <c r="B1223" s="30"/>
      <c r="C1223" s="30"/>
      <c r="D1223" s="149"/>
      <c r="E1223" s="149"/>
      <c r="F1223" s="149"/>
      <c r="G1223" s="149"/>
      <c r="H1223" s="149"/>
      <c r="I1223" s="149"/>
      <c r="J1223" s="149"/>
      <c r="K1223" s="150"/>
      <c r="L1223" s="151"/>
      <c r="M1223" s="151"/>
      <c r="N1223" s="151"/>
      <c r="O1223" s="3"/>
      <c r="P1223" s="30"/>
      <c r="Q1223" s="23"/>
      <c r="R1223" s="3"/>
      <c r="S1223" s="131"/>
    </row>
    <row r="1224" spans="1:19" ht="15" customHeight="1">
      <c r="A1224" s="29"/>
      <c r="B1224" s="30"/>
      <c r="C1224" s="30"/>
      <c r="D1224" s="149"/>
      <c r="E1224" s="149"/>
      <c r="F1224" s="149"/>
      <c r="G1224" s="149"/>
      <c r="H1224" s="149"/>
      <c r="I1224" s="149"/>
      <c r="J1224" s="149"/>
      <c r="K1224" s="150"/>
      <c r="L1224" s="151"/>
      <c r="M1224" s="151"/>
      <c r="N1224" s="151"/>
      <c r="O1224" s="3"/>
      <c r="P1224" s="30"/>
      <c r="Q1224" s="23"/>
      <c r="R1224" s="3"/>
      <c r="S1224" s="131"/>
    </row>
    <row r="1225" spans="1:19" ht="15" customHeight="1">
      <c r="A1225" s="29"/>
      <c r="B1225" s="30"/>
      <c r="C1225" s="30"/>
      <c r="D1225" s="149"/>
      <c r="E1225" s="149"/>
      <c r="F1225" s="149"/>
      <c r="G1225" s="149"/>
      <c r="H1225" s="149"/>
      <c r="I1225" s="149"/>
      <c r="J1225" s="149"/>
      <c r="K1225" s="150"/>
      <c r="L1225" s="151"/>
      <c r="M1225" s="151"/>
      <c r="N1225" s="151"/>
      <c r="O1225" s="3"/>
      <c r="P1225" s="30"/>
      <c r="Q1225" s="23"/>
      <c r="R1225" s="3"/>
      <c r="S1225" s="131"/>
    </row>
    <row r="1226" spans="1:19" ht="15" customHeight="1">
      <c r="A1226" s="29"/>
      <c r="B1226" s="30"/>
      <c r="C1226" s="30"/>
      <c r="D1226" s="149"/>
      <c r="E1226" s="149"/>
      <c r="F1226" s="149"/>
      <c r="G1226" s="149"/>
      <c r="H1226" s="149"/>
      <c r="I1226" s="149"/>
      <c r="J1226" s="149"/>
      <c r="K1226" s="150"/>
      <c r="L1226" s="151"/>
      <c r="M1226" s="151"/>
      <c r="N1226" s="151"/>
      <c r="O1226" s="3"/>
      <c r="P1226" s="30"/>
      <c r="Q1226" s="23"/>
      <c r="R1226" s="3"/>
      <c r="S1226" s="131"/>
    </row>
    <row r="1227" spans="1:19" ht="15" customHeight="1">
      <c r="A1227" s="29"/>
      <c r="B1227" s="30"/>
      <c r="C1227" s="30"/>
      <c r="D1227" s="149"/>
      <c r="E1227" s="149"/>
      <c r="F1227" s="149"/>
      <c r="G1227" s="149"/>
      <c r="H1227" s="149"/>
      <c r="I1227" s="149"/>
      <c r="J1227" s="149"/>
      <c r="K1227" s="150"/>
      <c r="L1227" s="151"/>
      <c r="M1227" s="151"/>
      <c r="N1227" s="151"/>
      <c r="O1227" s="3"/>
      <c r="P1227" s="30"/>
      <c r="Q1227" s="23"/>
      <c r="R1227" s="3"/>
      <c r="S1227" s="131"/>
    </row>
    <row r="1228" spans="1:19" ht="15" customHeight="1">
      <c r="A1228" s="29"/>
      <c r="B1228" s="30"/>
      <c r="C1228" s="30"/>
      <c r="D1228" s="149"/>
      <c r="E1228" s="149"/>
      <c r="F1228" s="149"/>
      <c r="G1228" s="149"/>
      <c r="H1228" s="149"/>
      <c r="I1228" s="149"/>
      <c r="J1228" s="149"/>
      <c r="K1228" s="150"/>
      <c r="L1228" s="151"/>
      <c r="M1228" s="151"/>
      <c r="N1228" s="151"/>
      <c r="O1228" s="3"/>
      <c r="P1228" s="30"/>
      <c r="Q1228" s="23"/>
      <c r="R1228" s="3"/>
      <c r="S1228" s="131"/>
    </row>
    <row r="1229" spans="1:19" ht="15" customHeight="1">
      <c r="A1229" s="29"/>
      <c r="B1229" s="30"/>
      <c r="C1229" s="30"/>
      <c r="D1229" s="149"/>
      <c r="E1229" s="149"/>
      <c r="F1229" s="149"/>
      <c r="G1229" s="149"/>
      <c r="H1229" s="149"/>
      <c r="I1229" s="149"/>
      <c r="J1229" s="149"/>
      <c r="K1229" s="150"/>
      <c r="L1229" s="151"/>
      <c r="M1229" s="151"/>
      <c r="N1229" s="151"/>
      <c r="O1229" s="3"/>
      <c r="P1229" s="30"/>
      <c r="Q1229" s="23"/>
      <c r="R1229" s="3"/>
      <c r="S1229" s="131"/>
    </row>
    <row r="1230" spans="1:19" ht="15" customHeight="1">
      <c r="A1230" s="29"/>
      <c r="B1230" s="30"/>
      <c r="C1230" s="30"/>
      <c r="D1230" s="149"/>
      <c r="E1230" s="149"/>
      <c r="F1230" s="149"/>
      <c r="G1230" s="149"/>
      <c r="H1230" s="149"/>
      <c r="I1230" s="149"/>
      <c r="J1230" s="149"/>
      <c r="K1230" s="150"/>
      <c r="L1230" s="151"/>
      <c r="M1230" s="151"/>
      <c r="N1230" s="151"/>
      <c r="O1230" s="3"/>
      <c r="P1230" s="30"/>
      <c r="Q1230" s="23"/>
      <c r="R1230" s="3"/>
      <c r="S1230" s="131"/>
    </row>
    <row r="1231" spans="1:19" ht="15" customHeight="1">
      <c r="A1231" s="29"/>
      <c r="B1231" s="30"/>
      <c r="C1231" s="30"/>
      <c r="D1231" s="149"/>
      <c r="E1231" s="149"/>
      <c r="F1231" s="149"/>
      <c r="G1231" s="149"/>
      <c r="H1231" s="149"/>
      <c r="I1231" s="149"/>
      <c r="J1231" s="149"/>
      <c r="K1231" s="150"/>
      <c r="L1231" s="151"/>
      <c r="M1231" s="151"/>
      <c r="N1231" s="151"/>
      <c r="O1231" s="3"/>
      <c r="P1231" s="30"/>
      <c r="Q1231" s="23"/>
      <c r="R1231" s="3"/>
      <c r="S1231" s="131"/>
    </row>
    <row r="1232" spans="1:19" ht="15" customHeight="1">
      <c r="A1232" s="29"/>
      <c r="B1232" s="30"/>
      <c r="C1232" s="30"/>
      <c r="D1232" s="149"/>
      <c r="E1232" s="149"/>
      <c r="F1232" s="149"/>
      <c r="G1232" s="149"/>
      <c r="H1232" s="149"/>
      <c r="I1232" s="149"/>
      <c r="J1232" s="149"/>
      <c r="K1232" s="150"/>
      <c r="L1232" s="151"/>
      <c r="M1232" s="151"/>
      <c r="N1232" s="151"/>
      <c r="O1232" s="3"/>
      <c r="P1232" s="30"/>
      <c r="Q1232" s="23"/>
      <c r="R1232" s="3"/>
      <c r="S1232" s="131"/>
    </row>
    <row r="1233" spans="1:19" ht="15" customHeight="1">
      <c r="A1233" s="29"/>
      <c r="B1233" s="30"/>
      <c r="C1233" s="30"/>
      <c r="D1233" s="149"/>
      <c r="E1233" s="149"/>
      <c r="F1233" s="149"/>
      <c r="G1233" s="149"/>
      <c r="H1233" s="149"/>
      <c r="I1233" s="149"/>
      <c r="J1233" s="149"/>
      <c r="K1233" s="150"/>
      <c r="L1233" s="151"/>
      <c r="M1233" s="151"/>
      <c r="N1233" s="151"/>
      <c r="O1233" s="3"/>
      <c r="P1233" s="30"/>
      <c r="Q1233" s="23"/>
      <c r="R1233" s="3"/>
      <c r="S1233" s="131"/>
    </row>
    <row r="1234" spans="1:19" ht="15" customHeight="1">
      <c r="A1234" s="29"/>
      <c r="B1234" s="30"/>
      <c r="C1234" s="30"/>
      <c r="D1234" s="149"/>
      <c r="E1234" s="149"/>
      <c r="F1234" s="149"/>
      <c r="G1234" s="149"/>
      <c r="H1234" s="149"/>
      <c r="I1234" s="149"/>
      <c r="J1234" s="149"/>
      <c r="K1234" s="150"/>
      <c r="L1234" s="151"/>
      <c r="M1234" s="151"/>
      <c r="N1234" s="151"/>
      <c r="O1234" s="3"/>
      <c r="P1234" s="30"/>
      <c r="Q1234" s="23"/>
      <c r="R1234" s="3"/>
      <c r="S1234" s="131"/>
    </row>
    <row r="1235" spans="1:19" ht="15" customHeight="1">
      <c r="A1235" s="29"/>
      <c r="B1235" s="30"/>
      <c r="C1235" s="30"/>
      <c r="D1235" s="149"/>
      <c r="E1235" s="149"/>
      <c r="F1235" s="149"/>
      <c r="G1235" s="149"/>
      <c r="H1235" s="149"/>
      <c r="I1235" s="149"/>
      <c r="J1235" s="149"/>
      <c r="K1235" s="150"/>
      <c r="L1235" s="151"/>
      <c r="M1235" s="151"/>
      <c r="N1235" s="151"/>
      <c r="O1235" s="3"/>
      <c r="P1235" s="30"/>
      <c r="Q1235" s="23"/>
      <c r="R1235" s="3"/>
      <c r="S1235" s="131"/>
    </row>
    <row r="1236" spans="1:19" ht="15" customHeight="1">
      <c r="A1236" s="29"/>
      <c r="B1236" s="30"/>
      <c r="C1236" s="30"/>
      <c r="D1236" s="149"/>
      <c r="E1236" s="149"/>
      <c r="F1236" s="149"/>
      <c r="G1236" s="149"/>
      <c r="H1236" s="149"/>
      <c r="I1236" s="149"/>
      <c r="J1236" s="149"/>
      <c r="K1236" s="150"/>
      <c r="L1236" s="151"/>
      <c r="M1236" s="151"/>
      <c r="N1236" s="151"/>
      <c r="O1236" s="3"/>
      <c r="P1236" s="30"/>
      <c r="Q1236" s="23"/>
      <c r="R1236" s="3"/>
      <c r="S1236" s="131"/>
    </row>
    <row r="1237" spans="1:19" ht="15" customHeight="1">
      <c r="A1237" s="29"/>
      <c r="B1237" s="30"/>
      <c r="C1237" s="30"/>
      <c r="D1237" s="149"/>
      <c r="E1237" s="149"/>
      <c r="F1237" s="149"/>
      <c r="G1237" s="149"/>
      <c r="H1237" s="149"/>
      <c r="I1237" s="149"/>
      <c r="J1237" s="149"/>
      <c r="K1237" s="150"/>
      <c r="L1237" s="151"/>
      <c r="M1237" s="151"/>
      <c r="N1237" s="151"/>
      <c r="O1237" s="3"/>
      <c r="P1237" s="30"/>
      <c r="Q1237" s="23"/>
      <c r="R1237" s="3"/>
      <c r="S1237" s="131"/>
    </row>
    <row r="1238" spans="1:19" ht="15" customHeight="1">
      <c r="A1238" s="29"/>
      <c r="B1238" s="30"/>
      <c r="C1238" s="30"/>
      <c r="D1238" s="149"/>
      <c r="E1238" s="149"/>
      <c r="F1238" s="149"/>
      <c r="G1238" s="149"/>
      <c r="H1238" s="149"/>
      <c r="I1238" s="149"/>
      <c r="J1238" s="149"/>
      <c r="K1238" s="150"/>
      <c r="L1238" s="151"/>
      <c r="M1238" s="151"/>
      <c r="N1238" s="151"/>
      <c r="O1238" s="3"/>
      <c r="P1238" s="30"/>
      <c r="Q1238" s="23"/>
      <c r="R1238" s="3"/>
      <c r="S1238" s="131"/>
    </row>
    <row r="1239" spans="1:19" ht="15" customHeight="1">
      <c r="A1239" s="29"/>
      <c r="B1239" s="30"/>
      <c r="C1239" s="30"/>
      <c r="D1239" s="149"/>
      <c r="E1239" s="149"/>
      <c r="F1239" s="149"/>
      <c r="G1239" s="149"/>
      <c r="H1239" s="149"/>
      <c r="I1239" s="149"/>
      <c r="J1239" s="149"/>
      <c r="K1239" s="150"/>
      <c r="L1239" s="151"/>
      <c r="M1239" s="151"/>
      <c r="N1239" s="151"/>
      <c r="O1239" s="3"/>
      <c r="P1239" s="30"/>
      <c r="Q1239" s="23"/>
      <c r="R1239" s="3"/>
      <c r="S1239" s="131"/>
    </row>
    <row r="1240" spans="1:19" ht="15" customHeight="1">
      <c r="A1240" s="29"/>
      <c r="B1240" s="30"/>
      <c r="C1240" s="30"/>
      <c r="D1240" s="149"/>
      <c r="E1240" s="149"/>
      <c r="F1240" s="149"/>
      <c r="G1240" s="149"/>
      <c r="H1240" s="149"/>
      <c r="I1240" s="149"/>
      <c r="J1240" s="149"/>
      <c r="K1240" s="150"/>
      <c r="L1240" s="151"/>
      <c r="M1240" s="151"/>
      <c r="N1240" s="151"/>
      <c r="O1240" s="3"/>
      <c r="P1240" s="30"/>
      <c r="Q1240" s="23"/>
      <c r="R1240" s="3"/>
      <c r="S1240" s="131"/>
    </row>
    <row r="1241" spans="1:19" ht="15" customHeight="1">
      <c r="A1241" s="29"/>
      <c r="B1241" s="30"/>
      <c r="C1241" s="30"/>
      <c r="D1241" s="149"/>
      <c r="E1241" s="149"/>
      <c r="F1241" s="149"/>
      <c r="G1241" s="149"/>
      <c r="H1241" s="149"/>
      <c r="I1241" s="149"/>
      <c r="J1241" s="149"/>
      <c r="K1241" s="150"/>
      <c r="L1241" s="151"/>
      <c r="M1241" s="151"/>
      <c r="N1241" s="151"/>
      <c r="O1241" s="3"/>
      <c r="P1241" s="30"/>
      <c r="Q1241" s="23"/>
      <c r="R1241" s="3"/>
      <c r="S1241" s="131"/>
    </row>
    <row r="1242" spans="1:19" ht="15" customHeight="1">
      <c r="A1242" s="29"/>
      <c r="B1242" s="30"/>
      <c r="C1242" s="30"/>
      <c r="D1242" s="149"/>
      <c r="E1242" s="149"/>
      <c r="F1242" s="149"/>
      <c r="G1242" s="149"/>
      <c r="H1242" s="149"/>
      <c r="I1242" s="149"/>
      <c r="J1242" s="149"/>
      <c r="K1242" s="150"/>
      <c r="L1242" s="151"/>
      <c r="M1242" s="151"/>
      <c r="N1242" s="151"/>
      <c r="O1242" s="3"/>
      <c r="P1242" s="30"/>
      <c r="Q1242" s="23"/>
      <c r="R1242" s="3"/>
      <c r="S1242" s="131"/>
    </row>
    <row r="1243" spans="1:19" ht="15" customHeight="1">
      <c r="A1243" s="29"/>
      <c r="B1243" s="30"/>
      <c r="C1243" s="30"/>
      <c r="D1243" s="149"/>
      <c r="E1243" s="149"/>
      <c r="F1243" s="149"/>
      <c r="G1243" s="149"/>
      <c r="H1243" s="149"/>
      <c r="I1243" s="149"/>
      <c r="J1243" s="149"/>
      <c r="K1243" s="150"/>
      <c r="L1243" s="151"/>
      <c r="M1243" s="151"/>
      <c r="N1243" s="151"/>
      <c r="O1243" s="3"/>
      <c r="P1243" s="30"/>
      <c r="Q1243" s="23"/>
      <c r="R1243" s="3"/>
      <c r="S1243" s="131"/>
    </row>
    <row r="1244" spans="1:19" ht="15" customHeight="1">
      <c r="A1244" s="29"/>
      <c r="B1244" s="30"/>
      <c r="C1244" s="30"/>
      <c r="D1244" s="149"/>
      <c r="E1244" s="149"/>
      <c r="F1244" s="149"/>
      <c r="G1244" s="149"/>
      <c r="H1244" s="149"/>
      <c r="I1244" s="149"/>
      <c r="J1244" s="149"/>
      <c r="K1244" s="150"/>
      <c r="L1244" s="151"/>
      <c r="M1244" s="151"/>
      <c r="N1244" s="151"/>
      <c r="O1244" s="3"/>
      <c r="P1244" s="30"/>
      <c r="Q1244" s="23"/>
      <c r="R1244" s="3"/>
      <c r="S1244" s="131"/>
    </row>
    <row r="1245" spans="1:19" ht="15" customHeight="1">
      <c r="A1245" s="29"/>
      <c r="B1245" s="30"/>
      <c r="C1245" s="30"/>
      <c r="D1245" s="149"/>
      <c r="E1245" s="149"/>
      <c r="F1245" s="149"/>
      <c r="G1245" s="149"/>
      <c r="H1245" s="149"/>
      <c r="I1245" s="149"/>
      <c r="J1245" s="149"/>
      <c r="K1245" s="150"/>
      <c r="L1245" s="151"/>
      <c r="M1245" s="151"/>
      <c r="N1245" s="151"/>
      <c r="O1245" s="3"/>
      <c r="P1245" s="30"/>
      <c r="Q1245" s="23"/>
      <c r="R1245" s="3"/>
      <c r="S1245" s="131"/>
    </row>
    <row r="1246" spans="1:19" ht="15" customHeight="1">
      <c r="A1246" s="29"/>
      <c r="B1246" s="30"/>
      <c r="C1246" s="30"/>
      <c r="D1246" s="149"/>
      <c r="E1246" s="149"/>
      <c r="F1246" s="149"/>
      <c r="G1246" s="149"/>
      <c r="H1246" s="149"/>
      <c r="I1246" s="149"/>
      <c r="J1246" s="149"/>
      <c r="K1246" s="150"/>
      <c r="L1246" s="151"/>
      <c r="M1246" s="151"/>
      <c r="N1246" s="151"/>
      <c r="O1246" s="3"/>
      <c r="P1246" s="30"/>
      <c r="Q1246" s="23"/>
      <c r="R1246" s="3"/>
      <c r="S1246" s="131"/>
    </row>
    <row r="1247" spans="1:19" ht="15" customHeight="1">
      <c r="A1247" s="29"/>
      <c r="B1247" s="30"/>
      <c r="C1247" s="30"/>
      <c r="D1247" s="149"/>
      <c r="E1247" s="149"/>
      <c r="F1247" s="149"/>
      <c r="G1247" s="149"/>
      <c r="H1247" s="149"/>
      <c r="I1247" s="149"/>
      <c r="J1247" s="149"/>
      <c r="K1247" s="150"/>
      <c r="L1247" s="151"/>
      <c r="M1247" s="151"/>
      <c r="N1247" s="151"/>
      <c r="O1247" s="3"/>
      <c r="P1247" s="30"/>
      <c r="Q1247" s="23"/>
      <c r="R1247" s="3"/>
      <c r="S1247" s="131"/>
    </row>
    <row r="1248" spans="1:19" ht="15" customHeight="1">
      <c r="A1248" s="29"/>
      <c r="B1248" s="30"/>
      <c r="C1248" s="30"/>
      <c r="D1248" s="149"/>
      <c r="E1248" s="149"/>
      <c r="F1248" s="149"/>
      <c r="G1248" s="149"/>
      <c r="H1248" s="149"/>
      <c r="I1248" s="149"/>
      <c r="J1248" s="149"/>
      <c r="K1248" s="150"/>
      <c r="L1248" s="151"/>
      <c r="M1248" s="151"/>
      <c r="N1248" s="151"/>
      <c r="O1248" s="3"/>
      <c r="P1248" s="30"/>
      <c r="Q1248" s="23"/>
      <c r="R1248" s="3"/>
      <c r="S1248" s="131"/>
    </row>
    <row r="1249" spans="1:19" ht="15" customHeight="1">
      <c r="A1249" s="29"/>
      <c r="B1249" s="30"/>
      <c r="C1249" s="30"/>
      <c r="D1249" s="149"/>
      <c r="E1249" s="149"/>
      <c r="F1249" s="149"/>
      <c r="G1249" s="149"/>
      <c r="H1249" s="149"/>
      <c r="I1249" s="149"/>
      <c r="J1249" s="149"/>
      <c r="K1249" s="150"/>
      <c r="L1249" s="151"/>
      <c r="M1249" s="151"/>
      <c r="N1249" s="151"/>
      <c r="O1249" s="3"/>
      <c r="P1249" s="30"/>
      <c r="Q1249" s="23"/>
      <c r="R1249" s="3"/>
      <c r="S1249" s="131"/>
    </row>
    <row r="1250" spans="1:19" ht="15" customHeight="1">
      <c r="A1250" s="29"/>
      <c r="B1250" s="30"/>
      <c r="C1250" s="30"/>
      <c r="D1250" s="149"/>
      <c r="E1250" s="149"/>
      <c r="F1250" s="149"/>
      <c r="G1250" s="149"/>
      <c r="H1250" s="149"/>
      <c r="I1250" s="149"/>
      <c r="J1250" s="149"/>
      <c r="K1250" s="150"/>
      <c r="L1250" s="151"/>
      <c r="M1250" s="151"/>
      <c r="N1250" s="151"/>
      <c r="O1250" s="3"/>
      <c r="P1250" s="30"/>
      <c r="Q1250" s="23"/>
      <c r="R1250" s="3"/>
      <c r="S1250" s="131"/>
    </row>
    <row r="1251" spans="1:19" ht="15" customHeight="1">
      <c r="A1251" s="29"/>
      <c r="B1251" s="30"/>
      <c r="C1251" s="30"/>
      <c r="D1251" s="149"/>
      <c r="E1251" s="149"/>
      <c r="F1251" s="149"/>
      <c r="G1251" s="149"/>
      <c r="H1251" s="149"/>
      <c r="I1251" s="149"/>
      <c r="J1251" s="149"/>
      <c r="K1251" s="150"/>
      <c r="L1251" s="151"/>
      <c r="M1251" s="151"/>
      <c r="N1251" s="151"/>
      <c r="O1251" s="3"/>
      <c r="P1251" s="30"/>
      <c r="Q1251" s="23"/>
      <c r="R1251" s="3"/>
      <c r="S1251" s="131"/>
    </row>
    <row r="1252" spans="1:19" ht="15" customHeight="1">
      <c r="A1252" s="29"/>
      <c r="B1252" s="30"/>
      <c r="C1252" s="30"/>
      <c r="D1252" s="149"/>
      <c r="E1252" s="149"/>
      <c r="F1252" s="149"/>
      <c r="G1252" s="149"/>
      <c r="H1252" s="149"/>
      <c r="I1252" s="149"/>
      <c r="J1252" s="149"/>
      <c r="K1252" s="150"/>
      <c r="L1252" s="151"/>
      <c r="M1252" s="151"/>
      <c r="N1252" s="151"/>
      <c r="O1252" s="3"/>
      <c r="P1252" s="30"/>
      <c r="Q1252" s="23"/>
      <c r="R1252" s="3"/>
      <c r="S1252" s="131"/>
    </row>
    <row r="1253" spans="1:19" ht="15" customHeight="1">
      <c r="A1253" s="29"/>
      <c r="B1253" s="30"/>
      <c r="C1253" s="30"/>
      <c r="D1253" s="149"/>
      <c r="E1253" s="149"/>
      <c r="F1253" s="149"/>
      <c r="G1253" s="149"/>
      <c r="H1253" s="149"/>
      <c r="I1253" s="149"/>
      <c r="J1253" s="149"/>
      <c r="K1253" s="150"/>
      <c r="L1253" s="151"/>
      <c r="M1253" s="151"/>
      <c r="N1253" s="151"/>
      <c r="O1253" s="3"/>
      <c r="P1253" s="30"/>
      <c r="Q1253" s="23"/>
      <c r="R1253" s="3"/>
      <c r="S1253" s="131"/>
    </row>
    <row r="1254" spans="1:19" ht="15" customHeight="1">
      <c r="A1254" s="29"/>
      <c r="B1254" s="30"/>
      <c r="C1254" s="30"/>
      <c r="D1254" s="149"/>
      <c r="E1254" s="149"/>
      <c r="F1254" s="149"/>
      <c r="G1254" s="149"/>
      <c r="H1254" s="149"/>
      <c r="I1254" s="149"/>
      <c r="J1254" s="149"/>
      <c r="K1254" s="150"/>
      <c r="L1254" s="151"/>
      <c r="M1254" s="151"/>
      <c r="N1254" s="151"/>
      <c r="O1254" s="3"/>
      <c r="P1254" s="30"/>
      <c r="Q1254" s="23"/>
      <c r="R1254" s="3"/>
      <c r="S1254" s="131"/>
    </row>
    <row r="1255" spans="1:19" ht="15" customHeight="1">
      <c r="A1255" s="29"/>
      <c r="B1255" s="30"/>
      <c r="C1255" s="30"/>
      <c r="D1255" s="149"/>
      <c r="E1255" s="149"/>
      <c r="F1255" s="149"/>
      <c r="G1255" s="149"/>
      <c r="H1255" s="149"/>
      <c r="I1255" s="149"/>
      <c r="J1255" s="149"/>
      <c r="K1255" s="150"/>
      <c r="L1255" s="151"/>
      <c r="M1255" s="151"/>
      <c r="N1255" s="151"/>
      <c r="O1255" s="3"/>
      <c r="P1255" s="30"/>
      <c r="Q1255" s="23"/>
      <c r="R1255" s="3"/>
      <c r="S1255" s="131"/>
    </row>
    <row r="1256" spans="1:19" ht="15" customHeight="1">
      <c r="A1256" s="29"/>
      <c r="B1256" s="30"/>
      <c r="C1256" s="30"/>
      <c r="D1256" s="149"/>
      <c r="E1256" s="149"/>
      <c r="F1256" s="149"/>
      <c r="G1256" s="149"/>
      <c r="H1256" s="149"/>
      <c r="I1256" s="149"/>
      <c r="J1256" s="149"/>
      <c r="K1256" s="150"/>
      <c r="L1256" s="151"/>
      <c r="M1256" s="151"/>
      <c r="N1256" s="151"/>
      <c r="O1256" s="3"/>
      <c r="P1256" s="30"/>
      <c r="Q1256" s="23"/>
      <c r="R1256" s="3"/>
      <c r="S1256" s="131"/>
    </row>
    <row r="1257" spans="1:19" ht="15" customHeight="1">
      <c r="A1257" s="29"/>
      <c r="B1257" s="30"/>
      <c r="C1257" s="30"/>
      <c r="D1257" s="149"/>
      <c r="E1257" s="149"/>
      <c r="F1257" s="149"/>
      <c r="G1257" s="149"/>
      <c r="H1257" s="149"/>
      <c r="I1257" s="149"/>
      <c r="J1257" s="149"/>
      <c r="K1257" s="150"/>
      <c r="L1257" s="151"/>
      <c r="M1257" s="151"/>
      <c r="N1257" s="151"/>
      <c r="O1257" s="3"/>
      <c r="P1257" s="30"/>
      <c r="Q1257" s="23"/>
      <c r="R1257" s="3"/>
      <c r="S1257" s="131"/>
    </row>
    <row r="1258" spans="1:19" ht="15" customHeight="1">
      <c r="A1258" s="29"/>
      <c r="B1258" s="30"/>
      <c r="C1258" s="30"/>
      <c r="D1258" s="149"/>
      <c r="E1258" s="149"/>
      <c r="F1258" s="149"/>
      <c r="G1258" s="149"/>
      <c r="H1258" s="149"/>
      <c r="I1258" s="149"/>
      <c r="J1258" s="149"/>
      <c r="K1258" s="150"/>
      <c r="L1258" s="151"/>
      <c r="M1258" s="151"/>
      <c r="N1258" s="151"/>
      <c r="O1258" s="3"/>
      <c r="P1258" s="30"/>
      <c r="Q1258" s="23"/>
      <c r="R1258" s="3"/>
      <c r="S1258" s="131"/>
    </row>
    <row r="1259" spans="1:19" ht="15" customHeight="1">
      <c r="A1259" s="29"/>
      <c r="B1259" s="30"/>
      <c r="C1259" s="30"/>
      <c r="D1259" s="149"/>
      <c r="E1259" s="149"/>
      <c r="F1259" s="149"/>
      <c r="G1259" s="149"/>
      <c r="H1259" s="149"/>
      <c r="I1259" s="149"/>
      <c r="J1259" s="149"/>
      <c r="K1259" s="150"/>
      <c r="L1259" s="151"/>
      <c r="M1259" s="151"/>
      <c r="N1259" s="151"/>
      <c r="O1259" s="3"/>
      <c r="P1259" s="30"/>
      <c r="Q1259" s="23"/>
      <c r="R1259" s="3"/>
      <c r="S1259" s="131"/>
    </row>
    <row r="1260" spans="1:19" ht="15" customHeight="1">
      <c r="A1260" s="29"/>
      <c r="B1260" s="30"/>
      <c r="C1260" s="30"/>
      <c r="D1260" s="149"/>
      <c r="E1260" s="149"/>
      <c r="F1260" s="149"/>
      <c r="G1260" s="149"/>
      <c r="H1260" s="149"/>
      <c r="I1260" s="149"/>
      <c r="J1260" s="149"/>
      <c r="K1260" s="150"/>
      <c r="L1260" s="151"/>
      <c r="M1260" s="151"/>
      <c r="N1260" s="151"/>
      <c r="O1260" s="3"/>
      <c r="P1260" s="30"/>
      <c r="Q1260" s="23"/>
      <c r="R1260" s="3"/>
      <c r="S1260" s="131"/>
    </row>
    <row r="1261" spans="1:19" ht="15" customHeight="1">
      <c r="A1261" s="29"/>
      <c r="B1261" s="30"/>
      <c r="C1261" s="30"/>
      <c r="D1261" s="149"/>
      <c r="E1261" s="149"/>
      <c r="F1261" s="149"/>
      <c r="G1261" s="149"/>
      <c r="H1261" s="149"/>
      <c r="I1261" s="149"/>
      <c r="J1261" s="149"/>
      <c r="K1261" s="150"/>
      <c r="L1261" s="151"/>
      <c r="M1261" s="151"/>
      <c r="N1261" s="151"/>
      <c r="O1261" s="3"/>
      <c r="P1261" s="30"/>
      <c r="Q1261" s="23"/>
      <c r="R1261" s="3"/>
      <c r="S1261" s="131"/>
    </row>
    <row r="1262" spans="1:19" ht="15" customHeight="1">
      <c r="A1262" s="29"/>
      <c r="B1262" s="30"/>
      <c r="C1262" s="30"/>
      <c r="D1262" s="149"/>
      <c r="E1262" s="149"/>
      <c r="F1262" s="149"/>
      <c r="G1262" s="149"/>
      <c r="H1262" s="149"/>
      <c r="I1262" s="149"/>
      <c r="J1262" s="149"/>
      <c r="K1262" s="150"/>
      <c r="L1262" s="151"/>
      <c r="M1262" s="151"/>
      <c r="N1262" s="151"/>
      <c r="O1262" s="3"/>
      <c r="P1262" s="30"/>
      <c r="Q1262" s="23"/>
      <c r="R1262" s="3"/>
      <c r="S1262" s="131"/>
    </row>
    <row r="1263" spans="1:19" ht="15" customHeight="1">
      <c r="A1263" s="29"/>
      <c r="B1263" s="30"/>
      <c r="C1263" s="30"/>
      <c r="D1263" s="149"/>
      <c r="E1263" s="149"/>
      <c r="F1263" s="149"/>
      <c r="G1263" s="149"/>
      <c r="H1263" s="149"/>
      <c r="I1263" s="149"/>
      <c r="J1263" s="149"/>
      <c r="K1263" s="150"/>
      <c r="L1263" s="151"/>
      <c r="M1263" s="151"/>
      <c r="N1263" s="151"/>
      <c r="O1263" s="3"/>
      <c r="P1263" s="30"/>
      <c r="Q1263" s="23"/>
      <c r="R1263" s="3"/>
      <c r="S1263" s="131"/>
    </row>
    <row r="1264" spans="1:19" ht="15" customHeight="1">
      <c r="A1264" s="29"/>
      <c r="B1264" s="30"/>
      <c r="C1264" s="30"/>
      <c r="D1264" s="149"/>
      <c r="E1264" s="149"/>
      <c r="F1264" s="149"/>
      <c r="G1264" s="149"/>
      <c r="H1264" s="149"/>
      <c r="I1264" s="149"/>
      <c r="J1264" s="149"/>
      <c r="K1264" s="150"/>
      <c r="L1264" s="151"/>
      <c r="M1264" s="151"/>
      <c r="N1264" s="151"/>
      <c r="O1264" s="3"/>
      <c r="P1264" s="30"/>
      <c r="Q1264" s="23"/>
      <c r="R1264" s="3"/>
      <c r="S1264" s="131"/>
    </row>
    <row r="1265" spans="1:19" ht="15" customHeight="1">
      <c r="A1265" s="29"/>
      <c r="B1265" s="30"/>
      <c r="C1265" s="30"/>
      <c r="D1265" s="149"/>
      <c r="E1265" s="149"/>
      <c r="F1265" s="149"/>
      <c r="G1265" s="149"/>
      <c r="H1265" s="149"/>
      <c r="I1265" s="149"/>
      <c r="J1265" s="149"/>
      <c r="K1265" s="150"/>
      <c r="L1265" s="151"/>
      <c r="M1265" s="151"/>
      <c r="N1265" s="151"/>
      <c r="O1265" s="3"/>
      <c r="P1265" s="30"/>
      <c r="Q1265" s="23"/>
      <c r="R1265" s="3"/>
      <c r="S1265" s="131"/>
    </row>
    <row r="1266" spans="1:19" ht="15" customHeight="1">
      <c r="A1266" s="29"/>
      <c r="B1266" s="30"/>
      <c r="C1266" s="30"/>
      <c r="D1266" s="149"/>
      <c r="E1266" s="149"/>
      <c r="F1266" s="149"/>
      <c r="G1266" s="149"/>
      <c r="H1266" s="149"/>
      <c r="I1266" s="149"/>
      <c r="J1266" s="149"/>
      <c r="K1266" s="150"/>
      <c r="L1266" s="151"/>
      <c r="M1266" s="151"/>
      <c r="N1266" s="151"/>
      <c r="O1266" s="3"/>
      <c r="P1266" s="30"/>
      <c r="Q1266" s="23"/>
      <c r="R1266" s="3"/>
      <c r="S1266" s="131"/>
    </row>
    <row r="1267" spans="1:19" ht="15" customHeight="1">
      <c r="A1267" s="29"/>
      <c r="B1267" s="30"/>
      <c r="C1267" s="30"/>
      <c r="D1267" s="149"/>
      <c r="E1267" s="149"/>
      <c r="F1267" s="149"/>
      <c r="G1267" s="149"/>
      <c r="H1267" s="149"/>
      <c r="I1267" s="149"/>
      <c r="J1267" s="149"/>
      <c r="K1267" s="150"/>
      <c r="L1267" s="151"/>
      <c r="M1267" s="151"/>
      <c r="N1267" s="151"/>
      <c r="O1267" s="3"/>
      <c r="P1267" s="30"/>
      <c r="Q1267" s="23"/>
      <c r="R1267" s="3"/>
      <c r="S1267" s="131"/>
    </row>
    <row r="1268" spans="1:19" ht="15" customHeight="1">
      <c r="A1268" s="29"/>
      <c r="B1268" s="30"/>
      <c r="C1268" s="30"/>
      <c r="D1268" s="149"/>
      <c r="E1268" s="149"/>
      <c r="F1268" s="149"/>
      <c r="G1268" s="149"/>
      <c r="H1268" s="149"/>
      <c r="I1268" s="149"/>
      <c r="J1268" s="149"/>
      <c r="K1268" s="150"/>
      <c r="L1268" s="151"/>
      <c r="M1268" s="151"/>
      <c r="N1268" s="151"/>
      <c r="O1268" s="3"/>
      <c r="P1268" s="30"/>
      <c r="Q1268" s="23"/>
      <c r="R1268" s="3"/>
      <c r="S1268" s="131"/>
    </row>
    <row r="1269" spans="1:19" ht="15" customHeight="1">
      <c r="A1269" s="29"/>
      <c r="B1269" s="30"/>
      <c r="C1269" s="30"/>
      <c r="D1269" s="149"/>
      <c r="E1269" s="149"/>
      <c r="F1269" s="149"/>
      <c r="G1269" s="149"/>
      <c r="H1269" s="149"/>
      <c r="I1269" s="149"/>
      <c r="J1269" s="149"/>
      <c r="K1269" s="150"/>
      <c r="L1269" s="151"/>
      <c r="M1269" s="151"/>
      <c r="N1269" s="151"/>
      <c r="O1269" s="3"/>
      <c r="P1269" s="30"/>
      <c r="Q1269" s="23"/>
      <c r="R1269" s="3"/>
      <c r="S1269" s="131"/>
    </row>
    <row r="1270" spans="1:19" ht="15" customHeight="1">
      <c r="A1270" s="29"/>
      <c r="B1270" s="30"/>
      <c r="C1270" s="30"/>
      <c r="D1270" s="149"/>
      <c r="E1270" s="149"/>
      <c r="F1270" s="149"/>
      <c r="G1270" s="149"/>
      <c r="H1270" s="149"/>
      <c r="I1270" s="149"/>
      <c r="J1270" s="149"/>
      <c r="K1270" s="150"/>
      <c r="L1270" s="151"/>
      <c r="M1270" s="151"/>
      <c r="N1270" s="151"/>
      <c r="O1270" s="3"/>
      <c r="P1270" s="30"/>
      <c r="Q1270" s="23"/>
      <c r="R1270" s="3"/>
      <c r="S1270" s="131"/>
    </row>
    <row r="1271" spans="1:19" ht="15" customHeight="1">
      <c r="A1271" s="29"/>
      <c r="B1271" s="30"/>
      <c r="C1271" s="30"/>
      <c r="D1271" s="149"/>
      <c r="E1271" s="149"/>
      <c r="F1271" s="149"/>
      <c r="G1271" s="149"/>
      <c r="H1271" s="149"/>
      <c r="I1271" s="149"/>
      <c r="J1271" s="149"/>
      <c r="K1271" s="150"/>
      <c r="L1271" s="151"/>
      <c r="M1271" s="151"/>
      <c r="N1271" s="151"/>
      <c r="O1271" s="3"/>
      <c r="P1271" s="30"/>
      <c r="Q1271" s="23"/>
      <c r="R1271" s="3"/>
      <c r="S1271" s="131"/>
    </row>
    <row r="1272" spans="1:19" ht="15" customHeight="1">
      <c r="A1272" s="29"/>
      <c r="B1272" s="30"/>
      <c r="C1272" s="30"/>
      <c r="D1272" s="149"/>
      <c r="E1272" s="149"/>
      <c r="F1272" s="149"/>
      <c r="G1272" s="149"/>
      <c r="H1272" s="149"/>
      <c r="I1272" s="149"/>
      <c r="J1272" s="149"/>
      <c r="K1272" s="150"/>
      <c r="L1272" s="151"/>
      <c r="M1272" s="151"/>
      <c r="N1272" s="151"/>
      <c r="O1272" s="3"/>
      <c r="P1272" s="30"/>
      <c r="Q1272" s="23"/>
      <c r="R1272" s="3"/>
      <c r="S1272" s="131"/>
    </row>
    <row r="1273" spans="1:19" ht="15" customHeight="1">
      <c r="A1273" s="29"/>
      <c r="B1273" s="30"/>
      <c r="C1273" s="30"/>
      <c r="D1273" s="149"/>
      <c r="E1273" s="149"/>
      <c r="F1273" s="149"/>
      <c r="G1273" s="149"/>
      <c r="H1273" s="149"/>
      <c r="I1273" s="149"/>
      <c r="J1273" s="149"/>
      <c r="K1273" s="150"/>
      <c r="L1273" s="151"/>
      <c r="M1273" s="151"/>
      <c r="N1273" s="151"/>
      <c r="O1273" s="3"/>
      <c r="P1273" s="30"/>
      <c r="Q1273" s="23"/>
      <c r="R1273" s="3"/>
      <c r="S1273" s="131"/>
    </row>
    <row r="1274" spans="1:19" ht="15" customHeight="1">
      <c r="A1274" s="29"/>
      <c r="B1274" s="30"/>
      <c r="C1274" s="30"/>
      <c r="D1274" s="149"/>
      <c r="E1274" s="149"/>
      <c r="F1274" s="149"/>
      <c r="G1274" s="149"/>
      <c r="H1274" s="149"/>
      <c r="I1274" s="149"/>
      <c r="J1274" s="149"/>
      <c r="K1274" s="150"/>
      <c r="L1274" s="151"/>
      <c r="M1274" s="151"/>
      <c r="N1274" s="151"/>
      <c r="O1274" s="3"/>
      <c r="P1274" s="30"/>
      <c r="Q1274" s="23"/>
      <c r="R1274" s="3"/>
      <c r="S1274" s="131"/>
    </row>
    <row r="1275" spans="1:19" ht="15" customHeight="1">
      <c r="A1275" s="29"/>
      <c r="B1275" s="30"/>
      <c r="C1275" s="30"/>
      <c r="D1275" s="149"/>
      <c r="E1275" s="149"/>
      <c r="F1275" s="149"/>
      <c r="G1275" s="149"/>
      <c r="H1275" s="149"/>
      <c r="I1275" s="149"/>
      <c r="J1275" s="149"/>
      <c r="K1275" s="150"/>
      <c r="L1275" s="151"/>
      <c r="M1275" s="151"/>
      <c r="N1275" s="151"/>
      <c r="O1275" s="3"/>
      <c r="P1275" s="30"/>
      <c r="Q1275" s="23"/>
      <c r="R1275" s="3"/>
      <c r="S1275" s="131"/>
    </row>
    <row r="1276" spans="1:19" ht="15" customHeight="1">
      <c r="A1276" s="29"/>
      <c r="B1276" s="30"/>
      <c r="C1276" s="30"/>
      <c r="D1276" s="149"/>
      <c r="E1276" s="149"/>
      <c r="F1276" s="149"/>
      <c r="G1276" s="149"/>
      <c r="H1276" s="149"/>
      <c r="I1276" s="149"/>
      <c r="J1276" s="149"/>
      <c r="K1276" s="150"/>
      <c r="L1276" s="151"/>
      <c r="M1276" s="151"/>
      <c r="N1276" s="151"/>
      <c r="O1276" s="3"/>
      <c r="P1276" s="30"/>
      <c r="Q1276" s="23"/>
      <c r="R1276" s="3"/>
      <c r="S1276" s="131"/>
    </row>
    <row r="1277" spans="1:19" ht="15" customHeight="1">
      <c r="A1277" s="29"/>
      <c r="B1277" s="30"/>
      <c r="C1277" s="30"/>
      <c r="D1277" s="149"/>
      <c r="E1277" s="149"/>
      <c r="F1277" s="149"/>
      <c r="G1277" s="149"/>
      <c r="H1277" s="149"/>
      <c r="I1277" s="149"/>
      <c r="J1277" s="149"/>
      <c r="K1277" s="150"/>
      <c r="L1277" s="151"/>
      <c r="M1277" s="151"/>
      <c r="N1277" s="151"/>
      <c r="O1277" s="3"/>
      <c r="P1277" s="30"/>
      <c r="Q1277" s="23"/>
      <c r="R1277" s="3"/>
      <c r="S1277" s="131"/>
    </row>
    <row r="1278" spans="1:19" ht="15" customHeight="1">
      <c r="A1278" s="29"/>
      <c r="B1278" s="30"/>
      <c r="C1278" s="30"/>
      <c r="D1278" s="149"/>
      <c r="E1278" s="149"/>
      <c r="F1278" s="149"/>
      <c r="G1278" s="149"/>
      <c r="H1278" s="149"/>
      <c r="I1278" s="149"/>
      <c r="J1278" s="149"/>
      <c r="K1278" s="150"/>
      <c r="L1278" s="151"/>
      <c r="M1278" s="151"/>
      <c r="N1278" s="151"/>
      <c r="O1278" s="3"/>
      <c r="P1278" s="30"/>
      <c r="Q1278" s="23"/>
      <c r="R1278" s="3"/>
      <c r="S1278" s="131"/>
    </row>
    <row r="1279" spans="1:19" ht="15" customHeight="1">
      <c r="A1279" s="29"/>
      <c r="B1279" s="30"/>
      <c r="C1279" s="30"/>
      <c r="D1279" s="149"/>
      <c r="E1279" s="149"/>
      <c r="F1279" s="149"/>
      <c r="G1279" s="149"/>
      <c r="H1279" s="149"/>
      <c r="I1279" s="149"/>
      <c r="J1279" s="149"/>
      <c r="K1279" s="150"/>
      <c r="L1279" s="151"/>
      <c r="M1279" s="151"/>
      <c r="N1279" s="151"/>
      <c r="O1279" s="3"/>
      <c r="P1279" s="30"/>
      <c r="Q1279" s="23"/>
      <c r="R1279" s="3"/>
      <c r="S1279" s="131"/>
    </row>
    <row r="1280" spans="1:19" ht="15" customHeight="1">
      <c r="A1280" s="29"/>
      <c r="B1280" s="30"/>
      <c r="C1280" s="30"/>
      <c r="D1280" s="149"/>
      <c r="E1280" s="149"/>
      <c r="F1280" s="149"/>
      <c r="G1280" s="149"/>
      <c r="H1280" s="149"/>
      <c r="I1280" s="149"/>
      <c r="J1280" s="149"/>
      <c r="K1280" s="150"/>
      <c r="L1280" s="151"/>
      <c r="M1280" s="151"/>
      <c r="N1280" s="151"/>
      <c r="O1280" s="3"/>
      <c r="P1280" s="30"/>
      <c r="Q1280" s="23"/>
      <c r="R1280" s="3"/>
      <c r="S1280" s="131"/>
    </row>
    <row r="1281" spans="1:19" ht="15" customHeight="1">
      <c r="A1281" s="29"/>
      <c r="B1281" s="30"/>
      <c r="C1281" s="30"/>
      <c r="D1281" s="149"/>
      <c r="E1281" s="149"/>
      <c r="F1281" s="149"/>
      <c r="G1281" s="149"/>
      <c r="H1281" s="149"/>
      <c r="I1281" s="149"/>
      <c r="J1281" s="149"/>
      <c r="K1281" s="150"/>
      <c r="L1281" s="151"/>
      <c r="M1281" s="151"/>
      <c r="N1281" s="151"/>
      <c r="O1281" s="3"/>
      <c r="P1281" s="30"/>
      <c r="Q1281" s="23"/>
      <c r="R1281" s="3"/>
      <c r="S1281" s="131"/>
    </row>
    <row r="1282" spans="1:19" ht="15" customHeight="1">
      <c r="A1282" s="29"/>
      <c r="B1282" s="30"/>
      <c r="C1282" s="30"/>
      <c r="D1282" s="149"/>
      <c r="E1282" s="149"/>
      <c r="F1282" s="149"/>
      <c r="G1282" s="149"/>
      <c r="H1282" s="149"/>
      <c r="I1282" s="149"/>
      <c r="J1282" s="149"/>
      <c r="K1282" s="150"/>
      <c r="L1282" s="151"/>
      <c r="M1282" s="151"/>
      <c r="N1282" s="151"/>
      <c r="O1282" s="3"/>
      <c r="P1282" s="30"/>
      <c r="Q1282" s="23"/>
      <c r="R1282" s="3"/>
      <c r="S1282" s="131"/>
    </row>
    <row r="1283" spans="1:19" ht="15" customHeight="1">
      <c r="A1283" s="29"/>
      <c r="B1283" s="30"/>
      <c r="C1283" s="30"/>
      <c r="D1283" s="149"/>
      <c r="E1283" s="149"/>
      <c r="F1283" s="149"/>
      <c r="G1283" s="149"/>
      <c r="H1283" s="149"/>
      <c r="I1283" s="149"/>
      <c r="J1283" s="149"/>
      <c r="K1283" s="150"/>
      <c r="L1283" s="151"/>
      <c r="M1283" s="151"/>
      <c r="N1283" s="151"/>
      <c r="O1283" s="3"/>
      <c r="P1283" s="30"/>
      <c r="Q1283" s="23"/>
      <c r="R1283" s="3"/>
      <c r="S1283" s="131"/>
    </row>
    <row r="1284" spans="1:19" ht="15" customHeight="1">
      <c r="A1284" s="29"/>
      <c r="B1284" s="30"/>
      <c r="C1284" s="30"/>
      <c r="D1284" s="149"/>
      <c r="E1284" s="149"/>
      <c r="F1284" s="149"/>
      <c r="G1284" s="149"/>
      <c r="H1284" s="149"/>
      <c r="I1284" s="149"/>
      <c r="J1284" s="149"/>
      <c r="K1284" s="150"/>
      <c r="L1284" s="151"/>
      <c r="M1284" s="151"/>
      <c r="N1284" s="151"/>
      <c r="O1284" s="3"/>
      <c r="P1284" s="30"/>
      <c r="Q1284" s="23"/>
      <c r="R1284" s="3"/>
      <c r="S1284" s="131"/>
    </row>
    <row r="1285" spans="1:19" ht="15" customHeight="1">
      <c r="A1285" s="29"/>
      <c r="B1285" s="30"/>
      <c r="C1285" s="30"/>
      <c r="D1285" s="149"/>
      <c r="E1285" s="149"/>
      <c r="F1285" s="149"/>
      <c r="G1285" s="149"/>
      <c r="H1285" s="149"/>
      <c r="I1285" s="149"/>
      <c r="J1285" s="149"/>
      <c r="K1285" s="150"/>
      <c r="L1285" s="151"/>
      <c r="M1285" s="151"/>
      <c r="N1285" s="151"/>
      <c r="O1285" s="3"/>
      <c r="P1285" s="30"/>
      <c r="Q1285" s="23"/>
      <c r="R1285" s="3"/>
      <c r="S1285" s="131"/>
    </row>
    <row r="1286" spans="1:19" ht="15" customHeight="1">
      <c r="A1286" s="29"/>
      <c r="B1286" s="30"/>
      <c r="C1286" s="30"/>
      <c r="D1286" s="149"/>
      <c r="E1286" s="149"/>
      <c r="F1286" s="149"/>
      <c r="G1286" s="149"/>
      <c r="H1286" s="149"/>
      <c r="I1286" s="149"/>
      <c r="J1286" s="149"/>
      <c r="K1286" s="150"/>
      <c r="L1286" s="151"/>
      <c r="M1286" s="151"/>
      <c r="N1286" s="151"/>
      <c r="O1286" s="3"/>
      <c r="P1286" s="30"/>
      <c r="Q1286" s="23"/>
      <c r="R1286" s="3"/>
      <c r="S1286" s="131"/>
    </row>
    <row r="1287" spans="1:19" ht="15" customHeight="1">
      <c r="A1287" s="29"/>
      <c r="B1287" s="30"/>
      <c r="C1287" s="30"/>
      <c r="D1287" s="149"/>
      <c r="E1287" s="149"/>
      <c r="F1287" s="149"/>
      <c r="G1287" s="149"/>
      <c r="H1287" s="149"/>
      <c r="I1287" s="149"/>
      <c r="J1287" s="149"/>
      <c r="K1287" s="150"/>
      <c r="L1287" s="151"/>
      <c r="M1287" s="151"/>
      <c r="N1287" s="151"/>
      <c r="O1287" s="3"/>
      <c r="P1287" s="30"/>
      <c r="Q1287" s="23"/>
      <c r="R1287" s="3"/>
      <c r="S1287" s="131"/>
    </row>
    <row r="1288" spans="1:19" ht="15" customHeight="1">
      <c r="A1288" s="29"/>
      <c r="B1288" s="30"/>
      <c r="C1288" s="30"/>
      <c r="D1288" s="149"/>
      <c r="E1288" s="149"/>
      <c r="F1288" s="149"/>
      <c r="G1288" s="149"/>
      <c r="H1288" s="149"/>
      <c r="I1288" s="149"/>
      <c r="J1288" s="149"/>
      <c r="K1288" s="150"/>
      <c r="L1288" s="151"/>
      <c r="M1288" s="151"/>
      <c r="N1288" s="151"/>
      <c r="O1288" s="3"/>
      <c r="P1288" s="30"/>
      <c r="Q1288" s="23"/>
      <c r="R1288" s="3"/>
      <c r="S1288" s="131"/>
    </row>
    <row r="1289" spans="1:19" ht="15" customHeight="1">
      <c r="A1289" s="29"/>
      <c r="B1289" s="30"/>
      <c r="C1289" s="30"/>
      <c r="D1289" s="149"/>
      <c r="E1289" s="149"/>
      <c r="F1289" s="149"/>
      <c r="G1289" s="149"/>
      <c r="H1289" s="149"/>
      <c r="I1289" s="149"/>
      <c r="J1289" s="149"/>
      <c r="K1289" s="150"/>
      <c r="L1289" s="151"/>
      <c r="M1289" s="151"/>
      <c r="N1289" s="151"/>
      <c r="O1289" s="3"/>
      <c r="P1289" s="30"/>
      <c r="Q1289" s="23"/>
      <c r="R1289" s="3"/>
      <c r="S1289" s="131"/>
    </row>
    <row r="1290" spans="1:19" ht="15" customHeight="1">
      <c r="A1290" s="29"/>
      <c r="B1290" s="30"/>
      <c r="C1290" s="30"/>
      <c r="D1290" s="149"/>
      <c r="E1290" s="149"/>
      <c r="F1290" s="149"/>
      <c r="G1290" s="149"/>
      <c r="H1290" s="149"/>
      <c r="I1290" s="149"/>
      <c r="J1290" s="149"/>
      <c r="K1290" s="150"/>
      <c r="L1290" s="151"/>
      <c r="M1290" s="151"/>
      <c r="N1290" s="151"/>
      <c r="O1290" s="3"/>
      <c r="P1290" s="30"/>
      <c r="Q1290" s="23"/>
      <c r="R1290" s="3"/>
      <c r="S1290" s="131"/>
    </row>
    <row r="1291" spans="1:19" ht="15" customHeight="1">
      <c r="A1291" s="29"/>
      <c r="B1291" s="30"/>
      <c r="C1291" s="30"/>
      <c r="D1291" s="149"/>
      <c r="E1291" s="149"/>
      <c r="F1291" s="149"/>
      <c r="G1291" s="149"/>
      <c r="H1291" s="149"/>
      <c r="I1291" s="149"/>
      <c r="J1291" s="149"/>
      <c r="K1291" s="150"/>
      <c r="L1291" s="151"/>
      <c r="M1291" s="151"/>
      <c r="N1291" s="151"/>
      <c r="O1291" s="3"/>
      <c r="P1291" s="30"/>
      <c r="Q1291" s="23"/>
      <c r="R1291" s="3"/>
      <c r="S1291" s="131"/>
    </row>
    <row r="1292" spans="1:19" ht="15" customHeight="1">
      <c r="A1292" s="29"/>
      <c r="B1292" s="30"/>
      <c r="C1292" s="30"/>
      <c r="D1292" s="149"/>
      <c r="E1292" s="149"/>
      <c r="F1292" s="149"/>
      <c r="G1292" s="149"/>
      <c r="H1292" s="149"/>
      <c r="I1292" s="149"/>
      <c r="J1292" s="149"/>
      <c r="K1292" s="150"/>
      <c r="L1292" s="151"/>
      <c r="M1292" s="151"/>
      <c r="N1292" s="151"/>
      <c r="O1292" s="3"/>
      <c r="P1292" s="30"/>
      <c r="Q1292" s="23"/>
      <c r="R1292" s="3"/>
      <c r="S1292" s="131"/>
    </row>
    <row r="1293" spans="1:19" ht="15" customHeight="1">
      <c r="A1293" s="29"/>
      <c r="B1293" s="30"/>
      <c r="C1293" s="30"/>
      <c r="D1293" s="149"/>
      <c r="E1293" s="149"/>
      <c r="F1293" s="149"/>
      <c r="G1293" s="149"/>
      <c r="H1293" s="149"/>
      <c r="I1293" s="149"/>
      <c r="J1293" s="149"/>
      <c r="K1293" s="150"/>
      <c r="L1293" s="151"/>
      <c r="M1293" s="151"/>
      <c r="N1293" s="151"/>
      <c r="O1293" s="3"/>
      <c r="P1293" s="30"/>
      <c r="Q1293" s="23"/>
      <c r="R1293" s="3"/>
      <c r="S1293" s="131"/>
    </row>
    <row r="1294" spans="1:19" ht="15" customHeight="1">
      <c r="A1294" s="29"/>
      <c r="B1294" s="30"/>
      <c r="C1294" s="30"/>
      <c r="D1294" s="149"/>
      <c r="E1294" s="149"/>
      <c r="F1294" s="149"/>
      <c r="G1294" s="149"/>
      <c r="H1294" s="149"/>
      <c r="I1294" s="149"/>
      <c r="J1294" s="149"/>
      <c r="K1294" s="150"/>
      <c r="L1294" s="151"/>
      <c r="M1294" s="151"/>
      <c r="N1294" s="151"/>
      <c r="O1294" s="3"/>
      <c r="P1294" s="30"/>
      <c r="Q1294" s="23"/>
      <c r="R1294" s="3"/>
      <c r="S1294" s="131"/>
    </row>
    <row r="1295" spans="1:19" ht="15" customHeight="1">
      <c r="A1295" s="29"/>
      <c r="B1295" s="30"/>
      <c r="C1295" s="30"/>
      <c r="D1295" s="149"/>
      <c r="E1295" s="149"/>
      <c r="F1295" s="149"/>
      <c r="G1295" s="149"/>
      <c r="H1295" s="149"/>
      <c r="I1295" s="149"/>
      <c r="J1295" s="149"/>
      <c r="K1295" s="150"/>
      <c r="L1295" s="151"/>
      <c r="M1295" s="151"/>
      <c r="N1295" s="151"/>
      <c r="O1295" s="3"/>
      <c r="P1295" s="30"/>
      <c r="Q1295" s="23"/>
      <c r="R1295" s="3"/>
      <c r="S1295" s="131"/>
    </row>
    <row r="1296" spans="1:19" ht="15" customHeight="1">
      <c r="A1296" s="29"/>
      <c r="B1296" s="30"/>
      <c r="C1296" s="30"/>
      <c r="D1296" s="149"/>
      <c r="E1296" s="149"/>
      <c r="F1296" s="149"/>
      <c r="G1296" s="149"/>
      <c r="H1296" s="149"/>
      <c r="I1296" s="149"/>
      <c r="J1296" s="149"/>
      <c r="K1296" s="150"/>
      <c r="L1296" s="151"/>
      <c r="M1296" s="151"/>
      <c r="N1296" s="151"/>
      <c r="O1296" s="3"/>
      <c r="P1296" s="30"/>
      <c r="Q1296" s="23"/>
      <c r="R1296" s="3"/>
      <c r="S1296" s="131"/>
    </row>
    <row r="1297" spans="1:19" ht="15" customHeight="1">
      <c r="A1297" s="29"/>
      <c r="B1297" s="30"/>
      <c r="C1297" s="30"/>
      <c r="D1297" s="149"/>
      <c r="E1297" s="149"/>
      <c r="F1297" s="149"/>
      <c r="G1297" s="149"/>
      <c r="H1297" s="149"/>
      <c r="I1297" s="149"/>
      <c r="J1297" s="149"/>
      <c r="K1297" s="150"/>
      <c r="L1297" s="151"/>
      <c r="M1297" s="151"/>
      <c r="N1297" s="151"/>
      <c r="O1297" s="3"/>
      <c r="P1297" s="30"/>
      <c r="Q1297" s="23"/>
      <c r="R1297" s="3"/>
      <c r="S1297" s="131"/>
    </row>
    <row r="1298" spans="1:19" ht="15" customHeight="1">
      <c r="A1298" s="29"/>
      <c r="B1298" s="30"/>
      <c r="C1298" s="30"/>
      <c r="D1298" s="149"/>
      <c r="E1298" s="149"/>
      <c r="F1298" s="149"/>
      <c r="G1298" s="149"/>
      <c r="H1298" s="149"/>
      <c r="I1298" s="149"/>
      <c r="J1298" s="149"/>
      <c r="K1298" s="150"/>
      <c r="L1298" s="151"/>
      <c r="M1298" s="151"/>
      <c r="N1298" s="151"/>
      <c r="O1298" s="3"/>
      <c r="P1298" s="30"/>
      <c r="Q1298" s="23"/>
      <c r="R1298" s="3"/>
      <c r="S1298" s="131"/>
    </row>
    <row r="1299" spans="1:19" ht="15" customHeight="1">
      <c r="A1299" s="29"/>
      <c r="B1299" s="30"/>
      <c r="C1299" s="30"/>
      <c r="D1299" s="149"/>
      <c r="E1299" s="149"/>
      <c r="F1299" s="149"/>
      <c r="G1299" s="149"/>
      <c r="H1299" s="149"/>
      <c r="I1299" s="149"/>
      <c r="J1299" s="149"/>
      <c r="K1299" s="150"/>
      <c r="L1299" s="151"/>
      <c r="M1299" s="151"/>
      <c r="N1299" s="151"/>
      <c r="O1299" s="3"/>
      <c r="P1299" s="30"/>
      <c r="Q1299" s="23"/>
      <c r="R1299" s="3"/>
      <c r="S1299" s="131"/>
    </row>
    <row r="1300" spans="1:19" ht="15" customHeight="1">
      <c r="A1300" s="29"/>
      <c r="B1300" s="30"/>
      <c r="C1300" s="30"/>
      <c r="D1300" s="149"/>
      <c r="E1300" s="149"/>
      <c r="F1300" s="149"/>
      <c r="G1300" s="149"/>
      <c r="H1300" s="149"/>
      <c r="I1300" s="149"/>
      <c r="J1300" s="149"/>
      <c r="K1300" s="150"/>
      <c r="L1300" s="151"/>
      <c r="M1300" s="151"/>
      <c r="N1300" s="151"/>
      <c r="O1300" s="3"/>
      <c r="P1300" s="30"/>
      <c r="Q1300" s="23"/>
      <c r="R1300" s="3"/>
      <c r="S1300" s="131"/>
    </row>
    <row r="1301" spans="1:19" ht="15" customHeight="1">
      <c r="A1301" s="29"/>
      <c r="B1301" s="30"/>
      <c r="C1301" s="30"/>
      <c r="D1301" s="149"/>
      <c r="E1301" s="149"/>
      <c r="F1301" s="149"/>
      <c r="G1301" s="149"/>
      <c r="H1301" s="149"/>
      <c r="I1301" s="149"/>
      <c r="J1301" s="149"/>
      <c r="K1301" s="150"/>
      <c r="L1301" s="151"/>
      <c r="M1301" s="151"/>
      <c r="N1301" s="151"/>
      <c r="O1301" s="3"/>
      <c r="P1301" s="30"/>
      <c r="Q1301" s="23"/>
      <c r="R1301" s="3"/>
      <c r="S1301" s="131"/>
    </row>
    <row r="1302" spans="1:19" ht="15" customHeight="1">
      <c r="A1302" s="29"/>
      <c r="B1302" s="30"/>
      <c r="C1302" s="30"/>
      <c r="D1302" s="149"/>
      <c r="E1302" s="149"/>
      <c r="F1302" s="149"/>
      <c r="G1302" s="149"/>
      <c r="H1302" s="149"/>
      <c r="I1302" s="149"/>
      <c r="J1302" s="149"/>
      <c r="K1302" s="150"/>
      <c r="L1302" s="151"/>
      <c r="M1302" s="151"/>
      <c r="N1302" s="151"/>
      <c r="O1302" s="3"/>
      <c r="P1302" s="30"/>
      <c r="Q1302" s="23"/>
      <c r="R1302" s="3"/>
      <c r="S1302" s="131"/>
    </row>
    <row r="1303" spans="1:19" ht="15" customHeight="1">
      <c r="A1303" s="29"/>
      <c r="B1303" s="30"/>
      <c r="C1303" s="30"/>
      <c r="D1303" s="149"/>
      <c r="E1303" s="149"/>
      <c r="F1303" s="149"/>
      <c r="G1303" s="149"/>
      <c r="H1303" s="149"/>
      <c r="I1303" s="149"/>
      <c r="J1303" s="149"/>
      <c r="K1303" s="150"/>
      <c r="L1303" s="151"/>
      <c r="M1303" s="151"/>
      <c r="N1303" s="151"/>
      <c r="O1303" s="3"/>
      <c r="P1303" s="30"/>
      <c r="Q1303" s="23"/>
      <c r="R1303" s="3"/>
      <c r="S1303" s="131"/>
    </row>
    <row r="1304" spans="1:19" ht="15" customHeight="1">
      <c r="A1304" s="29"/>
      <c r="B1304" s="30"/>
      <c r="C1304" s="30"/>
      <c r="D1304" s="149"/>
      <c r="E1304" s="149"/>
      <c r="F1304" s="149"/>
      <c r="G1304" s="149"/>
      <c r="H1304" s="149"/>
      <c r="I1304" s="149"/>
      <c r="J1304" s="149"/>
      <c r="K1304" s="150"/>
      <c r="L1304" s="151"/>
      <c r="M1304" s="151"/>
      <c r="N1304" s="151"/>
      <c r="O1304" s="3"/>
      <c r="P1304" s="30"/>
      <c r="Q1304" s="23"/>
      <c r="R1304" s="3"/>
      <c r="S1304" s="131"/>
    </row>
    <row r="1305" spans="1:19" ht="15" customHeight="1">
      <c r="A1305" s="29"/>
      <c r="B1305" s="30"/>
      <c r="C1305" s="30"/>
      <c r="D1305" s="149"/>
      <c r="E1305" s="149"/>
      <c r="F1305" s="149"/>
      <c r="G1305" s="149"/>
      <c r="H1305" s="149"/>
      <c r="I1305" s="149"/>
      <c r="J1305" s="149"/>
      <c r="K1305" s="150"/>
      <c r="L1305" s="151"/>
      <c r="M1305" s="151"/>
      <c r="N1305" s="151"/>
      <c r="O1305" s="3"/>
      <c r="P1305" s="30"/>
      <c r="Q1305" s="23"/>
      <c r="R1305" s="3"/>
      <c r="S1305" s="131"/>
    </row>
    <row r="1306" spans="1:19" ht="15" customHeight="1">
      <c r="A1306" s="29"/>
      <c r="B1306" s="30"/>
      <c r="C1306" s="30"/>
      <c r="D1306" s="149"/>
      <c r="E1306" s="149"/>
      <c r="F1306" s="149"/>
      <c r="G1306" s="149"/>
      <c r="H1306" s="149"/>
      <c r="I1306" s="149"/>
      <c r="J1306" s="149"/>
      <c r="K1306" s="150"/>
      <c r="L1306" s="151"/>
      <c r="M1306" s="151"/>
      <c r="N1306" s="151"/>
      <c r="O1306" s="3"/>
      <c r="P1306" s="30"/>
      <c r="Q1306" s="23"/>
      <c r="R1306" s="3"/>
      <c r="S1306" s="131"/>
    </row>
    <row r="1307" spans="1:19" ht="15" customHeight="1">
      <c r="A1307" s="29"/>
      <c r="B1307" s="30"/>
      <c r="C1307" s="30"/>
      <c r="D1307" s="149"/>
      <c r="E1307" s="149"/>
      <c r="F1307" s="149"/>
      <c r="G1307" s="149"/>
      <c r="H1307" s="149"/>
      <c r="I1307" s="149"/>
      <c r="J1307" s="149"/>
      <c r="K1307" s="150"/>
      <c r="L1307" s="151"/>
      <c r="M1307" s="151"/>
      <c r="N1307" s="151"/>
      <c r="O1307" s="3"/>
      <c r="P1307" s="30"/>
      <c r="Q1307" s="23"/>
      <c r="R1307" s="3"/>
      <c r="S1307" s="131"/>
    </row>
    <row r="1308" spans="1:19" ht="15" customHeight="1">
      <c r="A1308" s="29"/>
      <c r="B1308" s="30"/>
      <c r="C1308" s="30"/>
      <c r="D1308" s="149"/>
      <c r="E1308" s="149"/>
      <c r="F1308" s="149"/>
      <c r="G1308" s="149"/>
      <c r="H1308" s="149"/>
      <c r="I1308" s="149"/>
      <c r="J1308" s="149"/>
      <c r="K1308" s="150"/>
      <c r="L1308" s="151"/>
      <c r="M1308" s="151"/>
      <c r="N1308" s="151"/>
      <c r="O1308" s="3"/>
      <c r="P1308" s="30"/>
      <c r="Q1308" s="23"/>
      <c r="R1308" s="3"/>
      <c r="S1308" s="131"/>
    </row>
    <row r="1309" spans="1:19" ht="15" customHeight="1">
      <c r="A1309" s="29"/>
      <c r="B1309" s="30"/>
      <c r="C1309" s="30"/>
      <c r="D1309" s="149"/>
      <c r="E1309" s="149"/>
      <c r="F1309" s="149"/>
      <c r="G1309" s="149"/>
      <c r="H1309" s="149"/>
      <c r="I1309" s="149"/>
      <c r="J1309" s="149"/>
      <c r="K1309" s="150"/>
      <c r="L1309" s="151"/>
      <c r="M1309" s="151"/>
      <c r="N1309" s="151"/>
      <c r="O1309" s="3"/>
      <c r="P1309" s="30"/>
      <c r="Q1309" s="23"/>
      <c r="R1309" s="3"/>
      <c r="S1309" s="131"/>
    </row>
    <row r="1310" spans="1:19" ht="15" customHeight="1">
      <c r="A1310" s="29"/>
      <c r="B1310" s="30"/>
      <c r="C1310" s="30"/>
      <c r="D1310" s="149"/>
      <c r="E1310" s="149"/>
      <c r="F1310" s="149"/>
      <c r="G1310" s="149"/>
      <c r="H1310" s="149"/>
      <c r="I1310" s="149"/>
      <c r="J1310" s="149"/>
      <c r="K1310" s="150"/>
      <c r="L1310" s="151"/>
      <c r="M1310" s="151"/>
      <c r="N1310" s="151"/>
      <c r="O1310" s="3"/>
      <c r="P1310" s="30"/>
      <c r="Q1310" s="23"/>
      <c r="R1310" s="3"/>
      <c r="S1310" s="131"/>
    </row>
    <row r="1311" spans="1:19" ht="15" customHeight="1">
      <c r="A1311" s="29"/>
      <c r="B1311" s="30"/>
      <c r="C1311" s="30"/>
      <c r="D1311" s="149"/>
      <c r="E1311" s="149"/>
      <c r="F1311" s="149"/>
      <c r="G1311" s="149"/>
      <c r="H1311" s="149"/>
      <c r="I1311" s="149"/>
      <c r="J1311" s="149"/>
      <c r="K1311" s="150"/>
      <c r="L1311" s="151"/>
      <c r="M1311" s="151"/>
      <c r="N1311" s="151"/>
      <c r="O1311" s="3"/>
      <c r="P1311" s="30"/>
      <c r="Q1311" s="23"/>
      <c r="R1311" s="3"/>
      <c r="S1311" s="131"/>
    </row>
    <row r="1312" spans="1:19" ht="15" customHeight="1">
      <c r="A1312" s="29"/>
      <c r="B1312" s="30"/>
      <c r="C1312" s="30"/>
      <c r="D1312" s="149"/>
      <c r="E1312" s="149"/>
      <c r="F1312" s="149"/>
      <c r="G1312" s="149"/>
      <c r="H1312" s="149"/>
      <c r="I1312" s="149"/>
      <c r="J1312" s="149"/>
      <c r="K1312" s="150"/>
      <c r="L1312" s="151"/>
      <c r="M1312" s="151"/>
      <c r="N1312" s="151"/>
      <c r="O1312" s="3"/>
      <c r="P1312" s="30"/>
      <c r="Q1312" s="23"/>
      <c r="R1312" s="3"/>
      <c r="S1312" s="131"/>
    </row>
    <row r="1313" spans="1:19" ht="15" customHeight="1">
      <c r="A1313" s="29"/>
      <c r="B1313" s="30"/>
      <c r="C1313" s="30"/>
      <c r="D1313" s="149"/>
      <c r="E1313" s="149"/>
      <c r="F1313" s="149"/>
      <c r="G1313" s="149"/>
      <c r="H1313" s="149"/>
      <c r="I1313" s="149"/>
      <c r="J1313" s="149"/>
      <c r="K1313" s="150"/>
      <c r="L1313" s="151"/>
      <c r="M1313" s="151"/>
      <c r="N1313" s="151"/>
      <c r="O1313" s="3"/>
      <c r="P1313" s="30"/>
      <c r="Q1313" s="23"/>
      <c r="R1313" s="3"/>
      <c r="S1313" s="131"/>
    </row>
    <row r="1314" spans="1:19" ht="15" customHeight="1">
      <c r="A1314" s="29"/>
      <c r="B1314" s="30"/>
      <c r="C1314" s="30"/>
      <c r="D1314" s="149"/>
      <c r="E1314" s="149"/>
      <c r="F1314" s="149"/>
      <c r="G1314" s="149"/>
      <c r="H1314" s="149"/>
      <c r="I1314" s="149"/>
      <c r="J1314" s="149"/>
      <c r="K1314" s="150"/>
      <c r="L1314" s="151"/>
      <c r="M1314" s="151"/>
      <c r="N1314" s="151"/>
      <c r="O1314" s="3"/>
      <c r="P1314" s="30"/>
      <c r="Q1314" s="23"/>
      <c r="R1314" s="3"/>
      <c r="S1314" s="131"/>
    </row>
    <row r="1315" spans="1:19" ht="15" customHeight="1">
      <c r="A1315" s="29"/>
      <c r="B1315" s="30"/>
      <c r="C1315" s="30"/>
      <c r="D1315" s="149"/>
      <c r="E1315" s="149"/>
      <c r="F1315" s="149"/>
      <c r="G1315" s="149"/>
      <c r="H1315" s="149"/>
      <c r="I1315" s="149"/>
      <c r="J1315" s="149"/>
      <c r="K1315" s="150"/>
      <c r="L1315" s="151"/>
      <c r="M1315" s="151"/>
      <c r="N1315" s="151"/>
      <c r="O1315" s="3"/>
      <c r="P1315" s="30"/>
      <c r="Q1315" s="23"/>
      <c r="R1315" s="3"/>
      <c r="S1315" s="131"/>
    </row>
    <row r="1316" spans="1:19" ht="15" customHeight="1">
      <c r="A1316" s="29"/>
      <c r="B1316" s="30"/>
      <c r="C1316" s="30"/>
      <c r="D1316" s="149"/>
      <c r="E1316" s="149"/>
      <c r="F1316" s="149"/>
      <c r="G1316" s="149"/>
      <c r="H1316" s="149"/>
      <c r="I1316" s="149"/>
      <c r="J1316" s="149"/>
      <c r="K1316" s="150"/>
      <c r="L1316" s="151"/>
      <c r="M1316" s="151"/>
      <c r="N1316" s="151"/>
      <c r="O1316" s="3"/>
      <c r="P1316" s="30"/>
      <c r="Q1316" s="23"/>
      <c r="R1316" s="3"/>
      <c r="S1316" s="131"/>
    </row>
    <row r="1317" spans="1:19" ht="15" customHeight="1">
      <c r="A1317" s="29"/>
      <c r="B1317" s="30"/>
      <c r="C1317" s="30"/>
      <c r="D1317" s="149"/>
      <c r="E1317" s="149"/>
      <c r="F1317" s="149"/>
      <c r="G1317" s="149"/>
      <c r="H1317" s="149"/>
      <c r="I1317" s="149"/>
      <c r="J1317" s="149"/>
      <c r="K1317" s="150"/>
      <c r="L1317" s="151"/>
      <c r="M1317" s="151"/>
      <c r="N1317" s="151"/>
      <c r="O1317" s="3"/>
      <c r="P1317" s="30"/>
      <c r="Q1317" s="23"/>
      <c r="R1317" s="3"/>
      <c r="S1317" s="131"/>
    </row>
    <row r="1318" spans="1:19" ht="15" customHeight="1">
      <c r="A1318" s="29"/>
      <c r="B1318" s="30"/>
      <c r="C1318" s="30"/>
      <c r="D1318" s="149"/>
      <c r="E1318" s="149"/>
      <c r="F1318" s="149"/>
      <c r="G1318" s="149"/>
      <c r="H1318" s="149"/>
      <c r="I1318" s="149"/>
      <c r="J1318" s="149"/>
      <c r="K1318" s="150"/>
      <c r="L1318" s="151"/>
      <c r="M1318" s="151"/>
      <c r="N1318" s="151"/>
      <c r="O1318" s="3"/>
      <c r="P1318" s="30"/>
      <c r="Q1318" s="23"/>
      <c r="R1318" s="3"/>
      <c r="S1318" s="131"/>
    </row>
    <row r="1319" spans="1:19" ht="15" customHeight="1">
      <c r="A1319" s="29"/>
      <c r="B1319" s="30"/>
      <c r="C1319" s="30"/>
      <c r="D1319" s="149"/>
      <c r="E1319" s="149"/>
      <c r="F1319" s="149"/>
      <c r="G1319" s="149"/>
      <c r="H1319" s="149"/>
      <c r="I1319" s="149"/>
      <c r="J1319" s="149"/>
      <c r="K1319" s="150"/>
      <c r="L1319" s="151"/>
      <c r="M1319" s="151"/>
      <c r="N1319" s="151"/>
      <c r="O1319" s="3"/>
      <c r="P1319" s="30"/>
      <c r="Q1319" s="23"/>
      <c r="R1319" s="3"/>
      <c r="S1319" s="131"/>
    </row>
    <row r="1320" spans="1:19" ht="15" customHeight="1">
      <c r="A1320" s="29"/>
      <c r="B1320" s="30"/>
      <c r="C1320" s="30"/>
      <c r="D1320" s="149"/>
      <c r="E1320" s="149"/>
      <c r="F1320" s="149"/>
      <c r="G1320" s="149"/>
      <c r="H1320" s="149"/>
      <c r="I1320" s="149"/>
      <c r="J1320" s="149"/>
      <c r="K1320" s="150"/>
      <c r="L1320" s="151"/>
      <c r="M1320" s="151"/>
      <c r="N1320" s="151"/>
      <c r="O1320" s="3"/>
      <c r="P1320" s="30"/>
      <c r="Q1320" s="23"/>
      <c r="R1320" s="3"/>
      <c r="S1320" s="131"/>
    </row>
    <row r="1321" spans="1:19" ht="15" customHeight="1">
      <c r="A1321" s="29"/>
      <c r="B1321" s="30"/>
      <c r="C1321" s="30"/>
      <c r="D1321" s="149"/>
      <c r="E1321" s="149"/>
      <c r="F1321" s="149"/>
      <c r="G1321" s="149"/>
      <c r="H1321" s="149"/>
      <c r="I1321" s="149"/>
      <c r="J1321" s="149"/>
      <c r="K1321" s="150"/>
      <c r="L1321" s="151"/>
      <c r="M1321" s="151"/>
      <c r="N1321" s="151"/>
      <c r="O1321" s="3"/>
      <c r="P1321" s="30"/>
      <c r="Q1321" s="23"/>
      <c r="R1321" s="3"/>
      <c r="S1321" s="131"/>
    </row>
    <row r="1322" spans="1:19" ht="15" customHeight="1">
      <c r="A1322" s="29"/>
      <c r="B1322" s="30"/>
      <c r="C1322" s="30"/>
      <c r="D1322" s="149"/>
      <c r="E1322" s="149"/>
      <c r="F1322" s="149"/>
      <c r="G1322" s="149"/>
      <c r="H1322" s="149"/>
      <c r="I1322" s="149"/>
      <c r="J1322" s="149"/>
      <c r="K1322" s="150"/>
      <c r="L1322" s="151"/>
      <c r="M1322" s="151"/>
      <c r="N1322" s="151"/>
      <c r="O1322" s="3"/>
      <c r="P1322" s="30"/>
      <c r="Q1322" s="23"/>
      <c r="R1322" s="3"/>
      <c r="S1322" s="131"/>
    </row>
    <row r="1323" spans="1:19" ht="15" customHeight="1">
      <c r="A1323" s="29"/>
      <c r="B1323" s="30"/>
      <c r="C1323" s="30"/>
      <c r="D1323" s="149"/>
      <c r="E1323" s="149"/>
      <c r="F1323" s="149"/>
      <c r="G1323" s="149"/>
      <c r="H1323" s="149"/>
      <c r="I1323" s="149"/>
      <c r="J1323" s="149"/>
      <c r="K1323" s="150"/>
      <c r="L1323" s="151"/>
      <c r="M1323" s="151"/>
      <c r="N1323" s="151"/>
      <c r="O1323" s="3"/>
      <c r="P1323" s="30"/>
      <c r="Q1323" s="23"/>
      <c r="R1323" s="3"/>
      <c r="S1323" s="131"/>
    </row>
    <row r="1324" spans="1:19" ht="15" customHeight="1">
      <c r="A1324" s="29"/>
      <c r="B1324" s="30"/>
      <c r="C1324" s="30"/>
      <c r="D1324" s="149"/>
      <c r="E1324" s="149"/>
      <c r="F1324" s="149"/>
      <c r="G1324" s="149"/>
      <c r="H1324" s="149"/>
      <c r="I1324" s="149"/>
      <c r="J1324" s="149"/>
      <c r="K1324" s="150"/>
      <c r="L1324" s="151"/>
      <c r="M1324" s="151"/>
      <c r="N1324" s="151"/>
      <c r="O1324" s="3"/>
      <c r="P1324" s="30"/>
      <c r="Q1324" s="23"/>
      <c r="R1324" s="3"/>
      <c r="S1324" s="131"/>
    </row>
    <row r="1325" spans="1:19" ht="15" customHeight="1">
      <c r="A1325" s="29"/>
      <c r="B1325" s="30"/>
      <c r="C1325" s="30"/>
      <c r="D1325" s="149"/>
      <c r="E1325" s="149"/>
      <c r="F1325" s="149"/>
      <c r="G1325" s="149"/>
      <c r="H1325" s="149"/>
      <c r="I1325" s="149"/>
      <c r="J1325" s="149"/>
      <c r="K1325" s="150"/>
      <c r="L1325" s="151"/>
      <c r="M1325" s="151"/>
      <c r="N1325" s="151"/>
      <c r="O1325" s="3"/>
      <c r="P1325" s="30"/>
      <c r="Q1325" s="23"/>
      <c r="R1325" s="3"/>
      <c r="S1325" s="131"/>
    </row>
    <row r="1326" spans="1:19" ht="15" customHeight="1">
      <c r="A1326" s="29"/>
      <c r="B1326" s="30"/>
      <c r="C1326" s="30"/>
      <c r="D1326" s="149"/>
      <c r="E1326" s="149"/>
      <c r="F1326" s="149"/>
      <c r="G1326" s="149"/>
      <c r="H1326" s="149"/>
      <c r="I1326" s="149"/>
      <c r="J1326" s="149"/>
      <c r="K1326" s="150"/>
      <c r="L1326" s="151"/>
      <c r="M1326" s="151"/>
      <c r="N1326" s="151"/>
      <c r="O1326" s="3"/>
      <c r="P1326" s="30"/>
      <c r="Q1326" s="23"/>
      <c r="R1326" s="3"/>
      <c r="S1326" s="131"/>
    </row>
    <row r="1327" spans="1:19" ht="15" customHeight="1">
      <c r="A1327" s="29"/>
      <c r="B1327" s="30"/>
      <c r="C1327" s="30"/>
      <c r="D1327" s="149"/>
      <c r="E1327" s="149"/>
      <c r="F1327" s="149"/>
      <c r="G1327" s="149"/>
      <c r="H1327" s="149"/>
      <c r="I1327" s="149"/>
      <c r="J1327" s="149"/>
      <c r="K1327" s="150"/>
      <c r="L1327" s="151"/>
      <c r="M1327" s="151"/>
      <c r="N1327" s="151"/>
      <c r="O1327" s="3"/>
      <c r="P1327" s="30"/>
      <c r="Q1327" s="23"/>
      <c r="R1327" s="3"/>
      <c r="S1327" s="131"/>
    </row>
    <row r="1328" spans="1:19" ht="15" customHeight="1">
      <c r="A1328" s="29"/>
      <c r="B1328" s="30"/>
      <c r="C1328" s="30"/>
      <c r="D1328" s="149"/>
      <c r="E1328" s="149"/>
      <c r="F1328" s="149"/>
      <c r="G1328" s="149"/>
      <c r="H1328" s="149"/>
      <c r="I1328" s="149"/>
      <c r="J1328" s="149"/>
      <c r="K1328" s="150"/>
      <c r="L1328" s="151"/>
      <c r="M1328" s="151"/>
      <c r="N1328" s="151"/>
      <c r="O1328" s="3"/>
      <c r="P1328" s="30"/>
      <c r="Q1328" s="23"/>
      <c r="R1328" s="3"/>
      <c r="S1328" s="131"/>
    </row>
    <row r="1329" spans="1:19" ht="15" customHeight="1">
      <c r="A1329" s="29"/>
      <c r="B1329" s="30"/>
      <c r="C1329" s="30"/>
      <c r="D1329" s="149"/>
      <c r="E1329" s="149"/>
      <c r="F1329" s="149"/>
      <c r="G1329" s="149"/>
      <c r="H1329" s="149"/>
      <c r="I1329" s="149"/>
      <c r="J1329" s="149"/>
      <c r="K1329" s="150"/>
      <c r="L1329" s="151"/>
      <c r="M1329" s="151"/>
      <c r="N1329" s="151"/>
      <c r="O1329" s="3"/>
      <c r="P1329" s="30"/>
      <c r="Q1329" s="23"/>
      <c r="R1329" s="3"/>
      <c r="S1329" s="131"/>
    </row>
    <row r="1330" spans="1:19" ht="15" customHeight="1">
      <c r="A1330" s="29"/>
      <c r="B1330" s="30"/>
      <c r="C1330" s="30"/>
      <c r="D1330" s="149"/>
      <c r="E1330" s="149"/>
      <c r="F1330" s="149"/>
      <c r="G1330" s="149"/>
      <c r="H1330" s="149"/>
      <c r="I1330" s="149"/>
      <c r="J1330" s="149"/>
      <c r="K1330" s="150"/>
      <c r="L1330" s="151"/>
      <c r="M1330" s="151"/>
      <c r="N1330" s="151"/>
      <c r="O1330" s="3"/>
      <c r="P1330" s="30"/>
      <c r="Q1330" s="23"/>
      <c r="R1330" s="3"/>
      <c r="S1330" s="131"/>
    </row>
    <row r="1331" spans="1:19" ht="15" customHeight="1">
      <c r="A1331" s="29"/>
      <c r="B1331" s="30"/>
      <c r="C1331" s="30"/>
      <c r="D1331" s="149"/>
      <c r="E1331" s="149"/>
      <c r="F1331" s="149"/>
      <c r="G1331" s="149"/>
      <c r="H1331" s="149"/>
      <c r="I1331" s="149"/>
      <c r="J1331" s="149"/>
      <c r="K1331" s="150"/>
      <c r="L1331" s="151"/>
      <c r="M1331" s="151"/>
      <c r="N1331" s="151"/>
      <c r="O1331" s="3"/>
      <c r="P1331" s="30"/>
      <c r="Q1331" s="23"/>
      <c r="R1331" s="3"/>
      <c r="S1331" s="131"/>
    </row>
    <row r="1332" spans="1:19" ht="15" customHeight="1">
      <c r="A1332" s="29"/>
      <c r="B1332" s="30"/>
      <c r="C1332" s="30"/>
      <c r="D1332" s="149"/>
      <c r="E1332" s="149"/>
      <c r="F1332" s="149"/>
      <c r="G1332" s="149"/>
      <c r="H1332" s="149"/>
      <c r="I1332" s="149"/>
      <c r="J1332" s="149"/>
      <c r="K1332" s="150"/>
      <c r="L1332" s="151"/>
      <c r="M1332" s="151"/>
      <c r="N1332" s="151"/>
      <c r="O1332" s="3"/>
      <c r="P1332" s="30"/>
      <c r="Q1332" s="23"/>
      <c r="R1332" s="3"/>
      <c r="S1332" s="131"/>
    </row>
    <row r="1333" spans="1:19" ht="15" customHeight="1">
      <c r="A1333" s="29"/>
      <c r="B1333" s="30"/>
      <c r="C1333" s="30"/>
      <c r="D1333" s="149"/>
      <c r="E1333" s="149"/>
      <c r="F1333" s="149"/>
      <c r="G1333" s="149"/>
      <c r="H1333" s="149"/>
      <c r="I1333" s="149"/>
      <c r="J1333" s="149"/>
      <c r="K1333" s="150"/>
      <c r="L1333" s="151"/>
      <c r="M1333" s="151"/>
      <c r="N1333" s="151"/>
      <c r="O1333" s="3"/>
      <c r="P1333" s="30"/>
      <c r="Q1333" s="23"/>
      <c r="R1333" s="3"/>
      <c r="S1333" s="131"/>
    </row>
    <row r="1334" spans="1:19" ht="15" customHeight="1">
      <c r="A1334" s="29"/>
      <c r="B1334" s="30"/>
      <c r="C1334" s="30"/>
      <c r="D1334" s="149"/>
      <c r="E1334" s="149"/>
      <c r="F1334" s="149"/>
      <c r="G1334" s="149"/>
      <c r="H1334" s="149"/>
      <c r="I1334" s="149"/>
      <c r="J1334" s="149"/>
      <c r="K1334" s="150"/>
      <c r="L1334" s="151"/>
      <c r="M1334" s="151"/>
      <c r="N1334" s="151"/>
      <c r="O1334" s="3"/>
      <c r="P1334" s="30"/>
      <c r="Q1334" s="23"/>
      <c r="R1334" s="3"/>
      <c r="S1334" s="131"/>
    </row>
    <row r="1335" spans="1:19" ht="15" customHeight="1">
      <c r="A1335" s="29"/>
      <c r="B1335" s="30"/>
      <c r="C1335" s="30"/>
      <c r="D1335" s="149"/>
      <c r="E1335" s="149"/>
      <c r="F1335" s="149"/>
      <c r="G1335" s="149"/>
      <c r="H1335" s="149"/>
      <c r="I1335" s="149"/>
      <c r="J1335" s="149"/>
      <c r="K1335" s="150"/>
      <c r="L1335" s="151"/>
      <c r="M1335" s="151"/>
      <c r="N1335" s="151"/>
      <c r="O1335" s="3"/>
      <c r="P1335" s="30"/>
      <c r="Q1335" s="23"/>
      <c r="R1335" s="3"/>
      <c r="S1335" s="131"/>
    </row>
    <row r="1336" spans="1:19" ht="15" customHeight="1">
      <c r="A1336" s="29"/>
      <c r="B1336" s="30"/>
      <c r="C1336" s="30"/>
      <c r="D1336" s="149"/>
      <c r="E1336" s="149"/>
      <c r="F1336" s="149"/>
      <c r="G1336" s="149"/>
      <c r="H1336" s="149"/>
      <c r="I1336" s="149"/>
      <c r="J1336" s="149"/>
      <c r="K1336" s="150"/>
      <c r="L1336" s="151"/>
      <c r="M1336" s="151"/>
      <c r="N1336" s="151"/>
      <c r="O1336" s="3"/>
      <c r="P1336" s="30"/>
      <c r="Q1336" s="23"/>
      <c r="R1336" s="3"/>
      <c r="S1336" s="131"/>
    </row>
    <row r="1337" spans="1:19" ht="15" customHeight="1">
      <c r="A1337" s="29"/>
      <c r="B1337" s="30"/>
      <c r="C1337" s="30"/>
      <c r="D1337" s="149"/>
      <c r="E1337" s="149"/>
      <c r="F1337" s="149"/>
      <c r="G1337" s="149"/>
      <c r="H1337" s="149"/>
      <c r="I1337" s="149"/>
      <c r="J1337" s="149"/>
      <c r="K1337" s="150"/>
      <c r="L1337" s="151"/>
      <c r="M1337" s="151"/>
      <c r="N1337" s="151"/>
      <c r="O1337" s="3"/>
      <c r="P1337" s="30"/>
      <c r="Q1337" s="23"/>
      <c r="R1337" s="3"/>
      <c r="S1337" s="131"/>
    </row>
    <row r="1338" spans="1:19" ht="15" customHeight="1">
      <c r="A1338" s="29"/>
      <c r="B1338" s="30"/>
      <c r="C1338" s="30"/>
      <c r="D1338" s="149"/>
      <c r="E1338" s="149"/>
      <c r="F1338" s="149"/>
      <c r="G1338" s="149"/>
      <c r="H1338" s="149"/>
      <c r="I1338" s="149"/>
      <c r="J1338" s="149"/>
      <c r="K1338" s="150"/>
      <c r="L1338" s="151"/>
      <c r="M1338" s="151"/>
      <c r="N1338" s="151"/>
      <c r="O1338" s="3"/>
      <c r="P1338" s="30"/>
      <c r="Q1338" s="23"/>
      <c r="R1338" s="3"/>
      <c r="S1338" s="131"/>
    </row>
    <row r="1339" spans="1:19" ht="15" customHeight="1">
      <c r="A1339" s="29"/>
      <c r="B1339" s="30"/>
      <c r="C1339" s="30"/>
      <c r="D1339" s="149"/>
      <c r="E1339" s="149"/>
      <c r="F1339" s="149"/>
      <c r="G1339" s="149"/>
      <c r="H1339" s="149"/>
      <c r="I1339" s="149"/>
      <c r="J1339" s="149"/>
      <c r="K1339" s="150"/>
      <c r="L1339" s="151"/>
      <c r="M1339" s="151"/>
      <c r="N1339" s="151"/>
      <c r="O1339" s="3"/>
      <c r="P1339" s="30"/>
      <c r="Q1339" s="23"/>
      <c r="R1339" s="3"/>
      <c r="S1339" s="131"/>
    </row>
    <row r="1340" spans="1:19" ht="15" customHeight="1">
      <c r="A1340" s="29"/>
      <c r="B1340" s="30"/>
      <c r="C1340" s="30"/>
      <c r="D1340" s="149"/>
      <c r="E1340" s="149"/>
      <c r="F1340" s="149"/>
      <c r="G1340" s="149"/>
      <c r="H1340" s="149"/>
      <c r="I1340" s="149"/>
      <c r="J1340" s="149"/>
      <c r="K1340" s="150"/>
      <c r="L1340" s="151"/>
      <c r="M1340" s="151"/>
      <c r="N1340" s="151"/>
      <c r="O1340" s="3"/>
      <c r="P1340" s="30"/>
      <c r="Q1340" s="23"/>
      <c r="R1340" s="3"/>
      <c r="S1340" s="131"/>
    </row>
    <row r="1341" spans="1:19" ht="15" customHeight="1">
      <c r="A1341" s="29"/>
      <c r="B1341" s="30"/>
      <c r="C1341" s="30"/>
      <c r="D1341" s="149"/>
      <c r="E1341" s="149"/>
      <c r="F1341" s="149"/>
      <c r="G1341" s="149"/>
      <c r="H1341" s="149"/>
      <c r="I1341" s="149"/>
      <c r="J1341" s="149"/>
      <c r="K1341" s="150"/>
      <c r="L1341" s="151"/>
      <c r="M1341" s="151"/>
      <c r="N1341" s="151"/>
      <c r="O1341" s="3"/>
      <c r="P1341" s="30"/>
      <c r="Q1341" s="23"/>
      <c r="R1341" s="3"/>
      <c r="S1341" s="131"/>
    </row>
    <row r="1342" spans="1:19" ht="15" customHeight="1">
      <c r="A1342" s="29"/>
      <c r="B1342" s="30"/>
      <c r="C1342" s="30"/>
      <c r="D1342" s="149"/>
      <c r="E1342" s="149"/>
      <c r="F1342" s="149"/>
      <c r="G1342" s="149"/>
      <c r="H1342" s="149"/>
      <c r="I1342" s="149"/>
      <c r="J1342" s="149"/>
      <c r="K1342" s="150"/>
      <c r="L1342" s="151"/>
      <c r="M1342" s="151"/>
      <c r="N1342" s="151"/>
      <c r="O1342" s="3"/>
      <c r="P1342" s="30"/>
      <c r="Q1342" s="23"/>
      <c r="R1342" s="3"/>
      <c r="S1342" s="131"/>
    </row>
    <row r="1343" spans="1:19" ht="15" customHeight="1">
      <c r="A1343" s="29"/>
      <c r="B1343" s="30"/>
      <c r="C1343" s="30"/>
      <c r="D1343" s="149"/>
      <c r="E1343" s="149"/>
      <c r="F1343" s="149"/>
      <c r="G1343" s="149"/>
      <c r="H1343" s="149"/>
      <c r="I1343" s="149"/>
      <c r="J1343" s="149"/>
      <c r="K1343" s="150"/>
      <c r="L1343" s="151"/>
      <c r="M1343" s="151"/>
      <c r="N1343" s="151"/>
      <c r="O1343" s="3"/>
      <c r="P1343" s="30"/>
      <c r="Q1343" s="23"/>
      <c r="R1343" s="3"/>
      <c r="S1343" s="131"/>
    </row>
    <row r="1344" spans="1:19" ht="15" customHeight="1">
      <c r="A1344" s="29"/>
      <c r="B1344" s="30"/>
      <c r="C1344" s="30"/>
      <c r="D1344" s="149"/>
      <c r="E1344" s="149"/>
      <c r="F1344" s="149"/>
      <c r="G1344" s="149"/>
      <c r="H1344" s="149"/>
      <c r="I1344" s="149"/>
      <c r="J1344" s="149"/>
      <c r="K1344" s="150"/>
      <c r="L1344" s="151"/>
      <c r="M1344" s="151"/>
      <c r="N1344" s="151"/>
      <c r="O1344" s="3"/>
      <c r="P1344" s="30"/>
      <c r="Q1344" s="23"/>
      <c r="R1344" s="3"/>
      <c r="S1344" s="131"/>
    </row>
    <row r="1345" spans="1:19" ht="15" customHeight="1">
      <c r="A1345" s="29"/>
      <c r="B1345" s="30"/>
      <c r="C1345" s="30"/>
      <c r="D1345" s="149"/>
      <c r="E1345" s="149"/>
      <c r="F1345" s="149"/>
      <c r="G1345" s="149"/>
      <c r="H1345" s="149"/>
      <c r="I1345" s="149"/>
      <c r="J1345" s="149"/>
      <c r="K1345" s="150"/>
      <c r="L1345" s="151"/>
      <c r="M1345" s="151"/>
      <c r="N1345" s="151"/>
      <c r="O1345" s="3"/>
      <c r="P1345" s="30"/>
      <c r="Q1345" s="23"/>
      <c r="R1345" s="3"/>
      <c r="S1345" s="131"/>
    </row>
    <row r="1346" spans="1:19" ht="15" customHeight="1">
      <c r="A1346" s="29"/>
      <c r="B1346" s="30"/>
      <c r="C1346" s="30"/>
      <c r="D1346" s="149"/>
      <c r="E1346" s="149"/>
      <c r="F1346" s="149"/>
      <c r="G1346" s="149"/>
      <c r="H1346" s="149"/>
      <c r="I1346" s="149"/>
      <c r="J1346" s="149"/>
      <c r="K1346" s="150"/>
      <c r="L1346" s="151"/>
      <c r="M1346" s="151"/>
      <c r="N1346" s="151"/>
      <c r="O1346" s="3"/>
      <c r="P1346" s="30"/>
      <c r="Q1346" s="23"/>
      <c r="R1346" s="3"/>
      <c r="S1346" s="131"/>
    </row>
    <row r="1347" spans="1:19" ht="15" customHeight="1">
      <c r="A1347" s="29"/>
      <c r="B1347" s="30"/>
      <c r="C1347" s="30"/>
      <c r="D1347" s="149"/>
      <c r="E1347" s="149"/>
      <c r="F1347" s="149"/>
      <c r="G1347" s="149"/>
      <c r="H1347" s="149"/>
      <c r="I1347" s="149"/>
      <c r="J1347" s="149"/>
      <c r="K1347" s="150"/>
      <c r="L1347" s="151"/>
      <c r="M1347" s="151"/>
      <c r="N1347" s="151"/>
      <c r="O1347" s="3"/>
      <c r="P1347" s="30"/>
      <c r="Q1347" s="23"/>
      <c r="R1347" s="3"/>
      <c r="S1347" s="131"/>
    </row>
    <row r="1348" spans="1:19" ht="15" customHeight="1">
      <c r="A1348" s="29"/>
      <c r="B1348" s="30"/>
      <c r="C1348" s="30"/>
      <c r="D1348" s="149"/>
      <c r="E1348" s="149"/>
      <c r="F1348" s="149"/>
      <c r="G1348" s="149"/>
      <c r="H1348" s="149"/>
      <c r="I1348" s="149"/>
      <c r="J1348" s="149"/>
      <c r="K1348" s="150"/>
      <c r="L1348" s="151"/>
      <c r="M1348" s="151"/>
      <c r="N1348" s="151"/>
      <c r="O1348" s="3"/>
      <c r="P1348" s="30"/>
      <c r="Q1348" s="23"/>
      <c r="R1348" s="3"/>
      <c r="S1348" s="131"/>
    </row>
    <row r="1349" spans="1:19" ht="15" customHeight="1">
      <c r="A1349" s="29"/>
      <c r="B1349" s="30"/>
      <c r="C1349" s="30"/>
      <c r="D1349" s="149"/>
      <c r="E1349" s="149"/>
      <c r="F1349" s="149"/>
      <c r="G1349" s="149"/>
      <c r="H1349" s="149"/>
      <c r="I1349" s="149"/>
      <c r="J1349" s="149"/>
      <c r="K1349" s="150"/>
      <c r="L1349" s="151"/>
      <c r="M1349" s="151"/>
      <c r="N1349" s="151"/>
      <c r="O1349" s="3"/>
      <c r="P1349" s="30"/>
      <c r="Q1349" s="23"/>
      <c r="R1349" s="3"/>
      <c r="S1349" s="131"/>
    </row>
    <row r="1350" spans="1:19" ht="15" customHeight="1">
      <c r="A1350" s="29"/>
      <c r="B1350" s="30"/>
      <c r="C1350" s="30"/>
      <c r="D1350" s="149"/>
      <c r="E1350" s="149"/>
      <c r="F1350" s="149"/>
      <c r="G1350" s="149"/>
      <c r="H1350" s="149"/>
      <c r="I1350" s="149"/>
      <c r="J1350" s="149"/>
      <c r="K1350" s="150"/>
      <c r="L1350" s="151"/>
      <c r="M1350" s="151"/>
      <c r="N1350" s="151"/>
      <c r="O1350" s="3"/>
      <c r="P1350" s="30"/>
      <c r="Q1350" s="23"/>
      <c r="R1350" s="3"/>
      <c r="S1350" s="131"/>
    </row>
    <row r="1351" spans="1:19" ht="15" customHeight="1">
      <c r="A1351" s="29"/>
      <c r="B1351" s="30"/>
      <c r="C1351" s="30"/>
      <c r="D1351" s="149"/>
      <c r="E1351" s="149"/>
      <c r="F1351" s="149"/>
      <c r="G1351" s="149"/>
      <c r="H1351" s="149"/>
      <c r="I1351" s="149"/>
      <c r="J1351" s="149"/>
      <c r="K1351" s="150"/>
      <c r="L1351" s="151"/>
      <c r="M1351" s="151"/>
      <c r="N1351" s="151"/>
      <c r="O1351" s="3"/>
      <c r="P1351" s="30"/>
      <c r="Q1351" s="23"/>
      <c r="R1351" s="3"/>
      <c r="S1351" s="131"/>
    </row>
    <row r="1352" spans="1:19" ht="15" customHeight="1">
      <c r="A1352" s="29"/>
      <c r="B1352" s="30"/>
      <c r="C1352" s="30"/>
      <c r="D1352" s="149"/>
      <c r="E1352" s="149"/>
      <c r="F1352" s="149"/>
      <c r="G1352" s="149"/>
      <c r="H1352" s="149"/>
      <c r="I1352" s="149"/>
      <c r="J1352" s="149"/>
      <c r="K1352" s="150"/>
      <c r="L1352" s="151"/>
      <c r="M1352" s="151"/>
      <c r="N1352" s="151"/>
      <c r="O1352" s="3"/>
      <c r="P1352" s="30"/>
      <c r="Q1352" s="23"/>
      <c r="R1352" s="3"/>
      <c r="S1352" s="131"/>
    </row>
    <row r="1353" spans="1:19" ht="15" customHeight="1">
      <c r="A1353" s="29"/>
      <c r="B1353" s="30"/>
      <c r="C1353" s="30"/>
      <c r="D1353" s="149"/>
      <c r="E1353" s="149"/>
      <c r="F1353" s="149"/>
      <c r="G1353" s="149"/>
      <c r="H1353" s="149"/>
      <c r="I1353" s="149"/>
      <c r="J1353" s="149"/>
      <c r="K1353" s="150"/>
      <c r="L1353" s="151"/>
      <c r="M1353" s="151"/>
      <c r="N1353" s="151"/>
      <c r="O1353" s="3"/>
      <c r="P1353" s="30"/>
      <c r="Q1353" s="23"/>
      <c r="R1353" s="3"/>
      <c r="S1353" s="131"/>
    </row>
    <row r="1354" spans="1:19" ht="15" customHeight="1">
      <c r="A1354" s="29"/>
      <c r="B1354" s="30"/>
      <c r="C1354" s="30"/>
      <c r="D1354" s="149"/>
      <c r="E1354" s="149"/>
      <c r="F1354" s="149"/>
      <c r="G1354" s="149"/>
      <c r="H1354" s="149"/>
      <c r="I1354" s="149"/>
      <c r="J1354" s="149"/>
      <c r="K1354" s="150"/>
      <c r="L1354" s="151"/>
      <c r="M1354" s="151"/>
      <c r="N1354" s="151"/>
      <c r="O1354" s="3"/>
      <c r="P1354" s="30"/>
      <c r="Q1354" s="23"/>
      <c r="R1354" s="3"/>
      <c r="S1354" s="131"/>
    </row>
    <row r="1355" spans="1:19" ht="15" customHeight="1">
      <c r="A1355" s="29"/>
      <c r="B1355" s="30"/>
      <c r="C1355" s="30"/>
      <c r="D1355" s="149"/>
      <c r="E1355" s="149"/>
      <c r="F1355" s="149"/>
      <c r="G1355" s="149"/>
      <c r="H1355" s="149"/>
      <c r="I1355" s="149"/>
      <c r="J1355" s="149"/>
      <c r="K1355" s="150"/>
      <c r="L1355" s="151"/>
      <c r="M1355" s="151"/>
      <c r="N1355" s="151"/>
      <c r="O1355" s="3"/>
      <c r="P1355" s="30"/>
      <c r="Q1355" s="23"/>
      <c r="R1355" s="3"/>
      <c r="S1355" s="131"/>
    </row>
    <row r="1356" spans="1:19" ht="15" customHeight="1">
      <c r="A1356" s="29"/>
      <c r="B1356" s="30"/>
      <c r="C1356" s="30"/>
      <c r="D1356" s="149"/>
      <c r="E1356" s="149"/>
      <c r="F1356" s="149"/>
      <c r="G1356" s="149"/>
      <c r="H1356" s="149"/>
      <c r="I1356" s="149"/>
      <c r="J1356" s="149"/>
      <c r="K1356" s="150"/>
      <c r="L1356" s="151"/>
      <c r="M1356" s="151"/>
      <c r="N1356" s="151"/>
      <c r="O1356" s="3"/>
      <c r="P1356" s="30"/>
      <c r="Q1356" s="23"/>
      <c r="R1356" s="3"/>
      <c r="S1356" s="131"/>
    </row>
    <row r="1357" spans="1:19" ht="15" customHeight="1">
      <c r="A1357" s="29"/>
      <c r="B1357" s="30"/>
      <c r="C1357" s="30"/>
      <c r="D1357" s="149"/>
      <c r="E1357" s="149"/>
      <c r="F1357" s="149"/>
      <c r="G1357" s="149"/>
      <c r="H1357" s="149"/>
      <c r="I1357" s="149"/>
      <c r="J1357" s="149"/>
      <c r="K1357" s="150"/>
      <c r="L1357" s="151"/>
      <c r="M1357" s="151"/>
      <c r="N1357" s="151"/>
      <c r="O1357" s="3"/>
      <c r="P1357" s="30"/>
      <c r="Q1357" s="23"/>
      <c r="R1357" s="3"/>
      <c r="S1357" s="131"/>
    </row>
    <row r="1358" spans="1:19" ht="15" customHeight="1">
      <c r="A1358" s="29"/>
      <c r="B1358" s="30"/>
      <c r="C1358" s="30"/>
      <c r="D1358" s="149"/>
      <c r="E1358" s="149"/>
      <c r="F1358" s="149"/>
      <c r="G1358" s="149"/>
      <c r="H1358" s="149"/>
      <c r="I1358" s="149"/>
      <c r="J1358" s="149"/>
      <c r="K1358" s="150"/>
      <c r="L1358" s="151"/>
      <c r="M1358" s="151"/>
      <c r="N1358" s="151"/>
      <c r="O1358" s="3"/>
      <c r="P1358" s="30"/>
      <c r="Q1358" s="23"/>
      <c r="R1358" s="3"/>
      <c r="S1358" s="131"/>
    </row>
    <row r="1359" spans="1:19" ht="15" customHeight="1">
      <c r="A1359" s="29"/>
      <c r="B1359" s="30"/>
      <c r="C1359" s="30"/>
      <c r="D1359" s="149"/>
      <c r="E1359" s="149"/>
      <c r="F1359" s="149"/>
      <c r="G1359" s="149"/>
      <c r="H1359" s="149"/>
      <c r="I1359" s="149"/>
      <c r="J1359" s="149"/>
      <c r="K1359" s="150"/>
      <c r="L1359" s="151"/>
      <c r="M1359" s="151"/>
      <c r="N1359" s="151"/>
      <c r="O1359" s="3"/>
      <c r="P1359" s="30"/>
      <c r="Q1359" s="23"/>
      <c r="R1359" s="3"/>
      <c r="S1359" s="131"/>
    </row>
    <row r="1360" spans="1:19" ht="15" customHeight="1">
      <c r="A1360" s="29"/>
      <c r="B1360" s="30"/>
      <c r="C1360" s="30"/>
      <c r="D1360" s="149"/>
      <c r="E1360" s="149"/>
      <c r="F1360" s="149"/>
      <c r="G1360" s="149"/>
      <c r="H1360" s="149"/>
      <c r="I1360" s="149"/>
      <c r="J1360" s="149"/>
      <c r="K1360" s="150"/>
      <c r="L1360" s="151"/>
      <c r="M1360" s="151"/>
      <c r="N1360" s="151"/>
      <c r="O1360" s="3"/>
      <c r="P1360" s="30"/>
      <c r="Q1360" s="23"/>
      <c r="R1360" s="3"/>
      <c r="S1360" s="131"/>
    </row>
    <row r="1361" spans="1:19" ht="15" customHeight="1">
      <c r="A1361" s="29"/>
      <c r="B1361" s="30"/>
      <c r="C1361" s="30"/>
      <c r="D1361" s="149"/>
      <c r="E1361" s="149"/>
      <c r="F1361" s="149"/>
      <c r="G1361" s="149"/>
      <c r="H1361" s="149"/>
      <c r="I1361" s="149"/>
      <c r="J1361" s="149"/>
      <c r="K1361" s="150"/>
      <c r="L1361" s="151"/>
      <c r="M1361" s="151"/>
      <c r="N1361" s="151"/>
      <c r="O1361" s="3"/>
      <c r="P1361" s="30"/>
      <c r="Q1361" s="23"/>
      <c r="R1361" s="3"/>
      <c r="S1361" s="131"/>
    </row>
    <row r="1362" spans="1:19" ht="15" customHeight="1">
      <c r="A1362" s="29"/>
      <c r="B1362" s="30"/>
      <c r="C1362" s="30"/>
      <c r="D1362" s="149"/>
      <c r="E1362" s="149"/>
      <c r="F1362" s="149"/>
      <c r="G1362" s="149"/>
      <c r="H1362" s="149"/>
      <c r="I1362" s="149"/>
      <c r="J1362" s="149"/>
      <c r="K1362" s="150"/>
      <c r="L1362" s="151"/>
      <c r="M1362" s="151"/>
      <c r="N1362" s="151"/>
      <c r="O1362" s="3"/>
      <c r="P1362" s="30"/>
      <c r="Q1362" s="23"/>
      <c r="R1362" s="3"/>
      <c r="S1362" s="131"/>
    </row>
    <row r="1363" spans="1:19" ht="15" customHeight="1">
      <c r="A1363" s="29"/>
      <c r="B1363" s="30"/>
      <c r="C1363" s="30"/>
      <c r="D1363" s="149"/>
      <c r="E1363" s="149"/>
      <c r="F1363" s="149"/>
      <c r="G1363" s="149"/>
      <c r="H1363" s="149"/>
      <c r="I1363" s="149"/>
      <c r="J1363" s="149"/>
      <c r="K1363" s="150"/>
      <c r="L1363" s="151"/>
      <c r="M1363" s="151"/>
      <c r="N1363" s="151"/>
      <c r="O1363" s="3"/>
      <c r="P1363" s="30"/>
      <c r="Q1363" s="23"/>
      <c r="R1363" s="3"/>
      <c r="S1363" s="131"/>
    </row>
    <row r="1364" spans="1:19" ht="15" customHeight="1">
      <c r="A1364" s="29"/>
      <c r="B1364" s="30"/>
      <c r="C1364" s="30"/>
      <c r="D1364" s="149"/>
      <c r="E1364" s="149"/>
      <c r="F1364" s="149"/>
      <c r="G1364" s="149"/>
      <c r="H1364" s="149"/>
      <c r="I1364" s="149"/>
      <c r="J1364" s="149"/>
      <c r="K1364" s="150"/>
      <c r="L1364" s="151"/>
      <c r="M1364" s="151"/>
      <c r="N1364" s="151"/>
      <c r="O1364" s="3"/>
      <c r="P1364" s="30"/>
      <c r="Q1364" s="23"/>
      <c r="R1364" s="3"/>
      <c r="S1364" s="131"/>
    </row>
    <row r="1365" spans="1:19" ht="15" customHeight="1">
      <c r="A1365" s="29"/>
      <c r="B1365" s="30"/>
      <c r="C1365" s="30"/>
      <c r="D1365" s="149"/>
      <c r="E1365" s="149"/>
      <c r="F1365" s="149"/>
      <c r="G1365" s="149"/>
      <c r="H1365" s="149"/>
      <c r="I1365" s="149"/>
      <c r="J1365" s="149"/>
      <c r="K1365" s="150"/>
      <c r="L1365" s="151"/>
      <c r="M1365" s="151"/>
      <c r="N1365" s="151"/>
      <c r="O1365" s="3"/>
      <c r="P1365" s="30"/>
      <c r="Q1365" s="23"/>
      <c r="R1365" s="3"/>
      <c r="S1365" s="131"/>
    </row>
    <row r="1366" spans="1:19" ht="15" customHeight="1">
      <c r="A1366" s="29"/>
      <c r="B1366" s="30"/>
      <c r="C1366" s="30"/>
      <c r="D1366" s="149"/>
      <c r="E1366" s="149"/>
      <c r="F1366" s="149"/>
      <c r="G1366" s="149"/>
      <c r="H1366" s="149"/>
      <c r="I1366" s="149"/>
      <c r="J1366" s="149"/>
      <c r="K1366" s="150"/>
      <c r="L1366" s="151"/>
      <c r="M1366" s="151"/>
      <c r="N1366" s="151"/>
      <c r="O1366" s="3"/>
      <c r="P1366" s="30"/>
      <c r="Q1366" s="23"/>
      <c r="R1366" s="3"/>
      <c r="S1366" s="131"/>
    </row>
    <row r="1367" spans="1:19" ht="15" customHeight="1">
      <c r="A1367" s="29"/>
      <c r="B1367" s="30"/>
      <c r="C1367" s="30"/>
      <c r="D1367" s="149"/>
      <c r="E1367" s="149"/>
      <c r="F1367" s="149"/>
      <c r="G1367" s="149"/>
      <c r="H1367" s="149"/>
      <c r="I1367" s="149"/>
      <c r="J1367" s="149"/>
      <c r="K1367" s="150"/>
      <c r="L1367" s="151"/>
      <c r="M1367" s="151"/>
      <c r="N1367" s="151"/>
      <c r="O1367" s="3"/>
      <c r="P1367" s="30"/>
      <c r="Q1367" s="23"/>
      <c r="R1367" s="3"/>
      <c r="S1367" s="131"/>
    </row>
    <row r="1368" spans="1:19" ht="15" customHeight="1">
      <c r="A1368" s="29"/>
      <c r="B1368" s="30"/>
      <c r="C1368" s="30"/>
      <c r="D1368" s="149"/>
      <c r="E1368" s="149"/>
      <c r="F1368" s="149"/>
      <c r="G1368" s="149"/>
      <c r="H1368" s="149"/>
      <c r="I1368" s="149"/>
      <c r="J1368" s="149"/>
      <c r="K1368" s="150"/>
      <c r="L1368" s="151"/>
      <c r="M1368" s="151"/>
      <c r="N1368" s="151"/>
      <c r="O1368" s="3"/>
      <c r="P1368" s="30"/>
      <c r="Q1368" s="23"/>
      <c r="R1368" s="3"/>
      <c r="S1368" s="131"/>
    </row>
    <row r="1369" spans="1:19" ht="15" customHeight="1">
      <c r="A1369" s="29"/>
      <c r="B1369" s="30"/>
      <c r="C1369" s="30"/>
      <c r="D1369" s="149"/>
      <c r="E1369" s="149"/>
      <c r="F1369" s="149"/>
      <c r="G1369" s="149"/>
      <c r="H1369" s="149"/>
      <c r="I1369" s="149"/>
      <c r="J1369" s="149"/>
      <c r="K1369" s="150"/>
      <c r="L1369" s="151"/>
      <c r="M1369" s="151"/>
      <c r="N1369" s="151"/>
      <c r="O1369" s="3"/>
      <c r="P1369" s="30"/>
      <c r="Q1369" s="23"/>
      <c r="R1369" s="3"/>
      <c r="S1369" s="131"/>
    </row>
    <row r="1370" spans="1:19" ht="15" customHeight="1">
      <c r="A1370" s="29"/>
      <c r="B1370" s="30"/>
      <c r="C1370" s="30"/>
      <c r="D1370" s="149"/>
      <c r="E1370" s="149"/>
      <c r="F1370" s="149"/>
      <c r="G1370" s="149"/>
      <c r="H1370" s="149"/>
      <c r="I1370" s="149"/>
      <c r="J1370" s="149"/>
      <c r="K1370" s="150"/>
      <c r="L1370" s="151"/>
      <c r="M1370" s="151"/>
      <c r="N1370" s="151"/>
      <c r="O1370" s="3"/>
      <c r="P1370" s="30"/>
      <c r="Q1370" s="23"/>
      <c r="R1370" s="3"/>
      <c r="S1370" s="131"/>
    </row>
    <row r="1371" spans="1:19" ht="15" customHeight="1">
      <c r="A1371" s="29"/>
      <c r="B1371" s="30"/>
      <c r="C1371" s="30"/>
      <c r="D1371" s="149"/>
      <c r="E1371" s="149"/>
      <c r="F1371" s="149"/>
      <c r="G1371" s="149"/>
      <c r="H1371" s="149"/>
      <c r="I1371" s="149"/>
      <c r="J1371" s="149"/>
      <c r="K1371" s="150"/>
      <c r="L1371" s="151"/>
      <c r="M1371" s="151"/>
      <c r="N1371" s="151"/>
      <c r="O1371" s="3"/>
      <c r="P1371" s="30"/>
      <c r="Q1371" s="23"/>
      <c r="R1371" s="3"/>
      <c r="S1371" s="131"/>
    </row>
    <row r="1372" spans="1:19" ht="15" customHeight="1">
      <c r="A1372" s="29"/>
      <c r="B1372" s="30"/>
      <c r="C1372" s="30"/>
      <c r="D1372" s="149"/>
      <c r="E1372" s="149"/>
      <c r="F1372" s="149"/>
      <c r="G1372" s="149"/>
      <c r="H1372" s="149"/>
      <c r="I1372" s="149"/>
      <c r="J1372" s="149"/>
      <c r="K1372" s="150"/>
      <c r="L1372" s="151"/>
      <c r="M1372" s="151"/>
      <c r="N1372" s="151"/>
      <c r="O1372" s="3"/>
      <c r="P1372" s="30"/>
      <c r="Q1372" s="23"/>
      <c r="R1372" s="3"/>
      <c r="S1372" s="131"/>
    </row>
    <row r="1373" spans="1:19" ht="15" customHeight="1">
      <c r="A1373" s="29"/>
      <c r="B1373" s="30"/>
      <c r="C1373" s="30"/>
      <c r="D1373" s="149"/>
      <c r="E1373" s="149"/>
      <c r="F1373" s="149"/>
      <c r="G1373" s="149"/>
      <c r="H1373" s="149"/>
      <c r="I1373" s="149"/>
      <c r="J1373" s="149"/>
      <c r="K1373" s="150"/>
      <c r="L1373" s="151"/>
      <c r="M1373" s="151"/>
      <c r="N1373" s="151"/>
      <c r="O1373" s="3"/>
      <c r="P1373" s="30"/>
      <c r="Q1373" s="23"/>
      <c r="R1373" s="3"/>
      <c r="S1373" s="131"/>
    </row>
    <row r="1374" spans="1:19" ht="15" customHeight="1">
      <c r="A1374" s="29"/>
      <c r="B1374" s="30"/>
      <c r="C1374" s="30"/>
      <c r="D1374" s="149"/>
      <c r="E1374" s="149"/>
      <c r="F1374" s="149"/>
      <c r="G1374" s="149"/>
      <c r="H1374" s="149"/>
      <c r="I1374" s="149"/>
      <c r="J1374" s="149"/>
      <c r="K1374" s="150"/>
      <c r="L1374" s="151"/>
      <c r="M1374" s="151"/>
      <c r="N1374" s="151"/>
      <c r="O1374" s="3"/>
      <c r="P1374" s="30"/>
      <c r="Q1374" s="23"/>
      <c r="R1374" s="3"/>
      <c r="S1374" s="131"/>
    </row>
    <row r="1375" spans="1:19" ht="15" customHeight="1">
      <c r="A1375" s="29"/>
      <c r="B1375" s="30"/>
      <c r="C1375" s="30"/>
      <c r="D1375" s="149"/>
      <c r="E1375" s="149"/>
      <c r="F1375" s="149"/>
      <c r="G1375" s="149"/>
      <c r="H1375" s="149"/>
      <c r="I1375" s="149"/>
      <c r="J1375" s="149"/>
      <c r="K1375" s="150"/>
      <c r="L1375" s="151"/>
      <c r="M1375" s="151"/>
      <c r="N1375" s="151"/>
      <c r="O1375" s="3"/>
      <c r="P1375" s="30"/>
      <c r="Q1375" s="23"/>
      <c r="R1375" s="3"/>
      <c r="S1375" s="131"/>
    </row>
    <row r="1376" spans="1:19" ht="15" customHeight="1">
      <c r="A1376" s="29"/>
      <c r="B1376" s="30"/>
      <c r="C1376" s="30"/>
      <c r="D1376" s="149"/>
      <c r="E1376" s="149"/>
      <c r="F1376" s="149"/>
      <c r="G1376" s="149"/>
      <c r="H1376" s="149"/>
      <c r="I1376" s="149"/>
      <c r="J1376" s="149"/>
      <c r="K1376" s="150"/>
      <c r="L1376" s="151"/>
      <c r="M1376" s="151"/>
      <c r="N1376" s="151"/>
      <c r="O1376" s="3"/>
      <c r="P1376" s="30"/>
      <c r="Q1376" s="23"/>
      <c r="R1376" s="3"/>
      <c r="S1376" s="131"/>
    </row>
    <row r="1377" spans="1:19" ht="15" customHeight="1">
      <c r="A1377" s="29"/>
      <c r="B1377" s="30"/>
      <c r="C1377" s="30"/>
      <c r="D1377" s="149"/>
      <c r="E1377" s="149"/>
      <c r="F1377" s="149"/>
      <c r="G1377" s="149"/>
      <c r="H1377" s="149"/>
      <c r="I1377" s="149"/>
      <c r="J1377" s="149"/>
      <c r="K1377" s="150"/>
      <c r="L1377" s="151"/>
      <c r="M1377" s="151"/>
      <c r="N1377" s="151"/>
      <c r="O1377" s="3"/>
      <c r="P1377" s="30"/>
      <c r="Q1377" s="23"/>
      <c r="R1377" s="3"/>
      <c r="S1377" s="131"/>
    </row>
    <row r="1378" spans="1:19" ht="15" customHeight="1">
      <c r="A1378" s="29"/>
      <c r="B1378" s="30"/>
      <c r="C1378" s="30"/>
      <c r="D1378" s="149"/>
      <c r="E1378" s="149"/>
      <c r="F1378" s="149"/>
      <c r="G1378" s="149"/>
      <c r="H1378" s="149"/>
      <c r="I1378" s="149"/>
      <c r="J1378" s="149"/>
      <c r="K1378" s="150"/>
      <c r="L1378" s="151"/>
      <c r="M1378" s="151"/>
      <c r="N1378" s="151"/>
      <c r="O1378" s="3"/>
      <c r="P1378" s="30"/>
      <c r="Q1378" s="23"/>
      <c r="R1378" s="3"/>
      <c r="S1378" s="131"/>
    </row>
    <row r="1379" spans="1:19" ht="15" customHeight="1">
      <c r="A1379" s="29"/>
      <c r="B1379" s="30"/>
      <c r="C1379" s="30"/>
      <c r="D1379" s="149"/>
      <c r="E1379" s="149"/>
      <c r="F1379" s="149"/>
      <c r="G1379" s="149"/>
      <c r="H1379" s="149"/>
      <c r="I1379" s="149"/>
      <c r="J1379" s="149"/>
      <c r="K1379" s="150"/>
      <c r="L1379" s="151"/>
      <c r="M1379" s="151"/>
      <c r="N1379" s="151"/>
      <c r="O1379" s="3"/>
      <c r="P1379" s="30"/>
      <c r="Q1379" s="23"/>
      <c r="R1379" s="3"/>
      <c r="S1379" s="131"/>
    </row>
    <row r="1380" spans="1:19" ht="15" customHeight="1">
      <c r="A1380" s="29"/>
      <c r="B1380" s="30"/>
      <c r="C1380" s="30"/>
      <c r="D1380" s="149"/>
      <c r="E1380" s="149"/>
      <c r="F1380" s="149"/>
      <c r="G1380" s="149"/>
      <c r="H1380" s="149"/>
      <c r="I1380" s="149"/>
      <c r="J1380" s="149"/>
      <c r="K1380" s="150"/>
      <c r="L1380" s="151"/>
      <c r="M1380" s="151"/>
      <c r="N1380" s="151"/>
      <c r="O1380" s="3"/>
      <c r="P1380" s="30"/>
      <c r="Q1380" s="23"/>
      <c r="R1380" s="3"/>
      <c r="S1380" s="131"/>
    </row>
    <row r="1381" spans="1:19" ht="15" customHeight="1">
      <c r="A1381" s="29"/>
      <c r="B1381" s="30"/>
      <c r="C1381" s="30"/>
      <c r="D1381" s="149"/>
      <c r="E1381" s="149"/>
      <c r="F1381" s="149"/>
      <c r="G1381" s="149"/>
      <c r="H1381" s="149"/>
      <c r="I1381" s="149"/>
      <c r="J1381" s="149"/>
      <c r="K1381" s="150"/>
      <c r="L1381" s="151"/>
      <c r="M1381" s="151"/>
      <c r="N1381" s="151"/>
      <c r="O1381" s="3"/>
      <c r="P1381" s="30"/>
      <c r="Q1381" s="23"/>
      <c r="R1381" s="3"/>
      <c r="S1381" s="131"/>
    </row>
    <row r="1382" spans="1:19" ht="15" customHeight="1">
      <c r="A1382" s="29"/>
      <c r="B1382" s="30"/>
      <c r="C1382" s="30"/>
      <c r="D1382" s="149"/>
      <c r="E1382" s="149"/>
      <c r="F1382" s="149"/>
      <c r="G1382" s="149"/>
      <c r="H1382" s="149"/>
      <c r="I1382" s="149"/>
      <c r="J1382" s="149"/>
      <c r="K1382" s="150"/>
      <c r="L1382" s="151"/>
      <c r="M1382" s="151"/>
      <c r="N1382" s="151"/>
      <c r="O1382" s="3"/>
      <c r="P1382" s="30"/>
      <c r="Q1382" s="23"/>
      <c r="R1382" s="3"/>
      <c r="S1382" s="131"/>
    </row>
    <row r="1383" spans="1:19" ht="15" customHeight="1">
      <c r="A1383" s="29"/>
      <c r="B1383" s="30"/>
      <c r="C1383" s="30"/>
      <c r="D1383" s="149"/>
      <c r="E1383" s="149"/>
      <c r="F1383" s="149"/>
      <c r="G1383" s="149"/>
      <c r="H1383" s="149"/>
      <c r="I1383" s="149"/>
      <c r="J1383" s="149"/>
      <c r="K1383" s="150"/>
      <c r="L1383" s="151"/>
      <c r="M1383" s="151"/>
      <c r="N1383" s="151"/>
      <c r="O1383" s="3"/>
      <c r="P1383" s="30"/>
      <c r="Q1383" s="23"/>
      <c r="R1383" s="3"/>
      <c r="S1383" s="131"/>
    </row>
    <row r="1384" spans="1:19" ht="15" customHeight="1">
      <c r="A1384" s="29"/>
      <c r="B1384" s="30"/>
      <c r="C1384" s="30"/>
      <c r="D1384" s="149"/>
      <c r="E1384" s="149"/>
      <c r="F1384" s="149"/>
      <c r="G1384" s="149"/>
      <c r="H1384" s="149"/>
      <c r="I1384" s="149"/>
      <c r="J1384" s="149"/>
      <c r="K1384" s="150"/>
      <c r="L1384" s="151"/>
      <c r="M1384" s="151"/>
      <c r="N1384" s="151"/>
      <c r="O1384" s="3"/>
      <c r="P1384" s="30"/>
      <c r="Q1384" s="23"/>
      <c r="R1384" s="3"/>
      <c r="S1384" s="131"/>
    </row>
    <row r="1385" spans="1:19" ht="15" customHeight="1">
      <c r="A1385" s="29"/>
      <c r="B1385" s="30"/>
      <c r="C1385" s="30"/>
      <c r="D1385" s="149"/>
      <c r="E1385" s="149"/>
      <c r="F1385" s="149"/>
      <c r="G1385" s="149"/>
      <c r="H1385" s="149"/>
      <c r="I1385" s="149"/>
      <c r="J1385" s="149"/>
      <c r="K1385" s="150"/>
      <c r="L1385" s="151"/>
      <c r="M1385" s="151"/>
      <c r="N1385" s="151"/>
      <c r="O1385" s="3"/>
      <c r="P1385" s="30"/>
      <c r="Q1385" s="23"/>
      <c r="R1385" s="3"/>
      <c r="S1385" s="131"/>
    </row>
    <row r="1386" spans="1:19" ht="15" customHeight="1">
      <c r="A1386" s="29"/>
      <c r="B1386" s="30"/>
      <c r="C1386" s="30"/>
      <c r="D1386" s="149"/>
      <c r="E1386" s="149"/>
      <c r="F1386" s="149"/>
      <c r="G1386" s="149"/>
      <c r="H1386" s="149"/>
      <c r="I1386" s="149"/>
      <c r="J1386" s="149"/>
      <c r="K1386" s="150"/>
      <c r="L1386" s="151"/>
      <c r="M1386" s="151"/>
      <c r="N1386" s="151"/>
      <c r="O1386" s="3"/>
      <c r="P1386" s="30"/>
      <c r="Q1386" s="23"/>
      <c r="R1386" s="3"/>
      <c r="S1386" s="131"/>
    </row>
    <row r="1387" spans="1:19" ht="15" customHeight="1">
      <c r="A1387" s="29"/>
      <c r="B1387" s="30"/>
      <c r="C1387" s="30"/>
      <c r="D1387" s="149"/>
      <c r="E1387" s="149"/>
      <c r="F1387" s="149"/>
      <c r="G1387" s="149"/>
      <c r="H1387" s="149"/>
      <c r="I1387" s="149"/>
      <c r="J1387" s="149"/>
      <c r="K1387" s="150"/>
      <c r="L1387" s="151"/>
      <c r="M1387" s="151"/>
      <c r="N1387" s="151"/>
      <c r="O1387" s="3"/>
      <c r="P1387" s="30"/>
      <c r="Q1387" s="23"/>
      <c r="R1387" s="3"/>
      <c r="S1387" s="131"/>
    </row>
    <row r="1388" spans="1:19" ht="15" customHeight="1">
      <c r="A1388" s="29"/>
      <c r="B1388" s="30"/>
      <c r="C1388" s="30"/>
      <c r="D1388" s="149"/>
      <c r="E1388" s="149"/>
      <c r="F1388" s="149"/>
      <c r="G1388" s="149"/>
      <c r="H1388" s="149"/>
      <c r="I1388" s="149"/>
      <c r="J1388" s="149"/>
      <c r="K1388" s="150"/>
      <c r="L1388" s="151"/>
      <c r="M1388" s="151"/>
      <c r="N1388" s="151"/>
      <c r="O1388" s="3"/>
      <c r="P1388" s="30"/>
      <c r="Q1388" s="23"/>
      <c r="R1388" s="3"/>
      <c r="S1388" s="131"/>
    </row>
    <row r="1389" spans="1:19" ht="15" customHeight="1">
      <c r="A1389" s="29"/>
      <c r="B1389" s="30"/>
      <c r="C1389" s="30"/>
      <c r="D1389" s="149"/>
      <c r="E1389" s="149"/>
      <c r="F1389" s="149"/>
      <c r="G1389" s="149"/>
      <c r="H1389" s="149"/>
      <c r="I1389" s="149"/>
      <c r="J1389" s="149"/>
      <c r="K1389" s="150"/>
      <c r="L1389" s="151"/>
      <c r="M1389" s="151"/>
      <c r="N1389" s="151"/>
      <c r="O1389" s="3"/>
      <c r="P1389" s="30"/>
      <c r="Q1389" s="23"/>
      <c r="R1389" s="3"/>
      <c r="S1389" s="131"/>
    </row>
    <row r="1390" spans="1:19" ht="15" customHeight="1">
      <c r="A1390" s="29"/>
      <c r="B1390" s="30"/>
      <c r="C1390" s="30"/>
      <c r="D1390" s="149"/>
      <c r="E1390" s="149"/>
      <c r="F1390" s="149"/>
      <c r="G1390" s="149"/>
      <c r="H1390" s="149"/>
      <c r="I1390" s="149"/>
      <c r="J1390" s="149"/>
      <c r="K1390" s="150"/>
      <c r="L1390" s="151"/>
      <c r="M1390" s="151"/>
      <c r="N1390" s="151"/>
      <c r="O1390" s="3"/>
      <c r="P1390" s="30"/>
      <c r="Q1390" s="23"/>
      <c r="R1390" s="3"/>
      <c r="S1390" s="131"/>
    </row>
    <row r="1391" spans="1:19" ht="15" customHeight="1">
      <c r="A1391" s="29"/>
      <c r="B1391" s="30"/>
      <c r="C1391" s="30"/>
      <c r="D1391" s="149"/>
      <c r="E1391" s="149"/>
      <c r="F1391" s="149"/>
      <c r="G1391" s="149"/>
      <c r="H1391" s="149"/>
      <c r="I1391" s="149"/>
      <c r="J1391" s="149"/>
      <c r="K1391" s="150"/>
      <c r="L1391" s="151"/>
      <c r="M1391" s="151"/>
      <c r="N1391" s="151"/>
      <c r="O1391" s="3"/>
      <c r="P1391" s="30"/>
      <c r="Q1391" s="23"/>
      <c r="R1391" s="3"/>
      <c r="S1391" s="131"/>
    </row>
    <row r="1392" spans="1:19" ht="15" customHeight="1">
      <c r="A1392" s="29"/>
      <c r="B1392" s="30"/>
      <c r="C1392" s="30"/>
      <c r="D1392" s="149"/>
      <c r="E1392" s="149"/>
      <c r="F1392" s="149"/>
      <c r="G1392" s="149"/>
      <c r="H1392" s="149"/>
      <c r="I1392" s="149"/>
      <c r="J1392" s="149"/>
      <c r="K1392" s="150"/>
      <c r="L1392" s="151"/>
      <c r="M1392" s="151"/>
      <c r="N1392" s="151"/>
      <c r="O1392" s="3"/>
      <c r="P1392" s="30"/>
      <c r="Q1392" s="23"/>
      <c r="R1392" s="3"/>
      <c r="S1392" s="131"/>
    </row>
    <row r="1393" spans="1:19" ht="15" customHeight="1">
      <c r="A1393" s="29"/>
      <c r="B1393" s="30"/>
      <c r="C1393" s="30"/>
      <c r="D1393" s="149"/>
      <c r="E1393" s="149"/>
      <c r="F1393" s="149"/>
      <c r="G1393" s="149"/>
      <c r="H1393" s="149"/>
      <c r="I1393" s="149"/>
      <c r="J1393" s="149"/>
      <c r="K1393" s="150"/>
      <c r="L1393" s="151"/>
      <c r="M1393" s="151"/>
      <c r="N1393" s="151"/>
      <c r="O1393" s="3"/>
      <c r="P1393" s="30"/>
      <c r="Q1393" s="23"/>
      <c r="R1393" s="3"/>
      <c r="S1393" s="131"/>
    </row>
    <row r="1394" spans="1:19" ht="15" customHeight="1">
      <c r="A1394" s="29"/>
      <c r="B1394" s="30"/>
      <c r="C1394" s="30"/>
      <c r="D1394" s="149"/>
      <c r="E1394" s="149"/>
      <c r="F1394" s="149"/>
      <c r="G1394" s="149"/>
      <c r="H1394" s="149"/>
      <c r="I1394" s="149"/>
      <c r="J1394" s="149"/>
      <c r="K1394" s="150"/>
      <c r="L1394" s="151"/>
      <c r="M1394" s="151"/>
      <c r="N1394" s="151"/>
      <c r="O1394" s="3"/>
      <c r="P1394" s="30"/>
      <c r="Q1394" s="23"/>
      <c r="R1394" s="3"/>
      <c r="S1394" s="131"/>
    </row>
    <row r="1395" spans="1:19" ht="15" customHeight="1">
      <c r="A1395" s="29"/>
      <c r="B1395" s="30"/>
      <c r="C1395" s="30"/>
      <c r="D1395" s="149"/>
      <c r="E1395" s="149"/>
      <c r="F1395" s="149"/>
      <c r="G1395" s="149"/>
      <c r="H1395" s="149"/>
      <c r="I1395" s="149"/>
      <c r="J1395" s="149"/>
      <c r="K1395" s="150"/>
      <c r="L1395" s="151"/>
      <c r="M1395" s="151"/>
      <c r="N1395" s="151"/>
      <c r="O1395" s="3"/>
      <c r="P1395" s="30"/>
      <c r="Q1395" s="23"/>
      <c r="R1395" s="3"/>
      <c r="S1395" s="131"/>
    </row>
    <row r="1396" spans="1:19" ht="15" customHeight="1">
      <c r="A1396" s="29"/>
      <c r="B1396" s="30"/>
      <c r="C1396" s="30"/>
      <c r="D1396" s="149"/>
      <c r="E1396" s="149"/>
      <c r="F1396" s="149"/>
      <c r="G1396" s="149"/>
      <c r="H1396" s="149"/>
      <c r="I1396" s="149"/>
      <c r="J1396" s="149"/>
      <c r="K1396" s="150"/>
      <c r="L1396" s="151"/>
      <c r="M1396" s="151"/>
      <c r="N1396" s="151"/>
      <c r="O1396" s="3"/>
      <c r="P1396" s="30"/>
      <c r="Q1396" s="23"/>
      <c r="R1396" s="3"/>
      <c r="S1396" s="131"/>
    </row>
    <row r="1397" spans="1:19" ht="15" customHeight="1">
      <c r="A1397" s="29"/>
      <c r="B1397" s="30"/>
      <c r="C1397" s="30"/>
      <c r="D1397" s="149"/>
      <c r="E1397" s="149"/>
      <c r="F1397" s="149"/>
      <c r="G1397" s="149"/>
      <c r="H1397" s="149"/>
      <c r="I1397" s="149"/>
      <c r="J1397" s="149"/>
      <c r="K1397" s="150"/>
      <c r="L1397" s="151"/>
      <c r="M1397" s="151"/>
      <c r="N1397" s="151"/>
      <c r="O1397" s="3"/>
      <c r="P1397" s="30"/>
      <c r="Q1397" s="23"/>
      <c r="R1397" s="3"/>
      <c r="S1397" s="131"/>
    </row>
    <row r="1398" spans="1:19" ht="15" customHeight="1">
      <c r="A1398" s="29"/>
      <c r="B1398" s="30"/>
      <c r="C1398" s="30"/>
      <c r="D1398" s="149"/>
      <c r="E1398" s="149"/>
      <c r="F1398" s="149"/>
      <c r="G1398" s="149"/>
      <c r="H1398" s="149"/>
      <c r="I1398" s="149"/>
      <c r="J1398" s="149"/>
      <c r="K1398" s="150"/>
      <c r="L1398" s="151"/>
      <c r="M1398" s="151"/>
      <c r="N1398" s="151"/>
      <c r="O1398" s="3"/>
      <c r="P1398" s="30"/>
      <c r="Q1398" s="23"/>
      <c r="R1398" s="3"/>
      <c r="S1398" s="131"/>
    </row>
    <row r="1399" spans="1:19" ht="15" customHeight="1">
      <c r="A1399" s="29"/>
      <c r="B1399" s="30"/>
      <c r="C1399" s="30"/>
      <c r="D1399" s="149"/>
      <c r="E1399" s="149"/>
      <c r="F1399" s="149"/>
      <c r="G1399" s="149"/>
      <c r="H1399" s="149"/>
      <c r="I1399" s="149"/>
      <c r="J1399" s="149"/>
      <c r="K1399" s="150"/>
      <c r="L1399" s="151"/>
      <c r="M1399" s="151"/>
      <c r="N1399" s="151"/>
      <c r="O1399" s="3"/>
      <c r="P1399" s="30"/>
      <c r="Q1399" s="23"/>
      <c r="R1399" s="3"/>
      <c r="S1399" s="131"/>
    </row>
    <row r="1400" spans="1:19" ht="15" customHeight="1">
      <c r="A1400" s="29"/>
      <c r="B1400" s="30"/>
      <c r="C1400" s="30"/>
      <c r="D1400" s="149"/>
      <c r="E1400" s="149"/>
      <c r="F1400" s="149"/>
      <c r="G1400" s="149"/>
      <c r="H1400" s="149"/>
      <c r="I1400" s="149"/>
      <c r="J1400" s="149"/>
      <c r="K1400" s="150"/>
      <c r="L1400" s="151"/>
      <c r="M1400" s="151"/>
      <c r="N1400" s="151"/>
      <c r="O1400" s="3"/>
      <c r="P1400" s="30"/>
      <c r="Q1400" s="23"/>
      <c r="R1400" s="3"/>
      <c r="S1400" s="131"/>
    </row>
    <row r="1401" spans="1:19" ht="15" customHeight="1">
      <c r="A1401" s="29"/>
      <c r="B1401" s="30"/>
      <c r="C1401" s="30"/>
      <c r="D1401" s="149"/>
      <c r="E1401" s="149"/>
      <c r="F1401" s="149"/>
      <c r="G1401" s="149"/>
      <c r="H1401" s="149"/>
      <c r="I1401" s="149"/>
      <c r="J1401" s="149"/>
      <c r="K1401" s="150"/>
      <c r="L1401" s="151"/>
      <c r="M1401" s="151"/>
      <c r="N1401" s="151"/>
      <c r="O1401" s="3"/>
      <c r="P1401" s="30"/>
      <c r="Q1401" s="23"/>
      <c r="R1401" s="3"/>
      <c r="S1401" s="131"/>
    </row>
    <row r="1402" spans="1:19" ht="15" customHeight="1">
      <c r="A1402" s="29"/>
      <c r="B1402" s="30"/>
      <c r="C1402" s="30"/>
      <c r="D1402" s="149"/>
      <c r="E1402" s="149"/>
      <c r="F1402" s="149"/>
      <c r="G1402" s="149"/>
      <c r="H1402" s="149"/>
      <c r="I1402" s="149"/>
      <c r="J1402" s="149"/>
      <c r="K1402" s="150"/>
      <c r="L1402" s="151"/>
      <c r="M1402" s="151"/>
      <c r="N1402" s="151"/>
      <c r="O1402" s="3"/>
      <c r="P1402" s="30"/>
      <c r="Q1402" s="23"/>
      <c r="R1402" s="3"/>
      <c r="S1402" s="131"/>
    </row>
    <row r="1403" spans="1:19" ht="15" customHeight="1">
      <c r="A1403" s="29"/>
      <c r="B1403" s="30"/>
      <c r="C1403" s="30"/>
      <c r="D1403" s="149"/>
      <c r="E1403" s="149"/>
      <c r="F1403" s="149"/>
      <c r="G1403" s="149"/>
      <c r="H1403" s="149"/>
      <c r="I1403" s="149"/>
      <c r="J1403" s="149"/>
      <c r="K1403" s="150"/>
      <c r="L1403" s="151"/>
      <c r="M1403" s="151"/>
      <c r="N1403" s="151"/>
      <c r="O1403" s="3"/>
      <c r="P1403" s="30"/>
      <c r="Q1403" s="23"/>
      <c r="R1403" s="3"/>
      <c r="S1403" s="131"/>
    </row>
    <row r="1404" spans="1:19" ht="15" customHeight="1">
      <c r="A1404" s="29"/>
      <c r="B1404" s="30"/>
      <c r="C1404" s="30"/>
      <c r="D1404" s="149"/>
      <c r="E1404" s="149"/>
      <c r="F1404" s="149"/>
      <c r="G1404" s="149"/>
      <c r="H1404" s="149"/>
      <c r="I1404" s="149"/>
      <c r="J1404" s="149"/>
      <c r="K1404" s="150"/>
      <c r="L1404" s="151"/>
      <c r="M1404" s="151"/>
      <c r="N1404" s="151"/>
      <c r="O1404" s="3"/>
      <c r="P1404" s="30"/>
      <c r="Q1404" s="23"/>
      <c r="R1404" s="3"/>
      <c r="S1404" s="131"/>
    </row>
    <row r="1405" spans="1:19" ht="15" customHeight="1">
      <c r="A1405" s="29"/>
      <c r="B1405" s="30"/>
      <c r="C1405" s="30"/>
      <c r="D1405" s="149"/>
      <c r="E1405" s="149"/>
      <c r="F1405" s="149"/>
      <c r="G1405" s="149"/>
      <c r="H1405" s="149"/>
      <c r="I1405" s="149"/>
      <c r="J1405" s="149"/>
      <c r="K1405" s="150"/>
      <c r="L1405" s="151"/>
      <c r="M1405" s="151"/>
      <c r="N1405" s="151"/>
      <c r="O1405" s="3"/>
      <c r="P1405" s="30"/>
      <c r="Q1405" s="23"/>
      <c r="R1405" s="3"/>
      <c r="S1405" s="131"/>
    </row>
    <row r="1406" spans="1:19" ht="15" customHeight="1">
      <c r="A1406" s="29"/>
      <c r="B1406" s="30"/>
      <c r="C1406" s="30"/>
      <c r="D1406" s="149"/>
      <c r="E1406" s="149"/>
      <c r="F1406" s="149"/>
      <c r="G1406" s="149"/>
      <c r="H1406" s="149"/>
      <c r="I1406" s="149"/>
      <c r="J1406" s="149"/>
      <c r="K1406" s="150"/>
      <c r="L1406" s="151"/>
      <c r="M1406" s="151"/>
      <c r="N1406" s="151"/>
      <c r="O1406" s="3"/>
      <c r="P1406" s="30"/>
      <c r="Q1406" s="23"/>
      <c r="R1406" s="3"/>
      <c r="S1406" s="131"/>
    </row>
    <row r="1407" spans="1:19" ht="15" customHeight="1">
      <c r="A1407" s="29"/>
      <c r="B1407" s="30"/>
      <c r="C1407" s="30"/>
      <c r="D1407" s="149"/>
      <c r="E1407" s="149"/>
      <c r="F1407" s="149"/>
      <c r="G1407" s="149"/>
      <c r="H1407" s="149"/>
      <c r="I1407" s="149"/>
      <c r="J1407" s="149"/>
      <c r="K1407" s="150"/>
      <c r="L1407" s="151"/>
      <c r="M1407" s="151"/>
      <c r="N1407" s="151"/>
      <c r="O1407" s="3"/>
      <c r="P1407" s="30"/>
      <c r="Q1407" s="23"/>
      <c r="R1407" s="3"/>
      <c r="S1407" s="131"/>
    </row>
    <row r="1408" spans="1:19" ht="15" customHeight="1">
      <c r="A1408" s="29"/>
      <c r="B1408" s="30"/>
      <c r="C1408" s="30"/>
      <c r="D1408" s="149"/>
      <c r="E1408" s="149"/>
      <c r="F1408" s="149"/>
      <c r="G1408" s="149"/>
      <c r="H1408" s="149"/>
      <c r="I1408" s="149"/>
      <c r="J1408" s="149"/>
      <c r="K1408" s="150"/>
      <c r="L1408" s="151"/>
      <c r="M1408" s="151"/>
      <c r="N1408" s="151"/>
      <c r="O1408" s="3"/>
      <c r="P1408" s="30"/>
      <c r="Q1408" s="23"/>
      <c r="R1408" s="3"/>
      <c r="S1408" s="131"/>
    </row>
    <row r="1409" spans="1:19" ht="15" customHeight="1">
      <c r="A1409" s="29"/>
      <c r="B1409" s="30"/>
      <c r="C1409" s="30"/>
      <c r="D1409" s="149"/>
      <c r="E1409" s="149"/>
      <c r="F1409" s="149"/>
      <c r="G1409" s="149"/>
      <c r="H1409" s="149"/>
      <c r="I1409" s="149"/>
      <c r="J1409" s="149"/>
      <c r="K1409" s="150"/>
      <c r="L1409" s="151"/>
      <c r="M1409" s="151"/>
      <c r="N1409" s="151"/>
      <c r="O1409" s="3"/>
      <c r="P1409" s="30"/>
      <c r="Q1409" s="23"/>
      <c r="R1409" s="3"/>
      <c r="S1409" s="131"/>
    </row>
    <row r="1410" spans="1:19" ht="15" customHeight="1">
      <c r="A1410" s="29"/>
      <c r="B1410" s="30"/>
      <c r="C1410" s="30"/>
      <c r="D1410" s="149"/>
      <c r="E1410" s="149"/>
      <c r="F1410" s="149"/>
      <c r="G1410" s="149"/>
      <c r="H1410" s="149"/>
      <c r="I1410" s="149"/>
      <c r="J1410" s="149"/>
      <c r="K1410" s="150"/>
      <c r="L1410" s="151"/>
      <c r="M1410" s="151"/>
      <c r="N1410" s="151"/>
      <c r="O1410" s="3"/>
      <c r="P1410" s="30"/>
      <c r="Q1410" s="23"/>
      <c r="R1410" s="3"/>
      <c r="S1410" s="131"/>
    </row>
    <row r="1411" spans="1:19" ht="15" customHeight="1">
      <c r="A1411" s="29"/>
      <c r="B1411" s="30"/>
      <c r="C1411" s="30"/>
      <c r="D1411" s="149"/>
      <c r="E1411" s="149"/>
      <c r="F1411" s="149"/>
      <c r="G1411" s="149"/>
      <c r="H1411" s="149"/>
      <c r="I1411" s="149"/>
      <c r="J1411" s="149"/>
      <c r="K1411" s="150"/>
      <c r="L1411" s="151"/>
      <c r="M1411" s="151"/>
      <c r="N1411" s="151"/>
      <c r="O1411" s="3"/>
      <c r="P1411" s="30"/>
      <c r="Q1411" s="23"/>
      <c r="R1411" s="3"/>
      <c r="S1411" s="131"/>
    </row>
    <row r="1412" spans="1:19" ht="15" customHeight="1">
      <c r="A1412" s="29"/>
      <c r="B1412" s="30"/>
      <c r="C1412" s="30"/>
      <c r="D1412" s="149"/>
      <c r="E1412" s="149"/>
      <c r="F1412" s="149"/>
      <c r="G1412" s="149"/>
      <c r="H1412" s="149"/>
      <c r="I1412" s="149"/>
      <c r="J1412" s="149"/>
      <c r="K1412" s="150"/>
      <c r="L1412" s="151"/>
      <c r="M1412" s="151"/>
      <c r="N1412" s="151"/>
      <c r="O1412" s="3"/>
      <c r="P1412" s="30"/>
      <c r="Q1412" s="23"/>
      <c r="R1412" s="3"/>
      <c r="S1412" s="131"/>
    </row>
    <row r="1413" spans="1:19" ht="15" customHeight="1">
      <c r="A1413" s="29"/>
      <c r="B1413" s="30"/>
      <c r="C1413" s="30"/>
      <c r="D1413" s="149"/>
      <c r="E1413" s="149"/>
      <c r="F1413" s="149"/>
      <c r="G1413" s="149"/>
      <c r="H1413" s="149"/>
      <c r="I1413" s="149"/>
      <c r="J1413" s="149"/>
      <c r="K1413" s="150"/>
      <c r="L1413" s="151"/>
      <c r="M1413" s="151"/>
      <c r="N1413" s="151"/>
      <c r="O1413" s="3"/>
      <c r="P1413" s="30"/>
      <c r="Q1413" s="23"/>
      <c r="R1413" s="3"/>
      <c r="S1413" s="131"/>
    </row>
    <row r="1414" spans="1:19" ht="15" customHeight="1">
      <c r="A1414" s="29"/>
      <c r="B1414" s="30"/>
      <c r="C1414" s="30"/>
      <c r="D1414" s="149"/>
      <c r="E1414" s="149"/>
      <c r="F1414" s="149"/>
      <c r="G1414" s="149"/>
      <c r="H1414" s="149"/>
      <c r="I1414" s="149"/>
      <c r="J1414" s="149"/>
      <c r="K1414" s="150"/>
      <c r="L1414" s="151"/>
      <c r="M1414" s="151"/>
      <c r="N1414" s="151"/>
      <c r="O1414" s="3"/>
      <c r="P1414" s="30"/>
      <c r="Q1414" s="23"/>
      <c r="R1414" s="3"/>
      <c r="S1414" s="131"/>
    </row>
    <row r="1415" spans="1:19" ht="15" customHeight="1">
      <c r="A1415" s="29"/>
      <c r="B1415" s="30"/>
      <c r="C1415" s="30"/>
      <c r="D1415" s="149"/>
      <c r="E1415" s="149"/>
      <c r="F1415" s="149"/>
      <c r="G1415" s="149"/>
      <c r="H1415" s="149"/>
      <c r="I1415" s="149"/>
      <c r="J1415" s="149"/>
      <c r="K1415" s="150"/>
      <c r="L1415" s="151"/>
      <c r="M1415" s="151"/>
      <c r="N1415" s="151"/>
      <c r="O1415" s="3"/>
      <c r="P1415" s="30"/>
      <c r="Q1415" s="23"/>
      <c r="R1415" s="3"/>
      <c r="S1415" s="131"/>
    </row>
    <row r="1416" spans="1:19" ht="15" customHeight="1">
      <c r="A1416" s="29"/>
      <c r="B1416" s="30"/>
      <c r="C1416" s="30"/>
      <c r="D1416" s="149"/>
      <c r="E1416" s="149"/>
      <c r="F1416" s="149"/>
      <c r="G1416" s="149"/>
      <c r="H1416" s="149"/>
      <c r="I1416" s="149"/>
      <c r="J1416" s="149"/>
      <c r="K1416" s="150"/>
      <c r="L1416" s="151"/>
      <c r="M1416" s="151"/>
      <c r="N1416" s="151"/>
      <c r="O1416" s="3"/>
      <c r="P1416" s="30"/>
      <c r="Q1416" s="23"/>
      <c r="R1416" s="3"/>
      <c r="S1416" s="131"/>
    </row>
    <row r="1417" spans="1:19" ht="15" customHeight="1">
      <c r="A1417" s="29"/>
      <c r="B1417" s="30"/>
      <c r="C1417" s="30"/>
      <c r="D1417" s="149"/>
      <c r="E1417" s="149"/>
      <c r="F1417" s="149"/>
      <c r="G1417" s="149"/>
      <c r="H1417" s="149"/>
      <c r="I1417" s="149"/>
      <c r="J1417" s="149"/>
      <c r="K1417" s="150"/>
      <c r="L1417" s="151"/>
      <c r="M1417" s="151"/>
      <c r="N1417" s="151"/>
      <c r="O1417" s="3"/>
      <c r="P1417" s="30"/>
      <c r="Q1417" s="23"/>
      <c r="R1417" s="3"/>
      <c r="S1417" s="131"/>
    </row>
    <row r="1418" spans="1:19" ht="15" customHeight="1">
      <c r="A1418" s="29"/>
      <c r="B1418" s="30"/>
      <c r="C1418" s="30"/>
      <c r="D1418" s="149"/>
      <c r="E1418" s="149"/>
      <c r="F1418" s="149"/>
      <c r="G1418" s="149"/>
      <c r="H1418" s="149"/>
      <c r="I1418" s="149"/>
      <c r="J1418" s="149"/>
      <c r="K1418" s="150"/>
      <c r="L1418" s="151"/>
      <c r="M1418" s="151"/>
      <c r="N1418" s="151"/>
      <c r="O1418" s="3"/>
      <c r="P1418" s="30"/>
      <c r="Q1418" s="23"/>
      <c r="R1418" s="3"/>
      <c r="S1418" s="131"/>
    </row>
    <row r="1419" spans="1:19" ht="15" customHeight="1">
      <c r="A1419" s="29"/>
      <c r="B1419" s="30"/>
      <c r="C1419" s="30"/>
      <c r="D1419" s="149"/>
      <c r="E1419" s="149"/>
      <c r="F1419" s="149"/>
      <c r="G1419" s="149"/>
      <c r="H1419" s="149"/>
      <c r="I1419" s="149"/>
      <c r="J1419" s="149"/>
      <c r="K1419" s="150"/>
      <c r="L1419" s="151"/>
      <c r="M1419" s="151"/>
      <c r="N1419" s="151"/>
      <c r="O1419" s="3"/>
      <c r="P1419" s="30"/>
      <c r="Q1419" s="23"/>
      <c r="R1419" s="3"/>
      <c r="S1419" s="131"/>
    </row>
    <row r="1420" spans="1:19" ht="15" customHeight="1">
      <c r="A1420" s="29"/>
      <c r="B1420" s="30"/>
      <c r="C1420" s="30"/>
      <c r="D1420" s="149"/>
      <c r="E1420" s="149"/>
      <c r="F1420" s="149"/>
      <c r="G1420" s="149"/>
      <c r="H1420" s="149"/>
      <c r="I1420" s="149"/>
      <c r="J1420" s="149"/>
      <c r="K1420" s="150"/>
      <c r="L1420" s="151"/>
      <c r="M1420" s="151"/>
      <c r="N1420" s="151"/>
      <c r="O1420" s="3"/>
      <c r="P1420" s="30"/>
      <c r="Q1420" s="23"/>
      <c r="R1420" s="3"/>
      <c r="S1420" s="131"/>
    </row>
    <row r="1421" spans="1:19" ht="15" customHeight="1">
      <c r="A1421" s="29"/>
      <c r="B1421" s="30"/>
      <c r="C1421" s="30"/>
      <c r="D1421" s="149"/>
      <c r="E1421" s="149"/>
      <c r="F1421" s="149"/>
      <c r="G1421" s="149"/>
      <c r="H1421" s="149"/>
      <c r="I1421" s="149"/>
      <c r="J1421" s="149"/>
      <c r="K1421" s="150"/>
      <c r="L1421" s="151"/>
      <c r="M1421" s="151"/>
      <c r="N1421" s="151"/>
      <c r="O1421" s="3"/>
      <c r="P1421" s="30"/>
      <c r="Q1421" s="23"/>
      <c r="R1421" s="3"/>
      <c r="S1421" s="131"/>
    </row>
    <row r="1422" spans="1:19" ht="15" customHeight="1">
      <c r="A1422" s="29"/>
      <c r="B1422" s="30"/>
      <c r="C1422" s="30"/>
      <c r="D1422" s="149"/>
      <c r="E1422" s="149"/>
      <c r="F1422" s="149"/>
      <c r="G1422" s="149"/>
      <c r="H1422" s="149"/>
      <c r="I1422" s="149"/>
      <c r="J1422" s="149"/>
      <c r="K1422" s="150"/>
      <c r="L1422" s="151"/>
      <c r="M1422" s="151"/>
      <c r="N1422" s="151"/>
      <c r="O1422" s="3"/>
      <c r="P1422" s="30"/>
      <c r="Q1422" s="23"/>
      <c r="R1422" s="3"/>
      <c r="S1422" s="131"/>
    </row>
    <row r="1423" spans="1:19" ht="15" customHeight="1">
      <c r="A1423" s="29"/>
      <c r="B1423" s="30"/>
      <c r="C1423" s="30"/>
      <c r="D1423" s="149"/>
      <c r="E1423" s="149"/>
      <c r="F1423" s="149"/>
      <c r="G1423" s="149"/>
      <c r="H1423" s="149"/>
      <c r="I1423" s="149"/>
      <c r="J1423" s="149"/>
      <c r="K1423" s="150"/>
      <c r="L1423" s="151"/>
      <c r="M1423" s="151"/>
      <c r="N1423" s="151"/>
      <c r="O1423" s="3"/>
      <c r="P1423" s="30"/>
      <c r="Q1423" s="23"/>
      <c r="R1423" s="3"/>
      <c r="S1423" s="131"/>
    </row>
    <row r="1424" spans="1:19" ht="15" customHeight="1">
      <c r="A1424" s="29"/>
      <c r="B1424" s="30"/>
      <c r="C1424" s="30"/>
      <c r="D1424" s="149"/>
      <c r="E1424" s="149"/>
      <c r="F1424" s="149"/>
      <c r="G1424" s="149"/>
      <c r="H1424" s="149"/>
      <c r="I1424" s="149"/>
      <c r="J1424" s="149"/>
      <c r="K1424" s="150"/>
      <c r="L1424" s="151"/>
      <c r="M1424" s="151"/>
      <c r="N1424" s="151"/>
      <c r="O1424" s="3"/>
      <c r="P1424" s="30"/>
      <c r="Q1424" s="23"/>
      <c r="R1424" s="3"/>
      <c r="S1424" s="131"/>
    </row>
    <row r="1425" spans="1:19" ht="15" customHeight="1">
      <c r="A1425" s="29"/>
      <c r="B1425" s="30"/>
      <c r="C1425" s="30"/>
      <c r="D1425" s="149"/>
      <c r="E1425" s="149"/>
      <c r="F1425" s="149"/>
      <c r="G1425" s="149"/>
      <c r="H1425" s="149"/>
      <c r="I1425" s="149"/>
      <c r="J1425" s="149"/>
      <c r="K1425" s="150"/>
      <c r="L1425" s="151"/>
      <c r="M1425" s="151"/>
      <c r="N1425" s="151"/>
      <c r="O1425" s="3"/>
      <c r="P1425" s="30"/>
      <c r="Q1425" s="23"/>
      <c r="R1425" s="3"/>
      <c r="S1425" s="131"/>
    </row>
    <row r="1426" spans="1:19" ht="15" customHeight="1">
      <c r="A1426" s="29"/>
      <c r="B1426" s="30"/>
      <c r="C1426" s="30"/>
      <c r="D1426" s="149"/>
      <c r="E1426" s="149"/>
      <c r="F1426" s="149"/>
      <c r="G1426" s="149"/>
      <c r="H1426" s="149"/>
      <c r="I1426" s="149"/>
      <c r="J1426" s="149"/>
      <c r="K1426" s="150"/>
      <c r="L1426" s="151"/>
      <c r="M1426" s="151"/>
      <c r="N1426" s="151"/>
      <c r="O1426" s="3"/>
      <c r="P1426" s="30"/>
      <c r="Q1426" s="23"/>
      <c r="R1426" s="3"/>
      <c r="S1426" s="131"/>
    </row>
    <row r="1427" spans="1:19" ht="15" customHeight="1">
      <c r="A1427" s="29"/>
      <c r="B1427" s="30"/>
      <c r="C1427" s="30"/>
      <c r="D1427" s="149"/>
      <c r="E1427" s="149"/>
      <c r="F1427" s="149"/>
      <c r="G1427" s="149"/>
      <c r="H1427" s="149"/>
      <c r="I1427" s="149"/>
      <c r="J1427" s="149"/>
      <c r="K1427" s="150"/>
      <c r="L1427" s="151"/>
      <c r="M1427" s="151"/>
      <c r="N1427" s="151"/>
      <c r="O1427" s="3"/>
      <c r="P1427" s="30"/>
      <c r="Q1427" s="23"/>
      <c r="R1427" s="3"/>
      <c r="S1427" s="131"/>
    </row>
    <row r="1428" spans="1:19" ht="15" customHeight="1">
      <c r="A1428" s="29"/>
      <c r="B1428" s="30"/>
      <c r="C1428" s="30"/>
      <c r="D1428" s="149"/>
      <c r="E1428" s="149"/>
      <c r="F1428" s="149"/>
      <c r="G1428" s="149"/>
      <c r="H1428" s="149"/>
      <c r="I1428" s="149"/>
      <c r="J1428" s="149"/>
      <c r="K1428" s="150"/>
      <c r="L1428" s="151"/>
      <c r="M1428" s="151"/>
      <c r="N1428" s="151"/>
      <c r="O1428" s="3"/>
      <c r="P1428" s="30"/>
      <c r="Q1428" s="23"/>
      <c r="R1428" s="3"/>
      <c r="S1428" s="131"/>
    </row>
    <row r="1429" spans="1:19" ht="15" customHeight="1">
      <c r="A1429" s="29"/>
      <c r="B1429" s="30"/>
      <c r="C1429" s="30"/>
      <c r="D1429" s="149"/>
      <c r="E1429" s="149"/>
      <c r="F1429" s="149"/>
      <c r="G1429" s="149"/>
      <c r="H1429" s="149"/>
      <c r="I1429" s="149"/>
      <c r="J1429" s="149"/>
      <c r="K1429" s="150"/>
      <c r="L1429" s="151"/>
      <c r="M1429" s="151"/>
      <c r="N1429" s="151"/>
      <c r="O1429" s="3"/>
      <c r="P1429" s="30"/>
      <c r="Q1429" s="23"/>
      <c r="R1429" s="3"/>
      <c r="S1429" s="131"/>
    </row>
    <row r="1430" spans="1:19" ht="15" customHeight="1">
      <c r="A1430" s="29"/>
      <c r="B1430" s="30"/>
      <c r="C1430" s="30"/>
      <c r="D1430" s="149"/>
      <c r="E1430" s="149"/>
      <c r="F1430" s="149"/>
      <c r="G1430" s="149"/>
      <c r="H1430" s="149"/>
      <c r="I1430" s="149"/>
      <c r="J1430" s="149"/>
      <c r="K1430" s="150"/>
      <c r="L1430" s="151"/>
      <c r="M1430" s="151"/>
      <c r="N1430" s="151"/>
      <c r="O1430" s="3"/>
      <c r="P1430" s="30"/>
      <c r="Q1430" s="23"/>
      <c r="R1430" s="3"/>
      <c r="S1430" s="131"/>
    </row>
    <row r="1431" spans="1:19" ht="15" customHeight="1">
      <c r="A1431" s="29"/>
      <c r="B1431" s="30"/>
      <c r="C1431" s="30"/>
      <c r="D1431" s="149"/>
      <c r="E1431" s="149"/>
      <c r="F1431" s="149"/>
      <c r="G1431" s="149"/>
      <c r="H1431" s="149"/>
      <c r="I1431" s="149"/>
      <c r="J1431" s="149"/>
      <c r="K1431" s="150"/>
      <c r="L1431" s="151"/>
      <c r="M1431" s="151"/>
      <c r="N1431" s="151"/>
      <c r="O1431" s="3"/>
      <c r="P1431" s="30"/>
      <c r="Q1431" s="23"/>
      <c r="R1431" s="3"/>
      <c r="S1431" s="131"/>
    </row>
    <row r="1432" spans="1:19" ht="15" customHeight="1">
      <c r="A1432" s="29"/>
      <c r="B1432" s="30"/>
      <c r="C1432" s="30"/>
      <c r="D1432" s="149"/>
      <c r="E1432" s="149"/>
      <c r="F1432" s="149"/>
      <c r="G1432" s="149"/>
      <c r="H1432" s="149"/>
      <c r="I1432" s="149"/>
      <c r="J1432" s="149"/>
      <c r="K1432" s="150"/>
      <c r="L1432" s="151"/>
      <c r="M1432" s="151"/>
      <c r="N1432" s="151"/>
      <c r="O1432" s="3"/>
      <c r="P1432" s="30"/>
      <c r="Q1432" s="23"/>
      <c r="R1432" s="3"/>
      <c r="S1432" s="131"/>
    </row>
    <row r="1433" spans="1:19" ht="15" customHeight="1">
      <c r="A1433" s="29"/>
      <c r="B1433" s="30"/>
      <c r="C1433" s="30"/>
      <c r="D1433" s="149"/>
      <c r="E1433" s="149"/>
      <c r="F1433" s="149"/>
      <c r="G1433" s="149"/>
      <c r="H1433" s="149"/>
      <c r="I1433" s="149"/>
      <c r="J1433" s="149"/>
      <c r="K1433" s="150"/>
      <c r="L1433" s="151"/>
      <c r="M1433" s="151"/>
      <c r="N1433" s="151"/>
      <c r="O1433" s="3"/>
      <c r="P1433" s="30"/>
      <c r="Q1433" s="23"/>
      <c r="R1433" s="3"/>
      <c r="S1433" s="131"/>
    </row>
    <row r="1434" spans="1:19" ht="15" customHeight="1">
      <c r="A1434" s="29"/>
      <c r="B1434" s="30"/>
      <c r="C1434" s="30"/>
      <c r="D1434" s="149"/>
      <c r="E1434" s="149"/>
      <c r="F1434" s="149"/>
      <c r="G1434" s="149"/>
      <c r="H1434" s="149"/>
      <c r="I1434" s="149"/>
      <c r="J1434" s="149"/>
      <c r="K1434" s="150"/>
      <c r="L1434" s="151"/>
      <c r="M1434" s="151"/>
      <c r="N1434" s="151"/>
      <c r="O1434" s="3"/>
      <c r="P1434" s="30"/>
      <c r="Q1434" s="23"/>
      <c r="R1434" s="3"/>
      <c r="S1434" s="131"/>
    </row>
    <row r="1435" spans="1:19" ht="15" customHeight="1">
      <c r="A1435" s="29"/>
      <c r="B1435" s="30"/>
      <c r="C1435" s="30"/>
      <c r="D1435" s="149"/>
      <c r="E1435" s="149"/>
      <c r="F1435" s="149"/>
      <c r="G1435" s="149"/>
      <c r="H1435" s="149"/>
      <c r="I1435" s="149"/>
      <c r="J1435" s="149"/>
      <c r="K1435" s="150"/>
      <c r="L1435" s="151"/>
      <c r="M1435" s="151"/>
      <c r="N1435" s="151"/>
      <c r="O1435" s="3"/>
      <c r="P1435" s="30"/>
      <c r="Q1435" s="23"/>
      <c r="R1435" s="3"/>
      <c r="S1435" s="131"/>
    </row>
    <row r="1436" spans="1:19" ht="15" customHeight="1">
      <c r="A1436" s="29"/>
      <c r="B1436" s="30"/>
      <c r="C1436" s="30"/>
      <c r="D1436" s="149"/>
      <c r="E1436" s="149"/>
      <c r="F1436" s="149"/>
      <c r="G1436" s="149"/>
      <c r="H1436" s="149"/>
      <c r="I1436" s="149"/>
      <c r="J1436" s="149"/>
      <c r="K1436" s="150"/>
      <c r="L1436" s="151"/>
      <c r="M1436" s="151"/>
      <c r="N1436" s="151"/>
      <c r="O1436" s="3"/>
      <c r="P1436" s="30"/>
      <c r="Q1436" s="23"/>
      <c r="R1436" s="3"/>
      <c r="S1436" s="131"/>
    </row>
    <row r="1437" spans="1:19" ht="15" customHeight="1">
      <c r="A1437" s="29"/>
      <c r="B1437" s="30"/>
      <c r="C1437" s="30"/>
      <c r="D1437" s="149"/>
      <c r="E1437" s="149"/>
      <c r="F1437" s="149"/>
      <c r="G1437" s="149"/>
      <c r="H1437" s="149"/>
      <c r="I1437" s="149"/>
      <c r="J1437" s="149"/>
      <c r="K1437" s="150"/>
      <c r="L1437" s="151"/>
      <c r="M1437" s="151"/>
      <c r="N1437" s="151"/>
      <c r="O1437" s="3"/>
      <c r="P1437" s="30"/>
      <c r="Q1437" s="23"/>
      <c r="R1437" s="3"/>
      <c r="S1437" s="131"/>
    </row>
    <row r="1438" spans="1:19" ht="15" customHeight="1">
      <c r="A1438" s="29"/>
      <c r="B1438" s="30"/>
      <c r="C1438" s="30"/>
      <c r="D1438" s="149"/>
      <c r="E1438" s="149"/>
      <c r="F1438" s="149"/>
      <c r="G1438" s="149"/>
      <c r="H1438" s="149"/>
      <c r="I1438" s="149"/>
      <c r="J1438" s="149"/>
      <c r="K1438" s="150"/>
      <c r="L1438" s="151"/>
      <c r="M1438" s="151"/>
      <c r="N1438" s="151"/>
      <c r="O1438" s="3"/>
      <c r="P1438" s="30"/>
      <c r="Q1438" s="23"/>
      <c r="R1438" s="3"/>
      <c r="S1438" s="131"/>
    </row>
    <row r="1439" spans="1:19" ht="15" customHeight="1">
      <c r="A1439" s="29"/>
      <c r="B1439" s="30"/>
      <c r="C1439" s="30"/>
      <c r="D1439" s="149"/>
      <c r="E1439" s="149"/>
      <c r="F1439" s="149"/>
      <c r="G1439" s="149"/>
      <c r="H1439" s="149"/>
      <c r="I1439" s="149"/>
      <c r="J1439" s="149"/>
      <c r="K1439" s="150"/>
      <c r="L1439" s="151"/>
      <c r="M1439" s="151"/>
      <c r="N1439" s="151"/>
      <c r="O1439" s="3"/>
      <c r="P1439" s="30"/>
      <c r="Q1439" s="23"/>
      <c r="R1439" s="3"/>
      <c r="S1439" s="131"/>
    </row>
    <row r="1440" spans="1:19" ht="15" customHeight="1">
      <c r="A1440" s="29"/>
      <c r="B1440" s="30"/>
      <c r="C1440" s="30"/>
      <c r="D1440" s="149"/>
      <c r="E1440" s="149"/>
      <c r="F1440" s="149"/>
      <c r="G1440" s="149"/>
      <c r="H1440" s="149"/>
      <c r="I1440" s="149"/>
      <c r="J1440" s="149"/>
      <c r="K1440" s="150"/>
      <c r="L1440" s="151"/>
      <c r="M1440" s="151"/>
      <c r="N1440" s="151"/>
      <c r="O1440" s="3"/>
      <c r="P1440" s="30"/>
      <c r="Q1440" s="23"/>
      <c r="R1440" s="3"/>
      <c r="S1440" s="131"/>
    </row>
    <row r="1441" spans="1:19" ht="15" customHeight="1">
      <c r="A1441" s="29"/>
      <c r="B1441" s="30"/>
      <c r="C1441" s="30"/>
      <c r="D1441" s="149"/>
      <c r="E1441" s="149"/>
      <c r="F1441" s="149"/>
      <c r="G1441" s="149"/>
      <c r="H1441" s="149"/>
      <c r="I1441" s="149"/>
      <c r="J1441" s="149"/>
      <c r="K1441" s="150"/>
      <c r="L1441" s="151"/>
      <c r="M1441" s="151"/>
      <c r="N1441" s="151"/>
      <c r="O1441" s="3"/>
      <c r="P1441" s="30"/>
      <c r="Q1441" s="23"/>
      <c r="R1441" s="3"/>
      <c r="S1441" s="131"/>
    </row>
    <row r="1442" spans="1:19" ht="15" customHeight="1">
      <c r="A1442" s="29"/>
      <c r="B1442" s="30"/>
      <c r="C1442" s="30"/>
      <c r="D1442" s="149"/>
      <c r="E1442" s="149"/>
      <c r="F1442" s="149"/>
      <c r="G1442" s="149"/>
      <c r="H1442" s="149"/>
      <c r="I1442" s="149"/>
      <c r="J1442" s="149"/>
      <c r="K1442" s="150"/>
      <c r="L1442" s="151"/>
      <c r="M1442" s="151"/>
      <c r="N1442" s="151"/>
      <c r="O1442" s="3"/>
      <c r="P1442" s="30"/>
      <c r="Q1442" s="23"/>
      <c r="R1442" s="3"/>
      <c r="S1442" s="131"/>
    </row>
    <row r="1443" spans="1:19" ht="15" customHeight="1">
      <c r="A1443" s="29"/>
      <c r="B1443" s="30"/>
      <c r="C1443" s="30"/>
      <c r="D1443" s="149"/>
      <c r="E1443" s="149"/>
      <c r="F1443" s="149"/>
      <c r="G1443" s="149"/>
      <c r="H1443" s="149"/>
      <c r="I1443" s="149"/>
      <c r="J1443" s="149"/>
      <c r="K1443" s="150"/>
      <c r="L1443" s="151"/>
      <c r="M1443" s="151"/>
      <c r="N1443" s="151"/>
      <c r="O1443" s="3"/>
      <c r="P1443" s="30"/>
      <c r="Q1443" s="23"/>
      <c r="R1443" s="3"/>
      <c r="S1443" s="131"/>
    </row>
    <row r="1444" spans="1:19" ht="15" customHeight="1">
      <c r="A1444" s="29"/>
      <c r="B1444" s="30"/>
      <c r="C1444" s="30"/>
      <c r="D1444" s="149"/>
      <c r="E1444" s="149"/>
      <c r="F1444" s="149"/>
      <c r="G1444" s="149"/>
      <c r="H1444" s="149"/>
      <c r="I1444" s="149"/>
      <c r="J1444" s="149"/>
      <c r="K1444" s="150"/>
      <c r="L1444" s="151"/>
      <c r="M1444" s="151"/>
      <c r="N1444" s="151"/>
      <c r="O1444" s="3"/>
      <c r="P1444" s="30"/>
      <c r="Q1444" s="23"/>
      <c r="R1444" s="3"/>
      <c r="S1444" s="131"/>
    </row>
    <row r="1445" spans="1:19" ht="15" customHeight="1">
      <c r="A1445" s="29"/>
      <c r="B1445" s="30"/>
      <c r="C1445" s="30"/>
      <c r="D1445" s="149"/>
      <c r="E1445" s="149"/>
      <c r="F1445" s="149"/>
      <c r="G1445" s="149"/>
      <c r="H1445" s="149"/>
      <c r="I1445" s="149"/>
      <c r="J1445" s="149"/>
      <c r="K1445" s="150"/>
      <c r="L1445" s="151"/>
      <c r="M1445" s="151"/>
      <c r="N1445" s="151"/>
      <c r="O1445" s="3"/>
      <c r="P1445" s="30"/>
      <c r="Q1445" s="23"/>
      <c r="R1445" s="3"/>
      <c r="S1445" s="131"/>
    </row>
    <row r="1446" spans="1:19" ht="15" customHeight="1">
      <c r="A1446" s="29"/>
      <c r="B1446" s="30"/>
      <c r="C1446" s="30"/>
      <c r="D1446" s="149"/>
      <c r="E1446" s="149"/>
      <c r="F1446" s="149"/>
      <c r="G1446" s="149"/>
      <c r="H1446" s="149"/>
      <c r="I1446" s="149"/>
      <c r="J1446" s="149"/>
      <c r="K1446" s="150"/>
      <c r="L1446" s="151"/>
      <c r="M1446" s="151"/>
      <c r="N1446" s="151"/>
      <c r="O1446" s="3"/>
      <c r="P1446" s="30"/>
      <c r="Q1446" s="23"/>
      <c r="R1446" s="3"/>
      <c r="S1446" s="131"/>
    </row>
    <row r="1447" spans="1:19" ht="15" customHeight="1">
      <c r="A1447" s="29"/>
      <c r="B1447" s="30"/>
      <c r="C1447" s="30"/>
      <c r="D1447" s="149"/>
      <c r="E1447" s="149"/>
      <c r="F1447" s="149"/>
      <c r="G1447" s="149"/>
      <c r="H1447" s="149"/>
      <c r="I1447" s="149"/>
      <c r="J1447" s="149"/>
      <c r="K1447" s="150"/>
      <c r="L1447" s="151"/>
      <c r="M1447" s="151"/>
      <c r="N1447" s="151"/>
      <c r="O1447" s="3"/>
      <c r="P1447" s="30"/>
      <c r="Q1447" s="23"/>
      <c r="R1447" s="3"/>
      <c r="S1447" s="131"/>
    </row>
    <row r="1448" spans="1:19" ht="15" customHeight="1">
      <c r="A1448" s="29"/>
      <c r="B1448" s="30"/>
      <c r="C1448" s="30"/>
      <c r="D1448" s="149"/>
      <c r="E1448" s="149"/>
      <c r="F1448" s="149"/>
      <c r="G1448" s="149"/>
      <c r="H1448" s="149"/>
      <c r="I1448" s="149"/>
      <c r="J1448" s="149"/>
      <c r="K1448" s="150"/>
      <c r="L1448" s="151"/>
      <c r="M1448" s="151"/>
      <c r="N1448" s="151"/>
      <c r="O1448" s="3"/>
      <c r="P1448" s="30"/>
      <c r="Q1448" s="23"/>
      <c r="R1448" s="3"/>
      <c r="S1448" s="131"/>
    </row>
    <row r="1449" spans="1:19" ht="15" customHeight="1">
      <c r="A1449" s="29"/>
      <c r="B1449" s="30"/>
      <c r="C1449" s="30"/>
      <c r="D1449" s="149"/>
      <c r="E1449" s="149"/>
      <c r="F1449" s="149"/>
      <c r="G1449" s="149"/>
      <c r="H1449" s="149"/>
      <c r="I1449" s="149"/>
      <c r="J1449" s="149"/>
      <c r="K1449" s="150"/>
      <c r="L1449" s="151"/>
      <c r="M1449" s="151"/>
      <c r="N1449" s="151"/>
      <c r="O1449" s="3"/>
      <c r="P1449" s="30"/>
      <c r="Q1449" s="23"/>
      <c r="R1449" s="3"/>
      <c r="S1449" s="131"/>
    </row>
    <row r="1450" spans="1:19" ht="15" customHeight="1">
      <c r="A1450" s="29"/>
      <c r="B1450" s="30"/>
      <c r="C1450" s="30"/>
      <c r="D1450" s="149"/>
      <c r="E1450" s="149"/>
      <c r="F1450" s="149"/>
      <c r="G1450" s="149"/>
      <c r="H1450" s="149"/>
      <c r="I1450" s="149"/>
      <c r="J1450" s="149"/>
      <c r="K1450" s="150"/>
      <c r="L1450" s="151"/>
      <c r="M1450" s="151"/>
      <c r="N1450" s="151"/>
      <c r="O1450" s="3"/>
      <c r="P1450" s="30"/>
      <c r="Q1450" s="23"/>
      <c r="R1450" s="3"/>
      <c r="S1450" s="131"/>
    </row>
    <row r="1451" spans="1:19" ht="15" customHeight="1">
      <c r="A1451" s="29"/>
      <c r="B1451" s="30"/>
      <c r="C1451" s="30"/>
      <c r="D1451" s="149"/>
      <c r="E1451" s="149"/>
      <c r="F1451" s="149"/>
      <c r="G1451" s="149"/>
      <c r="H1451" s="149"/>
      <c r="I1451" s="149"/>
      <c r="J1451" s="149"/>
      <c r="K1451" s="150"/>
      <c r="L1451" s="151"/>
      <c r="M1451" s="151"/>
      <c r="N1451" s="151"/>
      <c r="O1451" s="3"/>
      <c r="P1451" s="30"/>
      <c r="Q1451" s="23"/>
      <c r="R1451" s="3"/>
      <c r="S1451" s="131"/>
    </row>
    <row r="1452" spans="1:19" ht="15" customHeight="1">
      <c r="A1452" s="29"/>
      <c r="B1452" s="30"/>
      <c r="C1452" s="30"/>
      <c r="D1452" s="149"/>
      <c r="E1452" s="149"/>
      <c r="F1452" s="149"/>
      <c r="G1452" s="149"/>
      <c r="H1452" s="149"/>
      <c r="I1452" s="149"/>
      <c r="J1452" s="149"/>
      <c r="K1452" s="150"/>
      <c r="L1452" s="151"/>
      <c r="M1452" s="151"/>
      <c r="N1452" s="151"/>
      <c r="O1452" s="3"/>
      <c r="P1452" s="30"/>
      <c r="Q1452" s="23"/>
      <c r="R1452" s="3"/>
      <c r="S1452" s="131"/>
    </row>
    <row r="1453" spans="1:19" ht="15" customHeight="1">
      <c r="A1453" s="29"/>
      <c r="B1453" s="30"/>
      <c r="C1453" s="30"/>
      <c r="D1453" s="149"/>
      <c r="E1453" s="149"/>
      <c r="F1453" s="149"/>
      <c r="G1453" s="149"/>
      <c r="H1453" s="149"/>
      <c r="I1453" s="149"/>
      <c r="J1453" s="149"/>
      <c r="K1453" s="150"/>
      <c r="L1453" s="151"/>
      <c r="M1453" s="151"/>
      <c r="N1453" s="151"/>
      <c r="O1453" s="3"/>
      <c r="P1453" s="30"/>
      <c r="Q1453" s="23"/>
      <c r="R1453" s="3"/>
      <c r="S1453" s="131"/>
    </row>
    <row r="1454" spans="1:19" ht="15" customHeight="1">
      <c r="A1454" s="29"/>
      <c r="B1454" s="30"/>
      <c r="C1454" s="30"/>
      <c r="D1454" s="149"/>
      <c r="E1454" s="149"/>
      <c r="F1454" s="149"/>
      <c r="G1454" s="149"/>
      <c r="H1454" s="149"/>
      <c r="I1454" s="149"/>
      <c r="J1454" s="149"/>
      <c r="K1454" s="150"/>
      <c r="L1454" s="151"/>
      <c r="M1454" s="151"/>
      <c r="N1454" s="151"/>
      <c r="O1454" s="3"/>
      <c r="P1454" s="30"/>
      <c r="Q1454" s="23"/>
      <c r="R1454" s="3"/>
      <c r="S1454" s="131"/>
    </row>
    <row r="1455" spans="1:19" ht="15" customHeight="1">
      <c r="A1455" s="29"/>
      <c r="B1455" s="30"/>
      <c r="C1455" s="30"/>
      <c r="D1455" s="149"/>
      <c r="E1455" s="149"/>
      <c r="F1455" s="149"/>
      <c r="G1455" s="149"/>
      <c r="H1455" s="149"/>
      <c r="I1455" s="149"/>
      <c r="J1455" s="149"/>
      <c r="K1455" s="150"/>
      <c r="L1455" s="151"/>
      <c r="M1455" s="151"/>
      <c r="N1455" s="151"/>
      <c r="O1455" s="3"/>
      <c r="P1455" s="30"/>
      <c r="Q1455" s="23"/>
      <c r="R1455" s="3"/>
      <c r="S1455" s="131"/>
    </row>
    <row r="1456" spans="1:19" ht="15" customHeight="1">
      <c r="A1456" s="29"/>
      <c r="B1456" s="30"/>
      <c r="C1456" s="30"/>
      <c r="D1456" s="149"/>
      <c r="E1456" s="149"/>
      <c r="F1456" s="149"/>
      <c r="G1456" s="149"/>
      <c r="H1456" s="149"/>
      <c r="I1456" s="149"/>
      <c r="J1456" s="149"/>
      <c r="K1456" s="150"/>
      <c r="L1456" s="151"/>
      <c r="M1456" s="151"/>
      <c r="N1456" s="151"/>
      <c r="O1456" s="3"/>
      <c r="P1456" s="30"/>
      <c r="Q1456" s="23"/>
      <c r="R1456" s="3"/>
      <c r="S1456" s="131"/>
    </row>
    <row r="1457" spans="1:19" ht="15" customHeight="1">
      <c r="A1457" s="29"/>
      <c r="B1457" s="30"/>
      <c r="C1457" s="30"/>
      <c r="D1457" s="149"/>
      <c r="E1457" s="149"/>
      <c r="F1457" s="149"/>
      <c r="G1457" s="149"/>
      <c r="H1457" s="149"/>
      <c r="I1457" s="149"/>
      <c r="J1457" s="149"/>
      <c r="K1457" s="150"/>
      <c r="L1457" s="151"/>
      <c r="M1457" s="151"/>
      <c r="N1457" s="151"/>
      <c r="O1457" s="3"/>
      <c r="P1457" s="30"/>
      <c r="Q1457" s="23"/>
      <c r="R1457" s="3"/>
      <c r="S1457" s="131"/>
    </row>
    <row r="1458" spans="1:19" ht="15" customHeight="1">
      <c r="A1458" s="29"/>
      <c r="B1458" s="30"/>
      <c r="C1458" s="30"/>
      <c r="D1458" s="149"/>
      <c r="E1458" s="149"/>
      <c r="F1458" s="149"/>
      <c r="G1458" s="149"/>
      <c r="H1458" s="149"/>
      <c r="I1458" s="149"/>
      <c r="J1458" s="149"/>
      <c r="K1458" s="150"/>
      <c r="L1458" s="151"/>
      <c r="M1458" s="151"/>
      <c r="N1458" s="151"/>
      <c r="O1458" s="3"/>
      <c r="P1458" s="30"/>
      <c r="Q1458" s="23"/>
      <c r="R1458" s="3"/>
      <c r="S1458" s="131"/>
    </row>
    <row r="1459" spans="1:19" ht="15" customHeight="1">
      <c r="A1459" s="29"/>
      <c r="B1459" s="30"/>
      <c r="C1459" s="30"/>
      <c r="D1459" s="149"/>
      <c r="E1459" s="149"/>
      <c r="F1459" s="149"/>
      <c r="G1459" s="149"/>
      <c r="H1459" s="149"/>
      <c r="I1459" s="149"/>
      <c r="J1459" s="149"/>
      <c r="K1459" s="150"/>
      <c r="L1459" s="151"/>
      <c r="M1459" s="151"/>
      <c r="N1459" s="151"/>
      <c r="O1459" s="3"/>
      <c r="P1459" s="30"/>
      <c r="Q1459" s="23"/>
      <c r="R1459" s="3"/>
      <c r="S1459" s="131"/>
    </row>
    <row r="1460" spans="1:19" ht="15" customHeight="1">
      <c r="A1460" s="29"/>
      <c r="B1460" s="30"/>
      <c r="C1460" s="30"/>
      <c r="D1460" s="149"/>
      <c r="E1460" s="149"/>
      <c r="F1460" s="149"/>
      <c r="G1460" s="149"/>
      <c r="H1460" s="149"/>
      <c r="I1460" s="149"/>
      <c r="J1460" s="149"/>
      <c r="K1460" s="150"/>
      <c r="L1460" s="151"/>
      <c r="M1460" s="151"/>
      <c r="N1460" s="151"/>
      <c r="O1460" s="3"/>
      <c r="P1460" s="30"/>
      <c r="Q1460" s="23"/>
      <c r="R1460" s="3"/>
      <c r="S1460" s="131"/>
    </row>
    <row r="1461" spans="1:19" ht="15" customHeight="1">
      <c r="A1461" s="29"/>
      <c r="B1461" s="30"/>
      <c r="C1461" s="30"/>
      <c r="D1461" s="149"/>
      <c r="E1461" s="149"/>
      <c r="F1461" s="149"/>
      <c r="G1461" s="149"/>
      <c r="H1461" s="149"/>
      <c r="I1461" s="149"/>
      <c r="J1461" s="149"/>
      <c r="K1461" s="150"/>
      <c r="L1461" s="151"/>
      <c r="M1461" s="151"/>
      <c r="N1461" s="151"/>
      <c r="O1461" s="3"/>
      <c r="P1461" s="30"/>
      <c r="Q1461" s="23"/>
      <c r="R1461" s="3"/>
      <c r="S1461" s="131"/>
    </row>
    <row r="1462" spans="1:19" ht="15" customHeight="1">
      <c r="A1462" s="29"/>
      <c r="B1462" s="30"/>
      <c r="C1462" s="30"/>
      <c r="D1462" s="149"/>
      <c r="E1462" s="149"/>
      <c r="F1462" s="149"/>
      <c r="G1462" s="149"/>
      <c r="H1462" s="149"/>
      <c r="I1462" s="149"/>
      <c r="J1462" s="149"/>
      <c r="K1462" s="150"/>
      <c r="L1462" s="151"/>
      <c r="M1462" s="151"/>
      <c r="N1462" s="151"/>
      <c r="O1462" s="3"/>
      <c r="P1462" s="30"/>
      <c r="Q1462" s="23"/>
      <c r="R1462" s="3"/>
      <c r="S1462" s="131"/>
    </row>
    <row r="1463" spans="1:19" ht="15" customHeight="1">
      <c r="A1463" s="29"/>
      <c r="B1463" s="30"/>
      <c r="C1463" s="30"/>
      <c r="D1463" s="149"/>
      <c r="E1463" s="149"/>
      <c r="F1463" s="149"/>
      <c r="G1463" s="149"/>
      <c r="H1463" s="149"/>
      <c r="I1463" s="149"/>
      <c r="J1463" s="149"/>
      <c r="K1463" s="150"/>
      <c r="L1463" s="151"/>
      <c r="M1463" s="151"/>
      <c r="N1463" s="151"/>
      <c r="O1463" s="3"/>
      <c r="P1463" s="30"/>
      <c r="Q1463" s="23"/>
      <c r="R1463" s="3"/>
      <c r="S1463" s="131"/>
    </row>
    <row r="1464" spans="1:19" ht="15" customHeight="1">
      <c r="A1464" s="29"/>
      <c r="B1464" s="30"/>
      <c r="C1464" s="30"/>
      <c r="D1464" s="149"/>
      <c r="E1464" s="149"/>
      <c r="F1464" s="149"/>
      <c r="G1464" s="149"/>
      <c r="H1464" s="149"/>
      <c r="I1464" s="149"/>
      <c r="J1464" s="149"/>
      <c r="K1464" s="150"/>
      <c r="L1464" s="151"/>
      <c r="M1464" s="151"/>
      <c r="N1464" s="151"/>
      <c r="O1464" s="3"/>
      <c r="P1464" s="30"/>
      <c r="Q1464" s="23"/>
      <c r="R1464" s="3"/>
      <c r="S1464" s="131"/>
    </row>
    <row r="1465" spans="1:19" ht="15" customHeight="1">
      <c r="A1465" s="29"/>
      <c r="B1465" s="30"/>
      <c r="C1465" s="30"/>
      <c r="D1465" s="149"/>
      <c r="E1465" s="149"/>
      <c r="F1465" s="149"/>
      <c r="G1465" s="149"/>
      <c r="H1465" s="149"/>
      <c r="I1465" s="149"/>
      <c r="J1465" s="149"/>
      <c r="K1465" s="150"/>
      <c r="L1465" s="151"/>
      <c r="M1465" s="151"/>
      <c r="N1465" s="151"/>
      <c r="O1465" s="3"/>
      <c r="P1465" s="30"/>
      <c r="Q1465" s="23"/>
      <c r="R1465" s="3"/>
      <c r="S1465" s="131"/>
    </row>
    <row r="1466" spans="1:19" ht="15" customHeight="1">
      <c r="A1466" s="29"/>
      <c r="B1466" s="30"/>
      <c r="C1466" s="30"/>
      <c r="D1466" s="149"/>
      <c r="E1466" s="149"/>
      <c r="F1466" s="149"/>
      <c r="G1466" s="149"/>
      <c r="H1466" s="149"/>
      <c r="I1466" s="149"/>
      <c r="J1466" s="149"/>
      <c r="K1466" s="150"/>
      <c r="L1466" s="151"/>
      <c r="M1466" s="151"/>
      <c r="N1466" s="151"/>
      <c r="O1466" s="3"/>
      <c r="P1466" s="30"/>
      <c r="Q1466" s="23"/>
      <c r="R1466" s="3"/>
      <c r="S1466" s="131"/>
    </row>
    <row r="1467" spans="1:19" ht="15" customHeight="1">
      <c r="A1467" s="29"/>
      <c r="B1467" s="30"/>
      <c r="C1467" s="30"/>
      <c r="D1467" s="149"/>
      <c r="E1467" s="149"/>
      <c r="F1467" s="149"/>
      <c r="G1467" s="149"/>
      <c r="H1467" s="149"/>
      <c r="I1467" s="149"/>
      <c r="J1467" s="149"/>
      <c r="K1467" s="150"/>
      <c r="L1467" s="151"/>
      <c r="M1467" s="151"/>
      <c r="N1467" s="151"/>
      <c r="O1467" s="3"/>
      <c r="P1467" s="30"/>
      <c r="Q1467" s="23"/>
      <c r="R1467" s="3"/>
      <c r="S1467" s="131"/>
    </row>
    <row r="1468" spans="1:19" ht="15" customHeight="1">
      <c r="A1468" s="29"/>
      <c r="B1468" s="30"/>
      <c r="C1468" s="30"/>
      <c r="D1468" s="149"/>
      <c r="E1468" s="149"/>
      <c r="F1468" s="149"/>
      <c r="G1468" s="149"/>
      <c r="H1468" s="149"/>
      <c r="I1468" s="149"/>
      <c r="J1468" s="149"/>
      <c r="K1468" s="150"/>
      <c r="L1468" s="151"/>
      <c r="M1468" s="151"/>
      <c r="N1468" s="151"/>
      <c r="O1468" s="3"/>
      <c r="P1468" s="30"/>
      <c r="Q1468" s="23"/>
      <c r="R1468" s="3"/>
      <c r="S1468" s="131"/>
    </row>
    <row r="1469" spans="1:19" ht="15" customHeight="1">
      <c r="A1469" s="29"/>
      <c r="B1469" s="30"/>
      <c r="C1469" s="30"/>
      <c r="D1469" s="149"/>
      <c r="E1469" s="149"/>
      <c r="F1469" s="149"/>
      <c r="G1469" s="149"/>
      <c r="H1469" s="149"/>
      <c r="I1469" s="149"/>
      <c r="J1469" s="149"/>
      <c r="K1469" s="150"/>
      <c r="L1469" s="151"/>
      <c r="M1469" s="151"/>
      <c r="N1469" s="151"/>
      <c r="O1469" s="3"/>
      <c r="P1469" s="30"/>
      <c r="Q1469" s="23"/>
      <c r="R1469" s="3"/>
      <c r="S1469" s="131"/>
    </row>
    <row r="1470" spans="1:19" ht="15" customHeight="1">
      <c r="A1470" s="29"/>
      <c r="B1470" s="30"/>
      <c r="C1470" s="30"/>
      <c r="D1470" s="149"/>
      <c r="E1470" s="149"/>
      <c r="F1470" s="149"/>
      <c r="G1470" s="149"/>
      <c r="H1470" s="149"/>
      <c r="I1470" s="149"/>
      <c r="J1470" s="149"/>
      <c r="K1470" s="150"/>
      <c r="L1470" s="151"/>
      <c r="M1470" s="151"/>
      <c r="N1470" s="151"/>
      <c r="O1470" s="3"/>
      <c r="P1470" s="30"/>
      <c r="Q1470" s="23"/>
      <c r="R1470" s="3"/>
      <c r="S1470" s="131"/>
    </row>
    <row r="1471" spans="1:19" ht="15" customHeight="1">
      <c r="A1471" s="29"/>
      <c r="B1471" s="30"/>
      <c r="C1471" s="30"/>
      <c r="D1471" s="149"/>
      <c r="E1471" s="149"/>
      <c r="F1471" s="149"/>
      <c r="G1471" s="149"/>
      <c r="H1471" s="149"/>
      <c r="I1471" s="149"/>
      <c r="J1471" s="149"/>
      <c r="K1471" s="150"/>
      <c r="L1471" s="151"/>
      <c r="M1471" s="151"/>
      <c r="N1471" s="151"/>
      <c r="O1471" s="3"/>
      <c r="P1471" s="30"/>
      <c r="Q1471" s="23"/>
      <c r="R1471" s="3"/>
      <c r="S1471" s="131"/>
    </row>
    <row r="1472" spans="1:19" ht="15" customHeight="1">
      <c r="A1472" s="29"/>
      <c r="B1472" s="30"/>
      <c r="C1472" s="30"/>
      <c r="D1472" s="149"/>
      <c r="E1472" s="149"/>
      <c r="F1472" s="149"/>
      <c r="G1472" s="149"/>
      <c r="H1472" s="149"/>
      <c r="I1472" s="149"/>
      <c r="J1472" s="149"/>
      <c r="K1472" s="150"/>
      <c r="L1472" s="151"/>
      <c r="M1472" s="151"/>
      <c r="N1472" s="151"/>
      <c r="O1472" s="3"/>
      <c r="P1472" s="30"/>
      <c r="Q1472" s="23"/>
      <c r="R1472" s="3"/>
      <c r="S1472" s="131"/>
    </row>
    <row r="1473" spans="1:19" ht="15" customHeight="1">
      <c r="A1473" s="29"/>
      <c r="B1473" s="30"/>
      <c r="C1473" s="30"/>
      <c r="D1473" s="149"/>
      <c r="E1473" s="149"/>
      <c r="F1473" s="149"/>
      <c r="G1473" s="149"/>
      <c r="H1473" s="149"/>
      <c r="I1473" s="149"/>
      <c r="J1473" s="149"/>
      <c r="K1473" s="150"/>
      <c r="L1473" s="151"/>
      <c r="M1473" s="151"/>
      <c r="N1473" s="151"/>
      <c r="O1473" s="3"/>
      <c r="P1473" s="30"/>
      <c r="Q1473" s="23"/>
      <c r="R1473" s="3"/>
      <c r="S1473" s="131"/>
    </row>
    <row r="1474" spans="1:19" ht="15" customHeight="1">
      <c r="A1474" s="29"/>
      <c r="B1474" s="30"/>
      <c r="C1474" s="30"/>
      <c r="D1474" s="149"/>
      <c r="E1474" s="149"/>
      <c r="F1474" s="149"/>
      <c r="G1474" s="149"/>
      <c r="H1474" s="149"/>
      <c r="I1474" s="149"/>
      <c r="J1474" s="149"/>
      <c r="K1474" s="150"/>
      <c r="L1474" s="151"/>
      <c r="M1474" s="151"/>
      <c r="N1474" s="151"/>
      <c r="O1474" s="3"/>
      <c r="P1474" s="30"/>
      <c r="Q1474" s="23"/>
      <c r="R1474" s="3"/>
      <c r="S1474" s="131"/>
    </row>
    <row r="1475" spans="1:19" ht="15" customHeight="1">
      <c r="A1475" s="29"/>
      <c r="B1475" s="30"/>
      <c r="C1475" s="30"/>
      <c r="D1475" s="149"/>
      <c r="E1475" s="149"/>
      <c r="F1475" s="149"/>
      <c r="G1475" s="149"/>
      <c r="H1475" s="149"/>
      <c r="I1475" s="149"/>
      <c r="J1475" s="149"/>
      <c r="K1475" s="150"/>
      <c r="L1475" s="151"/>
      <c r="M1475" s="151"/>
      <c r="N1475" s="151"/>
      <c r="O1475" s="3"/>
      <c r="P1475" s="30"/>
      <c r="Q1475" s="23"/>
      <c r="R1475" s="3"/>
      <c r="S1475" s="131"/>
    </row>
    <row r="1476" spans="1:19" ht="15" customHeight="1">
      <c r="A1476" s="29"/>
      <c r="B1476" s="30"/>
      <c r="C1476" s="30"/>
      <c r="D1476" s="149"/>
      <c r="E1476" s="149"/>
      <c r="F1476" s="149"/>
      <c r="G1476" s="149"/>
      <c r="H1476" s="149"/>
      <c r="I1476" s="149"/>
      <c r="J1476" s="149"/>
      <c r="K1476" s="150"/>
      <c r="L1476" s="151"/>
      <c r="M1476" s="151"/>
      <c r="N1476" s="151"/>
      <c r="O1476" s="3"/>
      <c r="P1476" s="30"/>
      <c r="Q1476" s="23"/>
      <c r="R1476" s="3"/>
      <c r="S1476" s="131"/>
    </row>
    <row r="1477" spans="1:19" ht="15" customHeight="1">
      <c r="A1477" s="29"/>
      <c r="B1477" s="30"/>
      <c r="C1477" s="30"/>
      <c r="D1477" s="149"/>
      <c r="E1477" s="149"/>
      <c r="F1477" s="149"/>
      <c r="G1477" s="149"/>
      <c r="H1477" s="149"/>
      <c r="I1477" s="149"/>
      <c r="J1477" s="149"/>
      <c r="K1477" s="150"/>
      <c r="L1477" s="151"/>
      <c r="M1477" s="151"/>
      <c r="N1477" s="151"/>
      <c r="O1477" s="3"/>
      <c r="P1477" s="30"/>
      <c r="Q1477" s="23"/>
      <c r="R1477" s="3"/>
      <c r="S1477" s="131"/>
    </row>
    <row r="1478" spans="1:19" ht="15" customHeight="1">
      <c r="A1478" s="29"/>
      <c r="B1478" s="30"/>
      <c r="C1478" s="30"/>
      <c r="D1478" s="149"/>
      <c r="E1478" s="149"/>
      <c r="F1478" s="149"/>
      <c r="G1478" s="149"/>
      <c r="H1478" s="149"/>
      <c r="I1478" s="149"/>
      <c r="J1478" s="149"/>
      <c r="K1478" s="150"/>
      <c r="L1478" s="151"/>
      <c r="M1478" s="151"/>
      <c r="N1478" s="151"/>
      <c r="O1478" s="3"/>
      <c r="P1478" s="30"/>
      <c r="Q1478" s="23"/>
      <c r="R1478" s="3"/>
      <c r="S1478" s="131"/>
    </row>
    <row r="1479" spans="1:19" ht="15" customHeight="1">
      <c r="A1479" s="29"/>
      <c r="B1479" s="30"/>
      <c r="C1479" s="30"/>
      <c r="D1479" s="149"/>
      <c r="E1479" s="149"/>
      <c r="F1479" s="149"/>
      <c r="G1479" s="149"/>
      <c r="H1479" s="149"/>
      <c r="I1479" s="149"/>
      <c r="J1479" s="149"/>
      <c r="K1479" s="150"/>
      <c r="L1479" s="151"/>
      <c r="M1479" s="151"/>
      <c r="N1479" s="151"/>
      <c r="O1479" s="3"/>
      <c r="P1479" s="30"/>
      <c r="Q1479" s="23"/>
      <c r="R1479" s="3"/>
      <c r="S1479" s="131"/>
    </row>
    <row r="1480" spans="1:19" ht="15" customHeight="1">
      <c r="A1480" s="29"/>
      <c r="B1480" s="30"/>
      <c r="C1480" s="30"/>
      <c r="D1480" s="149"/>
      <c r="E1480" s="149"/>
      <c r="F1480" s="149"/>
      <c r="G1480" s="149"/>
      <c r="H1480" s="149"/>
      <c r="I1480" s="149"/>
      <c r="J1480" s="149"/>
      <c r="K1480" s="150"/>
      <c r="L1480" s="151"/>
      <c r="M1480" s="151"/>
      <c r="N1480" s="151"/>
      <c r="O1480" s="3"/>
      <c r="P1480" s="30"/>
      <c r="Q1480" s="23"/>
      <c r="R1480" s="3"/>
      <c r="S1480" s="131"/>
    </row>
    <row r="1481" spans="1:19" ht="15" customHeight="1">
      <c r="A1481" s="29"/>
      <c r="B1481" s="30"/>
      <c r="C1481" s="30"/>
      <c r="D1481" s="149"/>
      <c r="E1481" s="149"/>
      <c r="F1481" s="149"/>
      <c r="G1481" s="149"/>
      <c r="H1481" s="149"/>
      <c r="I1481" s="149"/>
      <c r="J1481" s="149"/>
      <c r="K1481" s="150"/>
      <c r="L1481" s="151"/>
      <c r="M1481" s="151"/>
      <c r="N1481" s="151"/>
      <c r="O1481" s="3"/>
      <c r="P1481" s="30"/>
      <c r="Q1481" s="23"/>
      <c r="R1481" s="3"/>
      <c r="S1481" s="131"/>
    </row>
    <row r="1482" spans="1:19" ht="15" customHeight="1">
      <c r="A1482" s="29"/>
      <c r="B1482" s="30"/>
      <c r="C1482" s="30"/>
      <c r="D1482" s="149"/>
      <c r="E1482" s="149"/>
      <c r="F1482" s="149"/>
      <c r="G1482" s="149"/>
      <c r="H1482" s="149"/>
      <c r="I1482" s="149"/>
      <c r="J1482" s="149"/>
      <c r="K1482" s="150"/>
      <c r="L1482" s="151"/>
      <c r="M1482" s="151"/>
      <c r="N1482" s="151"/>
      <c r="O1482" s="3"/>
      <c r="P1482" s="30"/>
      <c r="Q1482" s="23"/>
      <c r="R1482" s="3"/>
      <c r="S1482" s="131"/>
    </row>
    <row r="1483" spans="1:19" ht="15" customHeight="1">
      <c r="A1483" s="29"/>
      <c r="B1483" s="30"/>
      <c r="C1483" s="30"/>
      <c r="D1483" s="149"/>
      <c r="E1483" s="149"/>
      <c r="F1483" s="149"/>
      <c r="G1483" s="149"/>
      <c r="H1483" s="149"/>
      <c r="I1483" s="149"/>
      <c r="J1483" s="149"/>
      <c r="K1483" s="150"/>
      <c r="L1483" s="151"/>
      <c r="M1483" s="151"/>
      <c r="N1483" s="151"/>
      <c r="O1483" s="3"/>
      <c r="P1483" s="30"/>
      <c r="Q1483" s="23"/>
      <c r="R1483" s="3"/>
      <c r="S1483" s="131"/>
    </row>
    <row r="1484" spans="1:19" ht="15" customHeight="1">
      <c r="A1484" s="29"/>
      <c r="B1484" s="30"/>
      <c r="C1484" s="30"/>
      <c r="D1484" s="149"/>
      <c r="E1484" s="149"/>
      <c r="F1484" s="149"/>
      <c r="G1484" s="149"/>
      <c r="H1484" s="149"/>
      <c r="I1484" s="149"/>
      <c r="J1484" s="149"/>
      <c r="K1484" s="150"/>
      <c r="L1484" s="151"/>
      <c r="M1484" s="151"/>
      <c r="N1484" s="151"/>
      <c r="O1484" s="3"/>
      <c r="P1484" s="30"/>
      <c r="Q1484" s="23"/>
      <c r="R1484" s="3"/>
      <c r="S1484" s="131"/>
    </row>
    <row r="1485" spans="1:19" ht="15" customHeight="1">
      <c r="A1485" s="29"/>
      <c r="B1485" s="30"/>
      <c r="C1485" s="30"/>
      <c r="D1485" s="149"/>
      <c r="E1485" s="149"/>
      <c r="F1485" s="149"/>
      <c r="G1485" s="149"/>
      <c r="H1485" s="149"/>
      <c r="I1485" s="149"/>
      <c r="J1485" s="149"/>
      <c r="K1485" s="150"/>
      <c r="L1485" s="151"/>
      <c r="M1485" s="151"/>
      <c r="N1485" s="151"/>
      <c r="O1485" s="3"/>
      <c r="P1485" s="30"/>
      <c r="Q1485" s="23"/>
      <c r="R1485" s="3"/>
      <c r="S1485" s="131"/>
    </row>
    <row r="1486" spans="1:19" ht="15" customHeight="1">
      <c r="A1486" s="29"/>
      <c r="B1486" s="30"/>
      <c r="C1486" s="30"/>
      <c r="D1486" s="149"/>
      <c r="E1486" s="149"/>
      <c r="F1486" s="149"/>
      <c r="G1486" s="149"/>
      <c r="H1486" s="149"/>
      <c r="I1486" s="149"/>
      <c r="J1486" s="149"/>
      <c r="K1486" s="150"/>
      <c r="L1486" s="151"/>
      <c r="M1486" s="151"/>
      <c r="N1486" s="151"/>
      <c r="O1486" s="3"/>
      <c r="P1486" s="30"/>
      <c r="Q1486" s="23"/>
      <c r="R1486" s="3"/>
      <c r="S1486" s="131"/>
    </row>
    <row r="1487" spans="1:19" ht="15" customHeight="1">
      <c r="A1487" s="29"/>
      <c r="B1487" s="30"/>
      <c r="C1487" s="30"/>
      <c r="D1487" s="149"/>
      <c r="E1487" s="149"/>
      <c r="F1487" s="149"/>
      <c r="G1487" s="149"/>
      <c r="H1487" s="149"/>
      <c r="I1487" s="149"/>
      <c r="J1487" s="149"/>
      <c r="K1487" s="150"/>
      <c r="L1487" s="151"/>
      <c r="M1487" s="151"/>
      <c r="N1487" s="151"/>
      <c r="O1487" s="3"/>
      <c r="P1487" s="30"/>
      <c r="Q1487" s="23"/>
      <c r="R1487" s="3"/>
      <c r="S1487" s="131"/>
    </row>
    <row r="1488" spans="1:19" ht="15" customHeight="1">
      <c r="A1488" s="29"/>
      <c r="B1488" s="30"/>
      <c r="C1488" s="30"/>
      <c r="D1488" s="149"/>
      <c r="E1488" s="149"/>
      <c r="F1488" s="149"/>
      <c r="G1488" s="149"/>
      <c r="H1488" s="149"/>
      <c r="I1488" s="149"/>
      <c r="J1488" s="149"/>
      <c r="K1488" s="150"/>
      <c r="L1488" s="151"/>
      <c r="M1488" s="151"/>
      <c r="N1488" s="151"/>
      <c r="O1488" s="3"/>
      <c r="P1488" s="30"/>
      <c r="Q1488" s="23"/>
      <c r="R1488" s="3"/>
      <c r="S1488" s="131"/>
    </row>
    <row r="1489" spans="1:19" ht="15" customHeight="1">
      <c r="A1489" s="29"/>
      <c r="B1489" s="30"/>
      <c r="C1489" s="30"/>
      <c r="D1489" s="149"/>
      <c r="E1489" s="149"/>
      <c r="F1489" s="149"/>
      <c r="G1489" s="149"/>
      <c r="H1489" s="149"/>
      <c r="I1489" s="149"/>
      <c r="J1489" s="149"/>
      <c r="K1489" s="150"/>
      <c r="L1489" s="151"/>
      <c r="M1489" s="151"/>
      <c r="N1489" s="151"/>
      <c r="O1489" s="3"/>
      <c r="P1489" s="30"/>
      <c r="Q1489" s="23"/>
      <c r="R1489" s="3"/>
      <c r="S1489" s="131"/>
    </row>
    <row r="1490" spans="1:19" ht="15" customHeight="1">
      <c r="A1490" s="29"/>
      <c r="B1490" s="30"/>
      <c r="C1490" s="30"/>
      <c r="D1490" s="149"/>
      <c r="E1490" s="149"/>
      <c r="F1490" s="149"/>
      <c r="G1490" s="149"/>
      <c r="H1490" s="149"/>
      <c r="I1490" s="149"/>
      <c r="J1490" s="149"/>
      <c r="K1490" s="150"/>
      <c r="L1490" s="151"/>
      <c r="M1490" s="151"/>
      <c r="N1490" s="151"/>
      <c r="O1490" s="3"/>
      <c r="P1490" s="30"/>
      <c r="Q1490" s="23"/>
      <c r="R1490" s="3"/>
      <c r="S1490" s="131"/>
    </row>
    <row r="1491" spans="1:19" ht="15" customHeight="1">
      <c r="A1491" s="29"/>
      <c r="B1491" s="30"/>
      <c r="C1491" s="30"/>
      <c r="D1491" s="149"/>
      <c r="E1491" s="149"/>
      <c r="F1491" s="149"/>
      <c r="G1491" s="149"/>
      <c r="H1491" s="149"/>
      <c r="I1491" s="149"/>
      <c r="J1491" s="149"/>
      <c r="K1491" s="150"/>
      <c r="L1491" s="151"/>
      <c r="M1491" s="151"/>
      <c r="N1491" s="151"/>
      <c r="O1491" s="3"/>
      <c r="P1491" s="30"/>
      <c r="Q1491" s="23"/>
      <c r="R1491" s="3"/>
      <c r="S1491" s="131"/>
    </row>
    <row r="1492" spans="1:19" ht="15" customHeight="1">
      <c r="A1492" s="29"/>
      <c r="B1492" s="30"/>
      <c r="C1492" s="30"/>
      <c r="D1492" s="149"/>
      <c r="E1492" s="149"/>
      <c r="F1492" s="149"/>
      <c r="G1492" s="149"/>
      <c r="H1492" s="149"/>
      <c r="I1492" s="149"/>
      <c r="J1492" s="149"/>
      <c r="K1492" s="150"/>
      <c r="L1492" s="151"/>
      <c r="M1492" s="151"/>
      <c r="N1492" s="151"/>
      <c r="O1492" s="3"/>
      <c r="P1492" s="30"/>
      <c r="Q1492" s="23"/>
      <c r="R1492" s="3"/>
      <c r="S1492" s="131"/>
    </row>
    <row r="1493" spans="1:19" ht="15" customHeight="1">
      <c r="A1493" s="29"/>
      <c r="B1493" s="30"/>
      <c r="C1493" s="30"/>
      <c r="D1493" s="149"/>
      <c r="E1493" s="149"/>
      <c r="F1493" s="149"/>
      <c r="G1493" s="149"/>
      <c r="H1493" s="149"/>
      <c r="I1493" s="149"/>
      <c r="J1493" s="149"/>
      <c r="K1493" s="150"/>
      <c r="L1493" s="151"/>
      <c r="M1493" s="151"/>
      <c r="N1493" s="151"/>
      <c r="O1493" s="3"/>
      <c r="P1493" s="30"/>
      <c r="Q1493" s="23"/>
      <c r="R1493" s="3"/>
      <c r="S1493" s="131"/>
    </row>
    <row r="1494" spans="1:19" ht="15" customHeight="1">
      <c r="A1494" s="29"/>
      <c r="B1494" s="30"/>
      <c r="C1494" s="30"/>
      <c r="D1494" s="149"/>
      <c r="E1494" s="149"/>
      <c r="F1494" s="149"/>
      <c r="G1494" s="149"/>
      <c r="H1494" s="149"/>
      <c r="I1494" s="149"/>
      <c r="J1494" s="149"/>
      <c r="K1494" s="150"/>
      <c r="L1494" s="151"/>
      <c r="M1494" s="151"/>
      <c r="N1494" s="151"/>
      <c r="O1494" s="3"/>
      <c r="P1494" s="30"/>
      <c r="Q1494" s="23"/>
      <c r="R1494" s="3"/>
      <c r="S1494" s="131"/>
    </row>
    <row r="1495" spans="1:19" ht="15" customHeight="1">
      <c r="A1495" s="29"/>
      <c r="B1495" s="30"/>
      <c r="C1495" s="30"/>
      <c r="D1495" s="149"/>
      <c r="E1495" s="149"/>
      <c r="F1495" s="149"/>
      <c r="G1495" s="149"/>
      <c r="H1495" s="149"/>
      <c r="I1495" s="149"/>
      <c r="J1495" s="149"/>
      <c r="K1495" s="150"/>
      <c r="L1495" s="151"/>
      <c r="M1495" s="151"/>
      <c r="N1495" s="151"/>
      <c r="O1495" s="3"/>
      <c r="P1495" s="30"/>
      <c r="Q1495" s="23"/>
      <c r="R1495" s="3"/>
      <c r="S1495" s="131"/>
    </row>
    <row r="1496" spans="1:19" ht="15" customHeight="1">
      <c r="A1496" s="29"/>
      <c r="B1496" s="30"/>
      <c r="C1496" s="30"/>
      <c r="D1496" s="149"/>
      <c r="E1496" s="149"/>
      <c r="F1496" s="149"/>
      <c r="G1496" s="149"/>
      <c r="H1496" s="149"/>
      <c r="I1496" s="149"/>
      <c r="J1496" s="149"/>
      <c r="K1496" s="150"/>
      <c r="L1496" s="151"/>
      <c r="M1496" s="151"/>
      <c r="N1496" s="151"/>
      <c r="O1496" s="3"/>
      <c r="P1496" s="30"/>
      <c r="Q1496" s="23"/>
      <c r="R1496" s="3"/>
      <c r="S1496" s="131"/>
    </row>
    <row r="1497" spans="1:19" ht="15" customHeight="1">
      <c r="A1497" s="29"/>
      <c r="B1497" s="30"/>
      <c r="C1497" s="30"/>
      <c r="D1497" s="149"/>
      <c r="E1497" s="149"/>
      <c r="F1497" s="149"/>
      <c r="G1497" s="149"/>
      <c r="H1497" s="149"/>
      <c r="I1497" s="149"/>
      <c r="J1497" s="149"/>
      <c r="K1497" s="150"/>
      <c r="L1497" s="151"/>
      <c r="M1497" s="151"/>
      <c r="N1497" s="151"/>
      <c r="O1497" s="3"/>
      <c r="P1497" s="30"/>
      <c r="Q1497" s="23"/>
      <c r="R1497" s="3"/>
      <c r="S1497" s="131"/>
    </row>
    <row r="1498" spans="1:19" ht="15" customHeight="1">
      <c r="A1498" s="29"/>
      <c r="B1498" s="30"/>
      <c r="C1498" s="30"/>
      <c r="D1498" s="149"/>
      <c r="E1498" s="149"/>
      <c r="F1498" s="149"/>
      <c r="G1498" s="149"/>
      <c r="H1498" s="149"/>
      <c r="I1498" s="149"/>
      <c r="J1498" s="149"/>
      <c r="K1498" s="150"/>
      <c r="L1498" s="151"/>
      <c r="M1498" s="151"/>
      <c r="N1498" s="151"/>
      <c r="O1498" s="3"/>
      <c r="P1498" s="30"/>
      <c r="Q1498" s="23"/>
      <c r="R1498" s="3"/>
      <c r="S1498" s="131"/>
    </row>
    <row r="1499" spans="1:19" ht="15" customHeight="1">
      <c r="A1499" s="29"/>
      <c r="B1499" s="30"/>
      <c r="C1499" s="30"/>
      <c r="D1499" s="149"/>
      <c r="E1499" s="149"/>
      <c r="F1499" s="149"/>
      <c r="G1499" s="149"/>
      <c r="H1499" s="149"/>
      <c r="I1499" s="149"/>
      <c r="J1499" s="149"/>
      <c r="K1499" s="150"/>
      <c r="L1499" s="151"/>
      <c r="M1499" s="151"/>
      <c r="N1499" s="151"/>
      <c r="O1499" s="3"/>
      <c r="P1499" s="30"/>
      <c r="Q1499" s="23"/>
      <c r="R1499" s="3"/>
      <c r="S1499" s="131"/>
    </row>
    <row r="1500" spans="1:19" ht="15" customHeight="1">
      <c r="A1500" s="29"/>
      <c r="B1500" s="30"/>
      <c r="C1500" s="30"/>
      <c r="D1500" s="149"/>
      <c r="E1500" s="149"/>
      <c r="F1500" s="149"/>
      <c r="G1500" s="149"/>
      <c r="H1500" s="149"/>
      <c r="I1500" s="149"/>
      <c r="J1500" s="149"/>
      <c r="K1500" s="150"/>
      <c r="L1500" s="151"/>
      <c r="M1500" s="151"/>
      <c r="N1500" s="151"/>
      <c r="O1500" s="3"/>
      <c r="P1500" s="30"/>
      <c r="Q1500" s="23"/>
      <c r="R1500" s="3"/>
      <c r="S1500" s="131"/>
    </row>
    <row r="1501" spans="1:19" ht="15" customHeight="1">
      <c r="A1501" s="29"/>
      <c r="B1501" s="30"/>
      <c r="C1501" s="30"/>
      <c r="D1501" s="149"/>
      <c r="E1501" s="149"/>
      <c r="F1501" s="149"/>
      <c r="G1501" s="149"/>
      <c r="H1501" s="149"/>
      <c r="I1501" s="149"/>
      <c r="J1501" s="149"/>
      <c r="K1501" s="150"/>
      <c r="L1501" s="151"/>
      <c r="M1501" s="151"/>
      <c r="N1501" s="151"/>
      <c r="O1501" s="3"/>
      <c r="P1501" s="30"/>
      <c r="Q1501" s="23"/>
      <c r="R1501" s="3"/>
      <c r="S1501" s="131"/>
    </row>
    <row r="1502" spans="1:19" ht="15" customHeight="1">
      <c r="A1502" s="29"/>
      <c r="B1502" s="30"/>
      <c r="C1502" s="30"/>
      <c r="D1502" s="149"/>
      <c r="E1502" s="149"/>
      <c r="F1502" s="149"/>
      <c r="G1502" s="149"/>
      <c r="H1502" s="149"/>
      <c r="I1502" s="149"/>
      <c r="J1502" s="149"/>
      <c r="K1502" s="150"/>
      <c r="L1502" s="151"/>
      <c r="M1502" s="151"/>
      <c r="N1502" s="151"/>
      <c r="O1502" s="3"/>
      <c r="P1502" s="30"/>
      <c r="Q1502" s="23"/>
      <c r="R1502" s="3"/>
      <c r="S1502" s="131"/>
    </row>
    <row r="1503" spans="1:19" ht="15" customHeight="1">
      <c r="A1503" s="29"/>
      <c r="B1503" s="30"/>
      <c r="C1503" s="30"/>
      <c r="D1503" s="149"/>
      <c r="E1503" s="149"/>
      <c r="F1503" s="149"/>
      <c r="G1503" s="149"/>
      <c r="H1503" s="149"/>
      <c r="I1503" s="149"/>
      <c r="J1503" s="149"/>
      <c r="K1503" s="150"/>
      <c r="L1503" s="151"/>
      <c r="M1503" s="151"/>
      <c r="N1503" s="151"/>
      <c r="O1503" s="3"/>
      <c r="P1503" s="30"/>
      <c r="Q1503" s="23"/>
      <c r="R1503" s="3"/>
      <c r="S1503" s="131"/>
    </row>
    <row r="1504" spans="1:19" ht="15" customHeight="1">
      <c r="A1504" s="29"/>
      <c r="B1504" s="30"/>
      <c r="C1504" s="30"/>
      <c r="D1504" s="149"/>
      <c r="E1504" s="149"/>
      <c r="F1504" s="149"/>
      <c r="G1504" s="149"/>
      <c r="H1504" s="149"/>
      <c r="I1504" s="149"/>
      <c r="J1504" s="149"/>
      <c r="K1504" s="150"/>
      <c r="L1504" s="151"/>
      <c r="M1504" s="151"/>
      <c r="N1504" s="151"/>
      <c r="O1504" s="3"/>
      <c r="P1504" s="30"/>
      <c r="Q1504" s="23"/>
      <c r="R1504" s="3"/>
      <c r="S1504" s="131"/>
    </row>
    <row r="1505" spans="1:19" ht="15" customHeight="1">
      <c r="A1505" s="29"/>
      <c r="B1505" s="30"/>
      <c r="C1505" s="30"/>
      <c r="D1505" s="149"/>
      <c r="E1505" s="149"/>
      <c r="F1505" s="149"/>
      <c r="G1505" s="149"/>
      <c r="H1505" s="149"/>
      <c r="I1505" s="149"/>
      <c r="J1505" s="149"/>
      <c r="K1505" s="150"/>
      <c r="L1505" s="151"/>
      <c r="M1505" s="151"/>
      <c r="N1505" s="151"/>
      <c r="O1505" s="3"/>
      <c r="P1505" s="30"/>
      <c r="Q1505" s="23"/>
      <c r="R1505" s="3"/>
      <c r="S1505" s="131"/>
    </row>
    <row r="1506" spans="1:19" ht="15" customHeight="1">
      <c r="A1506" s="29"/>
      <c r="B1506" s="30"/>
      <c r="C1506" s="30"/>
      <c r="D1506" s="149"/>
      <c r="E1506" s="149"/>
      <c r="F1506" s="149"/>
      <c r="G1506" s="149"/>
      <c r="H1506" s="149"/>
      <c r="I1506" s="149"/>
      <c r="J1506" s="149"/>
      <c r="K1506" s="150"/>
      <c r="L1506" s="151"/>
      <c r="M1506" s="151"/>
      <c r="N1506" s="151"/>
      <c r="O1506" s="3"/>
      <c r="P1506" s="30"/>
      <c r="Q1506" s="23"/>
      <c r="R1506" s="3"/>
      <c r="S1506" s="131"/>
    </row>
    <row r="1507" spans="1:19" ht="15" customHeight="1">
      <c r="A1507" s="29"/>
      <c r="B1507" s="30"/>
      <c r="C1507" s="30"/>
      <c r="D1507" s="149"/>
      <c r="E1507" s="149"/>
      <c r="F1507" s="149"/>
      <c r="G1507" s="149"/>
      <c r="H1507" s="149"/>
      <c r="I1507" s="149"/>
      <c r="J1507" s="149"/>
      <c r="K1507" s="150"/>
      <c r="L1507" s="151"/>
      <c r="M1507" s="151"/>
      <c r="N1507" s="151"/>
      <c r="O1507" s="3"/>
      <c r="P1507" s="30"/>
      <c r="Q1507" s="23"/>
      <c r="R1507" s="3"/>
      <c r="S1507" s="131"/>
    </row>
    <row r="1508" spans="1:19" ht="15" customHeight="1">
      <c r="A1508" s="29"/>
      <c r="B1508" s="30"/>
      <c r="C1508" s="30"/>
      <c r="D1508" s="149"/>
      <c r="E1508" s="149"/>
      <c r="F1508" s="149"/>
      <c r="G1508" s="149"/>
      <c r="H1508" s="149"/>
      <c r="I1508" s="149"/>
      <c r="J1508" s="149"/>
      <c r="K1508" s="150"/>
      <c r="L1508" s="151"/>
      <c r="M1508" s="151"/>
      <c r="N1508" s="151"/>
      <c r="O1508" s="3"/>
      <c r="P1508" s="30"/>
      <c r="Q1508" s="23"/>
      <c r="R1508" s="3"/>
      <c r="S1508" s="131"/>
    </row>
    <row r="1509" spans="1:19" ht="15" customHeight="1">
      <c r="A1509" s="29"/>
      <c r="B1509" s="30"/>
      <c r="C1509" s="30"/>
      <c r="D1509" s="149"/>
      <c r="E1509" s="149"/>
      <c r="F1509" s="149"/>
      <c r="G1509" s="149"/>
      <c r="H1509" s="149"/>
      <c r="I1509" s="149"/>
      <c r="J1509" s="149"/>
      <c r="K1509" s="150"/>
      <c r="L1509" s="151"/>
      <c r="M1509" s="151"/>
      <c r="N1509" s="151"/>
      <c r="O1509" s="3"/>
      <c r="P1509" s="30"/>
      <c r="Q1509" s="23"/>
      <c r="R1509" s="3"/>
      <c r="S1509" s="131"/>
    </row>
    <row r="1510" spans="1:19" ht="15" customHeight="1">
      <c r="A1510" s="29"/>
      <c r="B1510" s="30"/>
      <c r="C1510" s="30"/>
      <c r="D1510" s="149"/>
      <c r="E1510" s="149"/>
      <c r="F1510" s="149"/>
      <c r="G1510" s="149"/>
      <c r="H1510" s="149"/>
      <c r="I1510" s="149"/>
      <c r="J1510" s="149"/>
      <c r="K1510" s="150"/>
      <c r="L1510" s="151"/>
      <c r="M1510" s="151"/>
      <c r="N1510" s="151"/>
      <c r="O1510" s="3"/>
      <c r="P1510" s="30"/>
      <c r="Q1510" s="23"/>
      <c r="R1510" s="3"/>
      <c r="S1510" s="131"/>
    </row>
    <row r="1511" spans="1:19" ht="15" customHeight="1">
      <c r="A1511" s="29"/>
      <c r="B1511" s="30"/>
      <c r="C1511" s="30"/>
      <c r="D1511" s="149"/>
      <c r="E1511" s="149"/>
      <c r="F1511" s="149"/>
      <c r="G1511" s="149"/>
      <c r="H1511" s="149"/>
      <c r="I1511" s="149"/>
      <c r="J1511" s="149"/>
      <c r="K1511" s="150"/>
      <c r="L1511" s="151"/>
      <c r="M1511" s="151"/>
      <c r="N1511" s="151"/>
      <c r="O1511" s="3"/>
      <c r="P1511" s="30"/>
      <c r="Q1511" s="23"/>
      <c r="R1511" s="3"/>
      <c r="S1511" s="131"/>
    </row>
    <row r="1512" spans="1:19" ht="15" customHeight="1">
      <c r="A1512" s="29"/>
      <c r="B1512" s="30"/>
      <c r="C1512" s="30"/>
      <c r="D1512" s="149"/>
      <c r="E1512" s="149"/>
      <c r="F1512" s="149"/>
      <c r="G1512" s="149"/>
      <c r="H1512" s="149"/>
      <c r="I1512" s="149"/>
      <c r="J1512" s="149"/>
      <c r="K1512" s="150"/>
      <c r="L1512" s="151"/>
      <c r="M1512" s="151"/>
      <c r="N1512" s="151"/>
      <c r="O1512" s="3"/>
      <c r="P1512" s="30"/>
      <c r="Q1512" s="23"/>
      <c r="R1512" s="3"/>
      <c r="S1512" s="131"/>
    </row>
    <row r="1513" spans="1:19" ht="15" customHeight="1">
      <c r="A1513" s="29"/>
      <c r="B1513" s="30"/>
      <c r="C1513" s="30"/>
      <c r="D1513" s="149"/>
      <c r="E1513" s="149"/>
      <c r="F1513" s="149"/>
      <c r="G1513" s="149"/>
      <c r="H1513" s="149"/>
      <c r="I1513" s="149"/>
      <c r="J1513" s="149"/>
      <c r="K1513" s="150"/>
      <c r="L1513" s="151"/>
      <c r="M1513" s="151"/>
      <c r="N1513" s="151"/>
      <c r="O1513" s="3"/>
      <c r="P1513" s="30"/>
      <c r="Q1513" s="23"/>
      <c r="R1513" s="3"/>
      <c r="S1513" s="131"/>
    </row>
    <row r="1514" spans="1:19" ht="15" customHeight="1">
      <c r="A1514" s="29"/>
      <c r="B1514" s="30"/>
      <c r="C1514" s="30"/>
      <c r="D1514" s="149"/>
      <c r="E1514" s="149"/>
      <c r="F1514" s="149"/>
      <c r="G1514" s="149"/>
      <c r="H1514" s="149"/>
      <c r="I1514" s="149"/>
      <c r="J1514" s="149"/>
      <c r="K1514" s="150"/>
      <c r="L1514" s="151"/>
      <c r="M1514" s="151"/>
      <c r="N1514" s="151"/>
      <c r="O1514" s="3"/>
      <c r="P1514" s="30"/>
      <c r="Q1514" s="23"/>
      <c r="R1514" s="3"/>
      <c r="S1514" s="131"/>
    </row>
    <row r="1515" spans="1:19" ht="15" customHeight="1">
      <c r="A1515" s="29"/>
      <c r="B1515" s="30"/>
      <c r="C1515" s="30"/>
      <c r="D1515" s="149"/>
      <c r="E1515" s="149"/>
      <c r="F1515" s="149"/>
      <c r="G1515" s="149"/>
      <c r="H1515" s="149"/>
      <c r="I1515" s="149"/>
      <c r="J1515" s="149"/>
      <c r="K1515" s="150"/>
      <c r="L1515" s="151"/>
      <c r="M1515" s="151"/>
      <c r="N1515" s="151"/>
      <c r="O1515" s="3"/>
      <c r="P1515" s="30"/>
      <c r="Q1515" s="23"/>
      <c r="R1515" s="3"/>
      <c r="S1515" s="131"/>
    </row>
    <row r="1516" spans="1:19" ht="15" customHeight="1">
      <c r="A1516" s="29"/>
      <c r="B1516" s="30"/>
      <c r="C1516" s="30"/>
      <c r="D1516" s="149"/>
      <c r="E1516" s="149"/>
      <c r="F1516" s="149"/>
      <c r="G1516" s="149"/>
      <c r="H1516" s="149"/>
      <c r="I1516" s="149"/>
      <c r="J1516" s="149"/>
      <c r="K1516" s="150"/>
      <c r="L1516" s="151"/>
      <c r="M1516" s="151"/>
      <c r="N1516" s="151"/>
      <c r="O1516" s="3"/>
      <c r="P1516" s="30"/>
      <c r="Q1516" s="23"/>
      <c r="R1516" s="3"/>
      <c r="S1516" s="131"/>
    </row>
    <row r="1517" spans="1:19" ht="15" customHeight="1">
      <c r="A1517" s="29"/>
      <c r="B1517" s="30"/>
      <c r="C1517" s="30"/>
      <c r="D1517" s="149"/>
      <c r="E1517" s="149"/>
      <c r="F1517" s="149"/>
      <c r="G1517" s="149"/>
      <c r="H1517" s="149"/>
      <c r="I1517" s="149"/>
      <c r="J1517" s="149"/>
      <c r="K1517" s="150"/>
      <c r="L1517" s="151"/>
      <c r="M1517" s="151"/>
      <c r="N1517" s="151"/>
      <c r="O1517" s="3"/>
      <c r="P1517" s="30"/>
      <c r="Q1517" s="23"/>
      <c r="R1517" s="3"/>
      <c r="S1517" s="131"/>
    </row>
    <row r="1518" spans="1:19" ht="15" customHeight="1">
      <c r="A1518" s="29"/>
      <c r="B1518" s="30"/>
      <c r="C1518" s="30"/>
      <c r="D1518" s="149"/>
      <c r="E1518" s="149"/>
      <c r="F1518" s="149"/>
      <c r="G1518" s="149"/>
      <c r="H1518" s="149"/>
      <c r="I1518" s="149"/>
      <c r="J1518" s="149"/>
      <c r="K1518" s="150"/>
      <c r="L1518" s="151"/>
      <c r="M1518" s="151"/>
      <c r="N1518" s="151"/>
      <c r="O1518" s="3"/>
      <c r="P1518" s="30"/>
      <c r="Q1518" s="23"/>
      <c r="R1518" s="3"/>
      <c r="S1518" s="131"/>
    </row>
    <row r="1519" spans="1:19" ht="15" customHeight="1">
      <c r="A1519" s="29"/>
      <c r="B1519" s="30"/>
      <c r="C1519" s="30"/>
      <c r="D1519" s="149"/>
      <c r="E1519" s="149"/>
      <c r="F1519" s="149"/>
      <c r="G1519" s="149"/>
      <c r="H1519" s="149"/>
      <c r="I1519" s="149"/>
      <c r="J1519" s="149"/>
      <c r="K1519" s="150"/>
      <c r="L1519" s="151"/>
      <c r="M1519" s="151"/>
      <c r="N1519" s="151"/>
      <c r="O1519" s="3"/>
      <c r="P1519" s="30"/>
      <c r="Q1519" s="23"/>
      <c r="R1519" s="3"/>
      <c r="S1519" s="131"/>
    </row>
    <row r="1520" spans="1:19" ht="15" customHeight="1">
      <c r="A1520" s="29"/>
      <c r="B1520" s="30"/>
      <c r="C1520" s="30"/>
      <c r="D1520" s="149"/>
      <c r="E1520" s="149"/>
      <c r="F1520" s="149"/>
      <c r="G1520" s="149"/>
      <c r="H1520" s="149"/>
      <c r="I1520" s="149"/>
      <c r="J1520" s="149"/>
      <c r="K1520" s="150"/>
      <c r="L1520" s="151"/>
      <c r="M1520" s="151"/>
      <c r="N1520" s="151"/>
      <c r="O1520" s="3"/>
      <c r="P1520" s="30"/>
      <c r="Q1520" s="23"/>
      <c r="R1520" s="3"/>
      <c r="S1520" s="131"/>
    </row>
    <row r="1521" spans="1:19" ht="15" customHeight="1">
      <c r="A1521" s="29"/>
      <c r="B1521" s="30"/>
      <c r="C1521" s="30"/>
      <c r="D1521" s="149"/>
      <c r="E1521" s="149"/>
      <c r="F1521" s="149"/>
      <c r="G1521" s="149"/>
      <c r="H1521" s="149"/>
      <c r="I1521" s="149"/>
      <c r="J1521" s="149"/>
      <c r="K1521" s="150"/>
      <c r="L1521" s="151"/>
      <c r="M1521" s="151"/>
      <c r="N1521" s="151"/>
      <c r="O1521" s="3"/>
      <c r="P1521" s="30"/>
      <c r="Q1521" s="23"/>
      <c r="R1521" s="3"/>
      <c r="S1521" s="131"/>
    </row>
    <row r="1522" spans="1:19" ht="15" customHeight="1">
      <c r="A1522" s="29"/>
      <c r="B1522" s="30"/>
      <c r="C1522" s="30"/>
      <c r="D1522" s="149"/>
      <c r="E1522" s="149"/>
      <c r="F1522" s="149"/>
      <c r="G1522" s="149"/>
      <c r="H1522" s="149"/>
      <c r="I1522" s="149"/>
      <c r="J1522" s="149"/>
      <c r="K1522" s="150"/>
      <c r="L1522" s="151"/>
      <c r="M1522" s="151"/>
      <c r="N1522" s="151"/>
      <c r="O1522" s="3"/>
      <c r="P1522" s="30"/>
      <c r="Q1522" s="23"/>
      <c r="R1522" s="3"/>
      <c r="S1522" s="131"/>
    </row>
    <row r="1523" spans="1:19" ht="15" customHeight="1">
      <c r="A1523" s="29"/>
      <c r="B1523" s="30"/>
      <c r="C1523" s="30"/>
      <c r="D1523" s="149"/>
      <c r="E1523" s="149"/>
      <c r="F1523" s="149"/>
      <c r="G1523" s="149"/>
      <c r="H1523" s="149"/>
      <c r="I1523" s="149"/>
      <c r="J1523" s="149"/>
      <c r="K1523" s="150"/>
      <c r="L1523" s="151"/>
      <c r="M1523" s="151"/>
      <c r="N1523" s="151"/>
      <c r="O1523" s="3"/>
      <c r="P1523" s="30"/>
      <c r="Q1523" s="23"/>
      <c r="R1523" s="3"/>
      <c r="S1523" s="131"/>
    </row>
    <row r="1524" spans="1:19" ht="15" customHeight="1">
      <c r="A1524" s="29"/>
      <c r="B1524" s="30"/>
      <c r="C1524" s="30"/>
      <c r="D1524" s="149"/>
      <c r="E1524" s="149"/>
      <c r="F1524" s="149"/>
      <c r="G1524" s="149"/>
      <c r="H1524" s="149"/>
      <c r="I1524" s="149"/>
      <c r="J1524" s="149"/>
      <c r="K1524" s="150"/>
      <c r="L1524" s="151"/>
      <c r="M1524" s="151"/>
      <c r="N1524" s="151"/>
      <c r="O1524" s="3"/>
      <c r="P1524" s="30"/>
      <c r="Q1524" s="23"/>
      <c r="R1524" s="3"/>
      <c r="S1524" s="131"/>
    </row>
    <row r="1525" spans="1:19" ht="15" customHeight="1">
      <c r="A1525" s="29"/>
      <c r="B1525" s="30"/>
      <c r="C1525" s="30"/>
      <c r="D1525" s="149"/>
      <c r="E1525" s="149"/>
      <c r="F1525" s="149"/>
      <c r="G1525" s="149"/>
      <c r="H1525" s="149"/>
      <c r="I1525" s="149"/>
      <c r="J1525" s="149"/>
      <c r="K1525" s="150"/>
      <c r="L1525" s="151"/>
      <c r="M1525" s="151"/>
      <c r="N1525" s="151"/>
      <c r="O1525" s="3"/>
      <c r="P1525" s="30"/>
      <c r="Q1525" s="23"/>
      <c r="R1525" s="3"/>
      <c r="S1525" s="131"/>
    </row>
    <row r="1526" spans="1:19" ht="15" customHeight="1">
      <c r="A1526" s="29"/>
      <c r="B1526" s="30"/>
      <c r="C1526" s="30"/>
      <c r="D1526" s="149"/>
      <c r="E1526" s="149"/>
      <c r="F1526" s="149"/>
      <c r="G1526" s="149"/>
      <c r="H1526" s="149"/>
      <c r="I1526" s="149"/>
      <c r="J1526" s="149"/>
      <c r="K1526" s="150"/>
      <c r="L1526" s="151"/>
      <c r="M1526" s="151"/>
      <c r="N1526" s="151"/>
      <c r="O1526" s="3"/>
      <c r="P1526" s="30"/>
      <c r="Q1526" s="23"/>
      <c r="R1526" s="3"/>
      <c r="S1526" s="131"/>
    </row>
    <row r="1527" spans="1:19" ht="15" customHeight="1">
      <c r="A1527" s="29"/>
      <c r="B1527" s="30"/>
      <c r="C1527" s="30"/>
      <c r="D1527" s="149"/>
      <c r="E1527" s="149"/>
      <c r="F1527" s="149"/>
      <c r="G1527" s="149"/>
      <c r="H1527" s="149"/>
      <c r="I1527" s="149"/>
      <c r="J1527" s="149"/>
      <c r="K1527" s="150"/>
      <c r="L1527" s="151"/>
      <c r="M1527" s="151"/>
      <c r="N1527" s="151"/>
      <c r="O1527" s="3"/>
      <c r="P1527" s="30"/>
      <c r="Q1527" s="23"/>
      <c r="R1527" s="3"/>
      <c r="S1527" s="131"/>
    </row>
    <row r="1528" spans="1:19" ht="15" customHeight="1">
      <c r="A1528" s="29"/>
      <c r="B1528" s="30"/>
      <c r="C1528" s="30"/>
      <c r="D1528" s="149"/>
      <c r="E1528" s="149"/>
      <c r="F1528" s="149"/>
      <c r="G1528" s="149"/>
      <c r="H1528" s="149"/>
      <c r="I1528" s="149"/>
      <c r="J1528" s="149"/>
      <c r="K1528" s="150"/>
      <c r="L1528" s="151"/>
      <c r="M1528" s="151"/>
      <c r="N1528" s="151"/>
      <c r="O1528" s="3"/>
      <c r="P1528" s="30"/>
      <c r="Q1528" s="23"/>
      <c r="R1528" s="3"/>
      <c r="S1528" s="131"/>
    </row>
    <row r="1529" spans="1:19" ht="15" customHeight="1">
      <c r="A1529" s="29"/>
      <c r="B1529" s="30"/>
      <c r="C1529" s="30"/>
      <c r="D1529" s="149"/>
      <c r="E1529" s="149"/>
      <c r="F1529" s="149"/>
      <c r="G1529" s="149"/>
      <c r="H1529" s="149"/>
      <c r="I1529" s="149"/>
      <c r="J1529" s="149"/>
      <c r="K1529" s="150"/>
      <c r="L1529" s="151"/>
      <c r="M1529" s="151"/>
      <c r="N1529" s="151"/>
      <c r="O1529" s="3"/>
      <c r="P1529" s="30"/>
      <c r="Q1529" s="23"/>
      <c r="R1529" s="3"/>
      <c r="S1529" s="131"/>
    </row>
    <row r="1530" spans="1:19" ht="15" customHeight="1">
      <c r="A1530" s="29"/>
      <c r="B1530" s="30"/>
      <c r="C1530" s="30"/>
      <c r="D1530" s="149"/>
      <c r="E1530" s="149"/>
      <c r="F1530" s="149"/>
      <c r="G1530" s="149"/>
      <c r="H1530" s="149"/>
      <c r="I1530" s="149"/>
      <c r="J1530" s="149"/>
      <c r="K1530" s="150"/>
      <c r="L1530" s="151"/>
      <c r="M1530" s="151"/>
      <c r="N1530" s="151"/>
      <c r="O1530" s="3"/>
      <c r="P1530" s="30"/>
      <c r="Q1530" s="23"/>
      <c r="R1530" s="3"/>
      <c r="S1530" s="131"/>
    </row>
    <row r="1531" spans="1:19" ht="15" customHeight="1">
      <c r="A1531" s="29"/>
      <c r="B1531" s="30"/>
      <c r="C1531" s="30"/>
      <c r="D1531" s="149"/>
      <c r="E1531" s="149"/>
      <c r="F1531" s="149"/>
      <c r="G1531" s="149"/>
      <c r="H1531" s="149"/>
      <c r="I1531" s="149"/>
      <c r="J1531" s="149"/>
      <c r="K1531" s="150"/>
      <c r="L1531" s="151"/>
      <c r="M1531" s="151"/>
      <c r="N1531" s="151"/>
      <c r="O1531" s="3"/>
      <c r="P1531" s="30"/>
      <c r="Q1531" s="23"/>
      <c r="R1531" s="3"/>
      <c r="S1531" s="131"/>
    </row>
    <row r="1532" spans="1:19" ht="15" customHeight="1">
      <c r="A1532" s="29"/>
      <c r="B1532" s="30"/>
      <c r="C1532" s="30"/>
      <c r="D1532" s="149"/>
      <c r="E1532" s="149"/>
      <c r="F1532" s="149"/>
      <c r="G1532" s="149"/>
      <c r="H1532" s="149"/>
      <c r="I1532" s="149"/>
      <c r="J1532" s="149"/>
      <c r="K1532" s="150"/>
      <c r="L1532" s="151"/>
      <c r="M1532" s="151"/>
      <c r="N1532" s="151"/>
      <c r="O1532" s="3"/>
      <c r="P1532" s="30"/>
      <c r="Q1532" s="23"/>
      <c r="R1532" s="3"/>
      <c r="S1532" s="131"/>
    </row>
    <row r="1533" spans="1:19" ht="15" customHeight="1">
      <c r="A1533" s="29"/>
      <c r="B1533" s="30"/>
      <c r="C1533" s="30"/>
      <c r="D1533" s="149"/>
      <c r="E1533" s="149"/>
      <c r="F1533" s="149"/>
      <c r="G1533" s="149"/>
      <c r="H1533" s="149"/>
      <c r="I1533" s="149"/>
      <c r="J1533" s="149"/>
      <c r="K1533" s="150"/>
      <c r="L1533" s="151"/>
      <c r="M1533" s="151"/>
      <c r="N1533" s="151"/>
      <c r="O1533" s="3"/>
      <c r="P1533" s="30"/>
      <c r="Q1533" s="23"/>
      <c r="R1533" s="3"/>
      <c r="S1533" s="131"/>
    </row>
    <row r="1534" spans="1:19" ht="15" customHeight="1">
      <c r="A1534" s="29"/>
      <c r="B1534" s="30"/>
      <c r="C1534" s="30"/>
      <c r="D1534" s="149"/>
      <c r="E1534" s="149"/>
      <c r="F1534" s="149"/>
      <c r="G1534" s="149"/>
      <c r="H1534" s="149"/>
      <c r="I1534" s="149"/>
      <c r="J1534" s="149"/>
      <c r="K1534" s="150"/>
      <c r="L1534" s="151"/>
      <c r="M1534" s="151"/>
      <c r="N1534" s="151"/>
      <c r="O1534" s="3"/>
      <c r="P1534" s="30"/>
      <c r="Q1534" s="23"/>
      <c r="R1534" s="3"/>
      <c r="S1534" s="131"/>
    </row>
    <row r="1535" spans="1:19" ht="15" customHeight="1">
      <c r="A1535" s="29"/>
      <c r="B1535" s="30"/>
      <c r="C1535" s="30"/>
      <c r="D1535" s="149"/>
      <c r="E1535" s="149"/>
      <c r="F1535" s="149"/>
      <c r="G1535" s="149"/>
      <c r="H1535" s="149"/>
      <c r="I1535" s="149"/>
      <c r="J1535" s="149"/>
      <c r="K1535" s="150"/>
      <c r="L1535" s="151"/>
      <c r="M1535" s="151"/>
      <c r="N1535" s="151"/>
      <c r="O1535" s="3"/>
      <c r="P1535" s="30"/>
      <c r="Q1535" s="23"/>
      <c r="R1535" s="3"/>
      <c r="S1535" s="131"/>
    </row>
    <row r="1536" spans="1:19" ht="15" customHeight="1">
      <c r="A1536" s="29"/>
      <c r="B1536" s="30"/>
      <c r="C1536" s="30"/>
      <c r="D1536" s="149"/>
      <c r="E1536" s="149"/>
      <c r="F1536" s="149"/>
      <c r="G1536" s="149"/>
      <c r="H1536" s="149"/>
      <c r="I1536" s="149"/>
      <c r="J1536" s="149"/>
      <c r="K1536" s="150"/>
      <c r="L1536" s="151"/>
      <c r="M1536" s="151"/>
      <c r="N1536" s="151"/>
      <c r="O1536" s="3"/>
      <c r="P1536" s="30"/>
      <c r="Q1536" s="23"/>
      <c r="R1536" s="3"/>
      <c r="S1536" s="131"/>
    </row>
    <row r="1537" spans="1:19" ht="15" customHeight="1">
      <c r="A1537" s="29"/>
      <c r="B1537" s="30"/>
      <c r="C1537" s="30"/>
      <c r="D1537" s="149"/>
      <c r="E1537" s="149"/>
      <c r="F1537" s="149"/>
      <c r="G1537" s="149"/>
      <c r="H1537" s="149"/>
      <c r="I1537" s="149"/>
      <c r="J1537" s="149"/>
      <c r="K1537" s="150"/>
      <c r="L1537" s="151"/>
      <c r="M1537" s="151"/>
      <c r="N1537" s="151"/>
      <c r="O1537" s="3"/>
      <c r="P1537" s="30"/>
      <c r="Q1537" s="23"/>
      <c r="R1537" s="3"/>
      <c r="S1537" s="131"/>
    </row>
    <row r="1538" spans="1:19" ht="15" customHeight="1">
      <c r="A1538" s="29"/>
      <c r="B1538" s="30"/>
      <c r="C1538" s="30"/>
      <c r="D1538" s="149"/>
      <c r="E1538" s="149"/>
      <c r="F1538" s="149"/>
      <c r="G1538" s="149"/>
      <c r="H1538" s="149"/>
      <c r="I1538" s="149"/>
      <c r="J1538" s="149"/>
      <c r="K1538" s="150"/>
      <c r="L1538" s="151"/>
      <c r="M1538" s="151"/>
      <c r="N1538" s="151"/>
      <c r="O1538" s="3"/>
      <c r="P1538" s="30"/>
      <c r="Q1538" s="23"/>
      <c r="R1538" s="3"/>
      <c r="S1538" s="131"/>
    </row>
    <row r="1539" spans="1:19" ht="15" customHeight="1">
      <c r="A1539" s="29"/>
      <c r="B1539" s="30"/>
      <c r="C1539" s="30"/>
      <c r="D1539" s="149"/>
      <c r="E1539" s="149"/>
      <c r="F1539" s="149"/>
      <c r="G1539" s="149"/>
      <c r="H1539" s="149"/>
      <c r="I1539" s="149"/>
      <c r="J1539" s="149"/>
      <c r="K1539" s="150"/>
      <c r="L1539" s="151"/>
      <c r="M1539" s="151"/>
      <c r="N1539" s="151"/>
      <c r="O1539" s="3"/>
      <c r="P1539" s="30"/>
      <c r="Q1539" s="23"/>
      <c r="R1539" s="3"/>
      <c r="S1539" s="131"/>
    </row>
    <row r="1540" spans="1:19" ht="15" customHeight="1">
      <c r="A1540" s="29"/>
      <c r="B1540" s="30"/>
      <c r="C1540" s="30"/>
      <c r="D1540" s="149"/>
      <c r="E1540" s="149"/>
      <c r="F1540" s="149"/>
      <c r="G1540" s="149"/>
      <c r="H1540" s="149"/>
      <c r="I1540" s="149"/>
      <c r="J1540" s="149"/>
      <c r="K1540" s="150"/>
      <c r="L1540" s="151"/>
      <c r="M1540" s="151"/>
      <c r="N1540" s="151"/>
      <c r="O1540" s="3"/>
      <c r="P1540" s="30"/>
      <c r="Q1540" s="23"/>
      <c r="R1540" s="3"/>
      <c r="S1540" s="131"/>
    </row>
    <row r="1541" spans="1:19" ht="15" customHeight="1">
      <c r="A1541" s="29"/>
      <c r="B1541" s="30"/>
      <c r="C1541" s="30"/>
      <c r="D1541" s="149"/>
      <c r="E1541" s="149"/>
      <c r="F1541" s="149"/>
      <c r="G1541" s="149"/>
      <c r="H1541" s="149"/>
      <c r="I1541" s="149"/>
      <c r="J1541" s="149"/>
      <c r="K1541" s="150"/>
      <c r="L1541" s="151"/>
      <c r="M1541" s="151"/>
      <c r="N1541" s="151"/>
      <c r="O1541" s="3"/>
      <c r="P1541" s="30"/>
      <c r="Q1541" s="23"/>
      <c r="R1541" s="3"/>
      <c r="S1541" s="131"/>
    </row>
    <row r="1542" spans="1:19" ht="15" customHeight="1">
      <c r="A1542" s="29"/>
      <c r="B1542" s="30"/>
      <c r="C1542" s="30"/>
      <c r="D1542" s="149"/>
      <c r="E1542" s="149"/>
      <c r="F1542" s="149"/>
      <c r="G1542" s="149"/>
      <c r="H1542" s="149"/>
      <c r="I1542" s="149"/>
      <c r="J1542" s="149"/>
      <c r="K1542" s="150"/>
      <c r="L1542" s="151"/>
      <c r="M1542" s="151"/>
      <c r="N1542" s="151"/>
      <c r="O1542" s="3"/>
      <c r="P1542" s="30"/>
      <c r="Q1542" s="23"/>
      <c r="R1542" s="3"/>
      <c r="S1542" s="131"/>
    </row>
    <row r="1543" spans="1:19" ht="15" customHeight="1">
      <c r="A1543" s="29"/>
      <c r="B1543" s="30"/>
      <c r="C1543" s="30"/>
      <c r="D1543" s="149"/>
      <c r="E1543" s="149"/>
      <c r="F1543" s="149"/>
      <c r="G1543" s="149"/>
      <c r="H1543" s="149"/>
      <c r="I1543" s="149"/>
      <c r="J1543" s="149"/>
      <c r="K1543" s="150"/>
      <c r="L1543" s="151"/>
      <c r="M1543" s="151"/>
      <c r="N1543" s="151"/>
      <c r="O1543" s="3"/>
      <c r="P1543" s="30"/>
      <c r="Q1543" s="23"/>
      <c r="R1543" s="3"/>
      <c r="S1543" s="131"/>
    </row>
    <row r="1544" spans="1:19" ht="15" customHeight="1">
      <c r="A1544" s="29"/>
      <c r="B1544" s="30"/>
      <c r="C1544" s="30"/>
      <c r="D1544" s="149"/>
      <c r="E1544" s="149"/>
      <c r="F1544" s="149"/>
      <c r="G1544" s="149"/>
      <c r="H1544" s="149"/>
      <c r="I1544" s="149"/>
      <c r="J1544" s="149"/>
      <c r="K1544" s="150"/>
      <c r="L1544" s="151"/>
      <c r="M1544" s="151"/>
      <c r="N1544" s="151"/>
      <c r="O1544" s="3"/>
      <c r="P1544" s="30"/>
      <c r="Q1544" s="23"/>
      <c r="R1544" s="3"/>
      <c r="S1544" s="131"/>
    </row>
    <row r="1545" spans="1:19" ht="15" customHeight="1">
      <c r="A1545" s="29"/>
      <c r="B1545" s="30"/>
      <c r="C1545" s="30"/>
      <c r="D1545" s="149"/>
      <c r="E1545" s="149"/>
      <c r="F1545" s="149"/>
      <c r="G1545" s="149"/>
      <c r="H1545" s="149"/>
      <c r="I1545" s="149"/>
      <c r="J1545" s="149"/>
      <c r="K1545" s="150"/>
      <c r="L1545" s="151"/>
      <c r="M1545" s="151"/>
      <c r="N1545" s="151"/>
      <c r="O1545" s="3"/>
      <c r="P1545" s="30"/>
      <c r="Q1545" s="23"/>
      <c r="R1545" s="3"/>
      <c r="S1545" s="131"/>
    </row>
    <row r="1546" spans="1:19" ht="15" customHeight="1">
      <c r="A1546" s="29"/>
      <c r="B1546" s="30"/>
      <c r="C1546" s="30"/>
      <c r="D1546" s="149"/>
      <c r="E1546" s="149"/>
      <c r="F1546" s="149"/>
      <c r="G1546" s="149"/>
      <c r="H1546" s="149"/>
      <c r="I1546" s="149"/>
      <c r="J1546" s="149"/>
      <c r="K1546" s="150"/>
      <c r="L1546" s="151"/>
      <c r="M1546" s="151"/>
      <c r="N1546" s="151"/>
      <c r="O1546" s="3"/>
      <c r="P1546" s="30"/>
      <c r="Q1546" s="23"/>
      <c r="R1546" s="3"/>
      <c r="S1546" s="131"/>
    </row>
    <row r="1547" spans="1:19" ht="15" customHeight="1">
      <c r="A1547" s="29"/>
      <c r="B1547" s="30"/>
      <c r="C1547" s="30"/>
      <c r="D1547" s="149"/>
      <c r="E1547" s="149"/>
      <c r="F1547" s="149"/>
      <c r="G1547" s="149"/>
      <c r="H1547" s="149"/>
      <c r="I1547" s="149"/>
      <c r="J1547" s="149"/>
      <c r="K1547" s="150"/>
      <c r="L1547" s="151"/>
      <c r="M1547" s="151"/>
      <c r="N1547" s="151"/>
      <c r="O1547" s="3"/>
      <c r="P1547" s="30"/>
      <c r="Q1547" s="23"/>
      <c r="R1547" s="3"/>
      <c r="S1547" s="131"/>
    </row>
    <row r="1548" spans="1:19" ht="15" customHeight="1">
      <c r="A1548" s="29"/>
      <c r="B1548" s="30"/>
      <c r="C1548" s="30"/>
      <c r="D1548" s="149"/>
      <c r="E1548" s="149"/>
      <c r="F1548" s="149"/>
      <c r="G1548" s="149"/>
      <c r="H1548" s="149"/>
      <c r="I1548" s="149"/>
      <c r="J1548" s="149"/>
      <c r="K1548" s="150"/>
      <c r="L1548" s="151"/>
      <c r="M1548" s="151"/>
      <c r="N1548" s="151"/>
      <c r="O1548" s="3"/>
      <c r="P1548" s="30"/>
      <c r="Q1548" s="23"/>
      <c r="R1548" s="3"/>
      <c r="S1548" s="131"/>
    </row>
    <row r="1549" spans="1:19" ht="15" customHeight="1">
      <c r="A1549" s="29"/>
      <c r="B1549" s="30"/>
      <c r="C1549" s="30"/>
      <c r="D1549" s="149"/>
      <c r="E1549" s="149"/>
      <c r="F1549" s="149"/>
      <c r="G1549" s="149"/>
      <c r="H1549" s="149"/>
      <c r="I1549" s="149"/>
      <c r="J1549" s="149"/>
      <c r="K1549" s="150"/>
      <c r="L1549" s="151"/>
      <c r="M1549" s="151"/>
      <c r="N1549" s="151"/>
      <c r="O1549" s="3"/>
      <c r="P1549" s="30"/>
      <c r="Q1549" s="23"/>
      <c r="R1549" s="3"/>
      <c r="S1549" s="131"/>
    </row>
    <row r="1550" spans="1:19" ht="15" customHeight="1">
      <c r="A1550" s="29"/>
      <c r="B1550" s="30"/>
      <c r="C1550" s="30"/>
      <c r="D1550" s="149"/>
      <c r="E1550" s="149"/>
      <c r="F1550" s="149"/>
      <c r="G1550" s="149"/>
      <c r="H1550" s="149"/>
      <c r="I1550" s="149"/>
      <c r="J1550" s="149"/>
      <c r="K1550" s="150"/>
      <c r="L1550" s="151"/>
      <c r="M1550" s="151"/>
      <c r="N1550" s="151"/>
      <c r="O1550" s="3"/>
      <c r="P1550" s="30"/>
      <c r="Q1550" s="23"/>
      <c r="R1550" s="3"/>
      <c r="S1550" s="131"/>
    </row>
    <row r="1551" spans="1:19" ht="15" customHeight="1">
      <c r="A1551" s="29"/>
      <c r="B1551" s="30"/>
      <c r="C1551" s="30"/>
      <c r="D1551" s="149"/>
      <c r="E1551" s="149"/>
      <c r="F1551" s="149"/>
      <c r="G1551" s="149"/>
      <c r="H1551" s="149"/>
      <c r="I1551" s="149"/>
      <c r="J1551" s="149"/>
      <c r="K1551" s="150"/>
      <c r="L1551" s="151"/>
      <c r="M1551" s="151"/>
      <c r="N1551" s="151"/>
      <c r="O1551" s="3"/>
      <c r="P1551" s="30"/>
      <c r="Q1551" s="23"/>
      <c r="R1551" s="3"/>
      <c r="S1551" s="131"/>
    </row>
    <row r="1552" spans="1:19" ht="15" customHeight="1">
      <c r="A1552" s="29"/>
      <c r="B1552" s="30"/>
      <c r="C1552" s="30"/>
      <c r="D1552" s="149"/>
      <c r="E1552" s="149"/>
      <c r="F1552" s="149"/>
      <c r="G1552" s="149"/>
      <c r="H1552" s="149"/>
      <c r="I1552" s="149"/>
      <c r="J1552" s="149"/>
      <c r="K1552" s="150"/>
      <c r="L1552" s="151"/>
      <c r="M1552" s="151"/>
      <c r="N1552" s="151"/>
      <c r="O1552" s="3"/>
      <c r="P1552" s="30"/>
      <c r="Q1552" s="23"/>
      <c r="R1552" s="3"/>
      <c r="S1552" s="131"/>
    </row>
    <row r="1553" spans="1:19" ht="15" customHeight="1">
      <c r="A1553" s="29"/>
      <c r="B1553" s="30"/>
      <c r="C1553" s="30"/>
      <c r="D1553" s="149"/>
      <c r="E1553" s="149"/>
      <c r="F1553" s="149"/>
      <c r="G1553" s="149"/>
      <c r="H1553" s="149"/>
      <c r="I1553" s="149"/>
      <c r="J1553" s="149"/>
      <c r="K1553" s="150"/>
      <c r="L1553" s="151"/>
      <c r="M1553" s="151"/>
      <c r="N1553" s="151"/>
      <c r="O1553" s="3"/>
      <c r="P1553" s="30"/>
      <c r="Q1553" s="23"/>
      <c r="R1553" s="3"/>
      <c r="S1553" s="131"/>
    </row>
    <row r="1554" spans="1:19" ht="15" customHeight="1">
      <c r="A1554" s="29"/>
      <c r="B1554" s="30"/>
      <c r="C1554" s="30"/>
      <c r="D1554" s="149"/>
      <c r="E1554" s="149"/>
      <c r="F1554" s="149"/>
      <c r="G1554" s="149"/>
      <c r="H1554" s="149"/>
      <c r="I1554" s="149"/>
      <c r="J1554" s="149"/>
      <c r="K1554" s="150"/>
      <c r="L1554" s="151"/>
      <c r="M1554" s="151"/>
      <c r="N1554" s="151"/>
      <c r="O1554" s="3"/>
      <c r="P1554" s="30"/>
      <c r="Q1554" s="23"/>
      <c r="R1554" s="3"/>
      <c r="S1554" s="131"/>
    </row>
    <row r="1555" spans="1:19" ht="15" customHeight="1">
      <c r="A1555" s="29"/>
      <c r="B1555" s="30"/>
      <c r="C1555" s="30"/>
      <c r="D1555" s="149"/>
      <c r="E1555" s="149"/>
      <c r="F1555" s="149"/>
      <c r="G1555" s="149"/>
      <c r="H1555" s="149"/>
      <c r="I1555" s="149"/>
      <c r="J1555" s="149"/>
      <c r="K1555" s="150"/>
      <c r="L1555" s="151"/>
      <c r="M1555" s="151"/>
      <c r="N1555" s="151"/>
      <c r="O1555" s="3"/>
      <c r="P1555" s="30"/>
      <c r="Q1555" s="23"/>
      <c r="R1555" s="3"/>
      <c r="S1555" s="131"/>
    </row>
    <row r="1556" spans="1:19" ht="15" customHeight="1">
      <c r="A1556" s="29"/>
      <c r="B1556" s="30"/>
      <c r="C1556" s="30"/>
      <c r="D1556" s="149"/>
      <c r="E1556" s="149"/>
      <c r="F1556" s="149"/>
      <c r="G1556" s="149"/>
      <c r="H1556" s="149"/>
      <c r="I1556" s="149"/>
      <c r="J1556" s="149"/>
      <c r="K1556" s="150"/>
      <c r="L1556" s="151"/>
      <c r="M1556" s="151"/>
      <c r="N1556" s="151"/>
      <c r="O1556" s="3"/>
      <c r="P1556" s="30"/>
      <c r="Q1556" s="23"/>
      <c r="R1556" s="3"/>
      <c r="S1556" s="131"/>
    </row>
    <row r="1557" spans="1:19" ht="15" customHeight="1">
      <c r="A1557" s="29"/>
      <c r="B1557" s="30"/>
      <c r="C1557" s="30"/>
      <c r="D1557" s="149"/>
      <c r="E1557" s="149"/>
      <c r="F1557" s="149"/>
      <c r="G1557" s="149"/>
      <c r="H1557" s="149"/>
      <c r="I1557" s="149"/>
      <c r="J1557" s="149"/>
      <c r="K1557" s="150"/>
      <c r="L1557" s="151"/>
      <c r="M1557" s="151"/>
      <c r="N1557" s="151"/>
      <c r="O1557" s="3"/>
      <c r="P1557" s="30"/>
      <c r="Q1557" s="23"/>
      <c r="R1557" s="3"/>
      <c r="S1557" s="131"/>
    </row>
    <row r="1558" spans="1:19" ht="15" customHeight="1">
      <c r="A1558" s="29"/>
      <c r="B1558" s="30"/>
      <c r="C1558" s="30"/>
      <c r="D1558" s="149"/>
      <c r="E1558" s="149"/>
      <c r="F1558" s="149"/>
      <c r="G1558" s="149"/>
      <c r="H1558" s="149"/>
      <c r="I1558" s="149"/>
      <c r="J1558" s="149"/>
      <c r="K1558" s="150"/>
      <c r="L1558" s="151"/>
      <c r="M1558" s="151"/>
      <c r="N1558" s="151"/>
      <c r="O1558" s="3"/>
      <c r="P1558" s="30"/>
      <c r="Q1558" s="23"/>
      <c r="R1558" s="3"/>
      <c r="S1558" s="131"/>
    </row>
    <row r="1559" spans="1:19" ht="15" customHeight="1">
      <c r="A1559" s="29"/>
      <c r="B1559" s="30"/>
      <c r="C1559" s="30"/>
      <c r="D1559" s="149"/>
      <c r="E1559" s="149"/>
      <c r="F1559" s="149"/>
      <c r="G1559" s="149"/>
      <c r="H1559" s="149"/>
      <c r="I1559" s="149"/>
      <c r="J1559" s="149"/>
      <c r="K1559" s="150"/>
      <c r="L1559" s="151"/>
      <c r="M1559" s="151"/>
      <c r="N1559" s="151"/>
      <c r="O1559" s="3"/>
      <c r="P1559" s="30"/>
      <c r="Q1559" s="23"/>
      <c r="R1559" s="3"/>
      <c r="S1559" s="131"/>
    </row>
    <row r="1560" spans="1:19" ht="15" customHeight="1">
      <c r="A1560" s="29"/>
      <c r="B1560" s="30"/>
      <c r="C1560" s="30"/>
      <c r="D1560" s="149"/>
      <c r="E1560" s="149"/>
      <c r="F1560" s="149"/>
      <c r="G1560" s="149"/>
      <c r="H1560" s="149"/>
      <c r="I1560" s="149"/>
      <c r="J1560" s="149"/>
      <c r="K1560" s="150"/>
      <c r="L1560" s="151"/>
      <c r="M1560" s="151"/>
      <c r="N1560" s="151"/>
      <c r="O1560" s="3"/>
      <c r="P1560" s="30"/>
      <c r="Q1560" s="23"/>
      <c r="R1560" s="3"/>
      <c r="S1560" s="131"/>
    </row>
    <row r="1561" spans="1:19" ht="15" customHeight="1">
      <c r="A1561" s="29"/>
      <c r="B1561" s="30"/>
      <c r="C1561" s="30"/>
      <c r="D1561" s="149"/>
      <c r="E1561" s="149"/>
      <c r="F1561" s="149"/>
      <c r="G1561" s="149"/>
      <c r="H1561" s="149"/>
      <c r="I1561" s="149"/>
      <c r="J1561" s="149"/>
      <c r="K1561" s="150"/>
      <c r="L1561" s="151"/>
      <c r="M1561" s="151"/>
      <c r="N1561" s="151"/>
      <c r="O1561" s="3"/>
      <c r="P1561" s="30"/>
      <c r="Q1561" s="23"/>
      <c r="R1561" s="3"/>
      <c r="S1561" s="131"/>
    </row>
    <row r="1562" spans="1:19" ht="15" customHeight="1">
      <c r="A1562" s="29"/>
      <c r="B1562" s="30"/>
      <c r="C1562" s="30"/>
      <c r="D1562" s="149"/>
      <c r="E1562" s="149"/>
      <c r="F1562" s="149"/>
      <c r="G1562" s="149"/>
      <c r="H1562" s="149"/>
      <c r="I1562" s="149"/>
      <c r="J1562" s="149"/>
      <c r="K1562" s="150"/>
      <c r="L1562" s="151"/>
      <c r="M1562" s="151"/>
      <c r="N1562" s="151"/>
      <c r="O1562" s="3"/>
      <c r="P1562" s="30"/>
      <c r="Q1562" s="23"/>
      <c r="R1562" s="3"/>
      <c r="S1562" s="131"/>
    </row>
    <row r="1563" spans="1:19" ht="15" customHeight="1">
      <c r="A1563" s="29"/>
      <c r="B1563" s="30"/>
      <c r="C1563" s="30"/>
      <c r="D1563" s="149"/>
      <c r="E1563" s="149"/>
      <c r="F1563" s="149"/>
      <c r="G1563" s="149"/>
      <c r="H1563" s="149"/>
      <c r="I1563" s="149"/>
      <c r="J1563" s="149"/>
      <c r="K1563" s="150"/>
      <c r="L1563" s="151"/>
      <c r="M1563" s="151"/>
      <c r="N1563" s="151"/>
      <c r="O1563" s="3"/>
      <c r="P1563" s="30"/>
      <c r="Q1563" s="23"/>
      <c r="R1563" s="3"/>
      <c r="S1563" s="131"/>
    </row>
    <row r="1564" spans="1:19" ht="15" customHeight="1">
      <c r="A1564" s="29"/>
      <c r="B1564" s="30"/>
      <c r="C1564" s="30"/>
      <c r="D1564" s="149"/>
      <c r="E1564" s="149"/>
      <c r="F1564" s="149"/>
      <c r="G1564" s="149"/>
      <c r="H1564" s="149"/>
      <c r="I1564" s="149"/>
      <c r="J1564" s="149"/>
      <c r="K1564" s="150"/>
      <c r="L1564" s="151"/>
      <c r="M1564" s="151"/>
      <c r="N1564" s="151"/>
      <c r="O1564" s="3"/>
      <c r="P1564" s="30"/>
      <c r="Q1564" s="23"/>
      <c r="R1564" s="3"/>
      <c r="S1564" s="131"/>
    </row>
    <row r="1565" spans="1:19" ht="15" customHeight="1">
      <c r="A1565" s="29"/>
      <c r="B1565" s="30"/>
      <c r="C1565" s="30"/>
      <c r="D1565" s="149"/>
      <c r="E1565" s="149"/>
      <c r="F1565" s="149"/>
      <c r="G1565" s="149"/>
      <c r="H1565" s="149"/>
      <c r="I1565" s="149"/>
      <c r="J1565" s="149"/>
      <c r="K1565" s="150"/>
      <c r="L1565" s="151"/>
      <c r="M1565" s="151"/>
      <c r="N1565" s="151"/>
      <c r="O1565" s="3"/>
      <c r="P1565" s="30"/>
      <c r="Q1565" s="23"/>
      <c r="R1565" s="3"/>
      <c r="S1565" s="131"/>
    </row>
    <row r="1566" spans="1:19" ht="15" customHeight="1">
      <c r="A1566" s="29"/>
      <c r="B1566" s="30"/>
      <c r="C1566" s="30"/>
      <c r="D1566" s="149"/>
      <c r="E1566" s="149"/>
      <c r="F1566" s="149"/>
      <c r="G1566" s="149"/>
      <c r="H1566" s="149"/>
      <c r="I1566" s="149"/>
      <c r="J1566" s="149"/>
      <c r="K1566" s="150"/>
      <c r="L1566" s="151"/>
      <c r="M1566" s="151"/>
      <c r="N1566" s="151"/>
      <c r="O1566" s="3"/>
      <c r="P1566" s="30"/>
      <c r="Q1566" s="23"/>
      <c r="R1566" s="3"/>
      <c r="S1566" s="131"/>
    </row>
    <row r="1567" spans="1:19" ht="15" customHeight="1">
      <c r="A1567" s="29"/>
      <c r="B1567" s="30"/>
      <c r="C1567" s="30"/>
      <c r="D1567" s="149"/>
      <c r="E1567" s="149"/>
      <c r="F1567" s="149"/>
      <c r="G1567" s="149"/>
      <c r="H1567" s="149"/>
      <c r="I1567" s="149"/>
      <c r="J1567" s="149"/>
      <c r="K1567" s="150"/>
      <c r="L1567" s="151"/>
      <c r="M1567" s="151"/>
      <c r="N1567" s="151"/>
      <c r="O1567" s="3"/>
      <c r="P1567" s="30"/>
      <c r="Q1567" s="23"/>
      <c r="R1567" s="3"/>
      <c r="S1567" s="131"/>
    </row>
    <row r="1568" spans="1:19" ht="15" customHeight="1">
      <c r="A1568" s="29"/>
      <c r="B1568" s="30"/>
      <c r="C1568" s="30"/>
      <c r="D1568" s="149"/>
      <c r="E1568" s="149"/>
      <c r="F1568" s="149"/>
      <c r="G1568" s="149"/>
      <c r="H1568" s="149"/>
      <c r="I1568" s="149"/>
      <c r="J1568" s="149"/>
      <c r="K1568" s="150"/>
      <c r="L1568" s="151"/>
      <c r="M1568" s="151"/>
      <c r="N1568" s="151"/>
      <c r="O1568" s="3"/>
      <c r="P1568" s="30"/>
      <c r="Q1568" s="23"/>
      <c r="R1568" s="3"/>
      <c r="S1568" s="131"/>
    </row>
    <row r="1569" spans="1:19" ht="15" customHeight="1">
      <c r="A1569" s="29"/>
      <c r="B1569" s="30"/>
      <c r="C1569" s="30"/>
      <c r="D1569" s="149"/>
      <c r="E1569" s="149"/>
      <c r="F1569" s="149"/>
      <c r="G1569" s="149"/>
      <c r="H1569" s="149"/>
      <c r="I1569" s="149"/>
      <c r="J1569" s="149"/>
      <c r="K1569" s="150"/>
      <c r="L1569" s="151"/>
      <c r="M1569" s="151"/>
      <c r="N1569" s="151"/>
      <c r="O1569" s="3"/>
      <c r="P1569" s="30"/>
      <c r="Q1569" s="23"/>
      <c r="R1569" s="3"/>
      <c r="S1569" s="131"/>
    </row>
    <row r="1570" spans="1:19" ht="15" customHeight="1">
      <c r="A1570" s="29"/>
      <c r="B1570" s="30"/>
      <c r="C1570" s="30"/>
      <c r="D1570" s="149"/>
      <c r="E1570" s="149"/>
      <c r="F1570" s="149"/>
      <c r="G1570" s="149"/>
      <c r="H1570" s="149"/>
      <c r="I1570" s="149"/>
      <c r="J1570" s="149"/>
      <c r="K1570" s="150"/>
      <c r="L1570" s="151"/>
      <c r="M1570" s="151"/>
      <c r="N1570" s="151"/>
      <c r="O1570" s="3"/>
      <c r="P1570" s="30"/>
      <c r="Q1570" s="23"/>
      <c r="R1570" s="3"/>
      <c r="S1570" s="131"/>
    </row>
    <row r="1571" spans="1:19" ht="15" customHeight="1">
      <c r="A1571" s="29"/>
      <c r="B1571" s="30"/>
      <c r="C1571" s="30"/>
      <c r="D1571" s="149"/>
      <c r="E1571" s="149"/>
      <c r="F1571" s="149"/>
      <c r="G1571" s="149"/>
      <c r="H1571" s="149"/>
      <c r="I1571" s="149"/>
      <c r="J1571" s="149"/>
      <c r="K1571" s="150"/>
      <c r="L1571" s="151"/>
      <c r="M1571" s="151"/>
      <c r="N1571" s="151"/>
      <c r="O1571" s="3"/>
      <c r="P1571" s="30"/>
      <c r="Q1571" s="23"/>
      <c r="R1571" s="3"/>
      <c r="S1571" s="131"/>
    </row>
    <row r="1572" spans="1:19" ht="15" customHeight="1">
      <c r="A1572" s="29"/>
      <c r="B1572" s="30"/>
      <c r="C1572" s="30"/>
      <c r="D1572" s="149"/>
      <c r="E1572" s="149"/>
      <c r="F1572" s="149"/>
      <c r="G1572" s="149"/>
      <c r="H1572" s="149"/>
      <c r="I1572" s="149"/>
      <c r="J1572" s="149"/>
      <c r="K1572" s="150"/>
      <c r="L1572" s="151"/>
      <c r="M1572" s="151"/>
      <c r="N1572" s="151"/>
      <c r="O1572" s="3"/>
      <c r="P1572" s="30"/>
      <c r="Q1572" s="23"/>
      <c r="R1572" s="3"/>
      <c r="S1572" s="131"/>
    </row>
    <row r="1573" spans="1:19" ht="15" customHeight="1">
      <c r="A1573" s="29"/>
      <c r="B1573" s="30"/>
      <c r="C1573" s="30"/>
      <c r="D1573" s="149"/>
      <c r="E1573" s="149"/>
      <c r="F1573" s="149"/>
      <c r="G1573" s="149"/>
      <c r="H1573" s="149"/>
      <c r="I1573" s="149"/>
      <c r="J1573" s="149"/>
      <c r="K1573" s="150"/>
      <c r="L1573" s="151"/>
      <c r="M1573" s="151"/>
      <c r="N1573" s="151"/>
      <c r="O1573" s="3"/>
      <c r="P1573" s="30"/>
      <c r="Q1573" s="23"/>
      <c r="R1573" s="3"/>
      <c r="S1573" s="131"/>
    </row>
    <row r="1574" spans="1:19" ht="15" customHeight="1">
      <c r="A1574" s="29"/>
      <c r="B1574" s="30"/>
      <c r="C1574" s="30"/>
      <c r="D1574" s="149"/>
      <c r="E1574" s="149"/>
      <c r="F1574" s="149"/>
      <c r="G1574" s="149"/>
      <c r="H1574" s="149"/>
      <c r="I1574" s="149"/>
      <c r="J1574" s="149"/>
      <c r="K1574" s="150"/>
      <c r="L1574" s="151"/>
      <c r="M1574" s="151"/>
      <c r="N1574" s="151"/>
      <c r="O1574" s="3"/>
      <c r="P1574" s="30"/>
      <c r="Q1574" s="23"/>
      <c r="R1574" s="3"/>
      <c r="S1574" s="131"/>
    </row>
    <row r="1575" spans="1:19" ht="15" customHeight="1">
      <c r="A1575" s="29"/>
      <c r="B1575" s="30"/>
      <c r="C1575" s="30"/>
      <c r="D1575" s="149"/>
      <c r="E1575" s="149"/>
      <c r="F1575" s="149"/>
      <c r="G1575" s="149"/>
      <c r="H1575" s="149"/>
      <c r="I1575" s="149"/>
      <c r="J1575" s="149"/>
      <c r="K1575" s="150"/>
      <c r="L1575" s="151"/>
      <c r="M1575" s="151"/>
      <c r="N1575" s="151"/>
      <c r="O1575" s="3"/>
      <c r="P1575" s="30"/>
      <c r="Q1575" s="23"/>
      <c r="R1575" s="3"/>
      <c r="S1575" s="131"/>
    </row>
    <row r="1576" spans="1:19" ht="15" customHeight="1">
      <c r="A1576" s="29"/>
      <c r="B1576" s="30"/>
      <c r="C1576" s="30"/>
      <c r="D1576" s="149"/>
      <c r="E1576" s="149"/>
      <c r="F1576" s="149"/>
      <c r="G1576" s="149"/>
      <c r="H1576" s="149"/>
      <c r="I1576" s="149"/>
      <c r="J1576" s="149"/>
      <c r="K1576" s="150"/>
      <c r="L1576" s="151"/>
      <c r="M1576" s="151"/>
      <c r="N1576" s="151"/>
      <c r="O1576" s="3"/>
      <c r="P1576" s="30"/>
      <c r="Q1576" s="23"/>
      <c r="R1576" s="3"/>
      <c r="S1576" s="131"/>
    </row>
    <row r="1577" spans="1:19" ht="15" customHeight="1">
      <c r="A1577" s="29"/>
      <c r="B1577" s="30"/>
      <c r="C1577" s="30"/>
      <c r="D1577" s="149"/>
      <c r="E1577" s="149"/>
      <c r="F1577" s="149"/>
      <c r="G1577" s="149"/>
      <c r="H1577" s="149"/>
      <c r="I1577" s="149"/>
      <c r="J1577" s="149"/>
      <c r="K1577" s="150"/>
      <c r="L1577" s="151"/>
      <c r="M1577" s="151"/>
      <c r="N1577" s="151"/>
      <c r="O1577" s="3"/>
      <c r="P1577" s="30"/>
      <c r="Q1577" s="23"/>
      <c r="R1577" s="3"/>
      <c r="S1577" s="131"/>
    </row>
    <row r="1578" spans="1:19" ht="15" customHeight="1">
      <c r="A1578" s="29"/>
      <c r="B1578" s="30"/>
      <c r="C1578" s="30"/>
      <c r="D1578" s="149"/>
      <c r="E1578" s="149"/>
      <c r="F1578" s="149"/>
      <c r="G1578" s="149"/>
      <c r="H1578" s="149"/>
      <c r="I1578" s="149"/>
      <c r="J1578" s="149"/>
      <c r="K1578" s="150"/>
      <c r="L1578" s="151"/>
      <c r="M1578" s="151"/>
      <c r="N1578" s="151"/>
      <c r="O1578" s="3"/>
      <c r="P1578" s="30"/>
      <c r="Q1578" s="23"/>
      <c r="R1578" s="3"/>
      <c r="S1578" s="131"/>
    </row>
    <row r="1579" spans="1:19" ht="15" customHeight="1">
      <c r="A1579" s="29"/>
      <c r="B1579" s="30"/>
      <c r="C1579" s="30"/>
      <c r="D1579" s="149"/>
      <c r="E1579" s="149"/>
      <c r="F1579" s="149"/>
      <c r="G1579" s="149"/>
      <c r="H1579" s="149"/>
      <c r="I1579" s="149"/>
      <c r="J1579" s="149"/>
      <c r="K1579" s="150"/>
      <c r="L1579" s="151"/>
      <c r="M1579" s="151"/>
      <c r="N1579" s="151"/>
      <c r="O1579" s="3"/>
      <c r="P1579" s="30"/>
      <c r="Q1579" s="23"/>
      <c r="R1579" s="3"/>
      <c r="S1579" s="131"/>
    </row>
    <row r="1580" spans="1:19" ht="15" customHeight="1">
      <c r="A1580" s="29"/>
      <c r="B1580" s="30"/>
      <c r="C1580" s="30"/>
      <c r="D1580" s="149"/>
      <c r="E1580" s="149"/>
      <c r="F1580" s="149"/>
      <c r="G1580" s="149"/>
      <c r="H1580" s="149"/>
      <c r="I1580" s="149"/>
      <c r="J1580" s="149"/>
      <c r="K1580" s="150"/>
      <c r="L1580" s="151"/>
      <c r="M1580" s="151"/>
      <c r="N1580" s="151"/>
      <c r="O1580" s="3"/>
      <c r="P1580" s="30"/>
      <c r="Q1580" s="23"/>
      <c r="R1580" s="3"/>
      <c r="S1580" s="131"/>
    </row>
    <row r="1581" spans="1:19" ht="15" customHeight="1">
      <c r="A1581" s="29"/>
      <c r="B1581" s="30"/>
      <c r="C1581" s="30"/>
      <c r="D1581" s="149"/>
      <c r="E1581" s="149"/>
      <c r="F1581" s="149"/>
      <c r="G1581" s="149"/>
      <c r="H1581" s="149"/>
      <c r="I1581" s="149"/>
      <c r="J1581" s="149"/>
      <c r="K1581" s="150"/>
      <c r="L1581" s="151"/>
      <c r="M1581" s="151"/>
      <c r="N1581" s="151"/>
      <c r="O1581" s="3"/>
      <c r="P1581" s="30"/>
      <c r="Q1581" s="23"/>
      <c r="R1581" s="3"/>
      <c r="S1581" s="131"/>
    </row>
    <row r="1582" spans="1:19" ht="15" customHeight="1">
      <c r="A1582" s="29"/>
      <c r="B1582" s="30"/>
      <c r="C1582" s="30"/>
      <c r="D1582" s="149"/>
      <c r="E1582" s="149"/>
      <c r="F1582" s="149"/>
      <c r="G1582" s="149"/>
      <c r="H1582" s="149"/>
      <c r="I1582" s="149"/>
      <c r="J1582" s="149"/>
      <c r="K1582" s="150"/>
      <c r="L1582" s="151"/>
      <c r="M1582" s="151"/>
      <c r="N1582" s="151"/>
      <c r="O1582" s="3"/>
      <c r="P1582" s="30"/>
      <c r="Q1582" s="23"/>
      <c r="R1582" s="3"/>
      <c r="S1582" s="131"/>
    </row>
    <row r="1583" spans="1:19" ht="15" customHeight="1">
      <c r="A1583" s="29"/>
      <c r="B1583" s="30"/>
      <c r="C1583" s="30"/>
      <c r="D1583" s="149"/>
      <c r="E1583" s="149"/>
      <c r="F1583" s="149"/>
      <c r="G1583" s="149"/>
      <c r="H1583" s="149"/>
      <c r="I1583" s="149"/>
      <c r="J1583" s="149"/>
      <c r="K1583" s="150"/>
      <c r="L1583" s="151"/>
      <c r="M1583" s="151"/>
      <c r="N1583" s="151"/>
      <c r="O1583" s="3"/>
      <c r="P1583" s="30"/>
      <c r="Q1583" s="23"/>
      <c r="R1583" s="3"/>
      <c r="S1583" s="131"/>
    </row>
    <row r="1584" spans="1:19" ht="15" customHeight="1">
      <c r="A1584" s="29"/>
      <c r="B1584" s="30"/>
      <c r="C1584" s="30"/>
      <c r="D1584" s="149"/>
      <c r="E1584" s="149"/>
      <c r="F1584" s="149"/>
      <c r="G1584" s="149"/>
      <c r="H1584" s="149"/>
      <c r="I1584" s="149"/>
      <c r="J1584" s="149"/>
      <c r="K1584" s="150"/>
      <c r="L1584" s="151"/>
      <c r="M1584" s="151"/>
      <c r="N1584" s="151"/>
      <c r="O1584" s="3"/>
      <c r="P1584" s="30"/>
      <c r="Q1584" s="23"/>
      <c r="R1584" s="3"/>
      <c r="S1584" s="131"/>
    </row>
    <row r="1585" spans="1:19" ht="15" customHeight="1">
      <c r="A1585" s="29"/>
      <c r="B1585" s="30"/>
      <c r="C1585" s="30"/>
      <c r="D1585" s="149"/>
      <c r="E1585" s="149"/>
      <c r="F1585" s="149"/>
      <c r="G1585" s="149"/>
      <c r="H1585" s="149"/>
      <c r="I1585" s="149"/>
      <c r="J1585" s="149"/>
      <c r="K1585" s="150"/>
      <c r="L1585" s="151"/>
      <c r="M1585" s="151"/>
      <c r="N1585" s="151"/>
      <c r="O1585" s="3"/>
      <c r="P1585" s="30"/>
      <c r="Q1585" s="23"/>
      <c r="R1585" s="3"/>
      <c r="S1585" s="131"/>
    </row>
    <row r="1586" spans="1:19" ht="15" customHeight="1">
      <c r="A1586" s="29"/>
      <c r="B1586" s="30"/>
      <c r="C1586" s="30"/>
      <c r="D1586" s="149"/>
      <c r="E1586" s="149"/>
      <c r="F1586" s="149"/>
      <c r="G1586" s="149"/>
      <c r="H1586" s="149"/>
      <c r="I1586" s="149"/>
      <c r="J1586" s="149"/>
      <c r="K1586" s="150"/>
      <c r="L1586" s="151"/>
      <c r="M1586" s="151"/>
      <c r="N1586" s="151"/>
      <c r="O1586" s="3"/>
      <c r="P1586" s="30"/>
      <c r="Q1586" s="23"/>
      <c r="R1586" s="3"/>
      <c r="S1586" s="131"/>
    </row>
    <row r="1587" spans="1:19" ht="15" customHeight="1">
      <c r="A1587" s="29"/>
      <c r="B1587" s="30"/>
      <c r="C1587" s="30"/>
      <c r="D1587" s="149"/>
      <c r="E1587" s="149"/>
      <c r="F1587" s="149"/>
      <c r="G1587" s="149"/>
      <c r="H1587" s="149"/>
      <c r="I1587" s="149"/>
      <c r="J1587" s="149"/>
      <c r="K1587" s="150"/>
      <c r="L1587" s="151"/>
      <c r="M1587" s="151"/>
      <c r="N1587" s="151"/>
      <c r="O1587" s="3"/>
      <c r="P1587" s="30"/>
      <c r="Q1587" s="23"/>
      <c r="R1587" s="3"/>
      <c r="S1587" s="131"/>
    </row>
    <row r="1588" spans="1:19" ht="15" customHeight="1">
      <c r="A1588" s="29"/>
      <c r="B1588" s="30"/>
      <c r="C1588" s="30"/>
      <c r="D1588" s="149"/>
      <c r="E1588" s="149"/>
      <c r="F1588" s="149"/>
      <c r="G1588" s="149"/>
      <c r="H1588" s="149"/>
      <c r="I1588" s="149"/>
      <c r="J1588" s="149"/>
      <c r="K1588" s="150"/>
      <c r="L1588" s="151"/>
      <c r="M1588" s="151"/>
      <c r="N1588" s="151"/>
      <c r="O1588" s="3"/>
      <c r="P1588" s="30"/>
      <c r="Q1588" s="23"/>
      <c r="R1588" s="3"/>
      <c r="S1588" s="131"/>
    </row>
    <row r="1589" spans="1:19" ht="15" customHeight="1">
      <c r="A1589" s="29"/>
      <c r="B1589" s="30"/>
      <c r="C1589" s="30"/>
      <c r="D1589" s="149"/>
      <c r="E1589" s="149"/>
      <c r="F1589" s="149"/>
      <c r="G1589" s="149"/>
      <c r="H1589" s="149"/>
      <c r="I1589" s="149"/>
      <c r="J1589" s="149"/>
      <c r="K1589" s="150"/>
      <c r="L1589" s="151"/>
      <c r="M1589" s="151"/>
      <c r="N1589" s="151"/>
      <c r="O1589" s="3"/>
      <c r="P1589" s="30"/>
      <c r="Q1589" s="23"/>
      <c r="R1589" s="3"/>
      <c r="S1589" s="131"/>
    </row>
    <row r="1590" spans="1:19" ht="15" customHeight="1">
      <c r="A1590" s="29"/>
      <c r="B1590" s="30"/>
      <c r="C1590" s="30"/>
      <c r="D1590" s="149"/>
      <c r="E1590" s="149"/>
      <c r="F1590" s="149"/>
      <c r="G1590" s="149"/>
      <c r="H1590" s="149"/>
      <c r="I1590" s="149"/>
      <c r="J1590" s="149"/>
      <c r="K1590" s="150"/>
      <c r="L1590" s="151"/>
      <c r="M1590" s="151"/>
      <c r="N1590" s="151"/>
      <c r="O1590" s="3"/>
      <c r="P1590" s="30"/>
      <c r="Q1590" s="23"/>
      <c r="R1590" s="3"/>
      <c r="S1590" s="131"/>
    </row>
    <row r="1591" spans="1:19" ht="15" customHeight="1">
      <c r="A1591" s="29"/>
      <c r="B1591" s="30"/>
      <c r="C1591" s="30"/>
      <c r="D1591" s="149"/>
      <c r="E1591" s="149"/>
      <c r="F1591" s="149"/>
      <c r="G1591" s="149"/>
      <c r="H1591" s="149"/>
      <c r="I1591" s="149"/>
      <c r="J1591" s="149"/>
      <c r="K1591" s="150"/>
      <c r="L1591" s="151"/>
      <c r="M1591" s="151"/>
      <c r="N1591" s="151"/>
      <c r="O1591" s="3"/>
      <c r="P1591" s="30"/>
      <c r="Q1591" s="23"/>
      <c r="R1591" s="3"/>
      <c r="S1591" s="131"/>
    </row>
    <row r="1592" spans="1:19" ht="15" customHeight="1">
      <c r="A1592" s="29"/>
      <c r="B1592" s="30"/>
      <c r="C1592" s="30"/>
      <c r="D1592" s="149"/>
      <c r="E1592" s="149"/>
      <c r="F1592" s="149"/>
      <c r="G1592" s="149"/>
      <c r="H1592" s="149"/>
      <c r="I1592" s="149"/>
      <c r="J1592" s="149"/>
      <c r="K1592" s="150"/>
      <c r="L1592" s="151"/>
      <c r="M1592" s="151"/>
      <c r="N1592" s="151"/>
      <c r="O1592" s="3"/>
      <c r="P1592" s="30"/>
      <c r="Q1592" s="23"/>
      <c r="R1592" s="3"/>
      <c r="S1592" s="131"/>
    </row>
    <row r="1593" spans="1:19" ht="15" customHeight="1">
      <c r="A1593" s="29"/>
      <c r="B1593" s="30"/>
      <c r="C1593" s="30"/>
      <c r="D1593" s="149"/>
      <c r="E1593" s="149"/>
      <c r="F1593" s="149"/>
      <c r="G1593" s="149"/>
      <c r="H1593" s="149"/>
      <c r="I1593" s="149"/>
      <c r="J1593" s="149"/>
      <c r="K1593" s="150"/>
      <c r="L1593" s="151"/>
      <c r="M1593" s="151"/>
      <c r="N1593" s="151"/>
      <c r="O1593" s="3"/>
      <c r="P1593" s="30"/>
      <c r="Q1593" s="23"/>
      <c r="R1593" s="3"/>
      <c r="S1593" s="131"/>
    </row>
    <row r="1594" spans="1:19" ht="15" customHeight="1">
      <c r="A1594" s="29"/>
      <c r="B1594" s="30"/>
      <c r="C1594" s="30"/>
      <c r="D1594" s="149"/>
      <c r="E1594" s="149"/>
      <c r="F1594" s="149"/>
      <c r="G1594" s="149"/>
      <c r="H1594" s="149"/>
      <c r="I1594" s="149"/>
      <c r="J1594" s="149"/>
      <c r="K1594" s="150"/>
      <c r="L1594" s="151"/>
      <c r="M1594" s="151"/>
      <c r="N1594" s="151"/>
      <c r="O1594" s="3"/>
      <c r="P1594" s="30"/>
      <c r="Q1594" s="23"/>
      <c r="R1594" s="3"/>
      <c r="S1594" s="131"/>
    </row>
    <row r="1595" spans="1:19" ht="15" customHeight="1">
      <c r="A1595" s="29"/>
      <c r="B1595" s="30"/>
      <c r="C1595" s="30"/>
      <c r="D1595" s="149"/>
      <c r="E1595" s="149"/>
      <c r="F1595" s="149"/>
      <c r="G1595" s="149"/>
      <c r="H1595" s="149"/>
      <c r="I1595" s="149"/>
      <c r="J1595" s="149"/>
      <c r="K1595" s="150"/>
      <c r="L1595" s="151"/>
      <c r="M1595" s="151"/>
      <c r="N1595" s="151"/>
      <c r="O1595" s="3"/>
      <c r="P1595" s="30"/>
      <c r="Q1595" s="23"/>
      <c r="R1595" s="3"/>
      <c r="S1595" s="131"/>
    </row>
    <row r="1596" spans="1:19" ht="15" customHeight="1">
      <c r="A1596" s="29"/>
      <c r="B1596" s="30"/>
      <c r="C1596" s="30"/>
      <c r="D1596" s="149"/>
      <c r="E1596" s="149"/>
      <c r="F1596" s="149"/>
      <c r="G1596" s="149"/>
      <c r="H1596" s="149"/>
      <c r="I1596" s="149"/>
      <c r="J1596" s="149"/>
      <c r="K1596" s="150"/>
      <c r="L1596" s="151"/>
      <c r="M1596" s="151"/>
      <c r="N1596" s="151"/>
      <c r="O1596" s="3"/>
      <c r="P1596" s="30"/>
      <c r="Q1596" s="23"/>
      <c r="R1596" s="3"/>
      <c r="S1596" s="131"/>
    </row>
    <row r="1597" spans="1:19" ht="15" customHeight="1">
      <c r="A1597" s="29"/>
      <c r="B1597" s="30"/>
      <c r="C1597" s="30"/>
      <c r="D1597" s="149"/>
      <c r="E1597" s="149"/>
      <c r="F1597" s="149"/>
      <c r="G1597" s="149"/>
      <c r="H1597" s="149"/>
      <c r="I1597" s="149"/>
      <c r="J1597" s="149"/>
      <c r="K1597" s="150"/>
      <c r="L1597" s="151"/>
      <c r="M1597" s="151"/>
      <c r="N1597" s="151"/>
      <c r="O1597" s="3"/>
      <c r="P1597" s="30"/>
      <c r="Q1597" s="23"/>
      <c r="R1597" s="3"/>
      <c r="S1597" s="131"/>
    </row>
    <row r="1598" spans="1:19" ht="15" customHeight="1">
      <c r="A1598" s="29"/>
      <c r="B1598" s="30"/>
      <c r="C1598" s="30"/>
      <c r="D1598" s="149"/>
      <c r="E1598" s="149"/>
      <c r="F1598" s="149"/>
      <c r="G1598" s="149"/>
      <c r="H1598" s="149"/>
      <c r="I1598" s="149"/>
      <c r="J1598" s="149"/>
      <c r="K1598" s="150"/>
      <c r="L1598" s="151"/>
      <c r="M1598" s="151"/>
      <c r="N1598" s="151"/>
      <c r="O1598" s="3"/>
      <c r="P1598" s="30"/>
      <c r="Q1598" s="23"/>
      <c r="R1598" s="3"/>
      <c r="S1598" s="131"/>
    </row>
    <row r="1599" spans="1:19" ht="15" customHeight="1">
      <c r="A1599" s="29"/>
      <c r="B1599" s="30"/>
      <c r="C1599" s="30"/>
      <c r="D1599" s="149"/>
      <c r="E1599" s="149"/>
      <c r="F1599" s="149"/>
      <c r="G1599" s="149"/>
      <c r="H1599" s="149"/>
      <c r="I1599" s="149"/>
      <c r="J1599" s="149"/>
      <c r="K1599" s="150"/>
      <c r="L1599" s="151"/>
      <c r="M1599" s="151"/>
      <c r="N1599" s="151"/>
      <c r="O1599" s="3"/>
      <c r="P1599" s="30"/>
      <c r="Q1599" s="23"/>
      <c r="R1599" s="3"/>
      <c r="S1599" s="131"/>
    </row>
    <row r="1600" spans="1:19" ht="15" customHeight="1">
      <c r="A1600" s="29"/>
      <c r="B1600" s="30"/>
      <c r="C1600" s="30"/>
      <c r="D1600" s="149"/>
      <c r="E1600" s="149"/>
      <c r="F1600" s="149"/>
      <c r="G1600" s="149"/>
      <c r="H1600" s="149"/>
      <c r="I1600" s="149"/>
      <c r="J1600" s="149"/>
      <c r="K1600" s="150"/>
      <c r="L1600" s="151"/>
      <c r="M1600" s="151"/>
      <c r="N1600" s="151"/>
      <c r="O1600" s="3"/>
      <c r="P1600" s="30"/>
      <c r="Q1600" s="23"/>
      <c r="R1600" s="3"/>
      <c r="S1600" s="131"/>
    </row>
    <row r="1601" spans="1:19" ht="15" customHeight="1">
      <c r="A1601" s="29"/>
      <c r="B1601" s="30"/>
      <c r="C1601" s="30"/>
      <c r="D1601" s="149"/>
      <c r="E1601" s="149"/>
      <c r="F1601" s="149"/>
      <c r="G1601" s="149"/>
      <c r="H1601" s="149"/>
      <c r="I1601" s="149"/>
      <c r="J1601" s="149"/>
      <c r="K1601" s="150"/>
      <c r="L1601" s="151"/>
      <c r="M1601" s="151"/>
      <c r="N1601" s="151"/>
      <c r="O1601" s="3"/>
      <c r="P1601" s="30"/>
      <c r="Q1601" s="23"/>
      <c r="R1601" s="3"/>
      <c r="S1601" s="131"/>
    </row>
    <row r="1602" spans="1:19" ht="15" customHeight="1">
      <c r="A1602" s="29"/>
      <c r="B1602" s="30"/>
      <c r="C1602" s="30"/>
      <c r="D1602" s="149"/>
      <c r="E1602" s="149"/>
      <c r="F1602" s="149"/>
      <c r="G1602" s="149"/>
      <c r="H1602" s="149"/>
      <c r="I1602" s="149"/>
      <c r="J1602" s="149"/>
      <c r="K1602" s="150"/>
      <c r="L1602" s="151"/>
      <c r="M1602" s="151"/>
      <c r="N1602" s="151"/>
      <c r="O1602" s="3"/>
      <c r="P1602" s="30"/>
      <c r="Q1602" s="23"/>
      <c r="R1602" s="3"/>
      <c r="S1602" s="131"/>
    </row>
    <row r="1603" spans="1:19" ht="15" customHeight="1">
      <c r="A1603" s="29"/>
      <c r="B1603" s="30"/>
      <c r="C1603" s="30"/>
      <c r="D1603" s="149"/>
      <c r="E1603" s="149"/>
      <c r="F1603" s="149"/>
      <c r="G1603" s="149"/>
      <c r="H1603" s="149"/>
      <c r="I1603" s="149"/>
      <c r="J1603" s="149"/>
      <c r="K1603" s="150"/>
      <c r="L1603" s="151"/>
      <c r="M1603" s="151"/>
      <c r="N1603" s="151"/>
      <c r="O1603" s="3"/>
      <c r="P1603" s="30"/>
      <c r="Q1603" s="23"/>
      <c r="R1603" s="3"/>
      <c r="S1603" s="131"/>
    </row>
    <row r="1604" spans="1:19" ht="15" customHeight="1">
      <c r="A1604" s="29"/>
      <c r="B1604" s="30"/>
      <c r="C1604" s="30"/>
      <c r="D1604" s="149"/>
      <c r="E1604" s="149"/>
      <c r="F1604" s="149"/>
      <c r="G1604" s="149"/>
      <c r="H1604" s="149"/>
      <c r="I1604" s="149"/>
      <c r="J1604" s="149"/>
      <c r="K1604" s="150"/>
      <c r="L1604" s="151"/>
      <c r="M1604" s="151"/>
      <c r="N1604" s="151"/>
      <c r="O1604" s="3"/>
      <c r="P1604" s="30"/>
      <c r="Q1604" s="23"/>
      <c r="R1604" s="3"/>
      <c r="S1604" s="131"/>
    </row>
    <row r="1605" spans="1:19" ht="15" customHeight="1">
      <c r="A1605" s="29"/>
      <c r="B1605" s="30"/>
      <c r="C1605" s="30"/>
      <c r="D1605" s="149"/>
      <c r="E1605" s="149"/>
      <c r="F1605" s="149"/>
      <c r="G1605" s="149"/>
      <c r="H1605" s="149"/>
      <c r="I1605" s="149"/>
      <c r="J1605" s="149"/>
      <c r="K1605" s="150"/>
      <c r="L1605" s="151"/>
      <c r="M1605" s="151"/>
      <c r="N1605" s="151"/>
      <c r="O1605" s="3"/>
      <c r="P1605" s="30"/>
      <c r="Q1605" s="23"/>
      <c r="R1605" s="3"/>
      <c r="S1605" s="131"/>
    </row>
    <row r="1606" spans="1:19" ht="15" customHeight="1">
      <c r="A1606" s="29"/>
      <c r="B1606" s="30"/>
      <c r="C1606" s="30"/>
      <c r="D1606" s="149"/>
      <c r="E1606" s="149"/>
      <c r="F1606" s="149"/>
      <c r="G1606" s="149"/>
      <c r="H1606" s="149"/>
      <c r="I1606" s="149"/>
      <c r="J1606" s="149"/>
      <c r="K1606" s="150"/>
      <c r="L1606" s="151"/>
      <c r="M1606" s="151"/>
      <c r="N1606" s="151"/>
      <c r="O1606" s="3"/>
      <c r="P1606" s="30"/>
      <c r="Q1606" s="23"/>
      <c r="R1606" s="3"/>
      <c r="S1606" s="131"/>
    </row>
    <row r="1607" spans="1:19" ht="15" customHeight="1">
      <c r="A1607" s="29"/>
      <c r="B1607" s="30"/>
      <c r="C1607" s="30"/>
      <c r="D1607" s="149"/>
      <c r="E1607" s="149"/>
      <c r="F1607" s="149"/>
      <c r="G1607" s="149"/>
      <c r="H1607" s="149"/>
      <c r="I1607" s="149"/>
      <c r="J1607" s="149"/>
      <c r="K1607" s="150"/>
      <c r="L1607" s="151"/>
      <c r="M1607" s="151"/>
      <c r="N1607" s="151"/>
      <c r="O1607" s="3"/>
      <c r="P1607" s="30"/>
      <c r="Q1607" s="23"/>
      <c r="R1607" s="3"/>
      <c r="S1607" s="131"/>
    </row>
    <row r="1608" spans="1:19" ht="15" customHeight="1">
      <c r="A1608" s="29"/>
      <c r="B1608" s="30"/>
      <c r="C1608" s="30"/>
      <c r="D1608" s="149"/>
      <c r="E1608" s="149"/>
      <c r="F1608" s="149"/>
      <c r="G1608" s="149"/>
      <c r="H1608" s="149"/>
      <c r="I1608" s="149"/>
      <c r="J1608" s="149"/>
      <c r="K1608" s="150"/>
      <c r="L1608" s="151"/>
      <c r="M1608" s="151"/>
      <c r="N1608" s="151"/>
      <c r="O1608" s="3"/>
      <c r="P1608" s="30"/>
      <c r="Q1608" s="23"/>
      <c r="R1608" s="3"/>
      <c r="S1608" s="131"/>
    </row>
    <row r="1609" spans="1:19" ht="15" customHeight="1">
      <c r="A1609" s="29"/>
      <c r="B1609" s="30"/>
      <c r="C1609" s="30"/>
      <c r="D1609" s="149"/>
      <c r="E1609" s="149"/>
      <c r="F1609" s="149"/>
      <c r="G1609" s="149"/>
      <c r="H1609" s="149"/>
      <c r="I1609" s="149"/>
      <c r="J1609" s="149"/>
      <c r="K1609" s="150"/>
      <c r="L1609" s="151"/>
      <c r="M1609" s="151"/>
      <c r="N1609" s="151"/>
      <c r="O1609" s="3"/>
      <c r="P1609" s="30"/>
      <c r="Q1609" s="23"/>
      <c r="R1609" s="3"/>
      <c r="S1609" s="131"/>
    </row>
    <row r="1610" spans="1:19" ht="15" customHeight="1">
      <c r="A1610" s="29"/>
      <c r="B1610" s="30"/>
      <c r="C1610" s="30"/>
      <c r="D1610" s="149"/>
      <c r="E1610" s="149"/>
      <c r="F1610" s="149"/>
      <c r="G1610" s="149"/>
      <c r="H1610" s="149"/>
      <c r="I1610" s="149"/>
      <c r="J1610" s="149"/>
      <c r="K1610" s="150"/>
      <c r="L1610" s="151"/>
      <c r="M1610" s="151"/>
      <c r="N1610" s="151"/>
      <c r="O1610" s="3"/>
      <c r="P1610" s="30"/>
      <c r="Q1610" s="23"/>
      <c r="R1610" s="3"/>
      <c r="S1610" s="131"/>
    </row>
    <row r="1611" spans="1:19" ht="15" customHeight="1">
      <c r="A1611" s="29"/>
      <c r="B1611" s="30"/>
      <c r="C1611" s="30"/>
      <c r="D1611" s="149"/>
      <c r="E1611" s="149"/>
      <c r="F1611" s="149"/>
      <c r="G1611" s="149"/>
      <c r="H1611" s="149"/>
      <c r="I1611" s="149"/>
      <c r="J1611" s="149"/>
      <c r="K1611" s="150"/>
      <c r="L1611" s="151"/>
      <c r="M1611" s="151"/>
      <c r="N1611" s="151"/>
      <c r="O1611" s="3"/>
      <c r="P1611" s="30"/>
      <c r="Q1611" s="23"/>
      <c r="R1611" s="3"/>
      <c r="S1611" s="131"/>
    </row>
    <row r="1612" spans="1:19" ht="15" customHeight="1">
      <c r="A1612" s="29"/>
      <c r="B1612" s="30"/>
      <c r="C1612" s="30"/>
      <c r="D1612" s="149"/>
      <c r="E1612" s="149"/>
      <c r="F1612" s="149"/>
      <c r="G1612" s="149"/>
      <c r="H1612" s="149"/>
      <c r="I1612" s="149"/>
      <c r="J1612" s="149"/>
      <c r="K1612" s="150"/>
      <c r="L1612" s="151"/>
      <c r="M1612" s="151"/>
      <c r="N1612" s="151"/>
      <c r="O1612" s="3"/>
      <c r="P1612" s="30"/>
      <c r="Q1612" s="23"/>
      <c r="R1612" s="3"/>
      <c r="S1612" s="131"/>
    </row>
    <row r="1613" spans="1:19" ht="15" customHeight="1">
      <c r="A1613" s="29"/>
      <c r="B1613" s="30"/>
      <c r="C1613" s="30"/>
      <c r="D1613" s="149"/>
      <c r="E1613" s="149"/>
      <c r="F1613" s="149"/>
      <c r="G1613" s="149"/>
      <c r="H1613" s="149"/>
      <c r="I1613" s="149"/>
      <c r="J1613" s="149"/>
      <c r="K1613" s="150"/>
      <c r="L1613" s="151"/>
      <c r="M1613" s="151"/>
      <c r="N1613" s="151"/>
      <c r="O1613" s="3"/>
      <c r="P1613" s="30"/>
      <c r="Q1613" s="23"/>
      <c r="R1613" s="3"/>
      <c r="S1613" s="131"/>
    </row>
    <row r="1614" spans="1:19" ht="15" customHeight="1">
      <c r="A1614" s="29"/>
      <c r="B1614" s="30"/>
      <c r="C1614" s="30"/>
      <c r="D1614" s="149"/>
      <c r="E1614" s="149"/>
      <c r="F1614" s="149"/>
      <c r="G1614" s="149"/>
      <c r="H1614" s="149"/>
      <c r="I1614" s="149"/>
      <c r="J1614" s="149"/>
      <c r="K1614" s="150"/>
      <c r="L1614" s="151"/>
      <c r="M1614" s="151"/>
      <c r="N1614" s="151"/>
      <c r="O1614" s="3"/>
      <c r="P1614" s="30"/>
      <c r="Q1614" s="23"/>
      <c r="R1614" s="3"/>
      <c r="S1614" s="131"/>
    </row>
    <row r="1615" spans="1:19" ht="15" customHeight="1">
      <c r="A1615" s="29"/>
      <c r="B1615" s="30"/>
      <c r="C1615" s="30"/>
      <c r="D1615" s="149"/>
      <c r="E1615" s="149"/>
      <c r="F1615" s="149"/>
      <c r="G1615" s="149"/>
      <c r="H1615" s="149"/>
      <c r="I1615" s="149"/>
      <c r="J1615" s="149"/>
      <c r="K1615" s="150"/>
      <c r="L1615" s="151"/>
      <c r="M1615" s="151"/>
      <c r="N1615" s="151"/>
      <c r="O1615" s="3"/>
      <c r="P1615" s="30"/>
      <c r="Q1615" s="23"/>
      <c r="R1615" s="3"/>
      <c r="S1615" s="131"/>
    </row>
    <row r="1616" spans="1:19" ht="15" customHeight="1">
      <c r="A1616" s="29"/>
      <c r="B1616" s="30"/>
      <c r="C1616" s="30"/>
      <c r="D1616" s="149"/>
      <c r="E1616" s="149"/>
      <c r="F1616" s="149"/>
      <c r="G1616" s="149"/>
      <c r="H1616" s="149"/>
      <c r="I1616" s="149"/>
      <c r="J1616" s="149"/>
      <c r="K1616" s="150"/>
      <c r="L1616" s="151"/>
      <c r="M1616" s="151"/>
      <c r="N1616" s="151"/>
      <c r="O1616" s="3"/>
      <c r="P1616" s="30"/>
      <c r="Q1616" s="23"/>
      <c r="R1616" s="3"/>
      <c r="S1616" s="131"/>
    </row>
    <row r="1617" spans="1:19" ht="15" customHeight="1">
      <c r="A1617" s="29"/>
      <c r="B1617" s="30"/>
      <c r="C1617" s="30"/>
      <c r="D1617" s="149"/>
      <c r="E1617" s="149"/>
      <c r="F1617" s="149"/>
      <c r="G1617" s="149"/>
      <c r="H1617" s="149"/>
      <c r="I1617" s="149"/>
      <c r="J1617" s="149"/>
      <c r="K1617" s="150"/>
      <c r="L1617" s="151"/>
      <c r="M1617" s="151"/>
      <c r="N1617" s="151"/>
      <c r="O1617" s="3"/>
      <c r="P1617" s="30"/>
      <c r="Q1617" s="23"/>
      <c r="R1617" s="3"/>
      <c r="S1617" s="131"/>
    </row>
    <row r="1618" spans="1:19" ht="15" customHeight="1">
      <c r="A1618" s="29"/>
      <c r="B1618" s="30"/>
      <c r="C1618" s="30"/>
      <c r="D1618" s="149"/>
      <c r="E1618" s="149"/>
      <c r="F1618" s="149"/>
      <c r="G1618" s="149"/>
      <c r="H1618" s="149"/>
      <c r="I1618" s="149"/>
      <c r="J1618" s="149"/>
      <c r="K1618" s="150"/>
      <c r="L1618" s="151"/>
      <c r="M1618" s="151"/>
      <c r="N1618" s="151"/>
      <c r="O1618" s="3"/>
      <c r="P1618" s="30"/>
      <c r="Q1618" s="23"/>
      <c r="R1618" s="3"/>
      <c r="S1618" s="131"/>
    </row>
    <row r="1619" spans="1:19" ht="15" customHeight="1">
      <c r="A1619" s="29"/>
      <c r="B1619" s="30"/>
      <c r="C1619" s="30"/>
      <c r="D1619" s="149"/>
      <c r="E1619" s="149"/>
      <c r="F1619" s="149"/>
      <c r="G1619" s="149"/>
      <c r="H1619" s="149"/>
      <c r="I1619" s="149"/>
      <c r="J1619" s="149"/>
      <c r="K1619" s="150"/>
      <c r="L1619" s="151"/>
      <c r="M1619" s="151"/>
      <c r="N1619" s="151"/>
      <c r="O1619" s="3"/>
      <c r="P1619" s="30"/>
      <c r="Q1619" s="23"/>
      <c r="R1619" s="3"/>
      <c r="S1619" s="131"/>
    </row>
    <row r="1620" spans="1:19" ht="15" customHeight="1">
      <c r="A1620" s="29"/>
      <c r="B1620" s="30"/>
      <c r="C1620" s="30"/>
      <c r="D1620" s="149"/>
      <c r="E1620" s="149"/>
      <c r="F1620" s="149"/>
      <c r="G1620" s="149"/>
      <c r="H1620" s="149"/>
      <c r="I1620" s="149"/>
      <c r="J1620" s="149"/>
      <c r="K1620" s="150"/>
      <c r="L1620" s="151"/>
      <c r="M1620" s="151"/>
      <c r="N1620" s="151"/>
      <c r="O1620" s="3"/>
      <c r="P1620" s="30"/>
      <c r="Q1620" s="23"/>
      <c r="R1620" s="3"/>
      <c r="S1620" s="131"/>
    </row>
    <row r="1621" spans="1:19" ht="15" customHeight="1">
      <c r="A1621" s="29"/>
      <c r="B1621" s="30"/>
      <c r="C1621" s="30"/>
      <c r="D1621" s="149"/>
      <c r="E1621" s="149"/>
      <c r="F1621" s="149"/>
      <c r="G1621" s="149"/>
      <c r="H1621" s="149"/>
      <c r="I1621" s="149"/>
      <c r="J1621" s="149"/>
      <c r="K1621" s="150"/>
      <c r="L1621" s="151"/>
      <c r="M1621" s="151"/>
      <c r="N1621" s="151"/>
      <c r="O1621" s="3"/>
      <c r="P1621" s="30"/>
      <c r="Q1621" s="23"/>
      <c r="R1621" s="3"/>
      <c r="S1621" s="131"/>
    </row>
    <row r="1622" spans="1:19" ht="15" customHeight="1">
      <c r="A1622" s="29"/>
      <c r="B1622" s="30"/>
      <c r="C1622" s="30"/>
      <c r="D1622" s="149"/>
      <c r="E1622" s="149"/>
      <c r="F1622" s="149"/>
      <c r="G1622" s="149"/>
      <c r="H1622" s="149"/>
      <c r="I1622" s="149"/>
      <c r="J1622" s="149"/>
      <c r="K1622" s="150"/>
      <c r="L1622" s="151"/>
      <c r="M1622" s="151"/>
      <c r="N1622" s="151"/>
      <c r="O1622" s="3"/>
      <c r="P1622" s="30"/>
      <c r="Q1622" s="23"/>
      <c r="R1622" s="3"/>
      <c r="S1622" s="131"/>
    </row>
    <row r="1623" spans="1:19" ht="15" customHeight="1">
      <c r="A1623" s="29"/>
      <c r="B1623" s="30"/>
      <c r="C1623" s="30"/>
      <c r="D1623" s="149"/>
      <c r="E1623" s="149"/>
      <c r="F1623" s="149"/>
      <c r="G1623" s="149"/>
      <c r="H1623" s="149"/>
      <c r="I1623" s="149"/>
      <c r="J1623" s="149"/>
      <c r="K1623" s="150"/>
      <c r="L1623" s="151"/>
      <c r="M1623" s="151"/>
      <c r="N1623" s="151"/>
      <c r="O1623" s="3"/>
      <c r="P1623" s="30"/>
      <c r="Q1623" s="23"/>
      <c r="R1623" s="3"/>
      <c r="S1623" s="131"/>
    </row>
    <row r="1624" spans="1:19" ht="15" customHeight="1">
      <c r="A1624" s="29"/>
      <c r="B1624" s="30"/>
      <c r="C1624" s="30"/>
      <c r="D1624" s="149"/>
      <c r="E1624" s="149"/>
      <c r="F1624" s="149"/>
      <c r="G1624" s="149"/>
      <c r="H1624" s="149"/>
      <c r="I1624" s="149"/>
      <c r="J1624" s="149"/>
      <c r="K1624" s="150"/>
      <c r="L1624" s="151"/>
      <c r="M1624" s="151"/>
      <c r="N1624" s="151"/>
      <c r="O1624" s="3"/>
      <c r="P1624" s="30"/>
      <c r="Q1624" s="23"/>
      <c r="R1624" s="3"/>
      <c r="S1624" s="131"/>
    </row>
    <row r="1625" spans="1:19" ht="15" customHeight="1">
      <c r="A1625" s="29"/>
      <c r="B1625" s="30"/>
      <c r="C1625" s="30"/>
      <c r="D1625" s="149"/>
      <c r="E1625" s="149"/>
      <c r="F1625" s="149"/>
      <c r="G1625" s="149"/>
      <c r="H1625" s="149"/>
      <c r="I1625" s="149"/>
      <c r="J1625" s="149"/>
      <c r="K1625" s="150"/>
      <c r="L1625" s="151"/>
      <c r="M1625" s="151"/>
      <c r="N1625" s="151"/>
      <c r="O1625" s="3"/>
      <c r="P1625" s="30"/>
      <c r="Q1625" s="23"/>
      <c r="R1625" s="3"/>
      <c r="S1625" s="131"/>
    </row>
    <row r="1626" spans="1:19" ht="15" customHeight="1">
      <c r="A1626" s="29"/>
      <c r="B1626" s="30"/>
      <c r="C1626" s="30"/>
      <c r="D1626" s="149"/>
      <c r="E1626" s="149"/>
      <c r="F1626" s="149"/>
      <c r="G1626" s="149"/>
      <c r="H1626" s="149"/>
      <c r="I1626" s="149"/>
      <c r="J1626" s="149"/>
      <c r="K1626" s="150"/>
      <c r="L1626" s="151"/>
      <c r="M1626" s="151"/>
      <c r="N1626" s="151"/>
      <c r="O1626" s="3"/>
      <c r="P1626" s="30"/>
      <c r="Q1626" s="23"/>
      <c r="R1626" s="3"/>
      <c r="S1626" s="131"/>
    </row>
    <row r="1627" spans="1:19" ht="15" customHeight="1">
      <c r="A1627" s="29"/>
      <c r="B1627" s="30"/>
      <c r="C1627" s="30"/>
      <c r="D1627" s="149"/>
      <c r="E1627" s="149"/>
      <c r="F1627" s="149"/>
      <c r="G1627" s="149"/>
      <c r="H1627" s="149"/>
      <c r="I1627" s="149"/>
      <c r="J1627" s="149"/>
      <c r="K1627" s="150"/>
      <c r="L1627" s="151"/>
      <c r="M1627" s="151"/>
      <c r="N1627" s="151"/>
      <c r="O1627" s="3"/>
      <c r="P1627" s="30"/>
      <c r="Q1627" s="23"/>
      <c r="R1627" s="3"/>
      <c r="S1627" s="131"/>
    </row>
    <row r="1628" spans="1:19" ht="15" customHeight="1">
      <c r="A1628" s="29"/>
      <c r="B1628" s="30"/>
      <c r="C1628" s="30"/>
      <c r="D1628" s="149"/>
      <c r="E1628" s="149"/>
      <c r="F1628" s="149"/>
      <c r="G1628" s="149"/>
      <c r="H1628" s="149"/>
      <c r="I1628" s="149"/>
      <c r="J1628" s="149"/>
      <c r="K1628" s="150"/>
      <c r="L1628" s="151"/>
      <c r="M1628" s="151"/>
      <c r="N1628" s="151"/>
      <c r="O1628" s="3"/>
      <c r="P1628" s="30"/>
      <c r="Q1628" s="23"/>
      <c r="R1628" s="3"/>
      <c r="S1628" s="131"/>
    </row>
    <row r="1629" spans="1:19" ht="15" customHeight="1">
      <c r="A1629" s="29"/>
      <c r="B1629" s="30"/>
      <c r="C1629" s="30"/>
      <c r="D1629" s="149"/>
      <c r="E1629" s="149"/>
      <c r="F1629" s="149"/>
      <c r="G1629" s="149"/>
      <c r="H1629" s="149"/>
      <c r="I1629" s="149"/>
      <c r="J1629" s="149"/>
      <c r="K1629" s="150"/>
      <c r="L1629" s="151"/>
      <c r="M1629" s="151"/>
      <c r="N1629" s="151"/>
      <c r="O1629" s="3"/>
      <c r="P1629" s="30"/>
      <c r="Q1629" s="23"/>
      <c r="R1629" s="3"/>
      <c r="S1629" s="131"/>
    </row>
    <row r="1630" spans="1:19" ht="15" customHeight="1">
      <c r="A1630" s="29"/>
      <c r="B1630" s="30"/>
      <c r="C1630" s="30"/>
      <c r="D1630" s="149"/>
      <c r="E1630" s="149"/>
      <c r="F1630" s="149"/>
      <c r="G1630" s="149"/>
      <c r="H1630" s="149"/>
      <c r="I1630" s="149"/>
      <c r="J1630" s="149"/>
      <c r="K1630" s="150"/>
      <c r="L1630" s="151"/>
      <c r="M1630" s="151"/>
      <c r="N1630" s="151"/>
      <c r="O1630" s="3"/>
      <c r="P1630" s="30"/>
      <c r="Q1630" s="23"/>
      <c r="R1630" s="3"/>
      <c r="S1630" s="131"/>
    </row>
    <row r="1631" spans="1:19" ht="15" customHeight="1">
      <c r="A1631" s="29"/>
      <c r="B1631" s="30"/>
      <c r="C1631" s="30"/>
      <c r="D1631" s="149"/>
      <c r="E1631" s="149"/>
      <c r="F1631" s="149"/>
      <c r="G1631" s="149"/>
      <c r="H1631" s="149"/>
      <c r="I1631" s="149"/>
      <c r="J1631" s="149"/>
      <c r="K1631" s="150"/>
      <c r="L1631" s="151"/>
      <c r="M1631" s="151"/>
      <c r="N1631" s="151"/>
      <c r="O1631" s="3"/>
      <c r="P1631" s="30"/>
      <c r="Q1631" s="23"/>
      <c r="R1631" s="3"/>
      <c r="S1631" s="131"/>
    </row>
    <row r="1632" spans="1:19" ht="15" customHeight="1">
      <c r="A1632" s="29"/>
      <c r="B1632" s="30"/>
      <c r="C1632" s="30"/>
      <c r="D1632" s="149"/>
      <c r="E1632" s="149"/>
      <c r="F1632" s="149"/>
      <c r="G1632" s="149"/>
      <c r="H1632" s="149"/>
      <c r="I1632" s="149"/>
      <c r="J1632" s="149"/>
      <c r="K1632" s="150"/>
      <c r="L1632" s="151"/>
      <c r="M1632" s="151"/>
      <c r="N1632" s="151"/>
      <c r="O1632" s="3"/>
      <c r="P1632" s="30"/>
      <c r="Q1632" s="23"/>
      <c r="R1632" s="3"/>
      <c r="S1632" s="131"/>
    </row>
    <row r="1633" spans="1:19" ht="15" customHeight="1">
      <c r="A1633" s="29"/>
      <c r="B1633" s="30"/>
      <c r="C1633" s="30"/>
      <c r="D1633" s="149"/>
      <c r="E1633" s="149"/>
      <c r="F1633" s="149"/>
      <c r="G1633" s="149"/>
      <c r="H1633" s="149"/>
      <c r="I1633" s="149"/>
      <c r="J1633" s="149"/>
      <c r="K1633" s="150"/>
      <c r="L1633" s="151"/>
      <c r="M1633" s="151"/>
      <c r="N1633" s="151"/>
      <c r="O1633" s="3"/>
      <c r="P1633" s="30"/>
      <c r="Q1633" s="23"/>
      <c r="R1633" s="3"/>
      <c r="S1633" s="131"/>
    </row>
    <row r="1634" spans="1:19" ht="15" customHeight="1">
      <c r="A1634" s="29"/>
      <c r="B1634" s="30"/>
      <c r="C1634" s="30"/>
      <c r="D1634" s="149"/>
      <c r="E1634" s="149"/>
      <c r="F1634" s="149"/>
      <c r="G1634" s="149"/>
      <c r="H1634" s="149"/>
      <c r="I1634" s="149"/>
      <c r="J1634" s="149"/>
      <c r="K1634" s="150"/>
      <c r="L1634" s="151"/>
      <c r="M1634" s="151"/>
      <c r="N1634" s="151"/>
      <c r="O1634" s="3"/>
      <c r="P1634" s="30"/>
      <c r="Q1634" s="23"/>
      <c r="R1634" s="3"/>
      <c r="S1634" s="131"/>
    </row>
    <row r="1635" spans="1:19" ht="15" customHeight="1">
      <c r="A1635" s="29"/>
      <c r="B1635" s="30"/>
      <c r="C1635" s="30"/>
      <c r="D1635" s="149"/>
      <c r="E1635" s="149"/>
      <c r="F1635" s="149"/>
      <c r="G1635" s="149"/>
      <c r="H1635" s="149"/>
      <c r="I1635" s="149"/>
      <c r="J1635" s="149"/>
      <c r="K1635" s="150"/>
      <c r="L1635" s="151"/>
      <c r="M1635" s="151"/>
      <c r="N1635" s="151"/>
      <c r="O1635" s="3"/>
      <c r="P1635" s="30"/>
      <c r="Q1635" s="23"/>
      <c r="R1635" s="3"/>
      <c r="S1635" s="131"/>
    </row>
    <row r="1636" spans="1:19" ht="15" customHeight="1">
      <c r="A1636" s="29"/>
      <c r="B1636" s="30"/>
      <c r="C1636" s="30"/>
      <c r="D1636" s="149"/>
      <c r="E1636" s="149"/>
      <c r="F1636" s="149"/>
      <c r="G1636" s="149"/>
      <c r="H1636" s="149"/>
      <c r="I1636" s="149"/>
      <c r="J1636" s="149"/>
      <c r="K1636" s="150"/>
      <c r="L1636" s="151"/>
      <c r="M1636" s="151"/>
      <c r="N1636" s="151"/>
      <c r="O1636" s="3"/>
      <c r="P1636" s="30"/>
      <c r="Q1636" s="23"/>
      <c r="R1636" s="3"/>
      <c r="S1636" s="131"/>
    </row>
    <row r="1637" spans="1:19" ht="15" customHeight="1">
      <c r="A1637" s="29"/>
      <c r="B1637" s="30"/>
      <c r="C1637" s="30"/>
      <c r="D1637" s="149"/>
      <c r="E1637" s="149"/>
      <c r="F1637" s="149"/>
      <c r="G1637" s="149"/>
      <c r="H1637" s="149"/>
      <c r="I1637" s="149"/>
      <c r="J1637" s="149"/>
      <c r="K1637" s="150"/>
      <c r="L1637" s="151"/>
      <c r="M1637" s="151"/>
      <c r="N1637" s="151"/>
      <c r="O1637" s="3"/>
      <c r="P1637" s="30"/>
      <c r="Q1637" s="23"/>
      <c r="R1637" s="3"/>
      <c r="S1637" s="131"/>
    </row>
    <row r="1638" spans="1:19" ht="15" customHeight="1">
      <c r="A1638" s="29"/>
      <c r="B1638" s="30"/>
      <c r="C1638" s="30"/>
      <c r="D1638" s="149"/>
      <c r="E1638" s="149"/>
      <c r="F1638" s="149"/>
      <c r="G1638" s="149"/>
      <c r="H1638" s="149"/>
      <c r="I1638" s="149"/>
      <c r="J1638" s="149"/>
      <c r="K1638" s="150"/>
      <c r="L1638" s="151"/>
      <c r="M1638" s="151"/>
      <c r="N1638" s="151"/>
      <c r="O1638" s="3"/>
      <c r="P1638" s="30"/>
      <c r="Q1638" s="23"/>
      <c r="R1638" s="3"/>
      <c r="S1638" s="131"/>
    </row>
    <row r="1639" spans="1:19" ht="15" customHeight="1">
      <c r="A1639" s="29"/>
      <c r="B1639" s="30"/>
      <c r="C1639" s="30"/>
      <c r="D1639" s="149"/>
      <c r="E1639" s="149"/>
      <c r="F1639" s="149"/>
      <c r="G1639" s="149"/>
      <c r="H1639" s="149"/>
      <c r="I1639" s="149"/>
      <c r="J1639" s="149"/>
      <c r="K1639" s="150"/>
      <c r="L1639" s="151"/>
      <c r="M1639" s="151"/>
      <c r="N1639" s="151"/>
      <c r="O1639" s="3"/>
      <c r="P1639" s="30"/>
      <c r="Q1639" s="23"/>
      <c r="R1639" s="3"/>
      <c r="S1639" s="131"/>
    </row>
    <row r="1640" spans="1:19" ht="15" customHeight="1">
      <c r="A1640" s="29"/>
      <c r="B1640" s="30"/>
      <c r="C1640" s="30"/>
      <c r="D1640" s="149"/>
      <c r="E1640" s="149"/>
      <c r="F1640" s="149"/>
      <c r="G1640" s="149"/>
      <c r="H1640" s="149"/>
      <c r="I1640" s="149"/>
      <c r="J1640" s="149"/>
      <c r="K1640" s="150"/>
      <c r="L1640" s="151"/>
      <c r="M1640" s="151"/>
      <c r="N1640" s="151"/>
      <c r="O1640" s="3"/>
      <c r="P1640" s="30"/>
      <c r="Q1640" s="23"/>
      <c r="R1640" s="3"/>
      <c r="S1640" s="131"/>
    </row>
    <row r="1641" spans="1:19" ht="15" customHeight="1">
      <c r="A1641" s="29"/>
      <c r="B1641" s="30"/>
      <c r="C1641" s="30"/>
      <c r="D1641" s="149"/>
      <c r="E1641" s="149"/>
      <c r="F1641" s="149"/>
      <c r="G1641" s="149"/>
      <c r="H1641" s="149"/>
      <c r="I1641" s="149"/>
      <c r="J1641" s="149"/>
      <c r="K1641" s="150"/>
      <c r="L1641" s="151"/>
      <c r="M1641" s="151"/>
      <c r="N1641" s="151"/>
      <c r="O1641" s="3"/>
      <c r="P1641" s="30"/>
      <c r="Q1641" s="23"/>
      <c r="R1641" s="3"/>
      <c r="S1641" s="131"/>
    </row>
    <row r="1642" spans="1:19" ht="15" customHeight="1">
      <c r="A1642" s="29"/>
      <c r="B1642" s="30"/>
      <c r="C1642" s="30"/>
      <c r="D1642" s="149"/>
      <c r="E1642" s="149"/>
      <c r="F1642" s="149"/>
      <c r="G1642" s="149"/>
      <c r="H1642" s="149"/>
      <c r="I1642" s="149"/>
      <c r="J1642" s="149"/>
      <c r="K1642" s="150"/>
      <c r="L1642" s="151"/>
      <c r="M1642" s="151"/>
      <c r="N1642" s="151"/>
      <c r="O1642" s="3"/>
      <c r="P1642" s="30"/>
      <c r="Q1642" s="23"/>
      <c r="R1642" s="3"/>
      <c r="S1642" s="131"/>
    </row>
    <row r="1643" spans="1:19" ht="15" customHeight="1">
      <c r="A1643" s="29"/>
      <c r="B1643" s="30"/>
      <c r="C1643" s="30"/>
      <c r="D1643" s="149"/>
      <c r="E1643" s="149"/>
      <c r="F1643" s="149"/>
      <c r="G1643" s="149"/>
      <c r="H1643" s="149"/>
      <c r="I1643" s="149"/>
      <c r="J1643" s="149"/>
      <c r="K1643" s="150"/>
      <c r="L1643" s="151"/>
      <c r="M1643" s="151"/>
      <c r="N1643" s="151"/>
      <c r="O1643" s="3"/>
      <c r="P1643" s="30"/>
      <c r="Q1643" s="23"/>
      <c r="R1643" s="3"/>
      <c r="S1643" s="131"/>
    </row>
    <row r="1644" spans="1:19" ht="15" customHeight="1">
      <c r="A1644" s="29"/>
      <c r="B1644" s="30"/>
      <c r="C1644" s="30"/>
      <c r="D1644" s="149"/>
      <c r="E1644" s="149"/>
      <c r="F1644" s="149"/>
      <c r="G1644" s="149"/>
      <c r="H1644" s="149"/>
      <c r="I1644" s="149"/>
      <c r="J1644" s="149"/>
      <c r="K1644" s="150"/>
      <c r="L1644" s="151"/>
      <c r="M1644" s="151"/>
      <c r="N1644" s="151"/>
      <c r="O1644" s="3"/>
      <c r="P1644" s="30"/>
      <c r="Q1644" s="23"/>
      <c r="R1644" s="3"/>
      <c r="S1644" s="131"/>
    </row>
    <row r="1645" spans="1:19" ht="15" customHeight="1">
      <c r="A1645" s="29"/>
      <c r="B1645" s="30"/>
      <c r="C1645" s="30"/>
      <c r="D1645" s="149"/>
      <c r="E1645" s="149"/>
      <c r="F1645" s="149"/>
      <c r="G1645" s="149"/>
      <c r="H1645" s="149"/>
      <c r="I1645" s="149"/>
      <c r="J1645" s="149"/>
      <c r="K1645" s="150"/>
      <c r="L1645" s="151"/>
      <c r="M1645" s="151"/>
      <c r="N1645" s="151"/>
      <c r="O1645" s="3"/>
      <c r="P1645" s="30"/>
      <c r="Q1645" s="23"/>
      <c r="R1645" s="3"/>
      <c r="S1645" s="131"/>
    </row>
    <row r="1646" spans="1:19" ht="15" customHeight="1">
      <c r="A1646" s="29"/>
      <c r="B1646" s="30"/>
      <c r="C1646" s="30"/>
      <c r="D1646" s="149"/>
      <c r="E1646" s="149"/>
      <c r="F1646" s="149"/>
      <c r="G1646" s="149"/>
      <c r="H1646" s="149"/>
      <c r="I1646" s="149"/>
      <c r="J1646" s="149"/>
      <c r="K1646" s="150"/>
      <c r="L1646" s="151"/>
      <c r="M1646" s="151"/>
      <c r="N1646" s="151"/>
      <c r="O1646" s="3"/>
      <c r="P1646" s="30"/>
      <c r="Q1646" s="23"/>
      <c r="R1646" s="3"/>
      <c r="S1646" s="131"/>
    </row>
    <row r="1647" spans="1:19" ht="15" customHeight="1">
      <c r="A1647" s="29"/>
      <c r="B1647" s="30"/>
      <c r="C1647" s="30"/>
      <c r="D1647" s="149"/>
      <c r="E1647" s="149"/>
      <c r="F1647" s="149"/>
      <c r="G1647" s="149"/>
      <c r="H1647" s="149"/>
      <c r="I1647" s="149"/>
      <c r="J1647" s="149"/>
      <c r="K1647" s="150"/>
      <c r="L1647" s="151"/>
      <c r="M1647" s="151"/>
      <c r="N1647" s="151"/>
      <c r="O1647" s="3"/>
      <c r="P1647" s="30"/>
      <c r="Q1647" s="23"/>
      <c r="R1647" s="3"/>
      <c r="S1647" s="131"/>
    </row>
    <row r="1648" spans="1:19" ht="15" customHeight="1">
      <c r="A1648" s="29"/>
      <c r="B1648" s="30"/>
      <c r="C1648" s="30"/>
      <c r="D1648" s="149"/>
      <c r="E1648" s="149"/>
      <c r="F1648" s="149"/>
      <c r="G1648" s="149"/>
      <c r="H1648" s="149"/>
      <c r="I1648" s="149"/>
      <c r="J1648" s="149"/>
      <c r="K1648" s="150"/>
      <c r="L1648" s="151"/>
      <c r="M1648" s="151"/>
      <c r="N1648" s="151"/>
      <c r="O1648" s="3"/>
      <c r="P1648" s="30"/>
      <c r="Q1648" s="23"/>
      <c r="R1648" s="3"/>
      <c r="S1648" s="131"/>
    </row>
    <row r="1649" spans="1:19" ht="15" customHeight="1">
      <c r="A1649" s="29"/>
      <c r="B1649" s="30"/>
      <c r="C1649" s="30"/>
      <c r="D1649" s="149"/>
      <c r="E1649" s="149"/>
      <c r="F1649" s="149"/>
      <c r="G1649" s="149"/>
      <c r="H1649" s="149"/>
      <c r="I1649" s="149"/>
      <c r="J1649" s="149"/>
      <c r="K1649" s="150"/>
      <c r="L1649" s="151"/>
      <c r="M1649" s="151"/>
      <c r="N1649" s="151"/>
      <c r="O1649" s="3"/>
      <c r="P1649" s="30"/>
      <c r="Q1649" s="23"/>
      <c r="R1649" s="3"/>
      <c r="S1649" s="131"/>
    </row>
    <row r="1650" spans="1:19" ht="15" customHeight="1">
      <c r="A1650" s="29"/>
      <c r="B1650" s="30"/>
      <c r="C1650" s="30"/>
      <c r="D1650" s="149"/>
      <c r="E1650" s="149"/>
      <c r="F1650" s="149"/>
      <c r="G1650" s="149"/>
      <c r="H1650" s="149"/>
      <c r="I1650" s="149"/>
      <c r="J1650" s="149"/>
      <c r="K1650" s="150"/>
      <c r="L1650" s="151"/>
      <c r="M1650" s="151"/>
      <c r="N1650" s="151"/>
      <c r="O1650" s="3"/>
      <c r="P1650" s="30"/>
      <c r="Q1650" s="23"/>
      <c r="R1650" s="3"/>
      <c r="S1650" s="131"/>
    </row>
    <row r="1651" spans="1:19" ht="15" customHeight="1">
      <c r="A1651" s="29"/>
      <c r="B1651" s="30"/>
      <c r="C1651" s="30"/>
      <c r="D1651" s="149"/>
      <c r="E1651" s="149"/>
      <c r="F1651" s="149"/>
      <c r="G1651" s="149"/>
      <c r="H1651" s="149"/>
      <c r="I1651" s="149"/>
      <c r="J1651" s="149"/>
      <c r="K1651" s="150"/>
      <c r="L1651" s="151"/>
      <c r="M1651" s="151"/>
      <c r="N1651" s="151"/>
      <c r="O1651" s="3"/>
      <c r="P1651" s="30"/>
      <c r="Q1651" s="23"/>
      <c r="R1651" s="3"/>
      <c r="S1651" s="131"/>
    </row>
    <row r="1652" spans="1:19" ht="15" customHeight="1">
      <c r="A1652" s="29"/>
      <c r="B1652" s="30"/>
      <c r="C1652" s="30"/>
      <c r="D1652" s="149"/>
      <c r="E1652" s="149"/>
      <c r="F1652" s="149"/>
      <c r="G1652" s="149"/>
      <c r="H1652" s="149"/>
      <c r="I1652" s="149"/>
      <c r="J1652" s="149"/>
      <c r="K1652" s="150"/>
      <c r="L1652" s="151"/>
      <c r="M1652" s="151"/>
      <c r="N1652" s="151"/>
      <c r="O1652" s="3"/>
      <c r="P1652" s="30"/>
      <c r="Q1652" s="23"/>
      <c r="R1652" s="3"/>
      <c r="S1652" s="131"/>
    </row>
    <row r="1653" spans="1:19" ht="15" customHeight="1">
      <c r="A1653" s="29"/>
      <c r="B1653" s="30"/>
      <c r="C1653" s="30"/>
      <c r="D1653" s="149"/>
      <c r="E1653" s="149"/>
      <c r="F1653" s="149"/>
      <c r="G1653" s="149"/>
      <c r="H1653" s="149"/>
      <c r="I1653" s="149"/>
      <c r="J1653" s="149"/>
      <c r="K1653" s="150"/>
      <c r="L1653" s="151"/>
      <c r="M1653" s="151"/>
      <c r="N1653" s="151"/>
      <c r="O1653" s="3"/>
      <c r="P1653" s="30"/>
      <c r="Q1653" s="23"/>
      <c r="R1653" s="3"/>
      <c r="S1653" s="131"/>
    </row>
    <row r="1654" spans="1:19" ht="15" customHeight="1">
      <c r="A1654" s="29"/>
      <c r="B1654" s="30"/>
      <c r="C1654" s="30"/>
      <c r="D1654" s="149"/>
      <c r="E1654" s="149"/>
      <c r="F1654" s="149"/>
      <c r="G1654" s="149"/>
      <c r="H1654" s="149"/>
      <c r="I1654" s="149"/>
      <c r="J1654" s="149"/>
      <c r="K1654" s="150"/>
      <c r="L1654" s="151"/>
      <c r="M1654" s="151"/>
      <c r="N1654" s="151"/>
      <c r="O1654" s="3"/>
      <c r="P1654" s="30"/>
      <c r="Q1654" s="23"/>
      <c r="R1654" s="3"/>
      <c r="S1654" s="131"/>
    </row>
    <row r="1655" spans="1:19" ht="15" customHeight="1">
      <c r="A1655" s="29"/>
      <c r="B1655" s="30"/>
      <c r="C1655" s="30"/>
      <c r="D1655" s="149"/>
      <c r="E1655" s="149"/>
      <c r="F1655" s="149"/>
      <c r="G1655" s="149"/>
      <c r="H1655" s="149"/>
      <c r="I1655" s="149"/>
      <c r="J1655" s="149"/>
      <c r="K1655" s="150"/>
      <c r="L1655" s="151"/>
      <c r="M1655" s="151"/>
      <c r="N1655" s="151"/>
      <c r="O1655" s="3"/>
      <c r="P1655" s="30"/>
      <c r="Q1655" s="23"/>
      <c r="R1655" s="3"/>
      <c r="S1655" s="131"/>
    </row>
    <row r="1656" spans="1:19" ht="15" customHeight="1">
      <c r="A1656" s="29"/>
      <c r="B1656" s="30"/>
      <c r="C1656" s="30"/>
      <c r="D1656" s="149"/>
      <c r="E1656" s="149"/>
      <c r="F1656" s="149"/>
      <c r="G1656" s="149"/>
      <c r="H1656" s="149"/>
      <c r="I1656" s="149"/>
      <c r="J1656" s="149"/>
      <c r="K1656" s="150"/>
      <c r="L1656" s="151"/>
      <c r="M1656" s="151"/>
      <c r="N1656" s="151"/>
      <c r="O1656" s="3"/>
      <c r="P1656" s="30"/>
      <c r="Q1656" s="23"/>
      <c r="R1656" s="3"/>
      <c r="S1656" s="131"/>
    </row>
    <row r="1657" spans="1:19" ht="15" customHeight="1">
      <c r="A1657" s="29"/>
      <c r="B1657" s="30"/>
      <c r="C1657" s="30"/>
      <c r="D1657" s="149"/>
      <c r="E1657" s="149"/>
      <c r="F1657" s="149"/>
      <c r="G1657" s="149"/>
      <c r="H1657" s="149"/>
      <c r="I1657" s="149"/>
      <c r="J1657" s="149"/>
      <c r="K1657" s="150"/>
      <c r="L1657" s="151"/>
      <c r="M1657" s="151"/>
      <c r="N1657" s="151"/>
      <c r="O1657" s="3"/>
      <c r="P1657" s="30"/>
      <c r="Q1657" s="23"/>
      <c r="R1657" s="3"/>
      <c r="S1657" s="131"/>
    </row>
    <row r="1658" spans="1:19" ht="15" customHeight="1">
      <c r="A1658" s="29"/>
      <c r="B1658" s="30"/>
      <c r="C1658" s="30"/>
      <c r="D1658" s="149"/>
      <c r="E1658" s="149"/>
      <c r="F1658" s="149"/>
      <c r="G1658" s="149"/>
      <c r="H1658" s="149"/>
      <c r="I1658" s="149"/>
      <c r="J1658" s="149"/>
      <c r="K1658" s="150"/>
      <c r="L1658" s="151"/>
      <c r="M1658" s="151"/>
      <c r="N1658" s="151"/>
      <c r="O1658" s="3"/>
      <c r="P1658" s="30"/>
      <c r="Q1658" s="23"/>
      <c r="R1658" s="3"/>
      <c r="S1658" s="131"/>
    </row>
    <row r="1659" spans="1:19" ht="15" customHeight="1">
      <c r="A1659" s="29"/>
      <c r="B1659" s="30"/>
      <c r="C1659" s="30"/>
      <c r="D1659" s="149"/>
      <c r="E1659" s="149"/>
      <c r="F1659" s="149"/>
      <c r="G1659" s="149"/>
      <c r="H1659" s="149"/>
      <c r="I1659" s="149"/>
      <c r="J1659" s="149"/>
      <c r="K1659" s="150"/>
      <c r="L1659" s="151"/>
      <c r="M1659" s="151"/>
      <c r="N1659" s="151"/>
      <c r="O1659" s="3"/>
      <c r="P1659" s="30"/>
      <c r="Q1659" s="23"/>
      <c r="R1659" s="3"/>
      <c r="S1659" s="131"/>
    </row>
    <row r="1660" spans="1:19" ht="15" customHeight="1">
      <c r="A1660" s="29"/>
      <c r="B1660" s="30"/>
      <c r="C1660" s="30"/>
      <c r="D1660" s="149"/>
      <c r="E1660" s="149"/>
      <c r="F1660" s="149"/>
      <c r="G1660" s="149"/>
      <c r="H1660" s="149"/>
      <c r="I1660" s="149"/>
      <c r="J1660" s="149"/>
      <c r="K1660" s="150"/>
      <c r="L1660" s="151"/>
      <c r="M1660" s="151"/>
      <c r="N1660" s="151"/>
      <c r="O1660" s="3"/>
      <c r="P1660" s="30"/>
      <c r="Q1660" s="23"/>
      <c r="R1660" s="3"/>
      <c r="S1660" s="131"/>
    </row>
    <row r="1661" spans="1:19" ht="15" customHeight="1">
      <c r="A1661" s="29"/>
      <c r="B1661" s="30"/>
      <c r="C1661" s="30"/>
      <c r="D1661" s="149"/>
      <c r="E1661" s="149"/>
      <c r="F1661" s="149"/>
      <c r="G1661" s="149"/>
      <c r="H1661" s="149"/>
      <c r="I1661" s="149"/>
      <c r="J1661" s="149"/>
      <c r="K1661" s="150"/>
      <c r="L1661" s="151"/>
      <c r="M1661" s="151"/>
      <c r="N1661" s="151"/>
      <c r="O1661" s="3"/>
      <c r="P1661" s="30"/>
      <c r="Q1661" s="23"/>
      <c r="R1661" s="3"/>
      <c r="S1661" s="131"/>
    </row>
    <row r="1662" spans="1:19" ht="15" customHeight="1">
      <c r="A1662" s="29"/>
      <c r="B1662" s="30"/>
      <c r="C1662" s="30"/>
      <c r="D1662" s="149"/>
      <c r="E1662" s="149"/>
      <c r="F1662" s="149"/>
      <c r="G1662" s="149"/>
      <c r="H1662" s="149"/>
      <c r="I1662" s="149"/>
      <c r="J1662" s="149"/>
      <c r="K1662" s="150"/>
      <c r="L1662" s="151"/>
      <c r="M1662" s="151"/>
      <c r="N1662" s="151"/>
      <c r="O1662" s="3"/>
      <c r="P1662" s="30"/>
      <c r="Q1662" s="23"/>
      <c r="R1662" s="3"/>
      <c r="S1662" s="131"/>
    </row>
    <row r="1663" spans="1:19" ht="15" customHeight="1">
      <c r="A1663" s="29"/>
      <c r="B1663" s="30"/>
      <c r="C1663" s="30"/>
      <c r="D1663" s="149"/>
      <c r="E1663" s="149"/>
      <c r="F1663" s="149"/>
      <c r="G1663" s="149"/>
      <c r="H1663" s="149"/>
      <c r="I1663" s="149"/>
      <c r="J1663" s="149"/>
      <c r="K1663" s="150"/>
      <c r="L1663" s="151"/>
      <c r="M1663" s="151"/>
      <c r="N1663" s="151"/>
      <c r="O1663" s="3"/>
      <c r="P1663" s="30"/>
      <c r="Q1663" s="23"/>
      <c r="R1663" s="3"/>
      <c r="S1663" s="131"/>
    </row>
    <row r="1664" spans="1:19" ht="15" customHeight="1">
      <c r="A1664" s="29"/>
      <c r="B1664" s="30"/>
      <c r="C1664" s="30"/>
      <c r="D1664" s="149"/>
      <c r="E1664" s="149"/>
      <c r="F1664" s="149"/>
      <c r="G1664" s="149"/>
      <c r="H1664" s="149"/>
      <c r="I1664" s="149"/>
      <c r="J1664" s="149"/>
      <c r="K1664" s="150"/>
      <c r="L1664" s="151"/>
      <c r="M1664" s="151"/>
      <c r="N1664" s="151"/>
      <c r="O1664" s="3"/>
      <c r="P1664" s="30"/>
      <c r="Q1664" s="23"/>
      <c r="R1664" s="3"/>
      <c r="S1664" s="131"/>
    </row>
    <row r="1665" spans="1:19" ht="15" customHeight="1">
      <c r="A1665" s="29"/>
      <c r="B1665" s="30"/>
      <c r="C1665" s="30"/>
      <c r="D1665" s="149"/>
      <c r="E1665" s="149"/>
      <c r="F1665" s="149"/>
      <c r="G1665" s="149"/>
      <c r="H1665" s="149"/>
      <c r="I1665" s="149"/>
      <c r="J1665" s="149"/>
      <c r="K1665" s="150"/>
      <c r="L1665" s="151"/>
      <c r="M1665" s="151"/>
      <c r="N1665" s="151"/>
      <c r="O1665" s="3"/>
      <c r="P1665" s="30"/>
      <c r="Q1665" s="23"/>
      <c r="R1665" s="3"/>
      <c r="S1665" s="131"/>
    </row>
    <row r="1666" spans="1:19" ht="15" customHeight="1">
      <c r="A1666" s="29"/>
      <c r="B1666" s="30"/>
      <c r="C1666" s="30"/>
      <c r="D1666" s="149"/>
      <c r="E1666" s="149"/>
      <c r="F1666" s="149"/>
      <c r="G1666" s="149"/>
      <c r="H1666" s="149"/>
      <c r="I1666" s="149"/>
      <c r="J1666" s="149"/>
      <c r="K1666" s="150"/>
      <c r="L1666" s="151"/>
      <c r="M1666" s="151"/>
      <c r="N1666" s="151"/>
      <c r="O1666" s="3"/>
      <c r="P1666" s="30"/>
      <c r="Q1666" s="23"/>
      <c r="R1666" s="3"/>
      <c r="S1666" s="131"/>
    </row>
    <row r="1667" spans="1:19" ht="15" customHeight="1">
      <c r="A1667" s="29"/>
      <c r="B1667" s="30"/>
      <c r="C1667" s="30"/>
      <c r="D1667" s="149"/>
      <c r="E1667" s="149"/>
      <c r="F1667" s="149"/>
      <c r="G1667" s="149"/>
      <c r="H1667" s="149"/>
      <c r="I1667" s="149"/>
      <c r="J1667" s="149"/>
      <c r="K1667" s="150"/>
      <c r="L1667" s="151"/>
      <c r="M1667" s="151"/>
      <c r="N1667" s="151"/>
      <c r="O1667" s="3"/>
      <c r="P1667" s="30"/>
      <c r="Q1667" s="23"/>
      <c r="R1667" s="3"/>
      <c r="S1667" s="131"/>
    </row>
    <row r="1668" spans="1:19" ht="15" customHeight="1">
      <c r="A1668" s="29"/>
      <c r="B1668" s="30"/>
      <c r="C1668" s="30"/>
      <c r="D1668" s="149"/>
      <c r="E1668" s="149"/>
      <c r="F1668" s="149"/>
      <c r="G1668" s="149"/>
      <c r="H1668" s="149"/>
      <c r="I1668" s="149"/>
      <c r="J1668" s="149"/>
      <c r="K1668" s="150"/>
      <c r="L1668" s="151"/>
      <c r="M1668" s="151"/>
      <c r="N1668" s="151"/>
      <c r="O1668" s="3"/>
      <c r="P1668" s="30"/>
      <c r="Q1668" s="23"/>
      <c r="R1668" s="3"/>
      <c r="S1668" s="131"/>
    </row>
    <row r="1669" spans="1:19" ht="15" customHeight="1">
      <c r="A1669" s="29"/>
      <c r="B1669" s="30"/>
      <c r="C1669" s="30"/>
      <c r="D1669" s="149"/>
      <c r="E1669" s="149"/>
      <c r="F1669" s="149"/>
      <c r="G1669" s="149"/>
      <c r="H1669" s="149"/>
      <c r="I1669" s="149"/>
      <c r="J1669" s="149"/>
      <c r="K1669" s="150"/>
      <c r="L1669" s="151"/>
      <c r="M1669" s="151"/>
      <c r="N1669" s="151"/>
      <c r="O1669" s="3"/>
      <c r="P1669" s="30"/>
      <c r="Q1669" s="23"/>
      <c r="R1669" s="3"/>
      <c r="S1669" s="131"/>
    </row>
    <row r="1670" spans="1:19" ht="15" customHeight="1">
      <c r="A1670" s="29"/>
      <c r="B1670" s="30"/>
      <c r="C1670" s="30"/>
      <c r="D1670" s="149"/>
      <c r="E1670" s="149"/>
      <c r="F1670" s="149"/>
      <c r="G1670" s="149"/>
      <c r="H1670" s="149"/>
      <c r="I1670" s="149"/>
      <c r="J1670" s="149"/>
      <c r="K1670" s="150"/>
      <c r="L1670" s="151"/>
      <c r="M1670" s="151"/>
      <c r="N1670" s="151"/>
      <c r="O1670" s="3"/>
      <c r="P1670" s="30"/>
      <c r="Q1670" s="23"/>
      <c r="R1670" s="3"/>
      <c r="S1670" s="131"/>
    </row>
    <row r="1671" spans="1:19" ht="15" customHeight="1">
      <c r="A1671" s="29"/>
      <c r="B1671" s="30"/>
      <c r="C1671" s="30"/>
      <c r="D1671" s="149"/>
      <c r="E1671" s="149"/>
      <c r="F1671" s="149"/>
      <c r="G1671" s="149"/>
      <c r="H1671" s="149"/>
      <c r="I1671" s="149"/>
      <c r="J1671" s="149"/>
      <c r="K1671" s="150"/>
      <c r="L1671" s="151"/>
      <c r="M1671" s="151"/>
      <c r="N1671" s="151"/>
      <c r="O1671" s="3"/>
      <c r="P1671" s="30"/>
      <c r="Q1671" s="23"/>
      <c r="R1671" s="3"/>
      <c r="S1671" s="131"/>
    </row>
    <row r="1672" spans="1:19" ht="15" customHeight="1">
      <c r="A1672" s="29"/>
      <c r="B1672" s="30"/>
      <c r="C1672" s="30"/>
      <c r="D1672" s="149"/>
      <c r="E1672" s="149"/>
      <c r="F1672" s="149"/>
      <c r="G1672" s="149"/>
      <c r="H1672" s="149"/>
      <c r="I1672" s="149"/>
      <c r="J1672" s="149"/>
      <c r="K1672" s="150"/>
      <c r="L1672" s="151"/>
      <c r="M1672" s="151"/>
      <c r="N1672" s="151"/>
      <c r="O1672" s="3"/>
      <c r="P1672" s="30"/>
      <c r="Q1672" s="23"/>
      <c r="R1672" s="3"/>
      <c r="S1672" s="131"/>
    </row>
    <row r="1673" spans="1:19" ht="15" customHeight="1">
      <c r="A1673" s="29"/>
      <c r="B1673" s="30"/>
      <c r="C1673" s="30"/>
      <c r="D1673" s="149"/>
      <c r="E1673" s="149"/>
      <c r="F1673" s="149"/>
      <c r="G1673" s="149"/>
      <c r="H1673" s="149"/>
      <c r="I1673" s="149"/>
      <c r="J1673" s="149"/>
      <c r="K1673" s="150"/>
      <c r="L1673" s="151"/>
      <c r="M1673" s="151"/>
      <c r="N1673" s="151"/>
      <c r="O1673" s="3"/>
      <c r="P1673" s="30"/>
      <c r="Q1673" s="23"/>
      <c r="R1673" s="3"/>
      <c r="S1673" s="131"/>
    </row>
    <row r="1674" spans="1:19" ht="15" customHeight="1">
      <c r="A1674" s="29"/>
      <c r="B1674" s="30"/>
      <c r="C1674" s="30"/>
      <c r="D1674" s="149"/>
      <c r="E1674" s="149"/>
      <c r="F1674" s="149"/>
      <c r="G1674" s="149"/>
      <c r="H1674" s="149"/>
      <c r="I1674" s="149"/>
      <c r="J1674" s="149"/>
      <c r="K1674" s="150"/>
      <c r="L1674" s="151"/>
      <c r="M1674" s="151"/>
      <c r="N1674" s="151"/>
      <c r="O1674" s="3"/>
      <c r="P1674" s="30"/>
      <c r="Q1674" s="23"/>
      <c r="R1674" s="3"/>
      <c r="S1674" s="131"/>
    </row>
    <row r="1675" spans="1:19" ht="15" customHeight="1">
      <c r="A1675" s="29"/>
      <c r="B1675" s="30"/>
      <c r="C1675" s="30"/>
      <c r="D1675" s="149"/>
      <c r="E1675" s="149"/>
      <c r="F1675" s="149"/>
      <c r="G1675" s="149"/>
      <c r="H1675" s="149"/>
      <c r="I1675" s="149"/>
      <c r="J1675" s="149"/>
      <c r="K1675" s="150"/>
      <c r="L1675" s="151"/>
      <c r="M1675" s="151"/>
      <c r="N1675" s="151"/>
      <c r="O1675" s="3"/>
      <c r="P1675" s="30"/>
      <c r="Q1675" s="23"/>
      <c r="R1675" s="3"/>
      <c r="S1675" s="131"/>
    </row>
    <row r="1676" spans="1:19" ht="15" customHeight="1">
      <c r="A1676" s="29"/>
      <c r="B1676" s="30"/>
      <c r="C1676" s="30"/>
      <c r="D1676" s="149"/>
      <c r="E1676" s="149"/>
      <c r="F1676" s="149"/>
      <c r="G1676" s="149"/>
      <c r="H1676" s="149"/>
      <c r="I1676" s="149"/>
      <c r="J1676" s="149"/>
      <c r="K1676" s="150"/>
      <c r="L1676" s="151"/>
      <c r="M1676" s="151"/>
      <c r="N1676" s="151"/>
      <c r="O1676" s="3"/>
      <c r="P1676" s="30"/>
      <c r="Q1676" s="23"/>
      <c r="R1676" s="3"/>
      <c r="S1676" s="131"/>
    </row>
    <row r="1677" spans="1:19" ht="15" customHeight="1">
      <c r="A1677" s="29"/>
      <c r="B1677" s="30"/>
      <c r="C1677" s="30"/>
      <c r="D1677" s="149"/>
      <c r="E1677" s="149"/>
      <c r="F1677" s="149"/>
      <c r="G1677" s="149"/>
      <c r="H1677" s="149"/>
      <c r="I1677" s="149"/>
      <c r="J1677" s="149"/>
      <c r="K1677" s="150"/>
      <c r="L1677" s="151"/>
      <c r="M1677" s="151"/>
      <c r="N1677" s="151"/>
      <c r="O1677" s="3"/>
      <c r="P1677" s="30"/>
      <c r="Q1677" s="23"/>
      <c r="R1677" s="3"/>
      <c r="S1677" s="131"/>
    </row>
    <row r="1678" spans="1:19" ht="15" customHeight="1">
      <c r="A1678" s="29"/>
      <c r="B1678" s="30"/>
      <c r="C1678" s="30"/>
      <c r="D1678" s="149"/>
      <c r="E1678" s="149"/>
      <c r="F1678" s="149"/>
      <c r="G1678" s="149"/>
      <c r="H1678" s="149"/>
      <c r="I1678" s="149"/>
      <c r="J1678" s="149"/>
      <c r="K1678" s="150"/>
      <c r="L1678" s="151"/>
      <c r="M1678" s="151"/>
      <c r="N1678" s="151"/>
      <c r="O1678" s="3"/>
      <c r="P1678" s="30"/>
      <c r="Q1678" s="23"/>
      <c r="R1678" s="3"/>
      <c r="S1678" s="131"/>
    </row>
    <row r="1679" spans="1:19" ht="15" customHeight="1">
      <c r="A1679" s="29"/>
      <c r="B1679" s="30"/>
      <c r="C1679" s="30"/>
      <c r="D1679" s="149"/>
      <c r="E1679" s="149"/>
      <c r="F1679" s="149"/>
      <c r="G1679" s="149"/>
      <c r="H1679" s="149"/>
      <c r="I1679" s="149"/>
      <c r="J1679" s="149"/>
      <c r="K1679" s="150"/>
      <c r="L1679" s="151"/>
      <c r="M1679" s="151"/>
      <c r="N1679" s="151"/>
      <c r="O1679" s="3"/>
      <c r="P1679" s="30"/>
      <c r="Q1679" s="23"/>
      <c r="R1679" s="3"/>
      <c r="S1679" s="131"/>
    </row>
    <row r="1680" spans="1:19" ht="15" customHeight="1">
      <c r="A1680" s="29"/>
      <c r="B1680" s="30"/>
      <c r="C1680" s="30"/>
      <c r="D1680" s="149"/>
      <c r="E1680" s="149"/>
      <c r="F1680" s="149"/>
      <c r="G1680" s="149"/>
      <c r="H1680" s="149"/>
      <c r="I1680" s="149"/>
      <c r="J1680" s="149"/>
      <c r="K1680" s="150"/>
      <c r="L1680" s="151"/>
      <c r="M1680" s="151"/>
      <c r="N1680" s="151"/>
      <c r="O1680" s="3"/>
      <c r="P1680" s="30"/>
      <c r="Q1680" s="23"/>
      <c r="R1680" s="3"/>
      <c r="S1680" s="131"/>
    </row>
    <row r="1681" spans="1:19" ht="15" customHeight="1">
      <c r="A1681" s="29"/>
      <c r="B1681" s="30"/>
      <c r="C1681" s="30"/>
      <c r="D1681" s="149"/>
      <c r="E1681" s="149"/>
      <c r="F1681" s="149"/>
      <c r="G1681" s="149"/>
      <c r="H1681" s="149"/>
      <c r="I1681" s="149"/>
      <c r="J1681" s="149"/>
      <c r="K1681" s="150"/>
      <c r="L1681" s="151"/>
      <c r="M1681" s="151"/>
      <c r="N1681" s="151"/>
      <c r="O1681" s="3"/>
      <c r="P1681" s="30"/>
      <c r="Q1681" s="23"/>
      <c r="R1681" s="3"/>
      <c r="S1681" s="131"/>
    </row>
    <row r="1682" spans="1:19" ht="15" customHeight="1">
      <c r="A1682" s="29"/>
      <c r="B1682" s="30"/>
      <c r="C1682" s="30"/>
      <c r="D1682" s="149"/>
      <c r="E1682" s="149"/>
      <c r="F1682" s="149"/>
      <c r="G1682" s="149"/>
      <c r="H1682" s="149"/>
      <c r="I1682" s="149"/>
      <c r="J1682" s="149"/>
      <c r="K1682" s="150"/>
      <c r="L1682" s="151"/>
      <c r="M1682" s="151"/>
      <c r="N1682" s="151"/>
      <c r="O1682" s="3"/>
      <c r="P1682" s="30"/>
      <c r="Q1682" s="23"/>
      <c r="R1682" s="3"/>
      <c r="S1682" s="131"/>
    </row>
    <row r="1683" spans="1:19" ht="15" customHeight="1">
      <c r="A1683" s="29"/>
      <c r="B1683" s="30"/>
      <c r="C1683" s="30"/>
      <c r="D1683" s="149"/>
      <c r="E1683" s="149"/>
      <c r="F1683" s="149"/>
      <c r="G1683" s="149"/>
      <c r="H1683" s="149"/>
      <c r="I1683" s="149"/>
      <c r="J1683" s="149"/>
      <c r="K1683" s="150"/>
      <c r="L1683" s="151"/>
      <c r="M1683" s="151"/>
      <c r="N1683" s="151"/>
      <c r="O1683" s="3"/>
      <c r="P1683" s="30"/>
      <c r="Q1683" s="23"/>
      <c r="R1683" s="3"/>
      <c r="S1683" s="131"/>
    </row>
    <row r="1684" spans="1:19" ht="15" customHeight="1">
      <c r="A1684" s="29"/>
      <c r="B1684" s="30"/>
      <c r="C1684" s="30"/>
      <c r="D1684" s="149"/>
      <c r="E1684" s="149"/>
      <c r="F1684" s="149"/>
      <c r="G1684" s="149"/>
      <c r="H1684" s="149"/>
      <c r="I1684" s="149"/>
      <c r="J1684" s="149"/>
      <c r="K1684" s="150"/>
      <c r="L1684" s="151"/>
      <c r="M1684" s="151"/>
      <c r="N1684" s="151"/>
      <c r="O1684" s="3"/>
      <c r="P1684" s="30"/>
      <c r="Q1684" s="23"/>
      <c r="R1684" s="3"/>
      <c r="S1684" s="131"/>
    </row>
    <row r="1685" spans="1:19" ht="15" customHeight="1">
      <c r="A1685" s="29"/>
      <c r="B1685" s="30"/>
      <c r="C1685" s="30"/>
      <c r="D1685" s="149"/>
      <c r="E1685" s="149"/>
      <c r="F1685" s="149"/>
      <c r="G1685" s="149"/>
      <c r="H1685" s="149"/>
      <c r="I1685" s="149"/>
      <c r="J1685" s="149"/>
      <c r="K1685" s="150"/>
      <c r="L1685" s="151"/>
      <c r="M1685" s="151"/>
      <c r="N1685" s="151"/>
      <c r="O1685" s="3"/>
      <c r="P1685" s="30"/>
      <c r="Q1685" s="23"/>
      <c r="R1685" s="3"/>
      <c r="S1685" s="131"/>
    </row>
    <row r="1686" spans="1:19" ht="15" customHeight="1">
      <c r="A1686" s="29"/>
      <c r="B1686" s="30"/>
      <c r="C1686" s="30"/>
      <c r="D1686" s="149"/>
      <c r="E1686" s="149"/>
      <c r="F1686" s="149"/>
      <c r="G1686" s="149"/>
      <c r="H1686" s="149"/>
      <c r="I1686" s="149"/>
      <c r="J1686" s="149"/>
      <c r="K1686" s="150"/>
      <c r="L1686" s="151"/>
      <c r="M1686" s="151"/>
      <c r="N1686" s="151"/>
      <c r="O1686" s="3"/>
      <c r="P1686" s="30"/>
      <c r="Q1686" s="23"/>
      <c r="R1686" s="3"/>
      <c r="S1686" s="131"/>
    </row>
    <row r="1687" spans="1:19" ht="15" customHeight="1">
      <c r="A1687" s="29"/>
      <c r="B1687" s="30"/>
      <c r="C1687" s="30"/>
      <c r="D1687" s="149"/>
      <c r="E1687" s="149"/>
      <c r="F1687" s="149"/>
      <c r="G1687" s="149"/>
      <c r="H1687" s="149"/>
      <c r="I1687" s="149"/>
      <c r="J1687" s="149"/>
      <c r="K1687" s="150"/>
      <c r="L1687" s="151"/>
      <c r="M1687" s="151"/>
      <c r="N1687" s="151"/>
      <c r="O1687" s="3"/>
      <c r="P1687" s="30"/>
      <c r="Q1687" s="23"/>
      <c r="R1687" s="3"/>
      <c r="S1687" s="131"/>
    </row>
    <row r="1688" spans="1:19" ht="15" customHeight="1">
      <c r="A1688" s="29"/>
      <c r="B1688" s="30"/>
      <c r="C1688" s="30"/>
      <c r="D1688" s="149"/>
      <c r="E1688" s="149"/>
      <c r="F1688" s="149"/>
      <c r="G1688" s="149"/>
      <c r="H1688" s="149"/>
      <c r="I1688" s="149"/>
      <c r="J1688" s="149"/>
      <c r="K1688" s="150"/>
      <c r="L1688" s="151"/>
      <c r="M1688" s="151"/>
      <c r="N1688" s="151"/>
      <c r="O1688" s="3"/>
      <c r="P1688" s="30"/>
      <c r="Q1688" s="23"/>
      <c r="R1688" s="3"/>
      <c r="S1688" s="131"/>
    </row>
    <row r="1689" spans="1:19" ht="15" customHeight="1">
      <c r="A1689" s="29"/>
      <c r="B1689" s="30"/>
      <c r="C1689" s="30"/>
      <c r="D1689" s="149"/>
      <c r="E1689" s="149"/>
      <c r="F1689" s="149"/>
      <c r="G1689" s="149"/>
      <c r="H1689" s="149"/>
      <c r="I1689" s="149"/>
      <c r="J1689" s="149"/>
      <c r="K1689" s="150"/>
      <c r="L1689" s="151"/>
      <c r="M1689" s="151"/>
      <c r="N1689" s="151"/>
      <c r="O1689" s="3"/>
      <c r="P1689" s="30"/>
      <c r="Q1689" s="23"/>
      <c r="R1689" s="3"/>
      <c r="S1689" s="131"/>
    </row>
    <row r="1690" spans="1:19" ht="15" customHeight="1">
      <c r="A1690" s="29"/>
      <c r="B1690" s="30"/>
      <c r="C1690" s="30"/>
      <c r="D1690" s="149"/>
      <c r="E1690" s="149"/>
      <c r="F1690" s="149"/>
      <c r="G1690" s="149"/>
      <c r="H1690" s="149"/>
      <c r="I1690" s="149"/>
      <c r="J1690" s="149"/>
      <c r="K1690" s="150"/>
      <c r="L1690" s="151"/>
      <c r="M1690" s="151"/>
      <c r="N1690" s="151"/>
      <c r="O1690" s="3"/>
      <c r="P1690" s="30"/>
      <c r="Q1690" s="23"/>
      <c r="R1690" s="3"/>
      <c r="S1690" s="131"/>
    </row>
    <row r="1691" spans="1:19" ht="15" customHeight="1">
      <c r="A1691" s="29"/>
      <c r="B1691" s="30"/>
      <c r="C1691" s="30"/>
      <c r="D1691" s="149"/>
      <c r="E1691" s="149"/>
      <c r="F1691" s="149"/>
      <c r="G1691" s="149"/>
      <c r="H1691" s="149"/>
      <c r="I1691" s="149"/>
      <c r="J1691" s="149"/>
      <c r="K1691" s="150"/>
      <c r="L1691" s="151"/>
      <c r="M1691" s="151"/>
      <c r="N1691" s="151"/>
      <c r="O1691" s="3"/>
      <c r="P1691" s="30"/>
      <c r="Q1691" s="23"/>
      <c r="R1691" s="3"/>
      <c r="S1691" s="131"/>
    </row>
    <row r="1692" spans="1:19" ht="15" customHeight="1">
      <c r="A1692" s="29"/>
      <c r="B1692" s="30"/>
      <c r="C1692" s="30"/>
      <c r="D1692" s="149"/>
      <c r="E1692" s="149"/>
      <c r="F1692" s="149"/>
      <c r="G1692" s="149"/>
      <c r="H1692" s="149"/>
      <c r="I1692" s="149"/>
      <c r="J1692" s="149"/>
      <c r="K1692" s="150"/>
      <c r="L1692" s="151"/>
      <c r="M1692" s="151"/>
      <c r="N1692" s="151"/>
      <c r="O1692" s="3"/>
      <c r="P1692" s="30"/>
      <c r="Q1692" s="23"/>
      <c r="R1692" s="3"/>
      <c r="S1692" s="131"/>
    </row>
    <row r="1693" spans="1:19" ht="15" customHeight="1">
      <c r="A1693" s="29"/>
      <c r="B1693" s="30"/>
      <c r="C1693" s="30"/>
      <c r="D1693" s="149"/>
      <c r="E1693" s="149"/>
      <c r="F1693" s="149"/>
      <c r="G1693" s="149"/>
      <c r="H1693" s="149"/>
      <c r="I1693" s="149"/>
      <c r="J1693" s="149"/>
      <c r="K1693" s="150"/>
      <c r="L1693" s="151"/>
      <c r="M1693" s="151"/>
      <c r="N1693" s="151"/>
      <c r="O1693" s="3"/>
      <c r="P1693" s="30"/>
      <c r="Q1693" s="23"/>
      <c r="R1693" s="3"/>
      <c r="S1693" s="131"/>
    </row>
    <row r="1694" spans="1:19" ht="15" customHeight="1">
      <c r="A1694" s="29"/>
      <c r="B1694" s="30"/>
      <c r="C1694" s="30"/>
      <c r="D1694" s="149"/>
      <c r="E1694" s="149"/>
      <c r="F1694" s="149"/>
      <c r="G1694" s="149"/>
      <c r="H1694" s="149"/>
      <c r="I1694" s="149"/>
      <c r="J1694" s="149"/>
      <c r="K1694" s="150"/>
      <c r="L1694" s="151"/>
      <c r="M1694" s="151"/>
      <c r="N1694" s="151"/>
      <c r="O1694" s="3"/>
      <c r="P1694" s="30"/>
      <c r="Q1694" s="23"/>
      <c r="R1694" s="3"/>
      <c r="S1694" s="131"/>
    </row>
    <row r="1695" spans="1:19" ht="15" customHeight="1">
      <c r="A1695" s="29"/>
      <c r="B1695" s="30"/>
      <c r="C1695" s="30"/>
      <c r="D1695" s="149"/>
      <c r="E1695" s="149"/>
      <c r="F1695" s="149"/>
      <c r="G1695" s="149"/>
      <c r="H1695" s="149"/>
      <c r="I1695" s="149"/>
      <c r="J1695" s="149"/>
      <c r="K1695" s="150"/>
      <c r="L1695" s="151"/>
      <c r="M1695" s="151"/>
      <c r="N1695" s="151"/>
      <c r="O1695" s="3"/>
      <c r="P1695" s="30"/>
      <c r="Q1695" s="23"/>
      <c r="R1695" s="3"/>
      <c r="S1695" s="131"/>
    </row>
    <row r="1696" spans="1:19" ht="15" customHeight="1">
      <c r="A1696" s="29"/>
      <c r="B1696" s="30"/>
      <c r="C1696" s="30"/>
      <c r="D1696" s="149"/>
      <c r="E1696" s="149"/>
      <c r="F1696" s="149"/>
      <c r="G1696" s="149"/>
      <c r="H1696" s="149"/>
      <c r="I1696" s="149"/>
      <c r="J1696" s="149"/>
      <c r="K1696" s="150"/>
      <c r="L1696" s="151"/>
      <c r="M1696" s="151"/>
      <c r="N1696" s="151"/>
      <c r="O1696" s="3"/>
      <c r="P1696" s="30"/>
      <c r="Q1696" s="23"/>
      <c r="R1696" s="3"/>
      <c r="S1696" s="131"/>
    </row>
    <row r="1697" spans="1:19" ht="15" customHeight="1">
      <c r="A1697" s="29"/>
      <c r="B1697" s="30"/>
      <c r="C1697" s="30"/>
      <c r="D1697" s="149"/>
      <c r="E1697" s="149"/>
      <c r="F1697" s="149"/>
      <c r="G1697" s="149"/>
      <c r="H1697" s="149"/>
      <c r="I1697" s="149"/>
      <c r="J1697" s="149"/>
      <c r="K1697" s="150"/>
      <c r="L1697" s="151"/>
      <c r="M1697" s="151"/>
      <c r="N1697" s="151"/>
      <c r="O1697" s="3"/>
      <c r="P1697" s="30"/>
      <c r="Q1697" s="23"/>
      <c r="R1697" s="3"/>
      <c r="S1697" s="131"/>
    </row>
    <row r="1698" spans="1:19" ht="15" customHeight="1">
      <c r="A1698" s="29"/>
      <c r="B1698" s="30"/>
      <c r="C1698" s="30"/>
      <c r="D1698" s="149"/>
      <c r="E1698" s="149"/>
      <c r="F1698" s="149"/>
      <c r="G1698" s="149"/>
      <c r="H1698" s="149"/>
      <c r="I1698" s="149"/>
      <c r="J1698" s="149"/>
      <c r="K1698" s="150"/>
      <c r="L1698" s="151"/>
      <c r="M1698" s="151"/>
      <c r="N1698" s="151"/>
      <c r="O1698" s="3"/>
      <c r="P1698" s="30"/>
      <c r="Q1698" s="23"/>
      <c r="R1698" s="3"/>
      <c r="S1698" s="131"/>
    </row>
    <row r="1699" spans="1:19" ht="15" customHeight="1">
      <c r="A1699" s="29"/>
      <c r="B1699" s="30"/>
      <c r="C1699" s="30"/>
      <c r="D1699" s="149"/>
      <c r="E1699" s="149"/>
      <c r="F1699" s="149"/>
      <c r="G1699" s="149"/>
      <c r="H1699" s="149"/>
      <c r="I1699" s="149"/>
      <c r="J1699" s="149"/>
      <c r="K1699" s="150"/>
      <c r="L1699" s="151"/>
      <c r="M1699" s="151"/>
      <c r="N1699" s="151"/>
      <c r="O1699" s="3"/>
      <c r="P1699" s="30"/>
      <c r="Q1699" s="23"/>
      <c r="R1699" s="3"/>
      <c r="S1699" s="131"/>
    </row>
    <row r="1700" spans="1:19" ht="15" customHeight="1">
      <c r="A1700" s="29"/>
      <c r="B1700" s="30"/>
      <c r="C1700" s="30"/>
      <c r="D1700" s="149"/>
      <c r="E1700" s="149"/>
      <c r="F1700" s="149"/>
      <c r="G1700" s="149"/>
      <c r="H1700" s="149"/>
      <c r="I1700" s="149"/>
      <c r="J1700" s="149"/>
      <c r="K1700" s="150"/>
      <c r="L1700" s="151"/>
      <c r="M1700" s="151"/>
      <c r="N1700" s="151"/>
      <c r="O1700" s="3"/>
      <c r="P1700" s="30"/>
      <c r="Q1700" s="23"/>
      <c r="R1700" s="3"/>
      <c r="S1700" s="131"/>
    </row>
    <row r="1701" spans="1:19" ht="15" customHeight="1">
      <c r="A1701" s="29"/>
      <c r="B1701" s="30"/>
      <c r="C1701" s="30"/>
      <c r="D1701" s="149"/>
      <c r="E1701" s="149"/>
      <c r="F1701" s="149"/>
      <c r="G1701" s="149"/>
      <c r="H1701" s="149"/>
      <c r="I1701" s="149"/>
      <c r="J1701" s="149"/>
      <c r="K1701" s="150"/>
      <c r="L1701" s="151"/>
      <c r="M1701" s="151"/>
      <c r="N1701" s="151"/>
      <c r="O1701" s="3"/>
      <c r="P1701" s="30"/>
      <c r="Q1701" s="23"/>
      <c r="R1701" s="3"/>
      <c r="S1701" s="131"/>
    </row>
    <row r="1702" spans="1:19" ht="15" customHeight="1">
      <c r="A1702" s="29"/>
      <c r="B1702" s="30"/>
      <c r="C1702" s="30"/>
      <c r="D1702" s="149"/>
      <c r="E1702" s="149"/>
      <c r="F1702" s="149"/>
      <c r="G1702" s="149"/>
      <c r="H1702" s="149"/>
      <c r="I1702" s="149"/>
      <c r="J1702" s="149"/>
      <c r="K1702" s="150"/>
      <c r="L1702" s="151"/>
      <c r="M1702" s="151"/>
      <c r="N1702" s="151"/>
      <c r="O1702" s="3"/>
      <c r="P1702" s="30"/>
      <c r="Q1702" s="23"/>
      <c r="R1702" s="3"/>
      <c r="S1702" s="131"/>
    </row>
    <row r="1703" spans="1:19" ht="15" customHeight="1">
      <c r="A1703" s="29"/>
      <c r="B1703" s="30"/>
      <c r="C1703" s="30"/>
      <c r="D1703" s="149"/>
      <c r="E1703" s="149"/>
      <c r="F1703" s="149"/>
      <c r="G1703" s="149"/>
      <c r="H1703" s="149"/>
      <c r="I1703" s="149"/>
      <c r="J1703" s="149"/>
      <c r="K1703" s="150"/>
      <c r="L1703" s="151"/>
      <c r="M1703" s="151"/>
      <c r="N1703" s="151"/>
      <c r="O1703" s="3"/>
      <c r="P1703" s="30"/>
      <c r="Q1703" s="23"/>
      <c r="R1703" s="3"/>
      <c r="S1703" s="131"/>
    </row>
    <row r="1704" spans="1:19" ht="15" customHeight="1">
      <c r="A1704" s="29"/>
      <c r="B1704" s="30"/>
      <c r="C1704" s="30"/>
      <c r="D1704" s="149"/>
      <c r="E1704" s="149"/>
      <c r="F1704" s="149"/>
      <c r="G1704" s="149"/>
      <c r="H1704" s="149"/>
      <c r="I1704" s="149"/>
      <c r="J1704" s="149"/>
      <c r="K1704" s="150"/>
      <c r="L1704" s="151"/>
      <c r="M1704" s="151"/>
      <c r="N1704" s="151"/>
      <c r="O1704" s="3"/>
      <c r="P1704" s="30"/>
      <c r="Q1704" s="23"/>
      <c r="R1704" s="3"/>
      <c r="S1704" s="131"/>
    </row>
    <row r="1705" spans="1:19" ht="15" customHeight="1">
      <c r="A1705" s="29"/>
      <c r="B1705" s="30"/>
      <c r="C1705" s="30"/>
      <c r="D1705" s="149"/>
      <c r="E1705" s="149"/>
      <c r="F1705" s="149"/>
      <c r="G1705" s="149"/>
      <c r="H1705" s="149"/>
      <c r="I1705" s="149"/>
      <c r="J1705" s="149"/>
      <c r="K1705" s="150"/>
      <c r="L1705" s="151"/>
      <c r="M1705" s="151"/>
      <c r="N1705" s="151"/>
      <c r="O1705" s="3"/>
      <c r="P1705" s="30"/>
      <c r="Q1705" s="23"/>
      <c r="R1705" s="3"/>
      <c r="S1705" s="131"/>
    </row>
    <row r="1706" spans="1:19" ht="15" customHeight="1">
      <c r="A1706" s="29"/>
      <c r="B1706" s="30"/>
      <c r="C1706" s="30"/>
      <c r="D1706" s="149"/>
      <c r="E1706" s="149"/>
      <c r="F1706" s="149"/>
      <c r="G1706" s="149"/>
      <c r="H1706" s="149"/>
      <c r="I1706" s="149"/>
      <c r="J1706" s="149"/>
      <c r="K1706" s="150"/>
      <c r="L1706" s="151"/>
      <c r="M1706" s="151"/>
      <c r="N1706" s="151"/>
      <c r="O1706" s="3"/>
      <c r="P1706" s="30"/>
      <c r="Q1706" s="23"/>
      <c r="R1706" s="3"/>
      <c r="S1706" s="131"/>
    </row>
    <row r="1707" spans="1:19" ht="15" customHeight="1">
      <c r="A1707" s="29"/>
      <c r="B1707" s="30"/>
      <c r="C1707" s="30"/>
      <c r="D1707" s="149"/>
      <c r="E1707" s="149"/>
      <c r="F1707" s="149"/>
      <c r="G1707" s="149"/>
      <c r="H1707" s="149"/>
      <c r="I1707" s="149"/>
      <c r="J1707" s="149"/>
      <c r="K1707" s="150"/>
      <c r="L1707" s="151"/>
      <c r="M1707" s="151"/>
      <c r="N1707" s="151"/>
      <c r="O1707" s="3"/>
      <c r="P1707" s="30"/>
      <c r="Q1707" s="23"/>
      <c r="R1707" s="3"/>
      <c r="S1707" s="131"/>
    </row>
    <row r="1708" spans="1:19" ht="15" customHeight="1">
      <c r="A1708" s="29"/>
      <c r="B1708" s="30"/>
      <c r="C1708" s="30"/>
      <c r="D1708" s="149"/>
      <c r="E1708" s="149"/>
      <c r="F1708" s="149"/>
      <c r="G1708" s="149"/>
      <c r="H1708" s="149"/>
      <c r="I1708" s="149"/>
      <c r="J1708" s="149"/>
      <c r="K1708" s="150"/>
      <c r="L1708" s="151"/>
      <c r="M1708" s="151"/>
      <c r="N1708" s="151"/>
      <c r="O1708" s="3"/>
      <c r="P1708" s="30"/>
      <c r="Q1708" s="23"/>
      <c r="R1708" s="3"/>
      <c r="S1708" s="131"/>
    </row>
    <row r="1709" spans="1:19" ht="15" customHeight="1">
      <c r="A1709" s="29"/>
      <c r="B1709" s="30"/>
      <c r="C1709" s="30"/>
      <c r="D1709" s="149"/>
      <c r="E1709" s="149"/>
      <c r="F1709" s="149"/>
      <c r="G1709" s="149"/>
      <c r="H1709" s="149"/>
      <c r="I1709" s="149"/>
      <c r="J1709" s="149"/>
      <c r="K1709" s="150"/>
      <c r="L1709" s="151"/>
      <c r="M1709" s="151"/>
      <c r="N1709" s="151"/>
      <c r="O1709" s="3"/>
      <c r="P1709" s="30"/>
      <c r="Q1709" s="23"/>
      <c r="R1709" s="3"/>
      <c r="S1709" s="131"/>
    </row>
    <row r="1710" spans="1:19" ht="15" customHeight="1">
      <c r="A1710" s="29"/>
      <c r="B1710" s="30"/>
      <c r="C1710" s="30"/>
      <c r="D1710" s="149"/>
      <c r="E1710" s="149"/>
      <c r="F1710" s="149"/>
      <c r="G1710" s="149"/>
      <c r="H1710" s="149"/>
      <c r="I1710" s="149"/>
      <c r="J1710" s="149"/>
      <c r="K1710" s="150"/>
      <c r="L1710" s="151"/>
      <c r="M1710" s="151"/>
      <c r="N1710" s="151"/>
      <c r="O1710" s="3"/>
      <c r="P1710" s="30"/>
      <c r="Q1710" s="23"/>
      <c r="R1710" s="3"/>
      <c r="S1710" s="131"/>
    </row>
    <row r="1711" spans="1:19" ht="15" customHeight="1">
      <c r="A1711" s="29"/>
      <c r="B1711" s="30"/>
      <c r="C1711" s="30"/>
      <c r="D1711" s="149"/>
      <c r="E1711" s="149"/>
      <c r="F1711" s="149"/>
      <c r="G1711" s="149"/>
      <c r="H1711" s="149"/>
      <c r="I1711" s="149"/>
      <c r="J1711" s="149"/>
      <c r="K1711" s="150"/>
      <c r="L1711" s="151"/>
      <c r="M1711" s="151"/>
      <c r="N1711" s="151"/>
      <c r="O1711" s="3"/>
      <c r="P1711" s="30"/>
      <c r="Q1711" s="23"/>
      <c r="R1711" s="3"/>
      <c r="S1711" s="131"/>
    </row>
    <row r="1712" spans="1:19" ht="15" customHeight="1">
      <c r="A1712" s="29"/>
      <c r="B1712" s="30"/>
      <c r="C1712" s="30"/>
      <c r="D1712" s="149"/>
      <c r="E1712" s="149"/>
      <c r="F1712" s="149"/>
      <c r="G1712" s="149"/>
      <c r="H1712" s="149"/>
      <c r="I1712" s="149"/>
      <c r="J1712" s="149"/>
      <c r="K1712" s="150"/>
      <c r="L1712" s="151"/>
      <c r="M1712" s="151"/>
      <c r="N1712" s="151"/>
      <c r="O1712" s="3"/>
      <c r="P1712" s="30"/>
      <c r="Q1712" s="23"/>
      <c r="R1712" s="3"/>
      <c r="S1712" s="131"/>
    </row>
    <row r="1713" spans="1:19" ht="15" customHeight="1">
      <c r="A1713" s="29"/>
      <c r="B1713" s="30"/>
      <c r="C1713" s="30"/>
      <c r="D1713" s="149"/>
      <c r="E1713" s="149"/>
      <c r="F1713" s="149"/>
      <c r="G1713" s="149"/>
      <c r="H1713" s="149"/>
      <c r="I1713" s="149"/>
      <c r="J1713" s="149"/>
      <c r="K1713" s="150"/>
      <c r="L1713" s="151"/>
      <c r="M1713" s="151"/>
      <c r="N1713" s="151"/>
      <c r="O1713" s="3"/>
      <c r="P1713" s="30"/>
      <c r="Q1713" s="23"/>
      <c r="R1713" s="3"/>
      <c r="S1713" s="131"/>
    </row>
    <row r="1714" spans="1:19" ht="15" customHeight="1">
      <c r="A1714" s="29"/>
      <c r="B1714" s="30"/>
      <c r="C1714" s="30"/>
      <c r="D1714" s="149"/>
      <c r="E1714" s="149"/>
      <c r="F1714" s="149"/>
      <c r="G1714" s="149"/>
      <c r="H1714" s="149"/>
      <c r="I1714" s="149"/>
      <c r="J1714" s="149"/>
      <c r="K1714" s="150"/>
      <c r="L1714" s="151"/>
      <c r="M1714" s="151"/>
      <c r="N1714" s="151"/>
      <c r="O1714" s="3"/>
      <c r="P1714" s="30"/>
      <c r="Q1714" s="23"/>
      <c r="R1714" s="3"/>
      <c r="S1714" s="131"/>
    </row>
    <row r="1715" spans="1:19" ht="15" customHeight="1">
      <c r="A1715" s="29"/>
      <c r="B1715" s="30"/>
      <c r="C1715" s="30"/>
      <c r="D1715" s="149"/>
      <c r="E1715" s="149"/>
      <c r="F1715" s="149"/>
      <c r="G1715" s="149"/>
      <c r="H1715" s="149"/>
      <c r="I1715" s="149"/>
      <c r="J1715" s="149"/>
      <c r="K1715" s="150"/>
      <c r="L1715" s="151"/>
      <c r="M1715" s="151"/>
      <c r="N1715" s="151"/>
      <c r="O1715" s="3"/>
      <c r="P1715" s="30"/>
      <c r="Q1715" s="23"/>
      <c r="R1715" s="3"/>
      <c r="S1715" s="131"/>
    </row>
    <row r="1716" spans="1:19" ht="15" customHeight="1">
      <c r="A1716" s="29"/>
      <c r="B1716" s="30"/>
      <c r="C1716" s="30"/>
      <c r="D1716" s="149"/>
      <c r="E1716" s="149"/>
      <c r="F1716" s="149"/>
      <c r="G1716" s="149"/>
      <c r="H1716" s="149"/>
      <c r="I1716" s="149"/>
      <c r="J1716" s="149"/>
      <c r="K1716" s="150"/>
      <c r="L1716" s="151"/>
      <c r="M1716" s="151"/>
      <c r="N1716" s="151"/>
      <c r="O1716" s="3"/>
      <c r="P1716" s="30"/>
      <c r="Q1716" s="23"/>
      <c r="R1716" s="3"/>
      <c r="S1716" s="131"/>
    </row>
    <row r="1717" spans="1:19" ht="15" customHeight="1">
      <c r="A1717" s="29"/>
      <c r="B1717" s="30"/>
      <c r="C1717" s="30"/>
      <c r="D1717" s="149"/>
      <c r="E1717" s="149"/>
      <c r="F1717" s="149"/>
      <c r="G1717" s="149"/>
      <c r="H1717" s="149"/>
      <c r="I1717" s="149"/>
      <c r="J1717" s="149"/>
      <c r="K1717" s="150"/>
      <c r="L1717" s="151"/>
      <c r="M1717" s="151"/>
      <c r="N1717" s="151"/>
      <c r="O1717" s="3"/>
      <c r="P1717" s="30"/>
      <c r="Q1717" s="23"/>
      <c r="R1717" s="3"/>
      <c r="S1717" s="131"/>
    </row>
    <row r="1718" spans="1:19" ht="15" customHeight="1">
      <c r="A1718" s="29"/>
      <c r="B1718" s="30"/>
      <c r="C1718" s="30"/>
      <c r="D1718" s="149"/>
      <c r="E1718" s="149"/>
      <c r="F1718" s="149"/>
      <c r="G1718" s="149"/>
      <c r="H1718" s="149"/>
      <c r="I1718" s="149"/>
      <c r="J1718" s="149"/>
      <c r="K1718" s="150"/>
      <c r="L1718" s="151"/>
      <c r="M1718" s="151"/>
      <c r="N1718" s="151"/>
      <c r="O1718" s="3"/>
      <c r="P1718" s="30"/>
      <c r="Q1718" s="23"/>
      <c r="R1718" s="3"/>
      <c r="S1718" s="131"/>
    </row>
    <row r="1719" spans="1:19" ht="15" customHeight="1">
      <c r="A1719" s="29"/>
      <c r="B1719" s="30"/>
      <c r="C1719" s="30"/>
      <c r="D1719" s="149"/>
      <c r="E1719" s="149"/>
      <c r="F1719" s="149"/>
      <c r="G1719" s="149"/>
      <c r="H1719" s="149"/>
      <c r="I1719" s="149"/>
      <c r="J1719" s="149"/>
      <c r="K1719" s="150"/>
      <c r="L1719" s="151"/>
      <c r="M1719" s="151"/>
      <c r="N1719" s="151"/>
      <c r="O1719" s="3"/>
      <c r="P1719" s="30"/>
      <c r="Q1719" s="23"/>
      <c r="R1719" s="3"/>
      <c r="S1719" s="131"/>
    </row>
    <row r="1720" spans="1:19" ht="15" customHeight="1">
      <c r="A1720" s="29"/>
      <c r="B1720" s="30"/>
      <c r="C1720" s="30"/>
      <c r="D1720" s="149"/>
      <c r="E1720" s="149"/>
      <c r="F1720" s="149"/>
      <c r="G1720" s="149"/>
      <c r="H1720" s="149"/>
      <c r="I1720" s="149"/>
      <c r="J1720" s="149"/>
      <c r="K1720" s="150"/>
      <c r="L1720" s="151"/>
      <c r="M1720" s="151"/>
      <c r="N1720" s="151"/>
      <c r="O1720" s="3"/>
      <c r="P1720" s="30"/>
      <c r="Q1720" s="23"/>
      <c r="R1720" s="3"/>
      <c r="S1720" s="131"/>
    </row>
    <row r="1721" spans="1:19" ht="15" customHeight="1">
      <c r="A1721" s="29"/>
      <c r="B1721" s="30"/>
      <c r="C1721" s="30"/>
      <c r="D1721" s="149"/>
      <c r="E1721" s="149"/>
      <c r="F1721" s="149"/>
      <c r="G1721" s="149"/>
      <c r="H1721" s="149"/>
      <c r="I1721" s="149"/>
      <c r="J1721" s="149"/>
      <c r="K1721" s="150"/>
      <c r="L1721" s="151"/>
      <c r="M1721" s="151"/>
      <c r="N1721" s="151"/>
      <c r="O1721" s="3"/>
      <c r="P1721" s="30"/>
      <c r="Q1721" s="23"/>
      <c r="R1721" s="3"/>
      <c r="S1721" s="131"/>
    </row>
    <row r="1722" spans="1:19" ht="15" customHeight="1">
      <c r="A1722" s="29"/>
      <c r="B1722" s="30"/>
      <c r="C1722" s="30"/>
      <c r="D1722" s="149"/>
      <c r="E1722" s="149"/>
      <c r="F1722" s="149"/>
      <c r="G1722" s="149"/>
      <c r="H1722" s="149"/>
      <c r="I1722" s="149"/>
      <c r="J1722" s="149"/>
      <c r="K1722" s="150"/>
      <c r="L1722" s="151"/>
      <c r="M1722" s="151"/>
      <c r="N1722" s="151"/>
      <c r="O1722" s="3"/>
      <c r="P1722" s="30"/>
      <c r="Q1722" s="23"/>
      <c r="R1722" s="3"/>
      <c r="S1722" s="131"/>
    </row>
    <row r="1723" spans="1:19" ht="15" customHeight="1">
      <c r="A1723" s="29"/>
      <c r="B1723" s="30"/>
      <c r="C1723" s="30"/>
      <c r="D1723" s="149"/>
      <c r="E1723" s="149"/>
      <c r="F1723" s="149"/>
      <c r="G1723" s="149"/>
      <c r="H1723" s="149"/>
      <c r="I1723" s="149"/>
      <c r="J1723" s="149"/>
      <c r="K1723" s="150"/>
      <c r="L1723" s="151"/>
      <c r="M1723" s="151"/>
      <c r="N1723" s="151"/>
      <c r="O1723" s="3"/>
      <c r="P1723" s="30"/>
      <c r="Q1723" s="23"/>
      <c r="R1723" s="3"/>
      <c r="S1723" s="131"/>
    </row>
    <row r="1724" spans="1:19" ht="15" customHeight="1">
      <c r="A1724" s="29"/>
      <c r="B1724" s="30"/>
      <c r="C1724" s="30"/>
      <c r="D1724" s="149"/>
      <c r="E1724" s="149"/>
      <c r="F1724" s="149"/>
      <c r="G1724" s="149"/>
      <c r="H1724" s="149"/>
      <c r="I1724" s="149"/>
      <c r="J1724" s="149"/>
      <c r="K1724" s="150"/>
      <c r="L1724" s="151"/>
      <c r="M1724" s="151"/>
      <c r="N1724" s="151"/>
      <c r="O1724" s="3"/>
      <c r="P1724" s="30"/>
      <c r="Q1724" s="23"/>
      <c r="R1724" s="3"/>
      <c r="S1724" s="131"/>
    </row>
    <row r="1725" spans="1:19" ht="15" customHeight="1">
      <c r="A1725" s="29"/>
      <c r="B1725" s="30"/>
      <c r="C1725" s="30"/>
      <c r="D1725" s="149"/>
      <c r="E1725" s="149"/>
      <c r="F1725" s="149"/>
      <c r="G1725" s="149"/>
      <c r="H1725" s="149"/>
      <c r="I1725" s="149"/>
      <c r="J1725" s="149"/>
      <c r="K1725" s="150"/>
      <c r="L1725" s="151"/>
      <c r="M1725" s="151"/>
      <c r="N1725" s="151"/>
      <c r="O1725" s="3"/>
      <c r="P1725" s="30"/>
      <c r="Q1725" s="23"/>
      <c r="R1725" s="3"/>
      <c r="S1725" s="131"/>
    </row>
    <row r="1726" spans="1:19" ht="15" customHeight="1">
      <c r="A1726" s="29"/>
      <c r="B1726" s="30"/>
      <c r="C1726" s="30"/>
      <c r="D1726" s="149"/>
      <c r="E1726" s="149"/>
      <c r="F1726" s="149"/>
      <c r="G1726" s="149"/>
      <c r="H1726" s="149"/>
      <c r="I1726" s="149"/>
      <c r="J1726" s="149"/>
      <c r="K1726" s="150"/>
      <c r="L1726" s="151"/>
      <c r="M1726" s="151"/>
      <c r="N1726" s="151"/>
      <c r="O1726" s="3"/>
      <c r="P1726" s="30"/>
      <c r="Q1726" s="23"/>
      <c r="R1726" s="3"/>
      <c r="S1726" s="131"/>
    </row>
    <row r="1727" spans="1:19" ht="15" customHeight="1">
      <c r="A1727" s="29"/>
      <c r="B1727" s="30"/>
      <c r="C1727" s="30"/>
      <c r="D1727" s="149"/>
      <c r="E1727" s="149"/>
      <c r="F1727" s="149"/>
      <c r="G1727" s="149"/>
      <c r="H1727" s="149"/>
      <c r="I1727" s="149"/>
      <c r="J1727" s="149"/>
      <c r="K1727" s="150"/>
      <c r="L1727" s="151"/>
      <c r="M1727" s="151"/>
      <c r="N1727" s="151"/>
      <c r="O1727" s="3"/>
      <c r="P1727" s="30"/>
      <c r="Q1727" s="23"/>
      <c r="R1727" s="3"/>
      <c r="S1727" s="131"/>
    </row>
    <row r="1728" spans="1:19" ht="15" customHeight="1">
      <c r="A1728" s="29"/>
      <c r="B1728" s="30"/>
      <c r="C1728" s="30"/>
      <c r="D1728" s="149"/>
      <c r="E1728" s="149"/>
      <c r="F1728" s="149"/>
      <c r="G1728" s="149"/>
      <c r="H1728" s="149"/>
      <c r="I1728" s="149"/>
      <c r="J1728" s="149"/>
      <c r="K1728" s="150"/>
      <c r="L1728" s="151"/>
      <c r="M1728" s="151"/>
      <c r="N1728" s="151"/>
      <c r="O1728" s="3"/>
      <c r="P1728" s="30"/>
      <c r="Q1728" s="23"/>
      <c r="R1728" s="3"/>
      <c r="S1728" s="131"/>
    </row>
    <row r="1729" spans="1:19" ht="15" customHeight="1">
      <c r="A1729" s="29"/>
      <c r="B1729" s="30"/>
      <c r="C1729" s="30"/>
      <c r="D1729" s="149"/>
      <c r="E1729" s="149"/>
      <c r="F1729" s="149"/>
      <c r="G1729" s="149"/>
      <c r="H1729" s="149"/>
      <c r="I1729" s="149"/>
      <c r="J1729" s="149"/>
      <c r="K1729" s="150"/>
      <c r="L1729" s="151"/>
      <c r="M1729" s="151"/>
      <c r="N1729" s="151"/>
      <c r="O1729" s="3"/>
      <c r="P1729" s="30"/>
      <c r="Q1729" s="23"/>
      <c r="R1729" s="3"/>
      <c r="S1729" s="131"/>
    </row>
    <row r="1730" spans="1:19" ht="15" customHeight="1">
      <c r="A1730" s="29"/>
      <c r="B1730" s="30"/>
      <c r="C1730" s="30"/>
      <c r="D1730" s="149"/>
      <c r="E1730" s="149"/>
      <c r="F1730" s="149"/>
      <c r="G1730" s="149"/>
      <c r="H1730" s="149"/>
      <c r="I1730" s="149"/>
      <c r="J1730" s="149"/>
      <c r="K1730" s="150"/>
      <c r="L1730" s="151"/>
      <c r="M1730" s="151"/>
      <c r="N1730" s="151"/>
      <c r="O1730" s="3"/>
      <c r="P1730" s="30"/>
      <c r="Q1730" s="23"/>
      <c r="R1730" s="3"/>
      <c r="S1730" s="131"/>
    </row>
    <row r="1731" spans="1:19" ht="15" customHeight="1">
      <c r="A1731" s="29"/>
      <c r="B1731" s="30"/>
      <c r="C1731" s="30"/>
      <c r="D1731" s="149"/>
      <c r="E1731" s="149"/>
      <c r="F1731" s="149"/>
      <c r="G1731" s="149"/>
      <c r="H1731" s="149"/>
      <c r="I1731" s="149"/>
      <c r="J1731" s="149"/>
      <c r="K1731" s="150"/>
      <c r="L1731" s="151"/>
      <c r="M1731" s="151"/>
      <c r="N1731" s="151"/>
      <c r="O1731" s="3"/>
      <c r="P1731" s="30"/>
      <c r="Q1731" s="23"/>
      <c r="R1731" s="3"/>
      <c r="S1731" s="131"/>
    </row>
    <row r="1732" spans="1:19" ht="15" customHeight="1">
      <c r="A1732" s="29"/>
      <c r="B1732" s="30"/>
      <c r="C1732" s="30"/>
      <c r="D1732" s="149"/>
      <c r="E1732" s="149"/>
      <c r="F1732" s="149"/>
      <c r="G1732" s="149"/>
      <c r="H1732" s="149"/>
      <c r="I1732" s="149"/>
      <c r="J1732" s="149"/>
      <c r="K1732" s="150"/>
      <c r="L1732" s="151"/>
      <c r="M1732" s="151"/>
      <c r="N1732" s="151"/>
      <c r="O1732" s="3"/>
      <c r="P1732" s="30"/>
      <c r="Q1732" s="23"/>
      <c r="R1732" s="3"/>
      <c r="S1732" s="131"/>
    </row>
    <row r="1733" spans="1:19" ht="15" customHeight="1">
      <c r="A1733" s="29"/>
      <c r="B1733" s="30"/>
      <c r="C1733" s="30"/>
      <c r="D1733" s="149"/>
      <c r="E1733" s="149"/>
      <c r="F1733" s="149"/>
      <c r="G1733" s="149"/>
      <c r="H1733" s="149"/>
      <c r="I1733" s="149"/>
      <c r="J1733" s="149"/>
      <c r="K1733" s="150"/>
      <c r="L1733" s="151"/>
      <c r="M1733" s="151"/>
      <c r="N1733" s="151"/>
      <c r="O1733" s="3"/>
      <c r="P1733" s="30"/>
      <c r="Q1733" s="23"/>
      <c r="R1733" s="3"/>
      <c r="S1733" s="131"/>
    </row>
    <row r="1734" spans="1:19" ht="15" customHeight="1">
      <c r="A1734" s="29"/>
      <c r="B1734" s="30"/>
      <c r="C1734" s="30"/>
      <c r="D1734" s="149"/>
      <c r="E1734" s="149"/>
      <c r="F1734" s="149"/>
      <c r="G1734" s="149"/>
      <c r="H1734" s="149"/>
      <c r="I1734" s="149"/>
      <c r="J1734" s="149"/>
      <c r="K1734" s="150"/>
      <c r="L1734" s="151"/>
      <c r="M1734" s="151"/>
      <c r="N1734" s="151"/>
      <c r="O1734" s="3"/>
      <c r="P1734" s="30"/>
      <c r="Q1734" s="23"/>
      <c r="R1734" s="3"/>
      <c r="S1734" s="131"/>
    </row>
    <row r="1735" spans="1:19" ht="15" customHeight="1">
      <c r="A1735" s="29"/>
      <c r="B1735" s="30"/>
      <c r="C1735" s="30"/>
      <c r="D1735" s="149"/>
      <c r="E1735" s="149"/>
      <c r="F1735" s="149"/>
      <c r="G1735" s="149"/>
      <c r="H1735" s="149"/>
      <c r="I1735" s="149"/>
      <c r="J1735" s="149"/>
      <c r="K1735" s="150"/>
      <c r="L1735" s="151"/>
      <c r="M1735" s="151"/>
      <c r="N1735" s="151"/>
      <c r="O1735" s="3"/>
      <c r="P1735" s="30"/>
      <c r="Q1735" s="23"/>
      <c r="R1735" s="3"/>
      <c r="S1735" s="131"/>
    </row>
    <row r="1736" spans="1:19" ht="15" customHeight="1">
      <c r="A1736" s="29"/>
      <c r="B1736" s="30"/>
      <c r="C1736" s="30"/>
      <c r="D1736" s="149"/>
      <c r="E1736" s="149"/>
      <c r="F1736" s="149"/>
      <c r="G1736" s="149"/>
      <c r="H1736" s="149"/>
      <c r="I1736" s="149"/>
      <c r="J1736" s="149"/>
      <c r="K1736" s="150"/>
      <c r="L1736" s="151"/>
      <c r="M1736" s="151"/>
      <c r="N1736" s="151"/>
      <c r="O1736" s="3"/>
      <c r="P1736" s="30"/>
      <c r="Q1736" s="23"/>
      <c r="R1736" s="3"/>
      <c r="S1736" s="131"/>
    </row>
    <row r="1737" spans="1:19" ht="15" customHeight="1">
      <c r="A1737" s="29"/>
      <c r="B1737" s="30"/>
      <c r="C1737" s="30"/>
      <c r="D1737" s="149"/>
      <c r="E1737" s="149"/>
      <c r="F1737" s="149"/>
      <c r="G1737" s="149"/>
      <c r="H1737" s="149"/>
      <c r="I1737" s="149"/>
      <c r="J1737" s="149"/>
      <c r="K1737" s="150"/>
      <c r="L1737" s="151"/>
      <c r="M1737" s="151"/>
      <c r="N1737" s="151"/>
      <c r="O1737" s="3"/>
      <c r="P1737" s="30"/>
      <c r="Q1737" s="23"/>
      <c r="R1737" s="3"/>
      <c r="S1737" s="131"/>
    </row>
    <row r="1738" spans="1:19" ht="15" customHeight="1">
      <c r="A1738" s="29"/>
      <c r="B1738" s="30"/>
      <c r="C1738" s="30"/>
      <c r="D1738" s="149"/>
      <c r="E1738" s="149"/>
      <c r="F1738" s="149"/>
      <c r="G1738" s="149"/>
      <c r="H1738" s="149"/>
      <c r="I1738" s="149"/>
      <c r="J1738" s="149"/>
      <c r="K1738" s="150"/>
      <c r="L1738" s="151"/>
      <c r="M1738" s="151"/>
      <c r="N1738" s="151"/>
      <c r="O1738" s="3"/>
      <c r="P1738" s="30"/>
      <c r="Q1738" s="23"/>
      <c r="R1738" s="3"/>
      <c r="S1738" s="131"/>
    </row>
    <row r="1739" spans="1:19" ht="15" customHeight="1">
      <c r="A1739" s="29"/>
      <c r="B1739" s="30"/>
      <c r="C1739" s="30"/>
      <c r="D1739" s="149"/>
      <c r="E1739" s="149"/>
      <c r="F1739" s="149"/>
      <c r="G1739" s="149"/>
      <c r="H1739" s="149"/>
      <c r="I1739" s="149"/>
      <c r="J1739" s="149"/>
      <c r="K1739" s="150"/>
      <c r="L1739" s="151"/>
      <c r="M1739" s="151"/>
      <c r="N1739" s="151"/>
      <c r="O1739" s="3"/>
      <c r="P1739" s="30"/>
      <c r="Q1739" s="23"/>
      <c r="R1739" s="3"/>
      <c r="S1739" s="131"/>
    </row>
    <row r="1740" spans="1:19" ht="15" customHeight="1">
      <c r="A1740" s="29"/>
      <c r="B1740" s="30"/>
      <c r="C1740" s="30"/>
      <c r="D1740" s="149"/>
      <c r="E1740" s="149"/>
      <c r="F1740" s="149"/>
      <c r="G1740" s="149"/>
      <c r="H1740" s="149"/>
      <c r="I1740" s="149"/>
      <c r="J1740" s="149"/>
      <c r="K1740" s="150"/>
      <c r="L1740" s="151"/>
      <c r="M1740" s="151"/>
      <c r="N1740" s="151"/>
      <c r="O1740" s="3"/>
      <c r="P1740" s="30"/>
      <c r="Q1740" s="23"/>
      <c r="R1740" s="3"/>
      <c r="S1740" s="131"/>
    </row>
    <row r="1741" spans="1:19" ht="15" customHeight="1">
      <c r="A1741" s="29"/>
      <c r="B1741" s="30"/>
      <c r="C1741" s="30"/>
      <c r="D1741" s="149"/>
      <c r="E1741" s="149"/>
      <c r="F1741" s="149"/>
      <c r="G1741" s="149"/>
      <c r="H1741" s="149"/>
      <c r="I1741" s="149"/>
      <c r="J1741" s="149"/>
      <c r="K1741" s="150"/>
      <c r="L1741" s="151"/>
      <c r="M1741" s="151"/>
      <c r="N1741" s="151"/>
      <c r="O1741" s="3"/>
      <c r="P1741" s="30"/>
      <c r="Q1741" s="23"/>
      <c r="R1741" s="3"/>
      <c r="S1741" s="131"/>
    </row>
    <row r="1742" spans="1:19" ht="15" customHeight="1">
      <c r="A1742" s="29"/>
      <c r="B1742" s="30"/>
      <c r="C1742" s="30"/>
      <c r="D1742" s="149"/>
      <c r="E1742" s="149"/>
      <c r="F1742" s="149"/>
      <c r="G1742" s="149"/>
      <c r="H1742" s="149"/>
      <c r="I1742" s="149"/>
      <c r="J1742" s="149"/>
      <c r="K1742" s="150"/>
      <c r="L1742" s="151"/>
      <c r="M1742" s="151"/>
      <c r="N1742" s="151"/>
      <c r="O1742" s="3"/>
      <c r="P1742" s="30"/>
      <c r="Q1742" s="23"/>
      <c r="R1742" s="3"/>
      <c r="S1742" s="131"/>
    </row>
    <row r="1743" spans="1:19" ht="15" customHeight="1">
      <c r="A1743" s="29"/>
      <c r="B1743" s="30"/>
      <c r="C1743" s="30"/>
      <c r="D1743" s="149"/>
      <c r="E1743" s="149"/>
      <c r="F1743" s="149"/>
      <c r="G1743" s="149"/>
      <c r="H1743" s="149"/>
      <c r="I1743" s="149"/>
      <c r="J1743" s="149"/>
      <c r="K1743" s="150"/>
      <c r="L1743" s="151"/>
      <c r="M1743" s="151"/>
      <c r="N1743" s="151"/>
      <c r="O1743" s="3"/>
      <c r="P1743" s="30"/>
      <c r="Q1743" s="23"/>
      <c r="R1743" s="3"/>
      <c r="S1743" s="131"/>
    </row>
    <row r="1744" spans="1:19" ht="15" customHeight="1">
      <c r="A1744" s="29"/>
      <c r="B1744" s="30"/>
      <c r="C1744" s="30"/>
      <c r="D1744" s="149"/>
      <c r="E1744" s="149"/>
      <c r="F1744" s="149"/>
      <c r="G1744" s="149"/>
      <c r="H1744" s="149"/>
      <c r="I1744" s="149"/>
      <c r="J1744" s="149"/>
      <c r="K1744" s="150"/>
      <c r="L1744" s="151"/>
      <c r="M1744" s="151"/>
      <c r="N1744" s="151"/>
      <c r="O1744" s="3"/>
      <c r="P1744" s="30"/>
      <c r="Q1744" s="23"/>
      <c r="R1744" s="3"/>
      <c r="S1744" s="131"/>
    </row>
    <row r="1745" spans="1:19" ht="15" customHeight="1">
      <c r="A1745" s="29"/>
      <c r="B1745" s="30"/>
      <c r="C1745" s="30"/>
      <c r="D1745" s="149"/>
      <c r="E1745" s="149"/>
      <c r="F1745" s="149"/>
      <c r="G1745" s="149"/>
      <c r="H1745" s="149"/>
      <c r="I1745" s="149"/>
      <c r="J1745" s="149"/>
      <c r="K1745" s="150"/>
      <c r="L1745" s="151"/>
      <c r="M1745" s="151"/>
      <c r="N1745" s="151"/>
      <c r="O1745" s="3"/>
      <c r="P1745" s="30"/>
      <c r="Q1745" s="23"/>
      <c r="R1745" s="3"/>
      <c r="S1745" s="131"/>
    </row>
    <row r="1746" spans="1:19" ht="15" customHeight="1">
      <c r="A1746" s="29"/>
      <c r="B1746" s="30"/>
      <c r="C1746" s="30"/>
      <c r="D1746" s="149"/>
      <c r="E1746" s="149"/>
      <c r="F1746" s="149"/>
      <c r="G1746" s="149"/>
      <c r="H1746" s="149"/>
      <c r="I1746" s="149"/>
      <c r="J1746" s="149"/>
      <c r="K1746" s="150"/>
      <c r="L1746" s="151"/>
      <c r="M1746" s="151"/>
      <c r="N1746" s="151"/>
      <c r="O1746" s="3"/>
      <c r="P1746" s="30"/>
      <c r="Q1746" s="23"/>
      <c r="R1746" s="3"/>
      <c r="S1746" s="131"/>
    </row>
    <row r="1747" spans="1:19" ht="15" customHeight="1">
      <c r="A1747" s="29"/>
      <c r="B1747" s="30"/>
      <c r="C1747" s="30"/>
      <c r="D1747" s="149"/>
      <c r="E1747" s="149"/>
      <c r="F1747" s="149"/>
      <c r="G1747" s="149"/>
      <c r="H1747" s="149"/>
      <c r="I1747" s="149"/>
      <c r="J1747" s="149"/>
      <c r="K1747" s="150"/>
      <c r="L1747" s="151"/>
      <c r="M1747" s="151"/>
      <c r="N1747" s="151"/>
      <c r="O1747" s="3"/>
      <c r="P1747" s="30"/>
      <c r="Q1747" s="23"/>
      <c r="R1747" s="3"/>
      <c r="S1747" s="131"/>
    </row>
    <row r="1748" spans="1:19" ht="15" customHeight="1">
      <c r="A1748" s="29"/>
      <c r="B1748" s="30"/>
      <c r="C1748" s="30"/>
      <c r="D1748" s="149"/>
      <c r="E1748" s="149"/>
      <c r="F1748" s="149"/>
      <c r="G1748" s="149"/>
      <c r="H1748" s="149"/>
      <c r="I1748" s="149"/>
      <c r="J1748" s="149"/>
      <c r="K1748" s="150"/>
      <c r="L1748" s="151"/>
      <c r="M1748" s="151"/>
      <c r="N1748" s="151"/>
      <c r="O1748" s="3"/>
      <c r="P1748" s="30"/>
      <c r="Q1748" s="23"/>
      <c r="R1748" s="3"/>
      <c r="S1748" s="131"/>
    </row>
    <row r="1749" spans="1:19" ht="15" customHeight="1">
      <c r="A1749" s="29"/>
      <c r="B1749" s="30"/>
      <c r="C1749" s="30"/>
      <c r="D1749" s="149"/>
      <c r="E1749" s="149"/>
      <c r="F1749" s="149"/>
      <c r="G1749" s="149"/>
      <c r="H1749" s="149"/>
      <c r="I1749" s="149"/>
      <c r="J1749" s="149"/>
      <c r="K1749" s="150"/>
      <c r="L1749" s="151"/>
      <c r="M1749" s="151"/>
      <c r="N1749" s="151"/>
      <c r="O1749" s="3"/>
      <c r="P1749" s="30"/>
      <c r="Q1749" s="23"/>
      <c r="R1749" s="3"/>
      <c r="S1749" s="131"/>
    </row>
    <row r="1750" spans="1:19" ht="15" customHeight="1">
      <c r="A1750" s="29"/>
      <c r="B1750" s="30"/>
      <c r="C1750" s="30"/>
      <c r="D1750" s="149"/>
      <c r="E1750" s="149"/>
      <c r="F1750" s="149"/>
      <c r="G1750" s="149"/>
      <c r="H1750" s="149"/>
      <c r="I1750" s="149"/>
      <c r="J1750" s="149"/>
      <c r="K1750" s="150"/>
      <c r="L1750" s="151"/>
      <c r="M1750" s="151"/>
      <c r="N1750" s="151"/>
      <c r="O1750" s="3"/>
      <c r="P1750" s="30"/>
      <c r="Q1750" s="23"/>
      <c r="R1750" s="3"/>
      <c r="S1750" s="131"/>
    </row>
    <row r="1751" spans="1:19" ht="15" customHeight="1">
      <c r="A1751" s="29"/>
      <c r="B1751" s="30"/>
      <c r="C1751" s="30"/>
      <c r="D1751" s="149"/>
      <c r="E1751" s="149"/>
      <c r="F1751" s="149"/>
      <c r="G1751" s="149"/>
      <c r="H1751" s="149"/>
      <c r="I1751" s="149"/>
      <c r="J1751" s="149"/>
      <c r="K1751" s="150"/>
      <c r="L1751" s="151"/>
      <c r="M1751" s="151"/>
      <c r="N1751" s="151"/>
      <c r="O1751" s="3"/>
      <c r="P1751" s="30"/>
      <c r="Q1751" s="23"/>
      <c r="R1751" s="3"/>
      <c r="S1751" s="131"/>
    </row>
    <row r="1752" spans="1:19" ht="15" customHeight="1">
      <c r="A1752" s="29"/>
      <c r="B1752" s="30"/>
      <c r="C1752" s="30"/>
      <c r="D1752" s="149"/>
      <c r="E1752" s="149"/>
      <c r="F1752" s="149"/>
      <c r="G1752" s="149"/>
      <c r="H1752" s="149"/>
      <c r="I1752" s="149"/>
      <c r="J1752" s="149"/>
      <c r="K1752" s="150"/>
      <c r="L1752" s="151"/>
      <c r="M1752" s="151"/>
      <c r="N1752" s="151"/>
      <c r="O1752" s="3"/>
      <c r="P1752" s="30"/>
      <c r="Q1752" s="23"/>
      <c r="R1752" s="3"/>
      <c r="S1752" s="131"/>
    </row>
    <row r="1753" spans="1:19" ht="15" customHeight="1">
      <c r="A1753" s="29"/>
      <c r="B1753" s="30"/>
      <c r="C1753" s="30"/>
      <c r="D1753" s="149"/>
      <c r="E1753" s="149"/>
      <c r="F1753" s="149"/>
      <c r="G1753" s="149"/>
      <c r="H1753" s="149"/>
      <c r="I1753" s="149"/>
      <c r="J1753" s="149"/>
      <c r="K1753" s="150"/>
      <c r="L1753" s="151"/>
      <c r="M1753" s="151"/>
      <c r="N1753" s="151"/>
      <c r="O1753" s="3"/>
      <c r="P1753" s="30"/>
      <c r="Q1753" s="23"/>
      <c r="R1753" s="3"/>
      <c r="S1753" s="131"/>
    </row>
    <row r="1754" spans="1:19" ht="15" customHeight="1">
      <c r="A1754" s="29"/>
      <c r="B1754" s="30"/>
      <c r="C1754" s="30"/>
      <c r="D1754" s="149"/>
      <c r="E1754" s="149"/>
      <c r="F1754" s="149"/>
      <c r="G1754" s="149"/>
      <c r="H1754" s="149"/>
      <c r="I1754" s="149"/>
      <c r="J1754" s="149"/>
      <c r="K1754" s="150"/>
      <c r="L1754" s="151"/>
      <c r="M1754" s="151"/>
      <c r="N1754" s="151"/>
      <c r="O1754" s="3"/>
      <c r="P1754" s="30"/>
      <c r="Q1754" s="23"/>
      <c r="R1754" s="3"/>
      <c r="S1754" s="131"/>
    </row>
    <row r="1755" spans="1:19" ht="15" customHeight="1">
      <c r="A1755" s="29"/>
      <c r="B1755" s="30"/>
      <c r="C1755" s="30"/>
      <c r="D1755" s="149"/>
      <c r="E1755" s="149"/>
      <c r="F1755" s="149"/>
      <c r="G1755" s="149"/>
      <c r="H1755" s="149"/>
      <c r="I1755" s="149"/>
      <c r="J1755" s="149"/>
      <c r="K1755" s="150"/>
      <c r="L1755" s="151"/>
      <c r="M1755" s="151"/>
      <c r="N1755" s="151"/>
      <c r="O1755" s="3"/>
      <c r="P1755" s="30"/>
      <c r="Q1755" s="23"/>
      <c r="R1755" s="3"/>
      <c r="S1755" s="131"/>
    </row>
    <row r="1756" spans="1:19" ht="15" customHeight="1">
      <c r="A1756" s="29"/>
      <c r="B1756" s="30"/>
      <c r="C1756" s="30"/>
      <c r="D1756" s="149"/>
      <c r="E1756" s="149"/>
      <c r="F1756" s="149"/>
      <c r="G1756" s="149"/>
      <c r="H1756" s="149"/>
      <c r="I1756" s="149"/>
      <c r="J1756" s="149"/>
      <c r="K1756" s="150"/>
      <c r="L1756" s="151"/>
      <c r="M1756" s="151"/>
      <c r="N1756" s="151"/>
      <c r="O1756" s="3"/>
      <c r="P1756" s="30"/>
      <c r="Q1756" s="23"/>
      <c r="R1756" s="3"/>
      <c r="S1756" s="131"/>
    </row>
    <row r="1757" spans="1:19" ht="15" customHeight="1">
      <c r="A1757" s="29"/>
      <c r="B1757" s="30"/>
      <c r="C1757" s="30"/>
      <c r="D1757" s="149"/>
      <c r="E1757" s="149"/>
      <c r="F1757" s="149"/>
      <c r="G1757" s="149"/>
      <c r="H1757" s="149"/>
      <c r="I1757" s="149"/>
      <c r="J1757" s="149"/>
      <c r="K1757" s="150"/>
      <c r="L1757" s="151"/>
      <c r="M1757" s="151"/>
      <c r="N1757" s="151"/>
      <c r="O1757" s="3"/>
      <c r="P1757" s="30"/>
      <c r="Q1757" s="23"/>
      <c r="R1757" s="3"/>
      <c r="S1757" s="131"/>
    </row>
    <row r="1758" spans="1:19" ht="15" customHeight="1">
      <c r="A1758" s="29"/>
      <c r="B1758" s="30"/>
      <c r="C1758" s="30"/>
      <c r="D1758" s="149"/>
      <c r="E1758" s="149"/>
      <c r="F1758" s="149"/>
      <c r="G1758" s="149"/>
      <c r="H1758" s="149"/>
      <c r="I1758" s="149"/>
      <c r="J1758" s="149"/>
      <c r="K1758" s="150"/>
      <c r="L1758" s="151"/>
      <c r="M1758" s="151"/>
      <c r="N1758" s="151"/>
      <c r="O1758" s="3"/>
      <c r="P1758" s="30"/>
      <c r="Q1758" s="23"/>
      <c r="R1758" s="3"/>
      <c r="S1758" s="131"/>
    </row>
    <row r="1759" spans="1:19" ht="15" customHeight="1">
      <c r="A1759" s="29"/>
      <c r="B1759" s="30"/>
      <c r="C1759" s="30"/>
      <c r="D1759" s="149"/>
      <c r="E1759" s="149"/>
      <c r="F1759" s="149"/>
      <c r="G1759" s="149"/>
      <c r="H1759" s="149"/>
      <c r="I1759" s="149"/>
      <c r="J1759" s="149"/>
      <c r="K1759" s="150"/>
      <c r="L1759" s="151"/>
      <c r="M1759" s="151"/>
      <c r="N1759" s="151"/>
      <c r="O1759" s="3"/>
      <c r="P1759" s="30"/>
      <c r="Q1759" s="23"/>
      <c r="R1759" s="3"/>
      <c r="S1759" s="131"/>
    </row>
    <row r="1760" spans="1:19" ht="15" customHeight="1">
      <c r="A1760" s="29"/>
      <c r="B1760" s="30"/>
      <c r="C1760" s="30"/>
      <c r="D1760" s="149"/>
      <c r="E1760" s="149"/>
      <c r="F1760" s="149"/>
      <c r="G1760" s="149"/>
      <c r="H1760" s="149"/>
      <c r="I1760" s="149"/>
      <c r="J1760" s="149"/>
      <c r="K1760" s="150"/>
      <c r="L1760" s="151"/>
      <c r="M1760" s="151"/>
      <c r="N1760" s="151"/>
      <c r="O1760" s="3"/>
      <c r="P1760" s="30"/>
      <c r="Q1760" s="23"/>
      <c r="R1760" s="3"/>
      <c r="S1760" s="131"/>
    </row>
    <row r="1761" spans="1:19" ht="15" customHeight="1">
      <c r="A1761" s="29"/>
      <c r="B1761" s="30"/>
      <c r="C1761" s="30"/>
      <c r="D1761" s="149"/>
      <c r="E1761" s="149"/>
      <c r="F1761" s="149"/>
      <c r="G1761" s="149"/>
      <c r="H1761" s="149"/>
      <c r="I1761" s="149"/>
      <c r="J1761" s="149"/>
      <c r="K1761" s="150"/>
      <c r="L1761" s="151"/>
      <c r="M1761" s="151"/>
      <c r="N1761" s="151"/>
      <c r="O1761" s="3"/>
      <c r="P1761" s="30"/>
      <c r="Q1761" s="23"/>
      <c r="R1761" s="3"/>
      <c r="S1761" s="131"/>
    </row>
    <row r="1762" spans="1:19" ht="15" customHeight="1">
      <c r="A1762" s="29"/>
      <c r="B1762" s="30"/>
      <c r="C1762" s="30"/>
      <c r="D1762" s="149"/>
      <c r="E1762" s="149"/>
      <c r="F1762" s="149"/>
      <c r="G1762" s="149"/>
      <c r="H1762" s="149"/>
      <c r="I1762" s="149"/>
      <c r="J1762" s="149"/>
      <c r="K1762" s="150"/>
      <c r="L1762" s="151"/>
      <c r="M1762" s="151"/>
      <c r="N1762" s="151"/>
      <c r="O1762" s="3"/>
      <c r="P1762" s="30"/>
      <c r="Q1762" s="23"/>
      <c r="R1762" s="3"/>
      <c r="S1762" s="131"/>
    </row>
    <row r="1763" spans="1:19" ht="15" customHeight="1">
      <c r="A1763" s="29"/>
      <c r="B1763" s="30"/>
      <c r="C1763" s="30"/>
      <c r="D1763" s="149"/>
      <c r="E1763" s="149"/>
      <c r="F1763" s="149"/>
      <c r="G1763" s="149"/>
      <c r="H1763" s="149"/>
      <c r="I1763" s="149"/>
      <c r="J1763" s="149"/>
      <c r="K1763" s="150"/>
      <c r="L1763" s="151"/>
      <c r="M1763" s="151"/>
      <c r="N1763" s="151"/>
      <c r="O1763" s="3"/>
      <c r="P1763" s="30"/>
      <c r="Q1763" s="23"/>
      <c r="R1763" s="3"/>
      <c r="S1763" s="131"/>
    </row>
    <row r="1764" spans="1:19" ht="15" customHeight="1">
      <c r="A1764" s="29"/>
      <c r="B1764" s="30"/>
      <c r="C1764" s="30"/>
      <c r="D1764" s="149"/>
      <c r="E1764" s="149"/>
      <c r="F1764" s="149"/>
      <c r="G1764" s="149"/>
      <c r="H1764" s="149"/>
      <c r="I1764" s="149"/>
      <c r="J1764" s="149"/>
      <c r="K1764" s="150"/>
      <c r="L1764" s="151"/>
      <c r="M1764" s="151"/>
      <c r="N1764" s="151"/>
      <c r="O1764" s="3"/>
      <c r="P1764" s="30"/>
      <c r="Q1764" s="23"/>
      <c r="R1764" s="3"/>
      <c r="S1764" s="131"/>
    </row>
    <row r="1765" spans="1:19" ht="15" customHeight="1">
      <c r="A1765" s="29"/>
      <c r="B1765" s="30"/>
      <c r="C1765" s="30"/>
      <c r="D1765" s="149"/>
      <c r="E1765" s="149"/>
      <c r="F1765" s="149"/>
      <c r="G1765" s="149"/>
      <c r="H1765" s="149"/>
      <c r="I1765" s="149"/>
      <c r="J1765" s="149"/>
      <c r="K1765" s="150"/>
      <c r="L1765" s="151"/>
      <c r="M1765" s="151"/>
      <c r="N1765" s="151"/>
      <c r="O1765" s="3"/>
      <c r="P1765" s="30"/>
      <c r="Q1765" s="23"/>
      <c r="R1765" s="3"/>
      <c r="S1765" s="131"/>
    </row>
    <row r="1766" spans="1:19" ht="15" customHeight="1">
      <c r="A1766" s="29"/>
      <c r="B1766" s="30"/>
      <c r="C1766" s="30"/>
      <c r="D1766" s="149"/>
      <c r="E1766" s="149"/>
      <c r="F1766" s="149"/>
      <c r="G1766" s="149"/>
      <c r="H1766" s="149"/>
      <c r="I1766" s="149"/>
      <c r="J1766" s="149"/>
      <c r="K1766" s="150"/>
      <c r="L1766" s="151"/>
      <c r="M1766" s="151"/>
      <c r="N1766" s="151"/>
      <c r="O1766" s="3"/>
      <c r="P1766" s="30"/>
      <c r="Q1766" s="23"/>
      <c r="R1766" s="3"/>
      <c r="S1766" s="131"/>
    </row>
    <row r="1767" spans="1:19" ht="15" customHeight="1">
      <c r="A1767" s="29"/>
      <c r="B1767" s="30"/>
      <c r="C1767" s="30"/>
      <c r="D1767" s="149"/>
      <c r="E1767" s="149"/>
      <c r="F1767" s="149"/>
      <c r="G1767" s="149"/>
      <c r="H1767" s="149"/>
      <c r="I1767" s="149"/>
      <c r="J1767" s="149"/>
      <c r="K1767" s="150"/>
      <c r="L1767" s="151"/>
      <c r="M1767" s="151"/>
      <c r="N1767" s="151"/>
      <c r="O1767" s="3"/>
      <c r="P1767" s="30"/>
      <c r="Q1767" s="23"/>
      <c r="R1767" s="3"/>
      <c r="S1767" s="131"/>
    </row>
    <row r="1768" spans="1:19" ht="15" customHeight="1">
      <c r="A1768" s="29"/>
      <c r="B1768" s="30"/>
      <c r="C1768" s="30"/>
      <c r="D1768" s="149"/>
      <c r="E1768" s="149"/>
      <c r="F1768" s="149"/>
      <c r="G1768" s="149"/>
      <c r="H1768" s="149"/>
      <c r="I1768" s="149"/>
      <c r="J1768" s="149"/>
      <c r="K1768" s="150"/>
      <c r="L1768" s="151"/>
      <c r="M1768" s="151"/>
      <c r="N1768" s="151"/>
      <c r="O1768" s="3"/>
      <c r="P1768" s="30"/>
      <c r="Q1768" s="23"/>
      <c r="R1768" s="3"/>
      <c r="S1768" s="131"/>
    </row>
    <row r="1769" spans="1:19" ht="15" customHeight="1">
      <c r="A1769" s="29"/>
      <c r="B1769" s="30"/>
      <c r="C1769" s="30"/>
      <c r="D1769" s="149"/>
      <c r="E1769" s="149"/>
      <c r="F1769" s="149"/>
      <c r="G1769" s="149"/>
      <c r="H1769" s="149"/>
      <c r="I1769" s="149"/>
      <c r="J1769" s="149"/>
      <c r="K1769" s="150"/>
      <c r="L1769" s="151"/>
      <c r="M1769" s="151"/>
      <c r="N1769" s="151"/>
      <c r="O1769" s="3"/>
      <c r="P1769" s="30"/>
      <c r="Q1769" s="23"/>
      <c r="R1769" s="3"/>
      <c r="S1769" s="131"/>
    </row>
    <row r="1770" spans="1:19" ht="15" customHeight="1">
      <c r="A1770" s="29"/>
      <c r="B1770" s="30"/>
      <c r="C1770" s="30"/>
      <c r="D1770" s="149"/>
      <c r="E1770" s="149"/>
      <c r="F1770" s="149"/>
      <c r="G1770" s="149"/>
      <c r="H1770" s="149"/>
      <c r="I1770" s="149"/>
      <c r="J1770" s="149"/>
      <c r="K1770" s="150"/>
      <c r="L1770" s="151"/>
      <c r="M1770" s="151"/>
      <c r="N1770" s="151"/>
      <c r="O1770" s="3"/>
      <c r="P1770" s="30"/>
      <c r="Q1770" s="23"/>
      <c r="R1770" s="3"/>
      <c r="S1770" s="131"/>
    </row>
    <row r="1771" spans="1:19" ht="15" customHeight="1">
      <c r="A1771" s="29"/>
      <c r="B1771" s="30"/>
      <c r="C1771" s="30"/>
      <c r="D1771" s="149"/>
      <c r="E1771" s="149"/>
      <c r="F1771" s="149"/>
      <c r="G1771" s="149"/>
      <c r="H1771" s="149"/>
      <c r="I1771" s="149"/>
      <c r="J1771" s="149"/>
      <c r="K1771" s="150"/>
      <c r="L1771" s="151"/>
      <c r="M1771" s="151"/>
      <c r="N1771" s="151"/>
      <c r="O1771" s="3"/>
      <c r="P1771" s="30"/>
      <c r="Q1771" s="23"/>
      <c r="R1771" s="3"/>
      <c r="S1771" s="131"/>
    </row>
    <row r="1772" spans="1:19" ht="15" customHeight="1">
      <c r="A1772" s="29"/>
      <c r="B1772" s="30"/>
      <c r="C1772" s="30"/>
      <c r="D1772" s="149"/>
      <c r="E1772" s="149"/>
      <c r="F1772" s="149"/>
      <c r="G1772" s="149"/>
      <c r="H1772" s="149"/>
      <c r="I1772" s="149"/>
      <c r="J1772" s="149"/>
      <c r="K1772" s="150"/>
      <c r="L1772" s="151"/>
      <c r="M1772" s="151"/>
      <c r="N1772" s="151"/>
      <c r="O1772" s="3"/>
      <c r="P1772" s="30"/>
      <c r="Q1772" s="23"/>
      <c r="R1772" s="3"/>
      <c r="S1772" s="131"/>
    </row>
    <row r="1773" spans="1:19" ht="15" customHeight="1">
      <c r="A1773" s="29"/>
      <c r="B1773" s="30"/>
      <c r="C1773" s="30"/>
      <c r="D1773" s="149"/>
      <c r="E1773" s="149"/>
      <c r="F1773" s="149"/>
      <c r="G1773" s="149"/>
      <c r="H1773" s="149"/>
      <c r="I1773" s="149"/>
      <c r="J1773" s="149"/>
      <c r="K1773" s="150"/>
      <c r="L1773" s="151"/>
      <c r="M1773" s="151"/>
      <c r="N1773" s="151"/>
      <c r="O1773" s="3"/>
      <c r="P1773" s="30"/>
      <c r="Q1773" s="23"/>
      <c r="R1773" s="3"/>
      <c r="S1773" s="131"/>
    </row>
    <row r="1774" spans="1:19" ht="15" customHeight="1">
      <c r="A1774" s="29"/>
      <c r="B1774" s="30"/>
      <c r="C1774" s="30"/>
      <c r="D1774" s="149"/>
      <c r="E1774" s="149"/>
      <c r="F1774" s="149"/>
      <c r="G1774" s="149"/>
      <c r="H1774" s="149"/>
      <c r="I1774" s="149"/>
      <c r="J1774" s="149"/>
      <c r="K1774" s="150"/>
      <c r="L1774" s="151"/>
      <c r="M1774" s="151"/>
      <c r="N1774" s="151"/>
      <c r="O1774" s="3"/>
      <c r="P1774" s="30"/>
      <c r="Q1774" s="23"/>
      <c r="R1774" s="3"/>
      <c r="S1774" s="131"/>
    </row>
    <row r="1775" spans="1:19" ht="15" customHeight="1">
      <c r="A1775" s="29"/>
      <c r="B1775" s="30"/>
      <c r="C1775" s="30"/>
      <c r="D1775" s="149"/>
      <c r="E1775" s="149"/>
      <c r="F1775" s="149"/>
      <c r="G1775" s="149"/>
      <c r="H1775" s="149"/>
      <c r="I1775" s="149"/>
      <c r="J1775" s="149"/>
      <c r="K1775" s="150"/>
      <c r="L1775" s="151"/>
      <c r="M1775" s="151"/>
      <c r="N1775" s="151"/>
      <c r="O1775" s="3"/>
      <c r="P1775" s="30"/>
      <c r="Q1775" s="23"/>
      <c r="R1775" s="3"/>
      <c r="S1775" s="131"/>
    </row>
    <row r="1776" spans="1:19" ht="15" customHeight="1">
      <c r="A1776" s="29"/>
      <c r="B1776" s="30"/>
      <c r="C1776" s="30"/>
      <c r="D1776" s="149"/>
      <c r="E1776" s="149"/>
      <c r="F1776" s="149"/>
      <c r="G1776" s="149"/>
      <c r="H1776" s="149"/>
      <c r="I1776" s="149"/>
      <c r="J1776" s="149"/>
      <c r="K1776" s="150"/>
      <c r="L1776" s="151"/>
      <c r="M1776" s="151"/>
      <c r="N1776" s="151"/>
      <c r="O1776" s="3"/>
      <c r="P1776" s="30"/>
      <c r="Q1776" s="23"/>
      <c r="R1776" s="3"/>
      <c r="S1776" s="131"/>
    </row>
    <row r="1777" spans="1:19" ht="15" customHeight="1">
      <c r="A1777" s="29"/>
      <c r="B1777" s="30"/>
      <c r="C1777" s="30"/>
      <c r="D1777" s="149"/>
      <c r="E1777" s="149"/>
      <c r="F1777" s="149"/>
      <c r="G1777" s="149"/>
      <c r="H1777" s="149"/>
      <c r="I1777" s="149"/>
      <c r="J1777" s="149"/>
      <c r="K1777" s="150"/>
      <c r="L1777" s="151"/>
      <c r="M1777" s="151"/>
      <c r="N1777" s="151"/>
      <c r="O1777" s="3"/>
      <c r="P1777" s="30"/>
      <c r="Q1777" s="23"/>
      <c r="R1777" s="3"/>
      <c r="S1777" s="131"/>
    </row>
    <row r="1778" spans="1:19" ht="15" customHeight="1">
      <c r="A1778" s="29"/>
      <c r="B1778" s="30"/>
      <c r="C1778" s="30"/>
      <c r="D1778" s="149"/>
      <c r="E1778" s="149"/>
      <c r="F1778" s="149"/>
      <c r="G1778" s="149"/>
      <c r="H1778" s="149"/>
      <c r="I1778" s="149"/>
      <c r="J1778" s="149"/>
      <c r="K1778" s="150"/>
      <c r="L1778" s="151"/>
      <c r="M1778" s="151"/>
      <c r="N1778" s="151"/>
      <c r="O1778" s="3"/>
      <c r="P1778" s="30"/>
      <c r="Q1778" s="23"/>
      <c r="R1778" s="3"/>
      <c r="S1778" s="131"/>
    </row>
    <row r="1779" spans="1:19" ht="15" customHeight="1">
      <c r="A1779" s="29"/>
      <c r="B1779" s="30"/>
      <c r="C1779" s="30"/>
      <c r="D1779" s="149"/>
      <c r="E1779" s="149"/>
      <c r="F1779" s="149"/>
      <c r="G1779" s="149"/>
      <c r="H1779" s="149"/>
      <c r="I1779" s="149"/>
      <c r="J1779" s="149"/>
      <c r="K1779" s="150"/>
      <c r="L1779" s="151"/>
      <c r="M1779" s="151"/>
      <c r="N1779" s="151"/>
      <c r="O1779" s="3"/>
      <c r="P1779" s="30"/>
      <c r="Q1779" s="23"/>
      <c r="R1779" s="3"/>
      <c r="S1779" s="131"/>
    </row>
    <row r="1780" spans="1:19" ht="15" customHeight="1">
      <c r="A1780" s="29"/>
      <c r="B1780" s="30"/>
      <c r="C1780" s="30"/>
      <c r="D1780" s="149"/>
      <c r="E1780" s="149"/>
      <c r="F1780" s="149"/>
      <c r="G1780" s="149"/>
      <c r="H1780" s="149"/>
      <c r="I1780" s="149"/>
      <c r="J1780" s="149"/>
      <c r="K1780" s="150"/>
      <c r="L1780" s="151"/>
      <c r="M1780" s="151"/>
      <c r="N1780" s="151"/>
      <c r="O1780" s="3"/>
      <c r="P1780" s="30"/>
      <c r="Q1780" s="23"/>
      <c r="R1780" s="3"/>
      <c r="S1780" s="131"/>
    </row>
    <row r="1781" spans="1:19" ht="15" customHeight="1">
      <c r="A1781" s="29"/>
      <c r="B1781" s="30"/>
      <c r="C1781" s="30"/>
      <c r="D1781" s="149"/>
      <c r="E1781" s="149"/>
      <c r="F1781" s="149"/>
      <c r="G1781" s="149"/>
      <c r="H1781" s="149"/>
      <c r="I1781" s="149"/>
      <c r="J1781" s="149"/>
      <c r="K1781" s="150"/>
      <c r="L1781" s="151"/>
      <c r="M1781" s="151"/>
      <c r="N1781" s="151"/>
      <c r="O1781" s="3"/>
      <c r="P1781" s="30"/>
      <c r="Q1781" s="23"/>
      <c r="R1781" s="3"/>
      <c r="S1781" s="131"/>
    </row>
    <row r="1782" spans="1:19" ht="15" customHeight="1">
      <c r="A1782" s="29"/>
      <c r="B1782" s="30"/>
      <c r="C1782" s="30"/>
      <c r="D1782" s="149"/>
      <c r="E1782" s="149"/>
      <c r="F1782" s="149"/>
      <c r="G1782" s="149"/>
      <c r="H1782" s="149"/>
      <c r="I1782" s="149"/>
      <c r="J1782" s="149"/>
      <c r="K1782" s="150"/>
      <c r="L1782" s="151"/>
      <c r="M1782" s="151"/>
      <c r="N1782" s="151"/>
      <c r="O1782" s="3"/>
      <c r="P1782" s="30"/>
      <c r="Q1782" s="23"/>
      <c r="R1782" s="3"/>
      <c r="S1782" s="131"/>
    </row>
    <row r="1783" spans="1:19" ht="15" customHeight="1">
      <c r="A1783" s="29"/>
      <c r="B1783" s="30"/>
      <c r="C1783" s="30"/>
      <c r="D1783" s="149"/>
      <c r="E1783" s="149"/>
      <c r="F1783" s="149"/>
      <c r="G1783" s="149"/>
      <c r="H1783" s="149"/>
      <c r="I1783" s="149"/>
      <c r="J1783" s="149"/>
      <c r="K1783" s="150"/>
      <c r="L1783" s="151"/>
      <c r="M1783" s="151"/>
      <c r="N1783" s="151"/>
      <c r="O1783" s="3"/>
      <c r="P1783" s="30"/>
      <c r="Q1783" s="23"/>
      <c r="R1783" s="3"/>
      <c r="S1783" s="131"/>
    </row>
    <row r="1784" spans="1:19" ht="15" customHeight="1">
      <c r="A1784" s="29"/>
      <c r="B1784" s="30"/>
      <c r="C1784" s="30"/>
      <c r="D1784" s="149"/>
      <c r="E1784" s="149"/>
      <c r="F1784" s="149"/>
      <c r="G1784" s="149"/>
      <c r="H1784" s="149"/>
      <c r="I1784" s="149"/>
      <c r="J1784" s="149"/>
      <c r="K1784" s="150"/>
      <c r="L1784" s="151"/>
      <c r="M1784" s="151"/>
      <c r="N1784" s="151"/>
      <c r="O1784" s="3"/>
      <c r="P1784" s="30"/>
      <c r="Q1784" s="23"/>
      <c r="R1784" s="3"/>
      <c r="S1784" s="131"/>
    </row>
    <row r="1785" spans="1:19" ht="15" customHeight="1">
      <c r="A1785" s="29"/>
      <c r="B1785" s="30"/>
      <c r="C1785" s="30"/>
      <c r="D1785" s="149"/>
      <c r="E1785" s="149"/>
      <c r="F1785" s="149"/>
      <c r="G1785" s="149"/>
      <c r="H1785" s="149"/>
      <c r="I1785" s="149"/>
      <c r="J1785" s="149"/>
      <c r="K1785" s="150"/>
      <c r="L1785" s="151"/>
      <c r="M1785" s="151"/>
      <c r="N1785" s="151"/>
      <c r="O1785" s="3"/>
      <c r="P1785" s="30"/>
      <c r="Q1785" s="23"/>
      <c r="R1785" s="3"/>
      <c r="S1785" s="131"/>
    </row>
    <row r="1786" spans="1:19" ht="15" customHeight="1">
      <c r="A1786" s="29"/>
      <c r="B1786" s="30"/>
      <c r="C1786" s="30"/>
      <c r="D1786" s="149"/>
      <c r="E1786" s="149"/>
      <c r="F1786" s="149"/>
      <c r="G1786" s="149"/>
      <c r="H1786" s="149"/>
      <c r="I1786" s="149"/>
      <c r="J1786" s="149"/>
      <c r="K1786" s="150"/>
      <c r="L1786" s="151"/>
      <c r="M1786" s="151"/>
      <c r="N1786" s="151"/>
      <c r="O1786" s="3"/>
      <c r="P1786" s="30"/>
      <c r="Q1786" s="23"/>
      <c r="R1786" s="3"/>
      <c r="S1786" s="131"/>
    </row>
    <row r="1787" spans="1:19" ht="15" customHeight="1">
      <c r="A1787" s="29"/>
      <c r="B1787" s="30"/>
      <c r="C1787" s="30"/>
      <c r="D1787" s="149"/>
      <c r="E1787" s="149"/>
      <c r="F1787" s="149"/>
      <c r="G1787" s="149"/>
      <c r="H1787" s="149"/>
      <c r="I1787" s="149"/>
      <c r="J1787" s="149"/>
      <c r="K1787" s="150"/>
      <c r="L1787" s="151"/>
      <c r="M1787" s="151"/>
      <c r="N1787" s="151"/>
      <c r="O1787" s="3"/>
      <c r="P1787" s="30"/>
      <c r="Q1787" s="23"/>
      <c r="R1787" s="3"/>
      <c r="S1787" s="131"/>
    </row>
    <row r="1788" spans="1:19" ht="15" customHeight="1">
      <c r="A1788" s="29"/>
      <c r="B1788" s="30"/>
      <c r="C1788" s="30"/>
      <c r="D1788" s="149"/>
      <c r="E1788" s="149"/>
      <c r="F1788" s="149"/>
      <c r="G1788" s="149"/>
      <c r="H1788" s="149"/>
      <c r="I1788" s="149"/>
      <c r="J1788" s="149"/>
      <c r="K1788" s="150"/>
      <c r="L1788" s="151"/>
      <c r="M1788" s="151"/>
      <c r="N1788" s="151"/>
      <c r="O1788" s="3"/>
      <c r="P1788" s="30"/>
      <c r="Q1788" s="23"/>
      <c r="R1788" s="3"/>
      <c r="S1788" s="131"/>
    </row>
    <row r="1789" spans="1:19" ht="15" customHeight="1">
      <c r="A1789" s="29"/>
      <c r="B1789" s="30"/>
      <c r="C1789" s="30"/>
      <c r="D1789" s="149"/>
      <c r="E1789" s="149"/>
      <c r="F1789" s="149"/>
      <c r="G1789" s="149"/>
      <c r="H1789" s="149"/>
      <c r="I1789" s="149"/>
      <c r="J1789" s="149"/>
      <c r="K1789" s="150"/>
      <c r="L1789" s="151"/>
      <c r="M1789" s="151"/>
      <c r="N1789" s="151"/>
      <c r="O1789" s="3"/>
      <c r="P1789" s="30"/>
      <c r="Q1789" s="23"/>
      <c r="R1789" s="3"/>
      <c r="S1789" s="131"/>
    </row>
    <row r="1790" spans="1:19" ht="15" customHeight="1">
      <c r="A1790" s="29"/>
      <c r="B1790" s="30"/>
      <c r="C1790" s="30"/>
      <c r="D1790" s="149"/>
      <c r="E1790" s="149"/>
      <c r="F1790" s="149"/>
      <c r="G1790" s="149"/>
      <c r="H1790" s="149"/>
      <c r="I1790" s="149"/>
      <c r="J1790" s="149"/>
      <c r="K1790" s="150"/>
      <c r="L1790" s="151"/>
      <c r="M1790" s="151"/>
      <c r="N1790" s="151"/>
      <c r="O1790" s="3"/>
      <c r="P1790" s="30"/>
      <c r="Q1790" s="23"/>
      <c r="R1790" s="3"/>
      <c r="S1790" s="131"/>
    </row>
    <row r="1791" spans="1:19" ht="15" customHeight="1">
      <c r="A1791" s="29"/>
      <c r="B1791" s="30"/>
      <c r="C1791" s="30"/>
      <c r="D1791" s="149"/>
      <c r="E1791" s="149"/>
      <c r="F1791" s="149"/>
      <c r="G1791" s="149"/>
      <c r="H1791" s="149"/>
      <c r="I1791" s="149"/>
      <c r="J1791" s="149"/>
      <c r="K1791" s="150"/>
      <c r="L1791" s="151"/>
      <c r="M1791" s="151"/>
      <c r="N1791" s="151"/>
      <c r="O1791" s="3"/>
      <c r="P1791" s="30"/>
      <c r="Q1791" s="23"/>
      <c r="R1791" s="3"/>
      <c r="S1791" s="131"/>
    </row>
    <row r="1792" spans="1:19" ht="15" customHeight="1">
      <c r="A1792" s="29"/>
      <c r="B1792" s="30"/>
      <c r="C1792" s="30"/>
      <c r="D1792" s="149"/>
      <c r="E1792" s="149"/>
      <c r="F1792" s="149"/>
      <c r="G1792" s="149"/>
      <c r="H1792" s="149"/>
      <c r="I1792" s="149"/>
      <c r="J1792" s="149"/>
      <c r="K1792" s="150"/>
      <c r="L1792" s="151"/>
      <c r="M1792" s="151"/>
      <c r="N1792" s="151"/>
      <c r="O1792" s="3"/>
      <c r="P1792" s="30"/>
      <c r="Q1792" s="23"/>
      <c r="R1792" s="3"/>
      <c r="S1792" s="131"/>
    </row>
    <row r="1793" spans="1:19" ht="15" customHeight="1">
      <c r="A1793" s="29"/>
      <c r="B1793" s="30"/>
      <c r="C1793" s="30"/>
      <c r="D1793" s="149"/>
      <c r="E1793" s="149"/>
      <c r="F1793" s="149"/>
      <c r="G1793" s="149"/>
      <c r="H1793" s="149"/>
      <c r="I1793" s="149"/>
      <c r="J1793" s="149"/>
      <c r="K1793" s="150"/>
      <c r="L1793" s="151"/>
      <c r="M1793" s="151"/>
      <c r="N1793" s="151"/>
      <c r="O1793" s="3"/>
      <c r="P1793" s="30"/>
      <c r="Q1793" s="23"/>
      <c r="R1793" s="3"/>
      <c r="S1793" s="131"/>
    </row>
    <row r="1794" spans="1:19" ht="15" customHeight="1">
      <c r="A1794" s="29"/>
      <c r="B1794" s="30"/>
      <c r="C1794" s="30"/>
      <c r="D1794" s="149"/>
      <c r="E1794" s="149"/>
      <c r="F1794" s="149"/>
      <c r="G1794" s="149"/>
      <c r="H1794" s="149"/>
      <c r="I1794" s="149"/>
      <c r="J1794" s="149"/>
      <c r="K1794" s="150"/>
      <c r="L1794" s="151"/>
      <c r="M1794" s="151"/>
      <c r="N1794" s="151"/>
      <c r="O1794" s="3"/>
      <c r="P1794" s="30"/>
      <c r="Q1794" s="23"/>
      <c r="R1794" s="3"/>
      <c r="S1794" s="131"/>
    </row>
    <row r="1795" spans="1:19" ht="15" customHeight="1">
      <c r="A1795" s="29"/>
      <c r="B1795" s="30"/>
      <c r="C1795" s="30"/>
      <c r="D1795" s="149"/>
      <c r="E1795" s="149"/>
      <c r="F1795" s="149"/>
      <c r="G1795" s="149"/>
      <c r="H1795" s="149"/>
      <c r="I1795" s="149"/>
      <c r="J1795" s="149"/>
      <c r="K1795" s="150"/>
      <c r="L1795" s="151"/>
      <c r="M1795" s="151"/>
      <c r="N1795" s="151"/>
      <c r="O1795" s="3"/>
      <c r="P1795" s="30"/>
      <c r="Q1795" s="23"/>
      <c r="R1795" s="3"/>
      <c r="S1795" s="131"/>
    </row>
    <row r="1796" spans="1:19" ht="15" customHeight="1">
      <c r="A1796" s="29"/>
      <c r="B1796" s="30"/>
      <c r="C1796" s="30"/>
      <c r="D1796" s="149"/>
      <c r="E1796" s="149"/>
      <c r="F1796" s="149"/>
      <c r="G1796" s="149"/>
      <c r="H1796" s="149"/>
      <c r="I1796" s="149"/>
      <c r="J1796" s="149"/>
      <c r="K1796" s="150"/>
      <c r="L1796" s="151"/>
      <c r="M1796" s="151"/>
      <c r="N1796" s="151"/>
      <c r="O1796" s="3"/>
      <c r="P1796" s="30"/>
      <c r="Q1796" s="23"/>
      <c r="R1796" s="3"/>
      <c r="S1796" s="131"/>
    </row>
    <row r="1797" spans="1:19" ht="15" customHeight="1">
      <c r="A1797" s="29"/>
      <c r="B1797" s="30"/>
      <c r="C1797" s="30"/>
      <c r="D1797" s="149"/>
      <c r="E1797" s="149"/>
      <c r="F1797" s="149"/>
      <c r="G1797" s="149"/>
      <c r="H1797" s="149"/>
      <c r="I1797" s="149"/>
      <c r="J1797" s="149"/>
      <c r="K1797" s="150"/>
      <c r="L1797" s="151"/>
      <c r="M1797" s="151"/>
      <c r="N1797" s="151"/>
      <c r="O1797" s="3"/>
      <c r="P1797" s="30"/>
      <c r="Q1797" s="23"/>
      <c r="R1797" s="3"/>
      <c r="S1797" s="131"/>
    </row>
    <row r="1798" spans="1:19" ht="15" customHeight="1">
      <c r="A1798" s="29"/>
      <c r="B1798" s="30"/>
      <c r="C1798" s="30"/>
      <c r="D1798" s="149"/>
      <c r="E1798" s="149"/>
      <c r="F1798" s="149"/>
      <c r="G1798" s="149"/>
      <c r="H1798" s="149"/>
      <c r="I1798" s="149"/>
      <c r="J1798" s="149"/>
      <c r="K1798" s="150"/>
      <c r="L1798" s="151"/>
      <c r="M1798" s="151"/>
      <c r="N1798" s="151"/>
      <c r="O1798" s="3"/>
      <c r="P1798" s="30"/>
      <c r="Q1798" s="23"/>
      <c r="R1798" s="3"/>
      <c r="S1798" s="131"/>
    </row>
    <row r="1799" spans="1:19" ht="15" customHeight="1">
      <c r="A1799" s="29"/>
      <c r="B1799" s="30"/>
      <c r="C1799" s="30"/>
      <c r="D1799" s="149"/>
      <c r="E1799" s="149"/>
      <c r="F1799" s="149"/>
      <c r="G1799" s="149"/>
      <c r="H1799" s="149"/>
      <c r="I1799" s="149"/>
      <c r="J1799" s="149"/>
      <c r="K1799" s="150"/>
      <c r="L1799" s="151"/>
      <c r="M1799" s="151"/>
      <c r="N1799" s="151"/>
      <c r="O1799" s="3"/>
      <c r="P1799" s="30"/>
      <c r="Q1799" s="23"/>
      <c r="R1799" s="3"/>
      <c r="S1799" s="131"/>
    </row>
    <row r="1800" spans="1:19" ht="15" customHeight="1">
      <c r="A1800" s="29"/>
      <c r="B1800" s="30"/>
      <c r="C1800" s="30"/>
      <c r="D1800" s="149"/>
      <c r="E1800" s="149"/>
      <c r="F1800" s="149"/>
      <c r="G1800" s="149"/>
      <c r="H1800" s="149"/>
      <c r="I1800" s="149"/>
      <c r="J1800" s="149"/>
      <c r="K1800" s="150"/>
      <c r="L1800" s="151"/>
      <c r="M1800" s="151"/>
      <c r="N1800" s="151"/>
      <c r="O1800" s="3"/>
      <c r="P1800" s="30"/>
      <c r="Q1800" s="23"/>
      <c r="R1800" s="3"/>
      <c r="S1800" s="131"/>
    </row>
    <row r="1801" spans="1:19" ht="15" customHeight="1">
      <c r="A1801" s="29"/>
      <c r="B1801" s="30"/>
      <c r="C1801" s="30"/>
      <c r="D1801" s="149"/>
      <c r="E1801" s="149"/>
      <c r="F1801" s="149"/>
      <c r="G1801" s="149"/>
      <c r="H1801" s="149"/>
      <c r="I1801" s="149"/>
      <c r="J1801" s="149"/>
      <c r="K1801" s="150"/>
      <c r="L1801" s="151"/>
      <c r="M1801" s="151"/>
      <c r="N1801" s="151"/>
      <c r="O1801" s="3"/>
      <c r="P1801" s="30"/>
      <c r="Q1801" s="23"/>
      <c r="R1801" s="3"/>
      <c r="S1801" s="131"/>
    </row>
    <row r="1802" spans="1:19" ht="15" customHeight="1">
      <c r="A1802" s="29"/>
      <c r="B1802" s="30"/>
      <c r="C1802" s="30"/>
      <c r="D1802" s="149"/>
      <c r="E1802" s="149"/>
      <c r="F1802" s="149"/>
      <c r="G1802" s="149"/>
      <c r="H1802" s="149"/>
      <c r="I1802" s="149"/>
      <c r="J1802" s="149"/>
      <c r="K1802" s="150"/>
      <c r="L1802" s="151"/>
      <c r="M1802" s="151"/>
      <c r="N1802" s="151"/>
      <c r="O1802" s="3"/>
      <c r="P1802" s="30"/>
      <c r="Q1802" s="23"/>
      <c r="R1802" s="3"/>
      <c r="S1802" s="131"/>
    </row>
    <row r="1803" spans="1:19" ht="15" customHeight="1">
      <c r="A1803" s="29"/>
      <c r="B1803" s="30"/>
      <c r="C1803" s="30"/>
      <c r="D1803" s="149"/>
      <c r="E1803" s="149"/>
      <c r="F1803" s="149"/>
      <c r="G1803" s="149"/>
      <c r="H1803" s="149"/>
      <c r="I1803" s="149"/>
      <c r="J1803" s="149"/>
      <c r="K1803" s="150"/>
      <c r="L1803" s="151"/>
      <c r="M1803" s="151"/>
      <c r="N1803" s="151"/>
      <c r="O1803" s="3"/>
      <c r="P1803" s="30"/>
      <c r="Q1803" s="23"/>
      <c r="R1803" s="3"/>
      <c r="S1803" s="131"/>
    </row>
    <row r="1804" spans="1:19" ht="15" customHeight="1">
      <c r="A1804" s="29"/>
      <c r="B1804" s="30"/>
      <c r="C1804" s="30"/>
      <c r="D1804" s="149"/>
      <c r="E1804" s="149"/>
      <c r="F1804" s="149"/>
      <c r="G1804" s="149"/>
      <c r="H1804" s="149"/>
      <c r="I1804" s="149"/>
      <c r="J1804" s="149"/>
      <c r="K1804" s="150"/>
      <c r="L1804" s="151"/>
      <c r="M1804" s="151"/>
      <c r="N1804" s="151"/>
      <c r="O1804" s="3"/>
      <c r="P1804" s="30"/>
      <c r="Q1804" s="23"/>
      <c r="R1804" s="3"/>
      <c r="S1804" s="131"/>
    </row>
    <row r="1805" spans="1:19" ht="15" customHeight="1">
      <c r="A1805" s="29"/>
      <c r="B1805" s="30"/>
      <c r="C1805" s="30"/>
      <c r="D1805" s="149"/>
      <c r="E1805" s="149"/>
      <c r="F1805" s="149"/>
      <c r="G1805" s="149"/>
      <c r="H1805" s="149"/>
      <c r="I1805" s="149"/>
      <c r="J1805" s="149"/>
      <c r="K1805" s="150"/>
      <c r="L1805" s="151"/>
      <c r="M1805" s="151"/>
      <c r="N1805" s="151"/>
      <c r="O1805" s="3"/>
      <c r="P1805" s="30"/>
      <c r="Q1805" s="23"/>
      <c r="R1805" s="3"/>
      <c r="S1805" s="131"/>
    </row>
    <row r="1806" spans="1:19" ht="15" customHeight="1">
      <c r="A1806" s="29"/>
      <c r="B1806" s="30"/>
      <c r="C1806" s="30"/>
      <c r="D1806" s="149"/>
      <c r="E1806" s="149"/>
      <c r="F1806" s="149"/>
      <c r="G1806" s="149"/>
      <c r="H1806" s="149"/>
      <c r="I1806" s="149"/>
      <c r="J1806" s="149"/>
      <c r="K1806" s="150"/>
      <c r="L1806" s="151"/>
      <c r="M1806" s="151"/>
      <c r="N1806" s="151"/>
      <c r="O1806" s="3"/>
      <c r="P1806" s="30"/>
      <c r="Q1806" s="23"/>
      <c r="R1806" s="3"/>
      <c r="S1806" s="131"/>
    </row>
    <row r="1807" spans="1:19" ht="15" customHeight="1">
      <c r="A1807" s="29"/>
      <c r="B1807" s="30"/>
      <c r="C1807" s="30"/>
      <c r="D1807" s="149"/>
      <c r="E1807" s="149"/>
      <c r="F1807" s="149"/>
      <c r="G1807" s="149"/>
      <c r="H1807" s="149"/>
      <c r="I1807" s="149"/>
      <c r="J1807" s="149"/>
      <c r="K1807" s="150"/>
      <c r="L1807" s="151"/>
      <c r="M1807" s="151"/>
      <c r="N1807" s="151"/>
      <c r="O1807" s="3"/>
      <c r="P1807" s="30"/>
      <c r="Q1807" s="23"/>
      <c r="R1807" s="3"/>
      <c r="S1807" s="131"/>
    </row>
    <row r="1808" spans="1:19" ht="15" customHeight="1">
      <c r="A1808" s="29"/>
      <c r="B1808" s="30"/>
      <c r="C1808" s="30"/>
      <c r="D1808" s="149"/>
      <c r="E1808" s="149"/>
      <c r="F1808" s="149"/>
      <c r="G1808" s="149"/>
      <c r="H1808" s="149"/>
      <c r="I1808" s="149"/>
      <c r="J1808" s="149"/>
      <c r="K1808" s="150"/>
      <c r="L1808" s="151"/>
      <c r="M1808" s="151"/>
      <c r="N1808" s="151"/>
      <c r="O1808" s="3"/>
      <c r="P1808" s="30"/>
      <c r="Q1808" s="23"/>
      <c r="R1808" s="3"/>
      <c r="S1808" s="131"/>
    </row>
    <row r="1809" spans="1:19" ht="15" customHeight="1">
      <c r="A1809" s="29"/>
      <c r="B1809" s="30"/>
      <c r="C1809" s="30"/>
      <c r="D1809" s="149"/>
      <c r="E1809" s="149"/>
      <c r="F1809" s="149"/>
      <c r="G1809" s="149"/>
      <c r="H1809" s="149"/>
      <c r="I1809" s="149"/>
      <c r="J1809" s="149"/>
      <c r="K1809" s="150"/>
      <c r="L1809" s="151"/>
      <c r="M1809" s="151"/>
      <c r="N1809" s="151"/>
      <c r="O1809" s="3"/>
      <c r="P1809" s="30"/>
      <c r="Q1809" s="23"/>
      <c r="R1809" s="3"/>
      <c r="S1809" s="131"/>
    </row>
    <row r="1810" spans="1:19" ht="15" customHeight="1">
      <c r="A1810" s="29"/>
      <c r="B1810" s="30"/>
      <c r="C1810" s="30"/>
      <c r="D1810" s="149"/>
      <c r="E1810" s="149"/>
      <c r="F1810" s="149"/>
      <c r="G1810" s="149"/>
      <c r="H1810" s="149"/>
      <c r="I1810" s="149"/>
      <c r="J1810" s="149"/>
      <c r="K1810" s="150"/>
      <c r="L1810" s="151"/>
      <c r="M1810" s="151"/>
      <c r="N1810" s="151"/>
      <c r="O1810" s="3"/>
      <c r="P1810" s="30"/>
      <c r="Q1810" s="23"/>
      <c r="R1810" s="3"/>
      <c r="S1810" s="131"/>
    </row>
    <row r="1811" spans="1:19" ht="15" customHeight="1">
      <c r="A1811" s="29"/>
      <c r="B1811" s="30"/>
      <c r="C1811" s="30"/>
      <c r="D1811" s="149"/>
      <c r="E1811" s="149"/>
      <c r="F1811" s="149"/>
      <c r="G1811" s="149"/>
      <c r="H1811" s="149"/>
      <c r="I1811" s="149"/>
      <c r="J1811" s="149"/>
      <c r="K1811" s="150"/>
      <c r="L1811" s="151"/>
      <c r="M1811" s="151"/>
      <c r="N1811" s="151"/>
      <c r="O1811" s="3"/>
      <c r="P1811" s="30"/>
      <c r="Q1811" s="23"/>
      <c r="R1811" s="3"/>
      <c r="S1811" s="131"/>
    </row>
    <row r="1812" spans="1:19" ht="15" customHeight="1">
      <c r="A1812" s="29"/>
      <c r="B1812" s="30"/>
      <c r="C1812" s="30"/>
      <c r="D1812" s="149"/>
      <c r="E1812" s="149"/>
      <c r="F1812" s="149"/>
      <c r="G1812" s="149"/>
      <c r="H1812" s="149"/>
      <c r="I1812" s="149"/>
      <c r="J1812" s="149"/>
      <c r="K1812" s="150"/>
      <c r="L1812" s="151"/>
      <c r="M1812" s="151"/>
      <c r="N1812" s="151"/>
      <c r="O1812" s="3"/>
      <c r="P1812" s="30"/>
      <c r="Q1812" s="23"/>
      <c r="R1812" s="3"/>
      <c r="S1812" s="131"/>
    </row>
    <row r="1813" spans="1:19" ht="15" customHeight="1">
      <c r="A1813" s="29"/>
      <c r="B1813" s="30"/>
      <c r="C1813" s="30"/>
      <c r="D1813" s="149"/>
      <c r="E1813" s="149"/>
      <c r="F1813" s="149"/>
      <c r="G1813" s="149"/>
      <c r="H1813" s="149"/>
      <c r="I1813" s="149"/>
      <c r="J1813" s="149"/>
      <c r="K1813" s="150"/>
      <c r="L1813" s="151"/>
      <c r="M1813" s="151"/>
      <c r="N1813" s="151"/>
      <c r="O1813" s="3"/>
      <c r="P1813" s="30"/>
      <c r="Q1813" s="23"/>
      <c r="R1813" s="3"/>
      <c r="S1813" s="131"/>
    </row>
    <row r="1814" spans="1:19" ht="15" customHeight="1">
      <c r="A1814" s="29"/>
      <c r="B1814" s="30"/>
      <c r="C1814" s="30"/>
      <c r="D1814" s="149"/>
      <c r="E1814" s="149"/>
      <c r="F1814" s="149"/>
      <c r="G1814" s="149"/>
      <c r="H1814" s="149"/>
      <c r="I1814" s="149"/>
      <c r="J1814" s="149"/>
      <c r="K1814" s="150"/>
      <c r="L1814" s="151"/>
      <c r="M1814" s="151"/>
      <c r="N1814" s="151"/>
      <c r="O1814" s="3"/>
      <c r="P1814" s="30"/>
      <c r="Q1814" s="23"/>
      <c r="R1814" s="3"/>
      <c r="S1814" s="131"/>
    </row>
    <row r="1815" spans="1:19" ht="15" customHeight="1">
      <c r="A1815" s="29"/>
      <c r="B1815" s="30"/>
      <c r="C1815" s="30"/>
      <c r="D1815" s="149"/>
      <c r="E1815" s="149"/>
      <c r="F1815" s="149"/>
      <c r="G1815" s="149"/>
      <c r="H1815" s="149"/>
      <c r="I1815" s="149"/>
      <c r="J1815" s="149"/>
      <c r="K1815" s="150"/>
      <c r="L1815" s="151"/>
      <c r="M1815" s="151"/>
      <c r="N1815" s="151"/>
      <c r="O1815" s="3"/>
      <c r="P1815" s="30"/>
      <c r="Q1815" s="23"/>
      <c r="R1815" s="3"/>
      <c r="S1815" s="131"/>
    </row>
    <row r="1816" spans="1:19" ht="15" customHeight="1">
      <c r="A1816" s="29"/>
      <c r="B1816" s="30"/>
      <c r="C1816" s="30"/>
      <c r="D1816" s="149"/>
      <c r="E1816" s="149"/>
      <c r="F1816" s="149"/>
      <c r="G1816" s="149"/>
      <c r="H1816" s="149"/>
      <c r="I1816" s="149"/>
      <c r="J1816" s="149"/>
      <c r="K1816" s="150"/>
      <c r="L1816" s="151"/>
      <c r="M1816" s="151"/>
      <c r="N1816" s="151"/>
      <c r="O1816" s="3"/>
      <c r="P1816" s="30"/>
      <c r="Q1816" s="23"/>
      <c r="R1816" s="3"/>
      <c r="S1816" s="131"/>
    </row>
    <row r="1817" spans="1:19" ht="15" customHeight="1">
      <c r="A1817" s="29"/>
      <c r="B1817" s="30"/>
      <c r="C1817" s="30"/>
      <c r="D1817" s="149"/>
      <c r="E1817" s="149"/>
      <c r="F1817" s="149"/>
      <c r="G1817" s="149"/>
      <c r="H1817" s="149"/>
      <c r="I1817" s="149"/>
      <c r="J1817" s="149"/>
      <c r="K1817" s="150"/>
      <c r="L1817" s="151"/>
      <c r="M1817" s="151"/>
      <c r="N1817" s="151"/>
      <c r="O1817" s="3"/>
      <c r="P1817" s="30"/>
      <c r="Q1817" s="23"/>
      <c r="R1817" s="3"/>
      <c r="S1817" s="131"/>
    </row>
    <row r="1818" spans="1:19" ht="15" customHeight="1">
      <c r="A1818" s="29"/>
      <c r="B1818" s="30"/>
      <c r="C1818" s="30"/>
      <c r="D1818" s="149"/>
      <c r="E1818" s="149"/>
      <c r="F1818" s="149"/>
      <c r="G1818" s="149"/>
      <c r="H1818" s="149"/>
      <c r="I1818" s="149"/>
      <c r="J1818" s="149"/>
      <c r="K1818" s="150"/>
      <c r="L1818" s="151"/>
      <c r="M1818" s="151"/>
      <c r="N1818" s="151"/>
      <c r="O1818" s="3"/>
      <c r="P1818" s="30"/>
      <c r="Q1818" s="23"/>
      <c r="R1818" s="3"/>
      <c r="S1818" s="131"/>
    </row>
    <row r="1819" spans="1:19" ht="15" customHeight="1">
      <c r="A1819" s="29"/>
      <c r="B1819" s="30"/>
      <c r="C1819" s="30"/>
      <c r="D1819" s="149"/>
      <c r="E1819" s="149"/>
      <c r="F1819" s="149"/>
      <c r="G1819" s="149"/>
      <c r="H1819" s="149"/>
      <c r="I1819" s="149"/>
      <c r="J1819" s="149"/>
      <c r="K1819" s="150"/>
      <c r="L1819" s="151"/>
      <c r="M1819" s="151"/>
      <c r="N1819" s="151"/>
      <c r="O1819" s="3"/>
      <c r="P1819" s="30"/>
      <c r="Q1819" s="23"/>
      <c r="R1819" s="3"/>
      <c r="S1819" s="131"/>
    </row>
    <row r="1820" spans="1:19" ht="15" customHeight="1">
      <c r="A1820" s="29"/>
      <c r="B1820" s="30"/>
      <c r="C1820" s="30"/>
      <c r="D1820" s="149"/>
      <c r="E1820" s="149"/>
      <c r="F1820" s="149"/>
      <c r="G1820" s="149"/>
      <c r="H1820" s="149"/>
      <c r="I1820" s="149"/>
      <c r="J1820" s="149"/>
      <c r="K1820" s="150"/>
      <c r="L1820" s="151"/>
      <c r="M1820" s="151"/>
      <c r="N1820" s="151"/>
      <c r="O1820" s="3"/>
      <c r="P1820" s="30"/>
      <c r="Q1820" s="23"/>
      <c r="R1820" s="3"/>
      <c r="S1820" s="131"/>
    </row>
    <row r="1821" spans="1:19" ht="15" customHeight="1">
      <c r="A1821" s="29"/>
      <c r="B1821" s="30"/>
      <c r="C1821" s="30"/>
      <c r="D1821" s="149"/>
      <c r="E1821" s="149"/>
      <c r="F1821" s="149"/>
      <c r="G1821" s="149"/>
      <c r="H1821" s="149"/>
      <c r="I1821" s="149"/>
      <c r="J1821" s="149"/>
      <c r="K1821" s="150"/>
      <c r="L1821" s="151"/>
      <c r="M1821" s="151"/>
      <c r="N1821" s="151"/>
      <c r="O1821" s="3"/>
      <c r="P1821" s="30"/>
      <c r="Q1821" s="23"/>
      <c r="R1821" s="3"/>
      <c r="S1821" s="131"/>
    </row>
    <row r="1822" spans="1:19" ht="15" customHeight="1">
      <c r="A1822" s="29"/>
      <c r="B1822" s="30"/>
      <c r="C1822" s="30"/>
      <c r="D1822" s="149"/>
      <c r="E1822" s="149"/>
      <c r="F1822" s="149"/>
      <c r="G1822" s="149"/>
      <c r="H1822" s="149"/>
      <c r="I1822" s="149"/>
      <c r="J1822" s="149"/>
      <c r="K1822" s="150"/>
      <c r="L1822" s="151"/>
      <c r="M1822" s="151"/>
      <c r="N1822" s="151"/>
      <c r="O1822" s="3"/>
      <c r="P1822" s="30"/>
      <c r="Q1822" s="23"/>
      <c r="R1822" s="3"/>
      <c r="S1822" s="131"/>
    </row>
    <row r="1823" spans="1:19" ht="15" customHeight="1">
      <c r="A1823" s="29"/>
      <c r="B1823" s="30"/>
      <c r="C1823" s="30"/>
      <c r="D1823" s="149"/>
      <c r="E1823" s="149"/>
      <c r="F1823" s="149"/>
      <c r="G1823" s="149"/>
      <c r="H1823" s="149"/>
      <c r="I1823" s="149"/>
      <c r="J1823" s="149"/>
      <c r="K1823" s="150"/>
      <c r="L1823" s="151"/>
      <c r="M1823" s="151"/>
      <c r="N1823" s="151"/>
      <c r="O1823" s="3"/>
      <c r="P1823" s="30"/>
      <c r="Q1823" s="23"/>
      <c r="R1823" s="3"/>
      <c r="S1823" s="131"/>
    </row>
    <row r="1824" spans="1:19" ht="15" customHeight="1">
      <c r="A1824" s="29"/>
      <c r="B1824" s="30"/>
      <c r="C1824" s="30"/>
      <c r="D1824" s="149"/>
      <c r="E1824" s="149"/>
      <c r="F1824" s="149"/>
      <c r="G1824" s="149"/>
      <c r="H1824" s="149"/>
      <c r="I1824" s="149"/>
      <c r="J1824" s="149"/>
      <c r="K1824" s="150"/>
      <c r="L1824" s="151"/>
      <c r="M1824" s="151"/>
      <c r="N1824" s="151"/>
      <c r="O1824" s="3"/>
      <c r="P1824" s="30"/>
      <c r="Q1824" s="23"/>
      <c r="R1824" s="3"/>
      <c r="S1824" s="131"/>
    </row>
    <row r="1825" spans="1:19" ht="15" customHeight="1">
      <c r="A1825" s="29"/>
      <c r="B1825" s="30"/>
      <c r="C1825" s="30"/>
      <c r="D1825" s="149"/>
      <c r="E1825" s="149"/>
      <c r="F1825" s="149"/>
      <c r="G1825" s="149"/>
      <c r="H1825" s="149"/>
      <c r="I1825" s="149"/>
      <c r="J1825" s="149"/>
      <c r="K1825" s="150"/>
      <c r="L1825" s="151"/>
      <c r="M1825" s="151"/>
      <c r="N1825" s="151"/>
      <c r="O1825" s="3"/>
      <c r="P1825" s="30"/>
      <c r="Q1825" s="23"/>
      <c r="R1825" s="3"/>
      <c r="S1825" s="131"/>
    </row>
    <row r="1826" spans="1:19" ht="15" customHeight="1">
      <c r="A1826" s="29"/>
      <c r="B1826" s="30"/>
      <c r="C1826" s="30"/>
      <c r="D1826" s="149"/>
      <c r="E1826" s="149"/>
      <c r="F1826" s="149"/>
      <c r="G1826" s="149"/>
      <c r="H1826" s="149"/>
      <c r="I1826" s="149"/>
      <c r="J1826" s="149"/>
      <c r="K1826" s="150"/>
      <c r="L1826" s="151"/>
      <c r="M1826" s="151"/>
      <c r="N1826" s="151"/>
      <c r="O1826" s="3"/>
      <c r="P1826" s="30"/>
      <c r="Q1826" s="23"/>
      <c r="R1826" s="3"/>
      <c r="S1826" s="131"/>
    </row>
    <row r="1827" spans="1:19" ht="15" customHeight="1">
      <c r="A1827" s="29"/>
      <c r="B1827" s="30"/>
      <c r="C1827" s="30"/>
      <c r="D1827" s="149"/>
      <c r="E1827" s="149"/>
      <c r="F1827" s="149"/>
      <c r="G1827" s="149"/>
      <c r="H1827" s="149"/>
      <c r="I1827" s="149"/>
      <c r="J1827" s="149"/>
      <c r="K1827" s="150"/>
      <c r="L1827" s="151"/>
      <c r="M1827" s="151"/>
      <c r="N1827" s="151"/>
      <c r="O1827" s="3"/>
      <c r="P1827" s="30"/>
      <c r="Q1827" s="23"/>
      <c r="R1827" s="3"/>
      <c r="S1827" s="131"/>
    </row>
    <row r="1828" spans="1:19" ht="15" customHeight="1">
      <c r="A1828" s="29"/>
      <c r="B1828" s="30"/>
      <c r="C1828" s="30"/>
      <c r="D1828" s="149"/>
      <c r="E1828" s="149"/>
      <c r="F1828" s="149"/>
      <c r="G1828" s="149"/>
      <c r="H1828" s="149"/>
      <c r="I1828" s="149"/>
      <c r="J1828" s="149"/>
      <c r="K1828" s="150"/>
      <c r="L1828" s="151"/>
      <c r="M1828" s="151"/>
      <c r="N1828" s="151"/>
      <c r="O1828" s="3"/>
      <c r="P1828" s="30"/>
      <c r="Q1828" s="23"/>
      <c r="R1828" s="3"/>
      <c r="S1828" s="131"/>
    </row>
    <row r="1829" spans="1:19" ht="15" customHeight="1">
      <c r="A1829" s="29"/>
      <c r="B1829" s="30"/>
      <c r="C1829" s="30"/>
      <c r="D1829" s="149"/>
      <c r="E1829" s="149"/>
      <c r="F1829" s="149"/>
      <c r="G1829" s="149"/>
      <c r="H1829" s="149"/>
      <c r="I1829" s="149"/>
      <c r="J1829" s="149"/>
      <c r="K1829" s="150"/>
      <c r="L1829" s="151"/>
      <c r="M1829" s="151"/>
      <c r="N1829" s="151"/>
      <c r="O1829" s="3"/>
      <c r="P1829" s="30"/>
      <c r="Q1829" s="23"/>
      <c r="R1829" s="3"/>
      <c r="S1829" s="131"/>
    </row>
    <row r="1830" spans="1:19" ht="15" customHeight="1">
      <c r="A1830" s="29"/>
      <c r="B1830" s="30"/>
      <c r="C1830" s="30"/>
      <c r="D1830" s="149"/>
      <c r="E1830" s="149"/>
      <c r="F1830" s="149"/>
      <c r="G1830" s="149"/>
      <c r="H1830" s="149"/>
      <c r="I1830" s="149"/>
      <c r="J1830" s="149"/>
      <c r="K1830" s="150"/>
      <c r="L1830" s="151"/>
      <c r="M1830" s="151"/>
      <c r="N1830" s="151"/>
      <c r="O1830" s="3"/>
      <c r="P1830" s="30"/>
      <c r="Q1830" s="23"/>
      <c r="R1830" s="3"/>
      <c r="S1830" s="131"/>
    </row>
    <row r="1831" spans="1:19" ht="15" customHeight="1">
      <c r="A1831" s="29"/>
      <c r="B1831" s="30"/>
      <c r="C1831" s="30"/>
      <c r="D1831" s="149"/>
      <c r="E1831" s="149"/>
      <c r="F1831" s="149"/>
      <c r="G1831" s="149"/>
      <c r="H1831" s="149"/>
      <c r="I1831" s="149"/>
      <c r="J1831" s="149"/>
      <c r="K1831" s="150"/>
      <c r="L1831" s="151"/>
      <c r="M1831" s="151"/>
      <c r="N1831" s="151"/>
      <c r="O1831" s="3"/>
      <c r="P1831" s="30"/>
      <c r="Q1831" s="23"/>
      <c r="R1831" s="3"/>
      <c r="S1831" s="131"/>
    </row>
    <row r="1832" spans="1:19" ht="15" customHeight="1">
      <c r="A1832" s="29"/>
      <c r="B1832" s="30"/>
      <c r="C1832" s="30"/>
      <c r="D1832" s="149"/>
      <c r="E1832" s="149"/>
      <c r="F1832" s="149"/>
      <c r="G1832" s="149"/>
      <c r="H1832" s="149"/>
      <c r="I1832" s="149"/>
      <c r="J1832" s="149"/>
      <c r="K1832" s="150"/>
      <c r="L1832" s="151"/>
      <c r="M1832" s="151"/>
      <c r="N1832" s="151"/>
      <c r="O1832" s="3"/>
      <c r="P1832" s="30"/>
      <c r="Q1832" s="23"/>
      <c r="R1832" s="3"/>
      <c r="S1832" s="131"/>
    </row>
    <row r="1833" spans="1:19" ht="15" customHeight="1">
      <c r="A1833" s="29"/>
      <c r="B1833" s="30"/>
      <c r="C1833" s="30"/>
      <c r="D1833" s="149"/>
      <c r="E1833" s="149"/>
      <c r="F1833" s="149"/>
      <c r="G1833" s="149"/>
      <c r="H1833" s="149"/>
      <c r="I1833" s="149"/>
      <c r="J1833" s="149"/>
      <c r="K1833" s="150"/>
      <c r="L1833" s="151"/>
      <c r="M1833" s="151"/>
      <c r="N1833" s="151"/>
      <c r="O1833" s="3"/>
      <c r="P1833" s="30"/>
      <c r="Q1833" s="23"/>
      <c r="R1833" s="3"/>
      <c r="S1833" s="131"/>
    </row>
    <row r="1834" spans="1:19" ht="15" customHeight="1">
      <c r="A1834" s="29"/>
      <c r="B1834" s="30"/>
      <c r="C1834" s="30"/>
      <c r="D1834" s="149"/>
      <c r="E1834" s="149"/>
      <c r="F1834" s="149"/>
      <c r="G1834" s="149"/>
      <c r="H1834" s="149"/>
      <c r="I1834" s="149"/>
      <c r="J1834" s="149"/>
      <c r="K1834" s="150"/>
      <c r="L1834" s="151"/>
      <c r="M1834" s="151"/>
      <c r="N1834" s="151"/>
      <c r="O1834" s="3"/>
      <c r="P1834" s="30"/>
      <c r="Q1834" s="23"/>
      <c r="R1834" s="3"/>
      <c r="S1834" s="131"/>
    </row>
    <row r="1835" spans="1:19" ht="15" customHeight="1">
      <c r="A1835" s="29"/>
      <c r="B1835" s="30"/>
      <c r="C1835" s="30"/>
      <c r="D1835" s="149"/>
      <c r="E1835" s="149"/>
      <c r="F1835" s="149"/>
      <c r="G1835" s="149"/>
      <c r="H1835" s="149"/>
      <c r="I1835" s="149"/>
      <c r="J1835" s="149"/>
      <c r="K1835" s="150"/>
      <c r="L1835" s="151"/>
      <c r="M1835" s="151"/>
      <c r="N1835" s="151"/>
      <c r="O1835" s="3"/>
      <c r="P1835" s="30"/>
      <c r="Q1835" s="23"/>
      <c r="R1835" s="3"/>
      <c r="S1835" s="131"/>
    </row>
    <row r="1836" spans="1:19" ht="15" customHeight="1">
      <c r="A1836" s="29"/>
      <c r="B1836" s="30"/>
      <c r="C1836" s="30"/>
      <c r="D1836" s="149"/>
      <c r="E1836" s="149"/>
      <c r="F1836" s="149"/>
      <c r="G1836" s="149"/>
      <c r="H1836" s="149"/>
      <c r="I1836" s="149"/>
      <c r="J1836" s="149"/>
      <c r="K1836" s="150"/>
      <c r="L1836" s="151"/>
      <c r="M1836" s="151"/>
      <c r="N1836" s="151"/>
      <c r="O1836" s="3"/>
      <c r="P1836" s="30"/>
      <c r="Q1836" s="23"/>
      <c r="R1836" s="3"/>
      <c r="S1836" s="131"/>
    </row>
    <row r="1837" spans="1:19" ht="15" customHeight="1">
      <c r="A1837" s="29"/>
      <c r="B1837" s="30"/>
      <c r="C1837" s="30"/>
      <c r="D1837" s="149"/>
      <c r="E1837" s="149"/>
      <c r="F1837" s="149"/>
      <c r="G1837" s="149"/>
      <c r="H1837" s="149"/>
      <c r="I1837" s="149"/>
      <c r="J1837" s="149"/>
      <c r="K1837" s="150"/>
      <c r="L1837" s="151"/>
      <c r="M1837" s="151"/>
      <c r="N1837" s="151"/>
      <c r="O1837" s="3"/>
      <c r="P1837" s="30"/>
      <c r="Q1837" s="23"/>
      <c r="R1837" s="3"/>
      <c r="S1837" s="131"/>
    </row>
    <row r="1838" spans="1:19" ht="15" customHeight="1">
      <c r="A1838" s="29"/>
      <c r="B1838" s="30"/>
      <c r="C1838" s="30"/>
      <c r="D1838" s="149"/>
      <c r="E1838" s="149"/>
      <c r="F1838" s="149"/>
      <c r="G1838" s="149"/>
      <c r="H1838" s="149"/>
      <c r="I1838" s="149"/>
      <c r="J1838" s="149"/>
      <c r="K1838" s="150"/>
      <c r="L1838" s="151"/>
      <c r="M1838" s="151"/>
      <c r="N1838" s="151"/>
      <c r="O1838" s="3"/>
      <c r="P1838" s="30"/>
      <c r="Q1838" s="23"/>
      <c r="R1838" s="3"/>
      <c r="S1838" s="131"/>
    </row>
    <row r="1839" spans="1:19" ht="15" customHeight="1">
      <c r="A1839" s="29"/>
      <c r="B1839" s="30"/>
      <c r="C1839" s="30"/>
      <c r="D1839" s="149"/>
      <c r="E1839" s="149"/>
      <c r="F1839" s="149"/>
      <c r="G1839" s="149"/>
      <c r="H1839" s="149"/>
      <c r="I1839" s="149"/>
      <c r="J1839" s="149"/>
      <c r="K1839" s="150"/>
      <c r="L1839" s="151"/>
      <c r="M1839" s="151"/>
      <c r="N1839" s="151"/>
      <c r="O1839" s="3"/>
      <c r="P1839" s="30"/>
      <c r="Q1839" s="23"/>
      <c r="R1839" s="3"/>
      <c r="S1839" s="131"/>
    </row>
    <row r="1840" spans="1:19" ht="15" customHeight="1">
      <c r="A1840" s="29"/>
      <c r="B1840" s="30"/>
      <c r="C1840" s="30"/>
      <c r="D1840" s="149"/>
      <c r="E1840" s="149"/>
      <c r="F1840" s="149"/>
      <c r="G1840" s="149"/>
      <c r="H1840" s="149"/>
      <c r="I1840" s="149"/>
      <c r="J1840" s="149"/>
      <c r="K1840" s="150"/>
      <c r="L1840" s="151"/>
      <c r="M1840" s="151"/>
      <c r="N1840" s="151"/>
      <c r="O1840" s="3"/>
      <c r="P1840" s="30"/>
      <c r="Q1840" s="23"/>
      <c r="R1840" s="3"/>
      <c r="S1840" s="131"/>
    </row>
    <row r="1841" spans="1:19" ht="15" customHeight="1">
      <c r="A1841" s="29"/>
      <c r="B1841" s="30"/>
      <c r="C1841" s="30"/>
      <c r="D1841" s="149"/>
      <c r="E1841" s="149"/>
      <c r="F1841" s="149"/>
      <c r="G1841" s="149"/>
      <c r="H1841" s="149"/>
      <c r="I1841" s="149"/>
      <c r="J1841" s="149"/>
      <c r="K1841" s="150"/>
      <c r="L1841" s="151"/>
      <c r="M1841" s="151"/>
      <c r="N1841" s="151"/>
      <c r="O1841" s="3"/>
      <c r="P1841" s="30"/>
      <c r="Q1841" s="23"/>
      <c r="R1841" s="3"/>
      <c r="S1841" s="131"/>
    </row>
    <row r="1842" spans="1:19" ht="15" customHeight="1">
      <c r="A1842" s="29"/>
      <c r="B1842" s="30"/>
      <c r="C1842" s="30"/>
      <c r="D1842" s="149"/>
      <c r="E1842" s="149"/>
      <c r="F1842" s="149"/>
      <c r="G1842" s="149"/>
      <c r="H1842" s="149"/>
      <c r="I1842" s="149"/>
      <c r="J1842" s="149"/>
      <c r="K1842" s="150"/>
      <c r="L1842" s="151"/>
      <c r="M1842" s="151"/>
      <c r="N1842" s="151"/>
      <c r="O1842" s="3"/>
      <c r="P1842" s="30"/>
      <c r="Q1842" s="23"/>
      <c r="R1842" s="3"/>
      <c r="S1842" s="131"/>
    </row>
    <row r="1843" spans="1:19" ht="15" customHeight="1">
      <c r="A1843" s="29"/>
      <c r="B1843" s="30"/>
      <c r="C1843" s="30"/>
      <c r="D1843" s="149"/>
      <c r="E1843" s="149"/>
      <c r="F1843" s="149"/>
      <c r="G1843" s="149"/>
      <c r="H1843" s="149"/>
      <c r="I1843" s="149"/>
      <c r="J1843" s="149"/>
      <c r="K1843" s="150"/>
      <c r="L1843" s="151"/>
      <c r="M1843" s="151"/>
      <c r="N1843" s="151"/>
      <c r="O1843" s="3"/>
      <c r="P1843" s="30"/>
      <c r="Q1843" s="23"/>
      <c r="R1843" s="3"/>
      <c r="S1843" s="131"/>
    </row>
    <row r="1844" spans="1:19" ht="15" customHeight="1">
      <c r="A1844" s="29"/>
      <c r="B1844" s="30"/>
      <c r="C1844" s="30"/>
      <c r="D1844" s="149"/>
      <c r="E1844" s="149"/>
      <c r="F1844" s="149"/>
      <c r="G1844" s="149"/>
      <c r="H1844" s="149"/>
      <c r="I1844" s="149"/>
      <c r="J1844" s="149"/>
      <c r="K1844" s="150"/>
      <c r="L1844" s="151"/>
      <c r="M1844" s="151"/>
      <c r="N1844" s="151"/>
      <c r="O1844" s="3"/>
      <c r="P1844" s="30"/>
      <c r="Q1844" s="23"/>
      <c r="R1844" s="3"/>
      <c r="S1844" s="131"/>
    </row>
    <row r="1845" spans="1:19" ht="15" customHeight="1">
      <c r="A1845" s="29"/>
      <c r="B1845" s="30"/>
      <c r="C1845" s="30"/>
      <c r="D1845" s="149"/>
      <c r="E1845" s="149"/>
      <c r="F1845" s="149"/>
      <c r="G1845" s="149"/>
      <c r="H1845" s="149"/>
      <c r="I1845" s="149"/>
      <c r="J1845" s="149"/>
      <c r="K1845" s="150"/>
      <c r="L1845" s="151"/>
      <c r="M1845" s="151"/>
      <c r="N1845" s="151"/>
      <c r="O1845" s="3"/>
      <c r="P1845" s="30"/>
      <c r="Q1845" s="23"/>
      <c r="R1845" s="3"/>
      <c r="S1845" s="131"/>
    </row>
    <row r="1846" spans="1:19" ht="15" customHeight="1">
      <c r="A1846" s="29"/>
      <c r="B1846" s="30"/>
      <c r="C1846" s="30"/>
      <c r="D1846" s="149"/>
      <c r="E1846" s="149"/>
      <c r="F1846" s="149"/>
      <c r="G1846" s="149"/>
      <c r="H1846" s="149"/>
      <c r="I1846" s="149"/>
      <c r="J1846" s="149"/>
      <c r="K1846" s="150"/>
      <c r="L1846" s="151"/>
      <c r="M1846" s="151"/>
      <c r="N1846" s="151"/>
      <c r="O1846" s="3"/>
      <c r="P1846" s="30"/>
      <c r="Q1846" s="23"/>
      <c r="R1846" s="3"/>
      <c r="S1846" s="131"/>
    </row>
    <row r="1847" spans="1:19" ht="15" customHeight="1">
      <c r="A1847" s="29"/>
      <c r="B1847" s="30"/>
      <c r="C1847" s="30"/>
      <c r="D1847" s="149"/>
      <c r="E1847" s="149"/>
      <c r="F1847" s="149"/>
      <c r="G1847" s="149"/>
      <c r="H1847" s="149"/>
      <c r="I1847" s="149"/>
      <c r="J1847" s="149"/>
      <c r="K1847" s="150"/>
      <c r="L1847" s="151"/>
      <c r="M1847" s="151"/>
      <c r="N1847" s="151"/>
      <c r="O1847" s="3"/>
      <c r="P1847" s="30"/>
      <c r="Q1847" s="23"/>
      <c r="R1847" s="3"/>
      <c r="S1847" s="131"/>
    </row>
    <row r="1848" spans="1:19" ht="15" customHeight="1">
      <c r="A1848" s="29"/>
      <c r="B1848" s="30"/>
      <c r="C1848" s="30"/>
      <c r="D1848" s="149"/>
      <c r="E1848" s="149"/>
      <c r="F1848" s="149"/>
      <c r="G1848" s="149"/>
      <c r="H1848" s="149"/>
      <c r="I1848" s="149"/>
      <c r="J1848" s="149"/>
      <c r="K1848" s="150"/>
      <c r="L1848" s="151"/>
      <c r="M1848" s="151"/>
      <c r="N1848" s="151"/>
      <c r="O1848" s="3"/>
      <c r="P1848" s="30"/>
      <c r="Q1848" s="23"/>
      <c r="R1848" s="3"/>
      <c r="S1848" s="131"/>
    </row>
    <row r="1849" spans="1:19" ht="15" customHeight="1">
      <c r="A1849" s="29"/>
      <c r="B1849" s="30"/>
      <c r="C1849" s="30"/>
      <c r="D1849" s="149"/>
      <c r="E1849" s="149"/>
      <c r="F1849" s="149"/>
      <c r="G1849" s="149"/>
      <c r="H1849" s="149"/>
      <c r="I1849" s="149"/>
      <c r="J1849" s="149"/>
      <c r="K1849" s="150"/>
      <c r="L1849" s="151"/>
      <c r="M1849" s="151"/>
      <c r="N1849" s="151"/>
      <c r="O1849" s="3"/>
      <c r="P1849" s="30"/>
      <c r="Q1849" s="23"/>
      <c r="R1849" s="3"/>
      <c r="S1849" s="131"/>
    </row>
    <row r="1850" spans="1:19" ht="15" customHeight="1">
      <c r="A1850" s="29"/>
      <c r="B1850" s="30"/>
      <c r="C1850" s="30"/>
      <c r="D1850" s="149"/>
      <c r="E1850" s="149"/>
      <c r="F1850" s="149"/>
      <c r="G1850" s="149"/>
      <c r="H1850" s="149"/>
      <c r="I1850" s="149"/>
      <c r="J1850" s="149"/>
      <c r="K1850" s="150"/>
      <c r="L1850" s="151"/>
      <c r="M1850" s="151"/>
      <c r="N1850" s="151"/>
      <c r="O1850" s="3"/>
      <c r="P1850" s="30"/>
      <c r="Q1850" s="23"/>
      <c r="R1850" s="3"/>
      <c r="S1850" s="131"/>
    </row>
    <row r="1851" spans="1:19" ht="15" customHeight="1">
      <c r="A1851" s="29"/>
      <c r="B1851" s="30"/>
      <c r="C1851" s="30"/>
      <c r="D1851" s="149"/>
      <c r="E1851" s="149"/>
      <c r="F1851" s="149"/>
      <c r="G1851" s="149"/>
      <c r="H1851" s="149"/>
      <c r="I1851" s="149"/>
      <c r="J1851" s="149"/>
      <c r="K1851" s="150"/>
      <c r="L1851" s="151"/>
      <c r="M1851" s="151"/>
      <c r="N1851" s="151"/>
      <c r="O1851" s="3"/>
      <c r="P1851" s="30"/>
      <c r="Q1851" s="23"/>
      <c r="R1851" s="3"/>
      <c r="S1851" s="131"/>
    </row>
    <row r="1852" spans="1:19" ht="15" customHeight="1">
      <c r="A1852" s="29"/>
      <c r="B1852" s="30"/>
      <c r="C1852" s="30"/>
      <c r="D1852" s="149"/>
      <c r="E1852" s="149"/>
      <c r="F1852" s="149"/>
      <c r="G1852" s="149"/>
      <c r="H1852" s="149"/>
      <c r="I1852" s="149"/>
      <c r="J1852" s="149"/>
      <c r="K1852" s="150"/>
      <c r="L1852" s="151"/>
      <c r="M1852" s="151"/>
      <c r="N1852" s="151"/>
      <c r="O1852" s="3"/>
      <c r="P1852" s="30"/>
      <c r="Q1852" s="23"/>
      <c r="R1852" s="3"/>
      <c r="S1852" s="131"/>
    </row>
    <row r="1853" spans="1:19" ht="15" customHeight="1">
      <c r="A1853" s="29"/>
      <c r="B1853" s="30"/>
      <c r="C1853" s="30"/>
      <c r="D1853" s="149"/>
      <c r="E1853" s="149"/>
      <c r="F1853" s="149"/>
      <c r="G1853" s="149"/>
      <c r="H1853" s="149"/>
      <c r="I1853" s="149"/>
      <c r="J1853" s="149"/>
      <c r="K1853" s="150"/>
      <c r="L1853" s="151"/>
      <c r="M1853" s="151"/>
      <c r="N1853" s="151"/>
      <c r="O1853" s="3"/>
      <c r="P1853" s="30"/>
      <c r="Q1853" s="23"/>
      <c r="R1853" s="3"/>
      <c r="S1853" s="131"/>
    </row>
    <row r="1854" spans="1:19" ht="15" customHeight="1">
      <c r="A1854" s="29"/>
      <c r="B1854" s="30"/>
      <c r="C1854" s="30"/>
      <c r="D1854" s="149"/>
      <c r="E1854" s="149"/>
      <c r="F1854" s="149"/>
      <c r="G1854" s="149"/>
      <c r="H1854" s="149"/>
      <c r="I1854" s="149"/>
      <c r="J1854" s="149"/>
      <c r="K1854" s="150"/>
      <c r="L1854" s="151"/>
      <c r="M1854" s="151"/>
      <c r="N1854" s="151"/>
      <c r="O1854" s="3"/>
      <c r="P1854" s="30"/>
      <c r="Q1854" s="23"/>
      <c r="R1854" s="3"/>
      <c r="S1854" s="131"/>
    </row>
    <row r="1855" spans="1:19" ht="15" customHeight="1">
      <c r="A1855" s="29"/>
      <c r="B1855" s="30"/>
      <c r="C1855" s="30"/>
      <c r="D1855" s="149"/>
      <c r="E1855" s="149"/>
      <c r="F1855" s="149"/>
      <c r="G1855" s="149"/>
      <c r="H1855" s="149"/>
      <c r="I1855" s="149"/>
      <c r="J1855" s="149"/>
      <c r="K1855" s="150"/>
      <c r="L1855" s="151"/>
      <c r="M1855" s="151"/>
      <c r="N1855" s="151"/>
      <c r="O1855" s="3"/>
      <c r="P1855" s="30"/>
      <c r="Q1855" s="23"/>
      <c r="R1855" s="3"/>
      <c r="S1855" s="131"/>
    </row>
    <row r="1856" spans="1:19" ht="15" customHeight="1">
      <c r="A1856" s="29"/>
      <c r="B1856" s="30"/>
      <c r="C1856" s="30"/>
      <c r="D1856" s="149"/>
      <c r="E1856" s="149"/>
      <c r="F1856" s="149"/>
      <c r="G1856" s="149"/>
      <c r="H1856" s="149"/>
      <c r="I1856" s="149"/>
      <c r="J1856" s="149"/>
      <c r="K1856" s="150"/>
      <c r="L1856" s="151"/>
      <c r="M1856" s="151"/>
      <c r="N1856" s="151"/>
      <c r="O1856" s="3"/>
      <c r="P1856" s="30"/>
      <c r="Q1856" s="23"/>
      <c r="R1856" s="3"/>
      <c r="S1856" s="131"/>
    </row>
    <row r="1857" spans="1:19" ht="15" customHeight="1">
      <c r="A1857" s="29"/>
      <c r="B1857" s="30"/>
      <c r="C1857" s="30"/>
      <c r="D1857" s="149"/>
      <c r="E1857" s="149"/>
      <c r="F1857" s="149"/>
      <c r="G1857" s="149"/>
      <c r="H1857" s="149"/>
      <c r="I1857" s="149"/>
      <c r="J1857" s="149"/>
      <c r="K1857" s="150"/>
      <c r="L1857" s="151"/>
      <c r="M1857" s="151"/>
      <c r="N1857" s="151"/>
      <c r="O1857" s="3"/>
      <c r="P1857" s="30"/>
      <c r="Q1857" s="23"/>
      <c r="R1857" s="3"/>
      <c r="S1857" s="131"/>
    </row>
    <row r="1858" spans="1:19" ht="15" customHeight="1">
      <c r="A1858" s="29"/>
      <c r="B1858" s="30"/>
      <c r="C1858" s="30"/>
      <c r="D1858" s="149"/>
      <c r="E1858" s="149"/>
      <c r="F1858" s="149"/>
      <c r="G1858" s="149"/>
      <c r="H1858" s="149"/>
      <c r="I1858" s="149"/>
      <c r="J1858" s="149"/>
      <c r="K1858" s="150"/>
      <c r="L1858" s="151"/>
      <c r="M1858" s="151"/>
      <c r="N1858" s="151"/>
      <c r="O1858" s="3"/>
      <c r="P1858" s="30"/>
      <c r="Q1858" s="23"/>
      <c r="R1858" s="3"/>
      <c r="S1858" s="131"/>
    </row>
    <row r="1859" spans="1:19" ht="15" customHeight="1">
      <c r="A1859" s="29"/>
      <c r="B1859" s="30"/>
      <c r="C1859" s="30"/>
      <c r="D1859" s="149"/>
      <c r="E1859" s="149"/>
      <c r="F1859" s="149"/>
      <c r="G1859" s="149"/>
      <c r="H1859" s="149"/>
      <c r="I1859" s="149"/>
      <c r="J1859" s="149"/>
      <c r="K1859" s="150"/>
      <c r="L1859" s="151"/>
      <c r="M1859" s="151"/>
      <c r="N1859" s="151"/>
      <c r="O1859" s="3"/>
      <c r="P1859" s="30"/>
      <c r="Q1859" s="23"/>
      <c r="R1859" s="3"/>
      <c r="S1859" s="131"/>
    </row>
    <row r="1860" spans="1:19" ht="15" customHeight="1">
      <c r="A1860" s="29"/>
      <c r="B1860" s="30"/>
      <c r="C1860" s="30"/>
      <c r="D1860" s="149"/>
      <c r="E1860" s="149"/>
      <c r="F1860" s="149"/>
      <c r="G1860" s="149"/>
      <c r="H1860" s="149"/>
      <c r="I1860" s="149"/>
      <c r="J1860" s="149"/>
      <c r="K1860" s="150"/>
      <c r="L1860" s="151"/>
      <c r="M1860" s="151"/>
      <c r="N1860" s="151"/>
      <c r="O1860" s="3"/>
      <c r="P1860" s="30"/>
      <c r="Q1860" s="23"/>
      <c r="R1860" s="3"/>
      <c r="S1860" s="131"/>
    </row>
    <row r="1861" spans="1:19" ht="15" customHeight="1">
      <c r="A1861" s="29"/>
      <c r="B1861" s="30"/>
      <c r="C1861" s="30"/>
      <c r="D1861" s="149"/>
      <c r="E1861" s="149"/>
      <c r="F1861" s="149"/>
      <c r="G1861" s="149"/>
      <c r="H1861" s="149"/>
      <c r="I1861" s="149"/>
      <c r="J1861" s="149"/>
      <c r="K1861" s="150"/>
      <c r="L1861" s="151"/>
      <c r="M1861" s="151"/>
      <c r="N1861" s="151"/>
      <c r="O1861" s="3"/>
      <c r="P1861" s="30"/>
      <c r="Q1861" s="23"/>
      <c r="R1861" s="3"/>
      <c r="S1861" s="131"/>
    </row>
    <row r="1862" spans="1:19" ht="15" customHeight="1">
      <c r="A1862" s="29"/>
      <c r="B1862" s="30"/>
      <c r="C1862" s="30"/>
      <c r="D1862" s="149"/>
      <c r="E1862" s="149"/>
      <c r="F1862" s="149"/>
      <c r="G1862" s="149"/>
      <c r="H1862" s="149"/>
      <c r="I1862" s="149"/>
      <c r="J1862" s="149"/>
      <c r="K1862" s="150"/>
      <c r="L1862" s="151"/>
      <c r="M1862" s="151"/>
      <c r="N1862" s="151"/>
      <c r="O1862" s="3"/>
      <c r="P1862" s="30"/>
      <c r="Q1862" s="23"/>
      <c r="R1862" s="3"/>
      <c r="S1862" s="131"/>
    </row>
    <row r="1863" spans="1:19" ht="15" customHeight="1">
      <c r="A1863" s="29"/>
      <c r="B1863" s="30"/>
      <c r="C1863" s="30"/>
      <c r="D1863" s="149"/>
      <c r="E1863" s="149"/>
      <c r="F1863" s="149"/>
      <c r="G1863" s="149"/>
      <c r="H1863" s="149"/>
      <c r="I1863" s="149"/>
      <c r="J1863" s="149"/>
      <c r="K1863" s="150"/>
      <c r="L1863" s="151"/>
      <c r="M1863" s="151"/>
      <c r="N1863" s="151"/>
      <c r="O1863" s="3"/>
      <c r="P1863" s="30"/>
      <c r="Q1863" s="23"/>
      <c r="R1863" s="3"/>
      <c r="S1863" s="131"/>
    </row>
    <row r="1864" spans="1:19" ht="15" customHeight="1">
      <c r="A1864" s="29"/>
      <c r="B1864" s="30"/>
      <c r="C1864" s="30"/>
      <c r="D1864" s="149"/>
      <c r="E1864" s="149"/>
      <c r="F1864" s="149"/>
      <c r="G1864" s="149"/>
      <c r="H1864" s="149"/>
      <c r="I1864" s="149"/>
      <c r="J1864" s="149"/>
      <c r="K1864" s="150"/>
      <c r="L1864" s="151"/>
      <c r="M1864" s="151"/>
      <c r="N1864" s="151"/>
      <c r="O1864" s="3"/>
      <c r="P1864" s="30"/>
      <c r="Q1864" s="23"/>
      <c r="R1864" s="3"/>
      <c r="S1864" s="131"/>
    </row>
    <row r="1865" spans="1:19" ht="15" customHeight="1">
      <c r="A1865" s="29"/>
      <c r="B1865" s="30"/>
      <c r="C1865" s="30"/>
      <c r="D1865" s="149"/>
      <c r="E1865" s="149"/>
      <c r="F1865" s="149"/>
      <c r="G1865" s="149"/>
      <c r="H1865" s="149"/>
      <c r="I1865" s="149"/>
      <c r="J1865" s="149"/>
      <c r="K1865" s="150"/>
      <c r="L1865" s="151"/>
      <c r="M1865" s="151"/>
      <c r="N1865" s="151"/>
      <c r="O1865" s="3"/>
      <c r="P1865" s="30"/>
      <c r="Q1865" s="23"/>
      <c r="R1865" s="3"/>
      <c r="S1865" s="131"/>
    </row>
    <row r="1866" spans="1:19" ht="15" customHeight="1">
      <c r="A1866" s="29"/>
      <c r="B1866" s="30"/>
      <c r="C1866" s="30"/>
      <c r="D1866" s="149"/>
      <c r="E1866" s="149"/>
      <c r="F1866" s="149"/>
      <c r="G1866" s="149"/>
      <c r="H1866" s="149"/>
      <c r="I1866" s="149"/>
      <c r="J1866" s="149"/>
      <c r="K1866" s="150"/>
      <c r="L1866" s="151"/>
      <c r="M1866" s="151"/>
      <c r="N1866" s="151"/>
      <c r="O1866" s="3"/>
      <c r="P1866" s="30"/>
      <c r="Q1866" s="23"/>
      <c r="R1866" s="3"/>
      <c r="S1866" s="131"/>
    </row>
    <row r="1867" spans="1:19" ht="15" customHeight="1">
      <c r="A1867" s="29"/>
      <c r="B1867" s="30"/>
      <c r="C1867" s="30"/>
      <c r="D1867" s="149"/>
      <c r="E1867" s="149"/>
      <c r="F1867" s="149"/>
      <c r="G1867" s="149"/>
      <c r="H1867" s="149"/>
      <c r="I1867" s="149"/>
      <c r="J1867" s="149"/>
      <c r="K1867" s="150"/>
      <c r="L1867" s="151"/>
      <c r="M1867" s="151"/>
      <c r="N1867" s="151"/>
      <c r="O1867" s="3"/>
      <c r="P1867" s="30"/>
      <c r="Q1867" s="23"/>
      <c r="R1867" s="3"/>
      <c r="S1867" s="131"/>
    </row>
    <row r="1868" spans="1:19" ht="15" customHeight="1">
      <c r="A1868" s="29"/>
      <c r="B1868" s="30"/>
      <c r="C1868" s="30"/>
      <c r="D1868" s="149"/>
      <c r="E1868" s="149"/>
      <c r="F1868" s="149"/>
      <c r="G1868" s="149"/>
      <c r="H1868" s="149"/>
      <c r="I1868" s="149"/>
      <c r="J1868" s="149"/>
      <c r="K1868" s="150"/>
      <c r="L1868" s="151"/>
      <c r="M1868" s="151"/>
      <c r="N1868" s="151"/>
      <c r="O1868" s="3"/>
      <c r="P1868" s="30"/>
      <c r="Q1868" s="23"/>
      <c r="R1868" s="3"/>
      <c r="S1868" s="131"/>
    </row>
    <row r="1869" spans="1:19" ht="15" customHeight="1">
      <c r="A1869" s="29"/>
      <c r="B1869" s="30"/>
      <c r="C1869" s="30"/>
      <c r="D1869" s="149"/>
      <c r="E1869" s="149"/>
      <c r="F1869" s="149"/>
      <c r="G1869" s="149"/>
      <c r="H1869" s="149"/>
      <c r="I1869" s="149"/>
      <c r="J1869" s="149"/>
      <c r="K1869" s="150"/>
      <c r="L1869" s="151"/>
      <c r="M1869" s="151"/>
      <c r="N1869" s="151"/>
      <c r="O1869" s="3"/>
      <c r="P1869" s="30"/>
      <c r="Q1869" s="23"/>
      <c r="R1869" s="3"/>
      <c r="S1869" s="131"/>
    </row>
    <row r="1870" spans="1:19" ht="15" customHeight="1">
      <c r="A1870" s="29"/>
      <c r="B1870" s="30"/>
      <c r="C1870" s="30"/>
      <c r="D1870" s="149"/>
      <c r="E1870" s="149"/>
      <c r="F1870" s="149"/>
      <c r="G1870" s="149"/>
      <c r="H1870" s="149"/>
      <c r="I1870" s="149"/>
      <c r="J1870" s="149"/>
      <c r="K1870" s="150"/>
      <c r="L1870" s="151"/>
      <c r="M1870" s="151"/>
      <c r="N1870" s="151"/>
      <c r="O1870" s="3"/>
      <c r="P1870" s="30"/>
      <c r="Q1870" s="23"/>
      <c r="R1870" s="3"/>
      <c r="S1870" s="131"/>
    </row>
    <row r="1871" spans="1:19" ht="15" customHeight="1">
      <c r="A1871" s="29"/>
      <c r="B1871" s="30"/>
      <c r="C1871" s="30"/>
      <c r="D1871" s="149"/>
      <c r="E1871" s="149"/>
      <c r="F1871" s="149"/>
      <c r="G1871" s="149"/>
      <c r="H1871" s="149"/>
      <c r="I1871" s="149"/>
      <c r="J1871" s="149"/>
      <c r="K1871" s="150"/>
      <c r="L1871" s="151"/>
      <c r="M1871" s="151"/>
      <c r="N1871" s="151"/>
      <c r="O1871" s="3"/>
      <c r="P1871" s="30"/>
      <c r="Q1871" s="23"/>
      <c r="R1871" s="3"/>
      <c r="S1871" s="131"/>
    </row>
    <row r="1872" spans="1:19" ht="15" customHeight="1">
      <c r="A1872" s="29"/>
      <c r="B1872" s="30"/>
      <c r="C1872" s="30"/>
      <c r="D1872" s="149"/>
      <c r="E1872" s="149"/>
      <c r="F1872" s="149"/>
      <c r="G1872" s="149"/>
      <c r="H1872" s="149"/>
      <c r="I1872" s="149"/>
      <c r="J1872" s="149"/>
      <c r="K1872" s="150"/>
      <c r="L1872" s="151"/>
      <c r="M1872" s="151"/>
      <c r="N1872" s="151"/>
      <c r="O1872" s="3"/>
      <c r="P1872" s="30"/>
      <c r="Q1872" s="23"/>
      <c r="R1872" s="3"/>
      <c r="S1872" s="131"/>
    </row>
    <row r="1873" spans="1:19" ht="15" customHeight="1">
      <c r="A1873" s="29"/>
      <c r="B1873" s="30"/>
      <c r="C1873" s="30"/>
      <c r="D1873" s="149"/>
      <c r="E1873" s="149"/>
      <c r="F1873" s="149"/>
      <c r="G1873" s="149"/>
      <c r="H1873" s="149"/>
      <c r="I1873" s="149"/>
      <c r="J1873" s="149"/>
      <c r="K1873" s="150"/>
      <c r="L1873" s="151"/>
      <c r="M1873" s="151"/>
      <c r="N1873" s="151"/>
      <c r="O1873" s="3"/>
      <c r="P1873" s="30"/>
      <c r="Q1873" s="23"/>
      <c r="R1873" s="3"/>
      <c r="S1873" s="131"/>
    </row>
    <row r="1874" spans="1:19" ht="15" customHeight="1">
      <c r="A1874" s="29"/>
      <c r="B1874" s="30"/>
      <c r="C1874" s="30"/>
      <c r="D1874" s="149"/>
      <c r="E1874" s="149"/>
      <c r="F1874" s="149"/>
      <c r="G1874" s="149"/>
      <c r="H1874" s="149"/>
      <c r="I1874" s="149"/>
      <c r="J1874" s="149"/>
      <c r="K1874" s="150"/>
      <c r="L1874" s="151"/>
      <c r="M1874" s="151"/>
      <c r="N1874" s="151"/>
      <c r="O1874" s="3"/>
      <c r="P1874" s="30"/>
      <c r="Q1874" s="23"/>
      <c r="R1874" s="3"/>
      <c r="S1874" s="131"/>
    </row>
    <row r="1875" spans="1:19" ht="15" customHeight="1">
      <c r="A1875" s="29"/>
      <c r="B1875" s="30"/>
      <c r="C1875" s="30"/>
      <c r="D1875" s="149"/>
      <c r="E1875" s="149"/>
      <c r="F1875" s="149"/>
      <c r="G1875" s="149"/>
      <c r="H1875" s="149"/>
      <c r="I1875" s="149"/>
      <c r="J1875" s="149"/>
      <c r="K1875" s="150"/>
      <c r="L1875" s="151"/>
      <c r="M1875" s="151"/>
      <c r="N1875" s="151"/>
      <c r="O1875" s="3"/>
      <c r="P1875" s="30"/>
      <c r="Q1875" s="23"/>
      <c r="R1875" s="3"/>
      <c r="S1875" s="131"/>
    </row>
    <row r="1876" spans="1:19" ht="15" customHeight="1">
      <c r="A1876" s="29"/>
      <c r="B1876" s="30"/>
      <c r="C1876" s="30"/>
      <c r="D1876" s="149"/>
      <c r="E1876" s="149"/>
      <c r="F1876" s="149"/>
      <c r="G1876" s="149"/>
      <c r="H1876" s="149"/>
      <c r="I1876" s="149"/>
      <c r="J1876" s="149"/>
      <c r="K1876" s="150"/>
      <c r="L1876" s="151"/>
      <c r="M1876" s="151"/>
      <c r="N1876" s="151"/>
      <c r="O1876" s="3"/>
      <c r="P1876" s="30"/>
      <c r="Q1876" s="23"/>
      <c r="R1876" s="3"/>
      <c r="S1876" s="131"/>
    </row>
    <row r="1877" spans="1:19" ht="15" customHeight="1">
      <c r="A1877" s="29"/>
      <c r="B1877" s="30"/>
      <c r="C1877" s="30"/>
      <c r="D1877" s="149"/>
      <c r="E1877" s="149"/>
      <c r="F1877" s="149"/>
      <c r="G1877" s="149"/>
      <c r="H1877" s="149"/>
      <c r="I1877" s="149"/>
      <c r="J1877" s="149"/>
      <c r="K1877" s="150"/>
      <c r="L1877" s="151"/>
      <c r="M1877" s="151"/>
      <c r="N1877" s="151"/>
      <c r="O1877" s="3"/>
      <c r="P1877" s="30"/>
      <c r="Q1877" s="23"/>
      <c r="R1877" s="3"/>
      <c r="S1877" s="131"/>
    </row>
    <row r="1878" spans="1:19" ht="15" customHeight="1">
      <c r="A1878" s="29"/>
      <c r="B1878" s="30"/>
      <c r="C1878" s="30"/>
      <c r="D1878" s="149"/>
      <c r="E1878" s="149"/>
      <c r="F1878" s="149"/>
      <c r="G1878" s="149"/>
      <c r="H1878" s="149"/>
      <c r="I1878" s="149"/>
      <c r="J1878" s="149"/>
      <c r="K1878" s="150"/>
      <c r="L1878" s="151"/>
      <c r="M1878" s="151"/>
      <c r="N1878" s="151"/>
      <c r="O1878" s="3"/>
      <c r="P1878" s="30"/>
      <c r="Q1878" s="23"/>
      <c r="R1878" s="3"/>
      <c r="S1878" s="131"/>
    </row>
    <row r="1879" spans="1:19" ht="15" customHeight="1">
      <c r="A1879" s="29"/>
      <c r="B1879" s="30"/>
      <c r="C1879" s="30"/>
      <c r="D1879" s="149"/>
      <c r="E1879" s="149"/>
      <c r="F1879" s="149"/>
      <c r="G1879" s="149"/>
      <c r="H1879" s="149"/>
      <c r="I1879" s="149"/>
      <c r="J1879" s="149"/>
      <c r="K1879" s="150"/>
      <c r="L1879" s="151"/>
      <c r="M1879" s="151"/>
      <c r="N1879" s="151"/>
      <c r="O1879" s="3"/>
      <c r="P1879" s="30"/>
      <c r="Q1879" s="23"/>
      <c r="R1879" s="3"/>
      <c r="S1879" s="131"/>
    </row>
    <row r="1880" spans="1:19" ht="15" customHeight="1">
      <c r="A1880" s="29"/>
      <c r="B1880" s="30"/>
      <c r="C1880" s="30"/>
      <c r="D1880" s="149"/>
      <c r="E1880" s="149"/>
      <c r="F1880" s="149"/>
      <c r="G1880" s="149"/>
      <c r="H1880" s="149"/>
      <c r="I1880" s="149"/>
      <c r="J1880" s="149"/>
      <c r="K1880" s="150"/>
      <c r="L1880" s="151"/>
      <c r="M1880" s="151"/>
      <c r="N1880" s="151"/>
      <c r="O1880" s="3"/>
      <c r="P1880" s="30"/>
      <c r="Q1880" s="23"/>
      <c r="R1880" s="3"/>
      <c r="S1880" s="131"/>
    </row>
    <row r="1881" spans="1:19" ht="15" customHeight="1">
      <c r="A1881" s="29"/>
      <c r="B1881" s="30"/>
      <c r="C1881" s="30"/>
      <c r="D1881" s="149"/>
      <c r="E1881" s="149"/>
      <c r="F1881" s="149"/>
      <c r="G1881" s="149"/>
      <c r="H1881" s="149"/>
      <c r="I1881" s="149"/>
      <c r="J1881" s="149"/>
      <c r="K1881" s="150"/>
      <c r="L1881" s="151"/>
      <c r="M1881" s="151"/>
      <c r="N1881" s="151"/>
      <c r="O1881" s="3"/>
      <c r="P1881" s="30"/>
      <c r="Q1881" s="23"/>
      <c r="R1881" s="3"/>
      <c r="S1881" s="131"/>
    </row>
    <row r="1882" spans="1:19" ht="15" customHeight="1">
      <c r="A1882" s="29"/>
      <c r="B1882" s="30"/>
      <c r="C1882" s="30"/>
      <c r="D1882" s="149"/>
      <c r="E1882" s="149"/>
      <c r="F1882" s="149"/>
      <c r="G1882" s="149"/>
      <c r="H1882" s="149"/>
      <c r="I1882" s="149"/>
      <c r="J1882" s="149"/>
      <c r="K1882" s="150"/>
      <c r="L1882" s="151"/>
      <c r="M1882" s="151"/>
      <c r="N1882" s="151"/>
      <c r="O1882" s="3"/>
      <c r="P1882" s="30"/>
      <c r="Q1882" s="23"/>
      <c r="R1882" s="3"/>
      <c r="S1882" s="131"/>
    </row>
    <row r="1883" spans="1:19" ht="15" customHeight="1">
      <c r="A1883" s="29"/>
      <c r="B1883" s="30"/>
      <c r="C1883" s="30"/>
      <c r="D1883" s="149"/>
      <c r="E1883" s="149"/>
      <c r="F1883" s="149"/>
      <c r="G1883" s="149"/>
      <c r="H1883" s="149"/>
      <c r="I1883" s="149"/>
      <c r="J1883" s="149"/>
      <c r="K1883" s="150"/>
      <c r="L1883" s="151"/>
      <c r="M1883" s="151"/>
      <c r="N1883" s="151"/>
      <c r="O1883" s="3"/>
      <c r="P1883" s="30"/>
      <c r="Q1883" s="23"/>
      <c r="R1883" s="3"/>
      <c r="S1883" s="131"/>
    </row>
    <row r="1884" spans="1:19" ht="15" customHeight="1">
      <c r="A1884" s="29"/>
      <c r="B1884" s="30"/>
      <c r="C1884" s="30"/>
      <c r="D1884" s="149"/>
      <c r="E1884" s="149"/>
      <c r="F1884" s="149"/>
      <c r="G1884" s="149"/>
      <c r="H1884" s="149"/>
      <c r="I1884" s="149"/>
      <c r="J1884" s="149"/>
      <c r="K1884" s="150"/>
      <c r="L1884" s="151"/>
      <c r="M1884" s="151"/>
      <c r="N1884" s="151"/>
      <c r="O1884" s="3"/>
      <c r="P1884" s="30"/>
      <c r="Q1884" s="23"/>
      <c r="R1884" s="3"/>
      <c r="S1884" s="131"/>
    </row>
    <row r="1885" spans="1:19" ht="15" customHeight="1">
      <c r="A1885" s="29"/>
      <c r="B1885" s="30"/>
      <c r="C1885" s="30"/>
      <c r="D1885" s="149"/>
      <c r="E1885" s="149"/>
      <c r="F1885" s="149"/>
      <c r="G1885" s="149"/>
      <c r="H1885" s="149"/>
      <c r="I1885" s="149"/>
      <c r="J1885" s="149"/>
      <c r="K1885" s="150"/>
      <c r="L1885" s="151"/>
      <c r="M1885" s="151"/>
      <c r="N1885" s="151"/>
      <c r="O1885" s="3"/>
      <c r="P1885" s="30"/>
      <c r="Q1885" s="23"/>
      <c r="R1885" s="3"/>
      <c r="S1885" s="131"/>
    </row>
    <row r="1886" spans="1:19" ht="15" customHeight="1">
      <c r="A1886" s="29"/>
      <c r="B1886" s="30"/>
      <c r="C1886" s="30"/>
      <c r="D1886" s="149"/>
      <c r="E1886" s="149"/>
      <c r="F1886" s="149"/>
      <c r="G1886" s="149"/>
      <c r="H1886" s="149"/>
      <c r="I1886" s="149"/>
      <c r="J1886" s="149"/>
      <c r="K1886" s="150"/>
      <c r="L1886" s="151"/>
      <c r="M1886" s="151"/>
      <c r="N1886" s="151"/>
      <c r="O1886" s="3"/>
      <c r="P1886" s="30"/>
      <c r="Q1886" s="23"/>
      <c r="R1886" s="3"/>
      <c r="S1886" s="131"/>
    </row>
    <row r="1887" spans="1:19" ht="15" customHeight="1">
      <c r="A1887" s="29"/>
      <c r="B1887" s="30"/>
      <c r="C1887" s="30"/>
      <c r="D1887" s="149"/>
      <c r="E1887" s="149"/>
      <c r="F1887" s="149"/>
      <c r="G1887" s="149"/>
      <c r="H1887" s="149"/>
      <c r="I1887" s="149"/>
      <c r="J1887" s="149"/>
      <c r="K1887" s="150"/>
      <c r="L1887" s="151"/>
      <c r="M1887" s="151"/>
      <c r="N1887" s="151"/>
      <c r="O1887" s="3"/>
      <c r="P1887" s="30"/>
      <c r="Q1887" s="23"/>
      <c r="R1887" s="3"/>
      <c r="S1887" s="131"/>
    </row>
    <row r="1888" spans="1:19" ht="15" customHeight="1">
      <c r="A1888" s="29"/>
      <c r="B1888" s="30"/>
      <c r="C1888" s="30"/>
      <c r="D1888" s="149"/>
      <c r="E1888" s="149"/>
      <c r="F1888" s="149"/>
      <c r="G1888" s="149"/>
      <c r="H1888" s="149"/>
      <c r="I1888" s="149"/>
      <c r="J1888" s="149"/>
      <c r="K1888" s="150"/>
      <c r="L1888" s="151"/>
      <c r="M1888" s="151"/>
      <c r="N1888" s="151"/>
      <c r="O1888" s="3"/>
      <c r="P1888" s="30"/>
      <c r="Q1888" s="23"/>
      <c r="R1888" s="3"/>
      <c r="S1888" s="131"/>
    </row>
    <row r="1889" spans="1:19" ht="15" customHeight="1">
      <c r="A1889" s="29"/>
      <c r="B1889" s="30"/>
      <c r="C1889" s="30"/>
      <c r="D1889" s="149"/>
      <c r="E1889" s="149"/>
      <c r="F1889" s="149"/>
      <c r="G1889" s="149"/>
      <c r="H1889" s="149"/>
      <c r="I1889" s="149"/>
      <c r="J1889" s="149"/>
      <c r="K1889" s="150"/>
      <c r="L1889" s="151"/>
      <c r="M1889" s="151"/>
      <c r="N1889" s="151"/>
      <c r="O1889" s="3"/>
      <c r="P1889" s="30"/>
      <c r="Q1889" s="23"/>
      <c r="R1889" s="3"/>
      <c r="S1889" s="131"/>
    </row>
    <row r="1890" spans="1:19" ht="15" customHeight="1">
      <c r="A1890" s="29"/>
      <c r="B1890" s="30"/>
      <c r="C1890" s="30"/>
      <c r="D1890" s="149"/>
      <c r="E1890" s="149"/>
      <c r="F1890" s="149"/>
      <c r="G1890" s="149"/>
      <c r="H1890" s="149"/>
      <c r="I1890" s="149"/>
      <c r="J1890" s="149"/>
      <c r="K1890" s="150"/>
      <c r="L1890" s="151"/>
      <c r="M1890" s="151"/>
      <c r="N1890" s="151"/>
      <c r="O1890" s="3"/>
      <c r="P1890" s="30"/>
      <c r="Q1890" s="23"/>
      <c r="R1890" s="3"/>
      <c r="S1890" s="131"/>
    </row>
    <row r="1891" spans="1:19" ht="15" customHeight="1">
      <c r="A1891" s="29"/>
      <c r="B1891" s="30"/>
      <c r="C1891" s="30"/>
      <c r="D1891" s="149"/>
      <c r="E1891" s="149"/>
      <c r="F1891" s="149"/>
      <c r="G1891" s="149"/>
      <c r="H1891" s="149"/>
      <c r="I1891" s="149"/>
      <c r="J1891" s="149"/>
      <c r="K1891" s="150"/>
      <c r="L1891" s="151"/>
      <c r="M1891" s="151"/>
      <c r="N1891" s="151"/>
      <c r="O1891" s="3"/>
      <c r="P1891" s="30"/>
      <c r="Q1891" s="23"/>
      <c r="R1891" s="3"/>
      <c r="S1891" s="131"/>
    </row>
    <row r="1892" spans="1:19" ht="15" customHeight="1">
      <c r="A1892" s="29"/>
      <c r="B1892" s="30"/>
      <c r="C1892" s="30"/>
      <c r="D1892" s="149"/>
      <c r="E1892" s="149"/>
      <c r="F1892" s="149"/>
      <c r="G1892" s="149"/>
      <c r="H1892" s="149"/>
      <c r="I1892" s="149"/>
      <c r="J1892" s="149"/>
      <c r="K1892" s="150"/>
      <c r="L1892" s="151"/>
      <c r="M1892" s="151"/>
      <c r="N1892" s="151"/>
      <c r="O1892" s="3"/>
      <c r="P1892" s="30"/>
      <c r="Q1892" s="23"/>
      <c r="R1892" s="3"/>
      <c r="S1892" s="131"/>
    </row>
    <row r="1893" spans="1:19" ht="15" customHeight="1">
      <c r="A1893" s="29"/>
      <c r="B1893" s="30"/>
      <c r="C1893" s="30"/>
      <c r="D1893" s="149"/>
      <c r="E1893" s="149"/>
      <c r="F1893" s="149"/>
      <c r="G1893" s="149"/>
      <c r="H1893" s="149"/>
      <c r="I1893" s="149"/>
      <c r="J1893" s="149"/>
      <c r="K1893" s="150"/>
      <c r="L1893" s="151"/>
      <c r="M1893" s="151"/>
      <c r="N1893" s="151"/>
      <c r="O1893" s="3"/>
      <c r="P1893" s="30"/>
      <c r="Q1893" s="23"/>
      <c r="R1893" s="3"/>
      <c r="S1893" s="131"/>
    </row>
    <row r="1894" spans="1:19" ht="15" customHeight="1">
      <c r="A1894" s="29"/>
      <c r="B1894" s="30"/>
      <c r="C1894" s="30"/>
      <c r="D1894" s="149"/>
      <c r="E1894" s="149"/>
      <c r="F1894" s="149"/>
      <c r="G1894" s="149"/>
      <c r="H1894" s="149"/>
      <c r="I1894" s="149"/>
      <c r="J1894" s="149"/>
      <c r="K1894" s="150"/>
      <c r="L1894" s="151"/>
      <c r="M1894" s="151"/>
      <c r="N1894" s="151"/>
      <c r="O1894" s="3"/>
      <c r="P1894" s="30"/>
      <c r="Q1894" s="23"/>
      <c r="R1894" s="3"/>
      <c r="S1894" s="131"/>
    </row>
    <row r="1895" spans="1:19" ht="15" customHeight="1">
      <c r="A1895" s="29"/>
      <c r="B1895" s="30"/>
      <c r="C1895" s="30"/>
      <c r="D1895" s="149"/>
      <c r="E1895" s="149"/>
      <c r="F1895" s="149"/>
      <c r="G1895" s="149"/>
      <c r="H1895" s="149"/>
      <c r="I1895" s="149"/>
      <c r="J1895" s="149"/>
      <c r="K1895" s="150"/>
      <c r="L1895" s="151"/>
      <c r="M1895" s="151"/>
      <c r="N1895" s="151"/>
      <c r="O1895" s="3"/>
      <c r="P1895" s="30"/>
      <c r="Q1895" s="23"/>
      <c r="R1895" s="3"/>
      <c r="S1895" s="131"/>
    </row>
    <row r="1896" spans="1:19" ht="15" customHeight="1">
      <c r="A1896" s="29"/>
      <c r="B1896" s="30"/>
      <c r="C1896" s="30"/>
      <c r="D1896" s="149"/>
      <c r="E1896" s="149"/>
      <c r="F1896" s="149"/>
      <c r="G1896" s="149"/>
      <c r="H1896" s="149"/>
      <c r="I1896" s="149"/>
      <c r="J1896" s="149"/>
      <c r="K1896" s="150"/>
      <c r="L1896" s="151"/>
      <c r="M1896" s="151"/>
      <c r="N1896" s="151"/>
      <c r="O1896" s="3"/>
      <c r="P1896" s="30"/>
      <c r="Q1896" s="23"/>
      <c r="R1896" s="3"/>
      <c r="S1896" s="131"/>
    </row>
    <row r="1897" spans="1:19" ht="15" customHeight="1">
      <c r="A1897" s="29"/>
      <c r="B1897" s="30"/>
      <c r="C1897" s="30"/>
      <c r="D1897" s="149"/>
      <c r="E1897" s="149"/>
      <c r="F1897" s="149"/>
      <c r="G1897" s="149"/>
      <c r="H1897" s="149"/>
      <c r="I1897" s="149"/>
      <c r="J1897" s="149"/>
      <c r="K1897" s="150"/>
      <c r="L1897" s="151"/>
      <c r="M1897" s="151"/>
      <c r="N1897" s="151"/>
      <c r="O1897" s="3"/>
      <c r="P1897" s="30"/>
      <c r="Q1897" s="23"/>
      <c r="R1897" s="3"/>
      <c r="S1897" s="131"/>
    </row>
    <row r="1898" spans="1:19" ht="15" customHeight="1">
      <c r="A1898" s="29"/>
      <c r="B1898" s="30"/>
      <c r="C1898" s="30"/>
      <c r="D1898" s="149"/>
      <c r="E1898" s="149"/>
      <c r="F1898" s="149"/>
      <c r="G1898" s="149"/>
      <c r="H1898" s="149"/>
      <c r="I1898" s="149"/>
      <c r="J1898" s="149"/>
      <c r="K1898" s="150"/>
      <c r="L1898" s="151"/>
      <c r="M1898" s="151"/>
      <c r="N1898" s="151"/>
      <c r="O1898" s="3"/>
      <c r="P1898" s="30"/>
      <c r="Q1898" s="23"/>
      <c r="R1898" s="3"/>
      <c r="S1898" s="131"/>
    </row>
    <row r="1899" spans="1:19" ht="15" customHeight="1">
      <c r="A1899" s="29"/>
      <c r="B1899" s="30"/>
      <c r="C1899" s="30"/>
      <c r="D1899" s="149"/>
      <c r="E1899" s="149"/>
      <c r="F1899" s="149"/>
      <c r="G1899" s="149"/>
      <c r="H1899" s="149"/>
      <c r="I1899" s="149"/>
      <c r="J1899" s="149"/>
      <c r="K1899" s="150"/>
      <c r="L1899" s="151"/>
      <c r="M1899" s="151"/>
      <c r="N1899" s="151"/>
      <c r="O1899" s="3"/>
      <c r="P1899" s="30"/>
      <c r="Q1899" s="23"/>
      <c r="R1899" s="3"/>
      <c r="S1899" s="131"/>
    </row>
    <row r="1900" spans="1:19" ht="15" customHeight="1">
      <c r="A1900" s="29"/>
      <c r="B1900" s="30"/>
      <c r="C1900" s="30"/>
      <c r="D1900" s="149"/>
      <c r="E1900" s="149"/>
      <c r="F1900" s="149"/>
      <c r="G1900" s="149"/>
      <c r="H1900" s="149"/>
      <c r="I1900" s="149"/>
      <c r="J1900" s="149"/>
      <c r="K1900" s="150"/>
      <c r="L1900" s="151"/>
      <c r="M1900" s="151"/>
      <c r="N1900" s="151"/>
      <c r="O1900" s="3"/>
      <c r="P1900" s="30"/>
      <c r="Q1900" s="23"/>
      <c r="R1900" s="3"/>
      <c r="S1900" s="131"/>
    </row>
    <row r="1901" spans="1:19" ht="15" customHeight="1">
      <c r="A1901" s="29"/>
      <c r="B1901" s="30"/>
      <c r="C1901" s="30"/>
      <c r="D1901" s="149"/>
      <c r="E1901" s="149"/>
      <c r="F1901" s="149"/>
      <c r="G1901" s="149"/>
      <c r="H1901" s="149"/>
      <c r="I1901" s="149"/>
      <c r="J1901" s="149"/>
      <c r="K1901" s="150"/>
      <c r="L1901" s="151"/>
      <c r="M1901" s="151"/>
      <c r="N1901" s="151"/>
      <c r="O1901" s="3"/>
      <c r="P1901" s="30"/>
      <c r="Q1901" s="23"/>
      <c r="R1901" s="3"/>
      <c r="S1901" s="131"/>
    </row>
    <row r="1902" spans="1:19" ht="15" customHeight="1">
      <c r="A1902" s="29"/>
      <c r="B1902" s="30"/>
      <c r="C1902" s="30"/>
      <c r="D1902" s="149"/>
      <c r="E1902" s="149"/>
      <c r="F1902" s="149"/>
      <c r="G1902" s="149"/>
      <c r="H1902" s="149"/>
      <c r="I1902" s="149"/>
      <c r="J1902" s="149"/>
      <c r="K1902" s="150"/>
      <c r="L1902" s="151"/>
      <c r="M1902" s="151"/>
      <c r="N1902" s="151"/>
      <c r="O1902" s="3"/>
      <c r="P1902" s="30"/>
      <c r="Q1902" s="23"/>
      <c r="R1902" s="3"/>
      <c r="S1902" s="131"/>
    </row>
    <row r="1903" spans="1:19" ht="15" customHeight="1">
      <c r="A1903" s="29"/>
      <c r="B1903" s="30"/>
      <c r="C1903" s="30"/>
      <c r="D1903" s="149"/>
      <c r="E1903" s="149"/>
      <c r="F1903" s="149"/>
      <c r="G1903" s="149"/>
      <c r="H1903" s="149"/>
      <c r="I1903" s="149"/>
      <c r="J1903" s="149"/>
      <c r="K1903" s="150"/>
      <c r="L1903" s="151"/>
      <c r="M1903" s="151"/>
      <c r="N1903" s="151"/>
      <c r="O1903" s="3"/>
      <c r="P1903" s="30"/>
      <c r="Q1903" s="23"/>
      <c r="R1903" s="3"/>
      <c r="S1903" s="131"/>
    </row>
    <row r="1904" spans="1:19" ht="15" customHeight="1">
      <c r="A1904" s="29"/>
      <c r="B1904" s="30"/>
      <c r="C1904" s="30"/>
      <c r="D1904" s="149"/>
      <c r="E1904" s="149"/>
      <c r="F1904" s="149"/>
      <c r="G1904" s="149"/>
      <c r="H1904" s="149"/>
      <c r="I1904" s="149"/>
      <c r="J1904" s="149"/>
      <c r="K1904" s="150"/>
      <c r="L1904" s="151"/>
      <c r="M1904" s="151"/>
      <c r="N1904" s="151"/>
      <c r="O1904" s="3"/>
      <c r="P1904" s="30"/>
      <c r="Q1904" s="23"/>
      <c r="R1904" s="3"/>
      <c r="S1904" s="131"/>
    </row>
    <row r="1905" spans="1:19" ht="15" customHeight="1">
      <c r="A1905" s="29"/>
      <c r="B1905" s="30"/>
      <c r="C1905" s="30"/>
      <c r="D1905" s="149"/>
      <c r="E1905" s="149"/>
      <c r="F1905" s="149"/>
      <c r="G1905" s="149"/>
      <c r="H1905" s="149"/>
      <c r="I1905" s="149"/>
      <c r="J1905" s="149"/>
      <c r="K1905" s="150"/>
      <c r="L1905" s="151"/>
      <c r="M1905" s="151"/>
      <c r="N1905" s="151"/>
      <c r="O1905" s="3"/>
      <c r="P1905" s="30"/>
      <c r="Q1905" s="23"/>
      <c r="R1905" s="3"/>
      <c r="S1905" s="131"/>
    </row>
    <row r="1906" spans="1:19" ht="15" customHeight="1">
      <c r="A1906" s="29"/>
      <c r="B1906" s="30"/>
      <c r="C1906" s="30"/>
      <c r="D1906" s="149"/>
      <c r="E1906" s="149"/>
      <c r="F1906" s="149"/>
      <c r="G1906" s="149"/>
      <c r="H1906" s="149"/>
      <c r="I1906" s="149"/>
      <c r="J1906" s="149"/>
      <c r="K1906" s="150"/>
      <c r="L1906" s="151"/>
      <c r="M1906" s="151"/>
      <c r="N1906" s="151"/>
      <c r="O1906" s="3"/>
      <c r="P1906" s="30"/>
      <c r="Q1906" s="23"/>
      <c r="R1906" s="3"/>
      <c r="S1906" s="131"/>
    </row>
    <row r="1907" spans="1:19" ht="15" customHeight="1">
      <c r="A1907" s="29"/>
      <c r="B1907" s="30"/>
      <c r="C1907" s="30"/>
      <c r="D1907" s="149"/>
      <c r="E1907" s="149"/>
      <c r="F1907" s="149"/>
      <c r="G1907" s="149"/>
      <c r="H1907" s="149"/>
      <c r="I1907" s="149"/>
      <c r="J1907" s="149"/>
      <c r="K1907" s="150"/>
      <c r="L1907" s="151"/>
      <c r="M1907" s="151"/>
      <c r="N1907" s="151"/>
      <c r="O1907" s="3"/>
      <c r="P1907" s="30"/>
      <c r="Q1907" s="23"/>
      <c r="R1907" s="3"/>
      <c r="S1907" s="131"/>
    </row>
    <row r="1908" spans="1:19" ht="15" customHeight="1">
      <c r="A1908" s="29"/>
      <c r="B1908" s="30"/>
      <c r="C1908" s="30"/>
      <c r="D1908" s="149"/>
      <c r="E1908" s="149"/>
      <c r="F1908" s="149"/>
      <c r="G1908" s="149"/>
      <c r="H1908" s="149"/>
      <c r="I1908" s="149"/>
      <c r="J1908" s="149"/>
      <c r="K1908" s="150"/>
      <c r="L1908" s="151"/>
      <c r="M1908" s="151"/>
      <c r="N1908" s="151"/>
      <c r="O1908" s="3"/>
      <c r="P1908" s="30"/>
      <c r="Q1908" s="23"/>
      <c r="R1908" s="3"/>
      <c r="S1908" s="131"/>
    </row>
    <row r="1909" spans="1:19" ht="15" customHeight="1">
      <c r="A1909" s="29"/>
      <c r="B1909" s="30"/>
      <c r="C1909" s="30"/>
      <c r="D1909" s="149"/>
      <c r="E1909" s="149"/>
      <c r="F1909" s="149"/>
      <c r="G1909" s="149"/>
      <c r="H1909" s="149"/>
      <c r="I1909" s="149"/>
      <c r="J1909" s="149"/>
      <c r="K1909" s="150"/>
      <c r="L1909" s="151"/>
      <c r="M1909" s="151"/>
      <c r="N1909" s="151"/>
      <c r="O1909" s="3"/>
      <c r="P1909" s="30"/>
      <c r="Q1909" s="23"/>
      <c r="R1909" s="3"/>
      <c r="S1909" s="131"/>
    </row>
    <row r="1910" spans="1:19" ht="15" customHeight="1">
      <c r="A1910" s="29"/>
      <c r="B1910" s="30"/>
      <c r="C1910" s="30"/>
      <c r="D1910" s="149"/>
      <c r="E1910" s="149"/>
      <c r="F1910" s="149"/>
      <c r="G1910" s="149"/>
      <c r="H1910" s="149"/>
      <c r="I1910" s="149"/>
      <c r="J1910" s="149"/>
      <c r="K1910" s="150"/>
      <c r="L1910" s="151"/>
      <c r="M1910" s="151"/>
      <c r="N1910" s="151"/>
      <c r="O1910" s="3"/>
      <c r="P1910" s="30"/>
      <c r="Q1910" s="23"/>
      <c r="R1910" s="3"/>
      <c r="S1910" s="131"/>
    </row>
    <row r="1911" spans="1:19" ht="15" customHeight="1">
      <c r="A1911" s="29"/>
      <c r="B1911" s="30"/>
      <c r="C1911" s="30"/>
      <c r="D1911" s="149"/>
      <c r="E1911" s="149"/>
      <c r="F1911" s="149"/>
      <c r="G1911" s="149"/>
      <c r="H1911" s="149"/>
      <c r="I1911" s="149"/>
      <c r="J1911" s="149"/>
      <c r="K1911" s="150"/>
      <c r="L1911" s="151"/>
      <c r="M1911" s="151"/>
      <c r="N1911" s="151"/>
      <c r="O1911" s="3"/>
      <c r="P1911" s="30"/>
      <c r="Q1911" s="23"/>
      <c r="R1911" s="3"/>
      <c r="S1911" s="131"/>
    </row>
    <row r="1912" spans="1:19" ht="15" customHeight="1">
      <c r="A1912" s="29"/>
      <c r="B1912" s="30"/>
      <c r="C1912" s="30"/>
      <c r="D1912" s="149"/>
      <c r="E1912" s="149"/>
      <c r="F1912" s="149"/>
      <c r="G1912" s="149"/>
      <c r="H1912" s="149"/>
      <c r="I1912" s="149"/>
      <c r="J1912" s="149"/>
      <c r="K1912" s="150"/>
      <c r="L1912" s="151"/>
      <c r="M1912" s="151"/>
      <c r="N1912" s="151"/>
      <c r="O1912" s="3"/>
      <c r="P1912" s="30"/>
      <c r="Q1912" s="23"/>
      <c r="R1912" s="3"/>
      <c r="S1912" s="131"/>
    </row>
    <row r="1913" spans="1:19" ht="15" customHeight="1">
      <c r="A1913" s="29"/>
      <c r="B1913" s="30"/>
      <c r="C1913" s="30"/>
      <c r="D1913" s="149"/>
      <c r="E1913" s="149"/>
      <c r="F1913" s="149"/>
      <c r="G1913" s="149"/>
      <c r="H1913" s="149"/>
      <c r="I1913" s="149"/>
      <c r="J1913" s="149"/>
      <c r="K1913" s="150"/>
      <c r="L1913" s="151"/>
      <c r="M1913" s="151"/>
      <c r="N1913" s="151"/>
      <c r="O1913" s="3"/>
      <c r="P1913" s="30"/>
      <c r="Q1913" s="23"/>
      <c r="R1913" s="3"/>
      <c r="S1913" s="131"/>
    </row>
    <row r="1914" spans="1:19" ht="15" customHeight="1">
      <c r="A1914" s="29"/>
      <c r="B1914" s="30"/>
      <c r="C1914" s="30"/>
      <c r="D1914" s="149"/>
      <c r="E1914" s="149"/>
      <c r="F1914" s="149"/>
      <c r="G1914" s="149"/>
      <c r="H1914" s="149"/>
      <c r="I1914" s="149"/>
      <c r="J1914" s="149"/>
      <c r="K1914" s="150"/>
      <c r="L1914" s="151"/>
      <c r="M1914" s="151"/>
      <c r="N1914" s="151"/>
      <c r="O1914" s="3"/>
      <c r="P1914" s="30"/>
      <c r="Q1914" s="23"/>
      <c r="R1914" s="3"/>
      <c r="S1914" s="131"/>
    </row>
    <row r="1915" spans="1:19" ht="15" customHeight="1">
      <c r="A1915" s="29"/>
      <c r="B1915" s="30"/>
      <c r="C1915" s="30"/>
      <c r="D1915" s="149"/>
      <c r="E1915" s="149"/>
      <c r="F1915" s="149"/>
      <c r="G1915" s="149"/>
      <c r="H1915" s="149"/>
      <c r="I1915" s="149"/>
      <c r="J1915" s="149"/>
      <c r="K1915" s="150"/>
      <c r="L1915" s="151"/>
      <c r="M1915" s="151"/>
      <c r="N1915" s="151"/>
      <c r="O1915" s="3"/>
      <c r="P1915" s="30"/>
      <c r="Q1915" s="23"/>
      <c r="R1915" s="3"/>
      <c r="S1915" s="131"/>
    </row>
    <row r="1916" spans="1:19" ht="15" customHeight="1">
      <c r="A1916" s="29"/>
      <c r="B1916" s="30"/>
      <c r="C1916" s="30"/>
      <c r="D1916" s="149"/>
      <c r="E1916" s="149"/>
      <c r="F1916" s="149"/>
      <c r="G1916" s="149"/>
      <c r="H1916" s="149"/>
      <c r="I1916" s="149"/>
      <c r="J1916" s="149"/>
      <c r="K1916" s="150"/>
      <c r="L1916" s="151"/>
      <c r="M1916" s="151"/>
      <c r="N1916" s="151"/>
      <c r="O1916" s="3"/>
      <c r="P1916" s="30"/>
      <c r="Q1916" s="23"/>
      <c r="R1916" s="3"/>
      <c r="S1916" s="131"/>
    </row>
    <row r="1917" spans="1:19" ht="15" customHeight="1">
      <c r="A1917" s="29"/>
      <c r="B1917" s="30"/>
      <c r="C1917" s="30"/>
      <c r="D1917" s="149"/>
      <c r="E1917" s="149"/>
      <c r="F1917" s="149"/>
      <c r="G1917" s="149"/>
      <c r="H1917" s="149"/>
      <c r="I1917" s="149"/>
      <c r="J1917" s="149"/>
      <c r="K1917" s="150"/>
      <c r="L1917" s="151"/>
      <c r="M1917" s="151"/>
      <c r="N1917" s="151"/>
      <c r="O1917" s="3"/>
      <c r="P1917" s="30"/>
      <c r="Q1917" s="23"/>
      <c r="R1917" s="3"/>
      <c r="S1917" s="131"/>
    </row>
    <row r="1918" spans="1:19" ht="15" customHeight="1">
      <c r="A1918" s="29"/>
      <c r="B1918" s="30"/>
      <c r="C1918" s="30"/>
      <c r="D1918" s="149"/>
      <c r="E1918" s="149"/>
      <c r="F1918" s="149"/>
      <c r="G1918" s="149"/>
      <c r="H1918" s="149"/>
      <c r="I1918" s="149"/>
      <c r="J1918" s="149"/>
      <c r="K1918" s="150"/>
      <c r="L1918" s="151"/>
      <c r="M1918" s="151"/>
      <c r="N1918" s="151"/>
      <c r="O1918" s="3"/>
      <c r="P1918" s="30"/>
      <c r="Q1918" s="23"/>
      <c r="R1918" s="3"/>
      <c r="S1918" s="131"/>
    </row>
    <row r="1919" spans="1:19" ht="15" customHeight="1">
      <c r="A1919" s="29"/>
      <c r="B1919" s="30"/>
      <c r="C1919" s="30"/>
      <c r="D1919" s="149"/>
      <c r="E1919" s="149"/>
      <c r="F1919" s="149"/>
      <c r="G1919" s="149"/>
      <c r="H1919" s="149"/>
      <c r="I1919" s="149"/>
      <c r="J1919" s="149"/>
      <c r="K1919" s="150"/>
      <c r="L1919" s="151"/>
      <c r="M1919" s="151"/>
      <c r="N1919" s="151"/>
      <c r="O1919" s="3"/>
      <c r="P1919" s="30"/>
      <c r="Q1919" s="23"/>
      <c r="R1919" s="3"/>
      <c r="S1919" s="131"/>
    </row>
    <row r="1920" spans="1:19" ht="15" customHeight="1">
      <c r="A1920" s="29"/>
      <c r="B1920" s="30"/>
      <c r="C1920" s="30"/>
      <c r="D1920" s="149"/>
      <c r="E1920" s="149"/>
      <c r="F1920" s="149"/>
      <c r="G1920" s="149"/>
      <c r="H1920" s="149"/>
      <c r="I1920" s="149"/>
      <c r="J1920" s="149"/>
      <c r="K1920" s="150"/>
      <c r="L1920" s="151"/>
      <c r="M1920" s="151"/>
      <c r="N1920" s="151"/>
      <c r="O1920" s="3"/>
      <c r="P1920" s="30"/>
      <c r="Q1920" s="23"/>
      <c r="R1920" s="3"/>
      <c r="S1920" s="131"/>
    </row>
    <row r="1921" spans="1:19" ht="15" customHeight="1">
      <c r="A1921" s="29"/>
      <c r="B1921" s="30"/>
      <c r="C1921" s="30"/>
      <c r="D1921" s="149"/>
      <c r="E1921" s="149"/>
      <c r="F1921" s="149"/>
      <c r="G1921" s="149"/>
      <c r="H1921" s="149"/>
      <c r="I1921" s="149"/>
      <c r="J1921" s="149"/>
      <c r="K1921" s="150"/>
      <c r="L1921" s="151"/>
      <c r="M1921" s="151"/>
      <c r="N1921" s="151"/>
      <c r="O1921" s="3"/>
      <c r="P1921" s="30"/>
      <c r="Q1921" s="23"/>
      <c r="R1921" s="3"/>
      <c r="S1921" s="131"/>
    </row>
    <row r="1922" spans="1:19" ht="15" customHeight="1">
      <c r="A1922" s="29"/>
      <c r="B1922" s="30"/>
      <c r="C1922" s="30"/>
      <c r="D1922" s="149"/>
      <c r="E1922" s="149"/>
      <c r="F1922" s="149"/>
      <c r="G1922" s="149"/>
      <c r="H1922" s="149"/>
      <c r="I1922" s="149"/>
      <c r="J1922" s="149"/>
      <c r="K1922" s="150"/>
      <c r="L1922" s="151"/>
      <c r="M1922" s="151"/>
      <c r="N1922" s="151"/>
      <c r="O1922" s="3"/>
      <c r="P1922" s="30"/>
      <c r="Q1922" s="23"/>
      <c r="R1922" s="3"/>
      <c r="S1922" s="131"/>
    </row>
    <row r="1923" spans="1:19" ht="15" customHeight="1">
      <c r="A1923" s="29"/>
      <c r="B1923" s="30"/>
      <c r="C1923" s="30"/>
      <c r="D1923" s="149"/>
      <c r="E1923" s="149"/>
      <c r="F1923" s="149"/>
      <c r="G1923" s="149"/>
      <c r="H1923" s="149"/>
      <c r="I1923" s="149"/>
      <c r="J1923" s="149"/>
      <c r="K1923" s="150"/>
      <c r="L1923" s="151"/>
      <c r="M1923" s="151"/>
      <c r="N1923" s="151"/>
      <c r="O1923" s="3"/>
      <c r="P1923" s="30"/>
      <c r="Q1923" s="23"/>
      <c r="R1923" s="3"/>
      <c r="S1923" s="131"/>
    </row>
    <row r="1924" spans="1:19" ht="15" customHeight="1">
      <c r="A1924" s="29"/>
      <c r="B1924" s="30"/>
      <c r="C1924" s="30"/>
      <c r="D1924" s="149"/>
      <c r="E1924" s="149"/>
      <c r="F1924" s="149"/>
      <c r="G1924" s="149"/>
      <c r="H1924" s="149"/>
      <c r="I1924" s="149"/>
      <c r="J1924" s="149"/>
      <c r="K1924" s="150"/>
      <c r="L1924" s="151"/>
      <c r="M1924" s="151"/>
      <c r="N1924" s="151"/>
      <c r="O1924" s="3"/>
      <c r="P1924" s="30"/>
      <c r="Q1924" s="23"/>
      <c r="R1924" s="3"/>
      <c r="S1924" s="131"/>
    </row>
    <row r="1925" spans="1:19" ht="15" customHeight="1">
      <c r="A1925" s="29"/>
      <c r="B1925" s="30"/>
      <c r="C1925" s="30"/>
      <c r="D1925" s="149"/>
      <c r="E1925" s="149"/>
      <c r="F1925" s="149"/>
      <c r="G1925" s="149"/>
      <c r="H1925" s="149"/>
      <c r="I1925" s="149"/>
      <c r="J1925" s="149"/>
      <c r="K1925" s="150"/>
      <c r="L1925" s="151"/>
      <c r="M1925" s="151"/>
      <c r="N1925" s="151"/>
      <c r="O1925" s="3"/>
      <c r="P1925" s="30"/>
      <c r="Q1925" s="23"/>
      <c r="R1925" s="3"/>
      <c r="S1925" s="131"/>
    </row>
    <row r="1926" spans="1:19" ht="15" customHeight="1">
      <c r="A1926" s="29"/>
      <c r="B1926" s="30"/>
      <c r="C1926" s="30"/>
      <c r="D1926" s="149"/>
      <c r="E1926" s="149"/>
      <c r="F1926" s="149"/>
      <c r="G1926" s="149"/>
      <c r="H1926" s="149"/>
      <c r="I1926" s="149"/>
      <c r="J1926" s="149"/>
      <c r="K1926" s="150"/>
      <c r="L1926" s="151"/>
      <c r="M1926" s="151"/>
      <c r="N1926" s="151"/>
      <c r="O1926" s="3"/>
      <c r="P1926" s="30"/>
      <c r="Q1926" s="23"/>
      <c r="R1926" s="3"/>
      <c r="S1926" s="131"/>
    </row>
    <row r="1927" spans="1:19" ht="15" customHeight="1">
      <c r="A1927" s="29"/>
      <c r="B1927" s="30"/>
      <c r="C1927" s="30"/>
      <c r="D1927" s="149"/>
      <c r="E1927" s="149"/>
      <c r="F1927" s="149"/>
      <c r="G1927" s="149"/>
      <c r="H1927" s="149"/>
      <c r="I1927" s="149"/>
      <c r="J1927" s="149"/>
      <c r="K1927" s="150"/>
      <c r="L1927" s="151"/>
      <c r="M1927" s="151"/>
      <c r="N1927" s="151"/>
      <c r="O1927" s="3"/>
      <c r="P1927" s="30"/>
      <c r="Q1927" s="23"/>
      <c r="R1927" s="3"/>
      <c r="S1927" s="131"/>
    </row>
    <row r="1928" spans="1:19" ht="15" customHeight="1">
      <c r="A1928" s="29"/>
      <c r="B1928" s="30"/>
      <c r="C1928" s="30"/>
      <c r="D1928" s="149"/>
      <c r="E1928" s="149"/>
      <c r="F1928" s="149"/>
      <c r="G1928" s="149"/>
      <c r="H1928" s="149"/>
      <c r="I1928" s="149"/>
      <c r="J1928" s="149"/>
      <c r="K1928" s="150"/>
      <c r="L1928" s="151"/>
      <c r="M1928" s="151"/>
      <c r="N1928" s="151"/>
      <c r="O1928" s="3"/>
      <c r="P1928" s="30"/>
      <c r="Q1928" s="23"/>
      <c r="R1928" s="3"/>
      <c r="S1928" s="131"/>
    </row>
    <row r="1929" spans="1:19" ht="15" customHeight="1">
      <c r="A1929" s="29"/>
      <c r="B1929" s="30"/>
      <c r="C1929" s="30"/>
      <c r="D1929" s="149"/>
      <c r="E1929" s="149"/>
      <c r="F1929" s="149"/>
      <c r="G1929" s="149"/>
      <c r="H1929" s="149"/>
      <c r="I1929" s="149"/>
      <c r="J1929" s="149"/>
      <c r="K1929" s="150"/>
      <c r="L1929" s="151"/>
      <c r="M1929" s="151"/>
      <c r="N1929" s="151"/>
      <c r="O1929" s="3"/>
      <c r="P1929" s="30"/>
      <c r="Q1929" s="23"/>
      <c r="R1929" s="3"/>
      <c r="S1929" s="131"/>
    </row>
    <row r="1930" spans="1:19" ht="15" customHeight="1">
      <c r="A1930" s="29"/>
      <c r="B1930" s="30"/>
      <c r="C1930" s="30"/>
      <c r="D1930" s="149"/>
      <c r="E1930" s="149"/>
      <c r="F1930" s="149"/>
      <c r="G1930" s="149"/>
      <c r="H1930" s="149"/>
      <c r="I1930" s="149"/>
      <c r="J1930" s="149"/>
      <c r="K1930" s="150"/>
      <c r="L1930" s="151"/>
      <c r="M1930" s="151"/>
      <c r="N1930" s="151"/>
      <c r="O1930" s="3"/>
      <c r="P1930" s="30"/>
      <c r="Q1930" s="23"/>
      <c r="R1930" s="3"/>
      <c r="S1930" s="131"/>
    </row>
    <row r="1931" spans="1:19" ht="15" customHeight="1">
      <c r="A1931" s="29"/>
      <c r="B1931" s="30"/>
      <c r="C1931" s="30"/>
      <c r="D1931" s="149"/>
      <c r="E1931" s="149"/>
      <c r="F1931" s="149"/>
      <c r="G1931" s="149"/>
      <c r="H1931" s="149"/>
      <c r="I1931" s="149"/>
      <c r="J1931" s="149"/>
      <c r="K1931" s="150"/>
      <c r="L1931" s="151"/>
      <c r="M1931" s="151"/>
      <c r="N1931" s="151"/>
      <c r="O1931" s="3"/>
      <c r="P1931" s="30"/>
      <c r="Q1931" s="23"/>
      <c r="R1931" s="3"/>
      <c r="S1931" s="131"/>
    </row>
    <row r="1932" spans="1:19" ht="15" customHeight="1">
      <c r="A1932" s="29"/>
      <c r="B1932" s="30"/>
      <c r="C1932" s="30"/>
      <c r="D1932" s="149"/>
      <c r="E1932" s="149"/>
      <c r="F1932" s="149"/>
      <c r="G1932" s="149"/>
      <c r="H1932" s="149"/>
      <c r="I1932" s="149"/>
      <c r="J1932" s="149"/>
      <c r="K1932" s="150"/>
      <c r="L1932" s="151"/>
      <c r="M1932" s="151"/>
      <c r="N1932" s="151"/>
      <c r="O1932" s="3"/>
      <c r="P1932" s="30"/>
      <c r="Q1932" s="23"/>
      <c r="R1932" s="3"/>
      <c r="S1932" s="131"/>
    </row>
    <row r="1933" spans="1:19" ht="15" customHeight="1">
      <c r="A1933" s="29"/>
      <c r="B1933" s="30"/>
      <c r="C1933" s="30"/>
      <c r="D1933" s="149"/>
      <c r="E1933" s="149"/>
      <c r="F1933" s="149"/>
      <c r="G1933" s="149"/>
      <c r="H1933" s="149"/>
      <c r="I1933" s="149"/>
      <c r="J1933" s="149"/>
      <c r="K1933" s="150"/>
      <c r="L1933" s="151"/>
      <c r="M1933" s="151"/>
      <c r="N1933" s="151"/>
      <c r="O1933" s="3"/>
      <c r="P1933" s="30"/>
      <c r="Q1933" s="23"/>
      <c r="R1933" s="3"/>
      <c r="S1933" s="131"/>
    </row>
    <row r="1934" spans="1:19" ht="15" customHeight="1">
      <c r="A1934" s="29"/>
      <c r="B1934" s="30"/>
      <c r="C1934" s="30"/>
      <c r="D1934" s="149"/>
      <c r="E1934" s="149"/>
      <c r="F1934" s="149"/>
      <c r="G1934" s="149"/>
      <c r="H1934" s="149"/>
      <c r="I1934" s="149"/>
      <c r="J1934" s="149"/>
      <c r="K1934" s="150"/>
      <c r="L1934" s="151"/>
      <c r="M1934" s="151"/>
      <c r="N1934" s="151"/>
      <c r="O1934" s="3"/>
      <c r="P1934" s="30"/>
      <c r="Q1934" s="23"/>
      <c r="R1934" s="3"/>
      <c r="S1934" s="131"/>
    </row>
    <row r="1935" spans="1:19" ht="15" customHeight="1">
      <c r="A1935" s="29"/>
      <c r="B1935" s="30"/>
      <c r="C1935" s="30"/>
      <c r="D1935" s="149"/>
      <c r="E1935" s="149"/>
      <c r="F1935" s="149"/>
      <c r="G1935" s="149"/>
      <c r="H1935" s="149"/>
      <c r="I1935" s="149"/>
      <c r="J1935" s="149"/>
      <c r="K1935" s="150"/>
      <c r="L1935" s="151"/>
      <c r="M1935" s="151"/>
      <c r="N1935" s="151"/>
      <c r="O1935" s="3"/>
      <c r="P1935" s="30"/>
      <c r="Q1935" s="23"/>
      <c r="R1935" s="3"/>
      <c r="S1935" s="131"/>
    </row>
    <row r="1936" spans="1:19" ht="15" customHeight="1">
      <c r="A1936" s="29"/>
      <c r="B1936" s="30"/>
      <c r="C1936" s="30"/>
      <c r="D1936" s="149"/>
      <c r="E1936" s="149"/>
      <c r="F1936" s="149"/>
      <c r="G1936" s="149"/>
      <c r="H1936" s="149"/>
      <c r="I1936" s="149"/>
      <c r="J1936" s="149"/>
      <c r="K1936" s="150"/>
      <c r="L1936" s="151"/>
      <c r="M1936" s="151"/>
      <c r="N1936" s="151"/>
      <c r="O1936" s="3"/>
      <c r="P1936" s="30"/>
      <c r="Q1936" s="23"/>
      <c r="R1936" s="3"/>
      <c r="S1936" s="131"/>
    </row>
    <row r="1937" spans="1:19" ht="15" customHeight="1">
      <c r="A1937" s="29"/>
      <c r="B1937" s="30"/>
      <c r="C1937" s="30"/>
      <c r="D1937" s="149"/>
      <c r="E1937" s="149"/>
      <c r="F1937" s="149"/>
      <c r="G1937" s="149"/>
      <c r="H1937" s="149"/>
      <c r="I1937" s="149"/>
      <c r="J1937" s="149"/>
      <c r="K1937" s="150"/>
      <c r="L1937" s="151"/>
      <c r="M1937" s="151"/>
      <c r="N1937" s="151"/>
      <c r="O1937" s="3"/>
      <c r="P1937" s="30"/>
      <c r="Q1937" s="23"/>
      <c r="R1937" s="3"/>
      <c r="S1937" s="131"/>
    </row>
    <row r="1938" spans="1:19" ht="15" customHeight="1">
      <c r="A1938" s="29"/>
      <c r="B1938" s="30"/>
      <c r="C1938" s="30"/>
      <c r="D1938" s="149"/>
      <c r="E1938" s="149"/>
      <c r="F1938" s="149"/>
      <c r="G1938" s="149"/>
      <c r="H1938" s="149"/>
      <c r="I1938" s="149"/>
      <c r="J1938" s="149"/>
      <c r="K1938" s="150"/>
      <c r="L1938" s="151"/>
      <c r="M1938" s="151"/>
      <c r="N1938" s="151"/>
      <c r="O1938" s="3"/>
      <c r="P1938" s="30"/>
      <c r="Q1938" s="23"/>
      <c r="R1938" s="3"/>
      <c r="S1938" s="131"/>
    </row>
    <row r="1939" spans="1:19" ht="15" customHeight="1">
      <c r="A1939" s="29"/>
      <c r="B1939" s="30"/>
      <c r="C1939" s="30"/>
      <c r="D1939" s="149"/>
      <c r="E1939" s="149"/>
      <c r="F1939" s="149"/>
      <c r="G1939" s="149"/>
      <c r="H1939" s="149"/>
      <c r="I1939" s="149"/>
      <c r="J1939" s="149"/>
      <c r="K1939" s="150"/>
      <c r="L1939" s="151"/>
      <c r="M1939" s="151"/>
      <c r="N1939" s="151"/>
      <c r="O1939" s="3"/>
      <c r="P1939" s="30"/>
      <c r="Q1939" s="23"/>
      <c r="R1939" s="3"/>
      <c r="S1939" s="131"/>
    </row>
    <row r="1940" spans="1:19" ht="15" customHeight="1">
      <c r="A1940" s="29"/>
      <c r="B1940" s="30"/>
      <c r="C1940" s="30"/>
      <c r="D1940" s="149"/>
      <c r="E1940" s="149"/>
      <c r="F1940" s="149"/>
      <c r="G1940" s="149"/>
      <c r="H1940" s="149"/>
      <c r="I1940" s="149"/>
      <c r="J1940" s="149"/>
      <c r="K1940" s="150"/>
      <c r="L1940" s="151"/>
      <c r="M1940" s="151"/>
      <c r="N1940" s="151"/>
      <c r="O1940" s="3"/>
      <c r="P1940" s="30"/>
      <c r="Q1940" s="23"/>
      <c r="R1940" s="3"/>
      <c r="S1940" s="131"/>
    </row>
    <row r="1941" spans="1:19" ht="15" customHeight="1">
      <c r="A1941" s="29"/>
      <c r="B1941" s="30"/>
      <c r="C1941" s="30"/>
      <c r="D1941" s="149"/>
      <c r="E1941" s="149"/>
      <c r="F1941" s="149"/>
      <c r="G1941" s="149"/>
      <c r="H1941" s="149"/>
      <c r="I1941" s="149"/>
      <c r="J1941" s="149"/>
      <c r="K1941" s="150"/>
      <c r="L1941" s="151"/>
      <c r="M1941" s="151"/>
      <c r="N1941" s="151"/>
      <c r="O1941" s="3"/>
      <c r="P1941" s="30"/>
      <c r="Q1941" s="23"/>
      <c r="R1941" s="3"/>
      <c r="S1941" s="131"/>
    </row>
    <row r="1942" spans="1:19" ht="15" customHeight="1">
      <c r="A1942" s="29"/>
      <c r="B1942" s="30"/>
      <c r="C1942" s="30"/>
      <c r="D1942" s="149"/>
      <c r="E1942" s="149"/>
      <c r="F1942" s="149"/>
      <c r="G1942" s="149"/>
      <c r="H1942" s="149"/>
      <c r="I1942" s="149"/>
      <c r="J1942" s="149"/>
      <c r="K1942" s="150"/>
      <c r="L1942" s="151"/>
      <c r="M1942" s="151"/>
      <c r="N1942" s="151"/>
      <c r="O1942" s="3"/>
      <c r="P1942" s="30"/>
      <c r="Q1942" s="23"/>
      <c r="R1942" s="3"/>
      <c r="S1942" s="131"/>
    </row>
    <row r="1943" spans="1:19" ht="15" customHeight="1">
      <c r="A1943" s="29"/>
      <c r="B1943" s="30"/>
      <c r="C1943" s="30"/>
      <c r="D1943" s="149"/>
      <c r="E1943" s="149"/>
      <c r="F1943" s="149"/>
      <c r="G1943" s="149"/>
      <c r="H1943" s="149"/>
      <c r="I1943" s="149"/>
      <c r="J1943" s="149"/>
      <c r="K1943" s="150"/>
      <c r="L1943" s="151"/>
      <c r="M1943" s="151"/>
      <c r="N1943" s="151"/>
      <c r="O1943" s="3"/>
      <c r="P1943" s="30"/>
      <c r="Q1943" s="23"/>
      <c r="R1943" s="3"/>
      <c r="S1943" s="131"/>
    </row>
    <row r="1944" spans="1:19" ht="15" customHeight="1">
      <c r="A1944" s="29"/>
      <c r="B1944" s="30"/>
      <c r="C1944" s="30"/>
      <c r="D1944" s="149"/>
      <c r="E1944" s="149"/>
      <c r="F1944" s="149"/>
      <c r="G1944" s="149"/>
      <c r="H1944" s="149"/>
      <c r="I1944" s="149"/>
      <c r="J1944" s="149"/>
      <c r="K1944" s="150"/>
      <c r="L1944" s="151"/>
      <c r="M1944" s="151"/>
      <c r="N1944" s="151"/>
      <c r="O1944" s="3"/>
      <c r="P1944" s="30"/>
      <c r="Q1944" s="23"/>
      <c r="R1944" s="3"/>
      <c r="S1944" s="131"/>
    </row>
    <row r="1945" spans="1:19" ht="15" customHeight="1">
      <c r="A1945" s="29"/>
      <c r="B1945" s="30"/>
      <c r="C1945" s="30"/>
      <c r="D1945" s="149"/>
      <c r="E1945" s="149"/>
      <c r="F1945" s="149"/>
      <c r="G1945" s="149"/>
      <c r="H1945" s="149"/>
      <c r="I1945" s="149"/>
      <c r="J1945" s="149"/>
      <c r="K1945" s="150"/>
      <c r="L1945" s="151"/>
      <c r="M1945" s="151"/>
      <c r="N1945" s="151"/>
      <c r="O1945" s="3"/>
      <c r="P1945" s="30"/>
      <c r="Q1945" s="23"/>
      <c r="R1945" s="3"/>
      <c r="S1945" s="131"/>
    </row>
    <row r="1946" spans="1:19" ht="15" customHeight="1">
      <c r="A1946" s="29"/>
      <c r="B1946" s="30"/>
      <c r="C1946" s="30"/>
      <c r="D1946" s="149"/>
      <c r="E1946" s="149"/>
      <c r="F1946" s="149"/>
      <c r="G1946" s="149"/>
      <c r="H1946" s="149"/>
      <c r="I1946" s="149"/>
      <c r="J1946" s="149"/>
      <c r="K1946" s="150"/>
      <c r="L1946" s="151"/>
      <c r="M1946" s="151"/>
      <c r="N1946" s="151"/>
      <c r="O1946" s="3"/>
      <c r="P1946" s="30"/>
      <c r="Q1946" s="23"/>
      <c r="R1946" s="3"/>
      <c r="S1946" s="131"/>
    </row>
    <row r="1947" spans="1:19" ht="15" customHeight="1">
      <c r="A1947" s="29"/>
      <c r="B1947" s="30"/>
      <c r="C1947" s="30"/>
      <c r="D1947" s="149"/>
      <c r="E1947" s="149"/>
      <c r="F1947" s="149"/>
      <c r="G1947" s="149"/>
      <c r="H1947" s="149"/>
      <c r="I1947" s="149"/>
      <c r="J1947" s="149"/>
      <c r="K1947" s="150"/>
      <c r="L1947" s="151"/>
      <c r="M1947" s="151"/>
      <c r="N1947" s="151"/>
      <c r="O1947" s="3"/>
      <c r="P1947" s="30"/>
      <c r="Q1947" s="23"/>
      <c r="R1947" s="3"/>
      <c r="S1947" s="131"/>
    </row>
    <row r="1948" spans="1:19" ht="15" customHeight="1">
      <c r="A1948" s="29"/>
      <c r="B1948" s="30"/>
      <c r="C1948" s="30"/>
      <c r="D1948" s="149"/>
      <c r="E1948" s="149"/>
      <c r="F1948" s="149"/>
      <c r="G1948" s="149"/>
      <c r="H1948" s="149"/>
      <c r="I1948" s="149"/>
      <c r="J1948" s="149"/>
      <c r="K1948" s="150"/>
      <c r="L1948" s="151"/>
      <c r="M1948" s="151"/>
      <c r="N1948" s="151"/>
      <c r="O1948" s="3"/>
      <c r="P1948" s="30"/>
      <c r="Q1948" s="23"/>
      <c r="R1948" s="3"/>
      <c r="S1948" s="131"/>
    </row>
    <row r="1949" spans="1:19" ht="15" customHeight="1">
      <c r="A1949" s="29"/>
      <c r="B1949" s="30"/>
      <c r="C1949" s="30"/>
      <c r="D1949" s="149"/>
      <c r="E1949" s="149"/>
      <c r="F1949" s="149"/>
      <c r="G1949" s="149"/>
      <c r="H1949" s="149"/>
      <c r="I1949" s="149"/>
      <c r="J1949" s="149"/>
      <c r="K1949" s="150"/>
      <c r="L1949" s="151"/>
      <c r="M1949" s="151"/>
      <c r="N1949" s="151"/>
      <c r="O1949" s="3"/>
      <c r="P1949" s="30"/>
      <c r="Q1949" s="23"/>
      <c r="R1949" s="3"/>
      <c r="S1949" s="131"/>
    </row>
    <row r="1950" spans="1:19" ht="15" customHeight="1">
      <c r="A1950" s="29"/>
      <c r="B1950" s="30"/>
      <c r="C1950" s="30"/>
      <c r="D1950" s="149"/>
      <c r="E1950" s="149"/>
      <c r="F1950" s="149"/>
      <c r="G1950" s="149"/>
      <c r="H1950" s="149"/>
      <c r="I1950" s="149"/>
      <c r="J1950" s="149"/>
      <c r="K1950" s="150"/>
      <c r="L1950" s="151"/>
      <c r="M1950" s="151"/>
      <c r="N1950" s="151"/>
      <c r="O1950" s="3"/>
      <c r="P1950" s="30"/>
      <c r="Q1950" s="23"/>
      <c r="R1950" s="3"/>
      <c r="S1950" s="131"/>
    </row>
    <row r="1951" spans="1:19" ht="15" customHeight="1">
      <c r="A1951" s="29"/>
      <c r="B1951" s="30"/>
      <c r="C1951" s="30"/>
      <c r="D1951" s="149"/>
      <c r="E1951" s="149"/>
      <c r="F1951" s="149"/>
      <c r="G1951" s="149"/>
      <c r="H1951" s="149"/>
      <c r="I1951" s="149"/>
      <c r="J1951" s="149"/>
      <c r="K1951" s="150"/>
      <c r="L1951" s="151"/>
      <c r="M1951" s="151"/>
      <c r="N1951" s="151"/>
      <c r="O1951" s="3"/>
      <c r="P1951" s="30"/>
      <c r="Q1951" s="23"/>
      <c r="R1951" s="3"/>
      <c r="S1951" s="131"/>
    </row>
    <row r="1952" spans="1:19" ht="15" customHeight="1">
      <c r="A1952" s="29"/>
      <c r="B1952" s="30"/>
      <c r="C1952" s="30"/>
      <c r="D1952" s="149"/>
      <c r="E1952" s="149"/>
      <c r="F1952" s="149"/>
      <c r="G1952" s="149"/>
      <c r="H1952" s="149"/>
      <c r="I1952" s="149"/>
      <c r="J1952" s="149"/>
      <c r="K1952" s="150"/>
      <c r="L1952" s="151"/>
      <c r="M1952" s="151"/>
      <c r="N1952" s="151"/>
      <c r="O1952" s="3"/>
      <c r="P1952" s="30"/>
      <c r="Q1952" s="23"/>
      <c r="R1952" s="3"/>
      <c r="S1952" s="131"/>
    </row>
    <row r="1953" spans="1:19" ht="15" customHeight="1">
      <c r="A1953" s="29"/>
      <c r="B1953" s="30"/>
      <c r="C1953" s="30"/>
      <c r="D1953" s="149"/>
      <c r="E1953" s="149"/>
      <c r="F1953" s="149"/>
      <c r="G1953" s="149"/>
      <c r="H1953" s="149"/>
      <c r="I1953" s="149"/>
      <c r="J1953" s="149"/>
      <c r="K1953" s="150"/>
      <c r="L1953" s="151"/>
      <c r="M1953" s="151"/>
      <c r="N1953" s="151"/>
      <c r="O1953" s="3"/>
      <c r="P1953" s="30"/>
      <c r="Q1953" s="23"/>
      <c r="R1953" s="3"/>
      <c r="S1953" s="131"/>
    </row>
    <row r="1954" spans="1:19" ht="15" customHeight="1">
      <c r="A1954" s="29"/>
      <c r="B1954" s="30"/>
      <c r="C1954" s="30"/>
      <c r="D1954" s="149"/>
      <c r="E1954" s="149"/>
      <c r="F1954" s="149"/>
      <c r="G1954" s="149"/>
      <c r="H1954" s="149"/>
      <c r="I1954" s="149"/>
      <c r="J1954" s="149"/>
      <c r="K1954" s="150"/>
      <c r="L1954" s="151"/>
      <c r="M1954" s="151"/>
      <c r="N1954" s="151"/>
      <c r="O1954" s="3"/>
      <c r="P1954" s="30"/>
      <c r="Q1954" s="23"/>
      <c r="R1954" s="3"/>
      <c r="S1954" s="131"/>
    </row>
    <row r="1955" spans="1:19" ht="15" customHeight="1">
      <c r="A1955" s="29"/>
      <c r="B1955" s="30"/>
      <c r="C1955" s="30"/>
      <c r="D1955" s="149"/>
      <c r="E1955" s="149"/>
      <c r="F1955" s="149"/>
      <c r="G1955" s="149"/>
      <c r="H1955" s="149"/>
      <c r="I1955" s="149"/>
      <c r="J1955" s="149"/>
      <c r="K1955" s="150"/>
      <c r="L1955" s="151"/>
      <c r="M1955" s="151"/>
      <c r="N1955" s="151"/>
      <c r="O1955" s="3"/>
      <c r="P1955" s="30"/>
      <c r="Q1955" s="23"/>
      <c r="R1955" s="3"/>
      <c r="S1955" s="131"/>
    </row>
    <row r="1956" spans="1:19" ht="15" customHeight="1">
      <c r="A1956" s="29"/>
      <c r="B1956" s="30"/>
      <c r="C1956" s="30"/>
      <c r="D1956" s="149"/>
      <c r="E1956" s="149"/>
      <c r="F1956" s="149"/>
      <c r="G1956" s="149"/>
      <c r="H1956" s="149"/>
      <c r="I1956" s="149"/>
      <c r="J1956" s="149"/>
      <c r="K1956" s="150"/>
      <c r="L1956" s="151"/>
      <c r="M1956" s="151"/>
      <c r="N1956" s="151"/>
      <c r="O1956" s="3"/>
      <c r="P1956" s="30"/>
      <c r="Q1956" s="23"/>
      <c r="R1956" s="3"/>
      <c r="S1956" s="131"/>
    </row>
    <row r="1957" spans="1:19" ht="15" customHeight="1">
      <c r="A1957" s="29"/>
      <c r="B1957" s="30"/>
      <c r="C1957" s="30"/>
      <c r="D1957" s="149"/>
      <c r="E1957" s="149"/>
      <c r="F1957" s="149"/>
      <c r="G1957" s="149"/>
      <c r="H1957" s="149"/>
      <c r="I1957" s="149"/>
      <c r="J1957" s="149"/>
      <c r="K1957" s="150"/>
      <c r="L1957" s="151"/>
      <c r="M1957" s="151"/>
      <c r="N1957" s="151"/>
      <c r="O1957" s="3"/>
      <c r="P1957" s="30"/>
      <c r="Q1957" s="23"/>
      <c r="R1957" s="3"/>
      <c r="S1957" s="131"/>
    </row>
    <row r="1958" spans="1:19" ht="15" customHeight="1">
      <c r="A1958" s="29"/>
      <c r="B1958" s="30"/>
      <c r="C1958" s="30"/>
      <c r="D1958" s="149"/>
      <c r="E1958" s="149"/>
      <c r="F1958" s="149"/>
      <c r="G1958" s="149"/>
      <c r="H1958" s="149"/>
      <c r="I1958" s="149"/>
      <c r="J1958" s="149"/>
      <c r="K1958" s="150"/>
      <c r="L1958" s="151"/>
      <c r="M1958" s="151"/>
      <c r="N1958" s="151"/>
      <c r="O1958" s="3"/>
      <c r="P1958" s="30"/>
      <c r="Q1958" s="23"/>
      <c r="R1958" s="3"/>
      <c r="S1958" s="131"/>
    </row>
    <row r="1959" spans="1:19" ht="15" customHeight="1">
      <c r="A1959" s="29"/>
      <c r="B1959" s="30"/>
      <c r="C1959" s="30"/>
      <c r="D1959" s="149"/>
      <c r="E1959" s="149"/>
      <c r="F1959" s="149"/>
      <c r="G1959" s="149"/>
      <c r="H1959" s="149"/>
      <c r="I1959" s="149"/>
      <c r="J1959" s="149"/>
      <c r="K1959" s="150"/>
      <c r="L1959" s="151"/>
      <c r="M1959" s="151"/>
      <c r="N1959" s="151"/>
      <c r="O1959" s="3"/>
      <c r="P1959" s="30"/>
      <c r="Q1959" s="23"/>
      <c r="R1959" s="3"/>
      <c r="S1959" s="131"/>
    </row>
    <row r="1960" spans="1:19" ht="15" customHeight="1">
      <c r="A1960" s="29"/>
      <c r="B1960" s="30"/>
      <c r="C1960" s="30"/>
      <c r="D1960" s="149"/>
      <c r="E1960" s="149"/>
      <c r="F1960" s="149"/>
      <c r="G1960" s="149"/>
      <c r="H1960" s="149"/>
      <c r="I1960" s="149"/>
      <c r="J1960" s="149"/>
      <c r="K1960" s="150"/>
      <c r="L1960" s="151"/>
      <c r="M1960" s="151"/>
      <c r="N1960" s="151"/>
      <c r="O1960" s="3"/>
      <c r="P1960" s="30"/>
      <c r="Q1960" s="23"/>
      <c r="R1960" s="3"/>
      <c r="S1960" s="131"/>
    </row>
    <row r="1961" spans="1:19" ht="15" customHeight="1">
      <c r="A1961" s="29"/>
      <c r="B1961" s="30"/>
      <c r="C1961" s="30"/>
      <c r="D1961" s="149"/>
      <c r="E1961" s="149"/>
      <c r="F1961" s="149"/>
      <c r="G1961" s="149"/>
      <c r="H1961" s="149"/>
      <c r="I1961" s="149"/>
      <c r="J1961" s="149"/>
      <c r="K1961" s="150"/>
      <c r="L1961" s="151"/>
      <c r="M1961" s="151"/>
      <c r="N1961" s="151"/>
      <c r="O1961" s="3"/>
      <c r="P1961" s="30"/>
      <c r="Q1961" s="23"/>
      <c r="R1961" s="3"/>
      <c r="S1961" s="131"/>
    </row>
    <row r="1962" spans="1:19" ht="15" customHeight="1">
      <c r="A1962" s="29"/>
      <c r="B1962" s="30"/>
      <c r="C1962" s="30"/>
      <c r="D1962" s="149"/>
      <c r="E1962" s="149"/>
      <c r="F1962" s="149"/>
      <c r="G1962" s="149"/>
      <c r="H1962" s="149"/>
      <c r="I1962" s="149"/>
      <c r="J1962" s="149"/>
      <c r="K1962" s="150"/>
      <c r="L1962" s="151"/>
      <c r="M1962" s="151"/>
      <c r="N1962" s="151"/>
      <c r="O1962" s="3"/>
      <c r="P1962" s="30"/>
      <c r="Q1962" s="23"/>
      <c r="R1962" s="3"/>
      <c r="S1962" s="131"/>
    </row>
    <row r="1963" spans="1:19" ht="15" customHeight="1">
      <c r="A1963" s="29"/>
      <c r="B1963" s="30"/>
      <c r="C1963" s="30"/>
      <c r="D1963" s="149"/>
      <c r="E1963" s="149"/>
      <c r="F1963" s="149"/>
      <c r="G1963" s="149"/>
      <c r="H1963" s="149"/>
      <c r="I1963" s="149"/>
      <c r="J1963" s="149"/>
      <c r="K1963" s="150"/>
      <c r="L1963" s="151"/>
      <c r="M1963" s="151"/>
      <c r="N1963" s="151"/>
      <c r="O1963" s="3"/>
      <c r="P1963" s="30"/>
      <c r="Q1963" s="23"/>
      <c r="R1963" s="3"/>
      <c r="S1963" s="131"/>
    </row>
    <row r="1964" spans="1:19" ht="15" customHeight="1">
      <c r="A1964" s="29"/>
      <c r="B1964" s="30"/>
      <c r="C1964" s="30"/>
      <c r="D1964" s="149"/>
      <c r="E1964" s="149"/>
      <c r="F1964" s="149"/>
      <c r="G1964" s="149"/>
      <c r="H1964" s="149"/>
      <c r="I1964" s="149"/>
      <c r="J1964" s="149"/>
      <c r="K1964" s="150"/>
      <c r="L1964" s="151"/>
      <c r="M1964" s="151"/>
      <c r="N1964" s="151"/>
      <c r="O1964" s="3"/>
      <c r="P1964" s="30"/>
      <c r="Q1964" s="23"/>
      <c r="R1964" s="3"/>
      <c r="S1964" s="131"/>
    </row>
    <row r="1965" spans="1:19" ht="15" customHeight="1">
      <c r="A1965" s="29"/>
      <c r="B1965" s="30"/>
      <c r="C1965" s="30"/>
      <c r="D1965" s="149"/>
      <c r="E1965" s="149"/>
      <c r="F1965" s="149"/>
      <c r="G1965" s="149"/>
      <c r="H1965" s="149"/>
      <c r="I1965" s="149"/>
      <c r="J1965" s="149"/>
      <c r="K1965" s="150"/>
      <c r="L1965" s="151"/>
      <c r="M1965" s="151"/>
      <c r="N1965" s="151"/>
      <c r="O1965" s="3"/>
      <c r="P1965" s="30"/>
      <c r="Q1965" s="23"/>
      <c r="R1965" s="3"/>
      <c r="S1965" s="131"/>
    </row>
    <row r="1966" spans="1:19" ht="15" customHeight="1">
      <c r="A1966" s="29"/>
      <c r="B1966" s="30"/>
      <c r="C1966" s="30"/>
      <c r="D1966" s="149"/>
      <c r="E1966" s="149"/>
      <c r="F1966" s="149"/>
      <c r="G1966" s="149"/>
      <c r="H1966" s="149"/>
      <c r="I1966" s="149"/>
      <c r="J1966" s="149"/>
      <c r="K1966" s="150"/>
      <c r="L1966" s="151"/>
      <c r="M1966" s="151"/>
      <c r="N1966" s="151"/>
      <c r="O1966" s="3"/>
      <c r="P1966" s="30"/>
      <c r="Q1966" s="23"/>
      <c r="R1966" s="3"/>
      <c r="S1966" s="131"/>
    </row>
    <row r="1967" spans="1:19" ht="15" customHeight="1">
      <c r="A1967" s="29"/>
      <c r="B1967" s="30"/>
      <c r="C1967" s="30"/>
      <c r="D1967" s="149"/>
      <c r="E1967" s="149"/>
      <c r="F1967" s="149"/>
      <c r="G1967" s="149"/>
      <c r="H1967" s="149"/>
      <c r="I1967" s="149"/>
      <c r="J1967" s="149"/>
      <c r="K1967" s="150"/>
      <c r="L1967" s="151"/>
      <c r="M1967" s="151"/>
      <c r="N1967" s="151"/>
      <c r="O1967" s="3"/>
      <c r="P1967" s="30"/>
      <c r="Q1967" s="23"/>
      <c r="R1967" s="3"/>
      <c r="S1967" s="131"/>
    </row>
    <row r="1968" spans="1:19" ht="15" customHeight="1">
      <c r="A1968" s="29"/>
      <c r="B1968" s="30"/>
      <c r="C1968" s="30"/>
      <c r="D1968" s="149"/>
      <c r="E1968" s="149"/>
      <c r="F1968" s="149"/>
      <c r="G1968" s="149"/>
      <c r="H1968" s="149"/>
      <c r="I1968" s="149"/>
      <c r="J1968" s="149"/>
      <c r="K1968" s="150"/>
      <c r="L1968" s="151"/>
      <c r="M1968" s="151"/>
      <c r="N1968" s="151"/>
      <c r="O1968" s="3"/>
      <c r="P1968" s="30"/>
      <c r="Q1968" s="23"/>
      <c r="R1968" s="3"/>
      <c r="S1968" s="131"/>
    </row>
    <row r="1969" spans="1:19" ht="15" customHeight="1">
      <c r="A1969" s="29"/>
      <c r="B1969" s="30"/>
      <c r="C1969" s="30"/>
      <c r="D1969" s="149"/>
      <c r="E1969" s="149"/>
      <c r="F1969" s="149"/>
      <c r="G1969" s="149"/>
      <c r="H1969" s="149"/>
      <c r="I1969" s="149"/>
      <c r="J1969" s="149"/>
      <c r="K1969" s="150"/>
      <c r="L1969" s="151"/>
      <c r="M1969" s="151"/>
      <c r="N1969" s="151"/>
      <c r="O1969" s="3"/>
      <c r="P1969" s="30"/>
      <c r="Q1969" s="23"/>
      <c r="R1969" s="3"/>
      <c r="S1969" s="131"/>
    </row>
    <row r="1970" spans="1:19" ht="15" customHeight="1">
      <c r="A1970" s="29"/>
      <c r="B1970" s="30"/>
      <c r="C1970" s="30"/>
      <c r="D1970" s="149"/>
      <c r="E1970" s="149"/>
      <c r="F1970" s="149"/>
      <c r="G1970" s="149"/>
      <c r="H1970" s="149"/>
      <c r="I1970" s="149"/>
      <c r="J1970" s="149"/>
      <c r="K1970" s="150"/>
      <c r="L1970" s="151"/>
      <c r="M1970" s="151"/>
      <c r="N1970" s="151"/>
      <c r="O1970" s="3"/>
      <c r="P1970" s="30"/>
      <c r="Q1970" s="23"/>
      <c r="R1970" s="3"/>
      <c r="S1970" s="131"/>
    </row>
    <row r="1971" spans="1:19" ht="15" customHeight="1">
      <c r="A1971" s="29"/>
      <c r="B1971" s="30"/>
      <c r="C1971" s="30"/>
      <c r="D1971" s="149"/>
      <c r="E1971" s="149"/>
      <c r="F1971" s="149"/>
      <c r="G1971" s="149"/>
      <c r="H1971" s="149"/>
      <c r="I1971" s="149"/>
      <c r="J1971" s="149"/>
      <c r="K1971" s="150"/>
      <c r="L1971" s="151"/>
      <c r="M1971" s="151"/>
      <c r="N1971" s="151"/>
      <c r="O1971" s="3"/>
      <c r="P1971" s="30"/>
      <c r="Q1971" s="23"/>
      <c r="R1971" s="3"/>
      <c r="S1971" s="131"/>
    </row>
    <row r="1972" spans="1:19" ht="15" customHeight="1">
      <c r="A1972" s="29"/>
      <c r="B1972" s="30"/>
      <c r="C1972" s="30"/>
      <c r="D1972" s="149"/>
      <c r="E1972" s="149"/>
      <c r="F1972" s="149"/>
      <c r="G1972" s="149"/>
      <c r="H1972" s="149"/>
      <c r="I1972" s="149"/>
      <c r="J1972" s="149"/>
      <c r="K1972" s="150"/>
      <c r="L1972" s="151"/>
      <c r="M1972" s="151"/>
      <c r="N1972" s="151"/>
      <c r="O1972" s="3"/>
      <c r="P1972" s="30"/>
      <c r="Q1972" s="23"/>
      <c r="R1972" s="3"/>
      <c r="S1972" s="131"/>
    </row>
    <row r="1973" spans="1:19" ht="15" customHeight="1">
      <c r="A1973" s="29"/>
      <c r="B1973" s="30"/>
      <c r="C1973" s="30"/>
      <c r="D1973" s="149"/>
      <c r="E1973" s="149"/>
      <c r="F1973" s="149"/>
      <c r="G1973" s="149"/>
      <c r="H1973" s="149"/>
      <c r="I1973" s="149"/>
      <c r="J1973" s="149"/>
      <c r="K1973" s="150"/>
      <c r="L1973" s="151"/>
      <c r="M1973" s="151"/>
      <c r="N1973" s="151"/>
      <c r="O1973" s="3"/>
      <c r="P1973" s="30"/>
      <c r="Q1973" s="23"/>
      <c r="R1973" s="3"/>
      <c r="S1973" s="131"/>
    </row>
    <row r="1974" spans="1:19" ht="15" customHeight="1">
      <c r="A1974" s="29"/>
      <c r="B1974" s="30"/>
      <c r="C1974" s="30"/>
      <c r="D1974" s="149"/>
      <c r="E1974" s="149"/>
      <c r="F1974" s="149"/>
      <c r="G1974" s="149"/>
      <c r="H1974" s="149"/>
      <c r="I1974" s="149"/>
      <c r="J1974" s="149"/>
      <c r="K1974" s="150"/>
      <c r="L1974" s="151"/>
      <c r="M1974" s="151"/>
      <c r="N1974" s="151"/>
      <c r="O1974" s="3"/>
      <c r="P1974" s="30"/>
      <c r="Q1974" s="23"/>
      <c r="R1974" s="3"/>
      <c r="S1974" s="131"/>
    </row>
    <row r="1975" spans="1:19" ht="15" customHeight="1">
      <c r="A1975" s="29"/>
      <c r="B1975" s="30"/>
      <c r="C1975" s="30"/>
      <c r="D1975" s="149"/>
      <c r="E1975" s="149"/>
      <c r="F1975" s="149"/>
      <c r="G1975" s="149"/>
      <c r="H1975" s="149"/>
      <c r="I1975" s="149"/>
      <c r="J1975" s="149"/>
      <c r="K1975" s="150"/>
      <c r="L1975" s="151"/>
      <c r="M1975" s="151"/>
      <c r="N1975" s="151"/>
      <c r="O1975" s="3"/>
      <c r="P1975" s="30"/>
      <c r="Q1975" s="23"/>
      <c r="R1975" s="3"/>
      <c r="S1975" s="131"/>
    </row>
    <row r="1976" spans="1:19" ht="15" customHeight="1">
      <c r="A1976" s="29"/>
      <c r="B1976" s="30"/>
      <c r="C1976" s="30"/>
      <c r="D1976" s="149"/>
      <c r="E1976" s="149"/>
      <c r="F1976" s="149"/>
      <c r="G1976" s="149"/>
      <c r="H1976" s="149"/>
      <c r="I1976" s="149"/>
      <c r="J1976" s="149"/>
      <c r="K1976" s="150"/>
      <c r="L1976" s="151"/>
      <c r="M1976" s="151"/>
      <c r="N1976" s="151"/>
      <c r="O1976" s="3"/>
      <c r="P1976" s="30"/>
      <c r="Q1976" s="23"/>
      <c r="R1976" s="3"/>
      <c r="S1976" s="131"/>
    </row>
    <row r="1977" spans="1:19" ht="15" customHeight="1">
      <c r="A1977" s="29"/>
      <c r="B1977" s="30"/>
      <c r="C1977" s="30"/>
      <c r="D1977" s="149"/>
      <c r="E1977" s="149"/>
      <c r="F1977" s="149"/>
      <c r="G1977" s="149"/>
      <c r="H1977" s="149"/>
      <c r="I1977" s="149"/>
      <c r="J1977" s="149"/>
      <c r="K1977" s="150"/>
      <c r="L1977" s="151"/>
      <c r="M1977" s="151"/>
      <c r="N1977" s="151"/>
      <c r="O1977" s="3"/>
      <c r="P1977" s="30"/>
      <c r="Q1977" s="23"/>
      <c r="R1977" s="3"/>
      <c r="S1977" s="131"/>
    </row>
    <row r="1978" spans="1:19" ht="15" customHeight="1">
      <c r="A1978" s="29"/>
      <c r="B1978" s="30"/>
      <c r="C1978" s="30"/>
      <c r="D1978" s="149"/>
      <c r="E1978" s="149"/>
      <c r="F1978" s="149"/>
      <c r="G1978" s="149"/>
      <c r="H1978" s="149"/>
      <c r="I1978" s="149"/>
      <c r="J1978" s="149"/>
      <c r="K1978" s="150"/>
      <c r="L1978" s="151"/>
      <c r="M1978" s="151"/>
      <c r="N1978" s="151"/>
      <c r="O1978" s="3"/>
      <c r="P1978" s="30"/>
      <c r="Q1978" s="23"/>
      <c r="R1978" s="3"/>
      <c r="S1978" s="131"/>
    </row>
    <row r="1979" spans="1:19" ht="15" customHeight="1">
      <c r="A1979" s="29"/>
      <c r="B1979" s="30"/>
      <c r="C1979" s="30"/>
      <c r="D1979" s="149"/>
      <c r="E1979" s="149"/>
      <c r="F1979" s="149"/>
      <c r="G1979" s="149"/>
      <c r="H1979" s="149"/>
      <c r="I1979" s="149"/>
      <c r="J1979" s="149"/>
      <c r="K1979" s="150"/>
      <c r="L1979" s="151"/>
      <c r="M1979" s="151"/>
      <c r="N1979" s="151"/>
      <c r="O1979" s="3"/>
      <c r="P1979" s="30"/>
      <c r="Q1979" s="23"/>
      <c r="R1979" s="3"/>
      <c r="S1979" s="131"/>
    </row>
    <row r="1980" spans="1:19" ht="15" customHeight="1">
      <c r="A1980" s="29"/>
      <c r="B1980" s="30"/>
      <c r="C1980" s="30"/>
      <c r="D1980" s="149"/>
      <c r="E1980" s="149"/>
      <c r="F1980" s="149"/>
      <c r="G1980" s="149"/>
      <c r="H1980" s="149"/>
      <c r="I1980" s="149"/>
      <c r="J1980" s="149"/>
      <c r="K1980" s="150"/>
      <c r="L1980" s="151"/>
      <c r="M1980" s="151"/>
      <c r="N1980" s="151"/>
      <c r="O1980" s="3"/>
      <c r="P1980" s="30"/>
      <c r="Q1980" s="23"/>
      <c r="R1980" s="3"/>
      <c r="S1980" s="131"/>
    </row>
    <row r="1981" spans="1:19" ht="15" customHeight="1">
      <c r="A1981" s="29"/>
      <c r="B1981" s="30"/>
      <c r="C1981" s="30"/>
      <c r="D1981" s="149"/>
      <c r="E1981" s="149"/>
      <c r="F1981" s="149"/>
      <c r="G1981" s="149"/>
      <c r="H1981" s="149"/>
      <c r="I1981" s="149"/>
      <c r="J1981" s="149"/>
      <c r="K1981" s="150"/>
      <c r="L1981" s="151"/>
      <c r="M1981" s="151"/>
      <c r="N1981" s="151"/>
      <c r="O1981" s="3"/>
      <c r="P1981" s="30"/>
      <c r="Q1981" s="23"/>
      <c r="R1981" s="3"/>
      <c r="S1981" s="131"/>
    </row>
    <row r="1982" spans="1:19" ht="15" customHeight="1">
      <c r="A1982" s="29"/>
      <c r="B1982" s="30"/>
      <c r="C1982" s="30"/>
      <c r="D1982" s="149"/>
      <c r="E1982" s="149"/>
      <c r="F1982" s="149"/>
      <c r="G1982" s="149"/>
      <c r="H1982" s="149"/>
      <c r="I1982" s="149"/>
      <c r="J1982" s="149"/>
      <c r="K1982" s="150"/>
      <c r="L1982" s="151"/>
      <c r="M1982" s="151"/>
      <c r="N1982" s="151"/>
      <c r="O1982" s="3"/>
      <c r="P1982" s="30"/>
      <c r="Q1982" s="23"/>
      <c r="R1982" s="3"/>
      <c r="S1982" s="131"/>
    </row>
    <row r="1983" spans="1:19" ht="15" customHeight="1">
      <c r="A1983" s="29"/>
      <c r="B1983" s="30"/>
      <c r="C1983" s="30"/>
      <c r="D1983" s="149"/>
      <c r="E1983" s="149"/>
      <c r="F1983" s="149"/>
      <c r="G1983" s="149"/>
      <c r="H1983" s="149"/>
      <c r="I1983" s="149"/>
      <c r="J1983" s="149"/>
      <c r="K1983" s="150"/>
      <c r="L1983" s="151"/>
      <c r="M1983" s="151"/>
      <c r="N1983" s="151"/>
      <c r="O1983" s="3"/>
      <c r="P1983" s="30"/>
      <c r="Q1983" s="23"/>
      <c r="R1983" s="3"/>
      <c r="S1983" s="131"/>
    </row>
    <row r="1984" spans="1:19" ht="15" customHeight="1">
      <c r="A1984" s="29"/>
      <c r="B1984" s="30"/>
      <c r="C1984" s="30"/>
      <c r="D1984" s="149"/>
      <c r="E1984" s="149"/>
      <c r="F1984" s="149"/>
      <c r="G1984" s="149"/>
      <c r="H1984" s="149"/>
      <c r="I1984" s="149"/>
      <c r="J1984" s="149"/>
      <c r="K1984" s="150"/>
      <c r="L1984" s="151"/>
      <c r="M1984" s="151"/>
      <c r="N1984" s="151"/>
      <c r="O1984" s="3"/>
      <c r="P1984" s="30"/>
      <c r="Q1984" s="23"/>
      <c r="R1984" s="3"/>
      <c r="S1984" s="131"/>
    </row>
    <row r="1985" spans="1:19" ht="15" customHeight="1">
      <c r="A1985" s="29"/>
      <c r="B1985" s="30"/>
      <c r="C1985" s="30"/>
      <c r="D1985" s="149"/>
      <c r="E1985" s="149"/>
      <c r="F1985" s="149"/>
      <c r="G1985" s="149"/>
      <c r="H1985" s="149"/>
      <c r="I1985" s="149"/>
      <c r="J1985" s="149"/>
      <c r="K1985" s="150"/>
      <c r="L1985" s="151"/>
      <c r="M1985" s="151"/>
      <c r="N1985" s="151"/>
      <c r="O1985" s="3"/>
      <c r="P1985" s="30"/>
      <c r="Q1985" s="23"/>
      <c r="R1985" s="3"/>
      <c r="S1985" s="131"/>
    </row>
    <row r="1986" spans="1:19" ht="15" customHeight="1">
      <c r="A1986" s="29"/>
      <c r="B1986" s="30"/>
      <c r="C1986" s="30"/>
      <c r="D1986" s="149"/>
      <c r="E1986" s="149"/>
      <c r="F1986" s="149"/>
      <c r="G1986" s="149"/>
      <c r="H1986" s="149"/>
      <c r="I1986" s="149"/>
      <c r="J1986" s="149"/>
      <c r="K1986" s="150"/>
      <c r="L1986" s="151"/>
      <c r="M1986" s="151"/>
      <c r="N1986" s="151"/>
      <c r="O1986" s="3"/>
      <c r="P1986" s="30"/>
      <c r="Q1986" s="23"/>
      <c r="R1986" s="3"/>
      <c r="S1986" s="131"/>
    </row>
    <row r="1987" spans="1:19" ht="15" customHeight="1">
      <c r="A1987" s="29"/>
      <c r="B1987" s="30"/>
      <c r="C1987" s="30"/>
      <c r="D1987" s="149"/>
      <c r="E1987" s="149"/>
      <c r="F1987" s="149"/>
      <c r="G1987" s="149"/>
      <c r="H1987" s="149"/>
      <c r="I1987" s="149"/>
      <c r="J1987" s="149"/>
      <c r="K1987" s="150"/>
      <c r="L1987" s="151"/>
      <c r="M1987" s="151"/>
      <c r="N1987" s="151"/>
      <c r="O1987" s="3"/>
      <c r="P1987" s="30"/>
      <c r="Q1987" s="23"/>
      <c r="R1987" s="3"/>
      <c r="S1987" s="131"/>
    </row>
    <row r="1988" spans="1:19" ht="15" customHeight="1">
      <c r="A1988" s="29"/>
      <c r="B1988" s="30"/>
      <c r="C1988" s="30"/>
      <c r="D1988" s="149"/>
      <c r="E1988" s="149"/>
      <c r="F1988" s="149"/>
      <c r="G1988" s="149"/>
      <c r="H1988" s="149"/>
      <c r="I1988" s="149"/>
      <c r="J1988" s="149"/>
      <c r="K1988" s="150"/>
      <c r="L1988" s="151"/>
      <c r="M1988" s="151"/>
      <c r="N1988" s="151"/>
      <c r="O1988" s="3"/>
      <c r="P1988" s="30"/>
      <c r="Q1988" s="23"/>
      <c r="R1988" s="3"/>
      <c r="S1988" s="131"/>
    </row>
    <row r="1989" spans="1:19" ht="15" customHeight="1">
      <c r="A1989" s="29"/>
      <c r="B1989" s="30"/>
      <c r="C1989" s="30"/>
      <c r="D1989" s="149"/>
      <c r="E1989" s="149"/>
      <c r="F1989" s="149"/>
      <c r="G1989" s="149"/>
      <c r="H1989" s="149"/>
      <c r="I1989" s="149"/>
      <c r="J1989" s="149"/>
      <c r="K1989" s="150"/>
      <c r="L1989" s="151"/>
      <c r="M1989" s="151"/>
      <c r="N1989" s="151"/>
      <c r="O1989" s="3"/>
      <c r="P1989" s="30"/>
      <c r="Q1989" s="23"/>
      <c r="R1989" s="3"/>
      <c r="S1989" s="131"/>
    </row>
    <row r="1990" spans="1:19" ht="15" customHeight="1">
      <c r="A1990" s="29"/>
      <c r="B1990" s="30"/>
      <c r="C1990" s="30"/>
      <c r="D1990" s="149"/>
      <c r="E1990" s="149"/>
      <c r="F1990" s="149"/>
      <c r="G1990" s="149"/>
      <c r="H1990" s="149"/>
      <c r="I1990" s="149"/>
      <c r="J1990" s="149"/>
      <c r="K1990" s="150"/>
      <c r="L1990" s="151"/>
      <c r="M1990" s="151"/>
      <c r="N1990" s="151"/>
      <c r="O1990" s="3"/>
      <c r="P1990" s="30"/>
      <c r="Q1990" s="23"/>
      <c r="R1990" s="3"/>
      <c r="S1990" s="131"/>
    </row>
    <row r="1991" spans="1:19" ht="15" customHeight="1">
      <c r="A1991" s="29"/>
      <c r="B1991" s="30"/>
      <c r="C1991" s="30"/>
      <c r="D1991" s="149"/>
      <c r="E1991" s="149"/>
      <c r="F1991" s="149"/>
      <c r="G1991" s="149"/>
      <c r="H1991" s="149"/>
      <c r="I1991" s="149"/>
      <c r="J1991" s="149"/>
      <c r="K1991" s="150"/>
      <c r="L1991" s="151"/>
      <c r="M1991" s="151"/>
      <c r="N1991" s="151"/>
      <c r="O1991" s="3"/>
      <c r="P1991" s="30"/>
      <c r="Q1991" s="23"/>
      <c r="R1991" s="3"/>
      <c r="S1991" s="131"/>
    </row>
    <row r="1992" spans="1:19" ht="15" customHeight="1">
      <c r="A1992" s="29"/>
      <c r="B1992" s="30"/>
      <c r="C1992" s="30"/>
      <c r="D1992" s="149"/>
      <c r="E1992" s="149"/>
      <c r="F1992" s="149"/>
      <c r="G1992" s="149"/>
      <c r="H1992" s="149"/>
      <c r="I1992" s="149"/>
      <c r="J1992" s="149"/>
      <c r="K1992" s="150"/>
      <c r="L1992" s="151"/>
      <c r="M1992" s="151"/>
      <c r="N1992" s="151"/>
      <c r="O1992" s="3"/>
      <c r="P1992" s="30"/>
      <c r="Q1992" s="23"/>
      <c r="R1992" s="3"/>
      <c r="S1992" s="131"/>
    </row>
  </sheetData>
  <mergeCells count="436">
    <mergeCell ref="Q1085:Q1086"/>
    <mergeCell ref="R1085:R1086"/>
    <mergeCell ref="D1103:J1103"/>
    <mergeCell ref="B1084:J1084"/>
    <mergeCell ref="A1085:A1086"/>
    <mergeCell ref="B1085:J1085"/>
    <mergeCell ref="K1085:K1086"/>
    <mergeCell ref="L1085:L1086"/>
    <mergeCell ref="M1085:M1086"/>
    <mergeCell ref="N1085:N1086"/>
    <mergeCell ref="O1085:O1086"/>
    <mergeCell ref="P1085:P1086"/>
    <mergeCell ref="Q1063:Q1064"/>
    <mergeCell ref="R1063:R1064"/>
    <mergeCell ref="D1081:J1081"/>
    <mergeCell ref="B1062:J1062"/>
    <mergeCell ref="A1063:A1064"/>
    <mergeCell ref="B1063:J1063"/>
    <mergeCell ref="K1063:K1064"/>
    <mergeCell ref="L1063:L1064"/>
    <mergeCell ref="M1063:M1064"/>
    <mergeCell ref="N1063:N1064"/>
    <mergeCell ref="O1063:O1064"/>
    <mergeCell ref="P1063:P1064"/>
    <mergeCell ref="Q1041:Q1042"/>
    <mergeCell ref="R1041:R1042"/>
    <mergeCell ref="D1059:J1059"/>
    <mergeCell ref="B1040:J1040"/>
    <mergeCell ref="A1041:A1042"/>
    <mergeCell ref="B1041:J1041"/>
    <mergeCell ref="K1041:K1042"/>
    <mergeCell ref="L1041:L1042"/>
    <mergeCell ref="M1041:M1042"/>
    <mergeCell ref="N1041:N1042"/>
    <mergeCell ref="O1041:O1042"/>
    <mergeCell ref="P1041:P1042"/>
    <mergeCell ref="Q1019:Q1020"/>
    <mergeCell ref="R1019:R1020"/>
    <mergeCell ref="D1037:J1037"/>
    <mergeCell ref="B1018:J1018"/>
    <mergeCell ref="A1019:A1020"/>
    <mergeCell ref="B1019:J1019"/>
    <mergeCell ref="K1019:K1020"/>
    <mergeCell ref="L1019:L1020"/>
    <mergeCell ref="M1019:M1020"/>
    <mergeCell ref="N1019:N1020"/>
    <mergeCell ref="O1019:O1020"/>
    <mergeCell ref="P1019:P1020"/>
    <mergeCell ref="N842:N843"/>
    <mergeCell ref="O842:O843"/>
    <mergeCell ref="P842:P843"/>
    <mergeCell ref="Q842:Q843"/>
    <mergeCell ref="R842:R843"/>
    <mergeCell ref="D838:J838"/>
    <mergeCell ref="B841:J841"/>
    <mergeCell ref="A842:A843"/>
    <mergeCell ref="B842:J842"/>
    <mergeCell ref="K842:K843"/>
    <mergeCell ref="L842:L843"/>
    <mergeCell ref="M842:M843"/>
    <mergeCell ref="R797:R798"/>
    <mergeCell ref="D793:J793"/>
    <mergeCell ref="B796:J796"/>
    <mergeCell ref="A797:A798"/>
    <mergeCell ref="B797:J797"/>
    <mergeCell ref="K797:K798"/>
    <mergeCell ref="L797:L798"/>
    <mergeCell ref="M797:M798"/>
    <mergeCell ref="N820:N821"/>
    <mergeCell ref="O820:O821"/>
    <mergeCell ref="P820:P821"/>
    <mergeCell ref="Q820:Q821"/>
    <mergeCell ref="R820:R821"/>
    <mergeCell ref="D816:J816"/>
    <mergeCell ref="B819:J819"/>
    <mergeCell ref="A820:A821"/>
    <mergeCell ref="B820:J820"/>
    <mergeCell ref="K820:K821"/>
    <mergeCell ref="L820:L821"/>
    <mergeCell ref="M820:M821"/>
    <mergeCell ref="A751:A752"/>
    <mergeCell ref="B751:J751"/>
    <mergeCell ref="K751:K752"/>
    <mergeCell ref="L751:L752"/>
    <mergeCell ref="N774:N775"/>
    <mergeCell ref="O774:O775"/>
    <mergeCell ref="P774:P775"/>
    <mergeCell ref="Q774:Q775"/>
    <mergeCell ref="R774:R775"/>
    <mergeCell ref="D770:J770"/>
    <mergeCell ref="B773:J773"/>
    <mergeCell ref="A774:A775"/>
    <mergeCell ref="B774:J774"/>
    <mergeCell ref="K774:K775"/>
    <mergeCell ref="L774:L775"/>
    <mergeCell ref="M774:M775"/>
    <mergeCell ref="A705:A706"/>
    <mergeCell ref="B705:J705"/>
    <mergeCell ref="K705:K706"/>
    <mergeCell ref="L705:L706"/>
    <mergeCell ref="M728:M729"/>
    <mergeCell ref="N728:N729"/>
    <mergeCell ref="O728:O729"/>
    <mergeCell ref="P728:P729"/>
    <mergeCell ref="Q728:Q729"/>
    <mergeCell ref="D724:J724"/>
    <mergeCell ref="B727:G727"/>
    <mergeCell ref="H727:J727"/>
    <mergeCell ref="A728:A729"/>
    <mergeCell ref="B728:J728"/>
    <mergeCell ref="K728:K729"/>
    <mergeCell ref="L728:L729"/>
    <mergeCell ref="D1015:J1015"/>
    <mergeCell ref="M705:M706"/>
    <mergeCell ref="N705:N706"/>
    <mergeCell ref="O705:O706"/>
    <mergeCell ref="P705:P706"/>
    <mergeCell ref="Q705:Q706"/>
    <mergeCell ref="R705:R706"/>
    <mergeCell ref="D701:J701"/>
    <mergeCell ref="B704:G704"/>
    <mergeCell ref="H704:J704"/>
    <mergeCell ref="R728:R729"/>
    <mergeCell ref="M751:M752"/>
    <mergeCell ref="N751:N752"/>
    <mergeCell ref="O751:O752"/>
    <mergeCell ref="P751:P752"/>
    <mergeCell ref="Q751:Q752"/>
    <mergeCell ref="R751:R752"/>
    <mergeCell ref="D747:J747"/>
    <mergeCell ref="B750:G750"/>
    <mergeCell ref="H750:J750"/>
    <mergeCell ref="N797:N798"/>
    <mergeCell ref="O797:O798"/>
    <mergeCell ref="P797:P798"/>
    <mergeCell ref="Q797:Q798"/>
    <mergeCell ref="N997:N998"/>
    <mergeCell ref="O997:O998"/>
    <mergeCell ref="P997:P998"/>
    <mergeCell ref="Q997:Q998"/>
    <mergeCell ref="R997:R998"/>
    <mergeCell ref="D992:J992"/>
    <mergeCell ref="B996:J996"/>
    <mergeCell ref="A997:A998"/>
    <mergeCell ref="B997:J997"/>
    <mergeCell ref="K997:K998"/>
    <mergeCell ref="L997:L998"/>
    <mergeCell ref="M997:M998"/>
    <mergeCell ref="B240:J240"/>
    <mergeCell ref="B257:J257"/>
    <mergeCell ref="B273:J273"/>
    <mergeCell ref="P360:P361"/>
    <mergeCell ref="Q360:Q361"/>
    <mergeCell ref="R360:R361"/>
    <mergeCell ref="A359:G359"/>
    <mergeCell ref="B360:J360"/>
    <mergeCell ref="K360:K361"/>
    <mergeCell ref="L360:L361"/>
    <mergeCell ref="M360:M361"/>
    <mergeCell ref="N360:N361"/>
    <mergeCell ref="O360:O361"/>
    <mergeCell ref="B289:J289"/>
    <mergeCell ref="B305:J305"/>
    <mergeCell ref="B310:J310"/>
    <mergeCell ref="B325:J325"/>
    <mergeCell ref="B342:J342"/>
    <mergeCell ref="H359:J359"/>
    <mergeCell ref="A360:A361"/>
    <mergeCell ref="B96:J96"/>
    <mergeCell ref="B113:J113"/>
    <mergeCell ref="B127:J127"/>
    <mergeCell ref="B143:J143"/>
    <mergeCell ref="B158:J158"/>
    <mergeCell ref="B175:J175"/>
    <mergeCell ref="B189:J189"/>
    <mergeCell ref="B205:J205"/>
    <mergeCell ref="B223:J223"/>
    <mergeCell ref="B3:J3"/>
    <mergeCell ref="AA4:AJ4"/>
    <mergeCell ref="AA22:AJ22"/>
    <mergeCell ref="B24:J24"/>
    <mergeCell ref="AA40:AJ40"/>
    <mergeCell ref="B44:J44"/>
    <mergeCell ref="S56:T56"/>
    <mergeCell ref="B62:J62"/>
    <mergeCell ref="B79:J79"/>
    <mergeCell ref="N974:N975"/>
    <mergeCell ref="O974:O975"/>
    <mergeCell ref="P974:P975"/>
    <mergeCell ref="Q974:Q975"/>
    <mergeCell ref="R974:R975"/>
    <mergeCell ref="D970:J970"/>
    <mergeCell ref="B973:J973"/>
    <mergeCell ref="A974:A975"/>
    <mergeCell ref="B974:J974"/>
    <mergeCell ref="K974:K975"/>
    <mergeCell ref="L974:L975"/>
    <mergeCell ref="M974:M975"/>
    <mergeCell ref="N952:N953"/>
    <mergeCell ref="O952:O953"/>
    <mergeCell ref="P952:P953"/>
    <mergeCell ref="Q952:Q953"/>
    <mergeCell ref="R952:R953"/>
    <mergeCell ref="D948:J948"/>
    <mergeCell ref="B951:J951"/>
    <mergeCell ref="A952:A953"/>
    <mergeCell ref="B952:J952"/>
    <mergeCell ref="K952:K953"/>
    <mergeCell ref="L952:L953"/>
    <mergeCell ref="M952:M953"/>
    <mergeCell ref="N930:N931"/>
    <mergeCell ref="O930:O931"/>
    <mergeCell ref="P930:P931"/>
    <mergeCell ref="Q930:Q931"/>
    <mergeCell ref="R930:R931"/>
    <mergeCell ref="D926:J926"/>
    <mergeCell ref="B929:J929"/>
    <mergeCell ref="A930:A931"/>
    <mergeCell ref="B930:J930"/>
    <mergeCell ref="K930:K931"/>
    <mergeCell ref="L930:L931"/>
    <mergeCell ref="M930:M931"/>
    <mergeCell ref="N908:N909"/>
    <mergeCell ref="O908:O909"/>
    <mergeCell ref="P908:P909"/>
    <mergeCell ref="Q908:Q909"/>
    <mergeCell ref="R908:R909"/>
    <mergeCell ref="D904:J904"/>
    <mergeCell ref="B907:J907"/>
    <mergeCell ref="A908:A909"/>
    <mergeCell ref="B908:J908"/>
    <mergeCell ref="K908:K909"/>
    <mergeCell ref="L908:L909"/>
    <mergeCell ref="M908:M909"/>
    <mergeCell ref="N886:N887"/>
    <mergeCell ref="O886:O887"/>
    <mergeCell ref="P886:P887"/>
    <mergeCell ref="Q886:Q887"/>
    <mergeCell ref="R886:R887"/>
    <mergeCell ref="D882:J882"/>
    <mergeCell ref="B885:J885"/>
    <mergeCell ref="A886:A887"/>
    <mergeCell ref="B886:J886"/>
    <mergeCell ref="K886:K887"/>
    <mergeCell ref="L886:L887"/>
    <mergeCell ref="M886:M887"/>
    <mergeCell ref="N864:N865"/>
    <mergeCell ref="O864:O865"/>
    <mergeCell ref="P864:P865"/>
    <mergeCell ref="Q864:Q865"/>
    <mergeCell ref="R864:R865"/>
    <mergeCell ref="D860:J860"/>
    <mergeCell ref="B863:J863"/>
    <mergeCell ref="A864:A865"/>
    <mergeCell ref="B864:J864"/>
    <mergeCell ref="K864:K865"/>
    <mergeCell ref="L864:L865"/>
    <mergeCell ref="M864:M865"/>
    <mergeCell ref="R659:R660"/>
    <mergeCell ref="D655:J655"/>
    <mergeCell ref="B658:G658"/>
    <mergeCell ref="H658:J658"/>
    <mergeCell ref="A659:A660"/>
    <mergeCell ref="B659:J659"/>
    <mergeCell ref="K659:K660"/>
    <mergeCell ref="L659:L660"/>
    <mergeCell ref="M682:M683"/>
    <mergeCell ref="N682:N683"/>
    <mergeCell ref="O682:O683"/>
    <mergeCell ref="P682:P683"/>
    <mergeCell ref="Q682:Q683"/>
    <mergeCell ref="R682:R683"/>
    <mergeCell ref="D678:J678"/>
    <mergeCell ref="B681:G681"/>
    <mergeCell ref="H681:J681"/>
    <mergeCell ref="A682:A683"/>
    <mergeCell ref="B682:J682"/>
    <mergeCell ref="K682:K683"/>
    <mergeCell ref="L682:L683"/>
    <mergeCell ref="A636:A637"/>
    <mergeCell ref="B636:J636"/>
    <mergeCell ref="K636:K637"/>
    <mergeCell ref="L636:L637"/>
    <mergeCell ref="M659:M660"/>
    <mergeCell ref="N659:N660"/>
    <mergeCell ref="O659:O660"/>
    <mergeCell ref="P659:P660"/>
    <mergeCell ref="Q659:Q660"/>
    <mergeCell ref="M636:M637"/>
    <mergeCell ref="N636:N637"/>
    <mergeCell ref="O636:O637"/>
    <mergeCell ref="P636:P637"/>
    <mergeCell ref="Q636:Q637"/>
    <mergeCell ref="R636:R637"/>
    <mergeCell ref="D632:J632"/>
    <mergeCell ref="B635:G635"/>
    <mergeCell ref="H635:J635"/>
    <mergeCell ref="M613:M614"/>
    <mergeCell ref="N613:N614"/>
    <mergeCell ref="O613:O614"/>
    <mergeCell ref="P613:P614"/>
    <mergeCell ref="Q613:Q614"/>
    <mergeCell ref="R613:R614"/>
    <mergeCell ref="D609:J609"/>
    <mergeCell ref="A612:G612"/>
    <mergeCell ref="H612:J612"/>
    <mergeCell ref="A613:A614"/>
    <mergeCell ref="B613:J613"/>
    <mergeCell ref="K613:K614"/>
    <mergeCell ref="L613:L614"/>
    <mergeCell ref="N590:N591"/>
    <mergeCell ref="O590:O591"/>
    <mergeCell ref="P590:P591"/>
    <mergeCell ref="Q590:Q591"/>
    <mergeCell ref="R590:R591"/>
    <mergeCell ref="D586:J586"/>
    <mergeCell ref="B589:J589"/>
    <mergeCell ref="A590:A591"/>
    <mergeCell ref="B590:J590"/>
    <mergeCell ref="K590:K591"/>
    <mergeCell ref="L590:L591"/>
    <mergeCell ref="M590:M591"/>
    <mergeCell ref="N567:N568"/>
    <mergeCell ref="O567:O568"/>
    <mergeCell ref="P567:P568"/>
    <mergeCell ref="Q567:Q568"/>
    <mergeCell ref="R567:R568"/>
    <mergeCell ref="D563:J563"/>
    <mergeCell ref="B566:J566"/>
    <mergeCell ref="A567:A568"/>
    <mergeCell ref="B567:J567"/>
    <mergeCell ref="K567:K568"/>
    <mergeCell ref="L567:L568"/>
    <mergeCell ref="M567:M568"/>
    <mergeCell ref="N544:N545"/>
    <mergeCell ref="O544:O545"/>
    <mergeCell ref="P544:P545"/>
    <mergeCell ref="Q544:Q545"/>
    <mergeCell ref="R544:R545"/>
    <mergeCell ref="D540:J540"/>
    <mergeCell ref="B543:J543"/>
    <mergeCell ref="A544:A545"/>
    <mergeCell ref="B544:J544"/>
    <mergeCell ref="K544:K545"/>
    <mergeCell ref="L544:L545"/>
    <mergeCell ref="M544:M545"/>
    <mergeCell ref="N521:N522"/>
    <mergeCell ref="O521:O522"/>
    <mergeCell ref="P521:P522"/>
    <mergeCell ref="Q521:Q522"/>
    <mergeCell ref="R521:R522"/>
    <mergeCell ref="D517:J517"/>
    <mergeCell ref="B520:J520"/>
    <mergeCell ref="A521:A522"/>
    <mergeCell ref="B521:J521"/>
    <mergeCell ref="K521:K522"/>
    <mergeCell ref="L521:L522"/>
    <mergeCell ref="M521:M522"/>
    <mergeCell ref="M498:M499"/>
    <mergeCell ref="N498:N499"/>
    <mergeCell ref="O498:O499"/>
    <mergeCell ref="P498:P499"/>
    <mergeCell ref="Q498:Q499"/>
    <mergeCell ref="R498:R499"/>
    <mergeCell ref="D494:J494"/>
    <mergeCell ref="A497:G497"/>
    <mergeCell ref="H497:J497"/>
    <mergeCell ref="A498:A499"/>
    <mergeCell ref="B498:J498"/>
    <mergeCell ref="K498:K499"/>
    <mergeCell ref="L498:L499"/>
    <mergeCell ref="M475:M476"/>
    <mergeCell ref="N475:N476"/>
    <mergeCell ref="O475:O476"/>
    <mergeCell ref="P475:P476"/>
    <mergeCell ref="Q475:Q476"/>
    <mergeCell ref="R475:R476"/>
    <mergeCell ref="D471:J471"/>
    <mergeCell ref="A474:G474"/>
    <mergeCell ref="H474:J474"/>
    <mergeCell ref="A475:A476"/>
    <mergeCell ref="B475:J475"/>
    <mergeCell ref="K475:K476"/>
    <mergeCell ref="L475:L476"/>
    <mergeCell ref="M452:M453"/>
    <mergeCell ref="N452:N453"/>
    <mergeCell ref="O452:O453"/>
    <mergeCell ref="P452:P453"/>
    <mergeCell ref="Q452:Q453"/>
    <mergeCell ref="R452:R453"/>
    <mergeCell ref="D448:J448"/>
    <mergeCell ref="A451:G451"/>
    <mergeCell ref="H451:J451"/>
    <mergeCell ref="A452:A453"/>
    <mergeCell ref="B452:J452"/>
    <mergeCell ref="K452:K453"/>
    <mergeCell ref="L452:L453"/>
    <mergeCell ref="M429:M430"/>
    <mergeCell ref="N429:N430"/>
    <mergeCell ref="O429:O430"/>
    <mergeCell ref="P429:P430"/>
    <mergeCell ref="Q429:Q430"/>
    <mergeCell ref="R429:R430"/>
    <mergeCell ref="D425:J425"/>
    <mergeCell ref="A428:G428"/>
    <mergeCell ref="H428:J428"/>
    <mergeCell ref="A429:A430"/>
    <mergeCell ref="B429:J429"/>
    <mergeCell ref="K429:K430"/>
    <mergeCell ref="L429:L430"/>
    <mergeCell ref="M406:M407"/>
    <mergeCell ref="N406:N407"/>
    <mergeCell ref="O406:O407"/>
    <mergeCell ref="P406:P407"/>
    <mergeCell ref="Q406:Q407"/>
    <mergeCell ref="R406:R407"/>
    <mergeCell ref="D402:J402"/>
    <mergeCell ref="A405:G405"/>
    <mergeCell ref="H405:J405"/>
    <mergeCell ref="A406:A407"/>
    <mergeCell ref="B406:J406"/>
    <mergeCell ref="K406:K407"/>
    <mergeCell ref="L406:L407"/>
    <mergeCell ref="M383:M384"/>
    <mergeCell ref="N383:N384"/>
    <mergeCell ref="O383:O384"/>
    <mergeCell ref="P383:P384"/>
    <mergeCell ref="Q383:Q384"/>
    <mergeCell ref="R383:R384"/>
    <mergeCell ref="D379:J379"/>
    <mergeCell ref="A382:G382"/>
    <mergeCell ref="H382:J382"/>
    <mergeCell ref="A383:A384"/>
    <mergeCell ref="B383:J383"/>
    <mergeCell ref="K383:K384"/>
    <mergeCell ref="L383:L384"/>
  </mergeCells>
  <pageMargins left="0.7" right="0.7" top="0.75" bottom="0.75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8080"/>
  </sheetPr>
  <dimension ref="A1:AU1083"/>
  <sheetViews>
    <sheetView topLeftCell="A869" workbookViewId="0">
      <selection activeCell="K899" sqref="K899"/>
    </sheetView>
  </sheetViews>
  <sheetFormatPr baseColWidth="10" defaultColWidth="12.5703125" defaultRowHeight="15" customHeight="1"/>
  <cols>
    <col min="1" max="1" width="10" customWidth="1"/>
    <col min="2" max="2" width="4.85546875" customWidth="1"/>
    <col min="3" max="5" width="4" customWidth="1"/>
    <col min="6" max="6" width="4.140625" customWidth="1"/>
    <col min="7" max="9" width="4" customWidth="1"/>
    <col min="10" max="10" width="6.7109375" customWidth="1"/>
    <col min="11" max="11" width="13.28515625" customWidth="1"/>
    <col min="12" max="13" width="11.42578125" customWidth="1"/>
    <col min="14" max="14" width="10.5703125" customWidth="1"/>
    <col min="15" max="15" width="11.42578125" customWidth="1"/>
    <col min="16" max="17" width="11.5703125" customWidth="1"/>
    <col min="18" max="18" width="11.140625" customWidth="1"/>
    <col min="19" max="24" width="10" customWidth="1"/>
    <col min="25" max="25" width="15.42578125" customWidth="1"/>
    <col min="26" max="47" width="10" customWidth="1"/>
  </cols>
  <sheetData>
    <row r="1" spans="1:37" ht="12.75" customHeight="1">
      <c r="L1" s="3"/>
      <c r="M1" s="3"/>
      <c r="O1" s="3"/>
    </row>
    <row r="2" spans="1:37" ht="12.75" customHeight="1">
      <c r="A2" s="40" t="s">
        <v>62</v>
      </c>
      <c r="L2" s="3"/>
      <c r="M2" s="3"/>
      <c r="O2" s="3"/>
      <c r="T2" s="2" t="s">
        <v>3</v>
      </c>
    </row>
    <row r="3" spans="1:37" ht="25.5" customHeight="1">
      <c r="B3" s="302" t="s">
        <v>2</v>
      </c>
      <c r="C3" s="303"/>
      <c r="D3" s="303"/>
      <c r="E3" s="303"/>
      <c r="F3" s="303"/>
      <c r="G3" s="303"/>
      <c r="H3" s="303"/>
      <c r="I3" s="303"/>
      <c r="J3" s="303"/>
      <c r="L3" s="4" t="s">
        <v>3</v>
      </c>
      <c r="M3" s="4" t="s">
        <v>4</v>
      </c>
      <c r="N3" s="5" t="s">
        <v>5</v>
      </c>
      <c r="O3" s="4" t="s">
        <v>6</v>
      </c>
      <c r="P3" s="6" t="s">
        <v>7</v>
      </c>
      <c r="Q3" s="6" t="s">
        <v>8</v>
      </c>
      <c r="R3" s="7" t="s">
        <v>9</v>
      </c>
      <c r="T3" s="28">
        <v>9902</v>
      </c>
      <c r="U3" s="3">
        <f>L20</f>
        <v>0.328125</v>
      </c>
      <c r="AA3" s="8" t="s">
        <v>6</v>
      </c>
      <c r="AB3" s="8"/>
      <c r="AC3" s="8"/>
      <c r="AD3" s="8"/>
      <c r="AE3" s="8"/>
      <c r="AF3" s="8"/>
      <c r="AG3" s="8"/>
      <c r="AH3" s="8"/>
      <c r="AI3" s="8"/>
      <c r="AJ3" s="8"/>
    </row>
    <row r="4" spans="1:37" ht="12.75" customHeight="1">
      <c r="A4" s="152" t="s">
        <v>10</v>
      </c>
      <c r="B4" s="153">
        <v>1</v>
      </c>
      <c r="C4" s="153">
        <v>2</v>
      </c>
      <c r="D4" s="153">
        <v>3</v>
      </c>
      <c r="E4" s="153">
        <v>4</v>
      </c>
      <c r="F4" s="153">
        <v>5</v>
      </c>
      <c r="G4" s="153">
        <v>6</v>
      </c>
      <c r="H4" s="153">
        <v>7</v>
      </c>
      <c r="I4" s="153">
        <v>8</v>
      </c>
      <c r="J4" s="153">
        <v>9</v>
      </c>
      <c r="K4" s="154" t="s">
        <v>11</v>
      </c>
      <c r="L4" s="12"/>
      <c r="M4" s="12"/>
      <c r="N4" s="13"/>
      <c r="O4" s="14"/>
      <c r="P4" s="15"/>
      <c r="Q4" s="15"/>
      <c r="R4" s="3"/>
      <c r="T4" s="28" t="s">
        <v>14</v>
      </c>
      <c r="U4" s="3">
        <f>L43</f>
        <v>0.18867924528301888</v>
      </c>
      <c r="AA4" s="300" t="s">
        <v>12</v>
      </c>
      <c r="AB4" s="297"/>
      <c r="AC4" s="297"/>
      <c r="AD4" s="297"/>
      <c r="AE4" s="297"/>
      <c r="AF4" s="297"/>
      <c r="AG4" s="297"/>
      <c r="AH4" s="297"/>
      <c r="AI4" s="297"/>
      <c r="AJ4" s="297"/>
    </row>
    <row r="5" spans="1:37" ht="12.75" customHeight="1">
      <c r="A5" s="10">
        <v>9902</v>
      </c>
      <c r="B5" s="10">
        <v>64</v>
      </c>
      <c r="C5" s="10"/>
      <c r="D5" s="10"/>
      <c r="E5" s="10"/>
      <c r="F5" s="10"/>
      <c r="G5" s="10"/>
      <c r="H5" s="10"/>
      <c r="I5" s="10"/>
      <c r="J5" s="10"/>
      <c r="K5" s="17"/>
      <c r="L5" s="12"/>
      <c r="M5" s="12"/>
      <c r="N5" s="13"/>
      <c r="O5" s="14"/>
      <c r="P5" s="18">
        <f>B5</f>
        <v>64</v>
      </c>
      <c r="Q5" s="15"/>
      <c r="R5" s="3"/>
      <c r="T5" s="28" t="s">
        <v>15</v>
      </c>
      <c r="U5" s="3">
        <f>M64</f>
        <v>0.46875</v>
      </c>
      <c r="Z5" s="19" t="s">
        <v>13</v>
      </c>
      <c r="AA5" s="20">
        <v>9902</v>
      </c>
      <c r="AB5" s="21" t="s">
        <v>14</v>
      </c>
      <c r="AC5" s="21" t="s">
        <v>15</v>
      </c>
      <c r="AD5" s="21" t="s">
        <v>16</v>
      </c>
      <c r="AE5" s="21" t="s">
        <v>17</v>
      </c>
      <c r="AF5" s="21" t="s">
        <v>18</v>
      </c>
      <c r="AG5" s="21" t="s">
        <v>19</v>
      </c>
      <c r="AH5" s="21" t="s">
        <v>20</v>
      </c>
      <c r="AI5" s="21" t="s">
        <v>21</v>
      </c>
      <c r="AJ5" s="21" t="s">
        <v>22</v>
      </c>
      <c r="AK5" s="21" t="s">
        <v>23</v>
      </c>
    </row>
    <row r="6" spans="1:37" ht="12.75" customHeight="1">
      <c r="A6" s="27" t="s">
        <v>14</v>
      </c>
      <c r="B6" s="10"/>
      <c r="C6" s="10">
        <v>56</v>
      </c>
      <c r="D6" s="10"/>
      <c r="E6" s="10"/>
      <c r="F6" s="10"/>
      <c r="G6" s="10"/>
      <c r="H6" s="10"/>
      <c r="I6" s="10"/>
      <c r="J6" s="10"/>
      <c r="K6" s="17"/>
      <c r="L6" s="12"/>
      <c r="M6" s="12"/>
      <c r="N6" s="13"/>
      <c r="O6" s="14">
        <f>C6/B5</f>
        <v>0.875</v>
      </c>
      <c r="P6" s="22">
        <v>57</v>
      </c>
      <c r="Q6" s="23">
        <f t="shared" ref="Q6:Q14" si="0">P6/P5</f>
        <v>0.890625</v>
      </c>
      <c r="R6" s="3">
        <f t="shared" ref="R6:R14" si="1">100%-Q6</f>
        <v>0.109375</v>
      </c>
      <c r="T6" s="28" t="s">
        <v>16</v>
      </c>
      <c r="U6" s="3">
        <f>L84</f>
        <v>0.3235294117647059</v>
      </c>
      <c r="Z6" s="24" t="s">
        <v>37</v>
      </c>
      <c r="AA6" s="25">
        <f t="shared" ref="AA6:AA13" si="2">O6</f>
        <v>0.875</v>
      </c>
      <c r="AB6" s="25">
        <f t="shared" ref="AB6:AB13" si="3">O27</f>
        <v>0.64150943396226412</v>
      </c>
      <c r="AC6" s="25">
        <f t="shared" ref="AC6:AC13" si="4">O50</f>
        <v>0.671875</v>
      </c>
      <c r="AD6" s="25">
        <f t="shared" ref="AD6:AD13" si="5">O71</f>
        <v>0.76470588235294112</v>
      </c>
      <c r="AE6" s="25">
        <f t="shared" ref="AE6:AE12" si="6">O91</f>
        <v>0.58730158730158732</v>
      </c>
      <c r="AF6" s="3">
        <f t="shared" ref="AF6:AF11" si="7">O109</f>
        <v>0.60606060606060608</v>
      </c>
      <c r="AG6" s="3">
        <f t="shared" ref="AG6:AG10" si="8">O130</f>
        <v>0.8</v>
      </c>
      <c r="AH6" s="3">
        <f t="shared" ref="AH6:AH9" si="9">O149</f>
        <v>0.73529411764705888</v>
      </c>
      <c r="AI6" s="3">
        <f t="shared" ref="AI6:AI8" si="10">O166</f>
        <v>0.84126984126984128</v>
      </c>
      <c r="AJ6" s="3">
        <f t="shared" ref="AJ6:AJ7" si="11">O183</f>
        <v>0.58064516129032262</v>
      </c>
      <c r="AK6" s="3">
        <f>O199</f>
        <v>0.660377358490566</v>
      </c>
    </row>
    <row r="7" spans="1:37" ht="12.75" customHeight="1">
      <c r="A7" s="27" t="s">
        <v>15</v>
      </c>
      <c r="B7" s="10">
        <v>3</v>
      </c>
      <c r="C7" s="10">
        <v>7</v>
      </c>
      <c r="D7" s="10">
        <v>45</v>
      </c>
      <c r="E7" s="10"/>
      <c r="F7" s="10"/>
      <c r="G7" s="10"/>
      <c r="H7" s="10"/>
      <c r="I7" s="10"/>
      <c r="J7" s="10"/>
      <c r="K7" s="17"/>
      <c r="L7" s="12"/>
      <c r="M7" s="12"/>
      <c r="N7" s="13"/>
      <c r="O7" s="14">
        <f>D7/C6</f>
        <v>0.8035714285714286</v>
      </c>
      <c r="P7" s="22">
        <v>54</v>
      </c>
      <c r="Q7" s="23">
        <f t="shared" si="0"/>
        <v>0.94736842105263153</v>
      </c>
      <c r="R7" s="3">
        <f t="shared" si="1"/>
        <v>5.2631578947368474E-2</v>
      </c>
      <c r="T7" s="28" t="s">
        <v>17</v>
      </c>
      <c r="U7" s="3">
        <f>L104</f>
        <v>0.17460317460317459</v>
      </c>
      <c r="Z7" s="24" t="s">
        <v>38</v>
      </c>
      <c r="AA7" s="25">
        <f t="shared" si="2"/>
        <v>0.8035714285714286</v>
      </c>
      <c r="AB7" s="25">
        <f t="shared" si="3"/>
        <v>0.79411764705882348</v>
      </c>
      <c r="AC7" s="25">
        <f t="shared" si="4"/>
        <v>0.69767441860465118</v>
      </c>
      <c r="AD7" s="25">
        <f t="shared" si="5"/>
        <v>0.69230769230769229</v>
      </c>
      <c r="AE7" s="25">
        <f t="shared" si="6"/>
        <v>0.70270270270270274</v>
      </c>
      <c r="AF7" s="3">
        <f t="shared" si="7"/>
        <v>0.85</v>
      </c>
      <c r="AG7" s="3">
        <f t="shared" si="8"/>
        <v>0.73076923076923073</v>
      </c>
      <c r="AH7" s="3">
        <f t="shared" si="9"/>
        <v>0.8</v>
      </c>
      <c r="AI7" s="3">
        <f t="shared" si="10"/>
        <v>0.79245283018867929</v>
      </c>
      <c r="AJ7" s="3">
        <f t="shared" si="11"/>
        <v>0.55555555555555558</v>
      </c>
    </row>
    <row r="8" spans="1:37" ht="12.75" customHeight="1">
      <c r="A8" s="27" t="s">
        <v>16</v>
      </c>
      <c r="B8" s="10"/>
      <c r="C8" s="10"/>
      <c r="D8" s="10">
        <v>4</v>
      </c>
      <c r="E8" s="10">
        <v>43</v>
      </c>
      <c r="F8" s="10"/>
      <c r="G8" s="10"/>
      <c r="H8" s="10"/>
      <c r="I8" s="10"/>
      <c r="J8" s="10"/>
      <c r="K8" s="17"/>
      <c r="L8" s="12"/>
      <c r="M8" s="12"/>
      <c r="N8" s="13"/>
      <c r="O8" s="14">
        <f>E8/D7</f>
        <v>0.9555555555555556</v>
      </c>
      <c r="P8" s="22">
        <v>49</v>
      </c>
      <c r="Q8" s="23">
        <f t="shared" si="0"/>
        <v>0.90740740740740744</v>
      </c>
      <c r="R8" s="3">
        <f t="shared" si="1"/>
        <v>9.259259259259256E-2</v>
      </c>
      <c r="T8" s="28" t="s">
        <v>18</v>
      </c>
      <c r="U8" s="3">
        <f>L124</f>
        <v>0.12121212121212122</v>
      </c>
      <c r="Z8" s="24" t="s">
        <v>39</v>
      </c>
      <c r="AA8" s="25">
        <f t="shared" si="2"/>
        <v>0.9555555555555556</v>
      </c>
      <c r="AB8" s="25">
        <f t="shared" si="3"/>
        <v>0.85185185185185186</v>
      </c>
      <c r="AC8" s="25">
        <f t="shared" si="4"/>
        <v>0.93333333333333335</v>
      </c>
      <c r="AD8" s="25">
        <f t="shared" si="5"/>
        <v>0.94444444444444442</v>
      </c>
      <c r="AE8" s="25">
        <f t="shared" si="6"/>
        <v>0.96153846153846156</v>
      </c>
      <c r="AF8" s="3">
        <f t="shared" si="7"/>
        <v>0.88235294117647056</v>
      </c>
      <c r="AG8" s="3">
        <f t="shared" si="8"/>
        <v>0.86842105263157898</v>
      </c>
      <c r="AH8" s="3">
        <f t="shared" si="9"/>
        <v>0.8</v>
      </c>
      <c r="AI8" s="3">
        <f t="shared" si="10"/>
        <v>0.83333333333333337</v>
      </c>
      <c r="AJ8" s="3" t="s">
        <v>27</v>
      </c>
    </row>
    <row r="9" spans="1:37" ht="12.75" customHeight="1">
      <c r="A9" s="27" t="s">
        <v>17</v>
      </c>
      <c r="B9" s="10">
        <v>1</v>
      </c>
      <c r="C9" s="10"/>
      <c r="D9" s="10"/>
      <c r="E9" s="10"/>
      <c r="F9" s="10">
        <v>32</v>
      </c>
      <c r="G9" s="10"/>
      <c r="H9" s="10"/>
      <c r="I9" s="10"/>
      <c r="J9" s="10"/>
      <c r="K9" s="17"/>
      <c r="L9" s="12"/>
      <c r="M9" s="12"/>
      <c r="N9" s="13"/>
      <c r="O9" s="14">
        <f>F9/E8</f>
        <v>0.7441860465116279</v>
      </c>
      <c r="P9" s="22">
        <v>41</v>
      </c>
      <c r="Q9" s="23">
        <f t="shared" si="0"/>
        <v>0.83673469387755106</v>
      </c>
      <c r="R9" s="3">
        <f t="shared" si="1"/>
        <v>0.16326530612244894</v>
      </c>
      <c r="T9" s="28" t="s">
        <v>19</v>
      </c>
      <c r="U9" s="3">
        <f>L144</f>
        <v>0.15384615384615385</v>
      </c>
      <c r="Z9" s="24" t="s">
        <v>40</v>
      </c>
      <c r="AA9" s="25">
        <f t="shared" si="2"/>
        <v>0.7441860465116279</v>
      </c>
      <c r="AB9" s="25">
        <f t="shared" si="3"/>
        <v>0.91304347826086951</v>
      </c>
      <c r="AC9" s="25">
        <f t="shared" si="4"/>
        <v>0.7857142857142857</v>
      </c>
      <c r="AD9" s="25">
        <f t="shared" si="5"/>
        <v>0.94117647058823528</v>
      </c>
      <c r="AE9" s="25">
        <f t="shared" si="6"/>
        <v>0.88</v>
      </c>
      <c r="AF9" s="3">
        <f t="shared" si="7"/>
        <v>0.93333333333333335</v>
      </c>
      <c r="AG9" s="3">
        <f t="shared" si="8"/>
        <v>0.78787878787878785</v>
      </c>
      <c r="AH9" s="3">
        <f t="shared" si="9"/>
        <v>1.0625</v>
      </c>
      <c r="AI9" s="3" t="s">
        <v>27</v>
      </c>
      <c r="AJ9" s="3" t="s">
        <v>27</v>
      </c>
    </row>
    <row r="10" spans="1:37" ht="12.75" customHeight="1">
      <c r="A10" s="27" t="s">
        <v>18</v>
      </c>
      <c r="B10" s="10"/>
      <c r="C10" s="10"/>
      <c r="D10" s="10"/>
      <c r="E10" s="10"/>
      <c r="F10" s="10"/>
      <c r="G10" s="10">
        <v>28</v>
      </c>
      <c r="H10" s="10"/>
      <c r="I10" s="10"/>
      <c r="J10" s="10"/>
      <c r="K10" s="17"/>
      <c r="L10" s="12"/>
      <c r="M10" s="12"/>
      <c r="N10" s="13"/>
      <c r="O10" s="14">
        <f>G10/F9</f>
        <v>0.875</v>
      </c>
      <c r="P10" s="22">
        <v>40</v>
      </c>
      <c r="Q10" s="23">
        <f t="shared" si="0"/>
        <v>0.97560975609756095</v>
      </c>
      <c r="R10" s="3">
        <f t="shared" si="1"/>
        <v>2.4390243902439046E-2</v>
      </c>
      <c r="Z10" s="24" t="s">
        <v>41</v>
      </c>
      <c r="AA10" s="25">
        <f t="shared" si="2"/>
        <v>0.875</v>
      </c>
      <c r="AB10" s="25">
        <f t="shared" si="3"/>
        <v>0.90476190476190477</v>
      </c>
      <c r="AC10" s="25">
        <f t="shared" si="4"/>
        <v>0.95454545454545459</v>
      </c>
      <c r="AD10" s="25">
        <f t="shared" si="5"/>
        <v>0.9375</v>
      </c>
      <c r="AE10" s="25">
        <f t="shared" si="6"/>
        <v>0.95454545454545459</v>
      </c>
      <c r="AF10" s="3">
        <f t="shared" si="7"/>
        <v>0.9285714285714286</v>
      </c>
      <c r="AG10" s="3">
        <f t="shared" si="8"/>
        <v>0.96153846153846156</v>
      </c>
      <c r="AH10" s="3" t="s">
        <v>27</v>
      </c>
      <c r="AI10" s="3" t="s">
        <v>27</v>
      </c>
      <c r="AJ10" s="3" t="s">
        <v>27</v>
      </c>
    </row>
    <row r="11" spans="1:37" ht="12.75" customHeight="1">
      <c r="A11" s="27" t="s">
        <v>19</v>
      </c>
      <c r="B11" s="10"/>
      <c r="C11" s="10"/>
      <c r="D11" s="10"/>
      <c r="E11" s="10"/>
      <c r="F11" s="10"/>
      <c r="G11" s="10"/>
      <c r="H11" s="10">
        <v>28</v>
      </c>
      <c r="I11" s="10"/>
      <c r="J11" s="10"/>
      <c r="K11" s="17"/>
      <c r="L11" s="12"/>
      <c r="M11" s="12"/>
      <c r="N11" s="13"/>
      <c r="O11" s="14">
        <f>H11/G10</f>
        <v>1</v>
      </c>
      <c r="P11" s="22">
        <v>39</v>
      </c>
      <c r="Q11" s="23">
        <f t="shared" si="0"/>
        <v>0.97499999999999998</v>
      </c>
      <c r="R11" s="3">
        <f t="shared" si="1"/>
        <v>2.5000000000000022E-2</v>
      </c>
      <c r="Z11" s="27" t="s">
        <v>42</v>
      </c>
      <c r="AA11" s="25">
        <f t="shared" si="2"/>
        <v>1</v>
      </c>
      <c r="AB11" s="25">
        <f t="shared" si="3"/>
        <v>0.84210526315789469</v>
      </c>
      <c r="AC11" s="25">
        <f t="shared" si="4"/>
        <v>0.95238095238095233</v>
      </c>
      <c r="AD11" s="25">
        <f t="shared" si="5"/>
        <v>0.93333333333333335</v>
      </c>
      <c r="AE11" s="25">
        <f t="shared" si="6"/>
        <v>0.90476190476190477</v>
      </c>
      <c r="AF11" s="3">
        <f t="shared" si="7"/>
        <v>0.61538461538461542</v>
      </c>
      <c r="AG11" s="3" t="s">
        <v>27</v>
      </c>
      <c r="AH11" s="3" t="s">
        <v>27</v>
      </c>
      <c r="AI11" s="3" t="s">
        <v>27</v>
      </c>
      <c r="AJ11" s="3" t="s">
        <v>27</v>
      </c>
    </row>
    <row r="12" spans="1:37" ht="12.75" customHeight="1">
      <c r="A12" s="29" t="s">
        <v>20</v>
      </c>
      <c r="B12" s="30"/>
      <c r="C12" s="30"/>
      <c r="D12" s="30"/>
      <c r="E12" s="30"/>
      <c r="F12" s="30"/>
      <c r="G12" s="30"/>
      <c r="H12" s="30"/>
      <c r="I12" s="30">
        <v>27</v>
      </c>
      <c r="J12" s="30"/>
      <c r="K12" s="31"/>
      <c r="L12" s="3"/>
      <c r="M12" s="3"/>
      <c r="N12" s="30"/>
      <c r="O12" s="3">
        <f>I12/H11</f>
        <v>0.9642857142857143</v>
      </c>
      <c r="P12" s="22">
        <v>38</v>
      </c>
      <c r="Q12" s="23">
        <f t="shared" si="0"/>
        <v>0.97435897435897434</v>
      </c>
      <c r="R12" s="3">
        <f t="shared" si="1"/>
        <v>2.5641025641025661E-2</v>
      </c>
      <c r="Z12" s="27" t="s">
        <v>43</v>
      </c>
      <c r="AA12" s="25">
        <f t="shared" si="2"/>
        <v>0.9642857142857143</v>
      </c>
      <c r="AB12" s="25">
        <f t="shared" si="3"/>
        <v>0.8125</v>
      </c>
      <c r="AC12" s="25">
        <f t="shared" si="4"/>
        <v>0.95</v>
      </c>
      <c r="AD12" s="25">
        <f t="shared" si="5"/>
        <v>1</v>
      </c>
      <c r="AE12" s="25">
        <f t="shared" si="6"/>
        <v>0.84210526315789469</v>
      </c>
      <c r="AF12" s="3" t="s">
        <v>27</v>
      </c>
      <c r="AG12" s="3" t="s">
        <v>27</v>
      </c>
      <c r="AH12" s="3" t="s">
        <v>27</v>
      </c>
      <c r="AI12" s="3" t="s">
        <v>27</v>
      </c>
      <c r="AJ12" s="3" t="s">
        <v>27</v>
      </c>
    </row>
    <row r="13" spans="1:37" ht="12.75" customHeight="1">
      <c r="A13" s="29" t="s">
        <v>21</v>
      </c>
      <c r="B13" s="30"/>
      <c r="C13" s="30"/>
      <c r="D13" s="30"/>
      <c r="E13" s="30"/>
      <c r="F13" s="30"/>
      <c r="G13" s="30"/>
      <c r="H13" s="30"/>
      <c r="I13" s="30"/>
      <c r="J13" s="30">
        <v>26</v>
      </c>
      <c r="K13" s="31">
        <v>21</v>
      </c>
      <c r="L13" s="3"/>
      <c r="M13" s="3"/>
      <c r="N13" s="30"/>
      <c r="O13" s="3">
        <f>J13/I12</f>
        <v>0.96296296296296291</v>
      </c>
      <c r="P13" s="22">
        <v>39</v>
      </c>
      <c r="Q13" s="23">
        <f t="shared" si="0"/>
        <v>1.0263157894736843</v>
      </c>
      <c r="R13" s="3">
        <f t="shared" si="1"/>
        <v>-2.6315789473684292E-2</v>
      </c>
      <c r="Z13" s="27" t="s">
        <v>44</v>
      </c>
      <c r="AA13" s="25">
        <f t="shared" si="2"/>
        <v>0.96296296296296291</v>
      </c>
      <c r="AB13" s="25">
        <f t="shared" si="3"/>
        <v>1</v>
      </c>
      <c r="AC13" s="25">
        <f t="shared" si="4"/>
        <v>1</v>
      </c>
      <c r="AD13" s="25">
        <f t="shared" si="5"/>
        <v>1</v>
      </c>
      <c r="AE13" s="25" t="s">
        <v>27</v>
      </c>
      <c r="AF13" s="3" t="s">
        <v>27</v>
      </c>
      <c r="AG13" s="3" t="s">
        <v>27</v>
      </c>
      <c r="AH13" s="3" t="s">
        <v>27</v>
      </c>
      <c r="AI13" s="3" t="s">
        <v>27</v>
      </c>
      <c r="AJ13" s="3" t="s">
        <v>27</v>
      </c>
    </row>
    <row r="14" spans="1:37" ht="12.75" customHeight="1">
      <c r="A14" s="29" t="s">
        <v>22</v>
      </c>
      <c r="B14" s="30"/>
      <c r="C14" s="30"/>
      <c r="D14" s="30"/>
      <c r="E14" s="30"/>
      <c r="F14" s="30"/>
      <c r="G14" s="30"/>
      <c r="H14" s="30"/>
      <c r="I14" s="30"/>
      <c r="J14" s="30">
        <v>7</v>
      </c>
      <c r="K14" s="31">
        <v>6</v>
      </c>
      <c r="L14" s="3"/>
      <c r="M14" s="3"/>
      <c r="N14" s="30"/>
      <c r="O14" s="3"/>
      <c r="P14" s="22">
        <v>16</v>
      </c>
      <c r="Q14" s="23">
        <f t="shared" si="0"/>
        <v>0.41025641025641024</v>
      </c>
      <c r="R14" s="3">
        <f t="shared" si="1"/>
        <v>0.58974358974358976</v>
      </c>
      <c r="Z14" s="29"/>
      <c r="AA14" s="25"/>
      <c r="AB14" s="25"/>
      <c r="AC14" s="25"/>
      <c r="AD14" s="25"/>
      <c r="AE14" s="25"/>
    </row>
    <row r="15" spans="1:37" ht="12.75" customHeight="1">
      <c r="A15" s="29" t="s">
        <v>23</v>
      </c>
      <c r="B15" s="30"/>
      <c r="C15" s="30"/>
      <c r="D15" s="30"/>
      <c r="E15" s="30"/>
      <c r="F15" s="30"/>
      <c r="G15" s="30"/>
      <c r="H15" s="30"/>
      <c r="I15" s="30"/>
      <c r="J15" s="30">
        <v>8</v>
      </c>
      <c r="K15" s="31">
        <v>4</v>
      </c>
      <c r="L15" s="3"/>
      <c r="M15" s="3"/>
      <c r="N15" s="30"/>
      <c r="O15" s="3"/>
      <c r="P15" s="22">
        <v>11</v>
      </c>
      <c r="Q15" s="23"/>
      <c r="R15" s="3"/>
      <c r="Z15" s="29"/>
      <c r="AA15" s="25"/>
      <c r="AB15" s="25"/>
      <c r="AC15" s="25"/>
      <c r="AD15" s="25"/>
      <c r="AE15" s="25"/>
    </row>
    <row r="16" spans="1:37" ht="12.75" customHeight="1">
      <c r="A16" s="29" t="s">
        <v>48</v>
      </c>
      <c r="B16" s="30"/>
      <c r="C16" s="30"/>
      <c r="D16" s="30"/>
      <c r="E16" s="30"/>
      <c r="F16" s="30"/>
      <c r="G16" s="30"/>
      <c r="H16" s="30"/>
      <c r="I16" s="30"/>
      <c r="J16" s="30">
        <v>3</v>
      </c>
      <c r="K16" s="31">
        <v>3</v>
      </c>
      <c r="L16" s="3"/>
      <c r="M16" s="3"/>
      <c r="N16" s="30"/>
      <c r="O16" s="3"/>
      <c r="P16" s="22">
        <v>5</v>
      </c>
      <c r="Q16" s="23"/>
      <c r="R16" s="3"/>
      <c r="Z16" s="29"/>
      <c r="AA16" s="25"/>
      <c r="AB16" s="25"/>
      <c r="AC16" s="25"/>
      <c r="AD16" s="25"/>
      <c r="AE16" s="25"/>
    </row>
    <row r="17" spans="1:37" ht="12.75" customHeight="1">
      <c r="A17" s="29" t="s">
        <v>49</v>
      </c>
      <c r="B17" s="30"/>
      <c r="C17" s="30"/>
      <c r="D17" s="30"/>
      <c r="E17" s="30"/>
      <c r="F17" s="30"/>
      <c r="G17" s="30"/>
      <c r="H17" s="30"/>
      <c r="I17" s="30"/>
      <c r="J17" s="30">
        <v>2</v>
      </c>
      <c r="K17" s="31">
        <v>1</v>
      </c>
      <c r="L17" s="3"/>
      <c r="M17" s="3"/>
      <c r="N17" s="30"/>
      <c r="O17" s="3"/>
      <c r="P17" s="22"/>
      <c r="Q17" s="23"/>
      <c r="R17" s="3"/>
      <c r="Z17" s="29"/>
      <c r="AA17" s="25"/>
      <c r="AB17" s="25"/>
      <c r="AC17" s="25"/>
      <c r="AD17" s="25"/>
      <c r="AE17" s="25"/>
    </row>
    <row r="18" spans="1:37" ht="12.75" customHeight="1">
      <c r="A18" s="29" t="s">
        <v>50</v>
      </c>
      <c r="B18" s="30"/>
      <c r="C18" s="30"/>
      <c r="D18" s="30"/>
      <c r="E18" s="30"/>
      <c r="F18" s="30"/>
      <c r="G18" s="30"/>
      <c r="H18" s="30"/>
      <c r="I18" s="30"/>
      <c r="J18" s="30"/>
      <c r="K18" s="31"/>
      <c r="L18" s="3"/>
      <c r="M18" s="3"/>
      <c r="N18" s="30"/>
      <c r="O18" s="3"/>
      <c r="P18" s="22"/>
      <c r="Q18" s="23"/>
      <c r="R18" s="3"/>
      <c r="Z18" s="29"/>
      <c r="AA18" s="25"/>
      <c r="AB18" s="25"/>
      <c r="AC18" s="25"/>
      <c r="AD18" s="25"/>
      <c r="AE18" s="25"/>
    </row>
    <row r="19" spans="1:37" ht="12.75" customHeight="1">
      <c r="A19" s="29" t="s">
        <v>51</v>
      </c>
      <c r="B19" s="30"/>
      <c r="C19" s="30"/>
      <c r="D19" s="30"/>
      <c r="E19" s="30"/>
      <c r="F19" s="30"/>
      <c r="G19" s="30"/>
      <c r="H19" s="30"/>
      <c r="I19" s="30"/>
      <c r="J19" s="30">
        <v>1</v>
      </c>
      <c r="K19" s="31"/>
      <c r="L19" s="3"/>
      <c r="M19" s="3"/>
      <c r="N19" s="30"/>
      <c r="O19" s="3"/>
      <c r="P19" s="22">
        <v>1</v>
      </c>
      <c r="Q19" s="23"/>
      <c r="R19" s="3"/>
      <c r="Z19" s="29"/>
      <c r="AA19" s="25"/>
      <c r="AB19" s="25"/>
      <c r="AC19" s="25"/>
      <c r="AD19" s="25"/>
      <c r="AE19" s="25"/>
    </row>
    <row r="20" spans="1:37" ht="12.75" customHeight="1">
      <c r="K20" s="30">
        <f>SUM(K13:K17)</f>
        <v>35</v>
      </c>
      <c r="L20" s="3">
        <f>K13/B5</f>
        <v>0.328125</v>
      </c>
      <c r="M20" s="3">
        <f>K20/B5</f>
        <v>0.546875</v>
      </c>
      <c r="N20" s="3">
        <f>M20-L20</f>
        <v>0.21875</v>
      </c>
      <c r="O20" s="3"/>
    </row>
    <row r="21" spans="1:37" ht="12.75" customHeight="1">
      <c r="A21" s="34" t="s">
        <v>34</v>
      </c>
      <c r="B21" s="34"/>
      <c r="C21" s="34"/>
      <c r="D21" s="35"/>
      <c r="E21" s="35"/>
      <c r="F21" s="143">
        <f>((K13*9)+(K14*10)+(K15*11)+(K16*12))/K20</f>
        <v>9.4</v>
      </c>
      <c r="K21" s="30"/>
      <c r="L21" s="3"/>
      <c r="M21" s="3"/>
      <c r="N21" s="3"/>
      <c r="O21" s="3"/>
      <c r="P21" s="35">
        <f>B5+B26</f>
        <v>117</v>
      </c>
      <c r="Q21" s="35">
        <f>K13+K34</f>
        <v>31</v>
      </c>
      <c r="R21" s="135">
        <f>Q21/P21</f>
        <v>0.26495726495726496</v>
      </c>
    </row>
    <row r="22" spans="1:37" ht="12.75" customHeight="1">
      <c r="K22" s="30"/>
      <c r="L22" s="3"/>
      <c r="M22" s="3"/>
      <c r="N22" s="3"/>
      <c r="O22" s="3"/>
    </row>
    <row r="23" spans="1:37" ht="12.75" customHeight="1">
      <c r="A23" s="40" t="s">
        <v>63</v>
      </c>
      <c r="L23" s="3"/>
      <c r="M23" s="3"/>
      <c r="O23" s="3"/>
    </row>
    <row r="24" spans="1:37" ht="25.5" customHeight="1">
      <c r="B24" s="302" t="s">
        <v>2</v>
      </c>
      <c r="C24" s="303"/>
      <c r="D24" s="303"/>
      <c r="E24" s="303"/>
      <c r="F24" s="303"/>
      <c r="G24" s="303"/>
      <c r="H24" s="303"/>
      <c r="I24" s="303"/>
      <c r="J24" s="303"/>
      <c r="L24" s="4" t="s">
        <v>3</v>
      </c>
      <c r="M24" s="4" t="s">
        <v>4</v>
      </c>
      <c r="N24" s="5" t="s">
        <v>5</v>
      </c>
      <c r="O24" s="4" t="s">
        <v>6</v>
      </c>
      <c r="P24" s="6" t="s">
        <v>7</v>
      </c>
      <c r="Q24" s="6" t="s">
        <v>8</v>
      </c>
      <c r="R24" s="7" t="s">
        <v>9</v>
      </c>
    </row>
    <row r="25" spans="1:37" ht="12.75" customHeight="1">
      <c r="A25" s="152" t="s">
        <v>10</v>
      </c>
      <c r="B25" s="153">
        <v>1</v>
      </c>
      <c r="C25" s="153">
        <v>2</v>
      </c>
      <c r="D25" s="153">
        <v>3</v>
      </c>
      <c r="E25" s="153">
        <v>4</v>
      </c>
      <c r="F25" s="153">
        <v>5</v>
      </c>
      <c r="G25" s="153">
        <v>6</v>
      </c>
      <c r="H25" s="153">
        <v>7</v>
      </c>
      <c r="I25" s="153">
        <v>8</v>
      </c>
      <c r="J25" s="153">
        <v>9</v>
      </c>
      <c r="K25" s="154" t="s">
        <v>11</v>
      </c>
      <c r="L25" s="12"/>
      <c r="M25" s="12"/>
      <c r="N25" s="13"/>
      <c r="O25" s="14"/>
      <c r="P25" s="15"/>
      <c r="Q25" s="15"/>
      <c r="R25" s="3"/>
      <c r="T25" s="2" t="s">
        <v>4</v>
      </c>
    </row>
    <row r="26" spans="1:37" ht="12.75" customHeight="1">
      <c r="A26" s="27" t="s">
        <v>14</v>
      </c>
      <c r="B26" s="10">
        <v>53</v>
      </c>
      <c r="C26" s="10"/>
      <c r="D26" s="10"/>
      <c r="E26" s="10"/>
      <c r="F26" s="10"/>
      <c r="G26" s="10"/>
      <c r="H26" s="10"/>
      <c r="I26" s="10"/>
      <c r="J26" s="10"/>
      <c r="K26" s="17"/>
      <c r="L26" s="12"/>
      <c r="M26" s="12"/>
      <c r="N26" s="13"/>
      <c r="O26" s="14"/>
      <c r="P26" s="18">
        <f>B26</f>
        <v>53</v>
      </c>
      <c r="Q26" s="15"/>
      <c r="R26" s="3"/>
      <c r="T26" s="28">
        <v>9902</v>
      </c>
      <c r="U26" s="3">
        <f>M20</f>
        <v>0.546875</v>
      </c>
    </row>
    <row r="27" spans="1:37" ht="12.75" customHeight="1">
      <c r="A27" s="27" t="s">
        <v>15</v>
      </c>
      <c r="B27" s="10"/>
      <c r="C27" s="10">
        <v>34</v>
      </c>
      <c r="D27" s="10"/>
      <c r="E27" s="10"/>
      <c r="F27" s="10"/>
      <c r="G27" s="10"/>
      <c r="H27" s="10"/>
      <c r="I27" s="10"/>
      <c r="J27" s="10"/>
      <c r="K27" s="17"/>
      <c r="L27" s="12"/>
      <c r="M27" s="12"/>
      <c r="N27" s="13"/>
      <c r="O27" s="14">
        <f>C27/B26</f>
        <v>0.64150943396226412</v>
      </c>
      <c r="P27" s="22">
        <v>35</v>
      </c>
      <c r="Q27" s="23">
        <f t="shared" ref="Q27:Q34" si="12">P27/P26</f>
        <v>0.660377358490566</v>
      </c>
      <c r="R27" s="3">
        <f t="shared" ref="R27:R34" si="13">100%-Q27</f>
        <v>0.339622641509434</v>
      </c>
      <c r="T27" s="28" t="s">
        <v>14</v>
      </c>
      <c r="U27" s="3">
        <f>M43</f>
        <v>0.41509433962264153</v>
      </c>
    </row>
    <row r="28" spans="1:37" ht="12.75" customHeight="1">
      <c r="A28" s="27" t="s">
        <v>16</v>
      </c>
      <c r="B28" s="10"/>
      <c r="C28" s="10"/>
      <c r="D28" s="10">
        <v>27</v>
      </c>
      <c r="E28" s="10"/>
      <c r="F28" s="10"/>
      <c r="G28" s="10"/>
      <c r="H28" s="10"/>
      <c r="I28" s="10"/>
      <c r="J28" s="10"/>
      <c r="K28" s="17"/>
      <c r="L28" s="12"/>
      <c r="M28" s="12"/>
      <c r="N28" s="13"/>
      <c r="O28" s="14">
        <f>D28/C27</f>
        <v>0.79411764705882348</v>
      </c>
      <c r="P28" s="22">
        <v>32</v>
      </c>
      <c r="Q28" s="23">
        <f t="shared" si="12"/>
        <v>0.91428571428571426</v>
      </c>
      <c r="R28" s="3">
        <f t="shared" si="13"/>
        <v>8.5714285714285743E-2</v>
      </c>
      <c r="T28" s="28" t="s">
        <v>15</v>
      </c>
      <c r="U28" s="3">
        <f>M64</f>
        <v>0.46875</v>
      </c>
    </row>
    <row r="29" spans="1:37" ht="12.75" customHeight="1">
      <c r="A29" s="27" t="s">
        <v>17</v>
      </c>
      <c r="B29" s="10"/>
      <c r="C29" s="10"/>
      <c r="D29" s="10"/>
      <c r="E29" s="10">
        <v>23</v>
      </c>
      <c r="F29" s="10"/>
      <c r="G29" s="10"/>
      <c r="H29" s="10"/>
      <c r="I29" s="10"/>
      <c r="J29" s="10"/>
      <c r="K29" s="17"/>
      <c r="L29" s="12"/>
      <c r="M29" s="12"/>
      <c r="N29" s="13"/>
      <c r="O29" s="14">
        <f>E29/D28</f>
        <v>0.85185185185185186</v>
      </c>
      <c r="P29" s="22">
        <v>30</v>
      </c>
      <c r="Q29" s="23">
        <f t="shared" si="12"/>
        <v>0.9375</v>
      </c>
      <c r="R29" s="3">
        <f t="shared" si="13"/>
        <v>6.25E-2</v>
      </c>
      <c r="T29" s="28" t="s">
        <v>16</v>
      </c>
      <c r="U29" s="3">
        <f>M84</f>
        <v>0.47058823529411764</v>
      </c>
      <c r="Z29" s="2"/>
      <c r="AA29" s="8" t="s">
        <v>35</v>
      </c>
      <c r="AB29" s="8"/>
      <c r="AC29" s="8"/>
      <c r="AD29" s="8"/>
      <c r="AE29" s="8"/>
      <c r="AF29" s="8"/>
      <c r="AG29" s="8"/>
      <c r="AH29" s="8"/>
      <c r="AI29" s="8"/>
      <c r="AJ29" s="8"/>
    </row>
    <row r="30" spans="1:37" ht="12.75" customHeight="1">
      <c r="A30" s="27" t="s">
        <v>18</v>
      </c>
      <c r="B30" s="10"/>
      <c r="C30" s="10"/>
      <c r="D30" s="10"/>
      <c r="E30" s="10"/>
      <c r="F30" s="10">
        <v>21</v>
      </c>
      <c r="G30" s="10"/>
      <c r="H30" s="10"/>
      <c r="I30" s="10"/>
      <c r="J30" s="10"/>
      <c r="K30" s="17"/>
      <c r="L30" s="12"/>
      <c r="M30" s="12"/>
      <c r="N30" s="13"/>
      <c r="O30" s="14">
        <f>F30/E29</f>
        <v>0.91304347826086951</v>
      </c>
      <c r="P30" s="22">
        <v>30</v>
      </c>
      <c r="Q30" s="23">
        <f t="shared" si="12"/>
        <v>1</v>
      </c>
      <c r="R30" s="3">
        <f t="shared" si="13"/>
        <v>0</v>
      </c>
      <c r="T30" s="28" t="s">
        <v>17</v>
      </c>
      <c r="U30" s="3">
        <f>M104</f>
        <v>0.3968253968253968</v>
      </c>
      <c r="AA30" s="300" t="s">
        <v>12</v>
      </c>
      <c r="AB30" s="297"/>
      <c r="AC30" s="297"/>
      <c r="AD30" s="297"/>
      <c r="AE30" s="297"/>
      <c r="AF30" s="297"/>
      <c r="AG30" s="297"/>
      <c r="AH30" s="297"/>
      <c r="AI30" s="297"/>
      <c r="AJ30" s="297"/>
    </row>
    <row r="31" spans="1:37" ht="12.75" customHeight="1">
      <c r="A31" s="27" t="s">
        <v>19</v>
      </c>
      <c r="B31" s="10"/>
      <c r="C31" s="10"/>
      <c r="D31" s="10"/>
      <c r="E31" s="10"/>
      <c r="F31" s="10"/>
      <c r="G31" s="10">
        <v>19</v>
      </c>
      <c r="H31" s="10"/>
      <c r="I31" s="10"/>
      <c r="J31" s="10"/>
      <c r="K31" s="17"/>
      <c r="L31" s="12"/>
      <c r="M31" s="12"/>
      <c r="N31" s="13"/>
      <c r="O31" s="14">
        <f>G31/F30</f>
        <v>0.90476190476190477</v>
      </c>
      <c r="P31" s="22">
        <v>26</v>
      </c>
      <c r="Q31" s="23">
        <f t="shared" si="12"/>
        <v>0.8666666666666667</v>
      </c>
      <c r="R31" s="3">
        <f t="shared" si="13"/>
        <v>0.1333333333333333</v>
      </c>
      <c r="T31" s="28" t="s">
        <v>18</v>
      </c>
      <c r="U31" s="3">
        <f>M124</f>
        <v>0.39393939393939392</v>
      </c>
      <c r="Z31" s="19" t="s">
        <v>13</v>
      </c>
      <c r="AA31" s="20">
        <v>9902</v>
      </c>
      <c r="AB31" s="21" t="s">
        <v>14</v>
      </c>
      <c r="AC31" s="21" t="s">
        <v>15</v>
      </c>
      <c r="AD31" s="21" t="s">
        <v>16</v>
      </c>
      <c r="AE31" s="21" t="s">
        <v>17</v>
      </c>
      <c r="AF31" s="21" t="s">
        <v>18</v>
      </c>
      <c r="AG31" s="21" t="s">
        <v>19</v>
      </c>
      <c r="AH31" s="21" t="s">
        <v>20</v>
      </c>
      <c r="AI31" s="21" t="s">
        <v>21</v>
      </c>
      <c r="AJ31" s="21" t="s">
        <v>22</v>
      </c>
      <c r="AK31" s="21" t="s">
        <v>23</v>
      </c>
    </row>
    <row r="32" spans="1:37" ht="12.75" customHeight="1">
      <c r="A32" s="29" t="s">
        <v>20</v>
      </c>
      <c r="B32" s="30"/>
      <c r="C32" s="30"/>
      <c r="D32" s="30"/>
      <c r="E32" s="30"/>
      <c r="F32" s="30"/>
      <c r="G32" s="30"/>
      <c r="H32" s="30">
        <v>16</v>
      </c>
      <c r="I32" s="30"/>
      <c r="J32" s="30"/>
      <c r="K32" s="31"/>
      <c r="L32" s="3"/>
      <c r="M32" s="3"/>
      <c r="N32" s="30"/>
      <c r="O32" s="14">
        <f>H32/G31</f>
        <v>0.84210526315789469</v>
      </c>
      <c r="P32" s="22">
        <v>24</v>
      </c>
      <c r="Q32" s="23">
        <f t="shared" si="12"/>
        <v>0.92307692307692313</v>
      </c>
      <c r="R32" s="3">
        <f t="shared" si="13"/>
        <v>7.6923076923076872E-2</v>
      </c>
      <c r="T32" s="28" t="s">
        <v>19</v>
      </c>
      <c r="U32" s="3">
        <f>M144</f>
        <v>0.52307692307692311</v>
      </c>
      <c r="Z32" s="24" t="s">
        <v>37</v>
      </c>
      <c r="AA32" s="23">
        <f t="shared" ref="AA32:AA36" si="14">Q6</f>
        <v>0.890625</v>
      </c>
      <c r="AB32" s="23">
        <f t="shared" ref="AB32:AB36" si="15">Q27</f>
        <v>0.660377358490566</v>
      </c>
      <c r="AC32" s="23">
        <f t="shared" ref="AC32:AC36" si="16">Q50</f>
        <v>0.671875</v>
      </c>
      <c r="AD32" s="23">
        <f t="shared" ref="AD32:AD36" si="17">Q71</f>
        <v>0.76470588235294112</v>
      </c>
      <c r="AE32" s="23">
        <f t="shared" ref="AE32:AE36" si="18">Q91</f>
        <v>0.58730158730158732</v>
      </c>
      <c r="AF32" s="23">
        <f t="shared" ref="AF32:AF36" si="19">Q109</f>
        <v>0.60606060606060608</v>
      </c>
      <c r="AG32" s="23">
        <f t="shared" ref="AG32:AG36" si="20">Q130</f>
        <v>0.8</v>
      </c>
      <c r="AH32" s="23">
        <f t="shared" ref="AH32:AH35" si="21">Q149</f>
        <v>0.73529411764705888</v>
      </c>
      <c r="AI32" s="23">
        <f t="shared" ref="AI32:AI34" si="22">Q166</f>
        <v>0.84126984126984128</v>
      </c>
      <c r="AJ32" s="23">
        <f t="shared" ref="AJ32:AJ33" si="23">Q183</f>
        <v>0.58064516129032262</v>
      </c>
      <c r="AK32" s="23">
        <f>Q199</f>
        <v>0.67924528301886788</v>
      </c>
    </row>
    <row r="33" spans="1:37" ht="12.75" customHeight="1">
      <c r="A33" s="29" t="s">
        <v>21</v>
      </c>
      <c r="B33" s="30"/>
      <c r="C33" s="30"/>
      <c r="D33" s="30"/>
      <c r="E33" s="30"/>
      <c r="F33" s="30"/>
      <c r="G33" s="30"/>
      <c r="H33" s="30"/>
      <c r="I33" s="30">
        <v>13</v>
      </c>
      <c r="J33" s="30"/>
      <c r="K33" s="31"/>
      <c r="L33" s="3"/>
      <c r="M33" s="3"/>
      <c r="N33" s="30"/>
      <c r="O33" s="3">
        <f>I33/H32</f>
        <v>0.8125</v>
      </c>
      <c r="P33" s="22">
        <v>23</v>
      </c>
      <c r="Q33" s="23">
        <f t="shared" si="12"/>
        <v>0.95833333333333337</v>
      </c>
      <c r="R33" s="3">
        <f t="shared" si="13"/>
        <v>4.166666666666663E-2</v>
      </c>
      <c r="Z33" s="24" t="s">
        <v>38</v>
      </c>
      <c r="AA33" s="23">
        <f t="shared" si="14"/>
        <v>0.94736842105263153</v>
      </c>
      <c r="AB33" s="23">
        <f t="shared" si="15"/>
        <v>0.91428571428571426</v>
      </c>
      <c r="AC33" s="23">
        <f t="shared" si="16"/>
        <v>0.90697674418604646</v>
      </c>
      <c r="AD33" s="23">
        <f t="shared" si="17"/>
        <v>0.88461538461538458</v>
      </c>
      <c r="AE33" s="23">
        <f t="shared" si="18"/>
        <v>0.91891891891891897</v>
      </c>
      <c r="AF33" s="23">
        <f t="shared" si="19"/>
        <v>1</v>
      </c>
      <c r="AG33" s="23">
        <f t="shared" si="20"/>
        <v>0.92307692307692313</v>
      </c>
      <c r="AH33" s="23">
        <f t="shared" si="21"/>
        <v>1</v>
      </c>
      <c r="AI33" s="23">
        <f t="shared" si="22"/>
        <v>0.92452830188679247</v>
      </c>
      <c r="AJ33" s="23">
        <f t="shared" si="23"/>
        <v>0.94444444444444442</v>
      </c>
      <c r="AK33" s="23" t="s">
        <v>27</v>
      </c>
    </row>
    <row r="34" spans="1:37" ht="12.75" customHeight="1">
      <c r="A34" s="29" t="s">
        <v>22</v>
      </c>
      <c r="B34" s="30"/>
      <c r="C34" s="30"/>
      <c r="D34" s="30"/>
      <c r="E34" s="30"/>
      <c r="F34" s="30"/>
      <c r="G34" s="30"/>
      <c r="H34" s="30"/>
      <c r="I34" s="30"/>
      <c r="J34" s="30">
        <v>13</v>
      </c>
      <c r="K34" s="31">
        <v>10</v>
      </c>
      <c r="L34" s="3"/>
      <c r="M34" s="3"/>
      <c r="N34" s="30"/>
      <c r="O34" s="3">
        <f>J34/I33</f>
        <v>1</v>
      </c>
      <c r="P34" s="22">
        <v>23</v>
      </c>
      <c r="Q34" s="23">
        <f t="shared" si="12"/>
        <v>1</v>
      </c>
      <c r="R34" s="3">
        <f t="shared" si="13"/>
        <v>0</v>
      </c>
      <c r="Z34" s="24" t="s">
        <v>39</v>
      </c>
      <c r="AA34" s="23">
        <f t="shared" si="14"/>
        <v>0.90740740740740744</v>
      </c>
      <c r="AB34" s="23">
        <f t="shared" si="15"/>
        <v>0.9375</v>
      </c>
      <c r="AC34" s="23">
        <f t="shared" si="16"/>
        <v>0.97435897435897434</v>
      </c>
      <c r="AD34" s="23">
        <f t="shared" si="17"/>
        <v>0.95652173913043481</v>
      </c>
      <c r="AE34" s="23">
        <f t="shared" si="18"/>
        <v>0.91176470588235292</v>
      </c>
      <c r="AF34" s="23">
        <f t="shared" si="19"/>
        <v>1</v>
      </c>
      <c r="AG34" s="23">
        <f t="shared" si="20"/>
        <v>0.875</v>
      </c>
      <c r="AH34" s="23">
        <f t="shared" si="21"/>
        <v>0.88</v>
      </c>
      <c r="AI34" s="23">
        <f t="shared" si="22"/>
        <v>0.89795918367346939</v>
      </c>
      <c r="AJ34" s="23" t="s">
        <v>27</v>
      </c>
      <c r="AK34" s="23" t="s">
        <v>27</v>
      </c>
    </row>
    <row r="35" spans="1:37" ht="12.75" customHeight="1">
      <c r="A35" s="29" t="s">
        <v>23</v>
      </c>
      <c r="B35" s="30"/>
      <c r="C35" s="30"/>
      <c r="D35" s="30"/>
      <c r="E35" s="30"/>
      <c r="F35" s="30"/>
      <c r="G35" s="30"/>
      <c r="H35" s="30"/>
      <c r="I35" s="30"/>
      <c r="J35" s="30">
        <v>7</v>
      </c>
      <c r="K35" s="31">
        <v>3</v>
      </c>
      <c r="L35" s="3"/>
      <c r="M35" s="3"/>
      <c r="N35" s="30"/>
      <c r="O35" s="3"/>
      <c r="P35" s="22">
        <v>14</v>
      </c>
      <c r="Q35" s="23"/>
      <c r="R35" s="3"/>
      <c r="Z35" s="24" t="s">
        <v>40</v>
      </c>
      <c r="AA35" s="23">
        <f t="shared" si="14"/>
        <v>0.83673469387755106</v>
      </c>
      <c r="AB35" s="23">
        <f t="shared" si="15"/>
        <v>1</v>
      </c>
      <c r="AC35" s="23">
        <f t="shared" si="16"/>
        <v>0.89473684210526316</v>
      </c>
      <c r="AD35" s="23">
        <f t="shared" si="17"/>
        <v>0.90909090909090906</v>
      </c>
      <c r="AE35" s="23">
        <f t="shared" si="18"/>
        <v>0.87096774193548387</v>
      </c>
      <c r="AF35" s="23">
        <f t="shared" si="19"/>
        <v>0.95</v>
      </c>
      <c r="AG35" s="23">
        <f t="shared" si="20"/>
        <v>0.95238095238095233</v>
      </c>
      <c r="AH35" s="23">
        <f t="shared" si="21"/>
        <v>0.95454545454545459</v>
      </c>
      <c r="AI35" s="23" t="s">
        <v>27</v>
      </c>
      <c r="AJ35" s="23" t="s">
        <v>27</v>
      </c>
      <c r="AK35" s="23" t="s">
        <v>27</v>
      </c>
    </row>
    <row r="36" spans="1:37" ht="12.75" customHeight="1">
      <c r="A36" s="29" t="s">
        <v>48</v>
      </c>
      <c r="B36" s="30"/>
      <c r="C36" s="30"/>
      <c r="D36" s="30"/>
      <c r="E36" s="30"/>
      <c r="F36" s="30"/>
      <c r="G36" s="30"/>
      <c r="H36" s="30"/>
      <c r="I36" s="30"/>
      <c r="J36" s="30">
        <v>4</v>
      </c>
      <c r="K36" s="31">
        <v>3</v>
      </c>
      <c r="L36" s="3"/>
      <c r="M36" s="3"/>
      <c r="N36" s="30"/>
      <c r="O36" s="3"/>
      <c r="P36" s="22">
        <v>9</v>
      </c>
      <c r="Q36" s="23"/>
      <c r="R36" s="3"/>
      <c r="Z36" s="24" t="s">
        <v>41</v>
      </c>
      <c r="AA36" s="23">
        <f t="shared" si="14"/>
        <v>0.97560975609756095</v>
      </c>
      <c r="AB36" s="23">
        <f t="shared" si="15"/>
        <v>0.8666666666666667</v>
      </c>
      <c r="AC36" s="23">
        <f t="shared" si="16"/>
        <v>1</v>
      </c>
      <c r="AD36" s="23">
        <f t="shared" si="17"/>
        <v>1</v>
      </c>
      <c r="AE36" s="23">
        <f t="shared" si="18"/>
        <v>1</v>
      </c>
      <c r="AF36" s="23">
        <f t="shared" si="19"/>
        <v>0.89473684210526316</v>
      </c>
      <c r="AG36" s="23">
        <f t="shared" si="20"/>
        <v>1</v>
      </c>
      <c r="AH36" s="23" t="s">
        <v>27</v>
      </c>
      <c r="AI36" s="23" t="s">
        <v>27</v>
      </c>
      <c r="AJ36" s="23" t="s">
        <v>27</v>
      </c>
      <c r="AK36" s="23" t="s">
        <v>27</v>
      </c>
    </row>
    <row r="37" spans="1:37" ht="12.75" customHeight="1">
      <c r="A37" s="29" t="s">
        <v>49</v>
      </c>
      <c r="B37" s="30"/>
      <c r="C37" s="30"/>
      <c r="D37" s="30"/>
      <c r="E37" s="30"/>
      <c r="F37" s="30"/>
      <c r="G37" s="30"/>
      <c r="H37" s="30"/>
      <c r="I37" s="30"/>
      <c r="J37" s="30">
        <v>3</v>
      </c>
      <c r="K37" s="31">
        <v>1</v>
      </c>
      <c r="L37" s="3"/>
      <c r="M37" s="3"/>
      <c r="N37" s="30"/>
      <c r="O37" s="3"/>
      <c r="P37" s="22">
        <v>5</v>
      </c>
      <c r="Q37" s="23"/>
      <c r="R37" s="3"/>
      <c r="Z37" s="24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</row>
    <row r="38" spans="1:37" ht="12.75" customHeight="1">
      <c r="A38" s="29" t="s">
        <v>50</v>
      </c>
      <c r="B38" s="30"/>
      <c r="C38" s="30"/>
      <c r="D38" s="30"/>
      <c r="E38" s="30"/>
      <c r="F38" s="30"/>
      <c r="G38" s="30"/>
      <c r="H38" s="30"/>
      <c r="I38" s="30"/>
      <c r="J38" s="30">
        <v>2</v>
      </c>
      <c r="K38" s="31">
        <v>2</v>
      </c>
      <c r="L38" s="3"/>
      <c r="M38" s="3"/>
      <c r="N38" s="30"/>
      <c r="O38" s="3"/>
      <c r="P38" s="22">
        <v>4</v>
      </c>
      <c r="Q38" s="23"/>
      <c r="R38" s="3"/>
      <c r="Z38" s="24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</row>
    <row r="39" spans="1:37" ht="12.75" customHeight="1">
      <c r="A39" s="29" t="s">
        <v>51</v>
      </c>
      <c r="B39" s="30"/>
      <c r="C39" s="30"/>
      <c r="D39" s="30"/>
      <c r="E39" s="30"/>
      <c r="F39" s="30"/>
      <c r="G39" s="30"/>
      <c r="H39" s="30"/>
      <c r="I39" s="30"/>
      <c r="J39" s="30">
        <v>2</v>
      </c>
      <c r="K39" s="31">
        <v>1</v>
      </c>
      <c r="L39" s="3"/>
      <c r="M39" s="3"/>
      <c r="N39" s="30"/>
      <c r="O39" s="3"/>
      <c r="P39" s="22">
        <v>3</v>
      </c>
      <c r="Q39" s="23"/>
      <c r="R39" s="3"/>
      <c r="Z39" s="24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</row>
    <row r="40" spans="1:37" ht="12.75" customHeight="1">
      <c r="A40" s="29" t="s">
        <v>52</v>
      </c>
      <c r="B40" s="30"/>
      <c r="C40" s="30"/>
      <c r="D40" s="30"/>
      <c r="E40" s="30"/>
      <c r="F40" s="30"/>
      <c r="G40" s="30"/>
      <c r="H40" s="30"/>
      <c r="I40" s="30"/>
      <c r="J40" s="30">
        <v>1</v>
      </c>
      <c r="K40" s="31">
        <v>1</v>
      </c>
      <c r="L40" s="3"/>
      <c r="M40" s="3"/>
      <c r="N40" s="30"/>
      <c r="O40" s="3"/>
      <c r="P40" s="22">
        <v>1</v>
      </c>
      <c r="Q40" s="23"/>
      <c r="R40" s="3"/>
      <c r="Z40" s="24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</row>
    <row r="41" spans="1:37" ht="12.75" customHeight="1">
      <c r="A41" s="29" t="s">
        <v>53</v>
      </c>
      <c r="B41" s="30"/>
      <c r="C41" s="30"/>
      <c r="D41" s="30"/>
      <c r="E41" s="30"/>
      <c r="F41" s="30"/>
      <c r="G41" s="30"/>
      <c r="H41" s="30"/>
      <c r="I41" s="30">
        <v>1</v>
      </c>
      <c r="J41" s="30"/>
      <c r="K41" s="31"/>
      <c r="L41" s="3"/>
      <c r="M41" s="3"/>
      <c r="N41" s="30"/>
      <c r="O41" s="3"/>
      <c r="P41" s="22">
        <v>1</v>
      </c>
      <c r="Q41" s="23"/>
      <c r="R41" s="3"/>
      <c r="Z41" s="24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</row>
    <row r="42" spans="1:37" ht="12.75" customHeight="1">
      <c r="A42" s="29" t="s">
        <v>54</v>
      </c>
      <c r="B42" s="30"/>
      <c r="C42" s="30"/>
      <c r="D42" s="30"/>
      <c r="E42" s="30"/>
      <c r="F42" s="30"/>
      <c r="G42" s="30"/>
      <c r="H42" s="30"/>
      <c r="I42" s="30"/>
      <c r="J42" s="30">
        <v>1</v>
      </c>
      <c r="K42" s="31">
        <v>1</v>
      </c>
      <c r="L42" s="3"/>
      <c r="M42" s="3"/>
      <c r="N42" s="30"/>
      <c r="O42" s="3"/>
      <c r="P42" s="22">
        <v>1</v>
      </c>
      <c r="Q42" s="23"/>
      <c r="R42" s="3"/>
      <c r="Z42" s="24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</row>
    <row r="43" spans="1:37" ht="12.75" customHeight="1">
      <c r="K43" s="30">
        <f>SUM(K34:K42)</f>
        <v>22</v>
      </c>
      <c r="L43" s="3">
        <f>K34/B26</f>
        <v>0.18867924528301888</v>
      </c>
      <c r="M43" s="3">
        <f>K43/B26</f>
        <v>0.41509433962264153</v>
      </c>
      <c r="N43" s="3">
        <f>M43-L43</f>
        <v>0.22641509433962265</v>
      </c>
      <c r="O43" s="3"/>
      <c r="Z43" s="27" t="s">
        <v>42</v>
      </c>
      <c r="AA43" s="23">
        <f t="shared" ref="AA43:AA45" si="24">Q11</f>
        <v>0.97499999999999998</v>
      </c>
      <c r="AB43" s="23">
        <f t="shared" ref="AB43:AB45" si="25">Q32</f>
        <v>0.92307692307692313</v>
      </c>
      <c r="AC43" s="23">
        <f t="shared" ref="AC43:AC45" si="26">Q55</f>
        <v>0.88235294117647056</v>
      </c>
      <c r="AD43" s="23">
        <f t="shared" ref="AD43:AD45" si="27">Q76</f>
        <v>0.95</v>
      </c>
      <c r="AE43" s="23">
        <f t="shared" ref="AE43:AE44" si="28">Q96</f>
        <v>0.92592592592592593</v>
      </c>
      <c r="AF43" s="23">
        <f>Q114</f>
        <v>0.88235294117647056</v>
      </c>
      <c r="AG43" s="23" t="s">
        <v>27</v>
      </c>
      <c r="AH43" s="23" t="s">
        <v>27</v>
      </c>
      <c r="AI43" s="23" t="s">
        <v>27</v>
      </c>
      <c r="AJ43" s="23" t="s">
        <v>27</v>
      </c>
      <c r="AK43" s="23" t="s">
        <v>27</v>
      </c>
    </row>
    <row r="44" spans="1:37" ht="12.75" customHeight="1">
      <c r="A44" s="34" t="s">
        <v>34</v>
      </c>
      <c r="B44" s="34"/>
      <c r="C44" s="34"/>
      <c r="D44" s="35"/>
      <c r="E44" s="35"/>
      <c r="F44" s="143">
        <f>((K34*9)+(K35*10)+(K36*11))/K43</f>
        <v>6.9545454545454541</v>
      </c>
      <c r="K44" s="30"/>
      <c r="L44" s="3"/>
      <c r="M44" s="3"/>
      <c r="N44" s="3"/>
      <c r="O44" s="3"/>
      <c r="Z44" s="27" t="s">
        <v>43</v>
      </c>
      <c r="AA44" s="23">
        <f t="shared" si="24"/>
        <v>0.97435897435897434</v>
      </c>
      <c r="AB44" s="23">
        <f t="shared" si="25"/>
        <v>0.95833333333333337</v>
      </c>
      <c r="AC44" s="23">
        <f t="shared" si="26"/>
        <v>0.96666666666666667</v>
      </c>
      <c r="AD44" s="23">
        <f t="shared" si="27"/>
        <v>0.94736842105263153</v>
      </c>
      <c r="AE44" s="23">
        <f t="shared" si="28"/>
        <v>1</v>
      </c>
      <c r="AF44" s="23" t="s">
        <v>27</v>
      </c>
      <c r="AG44" s="23" t="s">
        <v>27</v>
      </c>
      <c r="AH44" s="23" t="s">
        <v>27</v>
      </c>
      <c r="AI44" s="23" t="s">
        <v>27</v>
      </c>
      <c r="AJ44" s="23" t="s">
        <v>27</v>
      </c>
      <c r="AK44" s="23" t="s">
        <v>27</v>
      </c>
    </row>
    <row r="45" spans="1:37" ht="12.75" customHeight="1">
      <c r="K45" s="30"/>
      <c r="L45" s="3"/>
      <c r="M45" s="3"/>
      <c r="N45" s="3"/>
      <c r="O45" s="3"/>
      <c r="Z45" s="27" t="s">
        <v>44</v>
      </c>
      <c r="AA45" s="23">
        <f t="shared" si="24"/>
        <v>1.0263157894736843</v>
      </c>
      <c r="AB45" s="23">
        <f t="shared" si="25"/>
        <v>1</v>
      </c>
      <c r="AC45" s="23">
        <f t="shared" si="26"/>
        <v>1.0344827586206897</v>
      </c>
      <c r="AD45" s="23">
        <f t="shared" si="27"/>
        <v>0.94444444444444442</v>
      </c>
      <c r="AE45" s="23" t="s">
        <v>27</v>
      </c>
      <c r="AF45" s="23" t="s">
        <v>27</v>
      </c>
      <c r="AG45" s="23" t="s">
        <v>27</v>
      </c>
      <c r="AH45" s="23" t="s">
        <v>27</v>
      </c>
      <c r="AI45" s="23" t="s">
        <v>27</v>
      </c>
      <c r="AJ45" s="23" t="s">
        <v>27</v>
      </c>
      <c r="AK45" s="23" t="s">
        <v>27</v>
      </c>
    </row>
    <row r="46" spans="1:37" ht="12.75" customHeight="1">
      <c r="A46" s="40" t="s">
        <v>64</v>
      </c>
      <c r="L46" s="3"/>
      <c r="M46" s="3"/>
      <c r="O46" s="3"/>
      <c r="AG46" s="23"/>
    </row>
    <row r="47" spans="1:37" ht="25.5" customHeight="1">
      <c r="B47" s="302" t="s">
        <v>2</v>
      </c>
      <c r="C47" s="303"/>
      <c r="D47" s="303"/>
      <c r="E47" s="303"/>
      <c r="F47" s="303"/>
      <c r="G47" s="303"/>
      <c r="H47" s="303"/>
      <c r="I47" s="303"/>
      <c r="J47" s="303"/>
      <c r="L47" s="4" t="s">
        <v>3</v>
      </c>
      <c r="M47" s="4" t="s">
        <v>4</v>
      </c>
      <c r="N47" s="5" t="s">
        <v>5</v>
      </c>
      <c r="O47" s="4" t="s">
        <v>6</v>
      </c>
      <c r="P47" s="6" t="s">
        <v>7</v>
      </c>
      <c r="Q47" s="6" t="s">
        <v>8</v>
      </c>
      <c r="R47" s="7" t="s">
        <v>9</v>
      </c>
      <c r="AG47" s="23"/>
    </row>
    <row r="48" spans="1:37" ht="12.75" customHeight="1">
      <c r="A48" s="152" t="s">
        <v>10</v>
      </c>
      <c r="B48" s="153">
        <v>1</v>
      </c>
      <c r="C48" s="153">
        <v>2</v>
      </c>
      <c r="D48" s="153">
        <v>3</v>
      </c>
      <c r="E48" s="153">
        <v>4</v>
      </c>
      <c r="F48" s="153">
        <v>5</v>
      </c>
      <c r="G48" s="153">
        <v>6</v>
      </c>
      <c r="H48" s="153">
        <v>7</v>
      </c>
      <c r="I48" s="153">
        <v>8</v>
      </c>
      <c r="J48" s="153">
        <v>9</v>
      </c>
      <c r="K48" s="154" t="s">
        <v>11</v>
      </c>
      <c r="L48" s="12"/>
      <c r="M48" s="12"/>
      <c r="N48" s="13"/>
      <c r="O48" s="14"/>
      <c r="P48" s="15"/>
      <c r="Q48" s="15"/>
      <c r="R48" s="3"/>
      <c r="T48" s="312" t="s">
        <v>5</v>
      </c>
      <c r="U48" s="297"/>
    </row>
    <row r="49" spans="1:21" ht="12.75" customHeight="1">
      <c r="A49" s="27" t="s">
        <v>15</v>
      </c>
      <c r="B49" s="10">
        <v>64</v>
      </c>
      <c r="C49" s="10"/>
      <c r="D49" s="10"/>
      <c r="E49" s="10"/>
      <c r="F49" s="10"/>
      <c r="G49" s="10"/>
      <c r="H49" s="10"/>
      <c r="I49" s="10"/>
      <c r="J49" s="10"/>
      <c r="K49" s="17"/>
      <c r="L49" s="12"/>
      <c r="M49" s="12"/>
      <c r="N49" s="13"/>
      <c r="O49" s="14"/>
      <c r="P49" s="18">
        <f>B49</f>
        <v>64</v>
      </c>
      <c r="Q49" s="15"/>
      <c r="R49" s="3"/>
      <c r="T49" s="28">
        <v>9902</v>
      </c>
      <c r="U49" s="3">
        <f>N20</f>
        <v>0.21875</v>
      </c>
    </row>
    <row r="50" spans="1:21" ht="12.75" customHeight="1">
      <c r="A50" s="27" t="s">
        <v>16</v>
      </c>
      <c r="B50" s="10"/>
      <c r="C50" s="10">
        <v>43</v>
      </c>
      <c r="D50" s="10"/>
      <c r="E50" s="10"/>
      <c r="F50" s="10"/>
      <c r="G50" s="10"/>
      <c r="H50" s="10"/>
      <c r="I50" s="10"/>
      <c r="J50" s="10"/>
      <c r="K50" s="17"/>
      <c r="L50" s="12"/>
      <c r="M50" s="12"/>
      <c r="N50" s="13"/>
      <c r="O50" s="14">
        <f>C50/B49</f>
        <v>0.671875</v>
      </c>
      <c r="P50" s="22">
        <v>43</v>
      </c>
      <c r="Q50" s="23">
        <f t="shared" ref="Q50:Q57" si="29">P50/P49</f>
        <v>0.671875</v>
      </c>
      <c r="R50" s="3">
        <f t="shared" ref="R50:R57" si="30">100%-Q50</f>
        <v>0.328125</v>
      </c>
      <c r="T50" s="28" t="s">
        <v>14</v>
      </c>
      <c r="U50" s="3">
        <f>N43</f>
        <v>0.22641509433962265</v>
      </c>
    </row>
    <row r="51" spans="1:21" ht="12.75" customHeight="1">
      <c r="A51" s="27" t="s">
        <v>17</v>
      </c>
      <c r="B51" s="10"/>
      <c r="C51" s="10"/>
      <c r="D51" s="10">
        <v>30</v>
      </c>
      <c r="E51" s="10"/>
      <c r="F51" s="10"/>
      <c r="G51" s="10"/>
      <c r="H51" s="10"/>
      <c r="I51" s="10"/>
      <c r="J51" s="10"/>
      <c r="K51" s="17"/>
      <c r="L51" s="12"/>
      <c r="M51" s="12"/>
      <c r="N51" s="13"/>
      <c r="O51" s="14">
        <f>D51/C50</f>
        <v>0.69767441860465118</v>
      </c>
      <c r="P51" s="22">
        <v>39</v>
      </c>
      <c r="Q51" s="23">
        <f t="shared" si="29"/>
        <v>0.90697674418604646</v>
      </c>
      <c r="R51" s="3">
        <f t="shared" si="30"/>
        <v>9.3023255813953543E-2</v>
      </c>
      <c r="T51" s="28" t="s">
        <v>15</v>
      </c>
      <c r="U51" s="3">
        <f>N64</f>
        <v>0.28125</v>
      </c>
    </row>
    <row r="52" spans="1:21" ht="12.75" customHeight="1">
      <c r="A52" s="27" t="s">
        <v>18</v>
      </c>
      <c r="B52" s="10"/>
      <c r="C52" s="10"/>
      <c r="D52" s="10"/>
      <c r="E52" s="10">
        <v>28</v>
      </c>
      <c r="F52" s="10"/>
      <c r="G52" s="10"/>
      <c r="H52" s="10"/>
      <c r="I52" s="10"/>
      <c r="J52" s="10"/>
      <c r="K52" s="17"/>
      <c r="L52" s="12"/>
      <c r="M52" s="12"/>
      <c r="N52" s="13"/>
      <c r="O52" s="14">
        <f>E52/D51</f>
        <v>0.93333333333333335</v>
      </c>
      <c r="P52" s="22">
        <v>38</v>
      </c>
      <c r="Q52" s="23">
        <f t="shared" si="29"/>
        <v>0.97435897435897434</v>
      </c>
      <c r="R52" s="3">
        <f t="shared" si="30"/>
        <v>2.5641025641025661E-2</v>
      </c>
      <c r="T52" s="28" t="s">
        <v>16</v>
      </c>
      <c r="U52" s="3">
        <f>N84</f>
        <v>0.14705882352941174</v>
      </c>
    </row>
    <row r="53" spans="1:21" ht="12.75" customHeight="1">
      <c r="A53" s="27" t="s">
        <v>19</v>
      </c>
      <c r="B53" s="10"/>
      <c r="C53" s="10"/>
      <c r="D53" s="10"/>
      <c r="E53" s="10"/>
      <c r="F53" s="10">
        <v>22</v>
      </c>
      <c r="G53" s="10"/>
      <c r="H53" s="10"/>
      <c r="I53" s="10"/>
      <c r="J53" s="10"/>
      <c r="K53" s="17"/>
      <c r="L53" s="12"/>
      <c r="M53" s="12"/>
      <c r="N53" s="13"/>
      <c r="O53" s="14">
        <f>F53/E52</f>
        <v>0.7857142857142857</v>
      </c>
      <c r="P53" s="22">
        <v>34</v>
      </c>
      <c r="Q53" s="23">
        <f t="shared" si="29"/>
        <v>0.89473684210526316</v>
      </c>
      <c r="R53" s="3">
        <f t="shared" si="30"/>
        <v>0.10526315789473684</v>
      </c>
      <c r="T53" s="28" t="s">
        <v>17</v>
      </c>
      <c r="U53" s="3">
        <f>N104</f>
        <v>0.22222222222222221</v>
      </c>
    </row>
    <row r="54" spans="1:21" ht="12.75" customHeight="1">
      <c r="A54" s="29" t="s">
        <v>20</v>
      </c>
      <c r="B54" s="30"/>
      <c r="C54" s="30"/>
      <c r="D54" s="30"/>
      <c r="E54" s="30"/>
      <c r="F54" s="30"/>
      <c r="G54" s="30">
        <v>21</v>
      </c>
      <c r="H54" s="30"/>
      <c r="I54" s="30"/>
      <c r="J54" s="30"/>
      <c r="K54" s="31"/>
      <c r="L54" s="3"/>
      <c r="M54" s="3"/>
      <c r="N54" s="30"/>
      <c r="O54" s="14">
        <f>G54/F53</f>
        <v>0.95454545454545459</v>
      </c>
      <c r="P54" s="22">
        <v>34</v>
      </c>
      <c r="Q54" s="23">
        <f t="shared" si="29"/>
        <v>1</v>
      </c>
      <c r="R54" s="3">
        <f t="shared" si="30"/>
        <v>0</v>
      </c>
      <c r="T54" s="28" t="s">
        <v>18</v>
      </c>
      <c r="U54" s="3">
        <f>N124</f>
        <v>0.27272727272727271</v>
      </c>
    </row>
    <row r="55" spans="1:21" ht="12.75" customHeight="1">
      <c r="A55" s="29" t="s">
        <v>21</v>
      </c>
      <c r="B55" s="30"/>
      <c r="C55" s="30"/>
      <c r="D55" s="30"/>
      <c r="E55" s="30"/>
      <c r="F55" s="30"/>
      <c r="G55" s="30"/>
      <c r="H55" s="30">
        <v>20</v>
      </c>
      <c r="I55" s="30"/>
      <c r="J55" s="30"/>
      <c r="K55" s="31"/>
      <c r="L55" s="3"/>
      <c r="M55" s="3"/>
      <c r="N55" s="30"/>
      <c r="O55" s="3">
        <f>H55/G54</f>
        <v>0.95238095238095233</v>
      </c>
      <c r="P55" s="22">
        <v>30</v>
      </c>
      <c r="Q55" s="23">
        <f t="shared" si="29"/>
        <v>0.88235294117647056</v>
      </c>
      <c r="R55" s="3">
        <f t="shared" si="30"/>
        <v>0.11764705882352944</v>
      </c>
      <c r="T55" s="28" t="s">
        <v>19</v>
      </c>
      <c r="U55" s="3">
        <f>N144</f>
        <v>0.36923076923076925</v>
      </c>
    </row>
    <row r="56" spans="1:21" ht="12.75" customHeight="1">
      <c r="A56" s="29" t="s">
        <v>22</v>
      </c>
      <c r="B56" s="30"/>
      <c r="C56" s="30"/>
      <c r="D56" s="30"/>
      <c r="E56" s="30"/>
      <c r="F56" s="30"/>
      <c r="G56" s="30"/>
      <c r="H56" s="30"/>
      <c r="I56" s="26">
        <v>19</v>
      </c>
      <c r="J56" s="30"/>
      <c r="K56" s="31"/>
      <c r="L56" s="3"/>
      <c r="M56" s="3"/>
      <c r="N56" s="30"/>
      <c r="O56" s="3">
        <f>I56/H55</f>
        <v>0.95</v>
      </c>
      <c r="P56" s="22">
        <v>29</v>
      </c>
      <c r="Q56" s="23">
        <f t="shared" si="29"/>
        <v>0.96666666666666667</v>
      </c>
      <c r="R56" s="3">
        <f t="shared" si="30"/>
        <v>3.3333333333333326E-2</v>
      </c>
    </row>
    <row r="57" spans="1:21" ht="12.75" customHeight="1">
      <c r="A57" s="29" t="s">
        <v>23</v>
      </c>
      <c r="B57" s="30"/>
      <c r="C57" s="30"/>
      <c r="D57" s="30"/>
      <c r="E57" s="30"/>
      <c r="F57" s="30"/>
      <c r="G57" s="30"/>
      <c r="H57" s="30"/>
      <c r="J57" s="30">
        <v>19</v>
      </c>
      <c r="K57" s="31">
        <v>12</v>
      </c>
      <c r="L57" s="3"/>
      <c r="M57" s="3"/>
      <c r="N57" s="30"/>
      <c r="O57" s="3">
        <f>J57/I56</f>
        <v>1</v>
      </c>
      <c r="P57" s="22">
        <v>30</v>
      </c>
      <c r="Q57" s="23">
        <f t="shared" si="29"/>
        <v>1.0344827586206897</v>
      </c>
      <c r="R57" s="3">
        <f t="shared" si="30"/>
        <v>-3.4482758620689724E-2</v>
      </c>
    </row>
    <row r="58" spans="1:21" ht="12.75" customHeight="1">
      <c r="A58" s="29" t="s">
        <v>48</v>
      </c>
      <c r="B58" s="30"/>
      <c r="C58" s="30"/>
      <c r="D58" s="30"/>
      <c r="E58" s="30"/>
      <c r="F58" s="30"/>
      <c r="G58" s="30"/>
      <c r="H58" s="30"/>
      <c r="J58" s="30">
        <v>13</v>
      </c>
      <c r="K58" s="31">
        <v>12</v>
      </c>
      <c r="L58" s="3"/>
      <c r="M58" s="3"/>
      <c r="N58" s="30"/>
      <c r="O58" s="3"/>
      <c r="P58" s="22">
        <v>17</v>
      </c>
      <c r="Q58" s="23"/>
      <c r="R58" s="3"/>
    </row>
    <row r="59" spans="1:21" ht="12.75" customHeight="1">
      <c r="A59" s="29" t="s">
        <v>49</v>
      </c>
      <c r="B59" s="30"/>
      <c r="C59" s="30"/>
      <c r="D59" s="30"/>
      <c r="E59" s="30"/>
      <c r="F59" s="30"/>
      <c r="G59" s="30"/>
      <c r="H59" s="30"/>
      <c r="J59" s="30">
        <v>5</v>
      </c>
      <c r="K59" s="31">
        <v>3</v>
      </c>
      <c r="L59" s="3"/>
      <c r="M59" s="3"/>
      <c r="N59" s="30"/>
      <c r="O59" s="3"/>
      <c r="P59" s="22">
        <v>6</v>
      </c>
      <c r="Q59" s="23"/>
      <c r="R59" s="3"/>
    </row>
    <row r="60" spans="1:21" ht="12.75" customHeight="1">
      <c r="A60" s="29" t="s">
        <v>50</v>
      </c>
      <c r="B60" s="30"/>
      <c r="C60" s="30"/>
      <c r="D60" s="30"/>
      <c r="E60" s="30"/>
      <c r="F60" s="30"/>
      <c r="G60" s="30"/>
      <c r="H60" s="30"/>
      <c r="J60" s="30">
        <v>1</v>
      </c>
      <c r="K60" s="31">
        <v>1</v>
      </c>
      <c r="L60" s="3"/>
      <c r="M60" s="3"/>
      <c r="N60" s="30"/>
      <c r="O60" s="3"/>
      <c r="P60" s="22">
        <v>3</v>
      </c>
      <c r="Q60" s="23"/>
      <c r="R60" s="3"/>
    </row>
    <row r="61" spans="1:21" ht="12.75" customHeight="1">
      <c r="A61" s="29" t="s">
        <v>51</v>
      </c>
      <c r="B61" s="30"/>
      <c r="C61" s="30"/>
      <c r="D61" s="30"/>
      <c r="E61" s="30"/>
      <c r="F61" s="30"/>
      <c r="G61" s="30"/>
      <c r="H61" s="30"/>
      <c r="J61" s="30">
        <v>1</v>
      </c>
      <c r="K61" s="31">
        <v>1</v>
      </c>
      <c r="L61" s="3"/>
      <c r="M61" s="3"/>
      <c r="N61" s="30"/>
      <c r="O61" s="3"/>
      <c r="P61" s="22">
        <v>1</v>
      </c>
      <c r="Q61" s="23"/>
      <c r="R61" s="3"/>
    </row>
    <row r="62" spans="1:21" ht="12.75" customHeight="1">
      <c r="A62" s="29" t="s">
        <v>52</v>
      </c>
      <c r="B62" s="30"/>
      <c r="C62" s="30"/>
      <c r="D62" s="30"/>
      <c r="E62" s="30"/>
      <c r="F62" s="30"/>
      <c r="G62" s="30"/>
      <c r="H62" s="30"/>
      <c r="J62" s="30">
        <v>1</v>
      </c>
      <c r="K62" s="31">
        <v>1</v>
      </c>
      <c r="L62" s="3"/>
      <c r="M62" s="3"/>
      <c r="N62" s="30"/>
      <c r="O62" s="3"/>
      <c r="P62" s="22">
        <v>1</v>
      </c>
      <c r="Q62" s="23"/>
      <c r="R62" s="3"/>
    </row>
    <row r="63" spans="1:21" ht="12.75" customHeight="1">
      <c r="A63" s="29" t="s">
        <v>53</v>
      </c>
      <c r="B63" s="30"/>
      <c r="C63" s="30"/>
      <c r="D63" s="30"/>
      <c r="E63" s="30"/>
      <c r="F63" s="30"/>
      <c r="G63" s="30"/>
      <c r="H63" s="30"/>
      <c r="J63" s="30"/>
      <c r="K63" s="31"/>
      <c r="L63" s="3"/>
      <c r="M63" s="3"/>
      <c r="N63" s="30"/>
      <c r="O63" s="3"/>
      <c r="P63" s="22"/>
      <c r="Q63" s="23"/>
      <c r="R63" s="3"/>
    </row>
    <row r="64" spans="1:21" ht="12.75" customHeight="1">
      <c r="K64" s="30">
        <f>SUM(K57:K62)</f>
        <v>30</v>
      </c>
      <c r="L64" s="3">
        <f>K57/B49</f>
        <v>0.1875</v>
      </c>
      <c r="M64" s="3">
        <f>K64/B49</f>
        <v>0.46875</v>
      </c>
      <c r="N64" s="3">
        <f>M64-L64</f>
        <v>0.28125</v>
      </c>
      <c r="O64" s="3"/>
    </row>
    <row r="65" spans="1:37" ht="12.75" customHeight="1">
      <c r="A65" s="34" t="s">
        <v>34</v>
      </c>
      <c r="B65" s="34"/>
      <c r="C65" s="34"/>
      <c r="D65" s="35"/>
      <c r="E65" s="35"/>
      <c r="F65" s="143">
        <f>((K57*9)+(K58*10))/K64</f>
        <v>7.6</v>
      </c>
      <c r="K65" s="30"/>
      <c r="L65" s="3"/>
      <c r="M65" s="3"/>
      <c r="N65" s="3"/>
      <c r="O65" s="3"/>
    </row>
    <row r="66" spans="1:37" ht="12.75" customHeight="1">
      <c r="K66" s="30"/>
      <c r="L66" s="3"/>
      <c r="M66" s="3"/>
      <c r="N66" s="3"/>
      <c r="O66" s="3"/>
    </row>
    <row r="67" spans="1:37" ht="12.75" customHeight="1">
      <c r="A67" s="40" t="s">
        <v>65</v>
      </c>
      <c r="L67" s="3"/>
      <c r="M67" s="3"/>
      <c r="O67" s="3"/>
    </row>
    <row r="68" spans="1:37" ht="25.5" customHeight="1">
      <c r="B68" s="302" t="s">
        <v>2</v>
      </c>
      <c r="C68" s="303"/>
      <c r="D68" s="303"/>
      <c r="E68" s="303"/>
      <c r="F68" s="303"/>
      <c r="G68" s="303"/>
      <c r="H68" s="303"/>
      <c r="I68" s="303"/>
      <c r="J68" s="303"/>
      <c r="L68" s="4" t="s">
        <v>3</v>
      </c>
      <c r="M68" s="4" t="s">
        <v>4</v>
      </c>
      <c r="N68" s="5" t="s">
        <v>5</v>
      </c>
      <c r="O68" s="4" t="s">
        <v>6</v>
      </c>
      <c r="P68" s="6" t="s">
        <v>7</v>
      </c>
      <c r="Q68" s="6" t="s">
        <v>8</v>
      </c>
      <c r="R68" s="7" t="s">
        <v>9</v>
      </c>
      <c r="Z68" s="2"/>
      <c r="AA68" s="8" t="s">
        <v>45</v>
      </c>
      <c r="AB68" s="8"/>
      <c r="AC68" s="8"/>
      <c r="AD68" s="8"/>
      <c r="AE68" s="8"/>
      <c r="AF68" s="8"/>
      <c r="AG68" s="8"/>
      <c r="AH68" s="8"/>
      <c r="AI68" s="8"/>
      <c r="AJ68" s="8"/>
    </row>
    <row r="69" spans="1:37" ht="12.75" customHeight="1">
      <c r="A69" s="152" t="s">
        <v>10</v>
      </c>
      <c r="B69" s="153">
        <v>1</v>
      </c>
      <c r="C69" s="153">
        <v>2</v>
      </c>
      <c r="D69" s="153">
        <v>3</v>
      </c>
      <c r="E69" s="153">
        <v>4</v>
      </c>
      <c r="F69" s="153">
        <v>5</v>
      </c>
      <c r="G69" s="153">
        <v>6</v>
      </c>
      <c r="H69" s="153">
        <v>7</v>
      </c>
      <c r="I69" s="153">
        <v>8</v>
      </c>
      <c r="J69" s="153">
        <v>9</v>
      </c>
      <c r="K69" s="154" t="s">
        <v>11</v>
      </c>
      <c r="L69" s="12"/>
      <c r="M69" s="12"/>
      <c r="N69" s="13"/>
      <c r="O69" s="14"/>
      <c r="P69" s="15"/>
      <c r="Q69" s="15"/>
      <c r="R69" s="3"/>
      <c r="AA69" s="300" t="s">
        <v>12</v>
      </c>
      <c r="AB69" s="297"/>
      <c r="AC69" s="297"/>
      <c r="AD69" s="297"/>
      <c r="AE69" s="297"/>
      <c r="AF69" s="297"/>
      <c r="AG69" s="297"/>
      <c r="AH69" s="297"/>
      <c r="AI69" s="297"/>
      <c r="AJ69" s="297"/>
    </row>
    <row r="70" spans="1:37" ht="12.75" customHeight="1">
      <c r="A70" s="27" t="s">
        <v>16</v>
      </c>
      <c r="B70" s="10">
        <v>34</v>
      </c>
      <c r="C70" s="10"/>
      <c r="D70" s="10"/>
      <c r="E70" s="10"/>
      <c r="F70" s="10"/>
      <c r="G70" s="10"/>
      <c r="H70" s="10"/>
      <c r="I70" s="10"/>
      <c r="J70" s="10"/>
      <c r="K70" s="17"/>
      <c r="L70" s="12"/>
      <c r="M70" s="12"/>
      <c r="N70" s="13"/>
      <c r="O70" s="14"/>
      <c r="P70" s="18">
        <f>B70</f>
        <v>34</v>
      </c>
      <c r="Q70" s="15"/>
      <c r="R70" s="3"/>
      <c r="Z70" s="19" t="s">
        <v>13</v>
      </c>
      <c r="AA70" s="20">
        <v>9902</v>
      </c>
      <c r="AB70" s="21" t="s">
        <v>14</v>
      </c>
      <c r="AC70" s="21" t="s">
        <v>15</v>
      </c>
      <c r="AD70" s="21" t="s">
        <v>16</v>
      </c>
      <c r="AE70" s="21" t="s">
        <v>17</v>
      </c>
      <c r="AF70" s="21" t="s">
        <v>18</v>
      </c>
      <c r="AG70" s="21" t="s">
        <v>19</v>
      </c>
      <c r="AH70" s="21" t="s">
        <v>20</v>
      </c>
      <c r="AI70" s="21" t="s">
        <v>21</v>
      </c>
      <c r="AJ70" s="21" t="s">
        <v>22</v>
      </c>
      <c r="AK70" s="21" t="s">
        <v>23</v>
      </c>
    </row>
    <row r="71" spans="1:37" ht="12.75" customHeight="1">
      <c r="A71" s="27" t="s">
        <v>17</v>
      </c>
      <c r="B71" s="10"/>
      <c r="C71" s="10">
        <v>26</v>
      </c>
      <c r="D71" s="10"/>
      <c r="E71" s="10"/>
      <c r="F71" s="10"/>
      <c r="G71" s="10"/>
      <c r="H71" s="10"/>
      <c r="I71" s="10"/>
      <c r="J71" s="10"/>
      <c r="K71" s="17"/>
      <c r="L71" s="12"/>
      <c r="M71" s="12"/>
      <c r="N71" s="13"/>
      <c r="O71" s="14">
        <f>C71/B70</f>
        <v>0.76470588235294112</v>
      </c>
      <c r="P71" s="22">
        <v>26</v>
      </c>
      <c r="Q71" s="23">
        <f t="shared" ref="Q71:Q78" si="31">P71/P70</f>
        <v>0.76470588235294112</v>
      </c>
      <c r="R71" s="3">
        <f t="shared" ref="R71:R78" si="32">100%-Q71</f>
        <v>0.23529411764705888</v>
      </c>
      <c r="Z71" s="24" t="s">
        <v>37</v>
      </c>
      <c r="AA71" s="23">
        <f t="shared" ref="AA71:AA78" si="33">R6</f>
        <v>0.109375</v>
      </c>
      <c r="AB71" s="23">
        <f t="shared" ref="AB71:AB78" si="34">R27</f>
        <v>0.339622641509434</v>
      </c>
      <c r="AC71" s="23">
        <f t="shared" ref="AC71:AC78" si="35">R50</f>
        <v>0.328125</v>
      </c>
      <c r="AD71" s="23">
        <f t="shared" ref="AD71:AD78" si="36">R71</f>
        <v>0.23529411764705888</v>
      </c>
      <c r="AE71" s="23">
        <f t="shared" ref="AE71:AE77" si="37">R91</f>
        <v>0.41269841269841268</v>
      </c>
      <c r="AF71" s="3">
        <f t="shared" ref="AF71:AF76" si="38">R109</f>
        <v>0.39393939393939392</v>
      </c>
      <c r="AG71" s="3">
        <f t="shared" ref="AG71:AG75" si="39">R130</f>
        <v>0.19999999999999996</v>
      </c>
      <c r="AH71" s="3">
        <f t="shared" ref="AH71:AH74" si="40">R149</f>
        <v>0.26470588235294112</v>
      </c>
      <c r="AI71" s="3">
        <f t="shared" ref="AI71:AI73" si="41">R166</f>
        <v>0.15873015873015872</v>
      </c>
      <c r="AJ71" s="3">
        <f t="shared" ref="AJ71:AJ72" si="42">R183</f>
        <v>0.41935483870967738</v>
      </c>
      <c r="AK71" s="3">
        <f>R199</f>
        <v>0.32075471698113212</v>
      </c>
    </row>
    <row r="72" spans="1:37" ht="12.75" customHeight="1">
      <c r="A72" s="27" t="s">
        <v>18</v>
      </c>
      <c r="B72" s="10"/>
      <c r="C72" s="10"/>
      <c r="D72" s="10">
        <v>18</v>
      </c>
      <c r="E72" s="10"/>
      <c r="F72" s="10"/>
      <c r="G72" s="10"/>
      <c r="H72" s="10"/>
      <c r="I72" s="10"/>
      <c r="J72" s="10"/>
      <c r="K72" s="17"/>
      <c r="L72" s="12"/>
      <c r="M72" s="12"/>
      <c r="N72" s="13"/>
      <c r="O72" s="14">
        <f>D72/C71</f>
        <v>0.69230769230769229</v>
      </c>
      <c r="P72" s="22">
        <v>23</v>
      </c>
      <c r="Q72" s="23">
        <f t="shared" si="31"/>
        <v>0.88461538461538458</v>
      </c>
      <c r="R72" s="3">
        <f t="shared" si="32"/>
        <v>0.11538461538461542</v>
      </c>
      <c r="Z72" s="24" t="s">
        <v>38</v>
      </c>
      <c r="AA72" s="23">
        <f t="shared" si="33"/>
        <v>5.2631578947368474E-2</v>
      </c>
      <c r="AB72" s="23">
        <f t="shared" si="34"/>
        <v>8.5714285714285743E-2</v>
      </c>
      <c r="AC72" s="23">
        <f t="shared" si="35"/>
        <v>9.3023255813953543E-2</v>
      </c>
      <c r="AD72" s="23">
        <f t="shared" si="36"/>
        <v>0.11538461538461542</v>
      </c>
      <c r="AE72" s="23">
        <f t="shared" si="37"/>
        <v>8.108108108108103E-2</v>
      </c>
      <c r="AF72" s="3">
        <f t="shared" si="38"/>
        <v>0</v>
      </c>
      <c r="AG72" s="3">
        <f t="shared" si="39"/>
        <v>7.6923076923076872E-2</v>
      </c>
      <c r="AH72" s="3">
        <f t="shared" si="40"/>
        <v>0</v>
      </c>
      <c r="AI72" s="3">
        <f t="shared" si="41"/>
        <v>7.547169811320753E-2</v>
      </c>
      <c r="AJ72" s="3">
        <f t="shared" si="42"/>
        <v>5.555555555555558E-2</v>
      </c>
      <c r="AK72" s="3" t="s">
        <v>27</v>
      </c>
    </row>
    <row r="73" spans="1:37" ht="12.75" customHeight="1">
      <c r="A73" s="27" t="s">
        <v>19</v>
      </c>
      <c r="B73" s="10"/>
      <c r="C73" s="10"/>
      <c r="D73" s="10"/>
      <c r="E73" s="10">
        <v>17</v>
      </c>
      <c r="F73" s="10"/>
      <c r="G73" s="10"/>
      <c r="H73" s="10"/>
      <c r="I73" s="10"/>
      <c r="J73" s="10"/>
      <c r="K73" s="17"/>
      <c r="L73" s="12"/>
      <c r="M73" s="12"/>
      <c r="N73" s="13"/>
      <c r="O73" s="14">
        <f>E73/D72</f>
        <v>0.94444444444444442</v>
      </c>
      <c r="P73" s="22">
        <v>22</v>
      </c>
      <c r="Q73" s="23">
        <f t="shared" si="31"/>
        <v>0.95652173913043481</v>
      </c>
      <c r="R73" s="3">
        <f t="shared" si="32"/>
        <v>4.3478260869565188E-2</v>
      </c>
      <c r="Z73" s="24" t="s">
        <v>39</v>
      </c>
      <c r="AA73" s="23">
        <f t="shared" si="33"/>
        <v>9.259259259259256E-2</v>
      </c>
      <c r="AB73" s="23">
        <f t="shared" si="34"/>
        <v>6.25E-2</v>
      </c>
      <c r="AC73" s="23">
        <f t="shared" si="35"/>
        <v>2.5641025641025661E-2</v>
      </c>
      <c r="AD73" s="23">
        <f t="shared" si="36"/>
        <v>4.3478260869565188E-2</v>
      </c>
      <c r="AE73" s="23">
        <f t="shared" si="37"/>
        <v>8.8235294117647078E-2</v>
      </c>
      <c r="AF73" s="3">
        <f t="shared" si="38"/>
        <v>0</v>
      </c>
      <c r="AG73" s="3">
        <f t="shared" si="39"/>
        <v>0.125</v>
      </c>
      <c r="AH73" s="3">
        <f t="shared" si="40"/>
        <v>0.12</v>
      </c>
      <c r="AI73" s="3">
        <f t="shared" si="41"/>
        <v>0.10204081632653061</v>
      </c>
      <c r="AJ73" s="3" t="s">
        <v>27</v>
      </c>
      <c r="AK73" s="3" t="s">
        <v>27</v>
      </c>
    </row>
    <row r="74" spans="1:37" ht="12.75" customHeight="1">
      <c r="A74" s="29" t="s">
        <v>20</v>
      </c>
      <c r="B74" s="30"/>
      <c r="C74" s="30"/>
      <c r="D74" s="30"/>
      <c r="E74" s="30"/>
      <c r="F74" s="30">
        <v>16</v>
      </c>
      <c r="G74" s="30"/>
      <c r="H74" s="30"/>
      <c r="I74" s="30"/>
      <c r="J74" s="30"/>
      <c r="K74" s="31"/>
      <c r="L74" s="3"/>
      <c r="M74" s="3"/>
      <c r="N74" s="30"/>
      <c r="O74" s="14">
        <f>F74/E73</f>
        <v>0.94117647058823528</v>
      </c>
      <c r="P74" s="22">
        <v>20</v>
      </c>
      <c r="Q74" s="23">
        <f t="shared" si="31"/>
        <v>0.90909090909090906</v>
      </c>
      <c r="R74" s="3">
        <f t="shared" si="32"/>
        <v>9.0909090909090939E-2</v>
      </c>
      <c r="Z74" s="24" t="s">
        <v>40</v>
      </c>
      <c r="AA74" s="23">
        <f t="shared" si="33"/>
        <v>0.16326530612244894</v>
      </c>
      <c r="AB74" s="23">
        <f t="shared" si="34"/>
        <v>0</v>
      </c>
      <c r="AC74" s="23">
        <f t="shared" si="35"/>
        <v>0.10526315789473684</v>
      </c>
      <c r="AD74" s="23">
        <f t="shared" si="36"/>
        <v>9.0909090909090939E-2</v>
      </c>
      <c r="AE74" s="23">
        <f t="shared" si="37"/>
        <v>0.12903225806451613</v>
      </c>
      <c r="AF74" s="3">
        <f t="shared" si="38"/>
        <v>5.0000000000000044E-2</v>
      </c>
      <c r="AG74" s="3">
        <f t="shared" si="39"/>
        <v>4.7619047619047672E-2</v>
      </c>
      <c r="AH74" s="3">
        <f t="shared" si="40"/>
        <v>4.5454545454545414E-2</v>
      </c>
      <c r="AI74" s="3" t="s">
        <v>27</v>
      </c>
      <c r="AJ74" s="3" t="s">
        <v>27</v>
      </c>
      <c r="AK74" s="3" t="s">
        <v>27</v>
      </c>
    </row>
    <row r="75" spans="1:37" ht="12.75" customHeight="1">
      <c r="A75" s="29" t="s">
        <v>21</v>
      </c>
      <c r="B75" s="30"/>
      <c r="C75" s="30"/>
      <c r="D75" s="30"/>
      <c r="E75" s="30"/>
      <c r="F75" s="30"/>
      <c r="G75" s="30">
        <v>15</v>
      </c>
      <c r="H75" s="30"/>
      <c r="I75" s="30"/>
      <c r="J75" s="30"/>
      <c r="K75" s="31"/>
      <c r="L75" s="3"/>
      <c r="M75" s="3"/>
      <c r="N75" s="30"/>
      <c r="O75" s="14">
        <f>G75/F74</f>
        <v>0.9375</v>
      </c>
      <c r="P75" s="22">
        <v>20</v>
      </c>
      <c r="Q75" s="23">
        <f t="shared" si="31"/>
        <v>1</v>
      </c>
      <c r="R75" s="3">
        <f t="shared" si="32"/>
        <v>0</v>
      </c>
      <c r="Z75" s="24" t="s">
        <v>41</v>
      </c>
      <c r="AA75" s="23">
        <f t="shared" si="33"/>
        <v>2.4390243902439046E-2</v>
      </c>
      <c r="AB75" s="23">
        <f t="shared" si="34"/>
        <v>0.1333333333333333</v>
      </c>
      <c r="AC75" s="23">
        <f t="shared" si="35"/>
        <v>0</v>
      </c>
      <c r="AD75" s="23">
        <f t="shared" si="36"/>
        <v>0</v>
      </c>
      <c r="AE75" s="23">
        <f t="shared" si="37"/>
        <v>0</v>
      </c>
      <c r="AF75" s="3">
        <f t="shared" si="38"/>
        <v>0.10526315789473684</v>
      </c>
      <c r="AG75" s="3">
        <f t="shared" si="39"/>
        <v>0</v>
      </c>
      <c r="AH75" s="3" t="s">
        <v>27</v>
      </c>
      <c r="AI75" s="3" t="s">
        <v>27</v>
      </c>
      <c r="AJ75" s="3" t="s">
        <v>27</v>
      </c>
      <c r="AK75" s="3" t="s">
        <v>27</v>
      </c>
    </row>
    <row r="76" spans="1:37" ht="12.75" customHeight="1">
      <c r="A76" s="29" t="s">
        <v>22</v>
      </c>
      <c r="B76" s="30"/>
      <c r="C76" s="30"/>
      <c r="D76" s="30"/>
      <c r="E76" s="30"/>
      <c r="F76" s="30"/>
      <c r="G76" s="30"/>
      <c r="H76" s="30">
        <v>14</v>
      </c>
      <c r="I76" s="30"/>
      <c r="J76" s="30"/>
      <c r="K76" s="31"/>
      <c r="L76" s="3"/>
      <c r="M76" s="3"/>
      <c r="N76" s="30"/>
      <c r="O76" s="14">
        <f>H76/G75</f>
        <v>0.93333333333333335</v>
      </c>
      <c r="P76" s="22">
        <v>19</v>
      </c>
      <c r="Q76" s="23">
        <f t="shared" si="31"/>
        <v>0.95</v>
      </c>
      <c r="R76" s="3">
        <f t="shared" si="32"/>
        <v>5.0000000000000044E-2</v>
      </c>
      <c r="Z76" s="27" t="s">
        <v>42</v>
      </c>
      <c r="AA76" s="23">
        <f t="shared" si="33"/>
        <v>2.5000000000000022E-2</v>
      </c>
      <c r="AB76" s="23">
        <f t="shared" si="34"/>
        <v>7.6923076923076872E-2</v>
      </c>
      <c r="AC76" s="23">
        <f t="shared" si="35"/>
        <v>0.11764705882352944</v>
      </c>
      <c r="AD76" s="23">
        <f t="shared" si="36"/>
        <v>5.0000000000000044E-2</v>
      </c>
      <c r="AE76" s="23">
        <f t="shared" si="37"/>
        <v>7.407407407407407E-2</v>
      </c>
      <c r="AF76" s="3">
        <f t="shared" si="38"/>
        <v>0.11764705882352944</v>
      </c>
      <c r="AG76" s="3" t="s">
        <v>27</v>
      </c>
      <c r="AH76" s="3" t="s">
        <v>27</v>
      </c>
      <c r="AI76" s="3" t="s">
        <v>27</v>
      </c>
      <c r="AJ76" s="3" t="s">
        <v>27</v>
      </c>
      <c r="AK76" s="3" t="s">
        <v>27</v>
      </c>
    </row>
    <row r="77" spans="1:37" ht="12.75" customHeight="1">
      <c r="A77" s="29" t="s">
        <v>23</v>
      </c>
      <c r="B77" s="30"/>
      <c r="C77" s="30"/>
      <c r="D77" s="30"/>
      <c r="E77" s="30"/>
      <c r="F77" s="30"/>
      <c r="G77" s="30"/>
      <c r="H77" s="30"/>
      <c r="I77" s="30">
        <v>14</v>
      </c>
      <c r="J77" s="30"/>
      <c r="K77" s="31"/>
      <c r="L77" s="3"/>
      <c r="M77" s="3"/>
      <c r="N77" s="30"/>
      <c r="O77" s="3">
        <f>I77/H76</f>
        <v>1</v>
      </c>
      <c r="P77" s="22">
        <v>18</v>
      </c>
      <c r="Q77" s="23">
        <f t="shared" si="31"/>
        <v>0.94736842105263153</v>
      </c>
      <c r="R77" s="3">
        <f t="shared" si="32"/>
        <v>5.2631578947368474E-2</v>
      </c>
      <c r="Z77" s="27" t="s">
        <v>43</v>
      </c>
      <c r="AA77" s="23">
        <f t="shared" si="33"/>
        <v>2.5641025641025661E-2</v>
      </c>
      <c r="AB77" s="23">
        <f t="shared" si="34"/>
        <v>4.166666666666663E-2</v>
      </c>
      <c r="AC77" s="23">
        <f t="shared" si="35"/>
        <v>3.3333333333333326E-2</v>
      </c>
      <c r="AD77" s="23">
        <f t="shared" si="36"/>
        <v>5.2631578947368474E-2</v>
      </c>
      <c r="AE77" s="23">
        <f t="shared" si="37"/>
        <v>0</v>
      </c>
      <c r="AF77" s="3" t="s">
        <v>27</v>
      </c>
      <c r="AG77" s="3" t="s">
        <v>27</v>
      </c>
      <c r="AH77" s="3" t="s">
        <v>27</v>
      </c>
      <c r="AI77" s="3" t="s">
        <v>27</v>
      </c>
      <c r="AJ77" s="3" t="s">
        <v>27</v>
      </c>
      <c r="AK77" s="3" t="s">
        <v>27</v>
      </c>
    </row>
    <row r="78" spans="1:37" ht="12.75" customHeight="1">
      <c r="A78" s="29" t="s">
        <v>48</v>
      </c>
      <c r="B78" s="30"/>
      <c r="C78" s="30"/>
      <c r="D78" s="30"/>
      <c r="E78" s="30"/>
      <c r="F78" s="30"/>
      <c r="G78" s="30"/>
      <c r="H78" s="30"/>
      <c r="I78" s="30"/>
      <c r="J78" s="30">
        <v>14</v>
      </c>
      <c r="K78" s="31">
        <v>11</v>
      </c>
      <c r="L78" s="3"/>
      <c r="M78" s="3"/>
      <c r="N78" s="30"/>
      <c r="O78" s="3">
        <f>J78/I77</f>
        <v>1</v>
      </c>
      <c r="P78" s="22">
        <v>17</v>
      </c>
      <c r="Q78" s="23">
        <f t="shared" si="31"/>
        <v>0.94444444444444442</v>
      </c>
      <c r="R78" s="3">
        <f t="shared" si="32"/>
        <v>5.555555555555558E-2</v>
      </c>
      <c r="Z78" s="27" t="s">
        <v>44</v>
      </c>
      <c r="AA78" s="23">
        <f t="shared" si="33"/>
        <v>-2.6315789473684292E-2</v>
      </c>
      <c r="AB78" s="23">
        <f t="shared" si="34"/>
        <v>0</v>
      </c>
      <c r="AC78" s="23">
        <f t="shared" si="35"/>
        <v>-3.4482758620689724E-2</v>
      </c>
      <c r="AD78" s="23">
        <f t="shared" si="36"/>
        <v>5.555555555555558E-2</v>
      </c>
      <c r="AE78" s="23" t="s">
        <v>27</v>
      </c>
      <c r="AF78" s="3" t="s">
        <v>27</v>
      </c>
      <c r="AG78" s="3" t="s">
        <v>27</v>
      </c>
      <c r="AH78" s="3" t="s">
        <v>27</v>
      </c>
      <c r="AI78" s="3" t="s">
        <v>27</v>
      </c>
      <c r="AJ78" s="3" t="s">
        <v>27</v>
      </c>
      <c r="AK78" s="3" t="s">
        <v>27</v>
      </c>
    </row>
    <row r="79" spans="1:37" ht="12.75" customHeight="1">
      <c r="A79" s="29" t="s">
        <v>49</v>
      </c>
      <c r="B79" s="30"/>
      <c r="C79" s="30"/>
      <c r="D79" s="30"/>
      <c r="E79" s="30"/>
      <c r="F79" s="30"/>
      <c r="G79" s="30"/>
      <c r="H79" s="30"/>
      <c r="I79" s="30"/>
      <c r="J79" s="30">
        <v>5</v>
      </c>
      <c r="K79" s="31">
        <v>4</v>
      </c>
      <c r="L79" s="3"/>
      <c r="M79" s="3"/>
      <c r="N79" s="30"/>
      <c r="O79" s="3"/>
      <c r="P79" s="22">
        <v>5</v>
      </c>
      <c r="Q79" s="23"/>
      <c r="R79" s="3"/>
      <c r="Z79" s="29"/>
      <c r="AA79" s="23"/>
      <c r="AB79" s="23"/>
      <c r="AC79" s="23"/>
      <c r="AD79" s="23"/>
      <c r="AE79" s="23"/>
      <c r="AF79" s="3"/>
      <c r="AG79" s="3"/>
      <c r="AH79" s="3"/>
      <c r="AI79" s="3"/>
      <c r="AJ79" s="3"/>
      <c r="AK79" s="3"/>
    </row>
    <row r="80" spans="1:37" ht="12.75" customHeight="1">
      <c r="A80" s="29" t="s">
        <v>50</v>
      </c>
      <c r="B80" s="30"/>
      <c r="C80" s="30"/>
      <c r="D80" s="30"/>
      <c r="E80" s="30"/>
      <c r="F80" s="30"/>
      <c r="G80" s="30"/>
      <c r="H80" s="30"/>
      <c r="I80" s="30"/>
      <c r="J80" s="30">
        <v>1</v>
      </c>
      <c r="K80" s="31">
        <v>1</v>
      </c>
      <c r="L80" s="3"/>
      <c r="M80" s="3"/>
      <c r="N80" s="30"/>
      <c r="O80" s="3"/>
      <c r="P80" s="22">
        <v>1</v>
      </c>
      <c r="Q80" s="23"/>
      <c r="R80" s="3"/>
      <c r="Z80" s="29"/>
      <c r="AA80" s="23"/>
      <c r="AB80" s="23"/>
      <c r="AC80" s="23"/>
      <c r="AD80" s="23"/>
      <c r="AE80" s="23"/>
      <c r="AF80" s="3"/>
      <c r="AG80" s="3"/>
      <c r="AH80" s="3"/>
      <c r="AI80" s="3"/>
      <c r="AJ80" s="3"/>
      <c r="AK80" s="3"/>
    </row>
    <row r="81" spans="1:47" ht="12.75" customHeight="1">
      <c r="A81" s="29" t="s">
        <v>51</v>
      </c>
      <c r="B81" s="30"/>
      <c r="C81" s="30"/>
      <c r="D81" s="30"/>
      <c r="E81" s="30"/>
      <c r="F81" s="30"/>
      <c r="G81" s="30"/>
      <c r="H81" s="30"/>
      <c r="I81" s="30"/>
      <c r="J81" s="30"/>
      <c r="K81" s="31"/>
      <c r="L81" s="3"/>
      <c r="M81" s="3"/>
      <c r="N81" s="30"/>
      <c r="O81" s="3"/>
      <c r="P81" s="22"/>
      <c r="Q81" s="23"/>
      <c r="R81" s="3"/>
      <c r="Z81" s="29"/>
      <c r="AA81" s="23"/>
      <c r="AB81" s="23"/>
      <c r="AC81" s="23"/>
      <c r="AD81" s="23"/>
      <c r="AE81" s="23"/>
      <c r="AF81" s="3"/>
      <c r="AG81" s="3"/>
      <c r="AH81" s="3"/>
      <c r="AI81" s="3"/>
      <c r="AJ81" s="3"/>
      <c r="AK81" s="3"/>
    </row>
    <row r="82" spans="1:47" ht="12.75" customHeight="1">
      <c r="A82" s="29" t="s">
        <v>52</v>
      </c>
      <c r="B82" s="30"/>
      <c r="C82" s="30"/>
      <c r="D82" s="30"/>
      <c r="E82" s="30"/>
      <c r="F82" s="30"/>
      <c r="G82" s="30"/>
      <c r="H82" s="30"/>
      <c r="I82" s="30"/>
      <c r="J82" s="30"/>
      <c r="K82" s="31"/>
      <c r="L82" s="3"/>
      <c r="M82" s="3"/>
      <c r="N82" s="30"/>
      <c r="O82" s="3"/>
      <c r="P82" s="22"/>
      <c r="Q82" s="23"/>
      <c r="R82" s="3"/>
      <c r="Z82" s="29"/>
      <c r="AA82" s="23"/>
      <c r="AB82" s="23"/>
      <c r="AC82" s="23"/>
      <c r="AD82" s="23"/>
      <c r="AE82" s="23"/>
      <c r="AF82" s="3"/>
      <c r="AG82" s="3"/>
      <c r="AH82" s="3"/>
      <c r="AI82" s="3"/>
      <c r="AJ82" s="3"/>
      <c r="AK82" s="3"/>
    </row>
    <row r="83" spans="1:47" ht="12.75" customHeight="1">
      <c r="A83" s="29" t="s">
        <v>54</v>
      </c>
      <c r="B83" s="30"/>
      <c r="C83" s="30"/>
      <c r="D83" s="30"/>
      <c r="E83" s="30"/>
      <c r="F83" s="30"/>
      <c r="G83" s="30"/>
      <c r="H83" s="30"/>
      <c r="I83" s="30"/>
      <c r="J83" s="30"/>
      <c r="K83" s="31"/>
      <c r="L83" s="3"/>
      <c r="M83" s="3"/>
      <c r="N83" s="30"/>
      <c r="O83" s="3"/>
      <c r="P83" s="22"/>
      <c r="Q83" s="23"/>
      <c r="R83" s="3"/>
      <c r="Z83" s="29"/>
      <c r="AA83" s="23"/>
      <c r="AB83" s="23"/>
      <c r="AC83" s="23"/>
      <c r="AD83" s="23"/>
      <c r="AE83" s="23"/>
      <c r="AF83" s="3"/>
      <c r="AG83" s="3"/>
      <c r="AH83" s="3"/>
      <c r="AI83" s="3"/>
      <c r="AJ83" s="3"/>
      <c r="AK83" s="3"/>
    </row>
    <row r="84" spans="1:47" ht="12.75" customHeight="1">
      <c r="K84" s="30">
        <f>SUM(K78:K80)</f>
        <v>16</v>
      </c>
      <c r="L84" s="3">
        <f>K78/B70</f>
        <v>0.3235294117647059</v>
      </c>
      <c r="M84" s="3">
        <f>K84/B70</f>
        <v>0.47058823529411764</v>
      </c>
      <c r="N84" s="3">
        <f>M84-L84</f>
        <v>0.14705882352941174</v>
      </c>
      <c r="O84" s="3"/>
    </row>
    <row r="85" spans="1:47" ht="12.75" customHeight="1">
      <c r="K85" s="30"/>
      <c r="L85" s="3"/>
      <c r="M85" s="3"/>
      <c r="O85" s="3"/>
      <c r="Z85" s="29"/>
      <c r="AA85" s="23"/>
      <c r="AB85" s="23"/>
      <c r="AC85" s="23"/>
      <c r="AD85" s="23"/>
      <c r="AE85" s="23"/>
    </row>
    <row r="86" spans="1:47" ht="12.75" customHeight="1">
      <c r="K86" s="30"/>
      <c r="L86" s="3"/>
      <c r="M86" s="3"/>
      <c r="O86" s="3"/>
      <c r="Z86" s="29"/>
      <c r="AA86" s="23"/>
      <c r="AB86" s="23"/>
      <c r="AC86" s="23"/>
      <c r="AD86" s="23"/>
      <c r="AE86" s="23"/>
    </row>
    <row r="87" spans="1:47" ht="12.75" customHeight="1">
      <c r="A87" s="40" t="s">
        <v>66</v>
      </c>
      <c r="L87" s="3"/>
      <c r="M87" s="3"/>
      <c r="O87" s="3"/>
      <c r="Z87" s="30"/>
      <c r="AE87" s="23"/>
    </row>
    <row r="88" spans="1:47" ht="25.5" customHeight="1">
      <c r="B88" s="302" t="s">
        <v>2</v>
      </c>
      <c r="C88" s="303"/>
      <c r="D88" s="303"/>
      <c r="E88" s="303"/>
      <c r="F88" s="303"/>
      <c r="G88" s="303"/>
      <c r="H88" s="303"/>
      <c r="I88" s="303"/>
      <c r="J88" s="303"/>
      <c r="L88" s="4" t="s">
        <v>3</v>
      </c>
      <c r="M88" s="4" t="s">
        <v>4</v>
      </c>
      <c r="N88" s="5" t="s">
        <v>5</v>
      </c>
      <c r="O88" s="4" t="s">
        <v>6</v>
      </c>
      <c r="P88" s="6" t="s">
        <v>7</v>
      </c>
      <c r="Q88" s="6" t="s">
        <v>8</v>
      </c>
      <c r="R88" s="7" t="s">
        <v>9</v>
      </c>
      <c r="Z88" s="30"/>
      <c r="AD88" s="23"/>
      <c r="AE88" s="25"/>
      <c r="AF88" s="25"/>
      <c r="AG88" s="25"/>
      <c r="AH88" s="25"/>
      <c r="AI88" s="25"/>
      <c r="AJ88" s="25"/>
    </row>
    <row r="89" spans="1:47" ht="12.75" customHeight="1">
      <c r="A89" s="152" t="s">
        <v>10</v>
      </c>
      <c r="B89" s="153">
        <v>1</v>
      </c>
      <c r="C89" s="153">
        <v>2</v>
      </c>
      <c r="D89" s="153">
        <v>3</v>
      </c>
      <c r="E89" s="153">
        <v>4</v>
      </c>
      <c r="F89" s="153">
        <v>5</v>
      </c>
      <c r="G89" s="153">
        <v>6</v>
      </c>
      <c r="H89" s="153">
        <v>7</v>
      </c>
      <c r="I89" s="153">
        <v>8</v>
      </c>
      <c r="J89" s="153">
        <v>9</v>
      </c>
      <c r="K89" s="154" t="s">
        <v>11</v>
      </c>
      <c r="L89" s="12"/>
      <c r="M89" s="12"/>
      <c r="N89" s="13"/>
      <c r="O89" s="14"/>
      <c r="P89" s="15"/>
      <c r="Q89" s="15"/>
      <c r="R89" s="3"/>
      <c r="Z89" s="29"/>
      <c r="AA89" s="39"/>
      <c r="AB89" s="39"/>
      <c r="AC89" s="39"/>
      <c r="AD89" s="42"/>
      <c r="AE89" s="42"/>
      <c r="AF89" s="42"/>
      <c r="AG89" s="42"/>
      <c r="AH89" s="42"/>
      <c r="AI89" s="42"/>
      <c r="AJ89" s="42"/>
    </row>
    <row r="90" spans="1:47" ht="12.75" customHeight="1">
      <c r="A90" s="27" t="s">
        <v>17</v>
      </c>
      <c r="B90" s="10">
        <v>63</v>
      </c>
      <c r="C90" s="10"/>
      <c r="D90" s="10"/>
      <c r="E90" s="10"/>
      <c r="F90" s="10"/>
      <c r="G90" s="10"/>
      <c r="H90" s="10"/>
      <c r="I90" s="10"/>
      <c r="J90" s="10"/>
      <c r="K90" s="17"/>
      <c r="L90" s="12"/>
      <c r="M90" s="12"/>
      <c r="N90" s="13"/>
      <c r="O90" s="14"/>
      <c r="P90" s="18">
        <f>B90</f>
        <v>63</v>
      </c>
      <c r="Q90" s="15"/>
      <c r="R90" s="3"/>
      <c r="Z90" s="29"/>
      <c r="AA90" s="39"/>
      <c r="AB90" s="39"/>
      <c r="AC90" s="42"/>
      <c r="AD90" s="42"/>
      <c r="AE90" s="42"/>
      <c r="AF90" s="42"/>
      <c r="AG90" s="42"/>
      <c r="AH90" s="42"/>
      <c r="AI90" s="42"/>
      <c r="AJ90" s="42"/>
    </row>
    <row r="91" spans="1:47" ht="12.75" customHeight="1">
      <c r="A91" s="27" t="s">
        <v>18</v>
      </c>
      <c r="B91" s="10"/>
      <c r="C91" s="10">
        <v>37</v>
      </c>
      <c r="D91" s="10"/>
      <c r="E91" s="10"/>
      <c r="F91" s="10"/>
      <c r="G91" s="10"/>
      <c r="H91" s="10"/>
      <c r="I91" s="10"/>
      <c r="J91" s="10"/>
      <c r="K91" s="17"/>
      <c r="L91" s="12"/>
      <c r="M91" s="12"/>
      <c r="N91" s="13"/>
      <c r="O91" s="14">
        <f>C91/B90</f>
        <v>0.58730158730158732</v>
      </c>
      <c r="P91" s="22">
        <v>37</v>
      </c>
      <c r="Q91" s="23">
        <f t="shared" ref="Q91:Q98" si="43">P91/P90</f>
        <v>0.58730158730158732</v>
      </c>
      <c r="R91" s="3">
        <f t="shared" ref="R91:R98" si="44">100%-Q91</f>
        <v>0.41269841269841268</v>
      </c>
      <c r="Z91" s="29"/>
      <c r="AA91" s="39"/>
      <c r="AB91" s="42"/>
      <c r="AC91" s="42"/>
      <c r="AD91" s="42"/>
      <c r="AE91" s="42"/>
      <c r="AF91" s="42"/>
      <c r="AG91" s="42"/>
      <c r="AH91" s="42"/>
      <c r="AI91" s="42"/>
      <c r="AJ91" s="42"/>
    </row>
    <row r="92" spans="1:47" ht="12.75" customHeight="1">
      <c r="A92" s="27" t="s">
        <v>19</v>
      </c>
      <c r="B92" s="10"/>
      <c r="C92" s="10"/>
      <c r="D92" s="10">
        <v>26</v>
      </c>
      <c r="E92" s="10"/>
      <c r="F92" s="10"/>
      <c r="G92" s="10"/>
      <c r="H92" s="10"/>
      <c r="I92" s="10"/>
      <c r="J92" s="10"/>
      <c r="K92" s="17"/>
      <c r="L92" s="12"/>
      <c r="M92" s="12"/>
      <c r="N92" s="13"/>
      <c r="O92" s="14">
        <f>D92/C91</f>
        <v>0.70270270270270274</v>
      </c>
      <c r="P92" s="22">
        <v>34</v>
      </c>
      <c r="Q92" s="23">
        <f t="shared" si="43"/>
        <v>0.91891891891891897</v>
      </c>
      <c r="R92" s="3">
        <f t="shared" si="44"/>
        <v>8.108108108108103E-2</v>
      </c>
      <c r="Z92" s="30"/>
      <c r="AA92" s="8" t="s">
        <v>47</v>
      </c>
      <c r="AB92" s="39"/>
      <c r="AC92" s="39"/>
      <c r="AD92" s="39"/>
      <c r="AE92" s="39"/>
      <c r="AF92" s="39"/>
      <c r="AG92" s="39"/>
      <c r="AH92" s="39"/>
      <c r="AI92" s="39"/>
      <c r="AJ92" s="39"/>
    </row>
    <row r="93" spans="1:47" ht="12.75" customHeight="1">
      <c r="A93" s="29" t="s">
        <v>20</v>
      </c>
      <c r="B93" s="30"/>
      <c r="C93" s="30"/>
      <c r="D93" s="30"/>
      <c r="E93" s="30">
        <v>25</v>
      </c>
      <c r="F93" s="30"/>
      <c r="G93" s="30"/>
      <c r="H93" s="30"/>
      <c r="I93" s="30"/>
      <c r="J93" s="30"/>
      <c r="K93" s="31"/>
      <c r="L93" s="3"/>
      <c r="M93" s="3"/>
      <c r="N93" s="30"/>
      <c r="O93" s="14">
        <f>E93/D92</f>
        <v>0.96153846153846156</v>
      </c>
      <c r="P93" s="22">
        <v>31</v>
      </c>
      <c r="Q93" s="23">
        <f t="shared" si="43"/>
        <v>0.91176470588235292</v>
      </c>
      <c r="R93" s="3">
        <f t="shared" si="44"/>
        <v>8.8235294117647078E-2</v>
      </c>
      <c r="Z93" s="43" t="s">
        <v>13</v>
      </c>
      <c r="AA93" s="45">
        <v>9902</v>
      </c>
      <c r="AB93" s="46" t="s">
        <v>14</v>
      </c>
      <c r="AC93" s="46" t="s">
        <v>15</v>
      </c>
      <c r="AD93" s="46" t="s">
        <v>16</v>
      </c>
      <c r="AE93" s="46" t="s">
        <v>17</v>
      </c>
      <c r="AF93" s="46" t="s">
        <v>18</v>
      </c>
      <c r="AG93" s="46" t="s">
        <v>19</v>
      </c>
      <c r="AH93" s="46" t="s">
        <v>20</v>
      </c>
      <c r="AI93" s="46" t="s">
        <v>21</v>
      </c>
      <c r="AJ93" s="46" t="s">
        <v>22</v>
      </c>
      <c r="AK93" s="46" t="s">
        <v>23</v>
      </c>
      <c r="AL93" s="46" t="s">
        <v>48</v>
      </c>
      <c r="AM93" s="46" t="s">
        <v>49</v>
      </c>
      <c r="AN93" s="46" t="s">
        <v>50</v>
      </c>
      <c r="AO93" s="46" t="s">
        <v>51</v>
      </c>
      <c r="AP93" s="46" t="s">
        <v>52</v>
      </c>
      <c r="AQ93" s="46" t="s">
        <v>53</v>
      </c>
      <c r="AR93" s="46" t="s">
        <v>54</v>
      </c>
      <c r="AS93" s="46" t="s">
        <v>55</v>
      </c>
      <c r="AT93" s="46" t="s">
        <v>56</v>
      </c>
      <c r="AU93" s="46" t="s">
        <v>57</v>
      </c>
    </row>
    <row r="94" spans="1:47" ht="12.75" customHeight="1">
      <c r="A94" s="29" t="s">
        <v>21</v>
      </c>
      <c r="B94" s="30"/>
      <c r="C94" s="30"/>
      <c r="D94" s="30"/>
      <c r="E94" s="30"/>
      <c r="F94" s="30">
        <v>22</v>
      </c>
      <c r="G94" s="30"/>
      <c r="H94" s="30"/>
      <c r="I94" s="30"/>
      <c r="J94" s="30"/>
      <c r="K94" s="31"/>
      <c r="L94" s="3"/>
      <c r="M94" s="3"/>
      <c r="N94" s="30"/>
      <c r="O94" s="14">
        <f>F94/E93</f>
        <v>0.88</v>
      </c>
      <c r="P94" s="22">
        <v>27</v>
      </c>
      <c r="Q94" s="23">
        <f t="shared" si="43"/>
        <v>0.87096774193548387</v>
      </c>
      <c r="R94" s="3">
        <f t="shared" si="44"/>
        <v>0.12903225806451613</v>
      </c>
      <c r="Z94" s="47" t="s">
        <v>37</v>
      </c>
      <c r="AA94" s="48">
        <f>P7/P5</f>
        <v>0.84375</v>
      </c>
      <c r="AB94" s="48">
        <f>P28/P26</f>
        <v>0.60377358490566035</v>
      </c>
      <c r="AC94" s="48">
        <f>P51/P49</f>
        <v>0.609375</v>
      </c>
      <c r="AD94" s="48">
        <f>P72/P70</f>
        <v>0.67647058823529416</v>
      </c>
      <c r="AE94" s="48">
        <f>P92/P90</f>
        <v>0.53968253968253965</v>
      </c>
      <c r="AF94" s="48">
        <f>P110/P108</f>
        <v>0.60606060606060608</v>
      </c>
      <c r="AG94" s="48">
        <f>P131/P129</f>
        <v>0.7384615384615385</v>
      </c>
      <c r="AH94" s="48">
        <f>P150/P148</f>
        <v>0.73529411764705888</v>
      </c>
      <c r="AI94" s="48">
        <f>P167/P165</f>
        <v>0.77777777777777779</v>
      </c>
      <c r="AJ94" s="48">
        <f>P184/P182</f>
        <v>0.54838709677419351</v>
      </c>
      <c r="AK94" s="48">
        <f>P200/P198</f>
        <v>0.62264150943396224</v>
      </c>
      <c r="AL94" s="48">
        <f>P215/P213</f>
        <v>0.87096774193548387</v>
      </c>
      <c r="AM94" s="48">
        <f>P230/P228</f>
        <v>0.72307692307692306</v>
      </c>
      <c r="AN94" s="48">
        <f>P249/P247</f>
        <v>0.84375</v>
      </c>
      <c r="AO94" s="48">
        <f>P266/P264</f>
        <v>0.77777777777777779</v>
      </c>
      <c r="AP94" s="48">
        <f>P282/P280</f>
        <v>0.78378378378378377</v>
      </c>
      <c r="AQ94" s="48">
        <f>P301/P299</f>
        <v>0.82539682539682535</v>
      </c>
      <c r="AR94" s="48" t="e">
        <f t="shared" ref="AR94:AT94" si="45">#REF!/#REF!</f>
        <v>#REF!</v>
      </c>
      <c r="AS94" s="48" t="e">
        <f t="shared" si="45"/>
        <v>#REF!</v>
      </c>
      <c r="AT94" s="48" t="e">
        <f t="shared" si="45"/>
        <v>#REF!</v>
      </c>
      <c r="AU94" s="48" t="e">
        <f>P431/P429</f>
        <v>#DIV/0!</v>
      </c>
    </row>
    <row r="95" spans="1:47" ht="12.75" customHeight="1">
      <c r="A95" s="29" t="s">
        <v>22</v>
      </c>
      <c r="B95" s="30"/>
      <c r="C95" s="30"/>
      <c r="D95" s="30"/>
      <c r="E95" s="30"/>
      <c r="F95" s="30"/>
      <c r="G95" s="30">
        <v>21</v>
      </c>
      <c r="H95" s="30"/>
      <c r="I95" s="30"/>
      <c r="J95" s="30"/>
      <c r="K95" s="31"/>
      <c r="L95" s="3"/>
      <c r="M95" s="3"/>
      <c r="N95" s="30"/>
      <c r="O95" s="14">
        <f>G95/F94</f>
        <v>0.95454545454545459</v>
      </c>
      <c r="P95" s="22">
        <v>27</v>
      </c>
      <c r="Q95" s="23">
        <f t="shared" si="43"/>
        <v>1</v>
      </c>
      <c r="R95" s="3">
        <f t="shared" si="44"/>
        <v>0</v>
      </c>
      <c r="Z95" s="47"/>
      <c r="AA95" s="48"/>
      <c r="AB95" s="48"/>
      <c r="AC95" s="48"/>
      <c r="AD95" s="48"/>
      <c r="AE95" s="48"/>
      <c r="AF95" s="48"/>
      <c r="AG95" s="48"/>
      <c r="AL95" s="48"/>
    </row>
    <row r="96" spans="1:47" ht="12.75" customHeight="1">
      <c r="A96" s="29" t="s">
        <v>23</v>
      </c>
      <c r="B96" s="30"/>
      <c r="C96" s="30"/>
      <c r="D96" s="30"/>
      <c r="E96" s="30"/>
      <c r="F96" s="30"/>
      <c r="G96" s="30"/>
      <c r="H96" s="30">
        <v>19</v>
      </c>
      <c r="I96" s="30"/>
      <c r="J96" s="30"/>
      <c r="K96" s="31"/>
      <c r="L96" s="3"/>
      <c r="M96" s="3"/>
      <c r="N96" s="30"/>
      <c r="O96" s="3">
        <f>H96/G95</f>
        <v>0.90476190476190477</v>
      </c>
      <c r="P96" s="22">
        <v>25</v>
      </c>
      <c r="Q96" s="23">
        <f t="shared" si="43"/>
        <v>0.92592592592592593</v>
      </c>
      <c r="R96" s="3">
        <f t="shared" si="44"/>
        <v>7.407407407407407E-2</v>
      </c>
      <c r="Z96" s="47"/>
      <c r="AA96" s="48"/>
      <c r="AB96" s="48"/>
      <c r="AC96" s="48"/>
      <c r="AD96" s="48"/>
      <c r="AE96" s="48"/>
      <c r="AF96" s="48"/>
      <c r="AG96" s="48"/>
      <c r="AL96" s="48"/>
    </row>
    <row r="97" spans="1:38" ht="12.75" customHeight="1">
      <c r="A97" s="29" t="s">
        <v>48</v>
      </c>
      <c r="B97" s="30"/>
      <c r="C97" s="30"/>
      <c r="D97" s="30"/>
      <c r="E97" s="30"/>
      <c r="F97" s="30"/>
      <c r="G97" s="30"/>
      <c r="H97" s="30"/>
      <c r="I97" s="30">
        <v>16</v>
      </c>
      <c r="J97" s="30"/>
      <c r="K97" s="31"/>
      <c r="L97" s="3"/>
      <c r="M97" s="3"/>
      <c r="N97" s="30"/>
      <c r="O97" s="3">
        <f>I97/H96</f>
        <v>0.84210526315789469</v>
      </c>
      <c r="P97" s="22">
        <v>25</v>
      </c>
      <c r="Q97" s="23">
        <f t="shared" si="43"/>
        <v>1</v>
      </c>
      <c r="R97" s="3">
        <f t="shared" si="44"/>
        <v>0</v>
      </c>
      <c r="Z97" s="47"/>
      <c r="AA97" s="48"/>
      <c r="AB97" s="48"/>
      <c r="AC97" s="48"/>
      <c r="AD97" s="48"/>
      <c r="AE97" s="48"/>
      <c r="AF97" s="48"/>
      <c r="AG97" s="48"/>
      <c r="AL97" s="48"/>
    </row>
    <row r="98" spans="1:38" ht="12.75" customHeight="1">
      <c r="A98" s="29" t="s">
        <v>49</v>
      </c>
      <c r="B98" s="30"/>
      <c r="C98" s="30"/>
      <c r="D98" s="30"/>
      <c r="E98" s="30"/>
      <c r="F98" s="30"/>
      <c r="G98" s="30"/>
      <c r="H98" s="30"/>
      <c r="I98" s="30"/>
      <c r="J98" s="30">
        <v>16</v>
      </c>
      <c r="K98" s="31">
        <v>11</v>
      </c>
      <c r="L98" s="3"/>
      <c r="M98" s="3"/>
      <c r="N98" s="30"/>
      <c r="O98" s="3">
        <f>J98/I97</f>
        <v>1</v>
      </c>
      <c r="P98" s="22">
        <v>24</v>
      </c>
      <c r="Q98" s="23">
        <f t="shared" si="43"/>
        <v>0.96</v>
      </c>
      <c r="R98" s="3">
        <f t="shared" si="44"/>
        <v>4.0000000000000036E-2</v>
      </c>
      <c r="Z98" s="47"/>
      <c r="AA98" s="48"/>
      <c r="AB98" s="48"/>
      <c r="AC98" s="48"/>
      <c r="AD98" s="48"/>
      <c r="AE98" s="48"/>
      <c r="AF98" s="48"/>
      <c r="AG98" s="48"/>
      <c r="AL98" s="48"/>
    </row>
    <row r="99" spans="1:38" ht="12.75" customHeight="1">
      <c r="A99" s="29" t="s">
        <v>50</v>
      </c>
      <c r="B99" s="30"/>
      <c r="C99" s="30"/>
      <c r="D99" s="30"/>
      <c r="E99" s="30"/>
      <c r="F99" s="30"/>
      <c r="G99" s="30"/>
      <c r="H99" s="30"/>
      <c r="I99" s="30"/>
      <c r="J99" s="30">
        <v>11</v>
      </c>
      <c r="K99" s="31">
        <v>6</v>
      </c>
      <c r="L99" s="3"/>
      <c r="M99" s="3"/>
      <c r="N99" s="30"/>
      <c r="O99" s="3"/>
      <c r="P99" s="22">
        <v>14</v>
      </c>
      <c r="Q99" s="23"/>
      <c r="R99" s="3"/>
      <c r="Z99" s="47"/>
      <c r="AA99" s="48"/>
      <c r="AB99" s="48"/>
      <c r="AC99" s="48"/>
      <c r="AD99" s="48"/>
      <c r="AE99" s="48"/>
      <c r="AF99" s="48"/>
      <c r="AG99" s="48"/>
      <c r="AL99" s="48"/>
    </row>
    <row r="100" spans="1:38" ht="12.75" customHeight="1">
      <c r="A100" s="29" t="s">
        <v>51</v>
      </c>
      <c r="B100" s="30"/>
      <c r="C100" s="30"/>
      <c r="D100" s="30"/>
      <c r="E100" s="30"/>
      <c r="F100" s="30"/>
      <c r="G100" s="30"/>
      <c r="H100" s="30"/>
      <c r="I100" s="30"/>
      <c r="J100" s="30">
        <v>5</v>
      </c>
      <c r="K100" s="31">
        <v>4</v>
      </c>
      <c r="L100" s="3"/>
      <c r="M100" s="3"/>
      <c r="N100" s="30"/>
      <c r="O100" s="3"/>
      <c r="P100" s="22">
        <v>9</v>
      </c>
      <c r="Q100" s="23"/>
      <c r="R100" s="3"/>
      <c r="Z100" s="47"/>
      <c r="AA100" s="48"/>
      <c r="AB100" s="48"/>
      <c r="AC100" s="48"/>
      <c r="AD100" s="48"/>
      <c r="AE100" s="48"/>
      <c r="AF100" s="48"/>
      <c r="AG100" s="48"/>
      <c r="AL100" s="48"/>
    </row>
    <row r="101" spans="1:38" ht="12.75" customHeight="1">
      <c r="A101" s="29" t="s">
        <v>52</v>
      </c>
      <c r="B101" s="30"/>
      <c r="C101" s="30"/>
      <c r="D101" s="30"/>
      <c r="E101" s="30"/>
      <c r="F101" s="30"/>
      <c r="G101" s="30"/>
      <c r="H101" s="30"/>
      <c r="I101" s="30"/>
      <c r="J101" s="30">
        <v>4</v>
      </c>
      <c r="K101" s="31">
        <v>1</v>
      </c>
      <c r="L101" s="3"/>
      <c r="M101" s="3"/>
      <c r="N101" s="30"/>
      <c r="O101" s="3"/>
      <c r="P101" s="22">
        <v>4</v>
      </c>
      <c r="Q101" s="23"/>
      <c r="R101" s="3"/>
      <c r="Z101" s="47"/>
      <c r="AA101" s="48"/>
      <c r="AB101" s="48"/>
      <c r="AC101" s="48"/>
      <c r="AD101" s="48"/>
      <c r="AE101" s="48"/>
      <c r="AF101" s="48"/>
      <c r="AG101" s="48"/>
      <c r="AL101" s="48"/>
    </row>
    <row r="102" spans="1:38" ht="12.75" customHeight="1">
      <c r="A102" s="29" t="s">
        <v>53</v>
      </c>
      <c r="B102" s="30"/>
      <c r="C102" s="30"/>
      <c r="D102" s="30"/>
      <c r="E102" s="30"/>
      <c r="F102" s="30"/>
      <c r="G102" s="30"/>
      <c r="H102" s="30"/>
      <c r="I102" s="30"/>
      <c r="J102" s="30">
        <v>4</v>
      </c>
      <c r="K102" s="31">
        <v>3</v>
      </c>
      <c r="L102" s="3"/>
      <c r="M102" s="3"/>
      <c r="N102" s="30"/>
      <c r="O102" s="3"/>
      <c r="P102" s="22">
        <v>4</v>
      </c>
      <c r="Q102" s="23"/>
      <c r="R102" s="3"/>
      <c r="Z102" s="47"/>
      <c r="AA102" s="48"/>
      <c r="AB102" s="48"/>
      <c r="AC102" s="48"/>
      <c r="AD102" s="48"/>
      <c r="AE102" s="48"/>
      <c r="AF102" s="48"/>
      <c r="AG102" s="48"/>
      <c r="AL102" s="48"/>
    </row>
    <row r="103" spans="1:38" ht="12.75" customHeight="1">
      <c r="A103" s="29" t="s">
        <v>54</v>
      </c>
      <c r="B103" s="30"/>
      <c r="C103" s="30"/>
      <c r="D103" s="30"/>
      <c r="E103" s="30"/>
      <c r="F103" s="30"/>
      <c r="G103" s="30"/>
      <c r="H103" s="30"/>
      <c r="I103" s="30"/>
      <c r="J103" s="30"/>
      <c r="K103" s="31"/>
      <c r="L103" s="3"/>
      <c r="M103" s="3"/>
      <c r="N103" s="30"/>
      <c r="O103" s="3"/>
      <c r="P103" s="22"/>
      <c r="Q103" s="23"/>
      <c r="R103" s="3"/>
      <c r="Z103" s="47"/>
      <c r="AA103" s="48"/>
      <c r="AB103" s="48"/>
      <c r="AC103" s="48"/>
      <c r="AD103" s="48"/>
      <c r="AE103" s="48"/>
      <c r="AF103" s="48"/>
      <c r="AG103" s="48"/>
      <c r="AL103" s="48"/>
    </row>
    <row r="104" spans="1:38" ht="12.75" customHeight="1">
      <c r="K104" s="30">
        <f>SUM(K98:K102)</f>
        <v>25</v>
      </c>
      <c r="L104" s="3">
        <f>K98/B90</f>
        <v>0.17460317460317459</v>
      </c>
      <c r="M104" s="3">
        <f>K104/B90</f>
        <v>0.3968253968253968</v>
      </c>
      <c r="N104" s="3">
        <f>M104-L104</f>
        <v>0.22222222222222221</v>
      </c>
      <c r="O104" s="3"/>
      <c r="Z104" s="2"/>
      <c r="AA104" s="8"/>
      <c r="AB104" s="39"/>
      <c r="AC104" s="39"/>
      <c r="AD104" s="39"/>
      <c r="AE104" s="39"/>
      <c r="AF104" s="39"/>
      <c r="AG104" s="39"/>
      <c r="AH104" s="39"/>
      <c r="AI104" s="39"/>
      <c r="AJ104" s="39"/>
    </row>
    <row r="105" spans="1:38" ht="12.75" customHeight="1">
      <c r="A105" s="40" t="s">
        <v>67</v>
      </c>
      <c r="L105" s="3"/>
      <c r="M105" s="3"/>
      <c r="O105" s="3"/>
    </row>
    <row r="106" spans="1:38" ht="25.5" customHeight="1">
      <c r="B106" s="302" t="s">
        <v>2</v>
      </c>
      <c r="C106" s="303"/>
      <c r="D106" s="303"/>
      <c r="E106" s="303"/>
      <c r="F106" s="303"/>
      <c r="G106" s="303"/>
      <c r="H106" s="303"/>
      <c r="I106" s="303"/>
      <c r="J106" s="303"/>
      <c r="L106" s="4" t="s">
        <v>3</v>
      </c>
      <c r="M106" s="4" t="s">
        <v>4</v>
      </c>
      <c r="N106" s="5" t="s">
        <v>5</v>
      </c>
      <c r="O106" s="4" t="s">
        <v>6</v>
      </c>
      <c r="P106" s="6" t="s">
        <v>7</v>
      </c>
      <c r="Q106" s="6" t="s">
        <v>8</v>
      </c>
      <c r="R106" s="7" t="s">
        <v>9</v>
      </c>
    </row>
    <row r="107" spans="1:38" ht="12.75" customHeight="1">
      <c r="A107" s="152" t="s">
        <v>10</v>
      </c>
      <c r="B107" s="153">
        <v>1</v>
      </c>
      <c r="C107" s="153">
        <v>2</v>
      </c>
      <c r="D107" s="153">
        <v>3</v>
      </c>
      <c r="E107" s="153">
        <v>4</v>
      </c>
      <c r="F107" s="153">
        <v>5</v>
      </c>
      <c r="G107" s="153">
        <v>6</v>
      </c>
      <c r="H107" s="153">
        <v>7</v>
      </c>
      <c r="I107" s="153">
        <v>8</v>
      </c>
      <c r="J107" s="153">
        <v>9</v>
      </c>
      <c r="K107" s="154" t="s">
        <v>11</v>
      </c>
      <c r="L107" s="12"/>
      <c r="M107" s="12"/>
      <c r="N107" s="13"/>
      <c r="O107" s="14"/>
      <c r="P107" s="15"/>
      <c r="Q107" s="15"/>
      <c r="R107" s="3"/>
    </row>
    <row r="108" spans="1:38" ht="12.75" customHeight="1">
      <c r="A108" s="27" t="s">
        <v>18</v>
      </c>
      <c r="B108" s="10">
        <v>33</v>
      </c>
      <c r="C108" s="10"/>
      <c r="D108" s="10"/>
      <c r="E108" s="10"/>
      <c r="F108" s="10"/>
      <c r="G108" s="10"/>
      <c r="H108" s="10"/>
      <c r="I108" s="10"/>
      <c r="J108" s="10"/>
      <c r="K108" s="17"/>
      <c r="L108" s="12"/>
      <c r="M108" s="12"/>
      <c r="N108" s="13"/>
      <c r="O108" s="14"/>
      <c r="P108" s="18">
        <f>B108</f>
        <v>33</v>
      </c>
      <c r="Q108" s="15"/>
      <c r="R108" s="3"/>
    </row>
    <row r="109" spans="1:38" ht="12.75" customHeight="1">
      <c r="A109" s="27" t="s">
        <v>19</v>
      </c>
      <c r="B109" s="10"/>
      <c r="C109" s="10">
        <v>20</v>
      </c>
      <c r="D109" s="10"/>
      <c r="E109" s="10"/>
      <c r="F109" s="10"/>
      <c r="G109" s="10"/>
      <c r="H109" s="10"/>
      <c r="I109" s="10"/>
      <c r="J109" s="10"/>
      <c r="K109" s="17"/>
      <c r="L109" s="12"/>
      <c r="M109" s="12"/>
      <c r="N109" s="13"/>
      <c r="O109" s="14">
        <f>C109/B108</f>
        <v>0.60606060606060608</v>
      </c>
      <c r="P109" s="22">
        <v>20</v>
      </c>
      <c r="Q109" s="23">
        <f t="shared" ref="Q109:Q116" si="46">P109/P108</f>
        <v>0.60606060606060608</v>
      </c>
      <c r="R109" s="3">
        <f t="shared" ref="R109:R116" si="47">100%-Q109</f>
        <v>0.39393939393939392</v>
      </c>
    </row>
    <row r="110" spans="1:38" ht="12.75" customHeight="1">
      <c r="A110" s="29" t="s">
        <v>20</v>
      </c>
      <c r="B110" s="30"/>
      <c r="C110" s="30"/>
      <c r="D110" s="30">
        <v>17</v>
      </c>
      <c r="E110" s="30"/>
      <c r="F110" s="30"/>
      <c r="G110" s="30"/>
      <c r="H110" s="30"/>
      <c r="I110" s="30"/>
      <c r="J110" s="30"/>
      <c r="K110" s="31"/>
      <c r="L110" s="3"/>
      <c r="M110" s="3"/>
      <c r="N110" s="30"/>
      <c r="O110" s="14">
        <f>D110/C109</f>
        <v>0.85</v>
      </c>
      <c r="P110" s="22">
        <v>20</v>
      </c>
      <c r="Q110" s="23">
        <f t="shared" si="46"/>
        <v>1</v>
      </c>
      <c r="R110" s="3">
        <f t="shared" si="47"/>
        <v>0</v>
      </c>
    </row>
    <row r="111" spans="1:38" ht="12.75" customHeight="1">
      <c r="A111" s="29" t="s">
        <v>21</v>
      </c>
      <c r="B111" s="30"/>
      <c r="C111" s="30"/>
      <c r="D111" s="30"/>
      <c r="E111" s="30">
        <v>15</v>
      </c>
      <c r="F111" s="30"/>
      <c r="G111" s="30"/>
      <c r="H111" s="30"/>
      <c r="I111" s="30"/>
      <c r="J111" s="30"/>
      <c r="K111" s="31"/>
      <c r="L111" s="3"/>
      <c r="M111" s="3"/>
      <c r="N111" s="30"/>
      <c r="O111" s="14">
        <f>E111/D110</f>
        <v>0.88235294117647056</v>
      </c>
      <c r="P111" s="22">
        <v>20</v>
      </c>
      <c r="Q111" s="23">
        <f t="shared" si="46"/>
        <v>1</v>
      </c>
      <c r="R111" s="3">
        <f t="shared" si="47"/>
        <v>0</v>
      </c>
    </row>
    <row r="112" spans="1:38" ht="12.75" customHeight="1">
      <c r="A112" s="29" t="s">
        <v>22</v>
      </c>
      <c r="B112" s="30"/>
      <c r="C112" s="30"/>
      <c r="D112" s="30"/>
      <c r="E112" s="30"/>
      <c r="F112" s="30">
        <v>14</v>
      </c>
      <c r="G112" s="30"/>
      <c r="H112" s="30"/>
      <c r="I112" s="30"/>
      <c r="J112" s="30"/>
      <c r="K112" s="31"/>
      <c r="L112" s="3"/>
      <c r="M112" s="3"/>
      <c r="N112" s="30"/>
      <c r="O112" s="14">
        <f>F112/E111</f>
        <v>0.93333333333333335</v>
      </c>
      <c r="P112" s="22">
        <v>19</v>
      </c>
      <c r="Q112" s="23">
        <f t="shared" si="46"/>
        <v>0.95</v>
      </c>
      <c r="R112" s="3">
        <f t="shared" si="47"/>
        <v>5.0000000000000044E-2</v>
      </c>
    </row>
    <row r="113" spans="1:18" ht="12.75" customHeight="1">
      <c r="A113" s="29" t="s">
        <v>23</v>
      </c>
      <c r="B113" s="30"/>
      <c r="C113" s="30"/>
      <c r="D113" s="30"/>
      <c r="E113" s="30"/>
      <c r="F113" s="30"/>
      <c r="G113" s="30">
        <v>13</v>
      </c>
      <c r="H113" s="30"/>
      <c r="I113" s="30"/>
      <c r="J113" s="30"/>
      <c r="K113" s="31"/>
      <c r="L113" s="3"/>
      <c r="M113" s="3"/>
      <c r="N113" s="30"/>
      <c r="O113" s="3">
        <f>G113/F112</f>
        <v>0.9285714285714286</v>
      </c>
      <c r="P113" s="22">
        <v>17</v>
      </c>
      <c r="Q113" s="23">
        <f t="shared" si="46"/>
        <v>0.89473684210526316</v>
      </c>
      <c r="R113" s="3">
        <f t="shared" si="47"/>
        <v>0.10526315789473684</v>
      </c>
    </row>
    <row r="114" spans="1:18" ht="12.75" customHeight="1">
      <c r="A114" s="29" t="s">
        <v>48</v>
      </c>
      <c r="B114" s="30"/>
      <c r="C114" s="30"/>
      <c r="D114" s="30"/>
      <c r="E114" s="30"/>
      <c r="F114" s="30"/>
      <c r="G114" s="30"/>
      <c r="H114" s="30">
        <v>8</v>
      </c>
      <c r="I114" s="30"/>
      <c r="J114" s="30"/>
      <c r="K114" s="31"/>
      <c r="L114" s="3"/>
      <c r="M114" s="3"/>
      <c r="N114" s="30"/>
      <c r="O114" s="3">
        <f>H114/G113</f>
        <v>0.61538461538461542</v>
      </c>
      <c r="P114" s="22">
        <v>15</v>
      </c>
      <c r="Q114" s="23">
        <f t="shared" si="46"/>
        <v>0.88235294117647056</v>
      </c>
      <c r="R114" s="3">
        <f t="shared" si="47"/>
        <v>0.11764705882352944</v>
      </c>
    </row>
    <row r="115" spans="1:18" ht="12.75" customHeight="1">
      <c r="A115" s="29" t="s">
        <v>49</v>
      </c>
      <c r="B115" s="30"/>
      <c r="C115" s="30"/>
      <c r="D115" s="30"/>
      <c r="E115" s="30"/>
      <c r="F115" s="30"/>
      <c r="G115" s="30"/>
      <c r="H115" s="30"/>
      <c r="I115" s="30">
        <v>8</v>
      </c>
      <c r="J115" s="30"/>
      <c r="K115" s="31"/>
      <c r="L115" s="3"/>
      <c r="M115" s="3"/>
      <c r="N115" s="30"/>
      <c r="O115" s="3">
        <f>I115/H114</f>
        <v>1</v>
      </c>
      <c r="P115" s="22">
        <v>15</v>
      </c>
      <c r="Q115" s="23">
        <f t="shared" si="46"/>
        <v>1</v>
      </c>
      <c r="R115" s="3">
        <f t="shared" si="47"/>
        <v>0</v>
      </c>
    </row>
    <row r="116" spans="1:18" ht="12.75" customHeight="1">
      <c r="A116" s="29" t="s">
        <v>50</v>
      </c>
      <c r="B116" s="30"/>
      <c r="C116" s="30"/>
      <c r="D116" s="30"/>
      <c r="E116" s="30"/>
      <c r="F116" s="30"/>
      <c r="G116" s="30"/>
      <c r="H116" s="30"/>
      <c r="I116" s="30"/>
      <c r="J116" s="30">
        <v>8</v>
      </c>
      <c r="K116" s="31">
        <v>4</v>
      </c>
      <c r="L116" s="3"/>
      <c r="M116" s="3"/>
      <c r="N116" s="30"/>
      <c r="O116" s="3">
        <f>J116/I115</f>
        <v>1</v>
      </c>
      <c r="P116" s="22">
        <v>15</v>
      </c>
      <c r="Q116" s="23">
        <f t="shared" si="46"/>
        <v>1</v>
      </c>
      <c r="R116" s="3">
        <f t="shared" si="47"/>
        <v>0</v>
      </c>
    </row>
    <row r="117" spans="1:18" ht="12.75" customHeight="1">
      <c r="A117" s="29" t="s">
        <v>51</v>
      </c>
      <c r="B117" s="30"/>
      <c r="C117" s="30"/>
      <c r="D117" s="30"/>
      <c r="E117" s="30"/>
      <c r="F117" s="30"/>
      <c r="G117" s="30"/>
      <c r="H117" s="30"/>
      <c r="I117" s="30"/>
      <c r="J117" s="30">
        <v>7</v>
      </c>
      <c r="K117" s="31">
        <v>3</v>
      </c>
      <c r="L117" s="3"/>
      <c r="M117" s="3"/>
      <c r="N117" s="30"/>
      <c r="O117" s="3"/>
      <c r="P117" s="22">
        <v>11</v>
      </c>
      <c r="Q117" s="23"/>
      <c r="R117" s="3"/>
    </row>
    <row r="118" spans="1:18" ht="12.75" customHeight="1">
      <c r="A118" s="29" t="s">
        <v>52</v>
      </c>
      <c r="B118" s="30"/>
      <c r="C118" s="30"/>
      <c r="D118" s="30"/>
      <c r="E118" s="30"/>
      <c r="F118" s="30"/>
      <c r="G118" s="30"/>
      <c r="H118" s="30"/>
      <c r="I118" s="30"/>
      <c r="J118" s="30">
        <v>4</v>
      </c>
      <c r="K118" s="31"/>
      <c r="L118" s="3"/>
      <c r="M118" s="3"/>
      <c r="N118" s="30"/>
      <c r="O118" s="3"/>
      <c r="P118" s="22">
        <v>7</v>
      </c>
      <c r="Q118" s="23"/>
      <c r="R118" s="3"/>
    </row>
    <row r="119" spans="1:18" ht="12.75" customHeight="1">
      <c r="A119" s="29" t="s">
        <v>53</v>
      </c>
      <c r="B119" s="30"/>
      <c r="C119" s="30"/>
      <c r="D119" s="30"/>
      <c r="E119" s="30"/>
      <c r="F119" s="30"/>
      <c r="G119" s="30"/>
      <c r="H119" s="30"/>
      <c r="I119" s="30"/>
      <c r="J119" s="30">
        <v>4</v>
      </c>
      <c r="K119" s="31">
        <v>2</v>
      </c>
      <c r="L119" s="3"/>
      <c r="M119" s="3"/>
      <c r="N119" s="30"/>
      <c r="O119" s="3"/>
      <c r="P119" s="22">
        <v>5</v>
      </c>
      <c r="Q119" s="23"/>
      <c r="R119" s="3"/>
    </row>
    <row r="120" spans="1:18" ht="12.75" customHeight="1">
      <c r="A120" s="29" t="s">
        <v>54</v>
      </c>
      <c r="B120" s="30"/>
      <c r="C120" s="30"/>
      <c r="D120" s="30"/>
      <c r="E120" s="30"/>
      <c r="F120" s="30"/>
      <c r="G120" s="30"/>
      <c r="H120" s="30"/>
      <c r="I120" s="30"/>
      <c r="J120" s="30">
        <v>4</v>
      </c>
      <c r="K120" s="31">
        <v>2</v>
      </c>
      <c r="L120" s="3"/>
      <c r="M120" s="3"/>
      <c r="N120" s="30"/>
      <c r="O120" s="3"/>
      <c r="P120" s="22">
        <v>4</v>
      </c>
      <c r="Q120" s="23"/>
      <c r="R120" s="3"/>
    </row>
    <row r="121" spans="1:18" ht="12.75" customHeight="1">
      <c r="A121" s="29" t="s">
        <v>55</v>
      </c>
      <c r="B121" s="30"/>
      <c r="C121" s="30"/>
      <c r="D121" s="30"/>
      <c r="E121" s="30"/>
      <c r="F121" s="30"/>
      <c r="G121" s="30"/>
      <c r="H121" s="30"/>
      <c r="I121" s="30"/>
      <c r="J121" s="30">
        <v>1</v>
      </c>
      <c r="K121" s="31"/>
      <c r="L121" s="3"/>
      <c r="M121" s="3"/>
      <c r="N121" s="30"/>
      <c r="O121" s="3"/>
      <c r="P121" s="22">
        <v>1</v>
      </c>
      <c r="Q121" s="23"/>
      <c r="R121" s="3"/>
    </row>
    <row r="122" spans="1:18" ht="12.75" customHeight="1">
      <c r="A122" s="29" t="s">
        <v>56</v>
      </c>
      <c r="B122" s="30"/>
      <c r="C122" s="30"/>
      <c r="D122" s="30"/>
      <c r="E122" s="30"/>
      <c r="F122" s="30"/>
      <c r="G122" s="30"/>
      <c r="H122" s="30"/>
      <c r="I122" s="30"/>
      <c r="J122" s="30">
        <v>1</v>
      </c>
      <c r="K122" s="31"/>
      <c r="L122" s="3"/>
      <c r="M122" s="3"/>
      <c r="N122" s="30"/>
      <c r="O122" s="3"/>
      <c r="P122" s="22">
        <v>1</v>
      </c>
      <c r="Q122" s="23"/>
      <c r="R122" s="3"/>
    </row>
    <row r="123" spans="1:18" ht="12.75" customHeight="1">
      <c r="A123" s="29" t="s">
        <v>57</v>
      </c>
      <c r="B123" s="30"/>
      <c r="C123" s="30"/>
      <c r="D123" s="30"/>
      <c r="E123" s="30"/>
      <c r="F123" s="30"/>
      <c r="G123" s="30"/>
      <c r="H123" s="30"/>
      <c r="I123" s="30"/>
      <c r="J123" s="30">
        <v>2</v>
      </c>
      <c r="K123" s="31">
        <v>2</v>
      </c>
      <c r="L123" s="3"/>
      <c r="M123" s="3"/>
      <c r="N123" s="30"/>
      <c r="O123" s="3"/>
      <c r="P123" s="22">
        <v>2</v>
      </c>
      <c r="Q123" s="23"/>
      <c r="R123" s="3"/>
    </row>
    <row r="124" spans="1:18" ht="12.75" customHeight="1">
      <c r="K124" s="30">
        <f>SUM(K116:K123)</f>
        <v>13</v>
      </c>
      <c r="L124" s="3">
        <f>K116/B108</f>
        <v>0.12121212121212122</v>
      </c>
      <c r="M124" s="3">
        <f>K124/B108</f>
        <v>0.39393939393939392</v>
      </c>
      <c r="N124" s="3">
        <f>M124-L124</f>
        <v>0.27272727272727271</v>
      </c>
      <c r="O124" s="3"/>
    </row>
    <row r="125" spans="1:18" ht="12.75" customHeight="1">
      <c r="K125" s="30"/>
      <c r="L125" s="3"/>
      <c r="M125" s="3"/>
      <c r="N125" s="3"/>
      <c r="O125" s="3"/>
    </row>
    <row r="126" spans="1:18" ht="12.75" customHeight="1">
      <c r="A126" s="40" t="s">
        <v>68</v>
      </c>
      <c r="L126" s="3"/>
      <c r="M126" s="3"/>
      <c r="O126" s="3"/>
    </row>
    <row r="127" spans="1:18" ht="25.5" customHeight="1">
      <c r="B127" s="302" t="s">
        <v>2</v>
      </c>
      <c r="C127" s="303"/>
      <c r="D127" s="303"/>
      <c r="E127" s="303"/>
      <c r="F127" s="303"/>
      <c r="G127" s="303"/>
      <c r="H127" s="303"/>
      <c r="I127" s="303"/>
      <c r="J127" s="303"/>
      <c r="L127" s="4" t="s">
        <v>3</v>
      </c>
      <c r="M127" s="4" t="s">
        <v>4</v>
      </c>
      <c r="N127" s="5" t="s">
        <v>5</v>
      </c>
      <c r="O127" s="4" t="s">
        <v>6</v>
      </c>
      <c r="P127" s="6" t="s">
        <v>7</v>
      </c>
      <c r="Q127" s="6" t="s">
        <v>8</v>
      </c>
      <c r="R127" s="7" t="s">
        <v>9</v>
      </c>
    </row>
    <row r="128" spans="1:18" ht="12.75" customHeight="1">
      <c r="A128" s="152" t="s">
        <v>10</v>
      </c>
      <c r="B128" s="153">
        <v>1</v>
      </c>
      <c r="C128" s="153">
        <v>2</v>
      </c>
      <c r="D128" s="153">
        <v>3</v>
      </c>
      <c r="E128" s="153">
        <v>4</v>
      </c>
      <c r="F128" s="153">
        <v>5</v>
      </c>
      <c r="G128" s="153">
        <v>6</v>
      </c>
      <c r="H128" s="153">
        <v>7</v>
      </c>
      <c r="I128" s="153">
        <v>8</v>
      </c>
      <c r="J128" s="153">
        <v>9</v>
      </c>
      <c r="K128" s="154" t="s">
        <v>11</v>
      </c>
      <c r="L128" s="12"/>
      <c r="M128" s="12"/>
      <c r="N128" s="13"/>
      <c r="O128" s="14"/>
      <c r="P128" s="15"/>
      <c r="Q128" s="15"/>
      <c r="R128" s="3"/>
    </row>
    <row r="129" spans="1:18" ht="12.75" customHeight="1">
      <c r="A129" s="27" t="s">
        <v>19</v>
      </c>
      <c r="B129" s="10">
        <v>65</v>
      </c>
      <c r="C129" s="10"/>
      <c r="D129" s="10"/>
      <c r="E129" s="10"/>
      <c r="F129" s="10"/>
      <c r="G129" s="10"/>
      <c r="H129" s="10"/>
      <c r="I129" s="10"/>
      <c r="J129" s="10"/>
      <c r="K129" s="17"/>
      <c r="L129" s="12"/>
      <c r="M129" s="12"/>
      <c r="N129" s="13"/>
      <c r="O129" s="14"/>
      <c r="P129" s="18">
        <f>B129</f>
        <v>65</v>
      </c>
      <c r="Q129" s="15"/>
      <c r="R129" s="3"/>
    </row>
    <row r="130" spans="1:18" ht="12.75" customHeight="1">
      <c r="A130" s="29" t="s">
        <v>20</v>
      </c>
      <c r="B130" s="30"/>
      <c r="C130" s="30">
        <v>52</v>
      </c>
      <c r="D130" s="30"/>
      <c r="E130" s="30"/>
      <c r="F130" s="30"/>
      <c r="G130" s="30"/>
      <c r="H130" s="30"/>
      <c r="I130" s="30"/>
      <c r="J130" s="30"/>
      <c r="K130" s="31"/>
      <c r="L130" s="3"/>
      <c r="M130" s="3"/>
      <c r="N130" s="30"/>
      <c r="O130" s="14">
        <f>C130/B129</f>
        <v>0.8</v>
      </c>
      <c r="P130" s="22">
        <v>52</v>
      </c>
      <c r="Q130" s="23">
        <f t="shared" ref="Q130:Q137" si="48">P130/P129</f>
        <v>0.8</v>
      </c>
      <c r="R130" s="3">
        <f t="shared" ref="R130:R137" si="49">100%-Q130</f>
        <v>0.19999999999999996</v>
      </c>
    </row>
    <row r="131" spans="1:18" ht="12.75" customHeight="1">
      <c r="A131" s="29" t="s">
        <v>21</v>
      </c>
      <c r="B131" s="30"/>
      <c r="C131" s="30"/>
      <c r="D131" s="30">
        <v>38</v>
      </c>
      <c r="E131" s="30"/>
      <c r="F131" s="30"/>
      <c r="G131" s="30"/>
      <c r="H131" s="30"/>
      <c r="I131" s="30"/>
      <c r="J131" s="30"/>
      <c r="K131" s="31"/>
      <c r="L131" s="3"/>
      <c r="M131" s="3"/>
      <c r="N131" s="30"/>
      <c r="O131" s="14">
        <f>D131/C130</f>
        <v>0.73076923076923073</v>
      </c>
      <c r="P131" s="22">
        <v>48</v>
      </c>
      <c r="Q131" s="23">
        <f t="shared" si="48"/>
        <v>0.92307692307692313</v>
      </c>
      <c r="R131" s="3">
        <f t="shared" si="49"/>
        <v>7.6923076923076872E-2</v>
      </c>
    </row>
    <row r="132" spans="1:18" ht="12.75" customHeight="1">
      <c r="A132" s="29" t="s">
        <v>22</v>
      </c>
      <c r="E132" s="26">
        <v>33</v>
      </c>
      <c r="K132" s="31"/>
      <c r="L132" s="3"/>
      <c r="M132" s="3"/>
      <c r="O132" s="14">
        <f>E132/D131</f>
        <v>0.86842105263157898</v>
      </c>
      <c r="P132" s="22">
        <v>42</v>
      </c>
      <c r="Q132" s="23">
        <f t="shared" si="48"/>
        <v>0.875</v>
      </c>
      <c r="R132" s="3">
        <f t="shared" si="49"/>
        <v>0.125</v>
      </c>
    </row>
    <row r="133" spans="1:18" ht="12.75" customHeight="1">
      <c r="A133" s="29" t="s">
        <v>23</v>
      </c>
      <c r="F133" s="26">
        <v>26</v>
      </c>
      <c r="K133" s="31"/>
      <c r="L133" s="3"/>
      <c r="M133" s="3"/>
      <c r="O133" s="3">
        <f>F133/E132</f>
        <v>0.78787878787878785</v>
      </c>
      <c r="P133" s="22">
        <v>40</v>
      </c>
      <c r="Q133" s="23">
        <f t="shared" si="48"/>
        <v>0.95238095238095233</v>
      </c>
      <c r="R133" s="3">
        <f t="shared" si="49"/>
        <v>4.7619047619047672E-2</v>
      </c>
    </row>
    <row r="134" spans="1:18" ht="12.75" customHeight="1">
      <c r="A134" s="29" t="s">
        <v>48</v>
      </c>
      <c r="G134" s="26">
        <v>25</v>
      </c>
      <c r="K134" s="31"/>
      <c r="L134" s="3"/>
      <c r="M134" s="3"/>
      <c r="O134" s="3">
        <f>G134/F133</f>
        <v>0.96153846153846156</v>
      </c>
      <c r="P134" s="22">
        <v>40</v>
      </c>
      <c r="Q134" s="23">
        <f t="shared" si="48"/>
        <v>1</v>
      </c>
      <c r="R134" s="3">
        <f t="shared" si="49"/>
        <v>0</v>
      </c>
    </row>
    <row r="135" spans="1:18" ht="12.75" customHeight="1">
      <c r="A135" s="29" t="s">
        <v>49</v>
      </c>
      <c r="H135" s="26">
        <v>23</v>
      </c>
      <c r="K135" s="31"/>
      <c r="L135" s="3"/>
      <c r="M135" s="3"/>
      <c r="O135" s="3">
        <f>H135/G134</f>
        <v>0.92</v>
      </c>
      <c r="P135" s="22">
        <v>39</v>
      </c>
      <c r="Q135" s="23">
        <f t="shared" si="48"/>
        <v>0.97499999999999998</v>
      </c>
      <c r="R135" s="3">
        <f t="shared" si="49"/>
        <v>2.5000000000000022E-2</v>
      </c>
    </row>
    <row r="136" spans="1:18" ht="12.75" customHeight="1">
      <c r="A136" s="29" t="s">
        <v>50</v>
      </c>
      <c r="I136" s="26">
        <v>23</v>
      </c>
      <c r="K136" s="31"/>
      <c r="L136" s="3"/>
      <c r="M136" s="3"/>
      <c r="O136" s="3">
        <f>I136/H135</f>
        <v>1</v>
      </c>
      <c r="P136" s="22">
        <v>39</v>
      </c>
      <c r="Q136" s="23">
        <f t="shared" si="48"/>
        <v>1</v>
      </c>
      <c r="R136" s="3">
        <f t="shared" si="49"/>
        <v>0</v>
      </c>
    </row>
    <row r="137" spans="1:18" ht="12.75" customHeight="1">
      <c r="A137" s="29" t="s">
        <v>51</v>
      </c>
      <c r="J137" s="26">
        <v>23</v>
      </c>
      <c r="K137" s="31">
        <v>10</v>
      </c>
      <c r="L137" s="3"/>
      <c r="M137" s="3"/>
      <c r="O137" s="3">
        <f>J137/I136</f>
        <v>1</v>
      </c>
      <c r="P137" s="22">
        <v>39</v>
      </c>
      <c r="Q137" s="23">
        <f t="shared" si="48"/>
        <v>1</v>
      </c>
      <c r="R137" s="3">
        <f t="shared" si="49"/>
        <v>0</v>
      </c>
    </row>
    <row r="138" spans="1:18" ht="12.75" customHeight="1">
      <c r="A138" s="29" t="s">
        <v>52</v>
      </c>
      <c r="J138" s="26">
        <v>14</v>
      </c>
      <c r="K138" s="31">
        <v>8</v>
      </c>
      <c r="L138" s="3"/>
      <c r="M138" s="3"/>
      <c r="O138" s="3"/>
      <c r="P138" s="22">
        <v>25</v>
      </c>
      <c r="Q138" s="23"/>
      <c r="R138" s="3"/>
    </row>
    <row r="139" spans="1:18" ht="12.75" customHeight="1">
      <c r="A139" s="29" t="s">
        <v>53</v>
      </c>
      <c r="J139" s="26">
        <v>10</v>
      </c>
      <c r="K139" s="31">
        <v>8</v>
      </c>
      <c r="L139" s="3"/>
      <c r="M139" s="3"/>
      <c r="O139" s="3"/>
      <c r="P139" s="22">
        <v>16</v>
      </c>
      <c r="Q139" s="23"/>
      <c r="R139" s="3"/>
    </row>
    <row r="140" spans="1:18" ht="12.75" customHeight="1">
      <c r="A140" s="29" t="s">
        <v>54</v>
      </c>
      <c r="J140" s="26">
        <v>8</v>
      </c>
      <c r="K140" s="31">
        <v>4</v>
      </c>
      <c r="L140" s="3"/>
      <c r="M140" s="3"/>
      <c r="O140" s="3"/>
      <c r="P140" s="22">
        <v>10</v>
      </c>
      <c r="Q140" s="23"/>
      <c r="R140" s="3"/>
    </row>
    <row r="141" spans="1:18" ht="12.75" customHeight="1">
      <c r="A141" s="29" t="s">
        <v>55</v>
      </c>
      <c r="J141" s="26">
        <v>5</v>
      </c>
      <c r="K141" s="31">
        <v>2</v>
      </c>
      <c r="L141" s="3"/>
      <c r="M141" s="3"/>
      <c r="O141" s="3"/>
      <c r="P141" s="22">
        <v>5</v>
      </c>
      <c r="Q141" s="23"/>
      <c r="R141" s="3"/>
    </row>
    <row r="142" spans="1:18" ht="12.75" customHeight="1">
      <c r="A142" s="29" t="s">
        <v>56</v>
      </c>
      <c r="J142" s="26">
        <v>2</v>
      </c>
      <c r="K142" s="31">
        <v>1</v>
      </c>
      <c r="L142" s="3"/>
      <c r="M142" s="3"/>
      <c r="O142" s="3"/>
      <c r="P142" s="22">
        <v>2</v>
      </c>
      <c r="Q142" s="23"/>
      <c r="R142" s="3"/>
    </row>
    <row r="143" spans="1:18" ht="12.75" customHeight="1">
      <c r="A143" s="29" t="s">
        <v>57</v>
      </c>
      <c r="J143" s="26">
        <v>1</v>
      </c>
      <c r="K143" s="31">
        <v>1</v>
      </c>
      <c r="L143" s="3"/>
      <c r="M143" s="3"/>
      <c r="O143" s="3"/>
      <c r="P143" s="22">
        <v>1</v>
      </c>
      <c r="Q143" s="23"/>
      <c r="R143" s="3"/>
    </row>
    <row r="144" spans="1:18" ht="12.75" customHeight="1">
      <c r="K144" s="26">
        <f>SUM(K137:K143)</f>
        <v>34</v>
      </c>
      <c r="L144" s="3">
        <f>K137/B129</f>
        <v>0.15384615384615385</v>
      </c>
      <c r="M144" s="3">
        <f>K144/B129</f>
        <v>0.52307692307692311</v>
      </c>
      <c r="N144" s="3">
        <f>M144-L144</f>
        <v>0.36923076923076925</v>
      </c>
      <c r="O144" s="3"/>
    </row>
    <row r="145" spans="1:18" ht="12.75" customHeight="1">
      <c r="A145" s="40" t="s">
        <v>71</v>
      </c>
      <c r="L145" s="3"/>
      <c r="M145" s="3"/>
      <c r="O145" s="3"/>
    </row>
    <row r="146" spans="1:18" ht="25.5" customHeight="1">
      <c r="B146" s="302" t="s">
        <v>2</v>
      </c>
      <c r="C146" s="303"/>
      <c r="D146" s="303"/>
      <c r="E146" s="303"/>
      <c r="F146" s="303"/>
      <c r="G146" s="303"/>
      <c r="H146" s="303"/>
      <c r="I146" s="303"/>
      <c r="J146" s="303"/>
      <c r="L146" s="4" t="s">
        <v>3</v>
      </c>
      <c r="M146" s="4" t="s">
        <v>4</v>
      </c>
      <c r="N146" s="5" t="s">
        <v>5</v>
      </c>
      <c r="O146" s="4" t="s">
        <v>6</v>
      </c>
      <c r="P146" s="6" t="s">
        <v>7</v>
      </c>
      <c r="Q146" s="6" t="s">
        <v>8</v>
      </c>
      <c r="R146" s="7" t="s">
        <v>9</v>
      </c>
    </row>
    <row r="147" spans="1:18" ht="12.75" customHeight="1">
      <c r="A147" s="152" t="s">
        <v>10</v>
      </c>
      <c r="B147" s="153">
        <v>1</v>
      </c>
      <c r="C147" s="153">
        <v>2</v>
      </c>
      <c r="D147" s="153">
        <v>3</v>
      </c>
      <c r="E147" s="153">
        <v>4</v>
      </c>
      <c r="F147" s="153">
        <v>5</v>
      </c>
      <c r="G147" s="153">
        <v>6</v>
      </c>
      <c r="H147" s="153">
        <v>7</v>
      </c>
      <c r="I147" s="153">
        <v>8</v>
      </c>
      <c r="J147" s="153">
        <v>9</v>
      </c>
      <c r="K147" s="154" t="s">
        <v>11</v>
      </c>
      <c r="L147" s="12"/>
      <c r="M147" s="12"/>
      <c r="N147" s="13"/>
      <c r="O147" s="14"/>
      <c r="P147" s="15"/>
      <c r="Q147" s="15"/>
      <c r="R147" s="3"/>
    </row>
    <row r="148" spans="1:18" ht="12.75" customHeight="1">
      <c r="A148" s="29" t="s">
        <v>20</v>
      </c>
      <c r="B148" s="10">
        <v>34</v>
      </c>
      <c r="C148" s="10"/>
      <c r="D148" s="10"/>
      <c r="E148" s="10"/>
      <c r="F148" s="10"/>
      <c r="G148" s="10"/>
      <c r="H148" s="10"/>
      <c r="I148" s="10"/>
      <c r="J148" s="10"/>
      <c r="K148" s="17"/>
      <c r="L148" s="12"/>
      <c r="M148" s="12"/>
      <c r="N148" s="13"/>
      <c r="O148" s="14"/>
      <c r="P148" s="18">
        <f>B148</f>
        <v>34</v>
      </c>
      <c r="Q148" s="15"/>
      <c r="R148" s="3"/>
    </row>
    <row r="149" spans="1:18" ht="12.75" customHeight="1">
      <c r="A149" s="29" t="s">
        <v>21</v>
      </c>
      <c r="C149" s="26">
        <v>25</v>
      </c>
      <c r="K149" s="17"/>
      <c r="L149" s="3"/>
      <c r="M149" s="3"/>
      <c r="O149" s="14">
        <f>C149/B148</f>
        <v>0.73529411764705888</v>
      </c>
      <c r="P149" s="22">
        <v>25</v>
      </c>
      <c r="Q149" s="23">
        <f t="shared" ref="Q149:Q156" si="50">P149/P148</f>
        <v>0.73529411764705888</v>
      </c>
      <c r="R149" s="3">
        <f t="shared" ref="R149:R156" si="51">100%-Q149</f>
        <v>0.26470588235294112</v>
      </c>
    </row>
    <row r="150" spans="1:18" ht="12.75" customHeight="1">
      <c r="A150" s="56" t="s">
        <v>22</v>
      </c>
      <c r="D150" s="26">
        <v>20</v>
      </c>
      <c r="K150" s="17"/>
      <c r="L150" s="3"/>
      <c r="M150" s="3"/>
      <c r="O150" s="14">
        <f>D150/C149</f>
        <v>0.8</v>
      </c>
      <c r="P150" s="22">
        <v>25</v>
      </c>
      <c r="Q150" s="23">
        <f t="shared" si="50"/>
        <v>1</v>
      </c>
      <c r="R150" s="3">
        <f t="shared" si="51"/>
        <v>0</v>
      </c>
    </row>
    <row r="151" spans="1:18" ht="12.75" customHeight="1">
      <c r="A151" s="29" t="s">
        <v>23</v>
      </c>
      <c r="E151" s="26">
        <v>16</v>
      </c>
      <c r="K151" s="17"/>
      <c r="L151" s="3"/>
      <c r="M151" s="3"/>
      <c r="O151" s="14">
        <f>E151/D150</f>
        <v>0.8</v>
      </c>
      <c r="P151" s="22">
        <v>22</v>
      </c>
      <c r="Q151" s="23">
        <f t="shared" si="50"/>
        <v>0.88</v>
      </c>
      <c r="R151" s="3">
        <f t="shared" si="51"/>
        <v>0.12</v>
      </c>
    </row>
    <row r="152" spans="1:18" ht="12.75" customHeight="1">
      <c r="A152" s="29" t="s">
        <v>48</v>
      </c>
      <c r="F152" s="26">
        <v>17</v>
      </c>
      <c r="K152" s="17"/>
      <c r="L152" s="3"/>
      <c r="M152" s="3"/>
      <c r="O152" s="14">
        <f>F152/E151</f>
        <v>1.0625</v>
      </c>
      <c r="P152" s="22">
        <v>21</v>
      </c>
      <c r="Q152" s="23">
        <f t="shared" si="50"/>
        <v>0.95454545454545459</v>
      </c>
      <c r="R152" s="3">
        <f t="shared" si="51"/>
        <v>4.5454545454545414E-2</v>
      </c>
    </row>
    <row r="153" spans="1:18" ht="12.75" customHeight="1">
      <c r="A153" s="29" t="s">
        <v>49</v>
      </c>
      <c r="G153" s="26">
        <v>13</v>
      </c>
      <c r="K153" s="17"/>
      <c r="L153" s="3"/>
      <c r="M153" s="3"/>
      <c r="O153" s="14">
        <f>G153/F152</f>
        <v>0.76470588235294112</v>
      </c>
      <c r="P153" s="22">
        <v>20</v>
      </c>
      <c r="Q153" s="23">
        <f t="shared" si="50"/>
        <v>0.95238095238095233</v>
      </c>
      <c r="R153" s="3">
        <f t="shared" si="51"/>
        <v>4.7619047619047672E-2</v>
      </c>
    </row>
    <row r="154" spans="1:18" ht="12.75" customHeight="1">
      <c r="A154" s="29" t="s">
        <v>50</v>
      </c>
      <c r="H154" s="26">
        <v>13</v>
      </c>
      <c r="K154" s="17"/>
      <c r="L154" s="3"/>
      <c r="M154" s="3"/>
      <c r="O154" s="14">
        <f>H154/G153</f>
        <v>1</v>
      </c>
      <c r="P154" s="22">
        <v>20</v>
      </c>
      <c r="Q154" s="23">
        <f t="shared" si="50"/>
        <v>1</v>
      </c>
      <c r="R154" s="3">
        <f t="shared" si="51"/>
        <v>0</v>
      </c>
    </row>
    <row r="155" spans="1:18" ht="12.75" customHeight="1">
      <c r="A155" s="29" t="s">
        <v>51</v>
      </c>
      <c r="I155" s="26">
        <v>12</v>
      </c>
      <c r="K155" s="17"/>
      <c r="L155" s="3"/>
      <c r="M155" s="3"/>
      <c r="O155" s="3">
        <f>I155/H154</f>
        <v>0.92307692307692313</v>
      </c>
      <c r="P155" s="22">
        <v>19</v>
      </c>
      <c r="Q155" s="23">
        <f t="shared" si="50"/>
        <v>0.95</v>
      </c>
      <c r="R155" s="3">
        <f t="shared" si="51"/>
        <v>5.0000000000000044E-2</v>
      </c>
    </row>
    <row r="156" spans="1:18" ht="12.75" customHeight="1">
      <c r="A156" s="29" t="s">
        <v>52</v>
      </c>
      <c r="J156" s="26">
        <v>12</v>
      </c>
      <c r="K156" s="31">
        <v>7</v>
      </c>
      <c r="L156" s="3"/>
      <c r="M156" s="3"/>
      <c r="O156" s="3">
        <f>J156/I155</f>
        <v>1</v>
      </c>
      <c r="P156" s="22">
        <v>19</v>
      </c>
      <c r="Q156" s="23">
        <f t="shared" si="50"/>
        <v>1</v>
      </c>
      <c r="R156" s="3">
        <f t="shared" si="51"/>
        <v>0</v>
      </c>
    </row>
    <row r="157" spans="1:18" ht="12.75" customHeight="1">
      <c r="A157" s="29" t="s">
        <v>53</v>
      </c>
      <c r="J157" s="26">
        <v>8</v>
      </c>
      <c r="K157" s="31">
        <v>6</v>
      </c>
      <c r="L157" s="3"/>
      <c r="M157" s="3"/>
      <c r="O157" s="3"/>
      <c r="P157" s="22">
        <v>12</v>
      </c>
      <c r="Q157" s="23"/>
      <c r="R157" s="3"/>
    </row>
    <row r="158" spans="1:18" ht="12.75" customHeight="1">
      <c r="A158" s="29" t="s">
        <v>54</v>
      </c>
      <c r="J158" s="26">
        <v>5</v>
      </c>
      <c r="K158" s="31">
        <v>3</v>
      </c>
      <c r="L158" s="3"/>
      <c r="M158" s="3"/>
      <c r="O158" s="3"/>
      <c r="P158" s="22">
        <v>6</v>
      </c>
      <c r="Q158" s="23"/>
      <c r="R158" s="3"/>
    </row>
    <row r="159" spans="1:18" ht="12.75" customHeight="1">
      <c r="A159" s="29" t="s">
        <v>55</v>
      </c>
      <c r="J159" s="26">
        <v>2</v>
      </c>
      <c r="K159" s="31">
        <v>2</v>
      </c>
      <c r="L159" s="3"/>
      <c r="M159" s="3"/>
      <c r="O159" s="3"/>
      <c r="P159" s="22">
        <v>3</v>
      </c>
      <c r="Q159" s="23"/>
      <c r="R159" s="3"/>
    </row>
    <row r="160" spans="1:18" ht="12.75" customHeight="1">
      <c r="A160" s="29" t="s">
        <v>56</v>
      </c>
      <c r="K160" s="31"/>
      <c r="L160" s="3"/>
      <c r="M160" s="3"/>
      <c r="O160" s="3"/>
      <c r="P160" s="22"/>
      <c r="Q160" s="23"/>
      <c r="R160" s="3"/>
    </row>
    <row r="161" spans="1:18" ht="12.75" customHeight="1">
      <c r="K161" s="26">
        <f>SUM(K156:K159)</f>
        <v>18</v>
      </c>
      <c r="L161" s="3">
        <f>K156/B148</f>
        <v>0.20588235294117646</v>
      </c>
      <c r="M161" s="3">
        <f>K161/B148</f>
        <v>0.52941176470588236</v>
      </c>
      <c r="N161" s="3">
        <f>M161-L161</f>
        <v>0.3235294117647059</v>
      </c>
      <c r="O161" s="3"/>
    </row>
    <row r="162" spans="1:18" ht="12.75" customHeight="1">
      <c r="A162" s="40" t="s">
        <v>72</v>
      </c>
      <c r="L162" s="3"/>
      <c r="M162" s="3"/>
      <c r="O162" s="3"/>
    </row>
    <row r="163" spans="1:18" ht="25.5" customHeight="1">
      <c r="B163" s="302" t="s">
        <v>2</v>
      </c>
      <c r="C163" s="303"/>
      <c r="D163" s="303"/>
      <c r="E163" s="303"/>
      <c r="F163" s="303"/>
      <c r="G163" s="303"/>
      <c r="H163" s="303"/>
      <c r="I163" s="303"/>
      <c r="J163" s="303"/>
      <c r="L163" s="7" t="s">
        <v>3</v>
      </c>
      <c r="M163" s="7" t="s">
        <v>4</v>
      </c>
      <c r="N163" s="52" t="s">
        <v>5</v>
      </c>
      <c r="O163" s="7" t="s">
        <v>6</v>
      </c>
      <c r="P163" s="6" t="s">
        <v>7</v>
      </c>
      <c r="Q163" s="6" t="s">
        <v>8</v>
      </c>
      <c r="R163" s="7" t="s">
        <v>9</v>
      </c>
    </row>
    <row r="164" spans="1:18" ht="12.75" customHeight="1">
      <c r="A164" s="53" t="s">
        <v>10</v>
      </c>
      <c r="B164" s="54">
        <v>1</v>
      </c>
      <c r="C164" s="54">
        <v>2</v>
      </c>
      <c r="D164" s="54">
        <v>3</v>
      </c>
      <c r="E164" s="54">
        <v>4</v>
      </c>
      <c r="F164" s="54">
        <v>5</v>
      </c>
      <c r="G164" s="54">
        <v>6</v>
      </c>
      <c r="H164" s="54">
        <v>7</v>
      </c>
      <c r="I164" s="54">
        <v>8</v>
      </c>
      <c r="J164" s="54">
        <v>9</v>
      </c>
      <c r="K164" s="55" t="s">
        <v>11</v>
      </c>
      <c r="L164" s="3"/>
      <c r="M164" s="3"/>
      <c r="O164" s="3"/>
      <c r="P164" s="15"/>
      <c r="Q164" s="15"/>
      <c r="R164" s="3"/>
    </row>
    <row r="165" spans="1:18" ht="12.75" customHeight="1">
      <c r="A165" s="29" t="s">
        <v>21</v>
      </c>
      <c r="B165" s="26">
        <v>63</v>
      </c>
      <c r="K165" s="31"/>
      <c r="L165" s="3"/>
      <c r="M165" s="3"/>
      <c r="O165" s="3"/>
      <c r="P165" s="18">
        <f>B165</f>
        <v>63</v>
      </c>
      <c r="Q165" s="15"/>
      <c r="R165" s="3"/>
    </row>
    <row r="166" spans="1:18" ht="12.75" customHeight="1">
      <c r="A166" s="56" t="s">
        <v>22</v>
      </c>
      <c r="C166" s="26">
        <v>53</v>
      </c>
      <c r="K166" s="31"/>
      <c r="L166" s="3"/>
      <c r="M166" s="3"/>
      <c r="N166" s="3"/>
      <c r="O166" s="3">
        <f>C166/B165</f>
        <v>0.84126984126984128</v>
      </c>
      <c r="P166" s="22">
        <v>53</v>
      </c>
      <c r="Q166" s="23">
        <f t="shared" ref="Q166:Q173" si="52">P166/P165</f>
        <v>0.84126984126984128</v>
      </c>
      <c r="R166" s="3">
        <f t="shared" ref="R166:R173" si="53">100%-Q166</f>
        <v>0.15873015873015872</v>
      </c>
    </row>
    <row r="167" spans="1:18" ht="12.75" customHeight="1">
      <c r="A167" s="29" t="s">
        <v>23</v>
      </c>
      <c r="D167" s="26">
        <v>42</v>
      </c>
      <c r="K167" s="31"/>
      <c r="L167" s="3"/>
      <c r="M167" s="3"/>
      <c r="N167" s="3"/>
      <c r="O167" s="3">
        <f>D167/C166</f>
        <v>0.79245283018867929</v>
      </c>
      <c r="P167" s="22">
        <v>49</v>
      </c>
      <c r="Q167" s="23">
        <f t="shared" si="52"/>
        <v>0.92452830188679247</v>
      </c>
      <c r="R167" s="3">
        <f t="shared" si="53"/>
        <v>7.547169811320753E-2</v>
      </c>
    </row>
    <row r="168" spans="1:18" ht="12.75" customHeight="1">
      <c r="A168" s="29" t="s">
        <v>48</v>
      </c>
      <c r="E168" s="26">
        <v>35</v>
      </c>
      <c r="K168" s="31"/>
      <c r="L168" s="3"/>
      <c r="M168" s="3"/>
      <c r="N168" s="3"/>
      <c r="O168" s="3">
        <f>E168/D167</f>
        <v>0.83333333333333337</v>
      </c>
      <c r="P168" s="22">
        <v>44</v>
      </c>
      <c r="Q168" s="23">
        <f t="shared" si="52"/>
        <v>0.89795918367346939</v>
      </c>
      <c r="R168" s="3">
        <f t="shared" si="53"/>
        <v>0.10204081632653061</v>
      </c>
    </row>
    <row r="169" spans="1:18" ht="12.75" customHeight="1">
      <c r="A169" s="29" t="s">
        <v>49</v>
      </c>
      <c r="F169" s="26">
        <v>31</v>
      </c>
      <c r="K169" s="31"/>
      <c r="L169" s="3"/>
      <c r="M169" s="3"/>
      <c r="N169" s="3"/>
      <c r="O169" s="3">
        <f>F169/E168</f>
        <v>0.88571428571428568</v>
      </c>
      <c r="P169" s="22">
        <v>43</v>
      </c>
      <c r="Q169" s="23">
        <f t="shared" si="52"/>
        <v>0.97727272727272729</v>
      </c>
      <c r="R169" s="3">
        <f t="shared" si="53"/>
        <v>2.2727272727272707E-2</v>
      </c>
    </row>
    <row r="170" spans="1:18" ht="12.75" customHeight="1">
      <c r="A170" s="29" t="s">
        <v>50</v>
      </c>
      <c r="G170" s="26">
        <v>27</v>
      </c>
      <c r="K170" s="31"/>
      <c r="L170" s="3"/>
      <c r="M170" s="3"/>
      <c r="N170" s="3"/>
      <c r="O170" s="3">
        <f>G170/F169</f>
        <v>0.87096774193548387</v>
      </c>
      <c r="P170" s="22">
        <v>41</v>
      </c>
      <c r="Q170" s="23">
        <f t="shared" si="52"/>
        <v>0.95348837209302328</v>
      </c>
      <c r="R170" s="3">
        <f t="shared" si="53"/>
        <v>4.6511627906976716E-2</v>
      </c>
    </row>
    <row r="171" spans="1:18" ht="12.75" customHeight="1">
      <c r="A171" s="29" t="s">
        <v>51</v>
      </c>
      <c r="H171" s="26">
        <v>25</v>
      </c>
      <c r="K171" s="31"/>
      <c r="L171" s="3"/>
      <c r="M171" s="3"/>
      <c r="N171" s="3"/>
      <c r="O171" s="3">
        <f>H171/G170</f>
        <v>0.92592592592592593</v>
      </c>
      <c r="P171" s="22">
        <v>39</v>
      </c>
      <c r="Q171" s="23">
        <f t="shared" si="52"/>
        <v>0.95121951219512191</v>
      </c>
      <c r="R171" s="3">
        <f t="shared" si="53"/>
        <v>4.8780487804878092E-2</v>
      </c>
    </row>
    <row r="172" spans="1:18" ht="12.75" customHeight="1">
      <c r="A172" s="29" t="s">
        <v>52</v>
      </c>
      <c r="I172" s="26">
        <v>22</v>
      </c>
      <c r="K172" s="31"/>
      <c r="L172" s="3"/>
      <c r="M172" s="3"/>
      <c r="N172" s="3"/>
      <c r="O172" s="3">
        <f>I172/H171</f>
        <v>0.88</v>
      </c>
      <c r="P172" s="22">
        <v>38</v>
      </c>
      <c r="Q172" s="23">
        <f t="shared" si="52"/>
        <v>0.97435897435897434</v>
      </c>
      <c r="R172" s="3">
        <f t="shared" si="53"/>
        <v>2.5641025641025661E-2</v>
      </c>
    </row>
    <row r="173" spans="1:18" ht="12.75" customHeight="1">
      <c r="A173" s="29" t="s">
        <v>53</v>
      </c>
      <c r="J173" s="26">
        <v>22</v>
      </c>
      <c r="K173" s="31">
        <v>15</v>
      </c>
      <c r="L173" s="3"/>
      <c r="M173" s="3"/>
      <c r="N173" s="3"/>
      <c r="O173" s="3">
        <f>J173/I172</f>
        <v>1</v>
      </c>
      <c r="P173" s="22">
        <v>38</v>
      </c>
      <c r="Q173" s="23">
        <f t="shared" si="52"/>
        <v>1</v>
      </c>
      <c r="R173" s="3">
        <f t="shared" si="53"/>
        <v>0</v>
      </c>
    </row>
    <row r="174" spans="1:18" ht="12.75" customHeight="1">
      <c r="A174" s="29" t="s">
        <v>54</v>
      </c>
      <c r="J174" s="26">
        <v>18</v>
      </c>
      <c r="K174" s="31">
        <v>13</v>
      </c>
      <c r="L174" s="3"/>
      <c r="M174" s="3"/>
      <c r="N174" s="3"/>
      <c r="O174" s="3"/>
      <c r="P174" s="22">
        <v>23</v>
      </c>
      <c r="Q174" s="23"/>
      <c r="R174" s="3"/>
    </row>
    <row r="175" spans="1:18" ht="12.75" customHeight="1">
      <c r="A175" s="29" t="s">
        <v>55</v>
      </c>
      <c r="J175" s="26">
        <v>8</v>
      </c>
      <c r="K175" s="31">
        <v>4</v>
      </c>
      <c r="L175" s="3"/>
      <c r="M175" s="3"/>
      <c r="N175" s="3"/>
      <c r="O175" s="3"/>
      <c r="P175" s="22">
        <v>10</v>
      </c>
      <c r="Q175" s="23"/>
      <c r="R175" s="3"/>
    </row>
    <row r="176" spans="1:18" ht="12.75" customHeight="1">
      <c r="A176" s="29" t="s">
        <v>56</v>
      </c>
      <c r="J176" s="26">
        <v>5</v>
      </c>
      <c r="K176" s="31">
        <v>4</v>
      </c>
      <c r="L176" s="3"/>
      <c r="M176" s="3"/>
      <c r="N176" s="3"/>
      <c r="O176" s="3"/>
      <c r="P176" s="22">
        <v>6</v>
      </c>
      <c r="Q176" s="23"/>
      <c r="R176" s="3"/>
    </row>
    <row r="177" spans="1:18" ht="12.75" customHeight="1">
      <c r="A177" s="29" t="s">
        <v>57</v>
      </c>
      <c r="J177" s="26">
        <v>1</v>
      </c>
      <c r="K177" s="31">
        <v>1</v>
      </c>
      <c r="L177" s="3"/>
      <c r="M177" s="3"/>
      <c r="N177" s="3"/>
      <c r="O177" s="3"/>
      <c r="P177" s="22">
        <v>1</v>
      </c>
      <c r="Q177" s="23"/>
      <c r="R177" s="3"/>
    </row>
    <row r="178" spans="1:18" ht="12.75" customHeight="1">
      <c r="K178" s="26">
        <f>SUM(K173:K177)</f>
        <v>37</v>
      </c>
      <c r="L178" s="3">
        <f>K173/B165</f>
        <v>0.23809523809523808</v>
      </c>
      <c r="M178" s="3">
        <f>K178/B165</f>
        <v>0.58730158730158732</v>
      </c>
      <c r="N178" s="3">
        <f>M178-L178</f>
        <v>0.34920634920634924</v>
      </c>
      <c r="O178" s="3"/>
    </row>
    <row r="179" spans="1:18" ht="12.75" customHeight="1">
      <c r="A179" s="40" t="s">
        <v>74</v>
      </c>
      <c r="L179" s="3"/>
      <c r="M179" s="3"/>
      <c r="O179" s="3"/>
    </row>
    <row r="180" spans="1:18" ht="25.5" customHeight="1">
      <c r="B180" s="302" t="s">
        <v>2</v>
      </c>
      <c r="C180" s="303"/>
      <c r="D180" s="303"/>
      <c r="E180" s="303"/>
      <c r="F180" s="303"/>
      <c r="G180" s="303"/>
      <c r="H180" s="303"/>
      <c r="I180" s="303"/>
      <c r="J180" s="303"/>
      <c r="L180" s="7" t="s">
        <v>3</v>
      </c>
      <c r="M180" s="7" t="s">
        <v>4</v>
      </c>
      <c r="N180" s="52" t="s">
        <v>5</v>
      </c>
      <c r="O180" s="7" t="s">
        <v>6</v>
      </c>
      <c r="P180" s="6" t="s">
        <v>7</v>
      </c>
      <c r="Q180" s="6" t="s">
        <v>8</v>
      </c>
      <c r="R180" s="7" t="s">
        <v>9</v>
      </c>
    </row>
    <row r="181" spans="1:18" ht="12.75" customHeight="1">
      <c r="A181" s="53" t="s">
        <v>10</v>
      </c>
      <c r="B181" s="54">
        <v>1</v>
      </c>
      <c r="C181" s="54">
        <v>2</v>
      </c>
      <c r="D181" s="54">
        <v>3</v>
      </c>
      <c r="E181" s="54">
        <v>4</v>
      </c>
      <c r="F181" s="54">
        <v>5</v>
      </c>
      <c r="G181" s="54">
        <v>6</v>
      </c>
      <c r="H181" s="54">
        <v>7</v>
      </c>
      <c r="I181" s="54">
        <v>8</v>
      </c>
      <c r="J181" s="54">
        <v>9</v>
      </c>
      <c r="K181" s="55" t="s">
        <v>11</v>
      </c>
      <c r="L181" s="3"/>
      <c r="M181" s="3"/>
      <c r="O181" s="3"/>
      <c r="P181" s="15"/>
      <c r="Q181" s="15"/>
      <c r="R181" s="3"/>
    </row>
    <row r="182" spans="1:18" ht="12.75" customHeight="1">
      <c r="A182" s="29" t="s">
        <v>22</v>
      </c>
      <c r="B182" s="26">
        <v>31</v>
      </c>
      <c r="K182" s="31"/>
      <c r="L182" s="3"/>
      <c r="M182" s="3"/>
      <c r="O182" s="3"/>
      <c r="P182" s="18">
        <f>B182</f>
        <v>31</v>
      </c>
      <c r="Q182" s="15"/>
      <c r="R182" s="3"/>
    </row>
    <row r="183" spans="1:18" ht="12.75" customHeight="1">
      <c r="A183" s="29" t="s">
        <v>23</v>
      </c>
      <c r="C183" s="26">
        <v>18</v>
      </c>
      <c r="K183" s="31"/>
      <c r="L183" s="3"/>
      <c r="M183" s="3"/>
      <c r="O183" s="3">
        <f>C183/B182</f>
        <v>0.58064516129032262</v>
      </c>
      <c r="P183" s="18">
        <v>18</v>
      </c>
      <c r="Q183" s="23">
        <f t="shared" ref="Q183:Q190" si="54">P183/P182</f>
        <v>0.58064516129032262</v>
      </c>
      <c r="R183" s="3">
        <f t="shared" ref="R183:R190" si="55">100%-Q183</f>
        <v>0.41935483870967738</v>
      </c>
    </row>
    <row r="184" spans="1:18" ht="12.75" customHeight="1">
      <c r="A184" s="29" t="s">
        <v>48</v>
      </c>
      <c r="D184" s="26">
        <v>10</v>
      </c>
      <c r="K184" s="31"/>
      <c r="L184" s="3"/>
      <c r="M184" s="3"/>
      <c r="N184" s="3"/>
      <c r="O184" s="3">
        <f>D184/C183</f>
        <v>0.55555555555555558</v>
      </c>
      <c r="P184" s="22">
        <v>17</v>
      </c>
      <c r="Q184" s="23">
        <f t="shared" si="54"/>
        <v>0.94444444444444442</v>
      </c>
      <c r="R184" s="3">
        <f t="shared" si="55"/>
        <v>5.555555555555558E-2</v>
      </c>
    </row>
    <row r="185" spans="1:18" ht="12.75" customHeight="1">
      <c r="A185" s="29" t="s">
        <v>49</v>
      </c>
      <c r="E185" s="26">
        <v>4</v>
      </c>
      <c r="K185" s="31"/>
      <c r="L185" s="3"/>
      <c r="M185" s="3"/>
      <c r="O185" s="3">
        <f>E185/D184</f>
        <v>0.4</v>
      </c>
      <c r="P185" s="18">
        <v>15</v>
      </c>
      <c r="Q185" s="23">
        <f t="shared" si="54"/>
        <v>0.88235294117647056</v>
      </c>
      <c r="R185" s="3">
        <f t="shared" si="55"/>
        <v>0.11764705882352944</v>
      </c>
    </row>
    <row r="186" spans="1:18" ht="12.75" customHeight="1">
      <c r="A186" s="29" t="s">
        <v>50</v>
      </c>
      <c r="F186" s="26">
        <v>4</v>
      </c>
      <c r="K186" s="31"/>
      <c r="L186" s="3"/>
      <c r="M186" s="3"/>
      <c r="O186" s="3">
        <f>F186/E185</f>
        <v>1</v>
      </c>
      <c r="P186" s="18">
        <v>14</v>
      </c>
      <c r="Q186" s="23">
        <f t="shared" si="54"/>
        <v>0.93333333333333335</v>
      </c>
      <c r="R186" s="3">
        <f t="shared" si="55"/>
        <v>6.6666666666666652E-2</v>
      </c>
    </row>
    <row r="187" spans="1:18" ht="12.75" customHeight="1">
      <c r="A187" s="29" t="s">
        <v>51</v>
      </c>
      <c r="G187" s="26">
        <v>4</v>
      </c>
      <c r="K187" s="31"/>
      <c r="L187" s="3"/>
      <c r="M187" s="3"/>
      <c r="O187" s="3">
        <f>G187/F186</f>
        <v>1</v>
      </c>
      <c r="P187" s="18">
        <v>12</v>
      </c>
      <c r="Q187" s="23">
        <f t="shared" si="54"/>
        <v>0.8571428571428571</v>
      </c>
      <c r="R187" s="3">
        <f t="shared" si="55"/>
        <v>0.1428571428571429</v>
      </c>
    </row>
    <row r="188" spans="1:18" ht="12.75" customHeight="1">
      <c r="A188" s="29" t="s">
        <v>52</v>
      </c>
      <c r="H188" s="26">
        <v>4</v>
      </c>
      <c r="K188" s="31"/>
      <c r="L188" s="3"/>
      <c r="M188" s="3"/>
      <c r="O188" s="3">
        <f>H188/G187</f>
        <v>1</v>
      </c>
      <c r="P188" s="18">
        <v>11</v>
      </c>
      <c r="Q188" s="23">
        <f t="shared" si="54"/>
        <v>0.91666666666666663</v>
      </c>
      <c r="R188" s="3">
        <f t="shared" si="55"/>
        <v>8.333333333333337E-2</v>
      </c>
    </row>
    <row r="189" spans="1:18" ht="12.75" customHeight="1">
      <c r="A189" s="29" t="s">
        <v>53</v>
      </c>
      <c r="I189" s="26">
        <v>4</v>
      </c>
      <c r="K189" s="31"/>
      <c r="L189" s="3"/>
      <c r="M189" s="3"/>
      <c r="O189" s="3">
        <f>I189/H188</f>
        <v>1</v>
      </c>
      <c r="P189" s="18">
        <v>11</v>
      </c>
      <c r="Q189" s="23">
        <f t="shared" si="54"/>
        <v>1</v>
      </c>
      <c r="R189" s="3">
        <f t="shared" si="55"/>
        <v>0</v>
      </c>
    </row>
    <row r="190" spans="1:18" ht="12.75" customHeight="1">
      <c r="A190" s="29" t="s">
        <v>54</v>
      </c>
      <c r="J190" s="26">
        <v>4</v>
      </c>
      <c r="K190" s="31">
        <v>4</v>
      </c>
      <c r="L190" s="3"/>
      <c r="M190" s="3"/>
      <c r="O190" s="3">
        <f>J190/I189</f>
        <v>1</v>
      </c>
      <c r="P190" s="18">
        <v>11</v>
      </c>
      <c r="Q190" s="23">
        <f t="shared" si="54"/>
        <v>1</v>
      </c>
      <c r="R190" s="3">
        <f t="shared" si="55"/>
        <v>0</v>
      </c>
    </row>
    <row r="191" spans="1:18" ht="12.75" customHeight="1">
      <c r="A191" s="29" t="s">
        <v>55</v>
      </c>
      <c r="J191" s="26">
        <v>7</v>
      </c>
      <c r="K191" s="31">
        <v>6</v>
      </c>
      <c r="L191" s="3"/>
      <c r="M191" s="3"/>
      <c r="O191" s="3"/>
      <c r="P191" s="18">
        <v>7</v>
      </c>
      <c r="Q191" s="23"/>
      <c r="R191" s="3"/>
    </row>
    <row r="192" spans="1:18" ht="12.75" customHeight="1">
      <c r="A192" s="29" t="s">
        <v>56</v>
      </c>
      <c r="J192" s="26">
        <v>1</v>
      </c>
      <c r="K192" s="31">
        <v>1</v>
      </c>
      <c r="L192" s="3"/>
      <c r="M192" s="3"/>
      <c r="O192" s="3"/>
      <c r="P192" s="18">
        <v>1</v>
      </c>
      <c r="Q192" s="23"/>
      <c r="R192" s="3"/>
    </row>
    <row r="193" spans="1:18" ht="12.75" customHeight="1">
      <c r="A193" s="29" t="s">
        <v>57</v>
      </c>
      <c r="K193" s="31"/>
      <c r="L193" s="3"/>
      <c r="M193" s="3"/>
      <c r="O193" s="3"/>
      <c r="P193" s="18"/>
      <c r="Q193" s="23"/>
      <c r="R193" s="3"/>
    </row>
    <row r="194" spans="1:18" ht="12.75" customHeight="1">
      <c r="A194" s="29"/>
      <c r="K194" s="26">
        <f>SUM(K190:K192)</f>
        <v>11</v>
      </c>
      <c r="L194" s="3">
        <f>K190/B182</f>
        <v>0.12903225806451613</v>
      </c>
      <c r="M194" s="3">
        <f>K194/B182</f>
        <v>0.35483870967741937</v>
      </c>
      <c r="N194" s="3">
        <f>M194-L194</f>
        <v>0.22580645161290325</v>
      </c>
      <c r="O194" s="3"/>
    </row>
    <row r="195" spans="1:18" ht="12.75" customHeight="1">
      <c r="A195" s="40" t="s">
        <v>75</v>
      </c>
      <c r="L195" s="3"/>
      <c r="M195" s="3"/>
      <c r="O195" s="3"/>
    </row>
    <row r="196" spans="1:18" ht="25.5" customHeight="1">
      <c r="B196" s="302" t="s">
        <v>2</v>
      </c>
      <c r="C196" s="303"/>
      <c r="D196" s="303"/>
      <c r="E196" s="303"/>
      <c r="F196" s="303"/>
      <c r="G196" s="303"/>
      <c r="H196" s="303"/>
      <c r="I196" s="303"/>
      <c r="J196" s="303"/>
      <c r="L196" s="7" t="s">
        <v>3</v>
      </c>
      <c r="M196" s="7" t="s">
        <v>4</v>
      </c>
      <c r="N196" s="52" t="s">
        <v>5</v>
      </c>
      <c r="O196" s="7" t="s">
        <v>6</v>
      </c>
      <c r="P196" s="6" t="s">
        <v>7</v>
      </c>
      <c r="Q196" s="6" t="s">
        <v>8</v>
      </c>
      <c r="R196" s="7" t="s">
        <v>9</v>
      </c>
    </row>
    <row r="197" spans="1:18" ht="12.75" customHeight="1">
      <c r="A197" s="53" t="s">
        <v>10</v>
      </c>
      <c r="B197" s="54">
        <v>1</v>
      </c>
      <c r="C197" s="54">
        <v>2</v>
      </c>
      <c r="D197" s="54">
        <v>3</v>
      </c>
      <c r="E197" s="54">
        <v>4</v>
      </c>
      <c r="F197" s="54">
        <v>5</v>
      </c>
      <c r="G197" s="54">
        <v>6</v>
      </c>
      <c r="H197" s="54">
        <v>7</v>
      </c>
      <c r="I197" s="54">
        <v>8</v>
      </c>
      <c r="J197" s="54">
        <v>9</v>
      </c>
      <c r="K197" s="55" t="s">
        <v>11</v>
      </c>
      <c r="L197" s="3"/>
      <c r="M197" s="3"/>
      <c r="O197" s="3"/>
      <c r="P197" s="15"/>
      <c r="Q197" s="15"/>
      <c r="R197" s="3"/>
    </row>
    <row r="198" spans="1:18" ht="12.75" customHeight="1">
      <c r="A198" s="29" t="s">
        <v>23</v>
      </c>
      <c r="B198" s="26">
        <v>53</v>
      </c>
      <c r="K198" s="31"/>
      <c r="L198" s="3"/>
      <c r="M198" s="3"/>
      <c r="O198" s="3"/>
      <c r="P198" s="18">
        <f>B198</f>
        <v>53</v>
      </c>
      <c r="Q198" s="15"/>
      <c r="R198" s="3"/>
    </row>
    <row r="199" spans="1:18" ht="12.75" customHeight="1">
      <c r="A199" s="29" t="s">
        <v>48</v>
      </c>
      <c r="C199" s="26">
        <v>35</v>
      </c>
      <c r="K199" s="31"/>
      <c r="L199" s="3"/>
      <c r="M199" s="3"/>
      <c r="N199" s="3"/>
      <c r="O199" s="3">
        <f>C199/B198</f>
        <v>0.660377358490566</v>
      </c>
      <c r="P199" s="22">
        <v>36</v>
      </c>
      <c r="Q199" s="23">
        <f t="shared" ref="Q199:Q206" si="56">P199/P198</f>
        <v>0.67924528301886788</v>
      </c>
      <c r="R199" s="3">
        <f t="shared" ref="R199:R206" si="57">100%-Q199</f>
        <v>0.32075471698113212</v>
      </c>
    </row>
    <row r="200" spans="1:18" ht="12.75" customHeight="1">
      <c r="A200" s="29" t="s">
        <v>49</v>
      </c>
      <c r="D200" s="26">
        <v>21</v>
      </c>
      <c r="K200" s="31"/>
      <c r="L200" s="3"/>
      <c r="M200" s="3"/>
      <c r="O200" s="3">
        <f>D200/C199</f>
        <v>0.6</v>
      </c>
      <c r="P200" s="22">
        <v>33</v>
      </c>
      <c r="Q200" s="23">
        <f t="shared" si="56"/>
        <v>0.91666666666666663</v>
      </c>
      <c r="R200" s="3">
        <f t="shared" si="57"/>
        <v>8.333333333333337E-2</v>
      </c>
    </row>
    <row r="201" spans="1:18" ht="12.75" customHeight="1">
      <c r="A201" s="29" t="s">
        <v>50</v>
      </c>
      <c r="E201" s="26">
        <v>20</v>
      </c>
      <c r="K201" s="31"/>
      <c r="L201" s="3"/>
      <c r="M201" s="3"/>
      <c r="O201" s="3">
        <f>E201/D200</f>
        <v>0.95238095238095233</v>
      </c>
      <c r="P201" s="22">
        <v>29</v>
      </c>
      <c r="Q201" s="23">
        <f t="shared" si="56"/>
        <v>0.87878787878787878</v>
      </c>
      <c r="R201" s="3">
        <f t="shared" si="57"/>
        <v>0.12121212121212122</v>
      </c>
    </row>
    <row r="202" spans="1:18" ht="12.75" customHeight="1">
      <c r="A202" s="29" t="s">
        <v>51</v>
      </c>
      <c r="F202" s="26">
        <v>19</v>
      </c>
      <c r="K202" s="31"/>
      <c r="L202" s="3"/>
      <c r="M202" s="3"/>
      <c r="O202" s="3">
        <f>F202/E201</f>
        <v>0.95</v>
      </c>
      <c r="P202" s="22">
        <v>22</v>
      </c>
      <c r="Q202" s="23">
        <f t="shared" si="56"/>
        <v>0.75862068965517238</v>
      </c>
      <c r="R202" s="3">
        <f t="shared" si="57"/>
        <v>0.24137931034482762</v>
      </c>
    </row>
    <row r="203" spans="1:18" ht="12.75" customHeight="1">
      <c r="A203" s="29" t="s">
        <v>52</v>
      </c>
      <c r="G203" s="26">
        <v>18</v>
      </c>
      <c r="K203" s="31"/>
      <c r="L203" s="3"/>
      <c r="M203" s="3"/>
      <c r="O203" s="3">
        <f>G203/F202</f>
        <v>0.94736842105263153</v>
      </c>
      <c r="P203" s="22">
        <v>19</v>
      </c>
      <c r="Q203" s="23">
        <f t="shared" si="56"/>
        <v>0.86363636363636365</v>
      </c>
      <c r="R203" s="3">
        <f t="shared" si="57"/>
        <v>0.13636363636363635</v>
      </c>
    </row>
    <row r="204" spans="1:18" ht="12.75" customHeight="1">
      <c r="A204" s="29" t="s">
        <v>53</v>
      </c>
      <c r="H204" s="26">
        <v>16</v>
      </c>
      <c r="K204" s="31"/>
      <c r="L204" s="3"/>
      <c r="M204" s="3"/>
      <c r="O204" s="3">
        <f>H204/G203</f>
        <v>0.88888888888888884</v>
      </c>
      <c r="P204" s="22">
        <v>16</v>
      </c>
      <c r="Q204" s="23">
        <f t="shared" si="56"/>
        <v>0.84210526315789469</v>
      </c>
      <c r="R204" s="3">
        <f t="shared" si="57"/>
        <v>0.15789473684210531</v>
      </c>
    </row>
    <row r="205" spans="1:18" ht="12.75" customHeight="1">
      <c r="A205" s="29" t="s">
        <v>54</v>
      </c>
      <c r="I205" s="26">
        <v>10</v>
      </c>
      <c r="K205" s="31"/>
      <c r="L205" s="3"/>
      <c r="M205" s="3"/>
      <c r="O205" s="3">
        <f>I205/H204</f>
        <v>0.625</v>
      </c>
      <c r="P205" s="22">
        <v>17</v>
      </c>
      <c r="Q205" s="23">
        <f t="shared" si="56"/>
        <v>1.0625</v>
      </c>
      <c r="R205" s="3">
        <f t="shared" si="57"/>
        <v>-6.25E-2</v>
      </c>
    </row>
    <row r="206" spans="1:18" ht="12.75" customHeight="1">
      <c r="A206" s="29" t="s">
        <v>55</v>
      </c>
      <c r="J206" s="26">
        <v>10</v>
      </c>
      <c r="K206" s="31">
        <v>11</v>
      </c>
      <c r="L206" s="3"/>
      <c r="M206" s="3"/>
      <c r="O206" s="3">
        <f>J206/I205</f>
        <v>1</v>
      </c>
      <c r="P206" s="22">
        <v>17</v>
      </c>
      <c r="Q206" s="23">
        <f t="shared" si="56"/>
        <v>1</v>
      </c>
      <c r="R206" s="3">
        <f t="shared" si="57"/>
        <v>0</v>
      </c>
    </row>
    <row r="207" spans="1:18" ht="12.75" customHeight="1">
      <c r="A207" s="29" t="s">
        <v>56</v>
      </c>
      <c r="J207" s="26">
        <v>5</v>
      </c>
      <c r="K207" s="31">
        <v>5</v>
      </c>
      <c r="L207" s="3"/>
      <c r="M207" s="3"/>
      <c r="O207" s="3"/>
      <c r="P207" s="22">
        <v>6</v>
      </c>
      <c r="Q207" s="23"/>
      <c r="R207" s="3"/>
    </row>
    <row r="208" spans="1:18" ht="12.75" customHeight="1">
      <c r="A208" s="29" t="s">
        <v>57</v>
      </c>
      <c r="J208" s="26">
        <v>1</v>
      </c>
      <c r="K208" s="31">
        <v>1</v>
      </c>
      <c r="L208" s="3"/>
      <c r="M208" s="3"/>
      <c r="O208" s="3"/>
      <c r="P208" s="22">
        <v>1</v>
      </c>
      <c r="Q208" s="23"/>
      <c r="R208" s="3"/>
    </row>
    <row r="209" spans="1:18" ht="12.75" customHeight="1">
      <c r="K209" s="26">
        <f>SUM(K206:K208)</f>
        <v>17</v>
      </c>
      <c r="L209" s="3">
        <f>K206/B198</f>
        <v>0.20754716981132076</v>
      </c>
      <c r="M209" s="3">
        <f>K209/B198</f>
        <v>0.32075471698113206</v>
      </c>
      <c r="N209" s="3">
        <f>M209-L209</f>
        <v>0.1132075471698113</v>
      </c>
      <c r="O209" s="3"/>
    </row>
    <row r="210" spans="1:18" ht="12.75" customHeight="1">
      <c r="A210" s="40" t="s">
        <v>77</v>
      </c>
      <c r="L210" s="3"/>
      <c r="M210" s="3"/>
      <c r="O210" s="3"/>
    </row>
    <row r="211" spans="1:18" ht="25.5" customHeight="1">
      <c r="B211" s="302" t="s">
        <v>2</v>
      </c>
      <c r="C211" s="303"/>
      <c r="D211" s="303"/>
      <c r="E211" s="303"/>
      <c r="F211" s="303"/>
      <c r="G211" s="303"/>
      <c r="H211" s="303"/>
      <c r="I211" s="303"/>
      <c r="J211" s="303"/>
      <c r="L211" s="7" t="s">
        <v>3</v>
      </c>
      <c r="M211" s="7" t="s">
        <v>4</v>
      </c>
      <c r="N211" s="52" t="s">
        <v>5</v>
      </c>
      <c r="O211" s="7" t="s">
        <v>6</v>
      </c>
      <c r="P211" s="6" t="s">
        <v>7</v>
      </c>
      <c r="Q211" s="6" t="s">
        <v>8</v>
      </c>
      <c r="R211" s="7" t="s">
        <v>9</v>
      </c>
    </row>
    <row r="212" spans="1:18" ht="12.75" customHeight="1">
      <c r="A212" s="53" t="s">
        <v>10</v>
      </c>
      <c r="B212" s="54">
        <v>1</v>
      </c>
      <c r="C212" s="54">
        <v>2</v>
      </c>
      <c r="D212" s="54">
        <v>3</v>
      </c>
      <c r="E212" s="54">
        <v>4</v>
      </c>
      <c r="F212" s="54">
        <v>5</v>
      </c>
      <c r="G212" s="54">
        <v>6</v>
      </c>
      <c r="H212" s="54">
        <v>7</v>
      </c>
      <c r="I212" s="54">
        <v>8</v>
      </c>
      <c r="J212" s="54">
        <v>9</v>
      </c>
      <c r="K212" s="55" t="s">
        <v>11</v>
      </c>
      <c r="L212" s="3"/>
      <c r="M212" s="3"/>
      <c r="O212" s="3"/>
      <c r="P212" s="15"/>
      <c r="Q212" s="15"/>
      <c r="R212" s="3"/>
    </row>
    <row r="213" spans="1:18" ht="12.75" customHeight="1">
      <c r="A213" s="29" t="s">
        <v>48</v>
      </c>
      <c r="B213" s="26">
        <v>31</v>
      </c>
      <c r="K213" s="31"/>
      <c r="L213" s="3"/>
      <c r="M213" s="3"/>
      <c r="O213" s="3"/>
      <c r="P213" s="18">
        <f>B213</f>
        <v>31</v>
      </c>
      <c r="Q213" s="15"/>
      <c r="R213" s="3"/>
    </row>
    <row r="214" spans="1:18" ht="12.75" customHeight="1">
      <c r="A214" s="29" t="s">
        <v>49</v>
      </c>
      <c r="C214" s="26">
        <v>27</v>
      </c>
      <c r="K214" s="31"/>
      <c r="L214" s="3"/>
      <c r="M214" s="3"/>
      <c r="N214" s="3"/>
      <c r="O214" s="3">
        <f>C214/B213</f>
        <v>0.87096774193548387</v>
      </c>
      <c r="P214" s="22">
        <v>27</v>
      </c>
      <c r="Q214" s="23">
        <f t="shared" ref="Q214:Q221" si="58">P214/P213</f>
        <v>0.87096774193548387</v>
      </c>
      <c r="R214" s="3">
        <f t="shared" ref="R214:R221" si="59">100%-Q214</f>
        <v>0.12903225806451613</v>
      </c>
    </row>
    <row r="215" spans="1:18" ht="12.75" customHeight="1">
      <c r="A215" s="29" t="s">
        <v>50</v>
      </c>
      <c r="D215" s="26">
        <v>17</v>
      </c>
      <c r="K215" s="31"/>
      <c r="L215" s="3"/>
      <c r="M215" s="3"/>
      <c r="O215" s="3">
        <f>D215/C214</f>
        <v>0.62962962962962965</v>
      </c>
      <c r="P215" s="22">
        <v>27</v>
      </c>
      <c r="Q215" s="23">
        <f t="shared" si="58"/>
        <v>1</v>
      </c>
      <c r="R215" s="3">
        <f t="shared" si="59"/>
        <v>0</v>
      </c>
    </row>
    <row r="216" spans="1:18" ht="12.75" customHeight="1">
      <c r="A216" s="29" t="s">
        <v>51</v>
      </c>
      <c r="E216" s="26">
        <v>12</v>
      </c>
      <c r="K216" s="31"/>
      <c r="L216" s="3"/>
      <c r="M216" s="3"/>
      <c r="O216" s="3">
        <f>E216/D215</f>
        <v>0.70588235294117652</v>
      </c>
      <c r="P216" s="22">
        <v>20</v>
      </c>
      <c r="Q216" s="23">
        <f t="shared" si="58"/>
        <v>0.7407407407407407</v>
      </c>
      <c r="R216" s="3">
        <f t="shared" si="59"/>
        <v>0.2592592592592593</v>
      </c>
    </row>
    <row r="217" spans="1:18" ht="12.75" customHeight="1">
      <c r="A217" s="29" t="s">
        <v>52</v>
      </c>
      <c r="F217" s="26">
        <v>10</v>
      </c>
      <c r="K217" s="31"/>
      <c r="L217" s="3"/>
      <c r="M217" s="3"/>
      <c r="O217" s="3">
        <f>F217/E216</f>
        <v>0.83333333333333337</v>
      </c>
      <c r="P217" s="22">
        <v>16</v>
      </c>
      <c r="Q217" s="23">
        <f t="shared" si="58"/>
        <v>0.8</v>
      </c>
      <c r="R217" s="3">
        <f t="shared" si="59"/>
        <v>0.19999999999999996</v>
      </c>
    </row>
    <row r="218" spans="1:18" ht="12.75" customHeight="1">
      <c r="A218" s="29" t="s">
        <v>53</v>
      </c>
      <c r="G218" s="26">
        <v>9</v>
      </c>
      <c r="K218" s="31"/>
      <c r="L218" s="3"/>
      <c r="M218" s="3"/>
      <c r="O218" s="3">
        <f>G218/F217</f>
        <v>0.9</v>
      </c>
      <c r="P218" s="22">
        <v>14</v>
      </c>
      <c r="Q218" s="23">
        <f t="shared" si="58"/>
        <v>0.875</v>
      </c>
      <c r="R218" s="3">
        <f t="shared" si="59"/>
        <v>0.125</v>
      </c>
    </row>
    <row r="219" spans="1:18" ht="12.75" customHeight="1">
      <c r="A219" s="29" t="s">
        <v>54</v>
      </c>
      <c r="H219" s="26">
        <v>9</v>
      </c>
      <c r="K219" s="31"/>
      <c r="L219" s="3"/>
      <c r="M219" s="3"/>
      <c r="O219" s="3">
        <f>H219/G218</f>
        <v>1</v>
      </c>
      <c r="P219" s="22">
        <v>14</v>
      </c>
      <c r="Q219" s="23">
        <f t="shared" si="58"/>
        <v>1</v>
      </c>
      <c r="R219" s="3">
        <f t="shared" si="59"/>
        <v>0</v>
      </c>
    </row>
    <row r="220" spans="1:18" ht="12.75" customHeight="1">
      <c r="A220" s="29" t="s">
        <v>55</v>
      </c>
      <c r="I220" s="26">
        <v>9</v>
      </c>
      <c r="K220" s="31"/>
      <c r="L220" s="3"/>
      <c r="M220" s="3"/>
      <c r="O220" s="3">
        <f>I220/H219</f>
        <v>1</v>
      </c>
      <c r="P220" s="22">
        <v>14</v>
      </c>
      <c r="Q220" s="23">
        <f t="shared" si="58"/>
        <v>1</v>
      </c>
      <c r="R220" s="3">
        <f t="shared" si="59"/>
        <v>0</v>
      </c>
    </row>
    <row r="221" spans="1:18" ht="12.75" customHeight="1">
      <c r="A221" s="29" t="s">
        <v>56</v>
      </c>
      <c r="J221" s="26">
        <v>9</v>
      </c>
      <c r="K221" s="31">
        <v>7</v>
      </c>
      <c r="L221" s="3"/>
      <c r="M221" s="3"/>
      <c r="O221" s="3">
        <f>J221/I220</f>
        <v>1</v>
      </c>
      <c r="P221" s="22">
        <v>13</v>
      </c>
      <c r="Q221" s="23">
        <f t="shared" si="58"/>
        <v>0.9285714285714286</v>
      </c>
      <c r="R221" s="3">
        <f t="shared" si="59"/>
        <v>7.1428571428571397E-2</v>
      </c>
    </row>
    <row r="222" spans="1:18" ht="12.75" customHeight="1">
      <c r="A222" s="29" t="s">
        <v>57</v>
      </c>
      <c r="J222" s="26">
        <v>4</v>
      </c>
      <c r="K222" s="31">
        <v>3</v>
      </c>
      <c r="L222" s="3"/>
      <c r="M222" s="3"/>
      <c r="O222" s="3"/>
      <c r="P222" s="22">
        <v>6</v>
      </c>
      <c r="Q222" s="23"/>
      <c r="R222" s="3"/>
    </row>
    <row r="223" spans="1:18" ht="12.75" customHeight="1">
      <c r="A223" s="29" t="s">
        <v>69</v>
      </c>
      <c r="J223" s="26">
        <v>1</v>
      </c>
      <c r="K223" s="31">
        <v>1</v>
      </c>
      <c r="L223" s="3"/>
      <c r="M223" s="3"/>
      <c r="O223" s="3"/>
      <c r="P223" s="22">
        <v>2</v>
      </c>
      <c r="Q223" s="23"/>
      <c r="R223" s="3"/>
    </row>
    <row r="224" spans="1:18" ht="12.75" customHeight="1">
      <c r="K224" s="26">
        <f>SUM(K221:K223)</f>
        <v>11</v>
      </c>
      <c r="L224" s="3">
        <f>K221/B213</f>
        <v>0.22580645161290322</v>
      </c>
      <c r="M224" s="3">
        <f>K224/B213</f>
        <v>0.35483870967741937</v>
      </c>
      <c r="N224" s="3">
        <f>M224-L224</f>
        <v>0.12903225806451615</v>
      </c>
      <c r="O224" s="3"/>
    </row>
    <row r="225" spans="1:18" ht="12.75" customHeight="1">
      <c r="A225" s="40" t="s">
        <v>78</v>
      </c>
      <c r="L225" s="3"/>
      <c r="M225" s="3"/>
      <c r="O225" s="3"/>
    </row>
    <row r="226" spans="1:18" ht="25.5" customHeight="1">
      <c r="B226" s="302" t="s">
        <v>2</v>
      </c>
      <c r="C226" s="303"/>
      <c r="D226" s="303"/>
      <c r="E226" s="303"/>
      <c r="F226" s="303"/>
      <c r="G226" s="303"/>
      <c r="H226" s="303"/>
      <c r="I226" s="303"/>
      <c r="J226" s="303"/>
      <c r="L226" s="7" t="s">
        <v>3</v>
      </c>
      <c r="M226" s="7" t="s">
        <v>4</v>
      </c>
      <c r="N226" s="52" t="s">
        <v>5</v>
      </c>
      <c r="O226" s="7" t="s">
        <v>6</v>
      </c>
      <c r="P226" s="6" t="s">
        <v>7</v>
      </c>
      <c r="Q226" s="6" t="s">
        <v>8</v>
      </c>
      <c r="R226" s="7" t="s">
        <v>9</v>
      </c>
    </row>
    <row r="227" spans="1:18" ht="12.75" customHeight="1">
      <c r="A227" s="53" t="s">
        <v>10</v>
      </c>
      <c r="B227" s="54">
        <v>1</v>
      </c>
      <c r="C227" s="54">
        <v>2</v>
      </c>
      <c r="D227" s="54">
        <v>3</v>
      </c>
      <c r="E227" s="54">
        <v>4</v>
      </c>
      <c r="F227" s="54">
        <v>5</v>
      </c>
      <c r="G227" s="54">
        <v>6</v>
      </c>
      <c r="H227" s="54">
        <v>7</v>
      </c>
      <c r="I227" s="54">
        <v>8</v>
      </c>
      <c r="J227" s="54">
        <v>9</v>
      </c>
      <c r="K227" s="55" t="s">
        <v>11</v>
      </c>
      <c r="L227" s="3"/>
      <c r="M227" s="3"/>
      <c r="O227" s="3"/>
      <c r="P227" s="15"/>
      <c r="Q227" s="15"/>
      <c r="R227" s="3"/>
    </row>
    <row r="228" spans="1:18" ht="12.75" customHeight="1">
      <c r="A228" s="29" t="s">
        <v>49</v>
      </c>
      <c r="B228" s="26">
        <v>65</v>
      </c>
      <c r="K228" s="31"/>
      <c r="L228" s="3"/>
      <c r="M228" s="3"/>
      <c r="O228" s="3"/>
      <c r="P228" s="18">
        <f>B228</f>
        <v>65</v>
      </c>
      <c r="Q228" s="15"/>
      <c r="R228" s="3"/>
    </row>
    <row r="229" spans="1:18" ht="12.75" customHeight="1">
      <c r="A229" s="29" t="s">
        <v>50</v>
      </c>
      <c r="C229" s="26">
        <v>53</v>
      </c>
      <c r="K229" s="31"/>
      <c r="L229" s="3"/>
      <c r="M229" s="3"/>
      <c r="N229" s="3"/>
      <c r="O229" s="3">
        <f>C229/B228</f>
        <v>0.81538461538461537</v>
      </c>
      <c r="P229" s="22">
        <v>53</v>
      </c>
      <c r="Q229" s="23">
        <f t="shared" ref="Q229:Q236" si="60">P229/P228</f>
        <v>0.81538461538461537</v>
      </c>
      <c r="R229" s="3">
        <f t="shared" ref="R229:R236" si="61">100%-Q229</f>
        <v>0.18461538461538463</v>
      </c>
    </row>
    <row r="230" spans="1:18" ht="12.75" customHeight="1">
      <c r="A230" s="29" t="s">
        <v>51</v>
      </c>
      <c r="D230" s="26">
        <v>43</v>
      </c>
      <c r="K230" s="31"/>
      <c r="L230" s="3"/>
      <c r="M230" s="3"/>
      <c r="O230" s="3">
        <f>D230/C229</f>
        <v>0.81132075471698117</v>
      </c>
      <c r="P230" s="22">
        <v>47</v>
      </c>
      <c r="Q230" s="23">
        <f t="shared" si="60"/>
        <v>0.8867924528301887</v>
      </c>
      <c r="R230" s="3">
        <f t="shared" si="61"/>
        <v>0.1132075471698113</v>
      </c>
    </row>
    <row r="231" spans="1:18" ht="12.75" customHeight="1">
      <c r="A231" s="29" t="s">
        <v>52</v>
      </c>
      <c r="E231" s="26">
        <v>35</v>
      </c>
      <c r="K231" s="31"/>
      <c r="L231" s="3"/>
      <c r="M231" s="3"/>
      <c r="O231" s="3">
        <f>E231/D230</f>
        <v>0.81395348837209303</v>
      </c>
      <c r="P231" s="22">
        <v>45</v>
      </c>
      <c r="Q231" s="23">
        <f t="shared" si="60"/>
        <v>0.95744680851063835</v>
      </c>
      <c r="R231" s="3">
        <f t="shared" si="61"/>
        <v>4.2553191489361653E-2</v>
      </c>
    </row>
    <row r="232" spans="1:18" ht="12.75" customHeight="1">
      <c r="A232" s="29" t="s">
        <v>53</v>
      </c>
      <c r="F232" s="26">
        <v>33</v>
      </c>
      <c r="K232" s="31"/>
      <c r="L232" s="3"/>
      <c r="M232" s="3"/>
      <c r="O232" s="3">
        <f>F232/E231</f>
        <v>0.94285714285714284</v>
      </c>
      <c r="P232" s="22">
        <v>41</v>
      </c>
      <c r="Q232" s="23">
        <f t="shared" si="60"/>
        <v>0.91111111111111109</v>
      </c>
      <c r="R232" s="3">
        <f t="shared" si="61"/>
        <v>8.8888888888888906E-2</v>
      </c>
    </row>
    <row r="233" spans="1:18" ht="12.75" customHeight="1">
      <c r="A233" s="29" t="s">
        <v>54</v>
      </c>
      <c r="G233" s="26">
        <v>31</v>
      </c>
      <c r="K233" s="31"/>
      <c r="L233" s="3"/>
      <c r="M233" s="3"/>
      <c r="O233" s="3">
        <f>G233/F232</f>
        <v>0.93939393939393945</v>
      </c>
      <c r="P233" s="22">
        <v>40</v>
      </c>
      <c r="Q233" s="23">
        <f t="shared" si="60"/>
        <v>0.97560975609756095</v>
      </c>
      <c r="R233" s="3">
        <f t="shared" si="61"/>
        <v>2.4390243902439046E-2</v>
      </c>
    </row>
    <row r="234" spans="1:18" ht="12.75" customHeight="1">
      <c r="A234" s="29" t="s">
        <v>55</v>
      </c>
      <c r="H234" s="26">
        <v>30</v>
      </c>
      <c r="K234" s="31"/>
      <c r="L234" s="3"/>
      <c r="M234" s="3"/>
      <c r="O234" s="3">
        <f>H234/G233</f>
        <v>0.967741935483871</v>
      </c>
      <c r="P234" s="22">
        <v>40</v>
      </c>
      <c r="Q234" s="23">
        <f t="shared" si="60"/>
        <v>1</v>
      </c>
      <c r="R234" s="3">
        <f t="shared" si="61"/>
        <v>0</v>
      </c>
    </row>
    <row r="235" spans="1:18" ht="12.75" customHeight="1">
      <c r="A235" s="29" t="s">
        <v>56</v>
      </c>
      <c r="I235" s="26">
        <v>30</v>
      </c>
      <c r="K235" s="31"/>
      <c r="L235" s="3"/>
      <c r="M235" s="3"/>
      <c r="O235" s="3">
        <f>I235/H234</f>
        <v>1</v>
      </c>
      <c r="P235" s="22">
        <v>39</v>
      </c>
      <c r="Q235" s="23">
        <f t="shared" si="60"/>
        <v>0.97499999999999998</v>
      </c>
      <c r="R235" s="3">
        <f t="shared" si="61"/>
        <v>2.5000000000000022E-2</v>
      </c>
    </row>
    <row r="236" spans="1:18" ht="12.75" customHeight="1">
      <c r="A236" s="29" t="s">
        <v>57</v>
      </c>
      <c r="J236" s="26">
        <v>30</v>
      </c>
      <c r="K236" s="31">
        <v>20</v>
      </c>
      <c r="L236" s="3"/>
      <c r="M236" s="3"/>
      <c r="O236" s="3">
        <f>J236/I235</f>
        <v>1</v>
      </c>
      <c r="P236" s="22">
        <v>39</v>
      </c>
      <c r="Q236" s="23">
        <f t="shared" si="60"/>
        <v>1</v>
      </c>
      <c r="R236" s="3">
        <f t="shared" si="61"/>
        <v>0</v>
      </c>
    </row>
    <row r="237" spans="1:18" ht="12.75" customHeight="1">
      <c r="A237" s="29" t="s">
        <v>69</v>
      </c>
      <c r="J237" s="26">
        <v>10</v>
      </c>
      <c r="K237" s="31">
        <v>6</v>
      </c>
      <c r="L237" s="3"/>
      <c r="M237" s="3"/>
      <c r="O237" s="3"/>
      <c r="P237" s="22">
        <v>15</v>
      </c>
      <c r="Q237" s="23"/>
      <c r="R237" s="3"/>
    </row>
    <row r="238" spans="1:18" ht="12.75" customHeight="1">
      <c r="A238" s="29" t="s">
        <v>70</v>
      </c>
      <c r="J238" s="26">
        <v>7</v>
      </c>
      <c r="K238" s="31">
        <v>5</v>
      </c>
      <c r="L238" s="3"/>
      <c r="M238" s="3"/>
      <c r="O238" s="3"/>
      <c r="P238" s="22">
        <v>9</v>
      </c>
      <c r="Q238" s="23"/>
      <c r="R238" s="3"/>
    </row>
    <row r="239" spans="1:18" ht="12.75" customHeight="1">
      <c r="A239" s="29" t="s">
        <v>73</v>
      </c>
      <c r="J239" s="26">
        <v>4</v>
      </c>
      <c r="K239" s="31">
        <v>2</v>
      </c>
      <c r="L239" s="3"/>
      <c r="M239" s="3"/>
      <c r="O239" s="3"/>
      <c r="P239" s="22">
        <v>4</v>
      </c>
      <c r="Q239" s="23"/>
      <c r="R239" s="3"/>
    </row>
    <row r="240" spans="1:18" ht="12.75" customHeight="1">
      <c r="A240" s="29" t="s">
        <v>76</v>
      </c>
      <c r="J240" s="26">
        <v>2</v>
      </c>
      <c r="K240" s="31">
        <v>1</v>
      </c>
      <c r="L240" s="3"/>
      <c r="M240" s="3"/>
      <c r="O240" s="3"/>
      <c r="P240" s="22">
        <v>2</v>
      </c>
      <c r="Q240" s="23"/>
      <c r="R240" s="3"/>
    </row>
    <row r="241" spans="1:18" ht="12.75" customHeight="1">
      <c r="A241" s="29" t="s">
        <v>80</v>
      </c>
      <c r="J241" s="26">
        <v>1</v>
      </c>
      <c r="K241" s="31"/>
      <c r="L241" s="3"/>
      <c r="M241" s="3"/>
      <c r="O241" s="3"/>
      <c r="P241" s="22">
        <v>1</v>
      </c>
      <c r="Q241" s="23"/>
      <c r="R241" s="3"/>
    </row>
    <row r="242" spans="1:18" ht="12.75" customHeight="1">
      <c r="A242" s="29" t="s">
        <v>84</v>
      </c>
      <c r="J242" s="26">
        <v>1</v>
      </c>
      <c r="K242" s="31">
        <v>1</v>
      </c>
      <c r="L242" s="3"/>
      <c r="M242" s="3"/>
      <c r="O242" s="3"/>
      <c r="P242" s="22">
        <v>1</v>
      </c>
      <c r="Q242" s="23"/>
      <c r="R242" s="3"/>
    </row>
    <row r="243" spans="1:18" ht="12.75" customHeight="1">
      <c r="K243" s="26">
        <f>SUM(K236:K242)</f>
        <v>35</v>
      </c>
      <c r="L243" s="3">
        <f>K236/B228</f>
        <v>0.30769230769230771</v>
      </c>
      <c r="M243" s="3">
        <f>K243/B228</f>
        <v>0.53846153846153844</v>
      </c>
      <c r="N243" s="3">
        <f>M243-L243</f>
        <v>0.23076923076923073</v>
      </c>
      <c r="O243" s="3"/>
    </row>
    <row r="244" spans="1:18" ht="12.75" customHeight="1">
      <c r="A244" s="40" t="s">
        <v>79</v>
      </c>
      <c r="L244" s="3"/>
      <c r="M244" s="3"/>
      <c r="O244" s="3"/>
    </row>
    <row r="245" spans="1:18" ht="25.5" customHeight="1">
      <c r="B245" s="302" t="s">
        <v>2</v>
      </c>
      <c r="C245" s="303"/>
      <c r="D245" s="303"/>
      <c r="E245" s="303"/>
      <c r="F245" s="303"/>
      <c r="G245" s="303"/>
      <c r="H245" s="303"/>
      <c r="I245" s="303"/>
      <c r="J245" s="303"/>
      <c r="L245" s="7" t="s">
        <v>3</v>
      </c>
      <c r="M245" s="7" t="s">
        <v>4</v>
      </c>
      <c r="N245" s="52" t="s">
        <v>5</v>
      </c>
      <c r="O245" s="7" t="s">
        <v>6</v>
      </c>
      <c r="P245" s="6" t="s">
        <v>7</v>
      </c>
      <c r="Q245" s="6" t="s">
        <v>8</v>
      </c>
      <c r="R245" s="7" t="s">
        <v>9</v>
      </c>
    </row>
    <row r="246" spans="1:18" ht="12.75" customHeight="1">
      <c r="A246" s="53" t="s">
        <v>10</v>
      </c>
      <c r="B246" s="54">
        <v>1</v>
      </c>
      <c r="C246" s="54">
        <v>2</v>
      </c>
      <c r="D246" s="54">
        <v>3</v>
      </c>
      <c r="E246" s="54">
        <v>4</v>
      </c>
      <c r="F246" s="54">
        <v>5</v>
      </c>
      <c r="G246" s="54">
        <v>6</v>
      </c>
      <c r="H246" s="54">
        <v>7</v>
      </c>
      <c r="I246" s="54">
        <v>8</v>
      </c>
      <c r="J246" s="54">
        <v>9</v>
      </c>
      <c r="K246" s="55" t="s">
        <v>11</v>
      </c>
      <c r="L246" s="3"/>
      <c r="M246" s="3"/>
      <c r="O246" s="3"/>
      <c r="P246" s="15"/>
      <c r="Q246" s="15"/>
      <c r="R246" s="3"/>
    </row>
    <row r="247" spans="1:18" ht="12.75" customHeight="1">
      <c r="A247" s="29" t="s">
        <v>50</v>
      </c>
      <c r="B247" s="26">
        <v>32</v>
      </c>
      <c r="K247" s="31"/>
      <c r="L247" s="3"/>
      <c r="M247" s="3"/>
      <c r="O247" s="3"/>
      <c r="P247" s="18">
        <f>B247</f>
        <v>32</v>
      </c>
      <c r="Q247" s="15"/>
      <c r="R247" s="3"/>
    </row>
    <row r="248" spans="1:18" ht="12.75" customHeight="1">
      <c r="A248" s="29" t="s">
        <v>51</v>
      </c>
      <c r="C248" s="26">
        <v>28</v>
      </c>
      <c r="K248" s="31"/>
      <c r="L248" s="3"/>
      <c r="M248" s="3"/>
      <c r="N248" s="3"/>
      <c r="O248" s="3">
        <f>C248/B247</f>
        <v>0.875</v>
      </c>
      <c r="P248" s="22">
        <v>28</v>
      </c>
      <c r="Q248" s="23">
        <f t="shared" ref="Q248:Q255" si="62">P248/P247</f>
        <v>0.875</v>
      </c>
      <c r="R248" s="3">
        <f t="shared" ref="R248:R255" si="63">100%-Q248</f>
        <v>0.125</v>
      </c>
    </row>
    <row r="249" spans="1:18" ht="12.75" customHeight="1">
      <c r="A249" s="29" t="s">
        <v>52</v>
      </c>
      <c r="D249" s="26">
        <v>22</v>
      </c>
      <c r="K249" s="31"/>
      <c r="L249" s="3"/>
      <c r="M249" s="3"/>
      <c r="O249" s="3">
        <f>D249/C248</f>
        <v>0.7857142857142857</v>
      </c>
      <c r="P249" s="22">
        <v>27</v>
      </c>
      <c r="Q249" s="23">
        <f t="shared" si="62"/>
        <v>0.9642857142857143</v>
      </c>
      <c r="R249" s="3">
        <f t="shared" si="63"/>
        <v>3.5714285714285698E-2</v>
      </c>
    </row>
    <row r="250" spans="1:18" ht="12.75" customHeight="1">
      <c r="A250" s="29" t="s">
        <v>53</v>
      </c>
      <c r="E250" s="26">
        <v>17</v>
      </c>
      <c r="K250" s="31"/>
      <c r="L250" s="3"/>
      <c r="M250" s="3"/>
      <c r="O250" s="3">
        <f>E250/D249</f>
        <v>0.77272727272727271</v>
      </c>
      <c r="P250" s="22">
        <v>23</v>
      </c>
      <c r="Q250" s="23">
        <f t="shared" si="62"/>
        <v>0.85185185185185186</v>
      </c>
      <c r="R250" s="3">
        <f t="shared" si="63"/>
        <v>0.14814814814814814</v>
      </c>
    </row>
    <row r="251" spans="1:18" ht="12.75" customHeight="1">
      <c r="A251" s="29" t="s">
        <v>54</v>
      </c>
      <c r="F251" s="26">
        <v>15</v>
      </c>
      <c r="K251" s="31"/>
      <c r="L251" s="3"/>
      <c r="M251" s="3"/>
      <c r="O251" s="3">
        <f>F251/E250</f>
        <v>0.88235294117647056</v>
      </c>
      <c r="P251" s="22">
        <v>21</v>
      </c>
      <c r="Q251" s="23">
        <f t="shared" si="62"/>
        <v>0.91304347826086951</v>
      </c>
      <c r="R251" s="3">
        <f t="shared" si="63"/>
        <v>8.6956521739130488E-2</v>
      </c>
    </row>
    <row r="252" spans="1:18" ht="12.75" customHeight="1">
      <c r="A252" s="29" t="s">
        <v>55</v>
      </c>
      <c r="G252" s="26">
        <v>15</v>
      </c>
      <c r="K252" s="31"/>
      <c r="L252" s="3"/>
      <c r="M252" s="3"/>
      <c r="O252" s="3">
        <f>G252/F251</f>
        <v>1</v>
      </c>
      <c r="P252" s="22">
        <v>21</v>
      </c>
      <c r="Q252" s="23">
        <f t="shared" si="62"/>
        <v>1</v>
      </c>
      <c r="R252" s="3">
        <f t="shared" si="63"/>
        <v>0</v>
      </c>
    </row>
    <row r="253" spans="1:18" ht="12.75" customHeight="1">
      <c r="A253" s="29" t="s">
        <v>56</v>
      </c>
      <c r="H253" s="26">
        <v>14</v>
      </c>
      <c r="K253" s="31"/>
      <c r="L253" s="3"/>
      <c r="M253" s="3"/>
      <c r="O253" s="3">
        <f>H253/G252</f>
        <v>0.93333333333333335</v>
      </c>
      <c r="P253" s="22">
        <v>20</v>
      </c>
      <c r="Q253" s="23">
        <f t="shared" si="62"/>
        <v>0.95238095238095233</v>
      </c>
      <c r="R253" s="3">
        <f t="shared" si="63"/>
        <v>4.7619047619047672E-2</v>
      </c>
    </row>
    <row r="254" spans="1:18" ht="12.75" customHeight="1">
      <c r="A254" s="29" t="s">
        <v>57</v>
      </c>
      <c r="I254" s="26">
        <v>14</v>
      </c>
      <c r="K254" s="31"/>
      <c r="L254" s="3"/>
      <c r="M254" s="3"/>
      <c r="O254" s="3">
        <f>I254/H253</f>
        <v>1</v>
      </c>
      <c r="P254" s="22">
        <v>19</v>
      </c>
      <c r="Q254" s="23">
        <f t="shared" si="62"/>
        <v>0.95</v>
      </c>
      <c r="R254" s="3">
        <f t="shared" si="63"/>
        <v>5.0000000000000044E-2</v>
      </c>
    </row>
    <row r="255" spans="1:18" ht="12.75" customHeight="1">
      <c r="A255" s="29" t="s">
        <v>69</v>
      </c>
      <c r="J255" s="26">
        <v>14</v>
      </c>
      <c r="K255" s="31">
        <v>10</v>
      </c>
      <c r="L255" s="3"/>
      <c r="M255" s="3"/>
      <c r="O255" s="3">
        <f>J255/I254</f>
        <v>1</v>
      </c>
      <c r="P255" s="22">
        <v>18</v>
      </c>
      <c r="Q255" s="23">
        <f t="shared" si="62"/>
        <v>0.94736842105263153</v>
      </c>
      <c r="R255" s="3">
        <f t="shared" si="63"/>
        <v>5.2631578947368474E-2</v>
      </c>
    </row>
    <row r="256" spans="1:18" ht="12.75" customHeight="1">
      <c r="A256" s="29" t="s">
        <v>70</v>
      </c>
      <c r="J256" s="26">
        <v>8</v>
      </c>
      <c r="K256" s="31">
        <v>5</v>
      </c>
      <c r="L256" s="3"/>
      <c r="M256" s="3"/>
      <c r="O256" s="3"/>
      <c r="P256" s="22">
        <v>8</v>
      </c>
      <c r="Q256" s="23"/>
      <c r="R256" s="3"/>
    </row>
    <row r="257" spans="1:18" ht="12.75" customHeight="1">
      <c r="A257" s="29" t="s">
        <v>73</v>
      </c>
      <c r="J257" s="26">
        <v>3</v>
      </c>
      <c r="K257" s="31">
        <v>3</v>
      </c>
      <c r="L257" s="3"/>
      <c r="M257" s="3"/>
      <c r="O257" s="3"/>
      <c r="P257" s="22">
        <v>3</v>
      </c>
      <c r="Q257" s="23"/>
      <c r="R257" s="3"/>
    </row>
    <row r="258" spans="1:18" ht="12.75" customHeight="1">
      <c r="A258" s="29" t="s">
        <v>76</v>
      </c>
      <c r="K258" s="31"/>
      <c r="L258" s="3"/>
      <c r="M258" s="3"/>
      <c r="O258" s="3"/>
      <c r="P258" s="22"/>
      <c r="Q258" s="23"/>
      <c r="R258" s="3"/>
    </row>
    <row r="259" spans="1:18" ht="12.75" customHeight="1">
      <c r="A259" s="29"/>
      <c r="K259" s="31"/>
      <c r="L259" s="3"/>
      <c r="M259" s="3"/>
      <c r="O259" s="3"/>
      <c r="P259" s="22"/>
      <c r="Q259" s="23"/>
      <c r="R259" s="3"/>
    </row>
    <row r="260" spans="1:18" ht="12.75" customHeight="1">
      <c r="K260" s="26">
        <f>SUM(K255:K257)</f>
        <v>18</v>
      </c>
      <c r="L260" s="3">
        <f>K255/B247</f>
        <v>0.3125</v>
      </c>
      <c r="M260" s="3">
        <f>K260/B247</f>
        <v>0.5625</v>
      </c>
      <c r="N260" s="3">
        <f>M260-L260</f>
        <v>0.25</v>
      </c>
      <c r="O260" s="3"/>
    </row>
    <row r="261" spans="1:18" ht="12.75" customHeight="1">
      <c r="A261" s="40" t="s">
        <v>81</v>
      </c>
      <c r="L261" s="3"/>
      <c r="M261" s="3"/>
      <c r="O261" s="3"/>
    </row>
    <row r="262" spans="1:18" ht="25.5" customHeight="1">
      <c r="B262" s="302" t="s">
        <v>2</v>
      </c>
      <c r="C262" s="303"/>
      <c r="D262" s="303"/>
      <c r="E262" s="303"/>
      <c r="F262" s="303"/>
      <c r="G262" s="303"/>
      <c r="H262" s="303"/>
      <c r="I262" s="303"/>
      <c r="J262" s="303"/>
      <c r="L262" s="7" t="s">
        <v>3</v>
      </c>
      <c r="M262" s="7" t="s">
        <v>4</v>
      </c>
      <c r="N262" s="52" t="s">
        <v>5</v>
      </c>
      <c r="O262" s="7" t="s">
        <v>6</v>
      </c>
      <c r="P262" s="6" t="s">
        <v>7</v>
      </c>
      <c r="Q262" s="6" t="s">
        <v>8</v>
      </c>
      <c r="R262" s="7" t="s">
        <v>9</v>
      </c>
    </row>
    <row r="263" spans="1:18" ht="12.75" customHeight="1">
      <c r="A263" s="53" t="s">
        <v>10</v>
      </c>
      <c r="B263" s="54">
        <v>1</v>
      </c>
      <c r="C263" s="54">
        <v>2</v>
      </c>
      <c r="D263" s="54">
        <v>3</v>
      </c>
      <c r="E263" s="54">
        <v>4</v>
      </c>
      <c r="F263" s="54">
        <v>5</v>
      </c>
      <c r="G263" s="54">
        <v>6</v>
      </c>
      <c r="H263" s="54">
        <v>7</v>
      </c>
      <c r="I263" s="54">
        <v>8</v>
      </c>
      <c r="J263" s="54">
        <v>9</v>
      </c>
      <c r="K263" s="55" t="s">
        <v>11</v>
      </c>
      <c r="L263" s="3"/>
      <c r="M263" s="3"/>
      <c r="O263" s="3"/>
      <c r="P263" s="15"/>
      <c r="Q263" s="15"/>
      <c r="R263" s="3"/>
    </row>
    <row r="264" spans="1:18" ht="12.75" customHeight="1">
      <c r="A264" s="29" t="s">
        <v>51</v>
      </c>
      <c r="B264" s="26">
        <v>63</v>
      </c>
      <c r="K264" s="31"/>
      <c r="L264" s="3"/>
      <c r="M264" s="3"/>
      <c r="O264" s="3"/>
      <c r="P264" s="18">
        <f>B264</f>
        <v>63</v>
      </c>
      <c r="Q264" s="15"/>
      <c r="R264" s="3"/>
    </row>
    <row r="265" spans="1:18" ht="12.75" customHeight="1">
      <c r="A265" s="29" t="s">
        <v>52</v>
      </c>
      <c r="C265" s="26">
        <v>55</v>
      </c>
      <c r="K265" s="31"/>
      <c r="L265" s="3"/>
      <c r="M265" s="3"/>
      <c r="N265" s="3"/>
      <c r="O265" s="3">
        <f>C265/B264</f>
        <v>0.87301587301587302</v>
      </c>
      <c r="P265" s="22">
        <v>55</v>
      </c>
      <c r="Q265" s="23">
        <f t="shared" ref="Q265:Q272" si="64">P265/P264</f>
        <v>0.87301587301587302</v>
      </c>
      <c r="R265" s="3">
        <f t="shared" ref="R265:R272" si="65">100%-Q265</f>
        <v>0.12698412698412698</v>
      </c>
    </row>
    <row r="266" spans="1:18" ht="12.75" customHeight="1">
      <c r="A266" s="29" t="s">
        <v>53</v>
      </c>
      <c r="D266" s="26">
        <v>46</v>
      </c>
      <c r="K266" s="31"/>
      <c r="L266" s="3"/>
      <c r="M266" s="3"/>
      <c r="O266" s="3">
        <f>D266/C265</f>
        <v>0.83636363636363631</v>
      </c>
      <c r="P266" s="22">
        <v>49</v>
      </c>
      <c r="Q266" s="23">
        <f t="shared" si="64"/>
        <v>0.89090909090909087</v>
      </c>
      <c r="R266" s="3">
        <f t="shared" si="65"/>
        <v>0.10909090909090913</v>
      </c>
    </row>
    <row r="267" spans="1:18" ht="12.75" customHeight="1">
      <c r="A267" s="29" t="s">
        <v>54</v>
      </c>
      <c r="E267" s="26">
        <v>37</v>
      </c>
      <c r="K267" s="31"/>
      <c r="L267" s="3"/>
      <c r="M267" s="3"/>
      <c r="O267" s="3">
        <f>E267/D266</f>
        <v>0.80434782608695654</v>
      </c>
      <c r="P267" s="22">
        <v>44</v>
      </c>
      <c r="Q267" s="23">
        <f t="shared" si="64"/>
        <v>0.89795918367346939</v>
      </c>
      <c r="R267" s="3">
        <f t="shared" si="65"/>
        <v>0.10204081632653061</v>
      </c>
    </row>
    <row r="268" spans="1:18" ht="12.75" customHeight="1">
      <c r="A268" s="29" t="s">
        <v>55</v>
      </c>
      <c r="F268" s="26">
        <v>32</v>
      </c>
      <c r="K268" s="31"/>
      <c r="L268" s="3"/>
      <c r="M268" s="3"/>
      <c r="O268" s="3">
        <f>F268/E267</f>
        <v>0.86486486486486491</v>
      </c>
      <c r="P268" s="22">
        <v>40</v>
      </c>
      <c r="Q268" s="23">
        <f t="shared" si="64"/>
        <v>0.90909090909090906</v>
      </c>
      <c r="R268" s="3">
        <f t="shared" si="65"/>
        <v>9.0909090909090939E-2</v>
      </c>
    </row>
    <row r="269" spans="1:18" ht="12.75" customHeight="1">
      <c r="A269" s="29" t="s">
        <v>56</v>
      </c>
      <c r="G269" s="26">
        <v>30</v>
      </c>
      <c r="K269" s="31"/>
      <c r="L269" s="3"/>
      <c r="M269" s="3"/>
      <c r="O269" s="3">
        <f>G269/F268</f>
        <v>0.9375</v>
      </c>
      <c r="P269" s="22">
        <v>41</v>
      </c>
      <c r="Q269" s="23">
        <f t="shared" si="64"/>
        <v>1.0249999999999999</v>
      </c>
      <c r="R269" s="3">
        <f t="shared" si="65"/>
        <v>-2.4999999999999911E-2</v>
      </c>
    </row>
    <row r="270" spans="1:18" ht="12.75" customHeight="1">
      <c r="A270" s="29" t="s">
        <v>57</v>
      </c>
      <c r="H270" s="26">
        <v>29</v>
      </c>
      <c r="K270" s="31"/>
      <c r="L270" s="3"/>
      <c r="M270" s="3"/>
      <c r="O270" s="3">
        <f>H270/G269</f>
        <v>0.96666666666666667</v>
      </c>
      <c r="P270" s="22">
        <v>42</v>
      </c>
      <c r="Q270" s="23">
        <f t="shared" si="64"/>
        <v>1.024390243902439</v>
      </c>
      <c r="R270" s="3">
        <f t="shared" si="65"/>
        <v>-2.4390243902439046E-2</v>
      </c>
    </row>
    <row r="271" spans="1:18" ht="12.75" customHeight="1">
      <c r="A271" s="29" t="s">
        <v>69</v>
      </c>
      <c r="I271" s="26">
        <v>29</v>
      </c>
      <c r="K271" s="31">
        <v>1</v>
      </c>
      <c r="L271" s="3"/>
      <c r="M271" s="3"/>
      <c r="O271" s="3">
        <f>I271/H270</f>
        <v>1</v>
      </c>
      <c r="P271" s="22">
        <v>40</v>
      </c>
      <c r="Q271" s="23">
        <f t="shared" si="64"/>
        <v>0.95238095238095233</v>
      </c>
      <c r="R271" s="3">
        <f t="shared" si="65"/>
        <v>4.7619047619047672E-2</v>
      </c>
    </row>
    <row r="272" spans="1:18" ht="12.75" customHeight="1">
      <c r="A272" s="29" t="s">
        <v>70</v>
      </c>
      <c r="J272" s="26">
        <v>29</v>
      </c>
      <c r="K272" s="31">
        <v>21</v>
      </c>
      <c r="L272" s="3"/>
      <c r="M272" s="3"/>
      <c r="O272" s="3">
        <f>J272/I271</f>
        <v>1</v>
      </c>
      <c r="P272" s="22">
        <v>39</v>
      </c>
      <c r="Q272" s="23">
        <f t="shared" si="64"/>
        <v>0.97499999999999998</v>
      </c>
      <c r="R272" s="3">
        <f t="shared" si="65"/>
        <v>2.5000000000000022E-2</v>
      </c>
    </row>
    <row r="273" spans="1:18" ht="12.75" customHeight="1">
      <c r="A273" s="29" t="s">
        <v>73</v>
      </c>
      <c r="J273" s="26">
        <v>11</v>
      </c>
      <c r="K273" s="31">
        <v>8</v>
      </c>
      <c r="L273" s="3"/>
      <c r="M273" s="3"/>
      <c r="O273" s="3"/>
      <c r="P273" s="22">
        <v>17</v>
      </c>
      <c r="Q273" s="23"/>
      <c r="R273" s="3"/>
    </row>
    <row r="274" spans="1:18" ht="12.75" customHeight="1">
      <c r="A274" s="29" t="s">
        <v>76</v>
      </c>
      <c r="J274" s="26">
        <v>7</v>
      </c>
      <c r="K274" s="31">
        <v>6</v>
      </c>
      <c r="L274" s="3"/>
      <c r="M274" s="3"/>
      <c r="O274" s="3"/>
      <c r="P274" s="22">
        <v>8</v>
      </c>
      <c r="Q274" s="23"/>
      <c r="R274" s="3"/>
    </row>
    <row r="275" spans="1:18" ht="12.75" customHeight="1">
      <c r="A275" s="29" t="s">
        <v>51</v>
      </c>
      <c r="J275" s="26">
        <v>3</v>
      </c>
      <c r="K275" s="31"/>
      <c r="L275" s="3"/>
      <c r="M275" s="3"/>
      <c r="O275" s="3"/>
      <c r="P275" s="22">
        <v>3</v>
      </c>
      <c r="Q275" s="23"/>
      <c r="R275" s="3"/>
    </row>
    <row r="276" spans="1:18" ht="12.75" customHeight="1">
      <c r="K276" s="26">
        <f>SUM(K271:K274)</f>
        <v>36</v>
      </c>
      <c r="L276" s="3">
        <f>SUM(K271:K272)/B264</f>
        <v>0.34920634920634919</v>
      </c>
      <c r="M276" s="3">
        <f>K276/B264</f>
        <v>0.5714285714285714</v>
      </c>
      <c r="N276" s="3">
        <f>M276-L276</f>
        <v>0.22222222222222221</v>
      </c>
      <c r="O276" s="3"/>
    </row>
    <row r="277" spans="1:18" ht="12.75" customHeight="1">
      <c r="A277" s="40" t="s">
        <v>82</v>
      </c>
      <c r="L277" s="3"/>
      <c r="M277" s="3"/>
      <c r="O277" s="3"/>
    </row>
    <row r="278" spans="1:18" ht="25.5" customHeight="1">
      <c r="B278" s="302" t="s">
        <v>2</v>
      </c>
      <c r="C278" s="303"/>
      <c r="D278" s="303"/>
      <c r="E278" s="303"/>
      <c r="F278" s="303"/>
      <c r="G278" s="303"/>
      <c r="H278" s="303"/>
      <c r="I278" s="303"/>
      <c r="J278" s="303"/>
      <c r="L278" s="7" t="s">
        <v>3</v>
      </c>
      <c r="M278" s="7" t="s">
        <v>4</v>
      </c>
      <c r="N278" s="52" t="s">
        <v>5</v>
      </c>
      <c r="O278" s="7" t="s">
        <v>6</v>
      </c>
      <c r="P278" s="6" t="s">
        <v>7</v>
      </c>
      <c r="Q278" s="6" t="s">
        <v>8</v>
      </c>
      <c r="R278" s="7" t="s">
        <v>9</v>
      </c>
    </row>
    <row r="279" spans="1:18" ht="12.75" customHeight="1">
      <c r="A279" s="53" t="s">
        <v>10</v>
      </c>
      <c r="B279" s="54">
        <v>1</v>
      </c>
      <c r="C279" s="54">
        <v>2</v>
      </c>
      <c r="D279" s="54">
        <v>3</v>
      </c>
      <c r="E279" s="54">
        <v>4</v>
      </c>
      <c r="F279" s="54">
        <v>5</v>
      </c>
      <c r="G279" s="54">
        <v>6</v>
      </c>
      <c r="H279" s="54">
        <v>7</v>
      </c>
      <c r="I279" s="54">
        <v>8</v>
      </c>
      <c r="J279" s="54">
        <v>9</v>
      </c>
      <c r="K279" s="55" t="s">
        <v>11</v>
      </c>
      <c r="L279" s="3"/>
      <c r="M279" s="3"/>
      <c r="O279" s="3"/>
      <c r="P279" s="15"/>
      <c r="Q279" s="15"/>
      <c r="R279" s="3"/>
    </row>
    <row r="280" spans="1:18" ht="12.75" customHeight="1">
      <c r="A280" s="29" t="s">
        <v>52</v>
      </c>
      <c r="B280" s="26">
        <v>37</v>
      </c>
      <c r="K280" s="31"/>
      <c r="L280" s="3"/>
      <c r="M280" s="3"/>
      <c r="O280" s="3"/>
      <c r="P280" s="18">
        <f>B280</f>
        <v>37</v>
      </c>
      <c r="Q280" s="15"/>
      <c r="R280" s="3"/>
    </row>
    <row r="281" spans="1:18" ht="12.75" customHeight="1">
      <c r="A281" s="29" t="s">
        <v>53</v>
      </c>
      <c r="C281" s="26">
        <v>28</v>
      </c>
      <c r="K281" s="31"/>
      <c r="L281" s="3"/>
      <c r="M281" s="3"/>
      <c r="N281" s="3"/>
      <c r="O281" s="3">
        <f>C281/B280</f>
        <v>0.7567567567567568</v>
      </c>
      <c r="P281" s="22">
        <v>29</v>
      </c>
      <c r="Q281" s="23">
        <f t="shared" ref="Q281:Q288" si="66">P281/P280</f>
        <v>0.78378378378378377</v>
      </c>
      <c r="R281" s="3">
        <f t="shared" ref="R281:R288" si="67">100%-Q281</f>
        <v>0.21621621621621623</v>
      </c>
    </row>
    <row r="282" spans="1:18" ht="12.75" customHeight="1">
      <c r="A282" s="29" t="s">
        <v>54</v>
      </c>
      <c r="D282" s="26">
        <v>25</v>
      </c>
      <c r="K282" s="31"/>
      <c r="L282" s="3"/>
      <c r="M282" s="3"/>
      <c r="O282" s="3">
        <f>D282/C281</f>
        <v>0.8928571428571429</v>
      </c>
      <c r="P282" s="22">
        <v>29</v>
      </c>
      <c r="Q282" s="23">
        <f t="shared" si="66"/>
        <v>1</v>
      </c>
      <c r="R282" s="3">
        <f t="shared" si="67"/>
        <v>0</v>
      </c>
    </row>
    <row r="283" spans="1:18" ht="12.75" customHeight="1">
      <c r="A283" s="29" t="s">
        <v>55</v>
      </c>
      <c r="E283" s="26">
        <v>18</v>
      </c>
      <c r="K283" s="31"/>
      <c r="L283" s="3"/>
      <c r="M283" s="3"/>
      <c r="O283" s="3">
        <f>E283/D282</f>
        <v>0.72</v>
      </c>
      <c r="P283" s="22">
        <v>29</v>
      </c>
      <c r="Q283" s="23">
        <f t="shared" si="66"/>
        <v>1</v>
      </c>
      <c r="R283" s="3">
        <f t="shared" si="67"/>
        <v>0</v>
      </c>
    </row>
    <row r="284" spans="1:18" ht="12.75" customHeight="1">
      <c r="A284" s="29" t="s">
        <v>56</v>
      </c>
      <c r="F284" s="26">
        <v>14</v>
      </c>
      <c r="K284" s="31"/>
      <c r="L284" s="3"/>
      <c r="M284" s="3"/>
      <c r="O284" s="3">
        <f>F284/E283</f>
        <v>0.77777777777777779</v>
      </c>
      <c r="P284" s="22">
        <v>28</v>
      </c>
      <c r="Q284" s="23">
        <f t="shared" si="66"/>
        <v>0.96551724137931039</v>
      </c>
      <c r="R284" s="3">
        <f t="shared" si="67"/>
        <v>3.4482758620689613E-2</v>
      </c>
    </row>
    <row r="285" spans="1:18" ht="12.75" customHeight="1">
      <c r="A285" s="29" t="s">
        <v>57</v>
      </c>
      <c r="G285" s="26">
        <v>14</v>
      </c>
      <c r="K285" s="31"/>
      <c r="L285" s="3"/>
      <c r="M285" s="3"/>
      <c r="O285" s="3">
        <f>G285/F284</f>
        <v>1</v>
      </c>
      <c r="P285" s="22">
        <v>28</v>
      </c>
      <c r="Q285" s="23">
        <f t="shared" si="66"/>
        <v>1</v>
      </c>
      <c r="R285" s="3">
        <f t="shared" si="67"/>
        <v>0</v>
      </c>
    </row>
    <row r="286" spans="1:18" ht="12.75" customHeight="1">
      <c r="A286" s="29" t="s">
        <v>69</v>
      </c>
      <c r="H286" s="26">
        <v>14</v>
      </c>
      <c r="K286" s="31"/>
      <c r="L286" s="3"/>
      <c r="M286" s="3"/>
      <c r="O286" s="3">
        <f>H286/G285</f>
        <v>1</v>
      </c>
      <c r="P286" s="22">
        <v>28</v>
      </c>
      <c r="Q286" s="23">
        <f t="shared" si="66"/>
        <v>1</v>
      </c>
      <c r="R286" s="3">
        <f t="shared" si="67"/>
        <v>0</v>
      </c>
    </row>
    <row r="287" spans="1:18" ht="12.75" customHeight="1">
      <c r="A287" s="29" t="s">
        <v>70</v>
      </c>
      <c r="I287" s="26">
        <v>14</v>
      </c>
      <c r="K287" s="31">
        <v>1</v>
      </c>
      <c r="L287" s="3"/>
      <c r="M287" s="3"/>
      <c r="O287" s="3">
        <f>I287/H286</f>
        <v>1</v>
      </c>
      <c r="P287" s="22">
        <v>27</v>
      </c>
      <c r="Q287" s="23">
        <f t="shared" si="66"/>
        <v>0.9642857142857143</v>
      </c>
      <c r="R287" s="3">
        <f t="shared" si="67"/>
        <v>3.5714285714285698E-2</v>
      </c>
    </row>
    <row r="288" spans="1:18" ht="12.75" customHeight="1">
      <c r="A288" s="29" t="s">
        <v>73</v>
      </c>
      <c r="J288" s="26">
        <v>14</v>
      </c>
      <c r="K288" s="31">
        <v>9</v>
      </c>
      <c r="L288" s="3"/>
      <c r="M288" s="3"/>
      <c r="O288" s="3">
        <f>J288/I287</f>
        <v>1</v>
      </c>
      <c r="P288" s="22">
        <v>25</v>
      </c>
      <c r="Q288" s="23">
        <f t="shared" si="66"/>
        <v>0.92592592592592593</v>
      </c>
      <c r="R288" s="3">
        <f t="shared" si="67"/>
        <v>7.407407407407407E-2</v>
      </c>
    </row>
    <row r="289" spans="1:22" ht="12.75" customHeight="1">
      <c r="A289" s="29" t="s">
        <v>76</v>
      </c>
      <c r="J289" s="26">
        <v>12</v>
      </c>
      <c r="K289" s="31">
        <v>11</v>
      </c>
      <c r="L289" s="3"/>
      <c r="M289" s="3"/>
      <c r="O289" s="3"/>
      <c r="P289" s="22">
        <v>17</v>
      </c>
      <c r="Q289" s="23"/>
      <c r="R289" s="3"/>
    </row>
    <row r="290" spans="1:22" ht="12.75" customHeight="1">
      <c r="A290" s="29" t="s">
        <v>80</v>
      </c>
      <c r="J290" s="26">
        <v>3</v>
      </c>
      <c r="K290" s="31">
        <v>2</v>
      </c>
      <c r="L290" s="3"/>
      <c r="M290" s="3"/>
      <c r="O290" s="3"/>
      <c r="P290" s="22">
        <v>6</v>
      </c>
      <c r="Q290" s="23"/>
      <c r="R290" s="3"/>
      <c r="S290" s="30" t="s">
        <v>83</v>
      </c>
      <c r="T290" s="30">
        <v>25</v>
      </c>
      <c r="U290" s="30">
        <f>K295</f>
        <v>26</v>
      </c>
      <c r="V290" s="30" t="s">
        <v>11</v>
      </c>
    </row>
    <row r="291" spans="1:22" ht="12.75" customHeight="1">
      <c r="A291" s="29" t="s">
        <v>84</v>
      </c>
      <c r="J291" s="26">
        <v>1</v>
      </c>
      <c r="K291" s="31">
        <v>1</v>
      </c>
      <c r="L291" s="3"/>
      <c r="M291" s="3"/>
      <c r="O291" s="3"/>
      <c r="P291" s="22">
        <v>3</v>
      </c>
      <c r="Q291" s="23"/>
      <c r="R291" s="3"/>
      <c r="S291" s="30" t="s">
        <v>85</v>
      </c>
      <c r="T291" s="23">
        <f>T290/B280</f>
        <v>0.67567567567567566</v>
      </c>
      <c r="U291" s="23">
        <f>T290/U290</f>
        <v>0.96153846153846156</v>
      </c>
      <c r="V291" s="30" t="s">
        <v>86</v>
      </c>
    </row>
    <row r="292" spans="1:22" ht="12.75" customHeight="1">
      <c r="A292" s="29" t="s">
        <v>87</v>
      </c>
      <c r="J292" s="26">
        <v>1</v>
      </c>
      <c r="K292" s="31"/>
      <c r="L292" s="3"/>
      <c r="M292" s="3"/>
      <c r="O292" s="3"/>
      <c r="P292" s="22">
        <v>2</v>
      </c>
      <c r="Q292" s="23"/>
      <c r="R292" s="3"/>
    </row>
    <row r="293" spans="1:22" ht="12.75" customHeight="1">
      <c r="A293" s="29" t="s">
        <v>88</v>
      </c>
      <c r="J293" s="26">
        <v>2</v>
      </c>
      <c r="K293" s="31">
        <v>1</v>
      </c>
      <c r="L293" s="3"/>
      <c r="M293" s="3"/>
      <c r="O293" s="3"/>
      <c r="P293" s="22">
        <v>2</v>
      </c>
      <c r="Q293" s="23"/>
      <c r="R293" s="3"/>
    </row>
    <row r="294" spans="1:22" ht="12.75" customHeight="1">
      <c r="A294" s="29" t="s">
        <v>91</v>
      </c>
      <c r="J294" s="26">
        <v>1</v>
      </c>
      <c r="K294" s="31">
        <v>1</v>
      </c>
      <c r="L294" s="3"/>
      <c r="M294" s="3"/>
      <c r="O294" s="3"/>
      <c r="P294" s="22">
        <v>1</v>
      </c>
      <c r="Q294" s="23"/>
      <c r="R294" s="3"/>
    </row>
    <row r="295" spans="1:22" ht="12.75" customHeight="1">
      <c r="K295" s="26">
        <f>SUM(K287:K294)</f>
        <v>26</v>
      </c>
      <c r="L295" s="3">
        <f>SUM(K287:K288)/B280</f>
        <v>0.27027027027027029</v>
      </c>
      <c r="M295" s="3">
        <f>K295/B280</f>
        <v>0.70270270270270274</v>
      </c>
      <c r="N295" s="3">
        <f>M295-L295</f>
        <v>0.43243243243243246</v>
      </c>
      <c r="O295" s="3"/>
    </row>
    <row r="296" spans="1:22" ht="12.75" customHeight="1">
      <c r="A296" s="40" t="s">
        <v>89</v>
      </c>
      <c r="L296" s="3"/>
      <c r="M296" s="3"/>
      <c r="O296" s="3"/>
    </row>
    <row r="297" spans="1:22" ht="25.5" customHeight="1">
      <c r="B297" s="302" t="s">
        <v>2</v>
      </c>
      <c r="C297" s="303"/>
      <c r="D297" s="303"/>
      <c r="E297" s="303"/>
      <c r="F297" s="303"/>
      <c r="G297" s="303"/>
      <c r="H297" s="303"/>
      <c r="I297" s="303"/>
      <c r="J297" s="303"/>
      <c r="L297" s="7" t="s">
        <v>3</v>
      </c>
      <c r="M297" s="7" t="s">
        <v>4</v>
      </c>
      <c r="N297" s="52" t="s">
        <v>5</v>
      </c>
      <c r="O297" s="7" t="s">
        <v>6</v>
      </c>
      <c r="P297" s="6" t="s">
        <v>7</v>
      </c>
      <c r="Q297" s="6" t="s">
        <v>8</v>
      </c>
      <c r="R297" s="7" t="s">
        <v>9</v>
      </c>
    </row>
    <row r="298" spans="1:22" ht="12.75" customHeight="1">
      <c r="A298" s="53" t="s">
        <v>10</v>
      </c>
      <c r="B298" s="54">
        <v>1</v>
      </c>
      <c r="C298" s="54">
        <v>2</v>
      </c>
      <c r="D298" s="54">
        <v>3</v>
      </c>
      <c r="E298" s="54">
        <v>4</v>
      </c>
      <c r="F298" s="54">
        <v>5</v>
      </c>
      <c r="G298" s="54">
        <v>6</v>
      </c>
      <c r="H298" s="54">
        <v>7</v>
      </c>
      <c r="I298" s="54">
        <v>8</v>
      </c>
      <c r="J298" s="54">
        <v>9</v>
      </c>
      <c r="K298" s="55" t="s">
        <v>11</v>
      </c>
      <c r="L298" s="3"/>
      <c r="M298" s="3"/>
      <c r="O298" s="3"/>
      <c r="P298" s="15"/>
      <c r="Q298" s="15"/>
      <c r="R298" s="3"/>
    </row>
    <row r="299" spans="1:22" ht="12.75" customHeight="1">
      <c r="A299" s="29" t="s">
        <v>53</v>
      </c>
      <c r="B299" s="26">
        <v>63</v>
      </c>
      <c r="K299" s="31"/>
      <c r="L299" s="3"/>
      <c r="M299" s="3"/>
      <c r="O299" s="3"/>
      <c r="P299" s="18">
        <f>B299</f>
        <v>63</v>
      </c>
      <c r="Q299" s="15"/>
      <c r="R299" s="3"/>
    </row>
    <row r="300" spans="1:22" ht="12.75" customHeight="1">
      <c r="A300" s="29" t="s">
        <v>54</v>
      </c>
      <c r="C300" s="26">
        <v>57</v>
      </c>
      <c r="K300" s="31"/>
      <c r="L300" s="3"/>
      <c r="M300" s="3"/>
      <c r="N300" s="3"/>
      <c r="O300" s="3">
        <f>C300/B299</f>
        <v>0.90476190476190477</v>
      </c>
      <c r="P300" s="22">
        <v>57</v>
      </c>
      <c r="Q300" s="23">
        <f t="shared" ref="Q300:Q307" si="68">P300/P299</f>
        <v>0.90476190476190477</v>
      </c>
      <c r="R300" s="3">
        <f t="shared" ref="R300:R307" si="69">100%-Q300</f>
        <v>9.5238095238095233E-2</v>
      </c>
    </row>
    <row r="301" spans="1:22" ht="12.75" customHeight="1">
      <c r="A301" s="29" t="s">
        <v>55</v>
      </c>
      <c r="D301" s="26">
        <v>45</v>
      </c>
      <c r="K301" s="31"/>
      <c r="L301" s="3"/>
      <c r="M301" s="3"/>
      <c r="O301" s="3">
        <f>D301/C300</f>
        <v>0.78947368421052633</v>
      </c>
      <c r="P301" s="22">
        <v>52</v>
      </c>
      <c r="Q301" s="23">
        <f t="shared" si="68"/>
        <v>0.91228070175438591</v>
      </c>
      <c r="R301" s="3">
        <f t="shared" si="69"/>
        <v>8.7719298245614086E-2</v>
      </c>
    </row>
    <row r="302" spans="1:22" ht="12.75" customHeight="1">
      <c r="A302" s="29" t="s">
        <v>56</v>
      </c>
      <c r="E302" s="26">
        <v>33</v>
      </c>
      <c r="K302" s="31"/>
      <c r="L302" s="3"/>
      <c r="M302" s="3"/>
      <c r="O302" s="3">
        <f>E302/D301</f>
        <v>0.73333333333333328</v>
      </c>
      <c r="P302" s="22">
        <v>48</v>
      </c>
      <c r="Q302" s="23">
        <f t="shared" si="68"/>
        <v>0.92307692307692313</v>
      </c>
      <c r="R302" s="3">
        <f t="shared" si="69"/>
        <v>7.6923076923076872E-2</v>
      </c>
    </row>
    <row r="303" spans="1:22" ht="12.75" customHeight="1">
      <c r="A303" s="29" t="s">
        <v>57</v>
      </c>
      <c r="F303" s="26">
        <v>31</v>
      </c>
      <c r="K303" s="31"/>
      <c r="L303" s="3"/>
      <c r="M303" s="3"/>
      <c r="O303" s="3">
        <f>F303/E302</f>
        <v>0.93939393939393945</v>
      </c>
      <c r="P303" s="22">
        <v>46</v>
      </c>
      <c r="Q303" s="23">
        <f t="shared" si="68"/>
        <v>0.95833333333333337</v>
      </c>
      <c r="R303" s="3">
        <f t="shared" si="69"/>
        <v>4.166666666666663E-2</v>
      </c>
    </row>
    <row r="304" spans="1:22" ht="12.75" customHeight="1">
      <c r="A304" s="29" t="s">
        <v>69</v>
      </c>
      <c r="G304" s="26">
        <v>26</v>
      </c>
      <c r="K304" s="31"/>
      <c r="L304" s="3"/>
      <c r="M304" s="3"/>
      <c r="O304" s="3">
        <f>G304/F303</f>
        <v>0.83870967741935487</v>
      </c>
      <c r="P304" s="22">
        <v>43</v>
      </c>
      <c r="Q304" s="23">
        <f t="shared" si="68"/>
        <v>0.93478260869565222</v>
      </c>
      <c r="R304" s="3">
        <f t="shared" si="69"/>
        <v>6.5217391304347783E-2</v>
      </c>
    </row>
    <row r="305" spans="1:22" ht="12.75" customHeight="1">
      <c r="A305" s="29" t="s">
        <v>70</v>
      </c>
      <c r="H305" s="26">
        <v>26</v>
      </c>
      <c r="K305" s="31"/>
      <c r="L305" s="3"/>
      <c r="M305" s="3"/>
      <c r="O305" s="3">
        <f>H305/G304</f>
        <v>1</v>
      </c>
      <c r="P305" s="22">
        <v>41</v>
      </c>
      <c r="Q305" s="23">
        <f t="shared" si="68"/>
        <v>0.95348837209302328</v>
      </c>
      <c r="R305" s="3">
        <f t="shared" si="69"/>
        <v>4.6511627906976716E-2</v>
      </c>
    </row>
    <row r="306" spans="1:22" ht="12.75" customHeight="1">
      <c r="A306" s="29" t="s">
        <v>73</v>
      </c>
      <c r="I306" s="26">
        <v>26</v>
      </c>
      <c r="K306" s="31">
        <v>1</v>
      </c>
      <c r="L306" s="3"/>
      <c r="M306" s="3"/>
      <c r="O306" s="3">
        <f>I306/H305</f>
        <v>1</v>
      </c>
      <c r="P306" s="22">
        <v>41</v>
      </c>
      <c r="Q306" s="23">
        <f t="shared" si="68"/>
        <v>1</v>
      </c>
      <c r="R306" s="3">
        <f t="shared" si="69"/>
        <v>0</v>
      </c>
    </row>
    <row r="307" spans="1:22" ht="12.75" customHeight="1">
      <c r="A307" s="29" t="s">
        <v>76</v>
      </c>
      <c r="J307" s="26">
        <v>26</v>
      </c>
      <c r="K307" s="31">
        <v>21</v>
      </c>
      <c r="L307" s="3"/>
      <c r="M307" s="3"/>
      <c r="O307" s="3">
        <f>J307/I306</f>
        <v>1</v>
      </c>
      <c r="P307" s="22">
        <v>41</v>
      </c>
      <c r="Q307" s="23">
        <f t="shared" si="68"/>
        <v>1</v>
      </c>
      <c r="R307" s="3">
        <f t="shared" si="69"/>
        <v>0</v>
      </c>
    </row>
    <row r="308" spans="1:22" ht="12.75" customHeight="1">
      <c r="A308" s="29" t="s">
        <v>80</v>
      </c>
      <c r="J308" s="26">
        <v>10</v>
      </c>
      <c r="K308" s="31">
        <v>3</v>
      </c>
      <c r="L308" s="3"/>
      <c r="M308" s="3"/>
      <c r="O308" s="3"/>
      <c r="P308" s="22">
        <v>19</v>
      </c>
      <c r="Q308" s="23"/>
      <c r="R308" s="3"/>
    </row>
    <row r="309" spans="1:22" ht="12.75" customHeight="1">
      <c r="A309" s="29" t="s">
        <v>84</v>
      </c>
      <c r="J309" s="26">
        <v>8</v>
      </c>
      <c r="K309" s="31">
        <v>5</v>
      </c>
      <c r="L309" s="3"/>
      <c r="M309" s="3"/>
      <c r="O309" s="3"/>
      <c r="P309" s="22">
        <v>15</v>
      </c>
      <c r="Q309" s="23"/>
      <c r="R309" s="3"/>
      <c r="S309" s="30" t="s">
        <v>83</v>
      </c>
      <c r="T309" s="30">
        <v>34</v>
      </c>
      <c r="U309" s="30">
        <f>K313</f>
        <v>35</v>
      </c>
      <c r="V309" s="30" t="s">
        <v>11</v>
      </c>
    </row>
    <row r="310" spans="1:22" ht="12.75" customHeight="1">
      <c r="A310" s="29" t="s">
        <v>87</v>
      </c>
      <c r="J310" s="26">
        <v>4</v>
      </c>
      <c r="K310" s="31">
        <v>2</v>
      </c>
      <c r="L310" s="3"/>
      <c r="M310" s="3"/>
      <c r="O310" s="3"/>
      <c r="P310" s="22">
        <v>7</v>
      </c>
      <c r="Q310" s="23"/>
      <c r="R310" s="3"/>
      <c r="S310" s="30" t="s">
        <v>85</v>
      </c>
      <c r="T310" s="23">
        <f>T309/B299</f>
        <v>0.53968253968253965</v>
      </c>
      <c r="U310" s="23">
        <f>T309/U309</f>
        <v>0.97142857142857142</v>
      </c>
      <c r="V310" s="30" t="s">
        <v>86</v>
      </c>
    </row>
    <row r="311" spans="1:22" ht="12.75" customHeight="1">
      <c r="A311" s="29" t="s">
        <v>88</v>
      </c>
      <c r="J311" s="26">
        <v>2</v>
      </c>
      <c r="K311" s="31"/>
      <c r="L311" s="3"/>
      <c r="M311" s="3"/>
      <c r="O311" s="3"/>
      <c r="P311" s="22">
        <v>3</v>
      </c>
      <c r="Q311" s="23"/>
      <c r="R311" s="3"/>
    </row>
    <row r="312" spans="1:22" ht="12.75" customHeight="1">
      <c r="A312" s="29" t="s">
        <v>91</v>
      </c>
      <c r="J312" s="26">
        <v>4</v>
      </c>
      <c r="K312" s="31">
        <v>3</v>
      </c>
      <c r="L312" s="3"/>
      <c r="M312" s="3"/>
      <c r="O312" s="3"/>
      <c r="P312" s="22">
        <v>4</v>
      </c>
      <c r="Q312" s="23"/>
      <c r="R312" s="3"/>
    </row>
    <row r="313" spans="1:22" ht="12.75" customHeight="1">
      <c r="K313" s="26">
        <f>SUM(K306:K312)</f>
        <v>35</v>
      </c>
      <c r="L313" s="3">
        <f>SUM(K306:K307)/B299</f>
        <v>0.34920634920634919</v>
      </c>
      <c r="M313" s="3">
        <f>K313/B299</f>
        <v>0.55555555555555558</v>
      </c>
      <c r="N313" s="3">
        <f>M313-L313</f>
        <v>0.20634920634920639</v>
      </c>
      <c r="O313" s="3"/>
    </row>
    <row r="314" spans="1:22" ht="12.75" customHeight="1">
      <c r="L314" s="3"/>
      <c r="M314" s="3"/>
      <c r="N314" s="3"/>
      <c r="O314" s="3"/>
    </row>
    <row r="315" spans="1:22" ht="12.75" customHeight="1"/>
    <row r="316" spans="1:22" ht="26.25" customHeight="1">
      <c r="A316" s="309" t="s">
        <v>99</v>
      </c>
      <c r="B316" s="292"/>
      <c r="C316" s="292"/>
      <c r="D316" s="292"/>
      <c r="E316" s="292"/>
      <c r="F316" s="292"/>
      <c r="G316" s="292"/>
      <c r="H316" s="298" t="s">
        <v>54</v>
      </c>
      <c r="I316" s="292"/>
      <c r="J316" s="292"/>
      <c r="K316" s="30"/>
      <c r="L316" s="3"/>
      <c r="M316" s="3"/>
      <c r="N316" s="30"/>
      <c r="O316" s="3"/>
      <c r="P316" s="30"/>
      <c r="Q316" s="30"/>
      <c r="R316" s="30"/>
    </row>
    <row r="317" spans="1:22" ht="20.25" customHeight="1">
      <c r="A317" s="293" t="s">
        <v>10</v>
      </c>
      <c r="B317" s="294" t="s">
        <v>100</v>
      </c>
      <c r="C317" s="289"/>
      <c r="D317" s="289"/>
      <c r="E317" s="289"/>
      <c r="F317" s="289"/>
      <c r="G317" s="289"/>
      <c r="H317" s="289"/>
      <c r="I317" s="289"/>
      <c r="J317" s="290"/>
      <c r="K317" s="310" t="s">
        <v>11</v>
      </c>
      <c r="L317" s="286" t="s">
        <v>3</v>
      </c>
      <c r="M317" s="286" t="s">
        <v>4</v>
      </c>
      <c r="N317" s="284" t="s">
        <v>5</v>
      </c>
      <c r="O317" s="286" t="s">
        <v>6</v>
      </c>
      <c r="P317" s="287" t="s">
        <v>7</v>
      </c>
      <c r="Q317" s="287" t="s">
        <v>8</v>
      </c>
      <c r="R317" s="286" t="s">
        <v>101</v>
      </c>
    </row>
    <row r="318" spans="1:22" ht="15.75" customHeight="1">
      <c r="A318" s="285"/>
      <c r="B318" s="64" t="s">
        <v>102</v>
      </c>
      <c r="C318" s="64" t="s">
        <v>103</v>
      </c>
      <c r="D318" s="64" t="s">
        <v>104</v>
      </c>
      <c r="E318" s="64" t="s">
        <v>105</v>
      </c>
      <c r="F318" s="64" t="s">
        <v>106</v>
      </c>
      <c r="G318" s="64" t="s">
        <v>107</v>
      </c>
      <c r="H318" s="64" t="s">
        <v>108</v>
      </c>
      <c r="I318" s="64" t="s">
        <v>109</v>
      </c>
      <c r="J318" s="64" t="s">
        <v>110</v>
      </c>
      <c r="K318" s="311"/>
      <c r="L318" s="285"/>
      <c r="M318" s="285"/>
      <c r="N318" s="285"/>
      <c r="O318" s="285"/>
      <c r="P318" s="285"/>
      <c r="Q318" s="285"/>
      <c r="R318" s="285"/>
      <c r="T318" s="112"/>
    </row>
    <row r="319" spans="1:22" ht="15.75" customHeight="1">
      <c r="A319" s="64" t="s">
        <v>54</v>
      </c>
      <c r="B319" s="65">
        <v>34</v>
      </c>
      <c r="C319" s="87"/>
      <c r="D319" s="87"/>
      <c r="E319" s="87"/>
      <c r="F319" s="87"/>
      <c r="G319" s="87"/>
      <c r="H319" s="87"/>
      <c r="I319" s="87"/>
      <c r="J319" s="87"/>
      <c r="K319" s="88"/>
      <c r="L319" s="67"/>
      <c r="M319" s="49"/>
      <c r="N319" s="68"/>
      <c r="O319" s="107"/>
      <c r="P319" s="70">
        <f>B319</f>
        <v>34</v>
      </c>
      <c r="Q319" s="108"/>
      <c r="R319" s="107"/>
      <c r="T319" s="112"/>
    </row>
    <row r="320" spans="1:22" ht="15.75" customHeight="1">
      <c r="A320" s="64" t="s">
        <v>55</v>
      </c>
      <c r="B320" s="87"/>
      <c r="C320" s="87">
        <v>27</v>
      </c>
      <c r="D320" s="87"/>
      <c r="E320" s="87"/>
      <c r="F320" s="87"/>
      <c r="G320" s="87"/>
      <c r="H320" s="87"/>
      <c r="I320" s="87"/>
      <c r="J320" s="87"/>
      <c r="K320" s="88"/>
      <c r="L320" s="72"/>
      <c r="M320" s="3"/>
      <c r="N320" s="73"/>
      <c r="O320" s="74">
        <f>IF(C320=0,"",C320/B319)</f>
        <v>0.79411764705882348</v>
      </c>
      <c r="P320" s="75">
        <v>28</v>
      </c>
      <c r="Q320" s="76">
        <f t="shared" ref="Q320:Q327" si="70">IF(P320=0,"",P320/P319)</f>
        <v>0.82352941176470584</v>
      </c>
      <c r="R320" s="76">
        <f t="shared" ref="R320:R327" si="71">IF(P320=0,"",100%-Q320)</f>
        <v>0.17647058823529416</v>
      </c>
      <c r="T320" s="112"/>
    </row>
    <row r="321" spans="1:20" ht="15.75" customHeight="1">
      <c r="A321" s="64" t="s">
        <v>56</v>
      </c>
      <c r="B321" s="87"/>
      <c r="C321" s="87"/>
      <c r="D321" s="87">
        <v>24</v>
      </c>
      <c r="E321" s="87"/>
      <c r="F321" s="87"/>
      <c r="G321" s="87"/>
      <c r="H321" s="87"/>
      <c r="I321" s="87"/>
      <c r="J321" s="87"/>
      <c r="K321" s="88"/>
      <c r="L321" s="72"/>
      <c r="M321" s="3"/>
      <c r="N321" s="73"/>
      <c r="O321" s="74">
        <f>IF(D321=0,"",D321/C320)</f>
        <v>0.88888888888888884</v>
      </c>
      <c r="P321" s="75">
        <v>26</v>
      </c>
      <c r="Q321" s="76">
        <f t="shared" si="70"/>
        <v>0.9285714285714286</v>
      </c>
      <c r="R321" s="76">
        <f t="shared" si="71"/>
        <v>7.1428571428571397E-2</v>
      </c>
      <c r="T321" s="77">
        <f>P321/P319</f>
        <v>0.76470588235294112</v>
      </c>
    </row>
    <row r="322" spans="1:20" ht="15.75" customHeight="1">
      <c r="A322" s="64" t="s">
        <v>57</v>
      </c>
      <c r="B322" s="87"/>
      <c r="C322" s="87"/>
      <c r="D322" s="87"/>
      <c r="E322" s="87">
        <v>22</v>
      </c>
      <c r="F322" s="87"/>
      <c r="G322" s="87"/>
      <c r="H322" s="87"/>
      <c r="I322" s="87"/>
      <c r="J322" s="87"/>
      <c r="K322" s="88"/>
      <c r="L322" s="72"/>
      <c r="M322" s="3"/>
      <c r="N322" s="73"/>
      <c r="O322" s="74">
        <f>IF(E322=0,"",E322/D321)</f>
        <v>0.91666666666666663</v>
      </c>
      <c r="P322" s="75">
        <v>25</v>
      </c>
      <c r="Q322" s="76">
        <f t="shared" si="70"/>
        <v>0.96153846153846156</v>
      </c>
      <c r="R322" s="76">
        <f t="shared" si="71"/>
        <v>3.8461538461538436E-2</v>
      </c>
      <c r="T322" s="112"/>
    </row>
    <row r="323" spans="1:20" ht="15.75" customHeight="1">
      <c r="A323" s="64">
        <v>1001</v>
      </c>
      <c r="B323" s="87"/>
      <c r="C323" s="87"/>
      <c r="D323" s="87"/>
      <c r="E323" s="87"/>
      <c r="F323" s="87">
        <v>22</v>
      </c>
      <c r="G323" s="87"/>
      <c r="H323" s="87"/>
      <c r="I323" s="87"/>
      <c r="J323" s="87"/>
      <c r="K323" s="88"/>
      <c r="L323" s="72"/>
      <c r="M323" s="3"/>
      <c r="N323" s="73"/>
      <c r="O323" s="74">
        <f>IF(F323=0,"",F323/E322)</f>
        <v>1</v>
      </c>
      <c r="P323" s="75">
        <v>25</v>
      </c>
      <c r="Q323" s="76">
        <f t="shared" si="70"/>
        <v>1</v>
      </c>
      <c r="R323" s="76">
        <f t="shared" si="71"/>
        <v>0</v>
      </c>
      <c r="T323" s="112"/>
    </row>
    <row r="324" spans="1:20" ht="15.75" customHeight="1">
      <c r="A324" s="64">
        <v>1002</v>
      </c>
      <c r="B324" s="87"/>
      <c r="C324" s="87"/>
      <c r="D324" s="87"/>
      <c r="E324" s="87"/>
      <c r="F324" s="87"/>
      <c r="G324" s="87">
        <v>19</v>
      </c>
      <c r="H324" s="87"/>
      <c r="I324" s="87"/>
      <c r="J324" s="87"/>
      <c r="K324" s="88"/>
      <c r="L324" s="72"/>
      <c r="M324" s="3"/>
      <c r="N324" s="73"/>
      <c r="O324" s="74">
        <f>IF(G324=0,"",G324/F323)</f>
        <v>0.86363636363636365</v>
      </c>
      <c r="P324" s="75">
        <v>24</v>
      </c>
      <c r="Q324" s="76">
        <f t="shared" si="70"/>
        <v>0.96</v>
      </c>
      <c r="R324" s="76">
        <f t="shared" si="71"/>
        <v>4.0000000000000036E-2</v>
      </c>
      <c r="T324" s="112"/>
    </row>
    <row r="325" spans="1:20" ht="15.75" customHeight="1">
      <c r="A325" s="64">
        <v>1101</v>
      </c>
      <c r="B325" s="87"/>
      <c r="C325" s="87"/>
      <c r="D325" s="87"/>
      <c r="E325" s="87"/>
      <c r="F325" s="87"/>
      <c r="G325" s="87"/>
      <c r="H325" s="87">
        <v>14</v>
      </c>
      <c r="I325" s="87"/>
      <c r="J325" s="87"/>
      <c r="K325" s="88"/>
      <c r="L325" s="72"/>
      <c r="M325" s="3"/>
      <c r="N325" s="73"/>
      <c r="O325" s="74">
        <f>IF(H325=0,"",H325/G324)</f>
        <v>0.73684210526315785</v>
      </c>
      <c r="P325" s="75">
        <v>24</v>
      </c>
      <c r="Q325" s="76">
        <f t="shared" si="70"/>
        <v>1</v>
      </c>
      <c r="R325" s="76">
        <f t="shared" si="71"/>
        <v>0</v>
      </c>
      <c r="T325" s="112"/>
    </row>
    <row r="326" spans="1:20" ht="15.75" customHeight="1">
      <c r="A326" s="64">
        <v>1102</v>
      </c>
      <c r="B326" s="87"/>
      <c r="C326" s="87"/>
      <c r="D326" s="87"/>
      <c r="E326" s="87"/>
      <c r="F326" s="87"/>
      <c r="G326" s="87"/>
      <c r="H326" s="87"/>
      <c r="I326" s="87">
        <v>14</v>
      </c>
      <c r="J326" s="87"/>
      <c r="K326" s="88"/>
      <c r="L326" s="72"/>
      <c r="M326" s="3"/>
      <c r="N326" s="73"/>
      <c r="O326" s="74">
        <f>IF(I326=0,"",I326/H325)</f>
        <v>1</v>
      </c>
      <c r="P326" s="75">
        <v>24</v>
      </c>
      <c r="Q326" s="76">
        <f t="shared" si="70"/>
        <v>1</v>
      </c>
      <c r="R326" s="76">
        <f t="shared" si="71"/>
        <v>0</v>
      </c>
      <c r="T326" s="112"/>
    </row>
    <row r="327" spans="1:20" ht="15.75" customHeight="1">
      <c r="A327" s="64">
        <v>1201</v>
      </c>
      <c r="B327" s="87"/>
      <c r="C327" s="87"/>
      <c r="D327" s="87"/>
      <c r="E327" s="87"/>
      <c r="F327" s="87"/>
      <c r="G327" s="87"/>
      <c r="H327" s="87"/>
      <c r="I327" s="87"/>
      <c r="J327" s="87">
        <v>14</v>
      </c>
      <c r="K327" s="88">
        <v>9</v>
      </c>
      <c r="L327" s="72"/>
      <c r="M327" s="3"/>
      <c r="N327" s="73"/>
      <c r="O327" s="78">
        <f>IF(J327=0,"",J327/I326)</f>
        <v>1</v>
      </c>
      <c r="P327" s="75">
        <v>23</v>
      </c>
      <c r="Q327" s="79">
        <f t="shared" si="70"/>
        <v>0.95833333333333337</v>
      </c>
      <c r="R327" s="79">
        <f t="shared" si="71"/>
        <v>4.166666666666663E-2</v>
      </c>
      <c r="T327" s="112"/>
    </row>
    <row r="328" spans="1:20" ht="15.75" customHeight="1">
      <c r="A328" s="64">
        <v>1202</v>
      </c>
      <c r="B328" s="87"/>
      <c r="C328" s="87"/>
      <c r="D328" s="87"/>
      <c r="E328" s="87"/>
      <c r="F328" s="87"/>
      <c r="G328" s="87"/>
      <c r="H328" s="87"/>
      <c r="I328" s="87"/>
      <c r="J328" s="87">
        <v>10</v>
      </c>
      <c r="K328" s="88">
        <v>5</v>
      </c>
      <c r="L328" s="72"/>
      <c r="M328" s="3"/>
      <c r="N328" s="30"/>
      <c r="O328" s="124"/>
      <c r="P328" s="81">
        <v>14</v>
      </c>
      <c r="Q328" s="125"/>
      <c r="R328" s="92"/>
      <c r="T328" s="112"/>
    </row>
    <row r="329" spans="1:20" ht="15.75" customHeight="1">
      <c r="A329" s="64">
        <v>1301</v>
      </c>
      <c r="B329" s="87"/>
      <c r="C329" s="87"/>
      <c r="D329" s="87"/>
      <c r="E329" s="87"/>
      <c r="F329" s="87"/>
      <c r="G329" s="87"/>
      <c r="H329" s="87"/>
      <c r="I329" s="87"/>
      <c r="J329" s="87">
        <v>9</v>
      </c>
      <c r="K329" s="88">
        <v>5</v>
      </c>
      <c r="L329" s="72"/>
      <c r="M329" s="3"/>
      <c r="N329" s="30"/>
      <c r="O329" s="84"/>
      <c r="P329" s="85">
        <v>9</v>
      </c>
      <c r="Q329" s="86"/>
      <c r="R329" s="84"/>
      <c r="T329" s="112"/>
    </row>
    <row r="330" spans="1:20" ht="15.75" customHeight="1">
      <c r="A330" s="64">
        <v>1302</v>
      </c>
      <c r="B330" s="87"/>
      <c r="C330" s="87"/>
      <c r="D330" s="87"/>
      <c r="E330" s="87"/>
      <c r="F330" s="87"/>
      <c r="G330" s="87"/>
      <c r="H330" s="87"/>
      <c r="I330" s="87"/>
      <c r="J330" s="87">
        <v>1</v>
      </c>
      <c r="K330" s="88">
        <v>1</v>
      </c>
      <c r="L330" s="72"/>
      <c r="M330" s="3"/>
      <c r="N330" s="30"/>
      <c r="O330" s="84"/>
      <c r="P330" s="85">
        <v>3</v>
      </c>
      <c r="Q330" s="86"/>
      <c r="R330" s="84"/>
      <c r="T330" s="112"/>
    </row>
    <row r="331" spans="1:20" ht="15.75" customHeight="1">
      <c r="A331" s="64">
        <v>1401</v>
      </c>
      <c r="B331" s="87"/>
      <c r="C331" s="87"/>
      <c r="D331" s="87"/>
      <c r="E331" s="87"/>
      <c r="F331" s="87"/>
      <c r="G331" s="87"/>
      <c r="H331" s="87"/>
      <c r="I331" s="87"/>
      <c r="J331" s="87">
        <v>2</v>
      </c>
      <c r="K331" s="88">
        <v>2</v>
      </c>
      <c r="L331" s="72"/>
      <c r="M331" s="3"/>
      <c r="N331" s="30"/>
      <c r="O331" s="84"/>
      <c r="P331" s="85">
        <v>2</v>
      </c>
      <c r="Q331" s="86"/>
      <c r="R331" s="84"/>
      <c r="T331" s="112"/>
    </row>
    <row r="332" spans="1:20" ht="15.75" customHeight="1">
      <c r="A332" s="64">
        <v>1402</v>
      </c>
      <c r="B332" s="87"/>
      <c r="C332" s="87"/>
      <c r="D332" s="87"/>
      <c r="E332" s="87"/>
      <c r="F332" s="87"/>
      <c r="G332" s="87"/>
      <c r="H332" s="87"/>
      <c r="I332" s="87"/>
      <c r="J332" s="87"/>
      <c r="K332" s="88"/>
      <c r="L332" s="72"/>
      <c r="M332" s="3"/>
      <c r="N332" s="30"/>
      <c r="O332" s="3"/>
      <c r="P332" s="30"/>
      <c r="Q332" s="23"/>
      <c r="R332" s="84"/>
      <c r="T332" s="112"/>
    </row>
    <row r="333" spans="1:20" ht="15.75" customHeight="1">
      <c r="A333" s="64">
        <v>1501</v>
      </c>
      <c r="B333" s="87"/>
      <c r="C333" s="87"/>
      <c r="D333" s="87"/>
      <c r="E333" s="87"/>
      <c r="F333" s="87"/>
      <c r="G333" s="87"/>
      <c r="H333" s="87"/>
      <c r="I333" s="87"/>
      <c r="J333" s="87"/>
      <c r="K333" s="88"/>
      <c r="L333" s="72"/>
      <c r="M333" s="3"/>
      <c r="N333" s="30"/>
      <c r="O333" s="89" t="s">
        <v>83</v>
      </c>
      <c r="P333" s="90">
        <v>22</v>
      </c>
      <c r="Q333" s="120">
        <f>K336</f>
        <v>22</v>
      </c>
      <c r="R333" s="92" t="s">
        <v>11</v>
      </c>
      <c r="T333" s="112"/>
    </row>
    <row r="334" spans="1:20" ht="15.75" customHeight="1">
      <c r="A334" s="64">
        <v>1502</v>
      </c>
      <c r="B334" s="87"/>
      <c r="C334" s="87"/>
      <c r="D334" s="87"/>
      <c r="E334" s="87"/>
      <c r="F334" s="87"/>
      <c r="G334" s="87"/>
      <c r="H334" s="87"/>
      <c r="I334" s="87"/>
      <c r="J334" s="87"/>
      <c r="K334" s="88"/>
      <c r="L334" s="72"/>
      <c r="M334" s="3"/>
      <c r="N334" s="30"/>
      <c r="O334" s="93" t="s">
        <v>85</v>
      </c>
      <c r="P334" s="94">
        <f>IF(P333/B319=0,"",P333/B319)</f>
        <v>0.6470588235294118</v>
      </c>
      <c r="Q334" s="121">
        <f>IF(P333/Q333=0,"",P333/Q333)</f>
        <v>1</v>
      </c>
      <c r="R334" s="96" t="s">
        <v>86</v>
      </c>
      <c r="T334" s="112"/>
    </row>
    <row r="335" spans="1:20" ht="15.75" customHeight="1">
      <c r="A335" s="64">
        <v>1601</v>
      </c>
      <c r="B335" s="87"/>
      <c r="C335" s="87"/>
      <c r="D335" s="87"/>
      <c r="E335" s="87"/>
      <c r="F335" s="87"/>
      <c r="G335" s="87"/>
      <c r="H335" s="87"/>
      <c r="I335" s="87"/>
      <c r="J335" s="87"/>
      <c r="K335" s="88"/>
      <c r="L335" s="97"/>
      <c r="M335" s="98"/>
      <c r="N335" s="99"/>
      <c r="O335" s="98"/>
      <c r="P335" s="99"/>
      <c r="Q335" s="99"/>
      <c r="R335" s="122"/>
      <c r="T335" s="112"/>
    </row>
    <row r="336" spans="1:20" ht="18" customHeight="1">
      <c r="A336" s="29"/>
      <c r="B336" s="30"/>
      <c r="C336" s="30"/>
      <c r="D336" s="288" t="s">
        <v>111</v>
      </c>
      <c r="E336" s="289"/>
      <c r="F336" s="289"/>
      <c r="G336" s="289"/>
      <c r="H336" s="289"/>
      <c r="I336" s="289"/>
      <c r="J336" s="290"/>
      <c r="K336" s="101">
        <f>SUM(K319:K332)</f>
        <v>22</v>
      </c>
      <c r="L336" s="102">
        <f>IF(K327=0,"",K327/B319)</f>
        <v>0.26470588235294118</v>
      </c>
      <c r="M336" s="102">
        <f>IF(K336=0,"",K336/B319)</f>
        <v>0.6470588235294118</v>
      </c>
      <c r="N336" s="102">
        <f>IF(K327=0,"",M336-L336)</f>
        <v>0.38235294117647062</v>
      </c>
      <c r="O336" s="3"/>
      <c r="P336" s="30"/>
      <c r="Q336" s="23"/>
      <c r="R336" s="3"/>
      <c r="T336" s="112"/>
    </row>
    <row r="337" spans="1:20" ht="12.75" customHeight="1">
      <c r="L337" s="3"/>
      <c r="M337" s="3"/>
      <c r="O337" s="3"/>
    </row>
    <row r="338" spans="1:20" ht="12.75" customHeight="1">
      <c r="L338" s="3"/>
      <c r="M338" s="3"/>
      <c r="O338" s="3"/>
    </row>
    <row r="339" spans="1:20" ht="26.25" customHeight="1">
      <c r="A339" s="309" t="s">
        <v>99</v>
      </c>
      <c r="B339" s="292"/>
      <c r="C339" s="292"/>
      <c r="D339" s="292"/>
      <c r="E339" s="292"/>
      <c r="F339" s="292"/>
      <c r="G339" s="292"/>
      <c r="H339" s="298" t="s">
        <v>55</v>
      </c>
      <c r="I339" s="292"/>
      <c r="J339" s="292"/>
      <c r="K339" s="30"/>
      <c r="L339" s="3"/>
      <c r="M339" s="3"/>
      <c r="N339" s="30"/>
      <c r="O339" s="3"/>
      <c r="P339" s="30"/>
      <c r="Q339" s="30"/>
      <c r="R339" s="30"/>
    </row>
    <row r="340" spans="1:20" ht="20.25" customHeight="1">
      <c r="A340" s="293" t="s">
        <v>10</v>
      </c>
      <c r="B340" s="294" t="s">
        <v>100</v>
      </c>
      <c r="C340" s="289"/>
      <c r="D340" s="289"/>
      <c r="E340" s="289"/>
      <c r="F340" s="289"/>
      <c r="G340" s="289"/>
      <c r="H340" s="289"/>
      <c r="I340" s="289"/>
      <c r="J340" s="290"/>
      <c r="K340" s="310" t="s">
        <v>11</v>
      </c>
      <c r="L340" s="286" t="s">
        <v>3</v>
      </c>
      <c r="M340" s="286" t="s">
        <v>4</v>
      </c>
      <c r="N340" s="284" t="s">
        <v>5</v>
      </c>
      <c r="O340" s="286" t="s">
        <v>6</v>
      </c>
      <c r="P340" s="287" t="s">
        <v>7</v>
      </c>
      <c r="Q340" s="287" t="s">
        <v>8</v>
      </c>
      <c r="R340" s="286" t="s">
        <v>101</v>
      </c>
    </row>
    <row r="341" spans="1:20" ht="15.75" customHeight="1">
      <c r="A341" s="285"/>
      <c r="B341" s="64" t="s">
        <v>102</v>
      </c>
      <c r="C341" s="64" t="s">
        <v>103</v>
      </c>
      <c r="D341" s="64" t="s">
        <v>104</v>
      </c>
      <c r="E341" s="64" t="s">
        <v>105</v>
      </c>
      <c r="F341" s="64" t="s">
        <v>106</v>
      </c>
      <c r="G341" s="64" t="s">
        <v>107</v>
      </c>
      <c r="H341" s="64" t="s">
        <v>108</v>
      </c>
      <c r="I341" s="64" t="s">
        <v>109</v>
      </c>
      <c r="J341" s="64" t="s">
        <v>110</v>
      </c>
      <c r="K341" s="311"/>
      <c r="L341" s="285"/>
      <c r="M341" s="285"/>
      <c r="N341" s="285"/>
      <c r="O341" s="285"/>
      <c r="P341" s="285"/>
      <c r="Q341" s="285"/>
      <c r="R341" s="285"/>
      <c r="T341" s="112"/>
    </row>
    <row r="342" spans="1:20" ht="15.75" customHeight="1">
      <c r="A342" s="64" t="s">
        <v>55</v>
      </c>
      <c r="B342" s="65">
        <v>54</v>
      </c>
      <c r="C342" s="87"/>
      <c r="D342" s="87"/>
      <c r="E342" s="87"/>
      <c r="F342" s="87"/>
      <c r="G342" s="87"/>
      <c r="H342" s="87"/>
      <c r="I342" s="87"/>
      <c r="J342" s="87"/>
      <c r="K342" s="88"/>
      <c r="L342" s="67"/>
      <c r="M342" s="49"/>
      <c r="N342" s="68"/>
      <c r="O342" s="107"/>
      <c r="P342" s="70">
        <f>B342</f>
        <v>54</v>
      </c>
      <c r="Q342" s="108"/>
      <c r="R342" s="107"/>
      <c r="T342" s="112"/>
    </row>
    <row r="343" spans="1:20" ht="15.75" customHeight="1">
      <c r="A343" s="64" t="s">
        <v>56</v>
      </c>
      <c r="B343" s="87"/>
      <c r="C343" s="87">
        <v>45</v>
      </c>
      <c r="D343" s="87"/>
      <c r="E343" s="87"/>
      <c r="F343" s="87"/>
      <c r="G343" s="87"/>
      <c r="H343" s="87"/>
      <c r="I343" s="87"/>
      <c r="J343" s="87"/>
      <c r="K343" s="88"/>
      <c r="L343" s="72"/>
      <c r="M343" s="3"/>
      <c r="N343" s="73"/>
      <c r="O343" s="74">
        <f>IF(C343=0,"",C343/B342)</f>
        <v>0.83333333333333337</v>
      </c>
      <c r="P343" s="75">
        <v>45</v>
      </c>
      <c r="Q343" s="76">
        <f t="shared" ref="Q343:Q350" si="72">IF(P343=0,"",P343/P342)</f>
        <v>0.83333333333333337</v>
      </c>
      <c r="R343" s="76">
        <f t="shared" ref="R343:R350" si="73">IF(P343=0,"",100%-Q343)</f>
        <v>0.16666666666666663</v>
      </c>
      <c r="T343" s="112"/>
    </row>
    <row r="344" spans="1:20" ht="15.75" customHeight="1">
      <c r="A344" s="64" t="s">
        <v>57</v>
      </c>
      <c r="B344" s="87"/>
      <c r="C344" s="87"/>
      <c r="D344" s="87">
        <v>41</v>
      </c>
      <c r="E344" s="87"/>
      <c r="F344" s="87"/>
      <c r="G344" s="87"/>
      <c r="H344" s="87"/>
      <c r="I344" s="87"/>
      <c r="J344" s="87"/>
      <c r="K344" s="88"/>
      <c r="L344" s="72"/>
      <c r="M344" s="3"/>
      <c r="N344" s="73"/>
      <c r="O344" s="74">
        <f>IF(D344=0,"",D344/C343)</f>
        <v>0.91111111111111109</v>
      </c>
      <c r="P344" s="75">
        <v>43</v>
      </c>
      <c r="Q344" s="76">
        <f t="shared" si="72"/>
        <v>0.9555555555555556</v>
      </c>
      <c r="R344" s="76">
        <f t="shared" si="73"/>
        <v>4.4444444444444398E-2</v>
      </c>
      <c r="T344" s="77">
        <f>P344/P342</f>
        <v>0.79629629629629628</v>
      </c>
    </row>
    <row r="345" spans="1:20" ht="15.75" customHeight="1">
      <c r="A345" s="64">
        <v>1001</v>
      </c>
      <c r="B345" s="87"/>
      <c r="C345" s="87"/>
      <c r="D345" s="87"/>
      <c r="E345" s="87">
        <v>33</v>
      </c>
      <c r="F345" s="87"/>
      <c r="G345" s="87"/>
      <c r="H345" s="87"/>
      <c r="I345" s="87"/>
      <c r="J345" s="87"/>
      <c r="K345" s="88"/>
      <c r="L345" s="72"/>
      <c r="M345" s="3"/>
      <c r="N345" s="73"/>
      <c r="O345" s="74">
        <f>IF(E345=0,"",E345/D344)</f>
        <v>0.80487804878048785</v>
      </c>
      <c r="P345" s="75">
        <v>44</v>
      </c>
      <c r="Q345" s="76">
        <f t="shared" si="72"/>
        <v>1.0232558139534884</v>
      </c>
      <c r="R345" s="76">
        <f t="shared" si="73"/>
        <v>-2.3255813953488413E-2</v>
      </c>
      <c r="T345" s="112"/>
    </row>
    <row r="346" spans="1:20" ht="15.75" customHeight="1">
      <c r="A346" s="64">
        <v>1002</v>
      </c>
      <c r="B346" s="87"/>
      <c r="C346" s="87"/>
      <c r="D346" s="87"/>
      <c r="E346" s="87"/>
      <c r="F346" s="87">
        <v>30</v>
      </c>
      <c r="G346" s="87"/>
      <c r="H346" s="87"/>
      <c r="I346" s="87"/>
      <c r="J346" s="87"/>
      <c r="K346" s="88"/>
      <c r="L346" s="72"/>
      <c r="M346" s="3"/>
      <c r="N346" s="73"/>
      <c r="O346" s="74">
        <f>IF(F346=0,"",F346/E345)</f>
        <v>0.90909090909090906</v>
      </c>
      <c r="P346" s="75">
        <v>42</v>
      </c>
      <c r="Q346" s="76">
        <f t="shared" si="72"/>
        <v>0.95454545454545459</v>
      </c>
      <c r="R346" s="76">
        <f t="shared" si="73"/>
        <v>4.5454545454545414E-2</v>
      </c>
      <c r="T346" s="112"/>
    </row>
    <row r="347" spans="1:20" ht="15.75" customHeight="1">
      <c r="A347" s="64">
        <v>1101</v>
      </c>
      <c r="B347" s="87"/>
      <c r="C347" s="87"/>
      <c r="D347" s="87"/>
      <c r="E347" s="87"/>
      <c r="F347" s="87"/>
      <c r="G347" s="87">
        <v>25</v>
      </c>
      <c r="H347" s="87"/>
      <c r="I347" s="87"/>
      <c r="J347" s="87"/>
      <c r="K347" s="88"/>
      <c r="L347" s="72"/>
      <c r="M347" s="3"/>
      <c r="N347" s="73"/>
      <c r="O347" s="74">
        <f>IF(G347=0,"",G347/F346)</f>
        <v>0.83333333333333337</v>
      </c>
      <c r="P347" s="75">
        <v>40</v>
      </c>
      <c r="Q347" s="76">
        <f t="shared" si="72"/>
        <v>0.95238095238095233</v>
      </c>
      <c r="R347" s="76">
        <f t="shared" si="73"/>
        <v>4.7619047619047672E-2</v>
      </c>
      <c r="T347" s="112"/>
    </row>
    <row r="348" spans="1:20" ht="15.75" customHeight="1">
      <c r="A348" s="64">
        <v>1102</v>
      </c>
      <c r="B348" s="87"/>
      <c r="C348" s="87"/>
      <c r="D348" s="87"/>
      <c r="E348" s="87"/>
      <c r="F348" s="87"/>
      <c r="G348" s="87"/>
      <c r="H348" s="87">
        <v>24</v>
      </c>
      <c r="I348" s="87"/>
      <c r="J348" s="87"/>
      <c r="K348" s="88"/>
      <c r="L348" s="72"/>
      <c r="M348" s="3"/>
      <c r="N348" s="73"/>
      <c r="O348" s="74">
        <f>IF(H348=0,"",H348/G347)</f>
        <v>0.96</v>
      </c>
      <c r="P348" s="75">
        <v>40</v>
      </c>
      <c r="Q348" s="76">
        <f t="shared" si="72"/>
        <v>1</v>
      </c>
      <c r="R348" s="76">
        <f t="shared" si="73"/>
        <v>0</v>
      </c>
      <c r="T348" s="112"/>
    </row>
    <row r="349" spans="1:20" ht="15.75" customHeight="1">
      <c r="A349" s="64">
        <v>1201</v>
      </c>
      <c r="B349" s="87"/>
      <c r="C349" s="87"/>
      <c r="D349" s="87"/>
      <c r="E349" s="87"/>
      <c r="F349" s="87"/>
      <c r="G349" s="87"/>
      <c r="H349" s="87"/>
      <c r="I349" s="87">
        <v>24</v>
      </c>
      <c r="J349" s="87"/>
      <c r="K349" s="88"/>
      <c r="L349" s="72"/>
      <c r="M349" s="3"/>
      <c r="N349" s="73"/>
      <c r="O349" s="74">
        <f>IF(I349=0,"",I349/H348)</f>
        <v>1</v>
      </c>
      <c r="P349" s="75">
        <v>40</v>
      </c>
      <c r="Q349" s="76">
        <f t="shared" si="72"/>
        <v>1</v>
      </c>
      <c r="R349" s="76">
        <f t="shared" si="73"/>
        <v>0</v>
      </c>
      <c r="T349" s="112"/>
    </row>
    <row r="350" spans="1:20" ht="15.75" customHeight="1">
      <c r="A350" s="64">
        <v>1202</v>
      </c>
      <c r="B350" s="87"/>
      <c r="C350" s="87"/>
      <c r="D350" s="87"/>
      <c r="E350" s="87"/>
      <c r="F350" s="87"/>
      <c r="G350" s="87"/>
      <c r="H350" s="87"/>
      <c r="I350" s="87"/>
      <c r="J350" s="87">
        <v>24</v>
      </c>
      <c r="K350" s="88">
        <v>10</v>
      </c>
      <c r="L350" s="72"/>
      <c r="M350" s="3"/>
      <c r="N350" s="73"/>
      <c r="O350" s="78">
        <f>IF(J350=0,"",J350/I349)</f>
        <v>1</v>
      </c>
      <c r="P350" s="75">
        <v>39</v>
      </c>
      <c r="Q350" s="79">
        <f t="shared" si="72"/>
        <v>0.97499999999999998</v>
      </c>
      <c r="R350" s="79">
        <f t="shared" si="73"/>
        <v>2.5000000000000022E-2</v>
      </c>
      <c r="T350" s="112"/>
    </row>
    <row r="351" spans="1:20" ht="15.75" customHeight="1">
      <c r="A351" s="64">
        <v>1301</v>
      </c>
      <c r="B351" s="87"/>
      <c r="C351" s="87"/>
      <c r="D351" s="87"/>
      <c r="E351" s="87"/>
      <c r="F351" s="87"/>
      <c r="G351" s="87"/>
      <c r="H351" s="87"/>
      <c r="I351" s="87"/>
      <c r="J351" s="87">
        <v>18</v>
      </c>
      <c r="K351" s="88">
        <v>11</v>
      </c>
      <c r="L351" s="72"/>
      <c r="M351" s="3"/>
      <c r="N351" s="30"/>
      <c r="O351" s="124"/>
      <c r="P351" s="81">
        <v>27</v>
      </c>
      <c r="Q351" s="125"/>
      <c r="R351" s="92"/>
      <c r="T351" s="112"/>
    </row>
    <row r="352" spans="1:20" ht="15.75" customHeight="1">
      <c r="A352" s="64">
        <v>1302</v>
      </c>
      <c r="B352" s="87"/>
      <c r="C352" s="87"/>
      <c r="D352" s="87"/>
      <c r="E352" s="87"/>
      <c r="F352" s="87"/>
      <c r="G352" s="87"/>
      <c r="H352" s="87"/>
      <c r="I352" s="87"/>
      <c r="J352" s="87">
        <v>12</v>
      </c>
      <c r="K352" s="88">
        <v>6</v>
      </c>
      <c r="L352" s="72"/>
      <c r="M352" s="3"/>
      <c r="N352" s="30"/>
      <c r="O352" s="84"/>
      <c r="P352" s="85">
        <v>14</v>
      </c>
      <c r="Q352" s="86"/>
      <c r="R352" s="84"/>
      <c r="T352" s="112"/>
    </row>
    <row r="353" spans="1:20" ht="15.75" customHeight="1">
      <c r="A353" s="64">
        <v>1401</v>
      </c>
      <c r="B353" s="87"/>
      <c r="C353" s="87"/>
      <c r="D353" s="87"/>
      <c r="E353" s="87"/>
      <c r="F353" s="87"/>
      <c r="G353" s="87"/>
      <c r="H353" s="87"/>
      <c r="I353" s="87"/>
      <c r="J353" s="87">
        <v>7</v>
      </c>
      <c r="K353" s="88">
        <v>3</v>
      </c>
      <c r="L353" s="72"/>
      <c r="M353" s="3"/>
      <c r="N353" s="30"/>
      <c r="O353" s="84"/>
      <c r="P353" s="85">
        <v>8</v>
      </c>
      <c r="Q353" s="86"/>
      <c r="R353" s="84"/>
      <c r="T353" s="112"/>
    </row>
    <row r="354" spans="1:20" ht="15.75" customHeight="1">
      <c r="A354" s="64">
        <v>1402</v>
      </c>
      <c r="B354" s="87"/>
      <c r="C354" s="87"/>
      <c r="D354" s="87"/>
      <c r="E354" s="87"/>
      <c r="F354" s="87"/>
      <c r="G354" s="87"/>
      <c r="H354" s="87"/>
      <c r="I354" s="87"/>
      <c r="J354" s="87">
        <v>3</v>
      </c>
      <c r="K354" s="88">
        <v>1</v>
      </c>
      <c r="L354" s="72"/>
      <c r="M354" s="3"/>
      <c r="N354" s="30"/>
      <c r="O354" s="84"/>
      <c r="P354" s="85">
        <v>3</v>
      </c>
      <c r="Q354" s="86"/>
      <c r="R354" s="84"/>
      <c r="T354" s="112"/>
    </row>
    <row r="355" spans="1:20" ht="15.75" customHeight="1">
      <c r="A355" s="64">
        <v>1501</v>
      </c>
      <c r="B355" s="87"/>
      <c r="C355" s="87"/>
      <c r="D355" s="87"/>
      <c r="E355" s="87"/>
      <c r="F355" s="87"/>
      <c r="G355" s="87"/>
      <c r="H355" s="87"/>
      <c r="I355" s="87"/>
      <c r="J355" s="87">
        <v>2</v>
      </c>
      <c r="K355" s="88">
        <v>1</v>
      </c>
      <c r="L355" s="72"/>
      <c r="M355" s="3"/>
      <c r="N355" s="30"/>
      <c r="O355" s="3"/>
      <c r="P355" s="30">
        <v>2</v>
      </c>
      <c r="Q355" s="23"/>
      <c r="R355" s="84"/>
      <c r="T355" s="112"/>
    </row>
    <row r="356" spans="1:20" ht="15.75" customHeight="1">
      <c r="A356" s="64">
        <v>1502</v>
      </c>
      <c r="B356" s="87"/>
      <c r="C356" s="87"/>
      <c r="D356" s="87"/>
      <c r="E356" s="87"/>
      <c r="F356" s="87"/>
      <c r="G356" s="87"/>
      <c r="H356" s="87"/>
      <c r="I356" s="87"/>
      <c r="J356" s="87"/>
      <c r="K356" s="88"/>
      <c r="L356" s="72"/>
      <c r="M356" s="3"/>
      <c r="N356" s="30"/>
      <c r="O356" s="89" t="s">
        <v>83</v>
      </c>
      <c r="P356" s="90">
        <v>30</v>
      </c>
      <c r="Q356" s="120">
        <f>K359</f>
        <v>32</v>
      </c>
      <c r="R356" s="92" t="s">
        <v>11</v>
      </c>
      <c r="T356" s="112"/>
    </row>
    <row r="357" spans="1:20" ht="15.75" customHeight="1">
      <c r="A357" s="64">
        <v>1601</v>
      </c>
      <c r="B357" s="87"/>
      <c r="C357" s="87"/>
      <c r="D357" s="87"/>
      <c r="E357" s="87"/>
      <c r="F357" s="87"/>
      <c r="G357" s="87"/>
      <c r="H357" s="87"/>
      <c r="I357" s="87"/>
      <c r="J357" s="87"/>
      <c r="K357" s="88"/>
      <c r="L357" s="72"/>
      <c r="M357" s="3"/>
      <c r="N357" s="30"/>
      <c r="O357" s="93" t="s">
        <v>85</v>
      </c>
      <c r="P357" s="94">
        <f>IF(P356/B342=0,"",P356/B342)</f>
        <v>0.55555555555555558</v>
      </c>
      <c r="Q357" s="121">
        <f>IF(P356/Q356=0,"",P356/Q356)</f>
        <v>0.9375</v>
      </c>
      <c r="R357" s="96" t="s">
        <v>86</v>
      </c>
      <c r="T357" s="112"/>
    </row>
    <row r="358" spans="1:20" ht="15.75" customHeight="1">
      <c r="A358" s="64">
        <v>1602</v>
      </c>
      <c r="B358" s="87"/>
      <c r="C358" s="87"/>
      <c r="D358" s="87"/>
      <c r="E358" s="87"/>
      <c r="F358" s="87"/>
      <c r="G358" s="87"/>
      <c r="H358" s="87"/>
      <c r="I358" s="87"/>
      <c r="J358" s="87"/>
      <c r="K358" s="88"/>
      <c r="L358" s="97"/>
      <c r="M358" s="98"/>
      <c r="N358" s="99"/>
      <c r="O358" s="98"/>
      <c r="P358" s="99"/>
      <c r="Q358" s="99"/>
      <c r="R358" s="122"/>
      <c r="T358" s="112"/>
    </row>
    <row r="359" spans="1:20" ht="18" customHeight="1">
      <c r="A359" s="29"/>
      <c r="B359" s="30"/>
      <c r="C359" s="30"/>
      <c r="D359" s="288" t="s">
        <v>111</v>
      </c>
      <c r="E359" s="289"/>
      <c r="F359" s="289"/>
      <c r="G359" s="289"/>
      <c r="H359" s="289"/>
      <c r="I359" s="289"/>
      <c r="J359" s="290"/>
      <c r="K359" s="101">
        <f>SUM(K342:K355)</f>
        <v>32</v>
      </c>
      <c r="L359" s="102">
        <f>IF(K350=0,"",K350/B342)</f>
        <v>0.18518518518518517</v>
      </c>
      <c r="M359" s="102">
        <f>IF(K359=0,"",K359/B342)</f>
        <v>0.59259259259259256</v>
      </c>
      <c r="N359" s="102">
        <f>IF(K350=0,"",M359-L359)</f>
        <v>0.40740740740740738</v>
      </c>
      <c r="O359" s="3"/>
      <c r="P359" s="30"/>
      <c r="Q359" s="23"/>
      <c r="R359" s="3"/>
      <c r="T359" s="112"/>
    </row>
    <row r="360" spans="1:20" ht="12.75" customHeight="1">
      <c r="L360" s="3"/>
      <c r="M360" s="3"/>
      <c r="O360" s="3"/>
    </row>
    <row r="361" spans="1:20" ht="12.75" customHeight="1">
      <c r="L361" s="3"/>
      <c r="M361" s="3"/>
      <c r="O361" s="3"/>
    </row>
    <row r="362" spans="1:20" ht="26.25" customHeight="1">
      <c r="A362" s="309" t="s">
        <v>99</v>
      </c>
      <c r="B362" s="292"/>
      <c r="C362" s="292"/>
      <c r="D362" s="292"/>
      <c r="E362" s="292"/>
      <c r="F362" s="292"/>
      <c r="G362" s="292"/>
      <c r="H362" s="298" t="s">
        <v>56</v>
      </c>
      <c r="I362" s="292"/>
      <c r="J362" s="292"/>
      <c r="K362" s="30"/>
      <c r="L362" s="3"/>
      <c r="M362" s="3"/>
      <c r="N362" s="30"/>
      <c r="O362" s="3"/>
      <c r="P362" s="30"/>
      <c r="Q362" s="30"/>
      <c r="R362" s="30"/>
    </row>
    <row r="363" spans="1:20" ht="20.25" customHeight="1">
      <c r="A363" s="293" t="s">
        <v>10</v>
      </c>
      <c r="B363" s="294" t="s">
        <v>100</v>
      </c>
      <c r="C363" s="289"/>
      <c r="D363" s="289"/>
      <c r="E363" s="289"/>
      <c r="F363" s="289"/>
      <c r="G363" s="289"/>
      <c r="H363" s="289"/>
      <c r="I363" s="289"/>
      <c r="J363" s="290"/>
      <c r="K363" s="310" t="s">
        <v>11</v>
      </c>
      <c r="L363" s="286" t="s">
        <v>3</v>
      </c>
      <c r="M363" s="286" t="s">
        <v>4</v>
      </c>
      <c r="N363" s="284" t="s">
        <v>5</v>
      </c>
      <c r="O363" s="286" t="s">
        <v>6</v>
      </c>
      <c r="P363" s="287" t="s">
        <v>7</v>
      </c>
      <c r="Q363" s="287" t="s">
        <v>8</v>
      </c>
      <c r="R363" s="286" t="s">
        <v>101</v>
      </c>
    </row>
    <row r="364" spans="1:20" ht="15.75" customHeight="1">
      <c r="A364" s="285"/>
      <c r="B364" s="64" t="s">
        <v>102</v>
      </c>
      <c r="C364" s="64" t="s">
        <v>103</v>
      </c>
      <c r="D364" s="64" t="s">
        <v>104</v>
      </c>
      <c r="E364" s="64" t="s">
        <v>105</v>
      </c>
      <c r="F364" s="64" t="s">
        <v>106</v>
      </c>
      <c r="G364" s="64" t="s">
        <v>107</v>
      </c>
      <c r="H364" s="64" t="s">
        <v>108</v>
      </c>
      <c r="I364" s="64" t="s">
        <v>109</v>
      </c>
      <c r="J364" s="64" t="s">
        <v>110</v>
      </c>
      <c r="K364" s="311"/>
      <c r="L364" s="285"/>
      <c r="M364" s="285"/>
      <c r="N364" s="285"/>
      <c r="O364" s="285"/>
      <c r="P364" s="285"/>
      <c r="Q364" s="285"/>
      <c r="R364" s="285"/>
      <c r="T364" s="112"/>
    </row>
    <row r="365" spans="1:20" ht="15.75" customHeight="1">
      <c r="A365" s="64" t="s">
        <v>56</v>
      </c>
      <c r="B365" s="65">
        <v>32</v>
      </c>
      <c r="C365" s="87"/>
      <c r="D365" s="87"/>
      <c r="E365" s="87"/>
      <c r="F365" s="87"/>
      <c r="G365" s="87"/>
      <c r="H365" s="87"/>
      <c r="I365" s="87"/>
      <c r="J365" s="87"/>
      <c r="K365" s="88"/>
      <c r="L365" s="67"/>
      <c r="M365" s="49"/>
      <c r="N365" s="68"/>
      <c r="O365" s="107"/>
      <c r="P365" s="70">
        <f>B365</f>
        <v>32</v>
      </c>
      <c r="Q365" s="108"/>
      <c r="R365" s="107"/>
      <c r="T365" s="112"/>
    </row>
    <row r="366" spans="1:20" ht="15.75" customHeight="1">
      <c r="A366" s="64" t="s">
        <v>57</v>
      </c>
      <c r="B366" s="87"/>
      <c r="C366" s="87">
        <v>26</v>
      </c>
      <c r="D366" s="87"/>
      <c r="E366" s="87"/>
      <c r="F366" s="87"/>
      <c r="G366" s="87"/>
      <c r="H366" s="87"/>
      <c r="I366" s="87"/>
      <c r="J366" s="87"/>
      <c r="K366" s="88"/>
      <c r="L366" s="72"/>
      <c r="M366" s="3"/>
      <c r="N366" s="73"/>
      <c r="O366" s="74">
        <f>IF(C366=0,"",C366/B365)</f>
        <v>0.8125</v>
      </c>
      <c r="P366" s="75">
        <v>26</v>
      </c>
      <c r="Q366" s="76">
        <f t="shared" ref="Q366:Q373" si="74">IF(P366=0,"",P366/P365)</f>
        <v>0.8125</v>
      </c>
      <c r="R366" s="76">
        <f t="shared" ref="R366:R373" si="75">IF(P366=0,"",100%-Q366)</f>
        <v>0.1875</v>
      </c>
      <c r="T366" s="112"/>
    </row>
    <row r="367" spans="1:20" ht="15.75" customHeight="1">
      <c r="A367" s="64">
        <v>1001</v>
      </c>
      <c r="B367" s="87"/>
      <c r="C367" s="87"/>
      <c r="D367" s="87">
        <v>19</v>
      </c>
      <c r="E367" s="87"/>
      <c r="F367" s="87"/>
      <c r="G367" s="87"/>
      <c r="H367" s="87"/>
      <c r="I367" s="87"/>
      <c r="J367" s="87"/>
      <c r="K367" s="88"/>
      <c r="L367" s="72"/>
      <c r="M367" s="3"/>
      <c r="N367" s="73"/>
      <c r="O367" s="74">
        <f>IF(D367=0,"",D367/C366)</f>
        <v>0.73076923076923073</v>
      </c>
      <c r="P367" s="75">
        <v>24</v>
      </c>
      <c r="Q367" s="76">
        <f t="shared" si="74"/>
        <v>0.92307692307692313</v>
      </c>
      <c r="R367" s="76">
        <f t="shared" si="75"/>
        <v>7.6923076923076872E-2</v>
      </c>
      <c r="T367" s="77">
        <f>P367/P365</f>
        <v>0.75</v>
      </c>
    </row>
    <row r="368" spans="1:20" ht="15.75" customHeight="1">
      <c r="A368" s="64">
        <v>1002</v>
      </c>
      <c r="B368" s="87"/>
      <c r="C368" s="87"/>
      <c r="D368" s="87"/>
      <c r="E368" s="87">
        <v>18</v>
      </c>
      <c r="F368" s="87"/>
      <c r="G368" s="87"/>
      <c r="H368" s="87"/>
      <c r="I368" s="87"/>
      <c r="J368" s="87"/>
      <c r="K368" s="88"/>
      <c r="L368" s="72"/>
      <c r="M368" s="3"/>
      <c r="N368" s="73"/>
      <c r="O368" s="74">
        <f>IF(E368=0,"",E368/D367)</f>
        <v>0.94736842105263153</v>
      </c>
      <c r="P368" s="75">
        <v>23</v>
      </c>
      <c r="Q368" s="76">
        <f t="shared" si="74"/>
        <v>0.95833333333333337</v>
      </c>
      <c r="R368" s="76">
        <f t="shared" si="75"/>
        <v>4.166666666666663E-2</v>
      </c>
      <c r="T368" s="112"/>
    </row>
    <row r="369" spans="1:20" ht="15.75" customHeight="1">
      <c r="A369" s="64">
        <v>1101</v>
      </c>
      <c r="B369" s="87"/>
      <c r="C369" s="87"/>
      <c r="D369" s="87"/>
      <c r="E369" s="87"/>
      <c r="F369" s="87">
        <v>18</v>
      </c>
      <c r="G369" s="87"/>
      <c r="H369" s="87"/>
      <c r="I369" s="87"/>
      <c r="J369" s="87"/>
      <c r="K369" s="88"/>
      <c r="L369" s="72"/>
      <c r="M369" s="3"/>
      <c r="N369" s="73"/>
      <c r="O369" s="74">
        <f>IF(F369=0,"",F369/E368)</f>
        <v>1</v>
      </c>
      <c r="P369" s="75">
        <v>23</v>
      </c>
      <c r="Q369" s="76">
        <f t="shared" si="74"/>
        <v>1</v>
      </c>
      <c r="R369" s="76">
        <f t="shared" si="75"/>
        <v>0</v>
      </c>
      <c r="T369" s="112"/>
    </row>
    <row r="370" spans="1:20" ht="15.75" customHeight="1">
      <c r="A370" s="64">
        <v>1102</v>
      </c>
      <c r="B370" s="87"/>
      <c r="C370" s="87"/>
      <c r="D370" s="87"/>
      <c r="E370" s="87"/>
      <c r="F370" s="87"/>
      <c r="G370" s="87">
        <v>14</v>
      </c>
      <c r="H370" s="87"/>
      <c r="I370" s="87"/>
      <c r="J370" s="87"/>
      <c r="K370" s="88"/>
      <c r="L370" s="72"/>
      <c r="M370" s="3"/>
      <c r="N370" s="73"/>
      <c r="O370" s="74">
        <f>IF(G370=0,"",G370/F369)</f>
        <v>0.77777777777777779</v>
      </c>
      <c r="P370" s="75">
        <v>22</v>
      </c>
      <c r="Q370" s="76">
        <f t="shared" si="74"/>
        <v>0.95652173913043481</v>
      </c>
      <c r="R370" s="76">
        <f t="shared" si="75"/>
        <v>4.3478260869565188E-2</v>
      </c>
      <c r="T370" s="112"/>
    </row>
    <row r="371" spans="1:20" ht="15.75" customHeight="1">
      <c r="A371" s="64">
        <v>1201</v>
      </c>
      <c r="B371" s="87"/>
      <c r="C371" s="87"/>
      <c r="D371" s="87"/>
      <c r="E371" s="87"/>
      <c r="F371" s="87"/>
      <c r="G371" s="87"/>
      <c r="H371" s="87">
        <v>13</v>
      </c>
      <c r="I371" s="87"/>
      <c r="J371" s="87"/>
      <c r="K371" s="88"/>
      <c r="L371" s="72"/>
      <c r="M371" s="3"/>
      <c r="N371" s="73"/>
      <c r="O371" s="74">
        <f>IF(H371=0,"",H371/G370)</f>
        <v>0.9285714285714286</v>
      </c>
      <c r="P371" s="75">
        <v>20</v>
      </c>
      <c r="Q371" s="76">
        <f t="shared" si="74"/>
        <v>0.90909090909090906</v>
      </c>
      <c r="R371" s="76">
        <f t="shared" si="75"/>
        <v>9.0909090909090939E-2</v>
      </c>
      <c r="T371" s="112"/>
    </row>
    <row r="372" spans="1:20" ht="15.75" customHeight="1">
      <c r="A372" s="64">
        <v>1202</v>
      </c>
      <c r="B372" s="87"/>
      <c r="C372" s="87"/>
      <c r="D372" s="87"/>
      <c r="E372" s="87"/>
      <c r="F372" s="87"/>
      <c r="G372" s="87"/>
      <c r="H372" s="87"/>
      <c r="I372" s="87">
        <v>9</v>
      </c>
      <c r="J372" s="87"/>
      <c r="K372" s="88">
        <v>1</v>
      </c>
      <c r="L372" s="72"/>
      <c r="M372" s="3"/>
      <c r="N372" s="73"/>
      <c r="O372" s="74">
        <f>IF(I372=0,"",I372/H371)</f>
        <v>0.69230769230769229</v>
      </c>
      <c r="P372" s="75">
        <v>18</v>
      </c>
      <c r="Q372" s="76">
        <f t="shared" si="74"/>
        <v>0.9</v>
      </c>
      <c r="R372" s="76">
        <f t="shared" si="75"/>
        <v>9.9999999999999978E-2</v>
      </c>
      <c r="T372" s="112"/>
    </row>
    <row r="373" spans="1:20" ht="15.75" customHeight="1">
      <c r="A373" s="64">
        <v>1301</v>
      </c>
      <c r="B373" s="87"/>
      <c r="C373" s="87"/>
      <c r="D373" s="87"/>
      <c r="E373" s="87"/>
      <c r="F373" s="87"/>
      <c r="G373" s="87"/>
      <c r="H373" s="87"/>
      <c r="I373" s="87"/>
      <c r="J373" s="87">
        <v>9</v>
      </c>
      <c r="K373" s="88">
        <v>8</v>
      </c>
      <c r="L373" s="72"/>
      <c r="M373" s="3"/>
      <c r="N373" s="73"/>
      <c r="O373" s="78">
        <f>IF(J373=0,"",J373/I372)</f>
        <v>1</v>
      </c>
      <c r="P373" s="75">
        <v>17</v>
      </c>
      <c r="Q373" s="79">
        <f t="shared" si="74"/>
        <v>0.94444444444444442</v>
      </c>
      <c r="R373" s="79">
        <f t="shared" si="75"/>
        <v>5.555555555555558E-2</v>
      </c>
      <c r="T373" s="112"/>
    </row>
    <row r="374" spans="1:20" ht="15.75" customHeight="1">
      <c r="A374" s="64">
        <v>1302</v>
      </c>
      <c r="B374" s="87"/>
      <c r="C374" s="87"/>
      <c r="D374" s="87"/>
      <c r="E374" s="87"/>
      <c r="F374" s="87"/>
      <c r="G374" s="87"/>
      <c r="H374" s="87"/>
      <c r="I374" s="87"/>
      <c r="J374" s="87">
        <v>5</v>
      </c>
      <c r="K374" s="88">
        <v>4</v>
      </c>
      <c r="L374" s="72"/>
      <c r="M374" s="3"/>
      <c r="N374" s="30"/>
      <c r="O374" s="124"/>
      <c r="P374" s="81">
        <v>9</v>
      </c>
      <c r="Q374" s="125"/>
      <c r="R374" s="92"/>
      <c r="T374" s="112"/>
    </row>
    <row r="375" spans="1:20" ht="15.75" customHeight="1">
      <c r="A375" s="64">
        <v>1401</v>
      </c>
      <c r="B375" s="87"/>
      <c r="C375" s="87"/>
      <c r="D375" s="87"/>
      <c r="E375" s="87"/>
      <c r="F375" s="87"/>
      <c r="G375" s="87"/>
      <c r="H375" s="87"/>
      <c r="I375" s="87"/>
      <c r="J375" s="87">
        <v>3</v>
      </c>
      <c r="K375" s="88">
        <v>1</v>
      </c>
      <c r="L375" s="72"/>
      <c r="M375" s="3"/>
      <c r="N375" s="30"/>
      <c r="O375" s="84"/>
      <c r="P375" s="85">
        <v>4</v>
      </c>
      <c r="Q375" s="86"/>
      <c r="R375" s="84"/>
      <c r="T375" s="112"/>
    </row>
    <row r="376" spans="1:20" ht="15.75" customHeight="1">
      <c r="A376" s="64">
        <v>1402</v>
      </c>
      <c r="B376" s="87"/>
      <c r="C376" s="87"/>
      <c r="D376" s="87"/>
      <c r="E376" s="87"/>
      <c r="F376" s="87"/>
      <c r="G376" s="87"/>
      <c r="H376" s="87"/>
      <c r="I376" s="87"/>
      <c r="J376" s="87">
        <v>1</v>
      </c>
      <c r="K376" s="88">
        <v>1</v>
      </c>
      <c r="L376" s="72"/>
      <c r="M376" s="3"/>
      <c r="N376" s="30"/>
      <c r="O376" s="84"/>
      <c r="P376" s="85">
        <v>2</v>
      </c>
      <c r="Q376" s="86"/>
      <c r="R376" s="84"/>
      <c r="T376" s="112"/>
    </row>
    <row r="377" spans="1:20" ht="15.75" customHeight="1">
      <c r="A377" s="64">
        <v>1501</v>
      </c>
      <c r="B377" s="87"/>
      <c r="C377" s="87"/>
      <c r="D377" s="87"/>
      <c r="E377" s="87"/>
      <c r="F377" s="87"/>
      <c r="G377" s="87"/>
      <c r="H377" s="87"/>
      <c r="I377" s="87"/>
      <c r="J377" s="87">
        <v>1</v>
      </c>
      <c r="K377" s="88">
        <v>1</v>
      </c>
      <c r="L377" s="72"/>
      <c r="M377" s="3"/>
      <c r="N377" s="30"/>
      <c r="O377" s="84"/>
      <c r="P377" s="85">
        <v>2</v>
      </c>
      <c r="Q377" s="86"/>
      <c r="R377" s="84"/>
      <c r="T377" s="112"/>
    </row>
    <row r="378" spans="1:20" ht="15.75" customHeight="1">
      <c r="A378" s="64">
        <v>1502</v>
      </c>
      <c r="B378" s="87"/>
      <c r="C378" s="87"/>
      <c r="D378" s="87"/>
      <c r="E378" s="87"/>
      <c r="F378" s="87"/>
      <c r="G378" s="87"/>
      <c r="H378" s="87"/>
      <c r="I378" s="87"/>
      <c r="J378" s="87">
        <v>1</v>
      </c>
      <c r="K378" s="88">
        <v>1</v>
      </c>
      <c r="L378" s="72"/>
      <c r="M378" s="3"/>
      <c r="N378" s="30"/>
      <c r="O378" s="3"/>
      <c r="P378" s="30">
        <v>1</v>
      </c>
      <c r="Q378" s="23"/>
      <c r="R378" s="84"/>
      <c r="T378" s="112"/>
    </row>
    <row r="379" spans="1:20" ht="15.75" customHeight="1">
      <c r="A379" s="64">
        <v>1601</v>
      </c>
      <c r="B379" s="87"/>
      <c r="C379" s="87"/>
      <c r="D379" s="87"/>
      <c r="E379" s="87"/>
      <c r="F379" s="87"/>
      <c r="G379" s="87"/>
      <c r="H379" s="87"/>
      <c r="I379" s="87"/>
      <c r="J379" s="87"/>
      <c r="K379" s="88"/>
      <c r="L379" s="72"/>
      <c r="M379" s="3"/>
      <c r="N379" s="30"/>
      <c r="O379" s="89" t="s">
        <v>83</v>
      </c>
      <c r="P379" s="90">
        <v>16</v>
      </c>
      <c r="Q379" s="120">
        <f>K382</f>
        <v>17</v>
      </c>
      <c r="R379" s="92" t="s">
        <v>11</v>
      </c>
      <c r="T379" s="112"/>
    </row>
    <row r="380" spans="1:20" ht="15.75" customHeight="1">
      <c r="A380" s="64">
        <v>1602</v>
      </c>
      <c r="B380" s="87"/>
      <c r="C380" s="87"/>
      <c r="D380" s="87"/>
      <c r="E380" s="87"/>
      <c r="F380" s="87"/>
      <c r="G380" s="87"/>
      <c r="H380" s="87"/>
      <c r="I380" s="87"/>
      <c r="J380" s="87"/>
      <c r="K380" s="88"/>
      <c r="L380" s="72"/>
      <c r="M380" s="3"/>
      <c r="N380" s="30"/>
      <c r="O380" s="93" t="s">
        <v>85</v>
      </c>
      <c r="P380" s="94">
        <f>IF(P379/B365=0,"",P379/B365)</f>
        <v>0.5</v>
      </c>
      <c r="Q380" s="121">
        <f>IF(P379/Q379=0,"",P379/Q379)</f>
        <v>0.94117647058823528</v>
      </c>
      <c r="R380" s="96" t="s">
        <v>86</v>
      </c>
      <c r="T380" s="112"/>
    </row>
    <row r="381" spans="1:20" ht="15.75" customHeight="1">
      <c r="A381" s="64">
        <v>1701</v>
      </c>
      <c r="B381" s="87"/>
      <c r="C381" s="87"/>
      <c r="D381" s="87"/>
      <c r="E381" s="87"/>
      <c r="F381" s="87"/>
      <c r="G381" s="87"/>
      <c r="H381" s="87"/>
      <c r="I381" s="87"/>
      <c r="J381" s="87"/>
      <c r="K381" s="88"/>
      <c r="L381" s="97"/>
      <c r="M381" s="98"/>
      <c r="N381" s="99"/>
      <c r="O381" s="98"/>
      <c r="P381" s="99"/>
      <c r="Q381" s="99"/>
      <c r="R381" s="122"/>
      <c r="T381" s="112"/>
    </row>
    <row r="382" spans="1:20" ht="18" customHeight="1">
      <c r="A382" s="29"/>
      <c r="B382" s="30"/>
      <c r="C382" s="30"/>
      <c r="D382" s="288" t="s">
        <v>111</v>
      </c>
      <c r="E382" s="289"/>
      <c r="F382" s="289"/>
      <c r="G382" s="289"/>
      <c r="H382" s="289"/>
      <c r="I382" s="289"/>
      <c r="J382" s="290"/>
      <c r="K382" s="101">
        <f>SUM(K365:K378)</f>
        <v>17</v>
      </c>
      <c r="L382" s="102">
        <f>IF(SUM(K372:K373)=0,"",SUM(K372:K373)/B365)</f>
        <v>0.28125</v>
      </c>
      <c r="M382" s="102">
        <f>IF(K382=0,"",K382/B365)</f>
        <v>0.53125</v>
      </c>
      <c r="N382" s="102">
        <f>IF(K373=0,"",M382-L382)</f>
        <v>0.25</v>
      </c>
      <c r="O382" s="3"/>
      <c r="P382" s="30"/>
      <c r="Q382" s="23"/>
      <c r="R382" s="3"/>
      <c r="T382" s="112"/>
    </row>
    <row r="383" spans="1:20" ht="12.75" customHeight="1">
      <c r="L383" s="3"/>
      <c r="M383" s="3"/>
      <c r="N383" s="3"/>
      <c r="O383" s="3"/>
    </row>
    <row r="384" spans="1:20" ht="12.75" customHeight="1">
      <c r="L384" s="3"/>
      <c r="M384" s="3"/>
      <c r="N384" s="3"/>
      <c r="O384" s="3"/>
    </row>
    <row r="385" spans="1:20" ht="26.25" customHeight="1">
      <c r="A385" s="309" t="s">
        <v>99</v>
      </c>
      <c r="B385" s="292"/>
      <c r="C385" s="292"/>
      <c r="D385" s="292"/>
      <c r="E385" s="292"/>
      <c r="F385" s="292"/>
      <c r="G385" s="292"/>
      <c r="H385" s="298" t="s">
        <v>57</v>
      </c>
      <c r="I385" s="292"/>
      <c r="J385" s="292"/>
      <c r="K385" s="30"/>
      <c r="L385" s="3"/>
      <c r="M385" s="3"/>
      <c r="N385" s="30"/>
      <c r="O385" s="3"/>
      <c r="P385" s="30"/>
      <c r="Q385" s="30"/>
      <c r="R385" s="30"/>
    </row>
    <row r="386" spans="1:20" ht="20.25" customHeight="1">
      <c r="A386" s="293" t="s">
        <v>10</v>
      </c>
      <c r="B386" s="294" t="s">
        <v>100</v>
      </c>
      <c r="C386" s="289"/>
      <c r="D386" s="289"/>
      <c r="E386" s="289"/>
      <c r="F386" s="289"/>
      <c r="G386" s="289"/>
      <c r="H386" s="289"/>
      <c r="I386" s="289"/>
      <c r="J386" s="290"/>
      <c r="K386" s="310" t="s">
        <v>11</v>
      </c>
      <c r="L386" s="286" t="s">
        <v>3</v>
      </c>
      <c r="M386" s="286" t="s">
        <v>4</v>
      </c>
      <c r="N386" s="284" t="s">
        <v>5</v>
      </c>
      <c r="O386" s="286" t="s">
        <v>6</v>
      </c>
      <c r="P386" s="287" t="s">
        <v>7</v>
      </c>
      <c r="Q386" s="287" t="s">
        <v>8</v>
      </c>
      <c r="R386" s="286" t="s">
        <v>101</v>
      </c>
    </row>
    <row r="387" spans="1:20" ht="15.75" customHeight="1">
      <c r="A387" s="285"/>
      <c r="B387" s="64" t="s">
        <v>102</v>
      </c>
      <c r="C387" s="64" t="s">
        <v>103</v>
      </c>
      <c r="D387" s="64" t="s">
        <v>104</v>
      </c>
      <c r="E387" s="64" t="s">
        <v>105</v>
      </c>
      <c r="F387" s="64" t="s">
        <v>106</v>
      </c>
      <c r="G387" s="64" t="s">
        <v>107</v>
      </c>
      <c r="H387" s="64" t="s">
        <v>108</v>
      </c>
      <c r="I387" s="64" t="s">
        <v>109</v>
      </c>
      <c r="J387" s="64" t="s">
        <v>110</v>
      </c>
      <c r="K387" s="311"/>
      <c r="L387" s="285"/>
      <c r="M387" s="285"/>
      <c r="N387" s="285"/>
      <c r="O387" s="285"/>
      <c r="P387" s="285"/>
      <c r="Q387" s="285"/>
      <c r="R387" s="285"/>
      <c r="T387" s="112"/>
    </row>
    <row r="388" spans="1:20" ht="15.75" customHeight="1">
      <c r="A388" s="64" t="s">
        <v>57</v>
      </c>
      <c r="B388" s="65">
        <v>66</v>
      </c>
      <c r="C388" s="87"/>
      <c r="D388" s="87"/>
      <c r="E388" s="87"/>
      <c r="F388" s="87"/>
      <c r="G388" s="87"/>
      <c r="H388" s="87"/>
      <c r="I388" s="87"/>
      <c r="J388" s="87"/>
      <c r="K388" s="88"/>
      <c r="L388" s="67"/>
      <c r="M388" s="49"/>
      <c r="N388" s="68"/>
      <c r="O388" s="107"/>
      <c r="P388" s="70">
        <f>B388</f>
        <v>66</v>
      </c>
      <c r="Q388" s="108"/>
      <c r="R388" s="107"/>
      <c r="T388" s="112"/>
    </row>
    <row r="389" spans="1:20" ht="15.75" customHeight="1">
      <c r="A389" s="64">
        <v>1001</v>
      </c>
      <c r="B389" s="87"/>
      <c r="C389" s="87">
        <v>53</v>
      </c>
      <c r="D389" s="87"/>
      <c r="E389" s="87"/>
      <c r="F389" s="87"/>
      <c r="G389" s="87"/>
      <c r="H389" s="87"/>
      <c r="I389" s="87"/>
      <c r="J389" s="87"/>
      <c r="K389" s="88"/>
      <c r="L389" s="72"/>
      <c r="M389" s="3"/>
      <c r="N389" s="73"/>
      <c r="O389" s="74">
        <f>IF(C389=0,"",C389/B388)</f>
        <v>0.80303030303030298</v>
      </c>
      <c r="P389" s="75">
        <v>53</v>
      </c>
      <c r="Q389" s="76">
        <f t="shared" ref="Q389:Q396" si="76">IF(P389=0,"",P389/P388)</f>
        <v>0.80303030303030298</v>
      </c>
      <c r="R389" s="76">
        <f t="shared" ref="R389:R396" si="77">IF(P389=0,"",100%-Q389)</f>
        <v>0.19696969696969702</v>
      </c>
      <c r="T389" s="112"/>
    </row>
    <row r="390" spans="1:20" ht="15.75" customHeight="1">
      <c r="A390" s="64">
        <v>1002</v>
      </c>
      <c r="B390" s="87"/>
      <c r="C390" s="87"/>
      <c r="D390" s="87">
        <v>48</v>
      </c>
      <c r="E390" s="87"/>
      <c r="F390" s="87"/>
      <c r="G390" s="87"/>
      <c r="H390" s="87"/>
      <c r="I390" s="87"/>
      <c r="J390" s="87"/>
      <c r="K390" s="88"/>
      <c r="L390" s="72"/>
      <c r="M390" s="3"/>
      <c r="N390" s="73"/>
      <c r="O390" s="74">
        <f>IF(D390=0,"",D390/C389)</f>
        <v>0.90566037735849059</v>
      </c>
      <c r="P390" s="75">
        <v>51</v>
      </c>
      <c r="Q390" s="76">
        <f t="shared" si="76"/>
        <v>0.96226415094339623</v>
      </c>
      <c r="R390" s="76">
        <f t="shared" si="77"/>
        <v>3.7735849056603765E-2</v>
      </c>
      <c r="T390" s="77">
        <f>P390/P388</f>
        <v>0.77272727272727271</v>
      </c>
    </row>
    <row r="391" spans="1:20" ht="15.75" customHeight="1">
      <c r="A391" s="64">
        <v>1101</v>
      </c>
      <c r="B391" s="87"/>
      <c r="C391" s="87"/>
      <c r="D391" s="87"/>
      <c r="E391" s="87">
        <v>37</v>
      </c>
      <c r="F391" s="87"/>
      <c r="G391" s="87"/>
      <c r="H391" s="87"/>
      <c r="I391" s="87"/>
      <c r="J391" s="87"/>
      <c r="K391" s="88"/>
      <c r="L391" s="72"/>
      <c r="M391" s="3"/>
      <c r="N391" s="73"/>
      <c r="O391" s="74">
        <f>IF(E391=0,"",E391/D390)</f>
        <v>0.77083333333333337</v>
      </c>
      <c r="P391" s="75">
        <v>48</v>
      </c>
      <c r="Q391" s="76">
        <f t="shared" si="76"/>
        <v>0.94117647058823528</v>
      </c>
      <c r="R391" s="76">
        <f t="shared" si="77"/>
        <v>5.8823529411764719E-2</v>
      </c>
      <c r="T391" s="112"/>
    </row>
    <row r="392" spans="1:20" ht="15.75" customHeight="1">
      <c r="A392" s="64">
        <v>1102</v>
      </c>
      <c r="B392" s="87"/>
      <c r="C392" s="87"/>
      <c r="D392" s="87"/>
      <c r="E392" s="87"/>
      <c r="F392" s="87">
        <v>37</v>
      </c>
      <c r="G392" s="87"/>
      <c r="H392" s="87"/>
      <c r="I392" s="87"/>
      <c r="J392" s="87"/>
      <c r="K392" s="88"/>
      <c r="L392" s="72"/>
      <c r="M392" s="3"/>
      <c r="N392" s="73"/>
      <c r="O392" s="74">
        <f>IF(F392=0,"",F392/E391)</f>
        <v>1</v>
      </c>
      <c r="P392" s="75">
        <v>45</v>
      </c>
      <c r="Q392" s="76">
        <f t="shared" si="76"/>
        <v>0.9375</v>
      </c>
      <c r="R392" s="76">
        <f t="shared" si="77"/>
        <v>6.25E-2</v>
      </c>
      <c r="T392" s="112"/>
    </row>
    <row r="393" spans="1:20" ht="15.75" customHeight="1">
      <c r="A393" s="64">
        <v>1201</v>
      </c>
      <c r="B393" s="87"/>
      <c r="C393" s="87"/>
      <c r="D393" s="87"/>
      <c r="E393" s="87"/>
      <c r="F393" s="87"/>
      <c r="G393" s="87">
        <v>35</v>
      </c>
      <c r="H393" s="87"/>
      <c r="I393" s="87"/>
      <c r="J393" s="87"/>
      <c r="K393" s="88"/>
      <c r="L393" s="72"/>
      <c r="M393" s="3"/>
      <c r="N393" s="73"/>
      <c r="O393" s="74">
        <f>IF(G393=0,"",G393/F392)</f>
        <v>0.94594594594594594</v>
      </c>
      <c r="P393" s="75">
        <v>43</v>
      </c>
      <c r="Q393" s="76">
        <f t="shared" si="76"/>
        <v>0.9555555555555556</v>
      </c>
      <c r="R393" s="76">
        <f t="shared" si="77"/>
        <v>4.4444444444444398E-2</v>
      </c>
      <c r="T393" s="112"/>
    </row>
    <row r="394" spans="1:20" ht="15.75" customHeight="1">
      <c r="A394" s="64">
        <v>1202</v>
      </c>
      <c r="B394" s="87"/>
      <c r="C394" s="87"/>
      <c r="D394" s="87"/>
      <c r="E394" s="87"/>
      <c r="F394" s="87"/>
      <c r="G394" s="87"/>
      <c r="H394" s="87">
        <v>31</v>
      </c>
      <c r="I394" s="87"/>
      <c r="J394" s="87"/>
      <c r="K394" s="88"/>
      <c r="L394" s="72"/>
      <c r="M394" s="3"/>
      <c r="N394" s="73"/>
      <c r="O394" s="74">
        <f>IF(H394=0,"",H394/G393)</f>
        <v>0.88571428571428568</v>
      </c>
      <c r="P394" s="75">
        <v>42</v>
      </c>
      <c r="Q394" s="76">
        <f t="shared" si="76"/>
        <v>0.97674418604651159</v>
      </c>
      <c r="R394" s="76">
        <f t="shared" si="77"/>
        <v>2.3255813953488413E-2</v>
      </c>
      <c r="T394" s="112"/>
    </row>
    <row r="395" spans="1:20" ht="15.75" customHeight="1">
      <c r="A395" s="64">
        <v>1301</v>
      </c>
      <c r="B395" s="87"/>
      <c r="C395" s="87"/>
      <c r="D395" s="87"/>
      <c r="E395" s="87"/>
      <c r="F395" s="87"/>
      <c r="G395" s="87"/>
      <c r="H395" s="87"/>
      <c r="I395" s="87">
        <v>31</v>
      </c>
      <c r="J395" s="87"/>
      <c r="K395" s="88"/>
      <c r="L395" s="72"/>
      <c r="M395" s="3"/>
      <c r="N395" s="73"/>
      <c r="O395" s="74">
        <f>IF(I395=0,"",I395/H394)</f>
        <v>1</v>
      </c>
      <c r="P395" s="75">
        <v>42</v>
      </c>
      <c r="Q395" s="76">
        <f t="shared" si="76"/>
        <v>1</v>
      </c>
      <c r="R395" s="76">
        <f t="shared" si="77"/>
        <v>0</v>
      </c>
      <c r="T395" s="112"/>
    </row>
    <row r="396" spans="1:20" ht="15.75" customHeight="1">
      <c r="A396" s="64">
        <v>1302</v>
      </c>
      <c r="B396" s="87"/>
      <c r="C396" s="87"/>
      <c r="D396" s="87"/>
      <c r="E396" s="87"/>
      <c r="F396" s="87"/>
      <c r="G396" s="87"/>
      <c r="H396" s="87"/>
      <c r="I396" s="87"/>
      <c r="J396" s="87">
        <v>31</v>
      </c>
      <c r="K396" s="88">
        <v>20</v>
      </c>
      <c r="L396" s="72"/>
      <c r="M396" s="3"/>
      <c r="N396" s="73"/>
      <c r="O396" s="78">
        <f>IF(J396=0,"",J396/I395)</f>
        <v>1</v>
      </c>
      <c r="P396" s="75">
        <v>41</v>
      </c>
      <c r="Q396" s="79">
        <f t="shared" si="76"/>
        <v>0.97619047619047616</v>
      </c>
      <c r="R396" s="79">
        <f t="shared" si="77"/>
        <v>2.3809523809523836E-2</v>
      </c>
      <c r="T396" s="112"/>
    </row>
    <row r="397" spans="1:20" ht="15.75" customHeight="1">
      <c r="A397" s="64">
        <v>1401</v>
      </c>
      <c r="B397" s="87"/>
      <c r="C397" s="87"/>
      <c r="D397" s="87"/>
      <c r="E397" s="87"/>
      <c r="F397" s="87"/>
      <c r="G397" s="87"/>
      <c r="H397" s="87"/>
      <c r="I397" s="87"/>
      <c r="J397" s="87">
        <v>12</v>
      </c>
      <c r="K397" s="88">
        <v>7</v>
      </c>
      <c r="L397" s="72"/>
      <c r="M397" s="3"/>
      <c r="N397" s="30"/>
      <c r="O397" s="124"/>
      <c r="P397" s="81">
        <v>18</v>
      </c>
      <c r="Q397" s="125"/>
      <c r="R397" s="92"/>
      <c r="T397" s="112"/>
    </row>
    <row r="398" spans="1:20" ht="15.75" customHeight="1">
      <c r="A398" s="64">
        <v>1402</v>
      </c>
      <c r="B398" s="87"/>
      <c r="C398" s="87"/>
      <c r="D398" s="87"/>
      <c r="E398" s="87"/>
      <c r="F398" s="87"/>
      <c r="G398" s="87"/>
      <c r="H398" s="87"/>
      <c r="I398" s="87"/>
      <c r="J398" s="87">
        <v>7</v>
      </c>
      <c r="K398" s="88">
        <v>5</v>
      </c>
      <c r="L398" s="72"/>
      <c r="M398" s="3"/>
      <c r="N398" s="30"/>
      <c r="O398" s="84"/>
      <c r="P398" s="85">
        <v>11</v>
      </c>
      <c r="Q398" s="86"/>
      <c r="R398" s="84"/>
      <c r="T398" s="112"/>
    </row>
    <row r="399" spans="1:20" ht="15.75" customHeight="1">
      <c r="A399" s="64">
        <v>1501</v>
      </c>
      <c r="B399" s="87"/>
      <c r="C399" s="87"/>
      <c r="D399" s="87"/>
      <c r="E399" s="87"/>
      <c r="F399" s="87"/>
      <c r="G399" s="87"/>
      <c r="H399" s="87"/>
      <c r="I399" s="87"/>
      <c r="J399" s="87">
        <v>4</v>
      </c>
      <c r="K399" s="88">
        <v>3</v>
      </c>
      <c r="L399" s="72"/>
      <c r="M399" s="3"/>
      <c r="N399" s="30"/>
      <c r="O399" s="84"/>
      <c r="P399" s="85">
        <v>6</v>
      </c>
      <c r="Q399" s="86"/>
      <c r="R399" s="84"/>
      <c r="T399" s="112"/>
    </row>
    <row r="400" spans="1:20" ht="15.75" customHeight="1">
      <c r="A400" s="64">
        <v>1502</v>
      </c>
      <c r="B400" s="87"/>
      <c r="C400" s="87"/>
      <c r="D400" s="87"/>
      <c r="E400" s="87"/>
      <c r="F400" s="87"/>
      <c r="G400" s="87"/>
      <c r="H400" s="87"/>
      <c r="I400" s="87"/>
      <c r="J400" s="87">
        <v>3</v>
      </c>
      <c r="K400" s="88">
        <v>3</v>
      </c>
      <c r="L400" s="72"/>
      <c r="M400" s="3"/>
      <c r="N400" s="30"/>
      <c r="O400" s="84"/>
      <c r="P400" s="85">
        <v>3</v>
      </c>
      <c r="Q400" s="86"/>
      <c r="R400" s="84"/>
      <c r="T400" s="112"/>
    </row>
    <row r="401" spans="1:22" ht="15.75" customHeight="1">
      <c r="A401" s="64">
        <v>1601</v>
      </c>
      <c r="B401" s="87"/>
      <c r="C401" s="87"/>
      <c r="D401" s="87"/>
      <c r="E401" s="87"/>
      <c r="F401" s="87"/>
      <c r="G401" s="87"/>
      <c r="H401" s="87"/>
      <c r="I401" s="87"/>
      <c r="J401" s="87"/>
      <c r="K401" s="88"/>
      <c r="L401" s="72"/>
      <c r="M401" s="3"/>
      <c r="N401" s="30"/>
      <c r="O401" s="3"/>
      <c r="P401" s="30"/>
      <c r="Q401" s="23"/>
      <c r="R401" s="84"/>
      <c r="T401" s="112"/>
    </row>
    <row r="402" spans="1:22" ht="15.75" customHeight="1">
      <c r="A402" s="64">
        <v>1602</v>
      </c>
      <c r="B402" s="87"/>
      <c r="C402" s="87"/>
      <c r="D402" s="87"/>
      <c r="E402" s="87"/>
      <c r="F402" s="87"/>
      <c r="G402" s="87"/>
      <c r="H402" s="87"/>
      <c r="I402" s="87"/>
      <c r="J402" s="87"/>
      <c r="K402" s="88"/>
      <c r="L402" s="72"/>
      <c r="M402" s="3"/>
      <c r="N402" s="30"/>
      <c r="O402" s="89" t="s">
        <v>83</v>
      </c>
      <c r="P402" s="90">
        <v>33</v>
      </c>
      <c r="Q402" s="120">
        <f>K405</f>
        <v>38</v>
      </c>
      <c r="R402" s="92" t="s">
        <v>11</v>
      </c>
      <c r="T402" s="112"/>
    </row>
    <row r="403" spans="1:22" ht="15.75" customHeight="1">
      <c r="A403" s="64">
        <v>1701</v>
      </c>
      <c r="B403" s="87"/>
      <c r="C403" s="87"/>
      <c r="D403" s="87"/>
      <c r="E403" s="87"/>
      <c r="F403" s="87"/>
      <c r="G403" s="87"/>
      <c r="H403" s="87"/>
      <c r="I403" s="87"/>
      <c r="J403" s="87"/>
      <c r="K403" s="88"/>
      <c r="L403" s="72"/>
      <c r="M403" s="3"/>
      <c r="N403" s="30"/>
      <c r="O403" s="93" t="s">
        <v>85</v>
      </c>
      <c r="P403" s="94">
        <f>IF(P402/B388=0,"",P402/B388)</f>
        <v>0.5</v>
      </c>
      <c r="Q403" s="121">
        <f>IF(P402/Q402=0,"",P402/Q402)</f>
        <v>0.86842105263157898</v>
      </c>
      <c r="R403" s="96" t="s">
        <v>86</v>
      </c>
      <c r="T403" s="112"/>
    </row>
    <row r="404" spans="1:22" ht="15.75" customHeight="1">
      <c r="A404" s="64">
        <v>1702</v>
      </c>
      <c r="B404" s="87"/>
      <c r="C404" s="87"/>
      <c r="D404" s="87"/>
      <c r="E404" s="87"/>
      <c r="F404" s="87"/>
      <c r="G404" s="87"/>
      <c r="H404" s="87"/>
      <c r="I404" s="87"/>
      <c r="J404" s="87"/>
      <c r="K404" s="88"/>
      <c r="L404" s="97"/>
      <c r="M404" s="98"/>
      <c r="N404" s="99"/>
      <c r="O404" s="98"/>
      <c r="P404" s="99"/>
      <c r="Q404" s="99"/>
      <c r="R404" s="122"/>
      <c r="T404" s="112"/>
    </row>
    <row r="405" spans="1:22" ht="18" customHeight="1">
      <c r="A405" s="29"/>
      <c r="B405" s="30"/>
      <c r="C405" s="30"/>
      <c r="D405" s="288" t="s">
        <v>111</v>
      </c>
      <c r="E405" s="289"/>
      <c r="F405" s="289"/>
      <c r="G405" s="289"/>
      <c r="H405" s="289"/>
      <c r="I405" s="289"/>
      <c r="J405" s="290"/>
      <c r="K405" s="101">
        <f>SUM(K388:K401)</f>
        <v>38</v>
      </c>
      <c r="L405" s="102">
        <f>IF(SUM(K395:K396)=0,"",SUM(K395:K396)/B388)</f>
        <v>0.30303030303030304</v>
      </c>
      <c r="M405" s="102">
        <f>IF(K405=0,"",K405/B388)</f>
        <v>0.5757575757575758</v>
      </c>
      <c r="N405" s="102">
        <f>IF(K396=0,"",M405-L405)</f>
        <v>0.27272727272727276</v>
      </c>
      <c r="O405" s="3"/>
      <c r="P405" s="30"/>
      <c r="Q405" s="23"/>
      <c r="R405" s="3"/>
      <c r="T405" s="112"/>
    </row>
    <row r="406" spans="1:22" ht="12.75" customHeight="1">
      <c r="L406" s="3"/>
      <c r="M406" s="3"/>
      <c r="N406" s="3"/>
      <c r="O406" s="3"/>
    </row>
    <row r="407" spans="1:22" ht="12.75" customHeight="1">
      <c r="L407" s="3"/>
      <c r="M407" s="3"/>
      <c r="N407" s="3"/>
      <c r="O407" s="3"/>
      <c r="S407" s="30"/>
      <c r="T407" s="23"/>
      <c r="U407" s="23"/>
      <c r="V407" s="30"/>
    </row>
    <row r="408" spans="1:22" ht="26.25" customHeight="1">
      <c r="A408" s="309" t="s">
        <v>99</v>
      </c>
      <c r="B408" s="292"/>
      <c r="C408" s="292"/>
      <c r="D408" s="292"/>
      <c r="E408" s="292"/>
      <c r="F408" s="292"/>
      <c r="G408" s="292"/>
      <c r="H408" s="298" t="s">
        <v>69</v>
      </c>
      <c r="I408" s="292"/>
      <c r="J408" s="292"/>
      <c r="K408" s="30"/>
      <c r="L408" s="3"/>
      <c r="M408" s="3"/>
      <c r="N408" s="30"/>
      <c r="O408" s="3"/>
      <c r="P408" s="30"/>
      <c r="Q408" s="30"/>
      <c r="R408" s="30"/>
      <c r="U408" s="23"/>
      <c r="V408" s="30"/>
    </row>
    <row r="409" spans="1:22" ht="20.25" customHeight="1">
      <c r="A409" s="293" t="s">
        <v>10</v>
      </c>
      <c r="B409" s="294" t="s">
        <v>100</v>
      </c>
      <c r="C409" s="289"/>
      <c r="D409" s="289"/>
      <c r="E409" s="289"/>
      <c r="F409" s="289"/>
      <c r="G409" s="289"/>
      <c r="H409" s="289"/>
      <c r="I409" s="289"/>
      <c r="J409" s="290"/>
      <c r="K409" s="310" t="s">
        <v>11</v>
      </c>
      <c r="L409" s="286" t="s">
        <v>3</v>
      </c>
      <c r="M409" s="286" t="s">
        <v>4</v>
      </c>
      <c r="N409" s="284" t="s">
        <v>5</v>
      </c>
      <c r="O409" s="286" t="s">
        <v>6</v>
      </c>
      <c r="P409" s="287" t="s">
        <v>7</v>
      </c>
      <c r="Q409" s="287" t="s">
        <v>8</v>
      </c>
      <c r="R409" s="286" t="s">
        <v>101</v>
      </c>
      <c r="U409" s="23"/>
      <c r="V409" s="30"/>
    </row>
    <row r="410" spans="1:22" ht="15.75" customHeight="1">
      <c r="A410" s="285"/>
      <c r="B410" s="64" t="s">
        <v>102</v>
      </c>
      <c r="C410" s="64" t="s">
        <v>103</v>
      </c>
      <c r="D410" s="64" t="s">
        <v>104</v>
      </c>
      <c r="E410" s="64" t="s">
        <v>105</v>
      </c>
      <c r="F410" s="64" t="s">
        <v>106</v>
      </c>
      <c r="G410" s="64" t="s">
        <v>107</v>
      </c>
      <c r="H410" s="64" t="s">
        <v>108</v>
      </c>
      <c r="I410" s="64" t="s">
        <v>109</v>
      </c>
      <c r="J410" s="64" t="s">
        <v>110</v>
      </c>
      <c r="K410" s="311"/>
      <c r="L410" s="285"/>
      <c r="M410" s="285"/>
      <c r="N410" s="285"/>
      <c r="O410" s="285"/>
      <c r="P410" s="285"/>
      <c r="Q410" s="285"/>
      <c r="R410" s="285"/>
      <c r="T410" s="112"/>
      <c r="U410" s="23"/>
      <c r="V410" s="30"/>
    </row>
    <row r="411" spans="1:22" ht="15.75" customHeight="1">
      <c r="A411" s="64">
        <v>1001</v>
      </c>
      <c r="B411" s="65">
        <v>38</v>
      </c>
      <c r="C411" s="65"/>
      <c r="D411" s="65"/>
      <c r="E411" s="65"/>
      <c r="F411" s="65"/>
      <c r="G411" s="65"/>
      <c r="H411" s="65"/>
      <c r="I411" s="65"/>
      <c r="J411" s="65"/>
      <c r="K411" s="66"/>
      <c r="L411" s="67"/>
      <c r="M411" s="49"/>
      <c r="N411" s="68"/>
      <c r="O411" s="107"/>
      <c r="P411" s="70">
        <f>B411</f>
        <v>38</v>
      </c>
      <c r="Q411" s="108"/>
      <c r="R411" s="107"/>
      <c r="T411" s="112"/>
      <c r="U411" s="23"/>
      <c r="V411" s="30"/>
    </row>
    <row r="412" spans="1:22" ht="15.75" customHeight="1">
      <c r="A412" s="64">
        <v>1002</v>
      </c>
      <c r="B412" s="65"/>
      <c r="C412" s="65">
        <v>29</v>
      </c>
      <c r="D412" s="65"/>
      <c r="E412" s="65"/>
      <c r="F412" s="65"/>
      <c r="G412" s="65"/>
      <c r="H412" s="65"/>
      <c r="I412" s="65"/>
      <c r="J412" s="65"/>
      <c r="K412" s="66"/>
      <c r="L412" s="72"/>
      <c r="M412" s="3"/>
      <c r="N412" s="73"/>
      <c r="O412" s="74">
        <f>IF(C412=0,"",C412/B411)</f>
        <v>0.76315789473684215</v>
      </c>
      <c r="P412" s="75">
        <v>29</v>
      </c>
      <c r="Q412" s="76">
        <f t="shared" ref="Q412:Q419" si="78">IF(P412=0,"",P412/P411)</f>
        <v>0.76315789473684215</v>
      </c>
      <c r="R412" s="76">
        <f t="shared" ref="R412:R419" si="79">IF(P412=0,"",100%-Q412)</f>
        <v>0.23684210526315785</v>
      </c>
      <c r="T412" s="112"/>
      <c r="U412" s="23"/>
      <c r="V412" s="30"/>
    </row>
    <row r="413" spans="1:22" ht="15.75" customHeight="1">
      <c r="A413" s="64">
        <v>1101</v>
      </c>
      <c r="B413" s="65"/>
      <c r="C413" s="65"/>
      <c r="D413" s="65">
        <v>23</v>
      </c>
      <c r="E413" s="65"/>
      <c r="F413" s="65"/>
      <c r="G413" s="65"/>
      <c r="H413" s="65"/>
      <c r="I413" s="65"/>
      <c r="J413" s="65"/>
      <c r="K413" s="66"/>
      <c r="L413" s="72"/>
      <c r="M413" s="3"/>
      <c r="N413" s="73"/>
      <c r="O413" s="74">
        <f>IF(D413=0,"",D413/C412)</f>
        <v>0.7931034482758621</v>
      </c>
      <c r="P413" s="75">
        <v>27</v>
      </c>
      <c r="Q413" s="76">
        <f t="shared" si="78"/>
        <v>0.93103448275862066</v>
      </c>
      <c r="R413" s="76">
        <f t="shared" si="79"/>
        <v>6.8965517241379337E-2</v>
      </c>
      <c r="T413" s="77">
        <f>P413/P411</f>
        <v>0.71052631578947367</v>
      </c>
      <c r="U413" s="23"/>
      <c r="V413" s="30"/>
    </row>
    <row r="414" spans="1:22" ht="15.75" customHeight="1">
      <c r="A414" s="64">
        <v>1102</v>
      </c>
      <c r="B414" s="65"/>
      <c r="C414" s="65"/>
      <c r="D414" s="65"/>
      <c r="E414" s="65">
        <v>21</v>
      </c>
      <c r="F414" s="65"/>
      <c r="G414" s="65"/>
      <c r="H414" s="65"/>
      <c r="I414" s="65"/>
      <c r="J414" s="65"/>
      <c r="K414" s="66"/>
      <c r="L414" s="72"/>
      <c r="M414" s="3"/>
      <c r="N414" s="73"/>
      <c r="O414" s="74">
        <f>IF(E414=0,"",E414/D413)</f>
        <v>0.91304347826086951</v>
      </c>
      <c r="P414" s="75">
        <v>27</v>
      </c>
      <c r="Q414" s="76">
        <f t="shared" si="78"/>
        <v>1</v>
      </c>
      <c r="R414" s="76">
        <f t="shared" si="79"/>
        <v>0</v>
      </c>
      <c r="T414" s="112"/>
      <c r="U414" s="23"/>
      <c r="V414" s="30"/>
    </row>
    <row r="415" spans="1:22" ht="15.75" customHeight="1">
      <c r="A415" s="64">
        <v>1201</v>
      </c>
      <c r="B415" s="65"/>
      <c r="C415" s="65"/>
      <c r="D415" s="65"/>
      <c r="E415" s="65"/>
      <c r="F415" s="65">
        <v>21</v>
      </c>
      <c r="G415" s="65"/>
      <c r="H415" s="65"/>
      <c r="I415" s="65"/>
      <c r="J415" s="65"/>
      <c r="K415" s="66"/>
      <c r="L415" s="72"/>
      <c r="M415" s="3"/>
      <c r="N415" s="73"/>
      <c r="O415" s="74">
        <f>IF(F415=0,"",F415/E414)</f>
        <v>1</v>
      </c>
      <c r="P415" s="75">
        <v>27</v>
      </c>
      <c r="Q415" s="76">
        <f t="shared" si="78"/>
        <v>1</v>
      </c>
      <c r="R415" s="76">
        <f t="shared" si="79"/>
        <v>0</v>
      </c>
      <c r="T415" s="112"/>
      <c r="U415" s="23"/>
      <c r="V415" s="30"/>
    </row>
    <row r="416" spans="1:22" ht="15.75" customHeight="1">
      <c r="A416" s="64">
        <v>1202</v>
      </c>
      <c r="B416" s="65"/>
      <c r="C416" s="65"/>
      <c r="D416" s="65"/>
      <c r="E416" s="65"/>
      <c r="F416" s="65"/>
      <c r="G416" s="65">
        <v>21</v>
      </c>
      <c r="H416" s="65"/>
      <c r="I416" s="65"/>
      <c r="J416" s="65"/>
      <c r="K416" s="66"/>
      <c r="L416" s="72"/>
      <c r="M416" s="3"/>
      <c r="N416" s="73"/>
      <c r="O416" s="74">
        <f>IF(G416=0,"",G416/F415)</f>
        <v>1</v>
      </c>
      <c r="P416" s="75">
        <v>23</v>
      </c>
      <c r="Q416" s="76">
        <f t="shared" si="78"/>
        <v>0.85185185185185186</v>
      </c>
      <c r="R416" s="76">
        <f t="shared" si="79"/>
        <v>0.14814814814814814</v>
      </c>
      <c r="T416" s="112"/>
      <c r="U416" s="23"/>
      <c r="V416" s="30"/>
    </row>
    <row r="417" spans="1:29" ht="15.75" customHeight="1">
      <c r="A417" s="64">
        <v>1301</v>
      </c>
      <c r="B417" s="65"/>
      <c r="C417" s="65"/>
      <c r="D417" s="65"/>
      <c r="E417" s="65"/>
      <c r="F417" s="65"/>
      <c r="G417" s="65"/>
      <c r="H417" s="65">
        <v>14</v>
      </c>
      <c r="I417" s="65"/>
      <c r="J417" s="65"/>
      <c r="K417" s="66"/>
      <c r="L417" s="72"/>
      <c r="M417" s="3"/>
      <c r="N417" s="73"/>
      <c r="O417" s="74">
        <f>IF(H417=0,"",H417/G416)</f>
        <v>0.66666666666666663</v>
      </c>
      <c r="P417" s="75">
        <v>23</v>
      </c>
      <c r="Q417" s="76">
        <f t="shared" si="78"/>
        <v>1</v>
      </c>
      <c r="R417" s="76">
        <f t="shared" si="79"/>
        <v>0</v>
      </c>
      <c r="T417" s="112"/>
      <c r="U417" s="23"/>
      <c r="V417" s="30"/>
    </row>
    <row r="418" spans="1:29" ht="15.75" customHeight="1">
      <c r="A418" s="64">
        <v>1302</v>
      </c>
      <c r="B418" s="65"/>
      <c r="C418" s="65"/>
      <c r="D418" s="65"/>
      <c r="E418" s="65"/>
      <c r="F418" s="65"/>
      <c r="G418" s="65"/>
      <c r="H418" s="65"/>
      <c r="I418" s="65">
        <v>14</v>
      </c>
      <c r="J418" s="65"/>
      <c r="K418" s="66"/>
      <c r="L418" s="72"/>
      <c r="M418" s="3"/>
      <c r="N418" s="73"/>
      <c r="O418" s="74">
        <f>IF(I418=0,"",I418/H417)</f>
        <v>1</v>
      </c>
      <c r="P418" s="75">
        <v>22</v>
      </c>
      <c r="Q418" s="76">
        <f t="shared" si="78"/>
        <v>0.95652173913043481</v>
      </c>
      <c r="R418" s="76">
        <f t="shared" si="79"/>
        <v>4.3478260869565188E-2</v>
      </c>
      <c r="T418" s="112"/>
      <c r="U418" s="23"/>
      <c r="V418" s="30"/>
    </row>
    <row r="419" spans="1:29" ht="15.75" customHeight="1">
      <c r="A419" s="64">
        <v>1401</v>
      </c>
      <c r="B419" s="65"/>
      <c r="C419" s="65"/>
      <c r="D419" s="65"/>
      <c r="E419" s="65"/>
      <c r="F419" s="65"/>
      <c r="G419" s="65"/>
      <c r="H419" s="65"/>
      <c r="I419" s="65"/>
      <c r="J419" s="65">
        <v>14</v>
      </c>
      <c r="K419" s="66">
        <v>8</v>
      </c>
      <c r="L419" s="72"/>
      <c r="M419" s="3"/>
      <c r="N419" s="73"/>
      <c r="O419" s="78">
        <f>IF(J419=0,"",J419/I418)</f>
        <v>1</v>
      </c>
      <c r="P419" s="75">
        <v>20</v>
      </c>
      <c r="Q419" s="79">
        <f t="shared" si="78"/>
        <v>0.90909090909090906</v>
      </c>
      <c r="R419" s="79">
        <f t="shared" si="79"/>
        <v>9.0909090909090939E-2</v>
      </c>
      <c r="T419" s="112"/>
      <c r="U419" s="23"/>
      <c r="V419" s="30"/>
    </row>
    <row r="420" spans="1:29" ht="15.75" customHeight="1">
      <c r="A420" s="64">
        <v>1402</v>
      </c>
      <c r="B420" s="65"/>
      <c r="C420" s="65"/>
      <c r="D420" s="65"/>
      <c r="E420" s="65"/>
      <c r="F420" s="65"/>
      <c r="G420" s="65"/>
      <c r="H420" s="65"/>
      <c r="I420" s="65"/>
      <c r="J420" s="65">
        <v>6</v>
      </c>
      <c r="K420" s="66">
        <v>5</v>
      </c>
      <c r="L420" s="72"/>
      <c r="M420" s="3"/>
      <c r="N420" s="30"/>
      <c r="O420" s="124"/>
      <c r="P420" s="81">
        <v>13</v>
      </c>
      <c r="Q420" s="125"/>
      <c r="R420" s="92"/>
      <c r="T420" s="112"/>
      <c r="U420" s="23"/>
      <c r="V420" s="30"/>
    </row>
    <row r="421" spans="1:29" ht="15.75" customHeight="1">
      <c r="A421" s="64">
        <v>1501</v>
      </c>
      <c r="B421" s="65"/>
      <c r="C421" s="65"/>
      <c r="D421" s="65"/>
      <c r="E421" s="65"/>
      <c r="F421" s="65"/>
      <c r="G421" s="65"/>
      <c r="H421" s="65"/>
      <c r="I421" s="65"/>
      <c r="J421" s="65">
        <v>4</v>
      </c>
      <c r="K421" s="66">
        <v>3</v>
      </c>
      <c r="L421" s="72"/>
      <c r="M421" s="3"/>
      <c r="N421" s="30"/>
      <c r="O421" s="84"/>
      <c r="P421" s="85">
        <v>7</v>
      </c>
      <c r="Q421" s="86"/>
      <c r="R421" s="84"/>
      <c r="T421" s="112"/>
      <c r="U421" s="23"/>
      <c r="V421" s="30"/>
    </row>
    <row r="422" spans="1:29" ht="15.75" customHeight="1">
      <c r="A422" s="64">
        <v>1502</v>
      </c>
      <c r="B422" s="65"/>
      <c r="C422" s="65"/>
      <c r="D422" s="65"/>
      <c r="E422" s="65"/>
      <c r="F422" s="65"/>
      <c r="G422" s="65"/>
      <c r="H422" s="65"/>
      <c r="I422" s="65"/>
      <c r="J422" s="65">
        <v>2</v>
      </c>
      <c r="K422" s="66">
        <v>2</v>
      </c>
      <c r="L422" s="72"/>
      <c r="M422" s="3"/>
      <c r="N422" s="30"/>
      <c r="O422" s="84"/>
      <c r="P422" s="85">
        <v>4</v>
      </c>
      <c r="Q422" s="86"/>
      <c r="R422" s="84"/>
      <c r="T422" s="112"/>
      <c r="U422" s="23"/>
      <c r="V422" s="30"/>
    </row>
    <row r="423" spans="1:29" ht="15.75" customHeight="1">
      <c r="A423" s="64">
        <v>1601</v>
      </c>
      <c r="B423" s="65"/>
      <c r="C423" s="65"/>
      <c r="D423" s="65"/>
      <c r="E423" s="65"/>
      <c r="F423" s="65"/>
      <c r="G423" s="65"/>
      <c r="H423" s="65"/>
      <c r="I423" s="65"/>
      <c r="J423" s="65">
        <v>2</v>
      </c>
      <c r="K423" s="66">
        <v>2</v>
      </c>
      <c r="L423" s="72"/>
      <c r="M423" s="3"/>
      <c r="N423" s="30"/>
      <c r="O423" s="84"/>
      <c r="P423" s="85">
        <v>2</v>
      </c>
      <c r="Q423" s="86"/>
      <c r="R423" s="84"/>
      <c r="T423" s="112"/>
      <c r="U423" s="23"/>
      <c r="V423" s="30"/>
    </row>
    <row r="424" spans="1:29" ht="15.75" customHeight="1">
      <c r="A424" s="64">
        <v>1602</v>
      </c>
      <c r="B424" s="87"/>
      <c r="C424" s="87"/>
      <c r="D424" s="87"/>
      <c r="E424" s="87"/>
      <c r="F424" s="87"/>
      <c r="G424" s="87"/>
      <c r="H424" s="87"/>
      <c r="I424" s="87"/>
      <c r="J424" s="87"/>
      <c r="K424" s="88"/>
      <c r="L424" s="72"/>
      <c r="M424" s="3"/>
      <c r="N424" s="30"/>
      <c r="O424" s="3"/>
      <c r="P424" s="30"/>
      <c r="Q424" s="23"/>
      <c r="R424" s="84"/>
      <c r="T424" s="112"/>
      <c r="U424" s="23"/>
      <c r="V424" s="30"/>
    </row>
    <row r="425" spans="1:29" ht="15.75" customHeight="1">
      <c r="A425" s="64">
        <v>1701</v>
      </c>
      <c r="B425" s="87"/>
      <c r="C425" s="87"/>
      <c r="D425" s="87"/>
      <c r="E425" s="87"/>
      <c r="F425" s="87"/>
      <c r="G425" s="87"/>
      <c r="H425" s="87"/>
      <c r="I425" s="87"/>
      <c r="J425" s="87"/>
      <c r="K425" s="88"/>
      <c r="L425" s="72"/>
      <c r="M425" s="3"/>
      <c r="N425" s="30"/>
      <c r="O425" s="89" t="s">
        <v>83</v>
      </c>
      <c r="P425" s="90">
        <v>19</v>
      </c>
      <c r="Q425" s="120">
        <f>K428</f>
        <v>20</v>
      </c>
      <c r="R425" s="92" t="s">
        <v>11</v>
      </c>
      <c r="T425" s="112"/>
      <c r="U425" s="23"/>
      <c r="V425" s="30"/>
    </row>
    <row r="426" spans="1:29" ht="15.75" customHeight="1">
      <c r="A426" s="64">
        <v>1702</v>
      </c>
      <c r="B426" s="87"/>
      <c r="C426" s="87"/>
      <c r="D426" s="87"/>
      <c r="E426" s="87"/>
      <c r="F426" s="87"/>
      <c r="G426" s="87"/>
      <c r="H426" s="87"/>
      <c r="I426" s="87"/>
      <c r="J426" s="87"/>
      <c r="K426" s="88"/>
      <c r="L426" s="72"/>
      <c r="M426" s="3"/>
      <c r="N426" s="30"/>
      <c r="O426" s="93" t="s">
        <v>85</v>
      </c>
      <c r="P426" s="94">
        <f>IF(P425/B411=0,"",P425/B411)</f>
        <v>0.5</v>
      </c>
      <c r="Q426" s="121">
        <f>IF(P425/Q425=0,"",P425/Q425)</f>
        <v>0.95</v>
      </c>
      <c r="R426" s="96" t="s">
        <v>86</v>
      </c>
      <c r="T426" s="112"/>
      <c r="U426" s="30"/>
      <c r="V426" s="30"/>
    </row>
    <row r="427" spans="1:29" ht="15.75" customHeight="1">
      <c r="A427" s="64">
        <v>1801</v>
      </c>
      <c r="B427" s="87"/>
      <c r="C427" s="87"/>
      <c r="D427" s="87"/>
      <c r="E427" s="87"/>
      <c r="F427" s="87"/>
      <c r="G427" s="87"/>
      <c r="H427" s="87"/>
      <c r="I427" s="87"/>
      <c r="J427" s="87"/>
      <c r="K427" s="88"/>
      <c r="L427" s="97"/>
      <c r="M427" s="98"/>
      <c r="N427" s="99"/>
      <c r="O427" s="98"/>
      <c r="P427" s="99"/>
      <c r="Q427" s="99"/>
      <c r="R427" s="122"/>
      <c r="T427" s="112"/>
      <c r="U427" s="30"/>
      <c r="V427" s="30"/>
    </row>
    <row r="428" spans="1:29" ht="18" customHeight="1">
      <c r="A428" s="29"/>
      <c r="B428" s="30"/>
      <c r="C428" s="30"/>
      <c r="D428" s="288" t="s">
        <v>111</v>
      </c>
      <c r="E428" s="289"/>
      <c r="F428" s="289"/>
      <c r="G428" s="289"/>
      <c r="H428" s="289"/>
      <c r="I428" s="289"/>
      <c r="J428" s="290"/>
      <c r="K428" s="101">
        <f>SUM(K411:K424)</f>
        <v>20</v>
      </c>
      <c r="L428" s="102">
        <f>IF(SUM(K418:K419)=0,"",SUM(K418:K419)/B411)</f>
        <v>0.21052631578947367</v>
      </c>
      <c r="M428" s="102">
        <f>IF(K428=0,"",K428/B411)</f>
        <v>0.52631578947368418</v>
      </c>
      <c r="N428" s="102">
        <f>IF(K419=0,"",M428-L428)</f>
        <v>0.31578947368421051</v>
      </c>
      <c r="O428" s="3"/>
      <c r="P428" s="30"/>
      <c r="Q428" s="23"/>
      <c r="R428" s="3"/>
      <c r="T428" s="112"/>
      <c r="U428" s="30"/>
      <c r="V428" s="30"/>
      <c r="AB428" s="59" t="s">
        <v>56</v>
      </c>
      <c r="AC428" s="30">
        <v>12</v>
      </c>
    </row>
    <row r="429" spans="1:29" ht="12.75" customHeight="1">
      <c r="A429" s="29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"/>
      <c r="M429" s="3"/>
      <c r="N429" s="30"/>
      <c r="O429" s="3"/>
      <c r="P429" s="133"/>
      <c r="Q429" s="15"/>
      <c r="R429" s="3"/>
      <c r="S429" s="30"/>
      <c r="T429" s="30"/>
      <c r="U429" s="30"/>
      <c r="V429" s="30"/>
      <c r="AB429" s="59" t="s">
        <v>57</v>
      </c>
      <c r="AC429" s="30">
        <v>20</v>
      </c>
    </row>
    <row r="430" spans="1:29" ht="12.75" customHeight="1">
      <c r="A430" s="29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"/>
      <c r="M430" s="3"/>
      <c r="N430" s="3"/>
      <c r="O430" s="3"/>
      <c r="P430" s="30"/>
      <c r="Q430" s="23"/>
      <c r="R430" s="3"/>
      <c r="S430" s="30"/>
      <c r="T430" s="30"/>
      <c r="U430" s="30"/>
      <c r="V430" s="30"/>
      <c r="AB430" s="59" t="s">
        <v>69</v>
      </c>
      <c r="AC430" s="30">
        <v>4</v>
      </c>
    </row>
    <row r="431" spans="1:29" ht="26.25" customHeight="1">
      <c r="A431" s="309" t="s">
        <v>99</v>
      </c>
      <c r="B431" s="292"/>
      <c r="C431" s="292"/>
      <c r="D431" s="292"/>
      <c r="E431" s="292"/>
      <c r="F431" s="292"/>
      <c r="G431" s="292"/>
      <c r="H431" s="298" t="s">
        <v>70</v>
      </c>
      <c r="I431" s="292"/>
      <c r="J431" s="292"/>
      <c r="K431" s="30"/>
      <c r="L431" s="3"/>
      <c r="M431" s="3"/>
      <c r="N431" s="30"/>
      <c r="O431" s="3"/>
      <c r="P431" s="30"/>
      <c r="Q431" s="30"/>
      <c r="R431" s="30"/>
      <c r="U431" s="30"/>
      <c r="V431" s="30"/>
    </row>
    <row r="432" spans="1:29" ht="20.25" customHeight="1">
      <c r="A432" s="293" t="s">
        <v>10</v>
      </c>
      <c r="B432" s="294" t="s">
        <v>100</v>
      </c>
      <c r="C432" s="289"/>
      <c r="D432" s="289"/>
      <c r="E432" s="289"/>
      <c r="F432" s="289"/>
      <c r="G432" s="289"/>
      <c r="H432" s="289"/>
      <c r="I432" s="289"/>
      <c r="J432" s="290"/>
      <c r="K432" s="310" t="s">
        <v>11</v>
      </c>
      <c r="L432" s="286" t="s">
        <v>3</v>
      </c>
      <c r="M432" s="286" t="s">
        <v>4</v>
      </c>
      <c r="N432" s="284" t="s">
        <v>5</v>
      </c>
      <c r="O432" s="286" t="s">
        <v>6</v>
      </c>
      <c r="P432" s="287" t="s">
        <v>7</v>
      </c>
      <c r="Q432" s="287" t="s">
        <v>8</v>
      </c>
      <c r="R432" s="286" t="s">
        <v>101</v>
      </c>
      <c r="U432" s="30"/>
      <c r="V432" s="30"/>
    </row>
    <row r="433" spans="1:22" ht="15.75" customHeight="1">
      <c r="A433" s="285"/>
      <c r="B433" s="64" t="s">
        <v>102</v>
      </c>
      <c r="C433" s="64" t="s">
        <v>103</v>
      </c>
      <c r="D433" s="64" t="s">
        <v>104</v>
      </c>
      <c r="E433" s="64" t="s">
        <v>105</v>
      </c>
      <c r="F433" s="64" t="s">
        <v>106</v>
      </c>
      <c r="G433" s="64" t="s">
        <v>107</v>
      </c>
      <c r="H433" s="64" t="s">
        <v>108</v>
      </c>
      <c r="I433" s="64" t="s">
        <v>109</v>
      </c>
      <c r="J433" s="64" t="s">
        <v>110</v>
      </c>
      <c r="K433" s="311"/>
      <c r="L433" s="285"/>
      <c r="M433" s="285"/>
      <c r="N433" s="285"/>
      <c r="O433" s="285"/>
      <c r="P433" s="285"/>
      <c r="Q433" s="285"/>
      <c r="R433" s="285"/>
      <c r="T433" s="112"/>
      <c r="U433" s="30"/>
      <c r="V433" s="30"/>
    </row>
    <row r="434" spans="1:22" ht="15.75" customHeight="1">
      <c r="A434" s="64">
        <v>1002</v>
      </c>
      <c r="B434" s="65">
        <v>65</v>
      </c>
      <c r="C434" s="87"/>
      <c r="D434" s="87"/>
      <c r="E434" s="87"/>
      <c r="F434" s="87"/>
      <c r="G434" s="87"/>
      <c r="H434" s="87"/>
      <c r="I434" s="87"/>
      <c r="J434" s="87"/>
      <c r="K434" s="88"/>
      <c r="L434" s="67"/>
      <c r="M434" s="49"/>
      <c r="N434" s="68"/>
      <c r="O434" s="107"/>
      <c r="P434" s="70">
        <f>B434</f>
        <v>65</v>
      </c>
      <c r="Q434" s="108"/>
      <c r="R434" s="107"/>
      <c r="T434" s="112"/>
      <c r="U434" s="30"/>
      <c r="V434" s="30"/>
    </row>
    <row r="435" spans="1:22" ht="15.75" customHeight="1">
      <c r="A435" s="64">
        <v>1101</v>
      </c>
      <c r="B435" s="87"/>
      <c r="C435" s="87">
        <v>46</v>
      </c>
      <c r="D435" s="87"/>
      <c r="E435" s="87"/>
      <c r="F435" s="87"/>
      <c r="G435" s="87"/>
      <c r="H435" s="87"/>
      <c r="I435" s="87"/>
      <c r="J435" s="87"/>
      <c r="K435" s="88"/>
      <c r="L435" s="72"/>
      <c r="M435" s="3"/>
      <c r="N435" s="73"/>
      <c r="O435" s="74">
        <f>IF(C435=0,"",C435/B434)</f>
        <v>0.70769230769230773</v>
      </c>
      <c r="P435" s="75">
        <v>46</v>
      </c>
      <c r="Q435" s="76">
        <f t="shared" ref="Q435:Q442" si="80">IF(P435=0,"",P435/P434)</f>
        <v>0.70769230769230773</v>
      </c>
      <c r="R435" s="76">
        <f t="shared" ref="R435:R442" si="81">IF(P435=0,"",100%-Q435)</f>
        <v>0.29230769230769227</v>
      </c>
      <c r="T435" s="112"/>
      <c r="U435" s="30"/>
      <c r="V435" s="30"/>
    </row>
    <row r="436" spans="1:22" ht="15.75" customHeight="1">
      <c r="A436" s="64">
        <v>1102</v>
      </c>
      <c r="B436" s="87"/>
      <c r="C436" s="87"/>
      <c r="D436" s="87">
        <v>39</v>
      </c>
      <c r="E436" s="87"/>
      <c r="F436" s="87"/>
      <c r="G436" s="87"/>
      <c r="H436" s="87"/>
      <c r="I436" s="87"/>
      <c r="J436" s="87"/>
      <c r="K436" s="88"/>
      <c r="L436" s="72"/>
      <c r="M436" s="3"/>
      <c r="N436" s="73"/>
      <c r="O436" s="74">
        <f>IF(D436=0,"",D436/C435)</f>
        <v>0.84782608695652173</v>
      </c>
      <c r="P436" s="75">
        <v>43</v>
      </c>
      <c r="Q436" s="76">
        <f t="shared" si="80"/>
        <v>0.93478260869565222</v>
      </c>
      <c r="R436" s="76">
        <f t="shared" si="81"/>
        <v>6.5217391304347783E-2</v>
      </c>
      <c r="T436" s="77">
        <f>P436/P434</f>
        <v>0.66153846153846152</v>
      </c>
      <c r="U436" s="30"/>
      <c r="V436" s="30"/>
    </row>
    <row r="437" spans="1:22" ht="15.75" customHeight="1">
      <c r="A437" s="64">
        <v>1201</v>
      </c>
      <c r="B437" s="87"/>
      <c r="C437" s="87"/>
      <c r="D437" s="87"/>
      <c r="E437" s="87">
        <v>35</v>
      </c>
      <c r="F437" s="87"/>
      <c r="G437" s="87"/>
      <c r="H437" s="87"/>
      <c r="I437" s="87"/>
      <c r="J437" s="87"/>
      <c r="K437" s="88"/>
      <c r="L437" s="72"/>
      <c r="M437" s="3"/>
      <c r="N437" s="73"/>
      <c r="O437" s="74">
        <f>IF(E437=0,"",E437/D436)</f>
        <v>0.89743589743589747</v>
      </c>
      <c r="P437" s="75">
        <v>40</v>
      </c>
      <c r="Q437" s="76">
        <f t="shared" si="80"/>
        <v>0.93023255813953487</v>
      </c>
      <c r="R437" s="76">
        <f t="shared" si="81"/>
        <v>6.9767441860465129E-2</v>
      </c>
      <c r="T437" s="112"/>
      <c r="U437" s="30"/>
      <c r="V437" s="30"/>
    </row>
    <row r="438" spans="1:22" ht="15.75" customHeight="1">
      <c r="A438" s="64">
        <v>1202</v>
      </c>
      <c r="B438" s="87"/>
      <c r="C438" s="87"/>
      <c r="D438" s="87"/>
      <c r="E438" s="87"/>
      <c r="F438" s="87">
        <v>34</v>
      </c>
      <c r="G438" s="87"/>
      <c r="H438" s="87"/>
      <c r="I438" s="87"/>
      <c r="J438" s="87"/>
      <c r="K438" s="88"/>
      <c r="L438" s="72"/>
      <c r="M438" s="3"/>
      <c r="N438" s="73"/>
      <c r="O438" s="74">
        <f>IF(F438=0,"",F438/E437)</f>
        <v>0.97142857142857142</v>
      </c>
      <c r="P438" s="75">
        <v>40</v>
      </c>
      <c r="Q438" s="76">
        <f t="shared" si="80"/>
        <v>1</v>
      </c>
      <c r="R438" s="76">
        <f t="shared" si="81"/>
        <v>0</v>
      </c>
      <c r="T438" s="112"/>
      <c r="U438" s="30"/>
      <c r="V438" s="30"/>
    </row>
    <row r="439" spans="1:22" ht="15.75" customHeight="1">
      <c r="A439" s="64">
        <v>1301</v>
      </c>
      <c r="B439" s="87"/>
      <c r="C439" s="87"/>
      <c r="D439" s="87"/>
      <c r="E439" s="87"/>
      <c r="F439" s="87"/>
      <c r="G439" s="87">
        <v>30</v>
      </c>
      <c r="H439" s="87"/>
      <c r="I439" s="87"/>
      <c r="J439" s="87"/>
      <c r="K439" s="88"/>
      <c r="L439" s="72"/>
      <c r="M439" s="3"/>
      <c r="N439" s="73"/>
      <c r="O439" s="74">
        <f>IF(G439=0,"",G439/F438)</f>
        <v>0.88235294117647056</v>
      </c>
      <c r="P439" s="75">
        <v>38</v>
      </c>
      <c r="Q439" s="76">
        <f t="shared" si="80"/>
        <v>0.95</v>
      </c>
      <c r="R439" s="76">
        <f t="shared" si="81"/>
        <v>5.0000000000000044E-2</v>
      </c>
      <c r="T439" s="112"/>
      <c r="U439" s="30"/>
      <c r="V439" s="30"/>
    </row>
    <row r="440" spans="1:22" ht="15.75" customHeight="1">
      <c r="A440" s="64">
        <v>1302</v>
      </c>
      <c r="B440" s="87"/>
      <c r="C440" s="87"/>
      <c r="D440" s="87"/>
      <c r="E440" s="87"/>
      <c r="F440" s="87"/>
      <c r="G440" s="87"/>
      <c r="H440" s="87">
        <v>28</v>
      </c>
      <c r="I440" s="87"/>
      <c r="J440" s="87"/>
      <c r="K440" s="88"/>
      <c r="L440" s="72"/>
      <c r="M440" s="3"/>
      <c r="N440" s="73"/>
      <c r="O440" s="74">
        <f>IF(H440=0,"",H440/G439)</f>
        <v>0.93333333333333335</v>
      </c>
      <c r="P440" s="75">
        <v>38</v>
      </c>
      <c r="Q440" s="76">
        <f t="shared" si="80"/>
        <v>1</v>
      </c>
      <c r="R440" s="76">
        <f t="shared" si="81"/>
        <v>0</v>
      </c>
      <c r="T440" s="112"/>
      <c r="U440" s="23"/>
      <c r="V440" s="30"/>
    </row>
    <row r="441" spans="1:22" ht="15.75" customHeight="1">
      <c r="A441" s="64">
        <v>1401</v>
      </c>
      <c r="B441" s="87"/>
      <c r="C441" s="87"/>
      <c r="D441" s="87"/>
      <c r="E441" s="87"/>
      <c r="F441" s="87"/>
      <c r="G441" s="87"/>
      <c r="H441" s="87"/>
      <c r="I441" s="87">
        <v>28</v>
      </c>
      <c r="J441" s="87"/>
      <c r="K441" s="88"/>
      <c r="L441" s="72"/>
      <c r="M441" s="3"/>
      <c r="N441" s="73"/>
      <c r="O441" s="74">
        <f>IF(I441=0,"",I441/H440)</f>
        <v>1</v>
      </c>
      <c r="P441" s="75">
        <v>38</v>
      </c>
      <c r="Q441" s="76">
        <f t="shared" si="80"/>
        <v>1</v>
      </c>
      <c r="R441" s="76">
        <f t="shared" si="81"/>
        <v>0</v>
      </c>
      <c r="T441" s="112"/>
      <c r="U441" s="23"/>
      <c r="V441" s="30"/>
    </row>
    <row r="442" spans="1:22" ht="15.75" customHeight="1">
      <c r="A442" s="64">
        <v>1402</v>
      </c>
      <c r="B442" s="87"/>
      <c r="C442" s="87"/>
      <c r="D442" s="87"/>
      <c r="E442" s="87"/>
      <c r="F442" s="87"/>
      <c r="G442" s="87"/>
      <c r="H442" s="87"/>
      <c r="I442" s="87"/>
      <c r="J442" s="87">
        <v>27</v>
      </c>
      <c r="K442" s="88">
        <v>18</v>
      </c>
      <c r="L442" s="72"/>
      <c r="M442" s="3"/>
      <c r="N442" s="73"/>
      <c r="O442" s="78">
        <f>IF(J442=0,"",J442/I441)</f>
        <v>0.9642857142857143</v>
      </c>
      <c r="P442" s="75">
        <v>37</v>
      </c>
      <c r="Q442" s="79">
        <f t="shared" si="80"/>
        <v>0.97368421052631582</v>
      </c>
      <c r="R442" s="79">
        <f t="shared" si="81"/>
        <v>2.6315789473684181E-2</v>
      </c>
      <c r="T442" s="112"/>
      <c r="U442" s="30"/>
      <c r="V442" s="30"/>
    </row>
    <row r="443" spans="1:22" ht="15.75" customHeight="1">
      <c r="A443" s="64">
        <v>1501</v>
      </c>
      <c r="B443" s="87"/>
      <c r="C443" s="87"/>
      <c r="D443" s="87"/>
      <c r="E443" s="87"/>
      <c r="F443" s="87"/>
      <c r="G443" s="87"/>
      <c r="H443" s="87"/>
      <c r="I443" s="87"/>
      <c r="J443" s="87">
        <v>11</v>
      </c>
      <c r="K443" s="88">
        <v>7</v>
      </c>
      <c r="L443" s="72"/>
      <c r="M443" s="3"/>
      <c r="N443" s="30"/>
      <c r="O443" s="124"/>
      <c r="P443" s="81">
        <v>19</v>
      </c>
      <c r="Q443" s="125"/>
      <c r="R443" s="92"/>
      <c r="T443" s="112"/>
      <c r="U443" s="23"/>
      <c r="V443" s="30"/>
    </row>
    <row r="444" spans="1:22" ht="15.75" customHeight="1">
      <c r="A444" s="64">
        <v>1502</v>
      </c>
      <c r="B444" s="87"/>
      <c r="C444" s="87"/>
      <c r="D444" s="87"/>
      <c r="E444" s="87"/>
      <c r="F444" s="87"/>
      <c r="G444" s="87"/>
      <c r="H444" s="87"/>
      <c r="I444" s="87"/>
      <c r="J444" s="87">
        <v>8</v>
      </c>
      <c r="K444" s="88">
        <v>4</v>
      </c>
      <c r="L444" s="72"/>
      <c r="M444" s="3"/>
      <c r="N444" s="30"/>
      <c r="O444" s="84"/>
      <c r="P444" s="85">
        <v>12</v>
      </c>
      <c r="Q444" s="86"/>
      <c r="R444" s="84"/>
      <c r="T444" s="112"/>
      <c r="U444" s="30"/>
      <c r="V444" s="30"/>
    </row>
    <row r="445" spans="1:22" ht="15.75" customHeight="1">
      <c r="A445" s="64">
        <v>1601</v>
      </c>
      <c r="B445" s="87"/>
      <c r="C445" s="87"/>
      <c r="D445" s="87"/>
      <c r="E445" s="87"/>
      <c r="F445" s="87"/>
      <c r="G445" s="87"/>
      <c r="H445" s="87"/>
      <c r="I445" s="87"/>
      <c r="J445" s="87">
        <v>5</v>
      </c>
      <c r="K445" s="88">
        <v>3</v>
      </c>
      <c r="L445" s="72"/>
      <c r="M445" s="3"/>
      <c r="N445" s="30"/>
      <c r="O445" s="84"/>
      <c r="P445" s="85">
        <v>8</v>
      </c>
      <c r="Q445" s="86"/>
      <c r="R445" s="84"/>
      <c r="T445" s="112"/>
      <c r="U445" s="30"/>
      <c r="V445" s="30"/>
    </row>
    <row r="446" spans="1:22" ht="15.75" customHeight="1">
      <c r="A446" s="64">
        <v>1602</v>
      </c>
      <c r="B446" s="87"/>
      <c r="C446" s="87"/>
      <c r="D446" s="87"/>
      <c r="E446" s="87"/>
      <c r="F446" s="87"/>
      <c r="G446" s="87"/>
      <c r="H446" s="87"/>
      <c r="I446" s="87"/>
      <c r="J446" s="87">
        <v>4</v>
      </c>
      <c r="K446" s="88">
        <v>3</v>
      </c>
      <c r="L446" s="72"/>
      <c r="M446" s="3"/>
      <c r="N446" s="30"/>
      <c r="O446" s="84"/>
      <c r="P446" s="85">
        <v>4</v>
      </c>
      <c r="Q446" s="86"/>
      <c r="R446" s="84"/>
      <c r="T446" s="112"/>
      <c r="U446" s="30"/>
      <c r="V446" s="30"/>
    </row>
    <row r="447" spans="1:22" ht="15.75" customHeight="1">
      <c r="A447" s="64">
        <v>1701</v>
      </c>
      <c r="B447" s="87"/>
      <c r="C447" s="87"/>
      <c r="D447" s="87"/>
      <c r="E447" s="87"/>
      <c r="F447" s="87"/>
      <c r="G447" s="87"/>
      <c r="H447" s="87"/>
      <c r="I447" s="87"/>
      <c r="J447" s="87">
        <v>1</v>
      </c>
      <c r="K447" s="88"/>
      <c r="L447" s="72"/>
      <c r="M447" s="3"/>
      <c r="N447" s="30"/>
      <c r="O447" s="3"/>
      <c r="P447" s="30">
        <v>1</v>
      </c>
      <c r="Q447" s="23"/>
      <c r="R447" s="84"/>
      <c r="T447" s="112"/>
      <c r="U447" s="30"/>
      <c r="V447" s="30"/>
    </row>
    <row r="448" spans="1:22" ht="15.75" customHeight="1">
      <c r="A448" s="64">
        <v>1702</v>
      </c>
      <c r="B448" s="87"/>
      <c r="C448" s="87"/>
      <c r="D448" s="87"/>
      <c r="E448" s="87"/>
      <c r="F448" s="87"/>
      <c r="G448" s="87"/>
      <c r="H448" s="87"/>
      <c r="I448" s="87"/>
      <c r="J448" s="87"/>
      <c r="K448" s="88"/>
      <c r="L448" s="72"/>
      <c r="M448" s="3"/>
      <c r="N448" s="30"/>
      <c r="O448" s="89" t="s">
        <v>83</v>
      </c>
      <c r="P448" s="90">
        <v>30</v>
      </c>
      <c r="Q448" s="120">
        <f>K451</f>
        <v>35</v>
      </c>
      <c r="R448" s="92" t="s">
        <v>11</v>
      </c>
      <c r="T448" s="112"/>
      <c r="U448" s="30"/>
      <c r="V448" s="30"/>
    </row>
    <row r="449" spans="1:22" ht="15.75" customHeight="1">
      <c r="A449" s="64">
        <v>1801</v>
      </c>
      <c r="B449" s="87"/>
      <c r="C449" s="87"/>
      <c r="D449" s="87"/>
      <c r="E449" s="87"/>
      <c r="F449" s="87"/>
      <c r="G449" s="87"/>
      <c r="H449" s="87"/>
      <c r="I449" s="87"/>
      <c r="J449" s="87"/>
      <c r="K449" s="88"/>
      <c r="L449" s="72"/>
      <c r="M449" s="3"/>
      <c r="N449" s="30"/>
      <c r="O449" s="93" t="s">
        <v>85</v>
      </c>
      <c r="P449" s="94">
        <f>IF(P448/B434=0,"",P448/B434)</f>
        <v>0.46153846153846156</v>
      </c>
      <c r="Q449" s="121">
        <f>IF(P448/Q448=0,"",P448/Q448)</f>
        <v>0.8571428571428571</v>
      </c>
      <c r="R449" s="96" t="s">
        <v>86</v>
      </c>
      <c r="T449" s="112"/>
      <c r="U449" s="30"/>
      <c r="V449" s="30"/>
    </row>
    <row r="450" spans="1:22" ht="15.75" customHeight="1">
      <c r="A450" s="64">
        <v>1802</v>
      </c>
      <c r="B450" s="87"/>
      <c r="C450" s="87"/>
      <c r="D450" s="87"/>
      <c r="E450" s="87"/>
      <c r="F450" s="87"/>
      <c r="G450" s="87"/>
      <c r="H450" s="87"/>
      <c r="I450" s="87"/>
      <c r="J450" s="87"/>
      <c r="K450" s="88"/>
      <c r="L450" s="97"/>
      <c r="M450" s="98"/>
      <c r="N450" s="99"/>
      <c r="O450" s="98"/>
      <c r="P450" s="99"/>
      <c r="Q450" s="99"/>
      <c r="R450" s="122"/>
      <c r="T450" s="112"/>
      <c r="U450" s="30"/>
      <c r="V450" s="30"/>
    </row>
    <row r="451" spans="1:22" ht="18" customHeight="1">
      <c r="A451" s="29"/>
      <c r="B451" s="30"/>
      <c r="C451" s="30"/>
      <c r="D451" s="288" t="s">
        <v>111</v>
      </c>
      <c r="E451" s="289"/>
      <c r="F451" s="289"/>
      <c r="G451" s="289"/>
      <c r="H451" s="289"/>
      <c r="I451" s="289"/>
      <c r="J451" s="290"/>
      <c r="K451" s="101">
        <f>SUM(K434:K447)</f>
        <v>35</v>
      </c>
      <c r="L451" s="102">
        <f>IF(SUM(K441:K442)=0,"",SUM(K441:K442)/B434)</f>
        <v>0.27692307692307694</v>
      </c>
      <c r="M451" s="102">
        <f>IF(K451=0,"",K451/B434)</f>
        <v>0.53846153846153844</v>
      </c>
      <c r="N451" s="102">
        <f>IF(K442=0,"",M451-L451)</f>
        <v>0.2615384615384615</v>
      </c>
      <c r="O451" s="3"/>
      <c r="P451" s="30"/>
      <c r="Q451" s="23"/>
      <c r="R451" s="3"/>
      <c r="T451" s="112"/>
      <c r="U451" s="30"/>
      <c r="V451" s="30"/>
    </row>
    <row r="452" spans="1:22" ht="12.75" customHeight="1">
      <c r="A452" s="29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"/>
      <c r="M452" s="3"/>
      <c r="N452" s="30"/>
      <c r="O452" s="3"/>
      <c r="P452" s="30"/>
      <c r="Q452" s="23"/>
      <c r="R452" s="3"/>
      <c r="S452" s="30"/>
      <c r="T452" s="39"/>
      <c r="U452" s="30"/>
      <c r="V452" s="30"/>
    </row>
    <row r="453" spans="1:22" ht="12.75" customHeight="1">
      <c r="A453" s="29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"/>
      <c r="M453" s="3"/>
      <c r="N453" s="30"/>
      <c r="O453" s="3"/>
      <c r="P453" s="30"/>
      <c r="Q453" s="23"/>
      <c r="R453" s="3"/>
      <c r="S453" s="30"/>
      <c r="T453" s="39"/>
      <c r="U453" s="30"/>
      <c r="V453" s="30"/>
    </row>
    <row r="454" spans="1:22" ht="26.25" customHeight="1">
      <c r="A454" s="309" t="s">
        <v>99</v>
      </c>
      <c r="B454" s="292"/>
      <c r="C454" s="292"/>
      <c r="D454" s="292"/>
      <c r="E454" s="292"/>
      <c r="F454" s="292"/>
      <c r="G454" s="292"/>
      <c r="H454" s="298" t="s">
        <v>73</v>
      </c>
      <c r="I454" s="292"/>
      <c r="J454" s="292"/>
      <c r="K454" s="30"/>
      <c r="L454" s="3"/>
      <c r="M454" s="3"/>
      <c r="N454" s="30"/>
      <c r="O454" s="3"/>
      <c r="P454" s="30"/>
      <c r="Q454" s="30"/>
      <c r="R454" s="30"/>
      <c r="U454" s="30"/>
      <c r="V454" s="30"/>
    </row>
    <row r="455" spans="1:22" ht="20.25" customHeight="1">
      <c r="A455" s="304" t="s">
        <v>10</v>
      </c>
      <c r="B455" s="294" t="s">
        <v>100</v>
      </c>
      <c r="C455" s="289"/>
      <c r="D455" s="289"/>
      <c r="E455" s="289"/>
      <c r="F455" s="289"/>
      <c r="G455" s="289"/>
      <c r="H455" s="289"/>
      <c r="I455" s="289"/>
      <c r="J455" s="290"/>
      <c r="K455" s="310" t="s">
        <v>11</v>
      </c>
      <c r="L455" s="286" t="s">
        <v>3</v>
      </c>
      <c r="M455" s="286" t="s">
        <v>4</v>
      </c>
      <c r="N455" s="284" t="s">
        <v>5</v>
      </c>
      <c r="O455" s="286" t="s">
        <v>6</v>
      </c>
      <c r="P455" s="287" t="s">
        <v>7</v>
      </c>
      <c r="Q455" s="287" t="s">
        <v>8</v>
      </c>
      <c r="R455" s="286" t="s">
        <v>101</v>
      </c>
      <c r="U455" s="30"/>
      <c r="V455" s="30"/>
    </row>
    <row r="456" spans="1:22" ht="15.75" customHeight="1">
      <c r="A456" s="285"/>
      <c r="B456" s="64" t="s">
        <v>102</v>
      </c>
      <c r="C456" s="64" t="s">
        <v>103</v>
      </c>
      <c r="D456" s="64" t="s">
        <v>104</v>
      </c>
      <c r="E456" s="64" t="s">
        <v>105</v>
      </c>
      <c r="F456" s="64" t="s">
        <v>106</v>
      </c>
      <c r="G456" s="64" t="s">
        <v>107</v>
      </c>
      <c r="H456" s="64" t="s">
        <v>108</v>
      </c>
      <c r="I456" s="64" t="s">
        <v>109</v>
      </c>
      <c r="J456" s="64" t="s">
        <v>110</v>
      </c>
      <c r="K456" s="311"/>
      <c r="L456" s="285"/>
      <c r="M456" s="285"/>
      <c r="N456" s="285"/>
      <c r="O456" s="285"/>
      <c r="P456" s="285"/>
      <c r="Q456" s="285"/>
      <c r="R456" s="285"/>
      <c r="T456" s="112"/>
      <c r="U456" s="30"/>
      <c r="V456" s="30"/>
    </row>
    <row r="457" spans="1:22" ht="15.75" customHeight="1">
      <c r="A457" s="64">
        <v>1101</v>
      </c>
      <c r="B457" s="65">
        <v>37</v>
      </c>
      <c r="C457" s="65"/>
      <c r="D457" s="65"/>
      <c r="E457" s="65"/>
      <c r="F457" s="65"/>
      <c r="G457" s="65"/>
      <c r="H457" s="65"/>
      <c r="I457" s="65"/>
      <c r="J457" s="65"/>
      <c r="K457" s="66"/>
      <c r="L457" s="67"/>
      <c r="M457" s="49"/>
      <c r="N457" s="68"/>
      <c r="O457" s="69"/>
      <c r="P457" s="70">
        <f>B457</f>
        <v>37</v>
      </c>
      <c r="Q457" s="71"/>
      <c r="R457" s="69"/>
      <c r="T457" s="112"/>
      <c r="U457" s="30"/>
      <c r="V457" s="30"/>
    </row>
    <row r="458" spans="1:22" ht="15.75" customHeight="1">
      <c r="A458" s="64">
        <v>1102</v>
      </c>
      <c r="B458" s="65"/>
      <c r="C458" s="65">
        <v>25</v>
      </c>
      <c r="D458" s="65"/>
      <c r="E458" s="65"/>
      <c r="F458" s="65"/>
      <c r="G458" s="65"/>
      <c r="H458" s="65"/>
      <c r="I458" s="65"/>
      <c r="J458" s="65"/>
      <c r="K458" s="66"/>
      <c r="L458" s="72"/>
      <c r="M458" s="3"/>
      <c r="N458" s="73"/>
      <c r="O458" s="74">
        <f>IF(C458=0,"",C458/B457)</f>
        <v>0.67567567567567566</v>
      </c>
      <c r="P458" s="75">
        <v>25</v>
      </c>
      <c r="Q458" s="76">
        <f t="shared" ref="Q458:Q465" si="82">IF(P458=0,"",P458/P457)</f>
        <v>0.67567567567567566</v>
      </c>
      <c r="R458" s="76">
        <f t="shared" ref="R458:R465" si="83">IF(P458=0,"",100%-Q458)</f>
        <v>0.32432432432432434</v>
      </c>
      <c r="T458" s="112"/>
      <c r="U458" s="30"/>
      <c r="V458" s="30"/>
    </row>
    <row r="459" spans="1:22" ht="15.75" customHeight="1">
      <c r="A459" s="64">
        <v>1201</v>
      </c>
      <c r="B459" s="65"/>
      <c r="C459" s="65"/>
      <c r="D459" s="65">
        <v>19</v>
      </c>
      <c r="E459" s="65"/>
      <c r="F459" s="65"/>
      <c r="G459" s="65"/>
      <c r="H459" s="65"/>
      <c r="I459" s="65"/>
      <c r="J459" s="65"/>
      <c r="K459" s="66"/>
      <c r="L459" s="72"/>
      <c r="M459" s="3"/>
      <c r="N459" s="73"/>
      <c r="O459" s="74">
        <f>IF(D459=0,"",D459/C458)</f>
        <v>0.76</v>
      </c>
      <c r="P459" s="75">
        <v>23</v>
      </c>
      <c r="Q459" s="76">
        <f t="shared" si="82"/>
        <v>0.92</v>
      </c>
      <c r="R459" s="76">
        <f t="shared" si="83"/>
        <v>7.999999999999996E-2</v>
      </c>
      <c r="T459" s="77">
        <f>P459/P457</f>
        <v>0.6216216216216216</v>
      </c>
      <c r="U459" s="30"/>
      <c r="V459" s="30"/>
    </row>
    <row r="460" spans="1:22" ht="15.75" customHeight="1">
      <c r="A460" s="64">
        <v>1202</v>
      </c>
      <c r="B460" s="65"/>
      <c r="C460" s="65"/>
      <c r="D460" s="65"/>
      <c r="E460" s="65">
        <v>19</v>
      </c>
      <c r="F460" s="65"/>
      <c r="G460" s="65"/>
      <c r="H460" s="65"/>
      <c r="I460" s="65"/>
      <c r="J460" s="65"/>
      <c r="K460" s="66"/>
      <c r="L460" s="72"/>
      <c r="M460" s="3"/>
      <c r="N460" s="73"/>
      <c r="O460" s="74">
        <f>IF(E460=0,"",E460/D459)</f>
        <v>1</v>
      </c>
      <c r="P460" s="75">
        <v>22</v>
      </c>
      <c r="Q460" s="76">
        <f t="shared" si="82"/>
        <v>0.95652173913043481</v>
      </c>
      <c r="R460" s="76">
        <f t="shared" si="83"/>
        <v>4.3478260869565188E-2</v>
      </c>
      <c r="T460" s="112"/>
      <c r="U460" s="30"/>
      <c r="V460" s="30"/>
    </row>
    <row r="461" spans="1:22" ht="15.75" customHeight="1">
      <c r="A461" s="64">
        <v>1301</v>
      </c>
      <c r="B461" s="65"/>
      <c r="C461" s="65"/>
      <c r="D461" s="65"/>
      <c r="E461" s="65"/>
      <c r="F461" s="65">
        <v>19</v>
      </c>
      <c r="G461" s="65"/>
      <c r="H461" s="65"/>
      <c r="I461" s="65"/>
      <c r="J461" s="65"/>
      <c r="K461" s="66"/>
      <c r="L461" s="72"/>
      <c r="M461" s="3"/>
      <c r="N461" s="73"/>
      <c r="O461" s="74">
        <f>IF(F461=0,"",F461/E460)</f>
        <v>1</v>
      </c>
      <c r="P461" s="75">
        <v>23</v>
      </c>
      <c r="Q461" s="76">
        <f t="shared" si="82"/>
        <v>1.0454545454545454</v>
      </c>
      <c r="R461" s="76">
        <f t="shared" si="83"/>
        <v>-4.5454545454545414E-2</v>
      </c>
      <c r="T461" s="112"/>
      <c r="U461" s="30"/>
      <c r="V461" s="30"/>
    </row>
    <row r="462" spans="1:22" ht="15.75" customHeight="1">
      <c r="A462" s="64">
        <v>1302</v>
      </c>
      <c r="B462" s="65"/>
      <c r="C462" s="65"/>
      <c r="D462" s="65"/>
      <c r="E462" s="65"/>
      <c r="F462" s="65"/>
      <c r="G462" s="65">
        <v>17</v>
      </c>
      <c r="H462" s="65"/>
      <c r="I462" s="65"/>
      <c r="J462" s="65"/>
      <c r="K462" s="66"/>
      <c r="L462" s="72"/>
      <c r="M462" s="3"/>
      <c r="N462" s="73"/>
      <c r="O462" s="74">
        <f>IF(G462=0,"",G462/F461)</f>
        <v>0.89473684210526316</v>
      </c>
      <c r="P462" s="75">
        <v>23</v>
      </c>
      <c r="Q462" s="76">
        <f t="shared" si="82"/>
        <v>1</v>
      </c>
      <c r="R462" s="76">
        <f t="shared" si="83"/>
        <v>0</v>
      </c>
      <c r="T462" s="112"/>
      <c r="U462" s="30"/>
      <c r="V462" s="30"/>
    </row>
    <row r="463" spans="1:22" ht="15.75" customHeight="1">
      <c r="A463" s="64">
        <v>1401</v>
      </c>
      <c r="B463" s="65"/>
      <c r="C463" s="65"/>
      <c r="D463" s="65"/>
      <c r="E463" s="65"/>
      <c r="F463" s="65"/>
      <c r="G463" s="65"/>
      <c r="H463" s="65">
        <v>17</v>
      </c>
      <c r="I463" s="65"/>
      <c r="J463" s="65"/>
      <c r="K463" s="66"/>
      <c r="L463" s="72"/>
      <c r="M463" s="3"/>
      <c r="N463" s="73"/>
      <c r="O463" s="74">
        <f>IF(H463=0,"",H463/G462)</f>
        <v>1</v>
      </c>
      <c r="P463" s="75">
        <v>21</v>
      </c>
      <c r="Q463" s="76">
        <f t="shared" si="82"/>
        <v>0.91304347826086951</v>
      </c>
      <c r="R463" s="76">
        <f t="shared" si="83"/>
        <v>8.6956521739130488E-2</v>
      </c>
      <c r="T463" s="112"/>
      <c r="U463" s="30"/>
      <c r="V463" s="30"/>
    </row>
    <row r="464" spans="1:22" ht="15.75" customHeight="1">
      <c r="A464" s="64">
        <v>1402</v>
      </c>
      <c r="B464" s="65"/>
      <c r="C464" s="65"/>
      <c r="D464" s="65"/>
      <c r="E464" s="65"/>
      <c r="F464" s="65"/>
      <c r="G464" s="65"/>
      <c r="H464" s="65"/>
      <c r="I464" s="65">
        <v>14</v>
      </c>
      <c r="J464" s="65"/>
      <c r="K464" s="66"/>
      <c r="L464" s="72"/>
      <c r="M464" s="3"/>
      <c r="N464" s="73"/>
      <c r="O464" s="74">
        <f>IF(I464=0,"",I464/H463)</f>
        <v>0.82352941176470584</v>
      </c>
      <c r="P464" s="75">
        <v>21</v>
      </c>
      <c r="Q464" s="76">
        <f t="shared" si="82"/>
        <v>1</v>
      </c>
      <c r="R464" s="76">
        <f t="shared" si="83"/>
        <v>0</v>
      </c>
      <c r="T464" s="112"/>
      <c r="U464" s="30"/>
      <c r="V464" s="30"/>
    </row>
    <row r="465" spans="1:22" ht="15.75" customHeight="1">
      <c r="A465" s="64">
        <v>1501</v>
      </c>
      <c r="B465" s="65"/>
      <c r="C465" s="65"/>
      <c r="D465" s="65"/>
      <c r="E465" s="65"/>
      <c r="F465" s="65"/>
      <c r="G465" s="65"/>
      <c r="H465" s="65"/>
      <c r="I465" s="65"/>
      <c r="J465" s="65">
        <v>14</v>
      </c>
      <c r="K465" s="66">
        <v>6</v>
      </c>
      <c r="L465" s="72"/>
      <c r="M465" s="3"/>
      <c r="N465" s="73"/>
      <c r="O465" s="78">
        <f>IF(J465=0,"",J465/I464)</f>
        <v>1</v>
      </c>
      <c r="P465" s="75">
        <v>19</v>
      </c>
      <c r="Q465" s="79">
        <f t="shared" si="82"/>
        <v>0.90476190476190477</v>
      </c>
      <c r="R465" s="79">
        <f t="shared" si="83"/>
        <v>9.5238095238095233E-2</v>
      </c>
      <c r="T465" s="112"/>
      <c r="U465" s="30"/>
      <c r="V465" s="30"/>
    </row>
    <row r="466" spans="1:22" ht="15.75" customHeight="1">
      <c r="A466" s="64">
        <v>1502</v>
      </c>
      <c r="B466" s="65"/>
      <c r="C466" s="65"/>
      <c r="D466" s="65"/>
      <c r="E466" s="65"/>
      <c r="F466" s="65"/>
      <c r="G466" s="65"/>
      <c r="H466" s="65"/>
      <c r="I466" s="65"/>
      <c r="J466" s="65">
        <v>10</v>
      </c>
      <c r="K466" s="66">
        <v>9</v>
      </c>
      <c r="L466" s="72"/>
      <c r="M466" s="3"/>
      <c r="N466" s="30"/>
      <c r="O466" s="80"/>
      <c r="P466" s="75">
        <v>13</v>
      </c>
      <c r="Q466" s="82"/>
      <c r="R466" s="83"/>
      <c r="T466" s="112"/>
      <c r="U466" s="30"/>
      <c r="V466" s="30"/>
    </row>
    <row r="467" spans="1:22" ht="15.75" customHeight="1">
      <c r="A467" s="64">
        <v>1601</v>
      </c>
      <c r="B467" s="65"/>
      <c r="C467" s="65"/>
      <c r="D467" s="65"/>
      <c r="E467" s="65"/>
      <c r="F467" s="65"/>
      <c r="G467" s="65"/>
      <c r="H467" s="65"/>
      <c r="I467" s="65"/>
      <c r="J467" s="65" t="s">
        <v>27</v>
      </c>
      <c r="K467" s="66">
        <v>1</v>
      </c>
      <c r="L467" s="72"/>
      <c r="M467" s="3"/>
      <c r="N467" s="30"/>
      <c r="O467" s="84"/>
      <c r="P467" s="117">
        <v>4</v>
      </c>
      <c r="Q467" s="86"/>
      <c r="R467" s="84"/>
      <c r="T467" s="112"/>
      <c r="U467" s="30"/>
      <c r="V467" s="30"/>
    </row>
    <row r="468" spans="1:22" ht="15.75" customHeight="1">
      <c r="A468" s="64">
        <v>1602</v>
      </c>
      <c r="B468" s="65"/>
      <c r="C468" s="65"/>
      <c r="D468" s="65"/>
      <c r="E468" s="65"/>
      <c r="F468" s="65"/>
      <c r="G468" s="65"/>
      <c r="H468" s="65"/>
      <c r="I468" s="65"/>
      <c r="J468" s="65">
        <v>3</v>
      </c>
      <c r="K468" s="66">
        <v>1</v>
      </c>
      <c r="L468" s="72"/>
      <c r="M468" s="3"/>
      <c r="N468" s="30"/>
      <c r="O468" s="84"/>
      <c r="P468" s="117">
        <v>3</v>
      </c>
      <c r="Q468" s="86"/>
      <c r="R468" s="84"/>
      <c r="T468" s="112"/>
      <c r="U468" s="30"/>
      <c r="V468" s="30"/>
    </row>
    <row r="469" spans="1:22" ht="15.75" customHeight="1">
      <c r="A469" s="64">
        <v>1701</v>
      </c>
      <c r="B469" s="65"/>
      <c r="C469" s="65"/>
      <c r="D469" s="65"/>
      <c r="E469" s="65"/>
      <c r="F469" s="65"/>
      <c r="G469" s="65"/>
      <c r="H469" s="65"/>
      <c r="I469" s="65"/>
      <c r="J469" s="65">
        <v>1</v>
      </c>
      <c r="K469" s="66"/>
      <c r="L469" s="72"/>
      <c r="M469" s="3"/>
      <c r="N469" s="30"/>
      <c r="O469" s="84"/>
      <c r="P469" s="117">
        <v>1</v>
      </c>
      <c r="Q469" s="86"/>
      <c r="R469" s="84"/>
      <c r="T469" s="112"/>
      <c r="U469" s="30"/>
      <c r="V469" s="30"/>
    </row>
    <row r="470" spans="1:22" ht="15.75" customHeight="1">
      <c r="A470" s="64">
        <v>1702</v>
      </c>
      <c r="B470" s="65"/>
      <c r="C470" s="65"/>
      <c r="D470" s="65"/>
      <c r="E470" s="65"/>
      <c r="F470" s="65"/>
      <c r="G470" s="65"/>
      <c r="H470" s="65"/>
      <c r="I470" s="65"/>
      <c r="J470" s="65">
        <v>2</v>
      </c>
      <c r="K470" s="66">
        <v>1</v>
      </c>
      <c r="L470" s="72"/>
      <c r="M470" s="3"/>
      <c r="N470" s="30"/>
      <c r="O470" s="3"/>
      <c r="P470" s="75">
        <v>2</v>
      </c>
      <c r="Q470" s="23"/>
      <c r="R470" s="84"/>
      <c r="T470" s="112"/>
      <c r="U470" s="30"/>
      <c r="V470" s="30"/>
    </row>
    <row r="471" spans="1:22" ht="15.75" customHeight="1">
      <c r="A471" s="64">
        <v>1801</v>
      </c>
      <c r="B471" s="65"/>
      <c r="C471" s="65"/>
      <c r="D471" s="65"/>
      <c r="E471" s="65"/>
      <c r="F471" s="65"/>
      <c r="G471" s="65"/>
      <c r="H471" s="65"/>
      <c r="I471" s="65"/>
      <c r="J471" s="65"/>
      <c r="K471" s="66"/>
      <c r="L471" s="72"/>
      <c r="M471" s="3"/>
      <c r="N471" s="30"/>
      <c r="O471" s="3"/>
      <c r="P471" s="30"/>
      <c r="Q471" s="23"/>
      <c r="R471" s="84"/>
      <c r="T471" s="112"/>
      <c r="U471" s="30"/>
      <c r="V471" s="30"/>
    </row>
    <row r="472" spans="1:22" ht="15.75" customHeight="1">
      <c r="A472" s="64">
        <v>1802</v>
      </c>
      <c r="B472" s="87"/>
      <c r="C472" s="87"/>
      <c r="D472" s="87"/>
      <c r="E472" s="87"/>
      <c r="F472" s="87"/>
      <c r="G472" s="87"/>
      <c r="H472" s="87"/>
      <c r="I472" s="87"/>
      <c r="J472" s="87"/>
      <c r="K472" s="88"/>
      <c r="L472" s="72"/>
      <c r="M472" s="3"/>
      <c r="N472" s="30"/>
      <c r="O472" s="125" t="s">
        <v>83</v>
      </c>
      <c r="P472" s="137">
        <v>16</v>
      </c>
      <c r="Q472" s="137">
        <f>K475</f>
        <v>18</v>
      </c>
      <c r="R472" s="138" t="s">
        <v>11</v>
      </c>
      <c r="T472" s="112"/>
      <c r="U472" s="30"/>
      <c r="V472" s="30"/>
    </row>
    <row r="473" spans="1:22" ht="15.75" customHeight="1">
      <c r="A473" s="64">
        <v>1901</v>
      </c>
      <c r="B473" s="87"/>
      <c r="C473" s="87"/>
      <c r="D473" s="87"/>
      <c r="E473" s="87"/>
      <c r="F473" s="87"/>
      <c r="G473" s="87"/>
      <c r="H473" s="87"/>
      <c r="I473" s="87"/>
      <c r="J473" s="87"/>
      <c r="K473" s="88"/>
      <c r="L473" s="72"/>
      <c r="M473" s="3"/>
      <c r="N473" s="30"/>
      <c r="O473" s="125" t="s">
        <v>85</v>
      </c>
      <c r="P473" s="139">
        <f>IF(P472/B457=0,"",P472/B457)</f>
        <v>0.43243243243243246</v>
      </c>
      <c r="Q473" s="140">
        <f>IF(P472/Q472=0,"",P472/Q472)</f>
        <v>0.88888888888888884</v>
      </c>
      <c r="R473" s="138" t="s">
        <v>86</v>
      </c>
      <c r="T473" s="112"/>
      <c r="U473" s="30"/>
      <c r="V473" s="30"/>
    </row>
    <row r="474" spans="1:22" ht="15.75" customHeight="1">
      <c r="A474" s="64">
        <v>1902</v>
      </c>
      <c r="B474" s="87"/>
      <c r="C474" s="87"/>
      <c r="D474" s="87"/>
      <c r="E474" s="87"/>
      <c r="F474" s="87"/>
      <c r="G474" s="87"/>
      <c r="H474" s="87"/>
      <c r="I474" s="87"/>
      <c r="J474" s="87"/>
      <c r="K474" s="88"/>
      <c r="L474" s="97"/>
      <c r="M474" s="98"/>
      <c r="N474" s="99"/>
      <c r="O474" s="98"/>
      <c r="P474" s="99"/>
      <c r="Q474" s="99"/>
      <c r="R474" s="122"/>
      <c r="T474" s="112"/>
      <c r="U474" s="30"/>
      <c r="V474" s="30"/>
    </row>
    <row r="475" spans="1:22" ht="18" customHeight="1">
      <c r="A475" s="29"/>
      <c r="B475" s="30"/>
      <c r="C475" s="30"/>
      <c r="D475" s="288" t="s">
        <v>111</v>
      </c>
      <c r="E475" s="289"/>
      <c r="F475" s="289"/>
      <c r="G475" s="289"/>
      <c r="H475" s="289"/>
      <c r="I475" s="289"/>
      <c r="J475" s="290"/>
      <c r="K475" s="101">
        <f>SUM(K457:K470)</f>
        <v>18</v>
      </c>
      <c r="L475" s="141">
        <f>IF(SUM(K464:K465)=0,"",SUM(K464:K465)/B457)</f>
        <v>0.16216216216216217</v>
      </c>
      <c r="M475" s="141">
        <f>IF(K475=0,"",K475/B457)</f>
        <v>0.48648648648648651</v>
      </c>
      <c r="N475" s="141">
        <f>IF(K465=0,"",M475-L475)</f>
        <v>0.32432432432432434</v>
      </c>
      <c r="O475" s="3"/>
      <c r="P475" s="30"/>
      <c r="Q475" s="23"/>
      <c r="R475" s="3"/>
      <c r="T475" s="112"/>
      <c r="U475" s="30"/>
      <c r="V475" s="30"/>
    </row>
    <row r="476" spans="1:22" ht="12.75" customHeight="1">
      <c r="A476" s="29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"/>
      <c r="M476" s="3"/>
      <c r="N476" s="30"/>
      <c r="O476" s="3"/>
      <c r="P476" s="30"/>
      <c r="Q476" s="23"/>
      <c r="R476" s="3"/>
      <c r="S476" s="30"/>
      <c r="T476" s="23"/>
      <c r="U476" s="23"/>
      <c r="V476" s="30"/>
    </row>
    <row r="477" spans="1:22" ht="12.75" customHeight="1">
      <c r="A477" s="29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"/>
      <c r="M477" s="3"/>
      <c r="N477" s="30"/>
      <c r="O477" s="3"/>
      <c r="P477" s="30"/>
      <c r="Q477" s="23"/>
      <c r="R477" s="3"/>
      <c r="S477" s="30"/>
      <c r="T477" s="23"/>
      <c r="U477" s="23"/>
      <c r="V477" s="30"/>
    </row>
    <row r="478" spans="1:22" ht="26.25" customHeight="1">
      <c r="A478" s="309" t="s">
        <v>99</v>
      </c>
      <c r="B478" s="292"/>
      <c r="C478" s="292"/>
      <c r="D478" s="292"/>
      <c r="E478" s="292"/>
      <c r="F478" s="292"/>
      <c r="G478" s="292"/>
      <c r="H478" s="298" t="s">
        <v>76</v>
      </c>
      <c r="I478" s="292"/>
      <c r="J478" s="292"/>
      <c r="K478" s="30"/>
      <c r="L478" s="3"/>
      <c r="M478" s="3"/>
      <c r="N478" s="30"/>
      <c r="O478" s="3"/>
      <c r="P478" s="30"/>
      <c r="Q478" s="30"/>
      <c r="R478" s="30"/>
      <c r="U478" s="23"/>
      <c r="V478" s="30"/>
    </row>
    <row r="479" spans="1:22" ht="20.25" customHeight="1">
      <c r="A479" s="293" t="s">
        <v>10</v>
      </c>
      <c r="B479" s="294" t="s">
        <v>100</v>
      </c>
      <c r="C479" s="289"/>
      <c r="D479" s="289"/>
      <c r="E479" s="289"/>
      <c r="F479" s="289"/>
      <c r="G479" s="289"/>
      <c r="H479" s="289"/>
      <c r="I479" s="289"/>
      <c r="J479" s="290"/>
      <c r="K479" s="310" t="s">
        <v>11</v>
      </c>
      <c r="L479" s="286" t="s">
        <v>3</v>
      </c>
      <c r="M479" s="286" t="s">
        <v>4</v>
      </c>
      <c r="N479" s="284" t="s">
        <v>5</v>
      </c>
      <c r="O479" s="286" t="s">
        <v>6</v>
      </c>
      <c r="P479" s="287" t="s">
        <v>7</v>
      </c>
      <c r="Q479" s="287" t="s">
        <v>8</v>
      </c>
      <c r="R479" s="286" t="s">
        <v>101</v>
      </c>
      <c r="U479" s="23"/>
      <c r="V479" s="30"/>
    </row>
    <row r="480" spans="1:22" ht="15.75" customHeight="1">
      <c r="A480" s="285"/>
      <c r="B480" s="64" t="s">
        <v>102</v>
      </c>
      <c r="C480" s="64" t="s">
        <v>103</v>
      </c>
      <c r="D480" s="64" t="s">
        <v>104</v>
      </c>
      <c r="E480" s="64" t="s">
        <v>105</v>
      </c>
      <c r="F480" s="64" t="s">
        <v>106</v>
      </c>
      <c r="G480" s="64" t="s">
        <v>107</v>
      </c>
      <c r="H480" s="64" t="s">
        <v>108</v>
      </c>
      <c r="I480" s="64" t="s">
        <v>109</v>
      </c>
      <c r="J480" s="64" t="s">
        <v>110</v>
      </c>
      <c r="K480" s="311"/>
      <c r="L480" s="285"/>
      <c r="M480" s="285"/>
      <c r="N480" s="285"/>
      <c r="O480" s="285"/>
      <c r="P480" s="285"/>
      <c r="Q480" s="285"/>
      <c r="R480" s="285"/>
      <c r="T480" s="112"/>
      <c r="U480" s="23"/>
      <c r="V480" s="30"/>
    </row>
    <row r="481" spans="1:22" ht="15.75" customHeight="1">
      <c r="A481" s="64">
        <v>1102</v>
      </c>
      <c r="B481" s="65">
        <v>69</v>
      </c>
      <c r="C481" s="87"/>
      <c r="D481" s="87"/>
      <c r="E481" s="87"/>
      <c r="F481" s="87"/>
      <c r="G481" s="87"/>
      <c r="H481" s="87"/>
      <c r="I481" s="87"/>
      <c r="J481" s="87"/>
      <c r="K481" s="88"/>
      <c r="L481" s="67"/>
      <c r="M481" s="49"/>
      <c r="N481" s="68"/>
      <c r="O481" s="107"/>
      <c r="P481" s="70">
        <f>B481</f>
        <v>69</v>
      </c>
      <c r="Q481" s="108"/>
      <c r="R481" s="107"/>
      <c r="T481" s="112"/>
      <c r="U481" s="23"/>
      <c r="V481" s="30"/>
    </row>
    <row r="482" spans="1:22" ht="15.75" customHeight="1">
      <c r="A482" s="64">
        <v>1201</v>
      </c>
      <c r="B482" s="87"/>
      <c r="C482" s="87">
        <v>48</v>
      </c>
      <c r="D482" s="87"/>
      <c r="E482" s="87"/>
      <c r="F482" s="87"/>
      <c r="G482" s="87"/>
      <c r="H482" s="87"/>
      <c r="I482" s="87"/>
      <c r="J482" s="87"/>
      <c r="K482" s="88"/>
      <c r="L482" s="72"/>
      <c r="M482" s="3"/>
      <c r="N482" s="73"/>
      <c r="O482" s="74">
        <f>IF(C482=0,"",C482/B481)</f>
        <v>0.69565217391304346</v>
      </c>
      <c r="P482" s="75">
        <v>48</v>
      </c>
      <c r="Q482" s="76">
        <f t="shared" ref="Q482:Q489" si="84">IF(P482=0,"",P482/P481)</f>
        <v>0.69565217391304346</v>
      </c>
      <c r="R482" s="76">
        <f t="shared" ref="R482:R489" si="85">IF(P482=0,"",100%-Q482)</f>
        <v>0.30434782608695654</v>
      </c>
      <c r="T482" s="112"/>
      <c r="U482" s="23"/>
      <c r="V482" s="30"/>
    </row>
    <row r="483" spans="1:22" ht="15.75" customHeight="1">
      <c r="A483" s="64">
        <v>1202</v>
      </c>
      <c r="B483" s="87"/>
      <c r="C483" s="87"/>
      <c r="D483" s="87">
        <v>38</v>
      </c>
      <c r="E483" s="87"/>
      <c r="F483" s="87"/>
      <c r="G483" s="87"/>
      <c r="H483" s="87"/>
      <c r="I483" s="87"/>
      <c r="J483" s="87"/>
      <c r="K483" s="88"/>
      <c r="L483" s="72"/>
      <c r="M483" s="3"/>
      <c r="N483" s="73"/>
      <c r="O483" s="74">
        <f>IF(D483=0,"",D483/C482)</f>
        <v>0.79166666666666663</v>
      </c>
      <c r="P483" s="75">
        <v>47</v>
      </c>
      <c r="Q483" s="76">
        <f t="shared" si="84"/>
        <v>0.97916666666666663</v>
      </c>
      <c r="R483" s="76">
        <f t="shared" si="85"/>
        <v>2.083333333333337E-2</v>
      </c>
      <c r="T483" s="77">
        <f>P483/P481</f>
        <v>0.6811594202898551</v>
      </c>
      <c r="U483" s="23"/>
      <c r="V483" s="30"/>
    </row>
    <row r="484" spans="1:22" ht="15.75" customHeight="1">
      <c r="A484" s="64">
        <v>1301</v>
      </c>
      <c r="B484" s="87"/>
      <c r="C484" s="87"/>
      <c r="D484" s="87"/>
      <c r="E484" s="87">
        <v>33</v>
      </c>
      <c r="F484" s="87"/>
      <c r="G484" s="87"/>
      <c r="H484" s="87"/>
      <c r="I484" s="87"/>
      <c r="J484" s="87"/>
      <c r="K484" s="88"/>
      <c r="L484" s="72"/>
      <c r="M484" s="3"/>
      <c r="N484" s="73"/>
      <c r="O484" s="74">
        <f>IF(E484=0,"",E484/D483)</f>
        <v>0.86842105263157898</v>
      </c>
      <c r="P484" s="75">
        <v>43</v>
      </c>
      <c r="Q484" s="76">
        <f t="shared" si="84"/>
        <v>0.91489361702127658</v>
      </c>
      <c r="R484" s="76">
        <f t="shared" si="85"/>
        <v>8.5106382978723416E-2</v>
      </c>
      <c r="T484" s="112"/>
      <c r="U484" s="23"/>
      <c r="V484" s="30"/>
    </row>
    <row r="485" spans="1:22" ht="15.75" customHeight="1">
      <c r="A485" s="64">
        <v>1302</v>
      </c>
      <c r="B485" s="87"/>
      <c r="C485" s="87"/>
      <c r="D485" s="87"/>
      <c r="E485" s="87"/>
      <c r="F485" s="87">
        <v>32</v>
      </c>
      <c r="G485" s="87"/>
      <c r="H485" s="87"/>
      <c r="I485" s="87"/>
      <c r="J485" s="87"/>
      <c r="K485" s="88"/>
      <c r="L485" s="72"/>
      <c r="M485" s="3"/>
      <c r="N485" s="73"/>
      <c r="O485" s="74">
        <f>IF(F485=0,"",F485/E484)</f>
        <v>0.96969696969696972</v>
      </c>
      <c r="P485" s="75">
        <v>42</v>
      </c>
      <c r="Q485" s="76">
        <f t="shared" si="84"/>
        <v>0.97674418604651159</v>
      </c>
      <c r="R485" s="76">
        <f t="shared" si="85"/>
        <v>2.3255813953488413E-2</v>
      </c>
      <c r="T485" s="112"/>
      <c r="U485" s="23"/>
      <c r="V485" s="30"/>
    </row>
    <row r="486" spans="1:22" ht="15.75" customHeight="1">
      <c r="A486" s="64">
        <v>1401</v>
      </c>
      <c r="B486" s="87"/>
      <c r="C486" s="87"/>
      <c r="D486" s="87"/>
      <c r="E486" s="87"/>
      <c r="F486" s="87"/>
      <c r="G486" s="87">
        <v>30</v>
      </c>
      <c r="H486" s="87"/>
      <c r="I486" s="87"/>
      <c r="J486" s="87"/>
      <c r="K486" s="88"/>
      <c r="L486" s="72"/>
      <c r="M486" s="3"/>
      <c r="N486" s="73"/>
      <c r="O486" s="74">
        <f>IF(G486=0,"",G486/F485)</f>
        <v>0.9375</v>
      </c>
      <c r="P486" s="75">
        <v>42</v>
      </c>
      <c r="Q486" s="76">
        <f t="shared" si="84"/>
        <v>1</v>
      </c>
      <c r="R486" s="76">
        <f t="shared" si="85"/>
        <v>0</v>
      </c>
      <c r="T486" s="112"/>
      <c r="U486" s="23"/>
      <c r="V486" s="30"/>
    </row>
    <row r="487" spans="1:22" ht="15.75" customHeight="1">
      <c r="A487" s="64">
        <v>1402</v>
      </c>
      <c r="B487" s="87"/>
      <c r="C487" s="87"/>
      <c r="D487" s="87"/>
      <c r="E487" s="87"/>
      <c r="F487" s="87"/>
      <c r="G487" s="87"/>
      <c r="H487" s="87">
        <v>30</v>
      </c>
      <c r="I487" s="87"/>
      <c r="J487" s="87"/>
      <c r="K487" s="88"/>
      <c r="L487" s="72"/>
      <c r="M487" s="3"/>
      <c r="N487" s="73"/>
      <c r="O487" s="74">
        <f>IF(H487=0,"",H487/G486)</f>
        <v>1</v>
      </c>
      <c r="P487" s="75">
        <v>41</v>
      </c>
      <c r="Q487" s="76">
        <f t="shared" si="84"/>
        <v>0.97619047619047616</v>
      </c>
      <c r="R487" s="76">
        <f t="shared" si="85"/>
        <v>2.3809523809523836E-2</v>
      </c>
      <c r="T487" s="112"/>
      <c r="U487" s="23"/>
      <c r="V487" s="30"/>
    </row>
    <row r="488" spans="1:22" ht="15.75" customHeight="1">
      <c r="A488" s="64">
        <v>1501</v>
      </c>
      <c r="B488" s="87"/>
      <c r="C488" s="87"/>
      <c r="D488" s="87"/>
      <c r="E488" s="87"/>
      <c r="F488" s="87"/>
      <c r="G488" s="87"/>
      <c r="H488" s="87"/>
      <c r="I488" s="87">
        <v>30</v>
      </c>
      <c r="J488" s="87"/>
      <c r="K488" s="88"/>
      <c r="L488" s="72"/>
      <c r="M488" s="3"/>
      <c r="N488" s="73"/>
      <c r="O488" s="74">
        <f>IF(I488=0,"",I488/H487)</f>
        <v>1</v>
      </c>
      <c r="P488" s="75">
        <v>39</v>
      </c>
      <c r="Q488" s="76">
        <f t="shared" si="84"/>
        <v>0.95121951219512191</v>
      </c>
      <c r="R488" s="76">
        <f t="shared" si="85"/>
        <v>4.8780487804878092E-2</v>
      </c>
      <c r="T488" s="112"/>
      <c r="U488" s="23"/>
      <c r="V488" s="30"/>
    </row>
    <row r="489" spans="1:22" ht="15.75" customHeight="1">
      <c r="A489" s="64">
        <v>1502</v>
      </c>
      <c r="B489" s="87"/>
      <c r="C489" s="87"/>
      <c r="D489" s="87"/>
      <c r="E489" s="87"/>
      <c r="F489" s="87"/>
      <c r="G489" s="87"/>
      <c r="H489" s="87"/>
      <c r="I489" s="87"/>
      <c r="J489" s="87">
        <v>28</v>
      </c>
      <c r="K489" s="88">
        <v>20</v>
      </c>
      <c r="L489" s="72"/>
      <c r="M489" s="3"/>
      <c r="N489" s="73"/>
      <c r="O489" s="78">
        <f>IF(J489=0,"",J489/I488)</f>
        <v>0.93333333333333335</v>
      </c>
      <c r="P489" s="75">
        <v>39</v>
      </c>
      <c r="Q489" s="79">
        <f t="shared" si="84"/>
        <v>1</v>
      </c>
      <c r="R489" s="79">
        <f t="shared" si="85"/>
        <v>0</v>
      </c>
      <c r="T489" s="112"/>
      <c r="U489" s="23"/>
      <c r="V489" s="30"/>
    </row>
    <row r="490" spans="1:22" ht="15.75" customHeight="1">
      <c r="A490" s="64">
        <v>1601</v>
      </c>
      <c r="B490" s="87"/>
      <c r="C490" s="87"/>
      <c r="D490" s="87"/>
      <c r="E490" s="87"/>
      <c r="F490" s="87"/>
      <c r="G490" s="87"/>
      <c r="H490" s="87"/>
      <c r="I490" s="87"/>
      <c r="J490" s="87">
        <v>10</v>
      </c>
      <c r="K490" s="88">
        <v>7</v>
      </c>
      <c r="L490" s="72"/>
      <c r="M490" s="3"/>
      <c r="N490" s="30"/>
      <c r="O490" s="124"/>
      <c r="P490" s="81">
        <v>16</v>
      </c>
      <c r="Q490" s="125"/>
      <c r="R490" s="92"/>
      <c r="T490" s="112"/>
      <c r="U490" s="23"/>
      <c r="V490" s="30"/>
    </row>
    <row r="491" spans="1:22" ht="15.75" customHeight="1">
      <c r="A491" s="64">
        <v>1602</v>
      </c>
      <c r="B491" s="87"/>
      <c r="C491" s="87"/>
      <c r="D491" s="87"/>
      <c r="E491" s="87"/>
      <c r="F491" s="87"/>
      <c r="G491" s="87"/>
      <c r="H491" s="87"/>
      <c r="I491" s="87"/>
      <c r="J491" s="87">
        <v>6</v>
      </c>
      <c r="K491" s="88">
        <v>4</v>
      </c>
      <c r="L491" s="72"/>
      <c r="M491" s="3"/>
      <c r="N491" s="30"/>
      <c r="O491" s="84"/>
      <c r="P491" s="85">
        <v>9</v>
      </c>
      <c r="Q491" s="86"/>
      <c r="R491" s="84"/>
      <c r="T491" s="112"/>
      <c r="U491" s="23"/>
      <c r="V491" s="30"/>
    </row>
    <row r="492" spans="1:22" ht="15.75" customHeight="1">
      <c r="A492" s="64">
        <v>1701</v>
      </c>
      <c r="B492" s="87"/>
      <c r="C492" s="87"/>
      <c r="D492" s="87"/>
      <c r="E492" s="87"/>
      <c r="F492" s="87"/>
      <c r="G492" s="87"/>
      <c r="H492" s="87"/>
      <c r="I492" s="87"/>
      <c r="J492" s="87">
        <v>2</v>
      </c>
      <c r="K492" s="88">
        <v>1</v>
      </c>
      <c r="L492" s="72"/>
      <c r="M492" s="3"/>
      <c r="N492" s="30"/>
      <c r="O492" s="84"/>
      <c r="P492" s="85">
        <v>3</v>
      </c>
      <c r="Q492" s="86"/>
      <c r="R492" s="84"/>
      <c r="T492" s="112"/>
      <c r="U492" s="23"/>
      <c r="V492" s="30"/>
    </row>
    <row r="493" spans="1:22" ht="15.75" customHeight="1">
      <c r="A493" s="64">
        <v>1702</v>
      </c>
      <c r="B493" s="87"/>
      <c r="C493" s="87"/>
      <c r="D493" s="87"/>
      <c r="E493" s="87"/>
      <c r="F493" s="87"/>
      <c r="G493" s="87"/>
      <c r="H493" s="87"/>
      <c r="I493" s="87"/>
      <c r="J493" s="87">
        <v>0</v>
      </c>
      <c r="K493" s="88">
        <v>1</v>
      </c>
      <c r="L493" s="72"/>
      <c r="M493" s="3"/>
      <c r="N493" s="30"/>
      <c r="O493" s="84"/>
      <c r="P493" s="85">
        <v>2</v>
      </c>
      <c r="Q493" s="86"/>
      <c r="R493" s="84"/>
      <c r="T493" s="112"/>
      <c r="U493" s="23"/>
      <c r="V493" s="30"/>
    </row>
    <row r="494" spans="1:22" ht="15.75" customHeight="1">
      <c r="A494" s="64">
        <v>1801</v>
      </c>
      <c r="B494" s="87"/>
      <c r="C494" s="87"/>
      <c r="D494" s="87"/>
      <c r="E494" s="87"/>
      <c r="F494" s="87"/>
      <c r="G494" s="87"/>
      <c r="H494" s="87"/>
      <c r="I494" s="87"/>
      <c r="J494" s="87"/>
      <c r="K494" s="88"/>
      <c r="L494" s="72"/>
      <c r="M494" s="3"/>
      <c r="N494" s="30"/>
      <c r="O494" s="3"/>
      <c r="P494" s="30"/>
      <c r="Q494" s="23"/>
      <c r="R494" s="84"/>
      <c r="T494" s="112"/>
      <c r="U494" s="23"/>
      <c r="V494" s="30"/>
    </row>
    <row r="495" spans="1:22" ht="15.75" customHeight="1">
      <c r="A495" s="64">
        <v>1802</v>
      </c>
      <c r="B495" s="87"/>
      <c r="C495" s="87"/>
      <c r="D495" s="87"/>
      <c r="E495" s="87"/>
      <c r="F495" s="87"/>
      <c r="G495" s="87"/>
      <c r="H495" s="87"/>
      <c r="I495" s="87"/>
      <c r="J495" s="87"/>
      <c r="K495" s="88"/>
      <c r="L495" s="72"/>
      <c r="M495" s="3"/>
      <c r="N495" s="30"/>
      <c r="O495" s="89" t="s">
        <v>83</v>
      </c>
      <c r="P495" s="90">
        <v>30</v>
      </c>
      <c r="Q495" s="120">
        <f>K498</f>
        <v>33</v>
      </c>
      <c r="R495" s="92" t="s">
        <v>11</v>
      </c>
      <c r="T495" s="112"/>
      <c r="U495" s="23"/>
      <c r="V495" s="30"/>
    </row>
    <row r="496" spans="1:22" ht="15.75" customHeight="1">
      <c r="A496" s="64">
        <v>1901</v>
      </c>
      <c r="B496" s="87"/>
      <c r="C496" s="87"/>
      <c r="D496" s="87"/>
      <c r="E496" s="87"/>
      <c r="F496" s="87"/>
      <c r="G496" s="87"/>
      <c r="H496" s="87"/>
      <c r="I496" s="87"/>
      <c r="J496" s="87"/>
      <c r="K496" s="88"/>
      <c r="L496" s="72"/>
      <c r="M496" s="3"/>
      <c r="N496" s="30"/>
      <c r="O496" s="93" t="s">
        <v>85</v>
      </c>
      <c r="P496" s="94">
        <f>IF(P495/B481=0,"",P495/B481)</f>
        <v>0.43478260869565216</v>
      </c>
      <c r="Q496" s="121">
        <f>IF(P495/Q495=0,"",P495/Q495)</f>
        <v>0.90909090909090906</v>
      </c>
      <c r="R496" s="96" t="s">
        <v>86</v>
      </c>
      <c r="T496" s="112"/>
      <c r="U496" s="23"/>
      <c r="V496" s="30"/>
    </row>
    <row r="497" spans="1:22" ht="15.75" customHeight="1">
      <c r="A497" s="64">
        <v>1902</v>
      </c>
      <c r="B497" s="87"/>
      <c r="C497" s="87"/>
      <c r="D497" s="87"/>
      <c r="E497" s="87"/>
      <c r="F497" s="87"/>
      <c r="G497" s="87"/>
      <c r="H497" s="87"/>
      <c r="I497" s="87"/>
      <c r="J497" s="87"/>
      <c r="K497" s="88"/>
      <c r="L497" s="97"/>
      <c r="M497" s="98"/>
      <c r="N497" s="99"/>
      <c r="O497" s="98"/>
      <c r="P497" s="99"/>
      <c r="Q497" s="99"/>
      <c r="R497" s="122"/>
      <c r="T497" s="112"/>
      <c r="U497" s="23"/>
      <c r="V497" s="30"/>
    </row>
    <row r="498" spans="1:22" ht="18" customHeight="1">
      <c r="A498" s="29"/>
      <c r="B498" s="30"/>
      <c r="C498" s="30"/>
      <c r="D498" s="288" t="s">
        <v>111</v>
      </c>
      <c r="E498" s="289"/>
      <c r="F498" s="289"/>
      <c r="G498" s="289"/>
      <c r="H498" s="289"/>
      <c r="I498" s="289"/>
      <c r="J498" s="290"/>
      <c r="K498" s="101">
        <f>SUM(K481:K494)</f>
        <v>33</v>
      </c>
      <c r="L498" s="102">
        <f>IF(SUM(K488:K489)=0,"",SUM(K488:K489)/B481)</f>
        <v>0.28985507246376813</v>
      </c>
      <c r="M498" s="102">
        <f>IF(K498=0,"",K498/B481)</f>
        <v>0.47826086956521741</v>
      </c>
      <c r="N498" s="102">
        <f>IF(K489=0,"",M498-L498)</f>
        <v>0.18840579710144928</v>
      </c>
      <c r="O498" s="3"/>
      <c r="P498" s="30"/>
      <c r="Q498" s="23"/>
      <c r="R498" s="3"/>
      <c r="T498" s="112"/>
      <c r="U498" s="23"/>
      <c r="V498" s="30"/>
    </row>
    <row r="499" spans="1:22" ht="12.75" customHeight="1">
      <c r="L499" s="3"/>
      <c r="M499" s="3"/>
      <c r="O499" s="3"/>
    </row>
    <row r="500" spans="1:22" ht="12.75" customHeight="1">
      <c r="L500" s="3"/>
      <c r="M500" s="3"/>
      <c r="O500" s="3"/>
    </row>
    <row r="501" spans="1:22" ht="26.25" customHeight="1">
      <c r="A501" s="309" t="s">
        <v>99</v>
      </c>
      <c r="B501" s="292"/>
      <c r="C501" s="292"/>
      <c r="D501" s="292"/>
      <c r="E501" s="292"/>
      <c r="F501" s="292"/>
      <c r="G501" s="292"/>
      <c r="H501" s="298" t="s">
        <v>80</v>
      </c>
      <c r="I501" s="292"/>
      <c r="J501" s="292"/>
      <c r="K501" s="30"/>
      <c r="L501" s="3"/>
      <c r="M501" s="3"/>
      <c r="N501" s="30"/>
      <c r="O501" s="3"/>
      <c r="P501" s="30"/>
      <c r="Q501" s="30"/>
      <c r="R501" s="30"/>
    </row>
    <row r="502" spans="1:22" ht="20.25" customHeight="1">
      <c r="A502" s="293" t="s">
        <v>10</v>
      </c>
      <c r="B502" s="294" t="s">
        <v>100</v>
      </c>
      <c r="C502" s="289"/>
      <c r="D502" s="289"/>
      <c r="E502" s="289"/>
      <c r="F502" s="289"/>
      <c r="G502" s="289"/>
      <c r="H502" s="289"/>
      <c r="I502" s="289"/>
      <c r="J502" s="290"/>
      <c r="K502" s="310" t="s">
        <v>11</v>
      </c>
      <c r="L502" s="286" t="s">
        <v>3</v>
      </c>
      <c r="M502" s="286" t="s">
        <v>4</v>
      </c>
      <c r="N502" s="284" t="s">
        <v>5</v>
      </c>
      <c r="O502" s="286" t="s">
        <v>6</v>
      </c>
      <c r="P502" s="287" t="s">
        <v>7</v>
      </c>
      <c r="Q502" s="287" t="s">
        <v>8</v>
      </c>
      <c r="R502" s="286" t="s">
        <v>101</v>
      </c>
    </row>
    <row r="503" spans="1:22" ht="15.75" customHeight="1">
      <c r="A503" s="285"/>
      <c r="B503" s="64" t="s">
        <v>102</v>
      </c>
      <c r="C503" s="64" t="s">
        <v>103</v>
      </c>
      <c r="D503" s="64" t="s">
        <v>104</v>
      </c>
      <c r="E503" s="64" t="s">
        <v>105</v>
      </c>
      <c r="F503" s="64" t="s">
        <v>106</v>
      </c>
      <c r="G503" s="64" t="s">
        <v>107</v>
      </c>
      <c r="H503" s="64" t="s">
        <v>108</v>
      </c>
      <c r="I503" s="64" t="s">
        <v>109</v>
      </c>
      <c r="J503" s="64" t="s">
        <v>110</v>
      </c>
      <c r="K503" s="311"/>
      <c r="L503" s="285"/>
      <c r="M503" s="285"/>
      <c r="N503" s="285"/>
      <c r="O503" s="285"/>
      <c r="P503" s="285"/>
      <c r="Q503" s="285"/>
      <c r="R503" s="285"/>
      <c r="T503" s="112"/>
    </row>
    <row r="504" spans="1:22" ht="15.75" customHeight="1">
      <c r="A504" s="64">
        <v>1201</v>
      </c>
      <c r="B504" s="65">
        <v>40</v>
      </c>
      <c r="C504" s="87"/>
      <c r="D504" s="87"/>
      <c r="E504" s="87"/>
      <c r="F504" s="87"/>
      <c r="G504" s="87"/>
      <c r="H504" s="87"/>
      <c r="I504" s="87"/>
      <c r="J504" s="87"/>
      <c r="K504" s="88"/>
      <c r="L504" s="67"/>
      <c r="M504" s="49"/>
      <c r="N504" s="68"/>
      <c r="O504" s="107"/>
      <c r="P504" s="70">
        <f>B504</f>
        <v>40</v>
      </c>
      <c r="Q504" s="108"/>
      <c r="R504" s="107"/>
      <c r="T504" s="112"/>
    </row>
    <row r="505" spans="1:22" ht="15.75" customHeight="1">
      <c r="A505" s="64">
        <v>1202</v>
      </c>
      <c r="B505" s="87"/>
      <c r="C505" s="87">
        <v>34</v>
      </c>
      <c r="D505" s="87"/>
      <c r="E505" s="87"/>
      <c r="F505" s="87"/>
      <c r="G505" s="87"/>
      <c r="H505" s="87"/>
      <c r="I505" s="87"/>
      <c r="J505" s="87"/>
      <c r="K505" s="88"/>
      <c r="L505" s="72"/>
      <c r="M505" s="3"/>
      <c r="N505" s="73"/>
      <c r="O505" s="74">
        <f>IF(C505=0,"",C505/B504)</f>
        <v>0.85</v>
      </c>
      <c r="P505" s="75">
        <v>34</v>
      </c>
      <c r="Q505" s="76">
        <f t="shared" ref="Q505:Q512" si="86">IF(P505=0,"",P505/P504)</f>
        <v>0.85</v>
      </c>
      <c r="R505" s="76">
        <f t="shared" ref="R505:R512" si="87">IF(P505=0,"",100%-Q505)</f>
        <v>0.15000000000000002</v>
      </c>
      <c r="T505" s="112"/>
    </row>
    <row r="506" spans="1:22" ht="15.75" customHeight="1">
      <c r="A506" s="64">
        <v>1301</v>
      </c>
      <c r="B506" s="87"/>
      <c r="C506" s="87"/>
      <c r="D506" s="87">
        <v>28</v>
      </c>
      <c r="E506" s="87"/>
      <c r="F506" s="87"/>
      <c r="G506" s="87"/>
      <c r="H506" s="87"/>
      <c r="I506" s="87"/>
      <c r="J506" s="87"/>
      <c r="K506" s="88"/>
      <c r="L506" s="72"/>
      <c r="M506" s="3"/>
      <c r="N506" s="73"/>
      <c r="O506" s="74">
        <f>IF(D506=0,"",D506/C505)</f>
        <v>0.82352941176470584</v>
      </c>
      <c r="P506" s="75">
        <v>33</v>
      </c>
      <c r="Q506" s="76">
        <f t="shared" si="86"/>
        <v>0.97058823529411764</v>
      </c>
      <c r="R506" s="76">
        <f t="shared" si="87"/>
        <v>2.9411764705882359E-2</v>
      </c>
      <c r="T506" s="77">
        <f>P506/P504</f>
        <v>0.82499999999999996</v>
      </c>
    </row>
    <row r="507" spans="1:22" ht="15.75" customHeight="1">
      <c r="A507" s="64">
        <v>1302</v>
      </c>
      <c r="B507" s="87"/>
      <c r="C507" s="87"/>
      <c r="D507" s="87"/>
      <c r="E507" s="87">
        <v>27</v>
      </c>
      <c r="F507" s="87"/>
      <c r="G507" s="87"/>
      <c r="H507" s="87"/>
      <c r="I507" s="87"/>
      <c r="J507" s="87"/>
      <c r="K507" s="88"/>
      <c r="L507" s="72"/>
      <c r="M507" s="3"/>
      <c r="N507" s="73"/>
      <c r="O507" s="74">
        <f>IF(E507=0,"",E507/D506)</f>
        <v>0.9642857142857143</v>
      </c>
      <c r="P507" s="75">
        <v>30</v>
      </c>
      <c r="Q507" s="76">
        <f t="shared" si="86"/>
        <v>0.90909090909090906</v>
      </c>
      <c r="R507" s="76">
        <f t="shared" si="87"/>
        <v>9.0909090909090939E-2</v>
      </c>
      <c r="T507" s="112"/>
    </row>
    <row r="508" spans="1:22" ht="15.75" customHeight="1">
      <c r="A508" s="64">
        <v>1401</v>
      </c>
      <c r="B508" s="87"/>
      <c r="C508" s="87"/>
      <c r="D508" s="87"/>
      <c r="E508" s="87"/>
      <c r="F508" s="87">
        <v>25</v>
      </c>
      <c r="G508" s="87"/>
      <c r="H508" s="87"/>
      <c r="I508" s="87"/>
      <c r="J508" s="87"/>
      <c r="K508" s="88"/>
      <c r="L508" s="72"/>
      <c r="M508" s="3"/>
      <c r="N508" s="73"/>
      <c r="O508" s="74">
        <f>IF(F508=0,"",F508/E507)</f>
        <v>0.92592592592592593</v>
      </c>
      <c r="P508" s="75">
        <v>31</v>
      </c>
      <c r="Q508" s="76">
        <f t="shared" si="86"/>
        <v>1.0333333333333334</v>
      </c>
      <c r="R508" s="76">
        <f t="shared" si="87"/>
        <v>-3.3333333333333437E-2</v>
      </c>
      <c r="T508" s="112"/>
    </row>
    <row r="509" spans="1:22" ht="15.75" customHeight="1">
      <c r="A509" s="64">
        <v>1402</v>
      </c>
      <c r="B509" s="87"/>
      <c r="C509" s="87"/>
      <c r="D509" s="87"/>
      <c r="E509" s="87"/>
      <c r="F509" s="87"/>
      <c r="G509" s="87">
        <v>23</v>
      </c>
      <c r="H509" s="87"/>
      <c r="I509" s="87"/>
      <c r="J509" s="87"/>
      <c r="K509" s="88"/>
      <c r="L509" s="72"/>
      <c r="M509" s="3"/>
      <c r="N509" s="73"/>
      <c r="O509" s="74">
        <f>IF(G509=0,"",G509/F508)</f>
        <v>0.92</v>
      </c>
      <c r="P509" s="75">
        <v>31</v>
      </c>
      <c r="Q509" s="76">
        <f t="shared" si="86"/>
        <v>1</v>
      </c>
      <c r="R509" s="76">
        <f t="shared" si="87"/>
        <v>0</v>
      </c>
      <c r="T509" s="112"/>
    </row>
    <row r="510" spans="1:22" ht="15.75" customHeight="1">
      <c r="A510" s="64">
        <v>1501</v>
      </c>
      <c r="B510" s="87"/>
      <c r="C510" s="87"/>
      <c r="D510" s="87"/>
      <c r="E510" s="87"/>
      <c r="F510" s="87"/>
      <c r="G510" s="87"/>
      <c r="H510" s="87">
        <v>23</v>
      </c>
      <c r="I510" s="87"/>
      <c r="J510" s="87"/>
      <c r="K510" s="88"/>
      <c r="L510" s="72"/>
      <c r="M510" s="3"/>
      <c r="N510" s="73"/>
      <c r="O510" s="74">
        <f>IF(H510=0,"",H510/G509)</f>
        <v>1</v>
      </c>
      <c r="P510" s="75">
        <v>31</v>
      </c>
      <c r="Q510" s="76">
        <f t="shared" si="86"/>
        <v>1</v>
      </c>
      <c r="R510" s="76">
        <f t="shared" si="87"/>
        <v>0</v>
      </c>
      <c r="T510" s="112"/>
    </row>
    <row r="511" spans="1:22" ht="15.75" customHeight="1">
      <c r="A511" s="64">
        <v>1502</v>
      </c>
      <c r="B511" s="87"/>
      <c r="C511" s="87"/>
      <c r="D511" s="87"/>
      <c r="E511" s="87"/>
      <c r="F511" s="87"/>
      <c r="G511" s="87"/>
      <c r="H511" s="87"/>
      <c r="I511" s="87">
        <v>23</v>
      </c>
      <c r="J511" s="87"/>
      <c r="K511" s="88"/>
      <c r="L511" s="72"/>
      <c r="M511" s="3"/>
      <c r="N511" s="73"/>
      <c r="O511" s="74">
        <f>IF(I511=0,"",I511/H510)</f>
        <v>1</v>
      </c>
      <c r="P511" s="75">
        <v>29</v>
      </c>
      <c r="Q511" s="76">
        <f t="shared" si="86"/>
        <v>0.93548387096774188</v>
      </c>
      <c r="R511" s="76">
        <f t="shared" si="87"/>
        <v>6.4516129032258118E-2</v>
      </c>
      <c r="T511" s="112"/>
    </row>
    <row r="512" spans="1:22" ht="15.75" customHeight="1">
      <c r="A512" s="64">
        <v>1601</v>
      </c>
      <c r="B512" s="87"/>
      <c r="C512" s="87"/>
      <c r="D512" s="87"/>
      <c r="E512" s="87"/>
      <c r="F512" s="87"/>
      <c r="G512" s="87"/>
      <c r="H512" s="87"/>
      <c r="I512" s="87"/>
      <c r="J512" s="87">
        <v>21</v>
      </c>
      <c r="K512" s="88">
        <v>18</v>
      </c>
      <c r="L512" s="72"/>
      <c r="M512" s="3"/>
      <c r="N512" s="73"/>
      <c r="O512" s="78">
        <f>IF(J512=0,"",J512/I511)</f>
        <v>0.91304347826086951</v>
      </c>
      <c r="P512" s="75">
        <v>27</v>
      </c>
      <c r="Q512" s="79">
        <f t="shared" si="86"/>
        <v>0.93103448275862066</v>
      </c>
      <c r="R512" s="79">
        <f t="shared" si="87"/>
        <v>6.8965517241379337E-2</v>
      </c>
      <c r="T512" s="112"/>
    </row>
    <row r="513" spans="1:20" ht="15.75" customHeight="1">
      <c r="A513" s="64">
        <v>1602</v>
      </c>
      <c r="B513" s="87"/>
      <c r="C513" s="87"/>
      <c r="D513" s="87"/>
      <c r="E513" s="87"/>
      <c r="F513" s="87"/>
      <c r="G513" s="87"/>
      <c r="H513" s="87"/>
      <c r="I513" s="87"/>
      <c r="J513" s="87">
        <v>5</v>
      </c>
      <c r="K513" s="88">
        <v>3</v>
      </c>
      <c r="L513" s="72"/>
      <c r="M513" s="3"/>
      <c r="N513" s="30"/>
      <c r="O513" s="124"/>
      <c r="P513" s="81">
        <v>9</v>
      </c>
      <c r="Q513" s="125"/>
      <c r="R513" s="92"/>
      <c r="T513" s="112"/>
    </row>
    <row r="514" spans="1:20" ht="15.75" customHeight="1">
      <c r="A514" s="64">
        <v>1701</v>
      </c>
      <c r="B514" s="87"/>
      <c r="C514" s="87"/>
      <c r="D514" s="87"/>
      <c r="E514" s="87"/>
      <c r="F514" s="87"/>
      <c r="G514" s="87"/>
      <c r="H514" s="87"/>
      <c r="I514" s="87"/>
      <c r="J514" s="87">
        <v>4</v>
      </c>
      <c r="K514" s="88">
        <v>2</v>
      </c>
      <c r="L514" s="72"/>
      <c r="M514" s="3"/>
      <c r="N514" s="30"/>
      <c r="O514" s="84"/>
      <c r="P514" s="85">
        <v>5</v>
      </c>
      <c r="Q514" s="86"/>
      <c r="R514" s="84"/>
      <c r="T514" s="112"/>
    </row>
    <row r="515" spans="1:20" ht="15.75" customHeight="1">
      <c r="A515" s="64">
        <v>1702</v>
      </c>
      <c r="B515" s="87"/>
      <c r="C515" s="87"/>
      <c r="D515" s="87"/>
      <c r="E515" s="87"/>
      <c r="F515" s="87"/>
      <c r="G515" s="87"/>
      <c r="H515" s="87"/>
      <c r="I515" s="87"/>
      <c r="J515" s="87">
        <v>2</v>
      </c>
      <c r="K515" s="88">
        <v>1</v>
      </c>
      <c r="L515" s="72"/>
      <c r="M515" s="3"/>
      <c r="N515" s="30"/>
      <c r="O515" s="84"/>
      <c r="P515" s="85">
        <v>2</v>
      </c>
      <c r="Q515" s="86"/>
      <c r="R515" s="84"/>
      <c r="T515" s="112"/>
    </row>
    <row r="516" spans="1:20" ht="15.75" customHeight="1">
      <c r="A516" s="64">
        <v>1801</v>
      </c>
      <c r="B516" s="87"/>
      <c r="C516" s="87"/>
      <c r="D516" s="87"/>
      <c r="E516" s="87"/>
      <c r="F516" s="87"/>
      <c r="G516" s="87"/>
      <c r="H516" s="87"/>
      <c r="I516" s="87"/>
      <c r="J516" s="87">
        <v>1</v>
      </c>
      <c r="K516" s="88"/>
      <c r="L516" s="72"/>
      <c r="M516" s="3"/>
      <c r="N516" s="30"/>
      <c r="O516" s="84"/>
      <c r="P516" s="85">
        <v>1</v>
      </c>
      <c r="Q516" s="86"/>
      <c r="R516" s="84"/>
      <c r="T516" s="112"/>
    </row>
    <row r="517" spans="1:20" ht="15.75" customHeight="1">
      <c r="A517" s="64">
        <v>1802</v>
      </c>
      <c r="B517" s="87"/>
      <c r="C517" s="87"/>
      <c r="D517" s="87"/>
      <c r="E517" s="87"/>
      <c r="F517" s="87"/>
      <c r="G517" s="87"/>
      <c r="H517" s="87"/>
      <c r="I517" s="87"/>
      <c r="J517" s="87">
        <v>1</v>
      </c>
      <c r="K517" s="88"/>
      <c r="L517" s="72"/>
      <c r="M517" s="3"/>
      <c r="N517" s="30"/>
      <c r="O517" s="3"/>
      <c r="P517" s="30"/>
      <c r="Q517" s="23"/>
      <c r="R517" s="84"/>
      <c r="T517" s="112"/>
    </row>
    <row r="518" spans="1:20" ht="15.75" customHeight="1">
      <c r="A518" s="64">
        <v>1901</v>
      </c>
      <c r="B518" s="87"/>
      <c r="C518" s="87"/>
      <c r="D518" s="87"/>
      <c r="E518" s="87"/>
      <c r="F518" s="87"/>
      <c r="G518" s="87"/>
      <c r="H518" s="87"/>
      <c r="I518" s="87"/>
      <c r="J518" s="87"/>
      <c r="K518" s="88"/>
      <c r="L518" s="72"/>
      <c r="M518" s="3"/>
      <c r="N518" s="30"/>
      <c r="O518" s="89" t="s">
        <v>83</v>
      </c>
      <c r="P518" s="90">
        <v>20</v>
      </c>
      <c r="Q518" s="120">
        <f>K521</f>
        <v>24</v>
      </c>
      <c r="R518" s="92" t="s">
        <v>11</v>
      </c>
      <c r="T518" s="112"/>
    </row>
    <row r="519" spans="1:20" ht="15.75" customHeight="1">
      <c r="A519" s="64">
        <v>1902</v>
      </c>
      <c r="B519" s="87"/>
      <c r="C519" s="87"/>
      <c r="D519" s="87"/>
      <c r="E519" s="87"/>
      <c r="F519" s="87"/>
      <c r="G519" s="87"/>
      <c r="H519" s="87"/>
      <c r="I519" s="87"/>
      <c r="J519" s="87"/>
      <c r="K519" s="88"/>
      <c r="L519" s="72"/>
      <c r="M519" s="3"/>
      <c r="N519" s="30"/>
      <c r="O519" s="93" t="s">
        <v>85</v>
      </c>
      <c r="P519" s="94">
        <f>IF(P518/B504=0,"",P518/B504)</f>
        <v>0.5</v>
      </c>
      <c r="Q519" s="121">
        <f>IF(P518/Q518=0,"",P518/Q518)</f>
        <v>0.83333333333333337</v>
      </c>
      <c r="R519" s="96" t="s">
        <v>86</v>
      </c>
      <c r="T519" s="112"/>
    </row>
    <row r="520" spans="1:20" ht="15.75" customHeight="1">
      <c r="A520" s="64">
        <v>2001</v>
      </c>
      <c r="B520" s="87"/>
      <c r="C520" s="87"/>
      <c r="D520" s="87"/>
      <c r="E520" s="87"/>
      <c r="F520" s="87"/>
      <c r="G520" s="87"/>
      <c r="H520" s="87"/>
      <c r="I520" s="87"/>
      <c r="J520" s="87"/>
      <c r="K520" s="88"/>
      <c r="L520" s="97"/>
      <c r="M520" s="98"/>
      <c r="N520" s="99"/>
      <c r="O520" s="98"/>
      <c r="P520" s="99"/>
      <c r="Q520" s="99"/>
      <c r="R520" s="122"/>
      <c r="T520" s="112"/>
    </row>
    <row r="521" spans="1:20" ht="18" customHeight="1">
      <c r="A521" s="29"/>
      <c r="B521" s="30"/>
      <c r="C521" s="30"/>
      <c r="D521" s="288" t="s">
        <v>111</v>
      </c>
      <c r="E521" s="289"/>
      <c r="F521" s="289"/>
      <c r="G521" s="289"/>
      <c r="H521" s="289"/>
      <c r="I521" s="289"/>
      <c r="J521" s="290"/>
      <c r="K521" s="101">
        <f>SUM(K504:K517)</f>
        <v>24</v>
      </c>
      <c r="L521" s="102">
        <f>IF(SUM(K511:K512)=0,"",SUM(K511:K512)/B504)</f>
        <v>0.45</v>
      </c>
      <c r="M521" s="102">
        <f>IF(K521=0,"",K521/B504)</f>
        <v>0.6</v>
      </c>
      <c r="N521" s="102">
        <f>IF(K512=0,"",M521-L521)</f>
        <v>0.14999999999999997</v>
      </c>
      <c r="O521" s="3"/>
      <c r="P521" s="30"/>
      <c r="Q521" s="23"/>
      <c r="R521" s="3"/>
      <c r="T521" s="112"/>
    </row>
    <row r="522" spans="1:20" ht="12.75" customHeight="1">
      <c r="L522" s="3"/>
      <c r="M522" s="3"/>
      <c r="N522" s="3"/>
      <c r="O522" s="3"/>
    </row>
    <row r="523" spans="1:20" ht="12.75" customHeight="1">
      <c r="L523" s="3"/>
      <c r="M523" s="3"/>
      <c r="N523" s="3"/>
      <c r="O523" s="3"/>
    </row>
    <row r="524" spans="1:20" ht="26.25" customHeight="1">
      <c r="A524" s="309" t="s">
        <v>99</v>
      </c>
      <c r="B524" s="292"/>
      <c r="C524" s="292"/>
      <c r="D524" s="292"/>
      <c r="E524" s="292"/>
      <c r="F524" s="292"/>
      <c r="G524" s="292"/>
      <c r="H524" s="298" t="s">
        <v>84</v>
      </c>
      <c r="I524" s="292"/>
      <c r="J524" s="292"/>
      <c r="K524" s="30"/>
      <c r="L524" s="3"/>
      <c r="M524" s="3"/>
      <c r="N524" s="30"/>
      <c r="O524" s="3"/>
      <c r="P524" s="30"/>
      <c r="Q524" s="30"/>
      <c r="R524" s="30"/>
    </row>
    <row r="525" spans="1:20" ht="20.25" customHeight="1">
      <c r="A525" s="293" t="s">
        <v>10</v>
      </c>
      <c r="B525" s="294" t="s">
        <v>100</v>
      </c>
      <c r="C525" s="289"/>
      <c r="D525" s="289"/>
      <c r="E525" s="289"/>
      <c r="F525" s="289"/>
      <c r="G525" s="289"/>
      <c r="H525" s="289"/>
      <c r="I525" s="289"/>
      <c r="J525" s="290"/>
      <c r="K525" s="310" t="s">
        <v>11</v>
      </c>
      <c r="L525" s="286" t="s">
        <v>3</v>
      </c>
      <c r="M525" s="286" t="s">
        <v>4</v>
      </c>
      <c r="N525" s="284" t="s">
        <v>5</v>
      </c>
      <c r="O525" s="286" t="s">
        <v>6</v>
      </c>
      <c r="P525" s="287" t="s">
        <v>7</v>
      </c>
      <c r="Q525" s="287" t="s">
        <v>8</v>
      </c>
      <c r="R525" s="286" t="s">
        <v>101</v>
      </c>
    </row>
    <row r="526" spans="1:20" ht="15.75" customHeight="1">
      <c r="A526" s="285"/>
      <c r="B526" s="64" t="s">
        <v>102</v>
      </c>
      <c r="C526" s="64" t="s">
        <v>103</v>
      </c>
      <c r="D526" s="64" t="s">
        <v>104</v>
      </c>
      <c r="E526" s="64" t="s">
        <v>105</v>
      </c>
      <c r="F526" s="64" t="s">
        <v>106</v>
      </c>
      <c r="G526" s="64" t="s">
        <v>107</v>
      </c>
      <c r="H526" s="64" t="s">
        <v>108</v>
      </c>
      <c r="I526" s="64" t="s">
        <v>109</v>
      </c>
      <c r="J526" s="64" t="s">
        <v>110</v>
      </c>
      <c r="K526" s="311"/>
      <c r="L526" s="285"/>
      <c r="M526" s="285"/>
      <c r="N526" s="285"/>
      <c r="O526" s="285"/>
      <c r="P526" s="285"/>
      <c r="Q526" s="285"/>
      <c r="R526" s="285"/>
      <c r="T526" s="112"/>
    </row>
    <row r="527" spans="1:20" ht="15.75" customHeight="1">
      <c r="A527" s="64">
        <v>1202</v>
      </c>
      <c r="B527" s="65">
        <v>74</v>
      </c>
      <c r="C527" s="87"/>
      <c r="D527" s="87"/>
      <c r="E527" s="87"/>
      <c r="F527" s="87"/>
      <c r="G527" s="87"/>
      <c r="H527" s="87"/>
      <c r="I527" s="87"/>
      <c r="J527" s="87"/>
      <c r="K527" s="88"/>
      <c r="L527" s="67"/>
      <c r="M527" s="49"/>
      <c r="N527" s="68"/>
      <c r="O527" s="107"/>
      <c r="P527" s="70">
        <f>B527</f>
        <v>74</v>
      </c>
      <c r="Q527" s="108"/>
      <c r="R527" s="107"/>
      <c r="T527" s="112"/>
    </row>
    <row r="528" spans="1:20" ht="15.75" customHeight="1">
      <c r="A528" s="64">
        <v>1301</v>
      </c>
      <c r="B528" s="87"/>
      <c r="C528" s="87">
        <v>49</v>
      </c>
      <c r="D528" s="87"/>
      <c r="E528" s="87"/>
      <c r="F528" s="87"/>
      <c r="G528" s="87"/>
      <c r="H528" s="87"/>
      <c r="I528" s="87"/>
      <c r="J528" s="87"/>
      <c r="K528" s="88"/>
      <c r="L528" s="72"/>
      <c r="M528" s="3"/>
      <c r="N528" s="73"/>
      <c r="O528" s="74">
        <f>IF(C528=0,"",C528/B527)</f>
        <v>0.66216216216216217</v>
      </c>
      <c r="P528" s="75">
        <v>49</v>
      </c>
      <c r="Q528" s="76">
        <f t="shared" ref="Q528:Q535" si="88">IF(P528=0,"",P528/P527)</f>
        <v>0.66216216216216217</v>
      </c>
      <c r="R528" s="76">
        <f t="shared" ref="R528:R535" si="89">IF(P528=0,"",100%-Q528)</f>
        <v>0.33783783783783783</v>
      </c>
      <c r="T528" s="112"/>
    </row>
    <row r="529" spans="1:20" ht="15.75" customHeight="1">
      <c r="A529" s="64">
        <v>1302</v>
      </c>
      <c r="B529" s="87"/>
      <c r="C529" s="87"/>
      <c r="D529" s="87">
        <v>45</v>
      </c>
      <c r="E529" s="87"/>
      <c r="F529" s="87"/>
      <c r="G529" s="87"/>
      <c r="H529" s="87"/>
      <c r="I529" s="87"/>
      <c r="J529" s="87"/>
      <c r="K529" s="88"/>
      <c r="L529" s="72"/>
      <c r="M529" s="3"/>
      <c r="N529" s="73"/>
      <c r="O529" s="74">
        <f>IF(D529=0,"",D529/C528)</f>
        <v>0.91836734693877553</v>
      </c>
      <c r="P529" s="75">
        <v>48</v>
      </c>
      <c r="Q529" s="76">
        <f t="shared" si="88"/>
        <v>0.97959183673469385</v>
      </c>
      <c r="R529" s="76">
        <f t="shared" si="89"/>
        <v>2.0408163265306145E-2</v>
      </c>
      <c r="T529" s="77">
        <f>P529/P527</f>
        <v>0.64864864864864868</v>
      </c>
    </row>
    <row r="530" spans="1:20" ht="15.75" customHeight="1">
      <c r="A530" s="64">
        <v>1401</v>
      </c>
      <c r="B530" s="87"/>
      <c r="C530" s="87"/>
      <c r="D530" s="87"/>
      <c r="E530" s="87">
        <v>43</v>
      </c>
      <c r="F530" s="87"/>
      <c r="G530" s="87"/>
      <c r="H530" s="87"/>
      <c r="I530" s="87"/>
      <c r="J530" s="87"/>
      <c r="K530" s="88"/>
      <c r="L530" s="72"/>
      <c r="M530" s="3"/>
      <c r="N530" s="73"/>
      <c r="O530" s="74">
        <f>IF(E530=0,"",E530/D529)</f>
        <v>0.9555555555555556</v>
      </c>
      <c r="P530" s="75">
        <v>47</v>
      </c>
      <c r="Q530" s="76">
        <f t="shared" si="88"/>
        <v>0.97916666666666663</v>
      </c>
      <c r="R530" s="76">
        <f t="shared" si="89"/>
        <v>2.083333333333337E-2</v>
      </c>
      <c r="T530" s="112"/>
    </row>
    <row r="531" spans="1:20" ht="15.75" customHeight="1">
      <c r="A531" s="64">
        <v>1402</v>
      </c>
      <c r="B531" s="87"/>
      <c r="C531" s="87"/>
      <c r="D531" s="87"/>
      <c r="E531" s="87"/>
      <c r="F531" s="87">
        <v>42</v>
      </c>
      <c r="G531" s="87"/>
      <c r="H531" s="87"/>
      <c r="I531" s="87"/>
      <c r="J531" s="87"/>
      <c r="K531" s="88"/>
      <c r="L531" s="72"/>
      <c r="M531" s="3"/>
      <c r="N531" s="73"/>
      <c r="O531" s="74">
        <f>IF(F531=0,"",F531/E530)</f>
        <v>0.97674418604651159</v>
      </c>
      <c r="P531" s="75">
        <v>46</v>
      </c>
      <c r="Q531" s="76">
        <f t="shared" si="88"/>
        <v>0.97872340425531912</v>
      </c>
      <c r="R531" s="76">
        <f t="shared" si="89"/>
        <v>2.1276595744680882E-2</v>
      </c>
      <c r="T531" s="112"/>
    </row>
    <row r="532" spans="1:20" ht="15.75" customHeight="1">
      <c r="A532" s="64">
        <v>1501</v>
      </c>
      <c r="B532" s="87"/>
      <c r="C532" s="87"/>
      <c r="D532" s="87"/>
      <c r="E532" s="87"/>
      <c r="F532" s="87"/>
      <c r="G532" s="87">
        <v>41</v>
      </c>
      <c r="H532" s="87"/>
      <c r="I532" s="87"/>
      <c r="J532" s="87"/>
      <c r="K532" s="88"/>
      <c r="L532" s="72"/>
      <c r="M532" s="3"/>
      <c r="N532" s="73"/>
      <c r="O532" s="74">
        <f>IF(G532=0,"",G532/F531)</f>
        <v>0.97619047619047616</v>
      </c>
      <c r="P532" s="75">
        <v>45</v>
      </c>
      <c r="Q532" s="76">
        <f t="shared" si="88"/>
        <v>0.97826086956521741</v>
      </c>
      <c r="R532" s="76">
        <f t="shared" si="89"/>
        <v>2.1739130434782594E-2</v>
      </c>
      <c r="T532" s="112"/>
    </row>
    <row r="533" spans="1:20" ht="15.75" customHeight="1">
      <c r="A533" s="64">
        <v>1502</v>
      </c>
      <c r="B533" s="87"/>
      <c r="C533" s="87"/>
      <c r="D533" s="87"/>
      <c r="E533" s="87"/>
      <c r="F533" s="87"/>
      <c r="G533" s="87"/>
      <c r="H533" s="87">
        <v>38</v>
      </c>
      <c r="I533" s="87"/>
      <c r="J533" s="87"/>
      <c r="K533" s="88"/>
      <c r="L533" s="72"/>
      <c r="M533" s="3"/>
      <c r="N533" s="73"/>
      <c r="O533" s="74">
        <f>IF(H533=0,"",H533/G532)</f>
        <v>0.92682926829268297</v>
      </c>
      <c r="P533" s="75">
        <v>43</v>
      </c>
      <c r="Q533" s="76">
        <f t="shared" si="88"/>
        <v>0.9555555555555556</v>
      </c>
      <c r="R533" s="76">
        <f t="shared" si="89"/>
        <v>4.4444444444444398E-2</v>
      </c>
      <c r="T533" s="112"/>
    </row>
    <row r="534" spans="1:20" ht="15.75" customHeight="1">
      <c r="A534" s="64">
        <v>1601</v>
      </c>
      <c r="B534" s="87"/>
      <c r="C534" s="87"/>
      <c r="D534" s="87"/>
      <c r="E534" s="87"/>
      <c r="F534" s="87"/>
      <c r="G534" s="87"/>
      <c r="H534" s="87"/>
      <c r="I534" s="87">
        <v>37</v>
      </c>
      <c r="J534" s="87"/>
      <c r="K534" s="88"/>
      <c r="L534" s="72"/>
      <c r="M534" s="3"/>
      <c r="N534" s="73"/>
      <c r="O534" s="74">
        <f>IF(I534=0,"",I534/H533)</f>
        <v>0.97368421052631582</v>
      </c>
      <c r="P534" s="75">
        <v>43</v>
      </c>
      <c r="Q534" s="76">
        <f t="shared" si="88"/>
        <v>1</v>
      </c>
      <c r="R534" s="76">
        <f t="shared" si="89"/>
        <v>0</v>
      </c>
      <c r="T534" s="112"/>
    </row>
    <row r="535" spans="1:20" ht="15.75" customHeight="1">
      <c r="A535" s="64">
        <v>1602</v>
      </c>
      <c r="B535" s="87"/>
      <c r="C535" s="87"/>
      <c r="D535" s="87"/>
      <c r="E535" s="87"/>
      <c r="F535" s="87"/>
      <c r="G535" s="87"/>
      <c r="H535" s="87"/>
      <c r="I535" s="87"/>
      <c r="J535" s="87">
        <v>36</v>
      </c>
      <c r="K535" s="88">
        <v>10</v>
      </c>
      <c r="L535" s="72"/>
      <c r="M535" s="3"/>
      <c r="N535" s="73"/>
      <c r="O535" s="78">
        <f>IF(J535=0,"",J535/I534)</f>
        <v>0.97297297297297303</v>
      </c>
      <c r="P535" s="75">
        <v>43</v>
      </c>
      <c r="Q535" s="79">
        <f t="shared" si="88"/>
        <v>1</v>
      </c>
      <c r="R535" s="79">
        <f t="shared" si="89"/>
        <v>0</v>
      </c>
      <c r="T535" s="112"/>
    </row>
    <row r="536" spans="1:20" ht="15.75" customHeight="1">
      <c r="A536" s="64">
        <v>1701</v>
      </c>
      <c r="B536" s="87"/>
      <c r="C536" s="87"/>
      <c r="D536" s="87"/>
      <c r="E536" s="87"/>
      <c r="F536" s="87"/>
      <c r="G536" s="87"/>
      <c r="H536" s="87"/>
      <c r="I536" s="87"/>
      <c r="J536" s="87">
        <v>16</v>
      </c>
      <c r="K536" s="88">
        <v>11</v>
      </c>
      <c r="L536" s="72"/>
      <c r="M536" s="3"/>
      <c r="N536" s="30"/>
      <c r="O536" s="124"/>
      <c r="P536" s="81">
        <v>22</v>
      </c>
      <c r="Q536" s="125"/>
      <c r="R536" s="92"/>
      <c r="T536" s="112"/>
    </row>
    <row r="537" spans="1:20" ht="15.75" customHeight="1">
      <c r="A537" s="64">
        <v>1702</v>
      </c>
      <c r="B537" s="87"/>
      <c r="C537" s="87"/>
      <c r="D537" s="87"/>
      <c r="E537" s="87"/>
      <c r="F537" s="87"/>
      <c r="G537" s="87"/>
      <c r="H537" s="87"/>
      <c r="I537" s="87"/>
      <c r="J537" s="87">
        <v>9</v>
      </c>
      <c r="K537" s="88">
        <v>5</v>
      </c>
      <c r="L537" s="72"/>
      <c r="M537" s="3"/>
      <c r="N537" s="30"/>
      <c r="O537" s="84"/>
      <c r="P537" s="85">
        <v>11</v>
      </c>
      <c r="Q537" s="86"/>
      <c r="R537" s="84"/>
      <c r="T537" s="112"/>
    </row>
    <row r="538" spans="1:20" ht="15.75" customHeight="1">
      <c r="A538" s="64">
        <v>1801</v>
      </c>
      <c r="B538" s="87"/>
      <c r="C538" s="87"/>
      <c r="D538" s="87"/>
      <c r="E538" s="87"/>
      <c r="F538" s="87"/>
      <c r="G538" s="87"/>
      <c r="H538" s="87"/>
      <c r="I538" s="87"/>
      <c r="J538" s="87">
        <v>6</v>
      </c>
      <c r="K538" s="88">
        <v>5</v>
      </c>
      <c r="L538" s="72"/>
      <c r="M538" s="3"/>
      <c r="N538" s="30"/>
      <c r="O538" s="84"/>
      <c r="P538" s="85">
        <v>6</v>
      </c>
      <c r="Q538" s="86"/>
      <c r="R538" s="84"/>
      <c r="T538" s="112"/>
    </row>
    <row r="539" spans="1:20" ht="15.75" customHeight="1">
      <c r="A539" s="64">
        <v>1802</v>
      </c>
      <c r="B539" s="87"/>
      <c r="C539" s="87"/>
      <c r="D539" s="87"/>
      <c r="E539" s="87"/>
      <c r="F539" s="87"/>
      <c r="G539" s="87"/>
      <c r="H539" s="87"/>
      <c r="I539" s="87"/>
      <c r="J539" s="87">
        <v>1</v>
      </c>
      <c r="K539" s="88">
        <v>1</v>
      </c>
      <c r="L539" s="72"/>
      <c r="M539" s="3"/>
      <c r="N539" s="30"/>
      <c r="O539" s="84"/>
      <c r="P539" s="85">
        <v>1</v>
      </c>
      <c r="Q539" s="86"/>
      <c r="R539" s="84"/>
      <c r="T539" s="112"/>
    </row>
    <row r="540" spans="1:20" ht="15.75" customHeight="1">
      <c r="A540" s="64">
        <v>1901</v>
      </c>
      <c r="B540" s="87"/>
      <c r="C540" s="87"/>
      <c r="D540" s="87"/>
      <c r="E540" s="87"/>
      <c r="F540" s="87"/>
      <c r="G540" s="87"/>
      <c r="H540" s="87"/>
      <c r="I540" s="87"/>
      <c r="J540" s="87"/>
      <c r="K540" s="88"/>
      <c r="L540" s="72"/>
      <c r="M540" s="3"/>
      <c r="N540" s="30"/>
      <c r="O540" s="3"/>
      <c r="P540" s="30"/>
      <c r="Q540" s="23"/>
      <c r="R540" s="84"/>
      <c r="T540" s="112"/>
    </row>
    <row r="541" spans="1:20" ht="15.75" customHeight="1">
      <c r="A541" s="64">
        <v>1902</v>
      </c>
      <c r="B541" s="87"/>
      <c r="C541" s="87"/>
      <c r="D541" s="87"/>
      <c r="E541" s="87"/>
      <c r="F541" s="87"/>
      <c r="G541" s="87"/>
      <c r="H541" s="87"/>
      <c r="I541" s="87"/>
      <c r="J541" s="87"/>
      <c r="K541" s="88"/>
      <c r="L541" s="72"/>
      <c r="M541" s="3"/>
      <c r="N541" s="30"/>
      <c r="O541" s="89" t="s">
        <v>83</v>
      </c>
      <c r="P541" s="90">
        <v>32</v>
      </c>
      <c r="Q541" s="120">
        <f>K544</f>
        <v>32</v>
      </c>
      <c r="R541" s="92" t="s">
        <v>11</v>
      </c>
      <c r="T541" s="112"/>
    </row>
    <row r="542" spans="1:20" ht="15.75" customHeight="1">
      <c r="A542" s="64">
        <v>2001</v>
      </c>
      <c r="B542" s="87"/>
      <c r="C542" s="87"/>
      <c r="D542" s="87"/>
      <c r="E542" s="87"/>
      <c r="F542" s="87"/>
      <c r="G542" s="87"/>
      <c r="H542" s="87"/>
      <c r="I542" s="87"/>
      <c r="J542" s="87"/>
      <c r="K542" s="88"/>
      <c r="L542" s="72"/>
      <c r="M542" s="3"/>
      <c r="N542" s="30"/>
      <c r="O542" s="93" t="s">
        <v>85</v>
      </c>
      <c r="P542" s="94">
        <f>IF(P541/B527=0,"",P541/B527)</f>
        <v>0.43243243243243246</v>
      </c>
      <c r="Q542" s="121">
        <f>IF(P541/Q541=0,"",P541/Q541)</f>
        <v>1</v>
      </c>
      <c r="R542" s="96" t="s">
        <v>86</v>
      </c>
      <c r="T542" s="112"/>
    </row>
    <row r="543" spans="1:20" ht="15.75" customHeight="1">
      <c r="A543" s="64">
        <v>2002</v>
      </c>
      <c r="B543" s="87"/>
      <c r="C543" s="87"/>
      <c r="D543" s="87"/>
      <c r="E543" s="87"/>
      <c r="F543" s="87"/>
      <c r="G543" s="87"/>
      <c r="H543" s="87"/>
      <c r="I543" s="87"/>
      <c r="J543" s="87"/>
      <c r="K543" s="88"/>
      <c r="L543" s="97"/>
      <c r="M543" s="98"/>
      <c r="N543" s="99"/>
      <c r="O543" s="98"/>
      <c r="P543" s="99"/>
      <c r="Q543" s="99"/>
      <c r="R543" s="122"/>
      <c r="T543" s="112"/>
    </row>
    <row r="544" spans="1:20" ht="18" customHeight="1">
      <c r="A544" s="29"/>
      <c r="B544" s="30"/>
      <c r="C544" s="30"/>
      <c r="D544" s="288" t="s">
        <v>111</v>
      </c>
      <c r="E544" s="289"/>
      <c r="F544" s="289"/>
      <c r="G544" s="289"/>
      <c r="H544" s="289"/>
      <c r="I544" s="289"/>
      <c r="J544" s="290"/>
      <c r="K544" s="101">
        <f>SUM(K527:K540)</f>
        <v>32</v>
      </c>
      <c r="L544" s="102">
        <f>IF(SUM(K534:K535)=0,"",SUM(K534:K535)/B527)</f>
        <v>0.13513513513513514</v>
      </c>
      <c r="M544" s="102">
        <f>IF(K544=0,"",K544/B527)</f>
        <v>0.43243243243243246</v>
      </c>
      <c r="N544" s="102">
        <f>IF(K535=0,"",M544-L544)</f>
        <v>0.29729729729729731</v>
      </c>
      <c r="O544" s="3"/>
      <c r="P544" s="30"/>
      <c r="Q544" s="23"/>
      <c r="R544" s="3"/>
      <c r="T544" s="112"/>
    </row>
    <row r="545" spans="1:20" ht="12.75" customHeight="1">
      <c r="L545" s="3"/>
      <c r="M545" s="3"/>
      <c r="O545" s="3"/>
    </row>
    <row r="546" spans="1:20" ht="12.75" customHeight="1">
      <c r="L546" s="3"/>
      <c r="M546" s="3"/>
      <c r="O546" s="3"/>
    </row>
    <row r="547" spans="1:20" ht="26.25" customHeight="1">
      <c r="A547" s="309" t="s">
        <v>99</v>
      </c>
      <c r="B547" s="292"/>
      <c r="C547" s="292"/>
      <c r="D547" s="292"/>
      <c r="E547" s="292"/>
      <c r="F547" s="292"/>
      <c r="G547" s="292"/>
      <c r="H547" s="298" t="s">
        <v>87</v>
      </c>
      <c r="I547" s="292"/>
      <c r="J547" s="292"/>
      <c r="K547" s="30"/>
      <c r="L547" s="3"/>
      <c r="M547" s="3"/>
      <c r="N547" s="30"/>
      <c r="O547" s="3"/>
      <c r="P547" s="30"/>
      <c r="Q547" s="30"/>
      <c r="R547" s="30"/>
    </row>
    <row r="548" spans="1:20" ht="20.25" customHeight="1">
      <c r="A548" s="293" t="s">
        <v>10</v>
      </c>
      <c r="B548" s="294" t="s">
        <v>100</v>
      </c>
      <c r="C548" s="289"/>
      <c r="D548" s="289"/>
      <c r="E548" s="289"/>
      <c r="F548" s="289"/>
      <c r="G548" s="289"/>
      <c r="H548" s="289"/>
      <c r="I548" s="289"/>
      <c r="J548" s="290"/>
      <c r="K548" s="310" t="s">
        <v>11</v>
      </c>
      <c r="L548" s="286" t="s">
        <v>3</v>
      </c>
      <c r="M548" s="286" t="s">
        <v>4</v>
      </c>
      <c r="N548" s="284" t="s">
        <v>5</v>
      </c>
      <c r="O548" s="286" t="s">
        <v>6</v>
      </c>
      <c r="P548" s="287" t="s">
        <v>7</v>
      </c>
      <c r="Q548" s="287" t="s">
        <v>8</v>
      </c>
      <c r="R548" s="286" t="s">
        <v>101</v>
      </c>
    </row>
    <row r="549" spans="1:20" ht="15.75" customHeight="1">
      <c r="A549" s="285"/>
      <c r="B549" s="64" t="s">
        <v>102</v>
      </c>
      <c r="C549" s="64" t="s">
        <v>103</v>
      </c>
      <c r="D549" s="64" t="s">
        <v>104</v>
      </c>
      <c r="E549" s="64" t="s">
        <v>105</v>
      </c>
      <c r="F549" s="64" t="s">
        <v>106</v>
      </c>
      <c r="G549" s="64" t="s">
        <v>107</v>
      </c>
      <c r="H549" s="64" t="s">
        <v>108</v>
      </c>
      <c r="I549" s="64" t="s">
        <v>109</v>
      </c>
      <c r="J549" s="64" t="s">
        <v>110</v>
      </c>
      <c r="K549" s="311"/>
      <c r="L549" s="285"/>
      <c r="M549" s="285"/>
      <c r="N549" s="285"/>
      <c r="O549" s="285"/>
      <c r="P549" s="285"/>
      <c r="Q549" s="285"/>
      <c r="R549" s="285"/>
      <c r="T549" s="112"/>
    </row>
    <row r="550" spans="1:20" ht="15.75" customHeight="1">
      <c r="A550" s="64">
        <v>1301</v>
      </c>
      <c r="B550" s="65">
        <v>30</v>
      </c>
      <c r="C550" s="87"/>
      <c r="D550" s="87"/>
      <c r="E550" s="87"/>
      <c r="F550" s="87"/>
      <c r="G550" s="87"/>
      <c r="H550" s="87"/>
      <c r="I550" s="87"/>
      <c r="J550" s="87"/>
      <c r="K550" s="88"/>
      <c r="L550" s="67"/>
      <c r="M550" s="49"/>
      <c r="N550" s="68"/>
      <c r="O550" s="107"/>
      <c r="P550" s="70">
        <f>B550</f>
        <v>30</v>
      </c>
      <c r="Q550" s="108"/>
      <c r="R550" s="107"/>
      <c r="T550" s="112"/>
    </row>
    <row r="551" spans="1:20" ht="15.75" customHeight="1">
      <c r="A551" s="64">
        <v>1302</v>
      </c>
      <c r="B551" s="87"/>
      <c r="C551" s="87">
        <v>21</v>
      </c>
      <c r="D551" s="87"/>
      <c r="E551" s="87"/>
      <c r="F551" s="87"/>
      <c r="G551" s="87"/>
      <c r="H551" s="87"/>
      <c r="I551" s="87"/>
      <c r="J551" s="87"/>
      <c r="K551" s="88"/>
      <c r="L551" s="72"/>
      <c r="M551" s="3"/>
      <c r="N551" s="73"/>
      <c r="O551" s="74">
        <f>IF(C551=0,"",C551/B550)</f>
        <v>0.7</v>
      </c>
      <c r="P551" s="75">
        <v>21</v>
      </c>
      <c r="Q551" s="76">
        <f t="shared" ref="Q551:Q558" si="90">IF(P551=0,"",P551/P550)</f>
        <v>0.7</v>
      </c>
      <c r="R551" s="76">
        <f t="shared" ref="R551:R558" si="91">IF(P551=0,"",100%-Q551)</f>
        <v>0.30000000000000004</v>
      </c>
      <c r="T551" s="112"/>
    </row>
    <row r="552" spans="1:20" ht="15.75" customHeight="1">
      <c r="A552" s="64">
        <v>1401</v>
      </c>
      <c r="B552" s="87"/>
      <c r="C552" s="87"/>
      <c r="D552" s="87">
        <v>19</v>
      </c>
      <c r="E552" s="87"/>
      <c r="F552" s="87"/>
      <c r="G552" s="87"/>
      <c r="H552" s="87"/>
      <c r="I552" s="87"/>
      <c r="J552" s="87"/>
      <c r="K552" s="88"/>
      <c r="L552" s="72"/>
      <c r="M552" s="3"/>
      <c r="N552" s="73"/>
      <c r="O552" s="74">
        <f>IF(D552=0,"",D552/C551)</f>
        <v>0.90476190476190477</v>
      </c>
      <c r="P552" s="75">
        <v>20</v>
      </c>
      <c r="Q552" s="76">
        <f t="shared" si="90"/>
        <v>0.95238095238095233</v>
      </c>
      <c r="R552" s="76">
        <f t="shared" si="91"/>
        <v>4.7619047619047672E-2</v>
      </c>
      <c r="T552" s="77">
        <f>P552/P550</f>
        <v>0.66666666666666663</v>
      </c>
    </row>
    <row r="553" spans="1:20" ht="15.75" customHeight="1">
      <c r="A553" s="64">
        <v>1402</v>
      </c>
      <c r="B553" s="87"/>
      <c r="C553" s="87"/>
      <c r="D553" s="87"/>
      <c r="E553" s="87">
        <v>19</v>
      </c>
      <c r="F553" s="87"/>
      <c r="G553" s="87"/>
      <c r="H553" s="87"/>
      <c r="I553" s="87"/>
      <c r="J553" s="87"/>
      <c r="K553" s="88"/>
      <c r="L553" s="72"/>
      <c r="M553" s="3"/>
      <c r="N553" s="73"/>
      <c r="O553" s="74">
        <f>IF(E553=0,"",E553/D552)</f>
        <v>1</v>
      </c>
      <c r="P553" s="75">
        <v>20</v>
      </c>
      <c r="Q553" s="76">
        <f t="shared" si="90"/>
        <v>1</v>
      </c>
      <c r="R553" s="76">
        <f t="shared" si="91"/>
        <v>0</v>
      </c>
      <c r="T553" s="112"/>
    </row>
    <row r="554" spans="1:20" ht="15.75" customHeight="1">
      <c r="A554" s="64">
        <v>1501</v>
      </c>
      <c r="B554" s="87"/>
      <c r="C554" s="87"/>
      <c r="D554" s="87"/>
      <c r="E554" s="87"/>
      <c r="F554" s="87">
        <v>19</v>
      </c>
      <c r="G554" s="87"/>
      <c r="H554" s="87"/>
      <c r="I554" s="87"/>
      <c r="J554" s="87"/>
      <c r="K554" s="88"/>
      <c r="L554" s="72"/>
      <c r="M554" s="3"/>
      <c r="N554" s="73"/>
      <c r="O554" s="74">
        <f>IF(F554=0,"",F554/E553)</f>
        <v>1</v>
      </c>
      <c r="P554" s="75">
        <v>19</v>
      </c>
      <c r="Q554" s="76">
        <f t="shared" si="90"/>
        <v>0.95</v>
      </c>
      <c r="R554" s="76">
        <f t="shared" si="91"/>
        <v>5.0000000000000044E-2</v>
      </c>
      <c r="T554" s="112"/>
    </row>
    <row r="555" spans="1:20" ht="15.75" customHeight="1">
      <c r="A555" s="64">
        <v>1502</v>
      </c>
      <c r="B555" s="87"/>
      <c r="C555" s="87"/>
      <c r="D555" s="87"/>
      <c r="E555" s="87"/>
      <c r="F555" s="87"/>
      <c r="G555" s="87">
        <v>18</v>
      </c>
      <c r="H555" s="87"/>
      <c r="I555" s="87"/>
      <c r="J555" s="87"/>
      <c r="K555" s="88"/>
      <c r="L555" s="72"/>
      <c r="M555" s="3"/>
      <c r="N555" s="73"/>
      <c r="O555" s="74">
        <f>IF(G555=0,"",G555/F554)</f>
        <v>0.94736842105263153</v>
      </c>
      <c r="P555" s="75">
        <v>19</v>
      </c>
      <c r="Q555" s="76">
        <f t="shared" si="90"/>
        <v>1</v>
      </c>
      <c r="R555" s="76">
        <f t="shared" si="91"/>
        <v>0</v>
      </c>
      <c r="T555" s="112"/>
    </row>
    <row r="556" spans="1:20" ht="15.75" customHeight="1">
      <c r="A556" s="64">
        <v>1601</v>
      </c>
      <c r="B556" s="87"/>
      <c r="C556" s="87"/>
      <c r="D556" s="87"/>
      <c r="E556" s="87"/>
      <c r="F556" s="87"/>
      <c r="G556" s="87"/>
      <c r="H556" s="87">
        <v>18</v>
      </c>
      <c r="I556" s="87"/>
      <c r="J556" s="87"/>
      <c r="K556" s="88"/>
      <c r="L556" s="72"/>
      <c r="M556" s="3"/>
      <c r="N556" s="73"/>
      <c r="O556" s="74">
        <f>IF(H556=0,"",H556/G555)</f>
        <v>1</v>
      </c>
      <c r="P556" s="75">
        <v>18</v>
      </c>
      <c r="Q556" s="76">
        <f t="shared" si="90"/>
        <v>0.94736842105263153</v>
      </c>
      <c r="R556" s="76">
        <f t="shared" si="91"/>
        <v>5.2631578947368474E-2</v>
      </c>
      <c r="T556" s="112"/>
    </row>
    <row r="557" spans="1:20" ht="15.75" customHeight="1">
      <c r="A557" s="64">
        <v>1602</v>
      </c>
      <c r="B557" s="87"/>
      <c r="C557" s="87"/>
      <c r="D557" s="87"/>
      <c r="E557" s="87"/>
      <c r="F557" s="87"/>
      <c r="G557" s="87"/>
      <c r="H557" s="87"/>
      <c r="I557" s="87">
        <v>17</v>
      </c>
      <c r="J557" s="87"/>
      <c r="K557" s="88">
        <v>1</v>
      </c>
      <c r="L557" s="72"/>
      <c r="M557" s="3"/>
      <c r="N557" s="73"/>
      <c r="O557" s="74">
        <f>IF(I557=0,"",I557/H556)</f>
        <v>0.94444444444444442</v>
      </c>
      <c r="P557" s="75">
        <v>18</v>
      </c>
      <c r="Q557" s="76">
        <f t="shared" si="90"/>
        <v>1</v>
      </c>
      <c r="R557" s="76">
        <f t="shared" si="91"/>
        <v>0</v>
      </c>
      <c r="T557" s="112"/>
    </row>
    <row r="558" spans="1:20" ht="15.75" customHeight="1">
      <c r="A558" s="64">
        <v>1701</v>
      </c>
      <c r="B558" s="87"/>
      <c r="C558" s="87"/>
      <c r="D558" s="87"/>
      <c r="E558" s="87"/>
      <c r="F558" s="87"/>
      <c r="G558" s="87"/>
      <c r="H558" s="87"/>
      <c r="I558" s="87"/>
      <c r="J558" s="87">
        <v>17</v>
      </c>
      <c r="K558" s="88">
        <v>8</v>
      </c>
      <c r="L558" s="72"/>
      <c r="M558" s="3"/>
      <c r="N558" s="73"/>
      <c r="O558" s="78">
        <f>IF(J558=0,"",J558/I557)</f>
        <v>1</v>
      </c>
      <c r="P558" s="75">
        <v>17</v>
      </c>
      <c r="Q558" s="79">
        <f t="shared" si="90"/>
        <v>0.94444444444444442</v>
      </c>
      <c r="R558" s="79">
        <f t="shared" si="91"/>
        <v>5.555555555555558E-2</v>
      </c>
      <c r="T558" s="112"/>
    </row>
    <row r="559" spans="1:20" ht="15.75" customHeight="1">
      <c r="A559" s="64">
        <v>1702</v>
      </c>
      <c r="B559" s="87"/>
      <c r="C559" s="87"/>
      <c r="D559" s="87"/>
      <c r="E559" s="87"/>
      <c r="F559" s="87"/>
      <c r="G559" s="87"/>
      <c r="H559" s="87"/>
      <c r="I559" s="87"/>
      <c r="J559" s="87">
        <v>6</v>
      </c>
      <c r="K559" s="88">
        <v>4</v>
      </c>
      <c r="L559" s="72"/>
      <c r="M559" s="3"/>
      <c r="N559" s="30"/>
      <c r="O559" s="124"/>
      <c r="P559" s="81">
        <v>8</v>
      </c>
      <c r="Q559" s="125"/>
      <c r="R559" s="92"/>
      <c r="T559" s="112"/>
    </row>
    <row r="560" spans="1:20" ht="15.75" customHeight="1">
      <c r="A560" s="64">
        <v>1801</v>
      </c>
      <c r="B560" s="87"/>
      <c r="C560" s="87"/>
      <c r="D560" s="87"/>
      <c r="E560" s="87"/>
      <c r="F560" s="87"/>
      <c r="G560" s="87"/>
      <c r="H560" s="87"/>
      <c r="I560" s="87"/>
      <c r="J560" s="87">
        <v>3</v>
      </c>
      <c r="K560" s="88">
        <v>2</v>
      </c>
      <c r="L560" s="72"/>
      <c r="M560" s="3"/>
      <c r="N560" s="30"/>
      <c r="O560" s="84"/>
      <c r="P560" s="85">
        <v>4</v>
      </c>
      <c r="Q560" s="86"/>
      <c r="R560" s="84"/>
      <c r="T560" s="112"/>
    </row>
    <row r="561" spans="1:20" ht="15.75" customHeight="1">
      <c r="A561" s="64">
        <v>1802</v>
      </c>
      <c r="B561" s="87"/>
      <c r="C561" s="87"/>
      <c r="D561" s="87"/>
      <c r="E561" s="87"/>
      <c r="F561" s="87"/>
      <c r="G561" s="87"/>
      <c r="H561" s="87"/>
      <c r="I561" s="87"/>
      <c r="J561" s="87">
        <v>1</v>
      </c>
      <c r="K561" s="88"/>
      <c r="L561" s="72"/>
      <c r="M561" s="3"/>
      <c r="N561" s="30"/>
      <c r="O561" s="84"/>
      <c r="P561" s="85">
        <v>1</v>
      </c>
      <c r="Q561" s="86"/>
      <c r="R561" s="84"/>
      <c r="T561" s="112"/>
    </row>
    <row r="562" spans="1:20" ht="15.75" customHeight="1">
      <c r="A562" s="64">
        <v>1901</v>
      </c>
      <c r="B562" s="87"/>
      <c r="C562" s="87"/>
      <c r="D562" s="87"/>
      <c r="E562" s="87"/>
      <c r="F562" s="87"/>
      <c r="G562" s="87"/>
      <c r="H562" s="87"/>
      <c r="I562" s="87"/>
      <c r="J562" s="87"/>
      <c r="K562" s="88"/>
      <c r="L562" s="72"/>
      <c r="M562" s="3"/>
      <c r="N562" s="30"/>
      <c r="O562" s="84"/>
      <c r="P562" s="85"/>
      <c r="Q562" s="86"/>
      <c r="R562" s="84"/>
      <c r="T562" s="112"/>
    </row>
    <row r="563" spans="1:20" ht="15.75" customHeight="1">
      <c r="A563" s="64">
        <v>1902</v>
      </c>
      <c r="B563" s="87"/>
      <c r="C563" s="87"/>
      <c r="D563" s="87"/>
      <c r="E563" s="87"/>
      <c r="F563" s="87"/>
      <c r="G563" s="87"/>
      <c r="H563" s="87"/>
      <c r="I563" s="87"/>
      <c r="J563" s="87"/>
      <c r="K563" s="88"/>
      <c r="L563" s="72"/>
      <c r="M563" s="3"/>
      <c r="N563" s="30"/>
      <c r="O563" s="3"/>
      <c r="P563" s="30"/>
      <c r="Q563" s="23"/>
      <c r="R563" s="84"/>
      <c r="T563" s="112"/>
    </row>
    <row r="564" spans="1:20" ht="15.75" customHeight="1">
      <c r="A564" s="64">
        <v>2001</v>
      </c>
      <c r="B564" s="87"/>
      <c r="C564" s="87"/>
      <c r="D564" s="87"/>
      <c r="E564" s="87"/>
      <c r="F564" s="87"/>
      <c r="G564" s="87"/>
      <c r="H564" s="87"/>
      <c r="I564" s="87"/>
      <c r="J564" s="87"/>
      <c r="K564" s="88"/>
      <c r="L564" s="72"/>
      <c r="M564" s="3"/>
      <c r="N564" s="30"/>
      <c r="O564" s="89" t="s">
        <v>83</v>
      </c>
      <c r="P564" s="90">
        <v>13</v>
      </c>
      <c r="Q564" s="120">
        <f>K567</f>
        <v>15</v>
      </c>
      <c r="R564" s="92" t="s">
        <v>11</v>
      </c>
      <c r="T564" s="112"/>
    </row>
    <row r="565" spans="1:20" ht="15.75" customHeight="1">
      <c r="A565" s="64">
        <v>2002</v>
      </c>
      <c r="B565" s="87"/>
      <c r="C565" s="87"/>
      <c r="D565" s="87"/>
      <c r="E565" s="87"/>
      <c r="F565" s="87"/>
      <c r="G565" s="87"/>
      <c r="H565" s="87"/>
      <c r="I565" s="87"/>
      <c r="J565" s="87"/>
      <c r="K565" s="88"/>
      <c r="L565" s="72"/>
      <c r="M565" s="3"/>
      <c r="N565" s="30"/>
      <c r="O565" s="93" t="s">
        <v>85</v>
      </c>
      <c r="P565" s="94">
        <f>IF(P564/B550=0,"",P564/B550)</f>
        <v>0.43333333333333335</v>
      </c>
      <c r="Q565" s="121">
        <f>IF(P564/Q564=0,"",P564/Q564)</f>
        <v>0.8666666666666667</v>
      </c>
      <c r="R565" s="96" t="s">
        <v>86</v>
      </c>
      <c r="T565" s="112"/>
    </row>
    <row r="566" spans="1:20" ht="15.75" customHeight="1">
      <c r="A566" s="64">
        <v>2101</v>
      </c>
      <c r="B566" s="87"/>
      <c r="C566" s="87"/>
      <c r="D566" s="87"/>
      <c r="E566" s="87"/>
      <c r="F566" s="87"/>
      <c r="G566" s="87"/>
      <c r="H566" s="87"/>
      <c r="I566" s="87"/>
      <c r="J566" s="87"/>
      <c r="K566" s="88"/>
      <c r="L566" s="97"/>
      <c r="M566" s="98"/>
      <c r="N566" s="99"/>
      <c r="O566" s="98"/>
      <c r="P566" s="99"/>
      <c r="Q566" s="99"/>
      <c r="R566" s="122"/>
      <c r="T566" s="112"/>
    </row>
    <row r="567" spans="1:20" ht="18" customHeight="1">
      <c r="A567" s="29"/>
      <c r="B567" s="30"/>
      <c r="C567" s="30"/>
      <c r="D567" s="288" t="s">
        <v>111</v>
      </c>
      <c r="E567" s="289"/>
      <c r="F567" s="289"/>
      <c r="G567" s="289"/>
      <c r="H567" s="289"/>
      <c r="I567" s="289"/>
      <c r="J567" s="290"/>
      <c r="K567" s="101">
        <f>SUM(K550:K563)</f>
        <v>15</v>
      </c>
      <c r="L567" s="102">
        <f>IF(SUM(K557:K558)=0,"",SUM(K557:K558)/B550)</f>
        <v>0.3</v>
      </c>
      <c r="M567" s="102">
        <f>IF(K567=0,"",K567/B550)</f>
        <v>0.5</v>
      </c>
      <c r="N567" s="102">
        <f>IF(K558=0,"",M567-L567)</f>
        <v>0.2</v>
      </c>
      <c r="O567" s="3"/>
      <c r="P567" s="30"/>
      <c r="Q567" s="23"/>
      <c r="R567" s="3"/>
      <c r="T567" s="112"/>
    </row>
    <row r="568" spans="1:20" ht="12.75" customHeight="1">
      <c r="L568" s="3"/>
      <c r="M568" s="3"/>
      <c r="O568" s="3"/>
    </row>
    <row r="569" spans="1:20" ht="12.75" customHeight="1">
      <c r="L569" s="3"/>
      <c r="M569" s="3"/>
      <c r="O569" s="3"/>
    </row>
    <row r="570" spans="1:20" ht="26.25" customHeight="1">
      <c r="A570" s="309" t="s">
        <v>99</v>
      </c>
      <c r="B570" s="292"/>
      <c r="C570" s="292"/>
      <c r="D570" s="292"/>
      <c r="E570" s="292"/>
      <c r="F570" s="292"/>
      <c r="G570" s="292"/>
      <c r="H570" s="298" t="s">
        <v>88</v>
      </c>
      <c r="I570" s="292"/>
      <c r="J570" s="292"/>
      <c r="K570" s="30"/>
      <c r="L570" s="3"/>
      <c r="M570" s="3"/>
      <c r="N570" s="30"/>
      <c r="O570" s="3"/>
      <c r="P570" s="30"/>
      <c r="Q570" s="30"/>
      <c r="R570" s="30"/>
    </row>
    <row r="571" spans="1:20" ht="20.25" customHeight="1">
      <c r="A571" s="293" t="s">
        <v>10</v>
      </c>
      <c r="B571" s="294" t="s">
        <v>100</v>
      </c>
      <c r="C571" s="289"/>
      <c r="D571" s="289"/>
      <c r="E571" s="289"/>
      <c r="F571" s="289"/>
      <c r="G571" s="289"/>
      <c r="H571" s="289"/>
      <c r="I571" s="289"/>
      <c r="J571" s="290"/>
      <c r="K571" s="310" t="s">
        <v>11</v>
      </c>
      <c r="L571" s="286" t="s">
        <v>3</v>
      </c>
      <c r="M571" s="286" t="s">
        <v>4</v>
      </c>
      <c r="N571" s="284" t="s">
        <v>5</v>
      </c>
      <c r="O571" s="286" t="s">
        <v>6</v>
      </c>
      <c r="P571" s="287" t="s">
        <v>7</v>
      </c>
      <c r="Q571" s="287" t="s">
        <v>8</v>
      </c>
      <c r="R571" s="286" t="s">
        <v>101</v>
      </c>
    </row>
    <row r="572" spans="1:20" ht="15.75" customHeight="1">
      <c r="A572" s="285"/>
      <c r="B572" s="64" t="s">
        <v>102</v>
      </c>
      <c r="C572" s="64" t="s">
        <v>103</v>
      </c>
      <c r="D572" s="64" t="s">
        <v>104</v>
      </c>
      <c r="E572" s="64" t="s">
        <v>105</v>
      </c>
      <c r="F572" s="64" t="s">
        <v>106</v>
      </c>
      <c r="G572" s="64" t="s">
        <v>107</v>
      </c>
      <c r="H572" s="64" t="s">
        <v>108</v>
      </c>
      <c r="I572" s="64" t="s">
        <v>109</v>
      </c>
      <c r="J572" s="64" t="s">
        <v>110</v>
      </c>
      <c r="K572" s="311"/>
      <c r="L572" s="285"/>
      <c r="M572" s="285"/>
      <c r="N572" s="285"/>
      <c r="O572" s="285"/>
      <c r="P572" s="285"/>
      <c r="Q572" s="285"/>
      <c r="R572" s="285"/>
      <c r="T572" s="112"/>
    </row>
    <row r="573" spans="1:20" ht="15.75" customHeight="1">
      <c r="A573" s="64">
        <v>1302</v>
      </c>
      <c r="B573" s="65">
        <v>76</v>
      </c>
      <c r="C573" s="87"/>
      <c r="D573" s="87"/>
      <c r="E573" s="87"/>
      <c r="F573" s="87"/>
      <c r="G573" s="87"/>
      <c r="H573" s="87"/>
      <c r="I573" s="87"/>
      <c r="J573" s="87"/>
      <c r="K573" s="88"/>
      <c r="L573" s="67"/>
      <c r="M573" s="49"/>
      <c r="N573" s="68"/>
      <c r="O573" s="107"/>
      <c r="P573" s="70">
        <f>B573</f>
        <v>76</v>
      </c>
      <c r="Q573" s="108"/>
      <c r="R573" s="107"/>
      <c r="T573" s="112"/>
    </row>
    <row r="574" spans="1:20" ht="15.75" customHeight="1">
      <c r="A574" s="64">
        <v>1401</v>
      </c>
      <c r="B574" s="87"/>
      <c r="C574" s="87">
        <v>61</v>
      </c>
      <c r="D574" s="87"/>
      <c r="E574" s="87"/>
      <c r="F574" s="87"/>
      <c r="G574" s="87"/>
      <c r="H574" s="87"/>
      <c r="I574" s="87"/>
      <c r="J574" s="87"/>
      <c r="K574" s="88"/>
      <c r="L574" s="72"/>
      <c r="M574" s="3"/>
      <c r="N574" s="73"/>
      <c r="O574" s="74">
        <f>IF(C574=0,"",C574/B573)</f>
        <v>0.80263157894736847</v>
      </c>
      <c r="P574" s="75">
        <v>61</v>
      </c>
      <c r="Q574" s="76">
        <f t="shared" ref="Q574:Q581" si="92">IF(P574=0,"",P574/P573)</f>
        <v>0.80263157894736847</v>
      </c>
      <c r="R574" s="76">
        <f t="shared" ref="R574:R581" si="93">IF(P574=0,"",100%-Q574)</f>
        <v>0.19736842105263153</v>
      </c>
      <c r="T574" s="112"/>
    </row>
    <row r="575" spans="1:20" ht="15.75" customHeight="1">
      <c r="A575" s="64">
        <v>1402</v>
      </c>
      <c r="B575" s="87"/>
      <c r="C575" s="87"/>
      <c r="D575" s="87">
        <v>55</v>
      </c>
      <c r="E575" s="87"/>
      <c r="F575" s="87"/>
      <c r="G575" s="87"/>
      <c r="H575" s="87"/>
      <c r="I575" s="87"/>
      <c r="J575" s="87"/>
      <c r="K575" s="88"/>
      <c r="L575" s="72"/>
      <c r="M575" s="3"/>
      <c r="N575" s="73"/>
      <c r="O575" s="74">
        <f>IF(D575=0,"",D575/C574)</f>
        <v>0.90163934426229508</v>
      </c>
      <c r="P575" s="75">
        <v>59</v>
      </c>
      <c r="Q575" s="76">
        <f t="shared" si="92"/>
        <v>0.96721311475409832</v>
      </c>
      <c r="R575" s="76">
        <f t="shared" si="93"/>
        <v>3.2786885245901676E-2</v>
      </c>
      <c r="T575" s="77">
        <f>P575/P573</f>
        <v>0.77631578947368418</v>
      </c>
    </row>
    <row r="576" spans="1:20" ht="15.75" customHeight="1">
      <c r="A576" s="64">
        <v>1501</v>
      </c>
      <c r="B576" s="87"/>
      <c r="C576" s="87"/>
      <c r="D576" s="87"/>
      <c r="E576" s="87">
        <v>51</v>
      </c>
      <c r="F576" s="87"/>
      <c r="G576" s="87"/>
      <c r="H576" s="87"/>
      <c r="I576" s="87"/>
      <c r="J576" s="87"/>
      <c r="K576" s="88"/>
      <c r="L576" s="72"/>
      <c r="M576" s="3"/>
      <c r="N576" s="73"/>
      <c r="O576" s="74">
        <f>IF(E576=0,"",E576/D575)</f>
        <v>0.92727272727272725</v>
      </c>
      <c r="P576" s="75">
        <v>54</v>
      </c>
      <c r="Q576" s="76">
        <f t="shared" si="92"/>
        <v>0.9152542372881356</v>
      </c>
      <c r="R576" s="76">
        <f t="shared" si="93"/>
        <v>8.4745762711864403E-2</v>
      </c>
      <c r="T576" s="112"/>
    </row>
    <row r="577" spans="1:20" ht="15.75" customHeight="1">
      <c r="A577" s="64">
        <v>1502</v>
      </c>
      <c r="B577" s="87"/>
      <c r="C577" s="87"/>
      <c r="D577" s="87"/>
      <c r="E577" s="87"/>
      <c r="F577" s="87">
        <v>48</v>
      </c>
      <c r="G577" s="87"/>
      <c r="H577" s="87"/>
      <c r="I577" s="87"/>
      <c r="J577" s="87"/>
      <c r="K577" s="88"/>
      <c r="L577" s="72"/>
      <c r="M577" s="3"/>
      <c r="N577" s="73"/>
      <c r="O577" s="74">
        <f>IF(F577=0,"",F577/E576)</f>
        <v>0.94117647058823528</v>
      </c>
      <c r="P577" s="75">
        <v>51</v>
      </c>
      <c r="Q577" s="76">
        <f t="shared" si="92"/>
        <v>0.94444444444444442</v>
      </c>
      <c r="R577" s="76">
        <f t="shared" si="93"/>
        <v>5.555555555555558E-2</v>
      </c>
      <c r="T577" s="112"/>
    </row>
    <row r="578" spans="1:20" ht="15.75" customHeight="1">
      <c r="A578" s="64">
        <v>1601</v>
      </c>
      <c r="B578" s="87"/>
      <c r="C578" s="87"/>
      <c r="D578" s="87"/>
      <c r="E578" s="87"/>
      <c r="F578" s="87"/>
      <c r="G578" s="87">
        <v>47</v>
      </c>
      <c r="H578" s="87"/>
      <c r="I578" s="87"/>
      <c r="J578" s="87"/>
      <c r="K578" s="88"/>
      <c r="L578" s="72"/>
      <c r="M578" s="3"/>
      <c r="N578" s="73"/>
      <c r="O578" s="74">
        <f>IF(G578=0,"",G578/F577)</f>
        <v>0.97916666666666663</v>
      </c>
      <c r="P578" s="75">
        <v>50</v>
      </c>
      <c r="Q578" s="76">
        <f t="shared" si="92"/>
        <v>0.98039215686274506</v>
      </c>
      <c r="R578" s="76">
        <f t="shared" si="93"/>
        <v>1.9607843137254943E-2</v>
      </c>
      <c r="T578" s="112"/>
    </row>
    <row r="579" spans="1:20" ht="15.75" customHeight="1">
      <c r="A579" s="64">
        <v>1602</v>
      </c>
      <c r="B579" s="87"/>
      <c r="C579" s="87"/>
      <c r="D579" s="87"/>
      <c r="E579" s="87"/>
      <c r="F579" s="87"/>
      <c r="G579" s="87"/>
      <c r="H579" s="87">
        <v>46</v>
      </c>
      <c r="I579" s="87"/>
      <c r="J579" s="87"/>
      <c r="K579" s="88"/>
      <c r="L579" s="72"/>
      <c r="M579" s="3"/>
      <c r="N579" s="73"/>
      <c r="O579" s="74">
        <f>IF(H579=0,"",H579/G578)</f>
        <v>0.97872340425531912</v>
      </c>
      <c r="P579" s="75">
        <v>48</v>
      </c>
      <c r="Q579" s="76">
        <f t="shared" si="92"/>
        <v>0.96</v>
      </c>
      <c r="R579" s="76">
        <f t="shared" si="93"/>
        <v>4.0000000000000036E-2</v>
      </c>
      <c r="T579" s="112"/>
    </row>
    <row r="580" spans="1:20" ht="15.75" customHeight="1">
      <c r="A580" s="64">
        <v>1701</v>
      </c>
      <c r="B580" s="87"/>
      <c r="C580" s="87"/>
      <c r="D580" s="87"/>
      <c r="E580" s="87"/>
      <c r="F580" s="87"/>
      <c r="G580" s="87"/>
      <c r="H580" s="87"/>
      <c r="I580" s="87">
        <v>45</v>
      </c>
      <c r="J580" s="87"/>
      <c r="K580" s="88"/>
      <c r="L580" s="72"/>
      <c r="M580" s="3"/>
      <c r="N580" s="73"/>
      <c r="O580" s="74">
        <f>IF(I580=0,"",I580/H579)</f>
        <v>0.97826086956521741</v>
      </c>
      <c r="P580" s="75">
        <v>48</v>
      </c>
      <c r="Q580" s="76">
        <f t="shared" si="92"/>
        <v>1</v>
      </c>
      <c r="R580" s="76">
        <f t="shared" si="93"/>
        <v>0</v>
      </c>
      <c r="T580" s="112"/>
    </row>
    <row r="581" spans="1:20" ht="15.75" customHeight="1">
      <c r="A581" s="64">
        <v>1702</v>
      </c>
      <c r="B581" s="87"/>
      <c r="C581" s="87"/>
      <c r="D581" s="87"/>
      <c r="E581" s="87"/>
      <c r="F581" s="87"/>
      <c r="G581" s="87"/>
      <c r="H581" s="87"/>
      <c r="I581" s="87"/>
      <c r="J581" s="87">
        <v>40</v>
      </c>
      <c r="K581" s="88">
        <v>32</v>
      </c>
      <c r="L581" s="72"/>
      <c r="M581" s="3"/>
      <c r="N581" s="73"/>
      <c r="O581" s="78">
        <f>IF(J581=0,"",J581/I580)</f>
        <v>0.88888888888888884</v>
      </c>
      <c r="P581" s="75">
        <v>46</v>
      </c>
      <c r="Q581" s="79">
        <f t="shared" si="92"/>
        <v>0.95833333333333337</v>
      </c>
      <c r="R581" s="79">
        <f t="shared" si="93"/>
        <v>4.166666666666663E-2</v>
      </c>
      <c r="T581" s="112"/>
    </row>
    <row r="582" spans="1:20" ht="15.75" customHeight="1">
      <c r="A582" s="64">
        <v>1801</v>
      </c>
      <c r="B582" s="87"/>
      <c r="C582" s="87"/>
      <c r="D582" s="87"/>
      <c r="E582" s="87"/>
      <c r="F582" s="87"/>
      <c r="G582" s="87"/>
      <c r="H582" s="87"/>
      <c r="I582" s="87"/>
      <c r="J582" s="87">
        <v>11</v>
      </c>
      <c r="K582" s="88">
        <v>6</v>
      </c>
      <c r="L582" s="72"/>
      <c r="M582" s="3"/>
      <c r="N582" s="30"/>
      <c r="O582" s="124"/>
      <c r="P582" s="81">
        <v>15</v>
      </c>
      <c r="Q582" s="125"/>
      <c r="R582" s="92"/>
      <c r="T582" s="112"/>
    </row>
    <row r="583" spans="1:20" ht="15.75" customHeight="1">
      <c r="A583" s="64">
        <v>1802</v>
      </c>
      <c r="B583" s="87"/>
      <c r="C583" s="87"/>
      <c r="D583" s="87"/>
      <c r="E583" s="87"/>
      <c r="F583" s="87"/>
      <c r="G583" s="87"/>
      <c r="H583" s="87"/>
      <c r="I583" s="87"/>
      <c r="J583" s="87">
        <v>8</v>
      </c>
      <c r="K583" s="88">
        <v>5</v>
      </c>
      <c r="L583" s="72"/>
      <c r="M583" s="3"/>
      <c r="N583" s="30"/>
      <c r="O583" s="84"/>
      <c r="P583" s="85">
        <v>8</v>
      </c>
      <c r="Q583" s="86"/>
      <c r="R583" s="84"/>
      <c r="T583" s="112"/>
    </row>
    <row r="584" spans="1:20" ht="15.75" customHeight="1">
      <c r="A584" s="64">
        <v>1901</v>
      </c>
      <c r="B584" s="87"/>
      <c r="C584" s="87"/>
      <c r="D584" s="87"/>
      <c r="E584" s="87"/>
      <c r="F584" s="87"/>
      <c r="G584" s="87"/>
      <c r="H584" s="87"/>
      <c r="I584" s="87"/>
      <c r="J584" s="87">
        <v>2</v>
      </c>
      <c r="K584" s="88">
        <v>2</v>
      </c>
      <c r="L584" s="72"/>
      <c r="M584" s="3"/>
      <c r="N584" s="30"/>
      <c r="O584" s="84"/>
      <c r="P584" s="85">
        <v>3</v>
      </c>
      <c r="Q584" s="86"/>
      <c r="R584" s="84"/>
      <c r="T584" s="112"/>
    </row>
    <row r="585" spans="1:20" ht="15.75" customHeight="1">
      <c r="A585" s="64">
        <v>1902</v>
      </c>
      <c r="B585" s="87"/>
      <c r="C585" s="87"/>
      <c r="D585" s="87"/>
      <c r="E585" s="87"/>
      <c r="F585" s="87"/>
      <c r="G585" s="87"/>
      <c r="H585" s="87"/>
      <c r="I585" s="87"/>
      <c r="J585" s="87">
        <v>1</v>
      </c>
      <c r="K585" s="88">
        <v>1</v>
      </c>
      <c r="L585" s="72"/>
      <c r="M585" s="3"/>
      <c r="N585" s="30"/>
      <c r="O585" s="84"/>
      <c r="P585" s="85">
        <v>1</v>
      </c>
      <c r="Q585" s="86"/>
      <c r="R585" s="84"/>
      <c r="T585" s="112"/>
    </row>
    <row r="586" spans="1:20" ht="15.75" customHeight="1">
      <c r="A586" s="64">
        <v>2001</v>
      </c>
      <c r="B586" s="87"/>
      <c r="C586" s="87"/>
      <c r="D586" s="87"/>
      <c r="E586" s="87"/>
      <c r="F586" s="87"/>
      <c r="G586" s="87"/>
      <c r="H586" s="87"/>
      <c r="I586" s="87"/>
      <c r="J586" s="87"/>
      <c r="K586" s="88"/>
      <c r="L586" s="72"/>
      <c r="M586" s="3"/>
      <c r="N586" s="30"/>
      <c r="O586" s="3"/>
      <c r="P586" s="30"/>
      <c r="Q586" s="23"/>
      <c r="R586" s="84"/>
      <c r="T586" s="112"/>
    </row>
    <row r="587" spans="1:20" ht="15.75" customHeight="1">
      <c r="A587" s="64">
        <v>2002</v>
      </c>
      <c r="B587" s="87"/>
      <c r="C587" s="87"/>
      <c r="D587" s="87"/>
      <c r="E587" s="87"/>
      <c r="F587" s="87"/>
      <c r="G587" s="87"/>
      <c r="H587" s="87"/>
      <c r="I587" s="87"/>
      <c r="J587" s="87"/>
      <c r="K587" s="88"/>
      <c r="L587" s="72"/>
      <c r="M587" s="3"/>
      <c r="N587" s="30"/>
      <c r="O587" s="89" t="s">
        <v>83</v>
      </c>
      <c r="P587" s="90">
        <v>42</v>
      </c>
      <c r="Q587" s="120">
        <f>K590</f>
        <v>46</v>
      </c>
      <c r="R587" s="92" t="s">
        <v>11</v>
      </c>
      <c r="T587" s="112"/>
    </row>
    <row r="588" spans="1:20" ht="15.75" customHeight="1">
      <c r="A588" s="64">
        <v>2101</v>
      </c>
      <c r="B588" s="87"/>
      <c r="C588" s="87"/>
      <c r="D588" s="87"/>
      <c r="E588" s="87"/>
      <c r="F588" s="87"/>
      <c r="G588" s="87"/>
      <c r="H588" s="87"/>
      <c r="I588" s="87"/>
      <c r="J588" s="87"/>
      <c r="K588" s="88"/>
      <c r="L588" s="72"/>
      <c r="M588" s="3"/>
      <c r="N588" s="30"/>
      <c r="O588" s="93" t="s">
        <v>85</v>
      </c>
      <c r="P588" s="94">
        <f>IF(P587/B573=0,"",P587/B573)</f>
        <v>0.55263157894736847</v>
      </c>
      <c r="Q588" s="121">
        <f>IF(P587/Q587=0,"",P587/Q587)</f>
        <v>0.91304347826086951</v>
      </c>
      <c r="R588" s="96" t="s">
        <v>86</v>
      </c>
      <c r="T588" s="112"/>
    </row>
    <row r="589" spans="1:20" ht="15.75" customHeight="1">
      <c r="A589" s="64">
        <v>2102</v>
      </c>
      <c r="B589" s="87"/>
      <c r="C589" s="87"/>
      <c r="D589" s="87"/>
      <c r="E589" s="87"/>
      <c r="F589" s="87"/>
      <c r="G589" s="87"/>
      <c r="H589" s="87"/>
      <c r="I589" s="87"/>
      <c r="J589" s="87"/>
      <c r="K589" s="88"/>
      <c r="L589" s="97"/>
      <c r="M589" s="98"/>
      <c r="N589" s="99"/>
      <c r="O589" s="98"/>
      <c r="P589" s="99"/>
      <c r="Q589" s="99"/>
      <c r="R589" s="122"/>
      <c r="T589" s="112"/>
    </row>
    <row r="590" spans="1:20" ht="18" customHeight="1">
      <c r="A590" s="29"/>
      <c r="B590" s="30"/>
      <c r="C590" s="30"/>
      <c r="D590" s="288" t="s">
        <v>111</v>
      </c>
      <c r="E590" s="289"/>
      <c r="F590" s="289"/>
      <c r="G590" s="289"/>
      <c r="H590" s="289"/>
      <c r="I590" s="289"/>
      <c r="J590" s="290"/>
      <c r="K590" s="101">
        <f>SUM(K573:K586)</f>
        <v>46</v>
      </c>
      <c r="L590" s="102">
        <f>IF(K581=0,"",K581/B573)</f>
        <v>0.42105263157894735</v>
      </c>
      <c r="M590" s="102">
        <f>IF(K590=0,"",K590/B573)</f>
        <v>0.60526315789473684</v>
      </c>
      <c r="N590" s="102">
        <f>IF(K581=0,"",M590-L590)</f>
        <v>0.18421052631578949</v>
      </c>
      <c r="O590" s="3"/>
      <c r="P590" s="30"/>
      <c r="Q590" s="23"/>
      <c r="R590" s="3"/>
      <c r="T590" s="112"/>
    </row>
    <row r="591" spans="1:20" ht="12.75" customHeight="1">
      <c r="L591" s="3"/>
      <c r="M591" s="3"/>
      <c r="O591" s="3"/>
    </row>
    <row r="592" spans="1:20" ht="12.75" customHeight="1">
      <c r="L592" s="3"/>
      <c r="M592" s="3"/>
      <c r="O592" s="3"/>
    </row>
    <row r="593" spans="1:20" ht="26.25" customHeight="1">
      <c r="A593" s="309" t="s">
        <v>99</v>
      </c>
      <c r="B593" s="292"/>
      <c r="C593" s="292"/>
      <c r="D593" s="292"/>
      <c r="E593" s="292"/>
      <c r="F593" s="292"/>
      <c r="G593" s="292"/>
      <c r="H593" s="298" t="s">
        <v>91</v>
      </c>
      <c r="I593" s="292"/>
      <c r="J593" s="292"/>
      <c r="K593" s="30"/>
      <c r="L593" s="3"/>
      <c r="M593" s="3"/>
      <c r="N593" s="30"/>
      <c r="O593" s="3"/>
      <c r="P593" s="30"/>
      <c r="Q593" s="30"/>
      <c r="R593" s="30"/>
    </row>
    <row r="594" spans="1:20" ht="20.25" customHeight="1">
      <c r="A594" s="293" t="s">
        <v>10</v>
      </c>
      <c r="B594" s="294" t="s">
        <v>100</v>
      </c>
      <c r="C594" s="289"/>
      <c r="D594" s="289"/>
      <c r="E594" s="289"/>
      <c r="F594" s="289"/>
      <c r="G594" s="289"/>
      <c r="H594" s="289"/>
      <c r="I594" s="289"/>
      <c r="J594" s="290"/>
      <c r="K594" s="310" t="s">
        <v>11</v>
      </c>
      <c r="L594" s="286" t="s">
        <v>3</v>
      </c>
      <c r="M594" s="286" t="s">
        <v>4</v>
      </c>
      <c r="N594" s="284" t="s">
        <v>5</v>
      </c>
      <c r="O594" s="286" t="s">
        <v>6</v>
      </c>
      <c r="P594" s="287" t="s">
        <v>7</v>
      </c>
      <c r="Q594" s="287" t="s">
        <v>8</v>
      </c>
      <c r="R594" s="286" t="s">
        <v>101</v>
      </c>
    </row>
    <row r="595" spans="1:20" ht="15.75" customHeight="1">
      <c r="A595" s="285"/>
      <c r="B595" s="64" t="s">
        <v>102</v>
      </c>
      <c r="C595" s="64" t="s">
        <v>103</v>
      </c>
      <c r="D595" s="64" t="s">
        <v>104</v>
      </c>
      <c r="E595" s="64" t="s">
        <v>105</v>
      </c>
      <c r="F595" s="64" t="s">
        <v>106</v>
      </c>
      <c r="G595" s="64" t="s">
        <v>107</v>
      </c>
      <c r="H595" s="64" t="s">
        <v>108</v>
      </c>
      <c r="I595" s="64" t="s">
        <v>109</v>
      </c>
      <c r="J595" s="64" t="s">
        <v>110</v>
      </c>
      <c r="K595" s="311"/>
      <c r="L595" s="285"/>
      <c r="M595" s="285"/>
      <c r="N595" s="285"/>
      <c r="O595" s="285"/>
      <c r="P595" s="285"/>
      <c r="Q595" s="285"/>
      <c r="R595" s="285"/>
      <c r="T595" s="112"/>
    </row>
    <row r="596" spans="1:20" ht="15.75" customHeight="1">
      <c r="A596" s="64">
        <v>1401</v>
      </c>
      <c r="B596" s="65">
        <v>55</v>
      </c>
      <c r="C596" s="87"/>
      <c r="D596" s="87"/>
      <c r="E596" s="87"/>
      <c r="F596" s="87"/>
      <c r="G596" s="87"/>
      <c r="H596" s="87"/>
      <c r="I596" s="87"/>
      <c r="J596" s="87"/>
      <c r="K596" s="88"/>
      <c r="L596" s="67"/>
      <c r="M596" s="49"/>
      <c r="N596" s="68"/>
      <c r="O596" s="107"/>
      <c r="P596" s="70">
        <f>B596</f>
        <v>55</v>
      </c>
      <c r="Q596" s="108"/>
      <c r="R596" s="107"/>
      <c r="T596" s="112"/>
    </row>
    <row r="597" spans="1:20" ht="15.75" customHeight="1">
      <c r="A597" s="64">
        <v>1402</v>
      </c>
      <c r="B597" s="87"/>
      <c r="C597" s="87">
        <v>32</v>
      </c>
      <c r="D597" s="87"/>
      <c r="E597" s="87"/>
      <c r="F597" s="87"/>
      <c r="G597" s="87"/>
      <c r="H597" s="87"/>
      <c r="I597" s="87"/>
      <c r="J597" s="87"/>
      <c r="K597" s="88"/>
      <c r="L597" s="72"/>
      <c r="M597" s="3"/>
      <c r="N597" s="73"/>
      <c r="O597" s="74">
        <f>IF(C597=0,"",C597/B596)</f>
        <v>0.58181818181818179</v>
      </c>
      <c r="P597" s="75">
        <v>32</v>
      </c>
      <c r="Q597" s="76">
        <f t="shared" ref="Q597:Q604" si="94">IF(P597=0,"",P597/P596)</f>
        <v>0.58181818181818179</v>
      </c>
      <c r="R597" s="76">
        <f t="shared" ref="R597:R604" si="95">IF(P597=0,"",100%-Q597)</f>
        <v>0.41818181818181821</v>
      </c>
      <c r="T597" s="112"/>
    </row>
    <row r="598" spans="1:20" ht="15.75" customHeight="1">
      <c r="A598" s="64">
        <v>1501</v>
      </c>
      <c r="B598" s="87"/>
      <c r="C598" s="87"/>
      <c r="D598" s="87">
        <v>31</v>
      </c>
      <c r="E598" s="87"/>
      <c r="F598" s="87"/>
      <c r="G598" s="87"/>
      <c r="H598" s="87"/>
      <c r="I598" s="87"/>
      <c r="J598" s="87"/>
      <c r="K598" s="88"/>
      <c r="L598" s="72"/>
      <c r="M598" s="3"/>
      <c r="N598" s="73"/>
      <c r="O598" s="74">
        <f>IF(D598=0,"",D598/C597)</f>
        <v>0.96875</v>
      </c>
      <c r="P598" s="75">
        <v>31</v>
      </c>
      <c r="Q598" s="76">
        <f t="shared" si="94"/>
        <v>0.96875</v>
      </c>
      <c r="R598" s="76">
        <f t="shared" si="95"/>
        <v>3.125E-2</v>
      </c>
      <c r="T598" s="77">
        <f>P598/P596</f>
        <v>0.5636363636363636</v>
      </c>
    </row>
    <row r="599" spans="1:20" ht="15.75" customHeight="1">
      <c r="A599" s="64">
        <v>1502</v>
      </c>
      <c r="B599" s="87"/>
      <c r="C599" s="87"/>
      <c r="D599" s="87"/>
      <c r="E599" s="87">
        <v>28</v>
      </c>
      <c r="F599" s="87"/>
      <c r="G599" s="87"/>
      <c r="H599" s="87"/>
      <c r="I599" s="87"/>
      <c r="J599" s="87"/>
      <c r="K599" s="88"/>
      <c r="L599" s="72"/>
      <c r="M599" s="3"/>
      <c r="N599" s="73"/>
      <c r="O599" s="74">
        <f>IF(E599=0,"",E599/D598)</f>
        <v>0.90322580645161288</v>
      </c>
      <c r="P599" s="75">
        <v>28</v>
      </c>
      <c r="Q599" s="76">
        <f t="shared" si="94"/>
        <v>0.90322580645161288</v>
      </c>
      <c r="R599" s="76">
        <f t="shared" si="95"/>
        <v>9.6774193548387122E-2</v>
      </c>
      <c r="T599" s="112"/>
    </row>
    <row r="600" spans="1:20" ht="15.75" customHeight="1">
      <c r="A600" s="64">
        <v>1601</v>
      </c>
      <c r="B600" s="87"/>
      <c r="C600" s="87"/>
      <c r="D600" s="87"/>
      <c r="E600" s="87"/>
      <c r="F600" s="87">
        <v>27</v>
      </c>
      <c r="G600" s="87"/>
      <c r="H600" s="87"/>
      <c r="I600" s="87"/>
      <c r="J600" s="87"/>
      <c r="K600" s="88"/>
      <c r="L600" s="72"/>
      <c r="M600" s="3"/>
      <c r="N600" s="73"/>
      <c r="O600" s="74">
        <f>IF(F600=0,"",F600/E599)</f>
        <v>0.9642857142857143</v>
      </c>
      <c r="P600" s="75">
        <v>27</v>
      </c>
      <c r="Q600" s="76">
        <f t="shared" si="94"/>
        <v>0.9642857142857143</v>
      </c>
      <c r="R600" s="76">
        <f t="shared" si="95"/>
        <v>3.5714285714285698E-2</v>
      </c>
      <c r="T600" s="112"/>
    </row>
    <row r="601" spans="1:20" ht="15.75" customHeight="1">
      <c r="A601" s="64">
        <v>1602</v>
      </c>
      <c r="B601" s="87"/>
      <c r="C601" s="87"/>
      <c r="D601" s="87"/>
      <c r="E601" s="87"/>
      <c r="F601" s="87"/>
      <c r="G601" s="87">
        <v>25</v>
      </c>
      <c r="H601" s="87"/>
      <c r="I601" s="87"/>
      <c r="J601" s="87"/>
      <c r="K601" s="88"/>
      <c r="L601" s="72"/>
      <c r="M601" s="3"/>
      <c r="N601" s="73"/>
      <c r="O601" s="74">
        <f>IF(G601=0,"",G601/F600)</f>
        <v>0.92592592592592593</v>
      </c>
      <c r="P601" s="75">
        <v>25</v>
      </c>
      <c r="Q601" s="76">
        <f t="shared" si="94"/>
        <v>0.92592592592592593</v>
      </c>
      <c r="R601" s="76">
        <f t="shared" si="95"/>
        <v>7.407407407407407E-2</v>
      </c>
      <c r="T601" s="112"/>
    </row>
    <row r="602" spans="1:20" ht="15.75" customHeight="1">
      <c r="A602" s="64">
        <v>1701</v>
      </c>
      <c r="B602" s="87"/>
      <c r="C602" s="87"/>
      <c r="D602" s="87"/>
      <c r="E602" s="87"/>
      <c r="F602" s="87"/>
      <c r="G602" s="87"/>
      <c r="H602" s="87">
        <v>25</v>
      </c>
      <c r="I602" s="87"/>
      <c r="J602" s="87"/>
      <c r="K602" s="88"/>
      <c r="L602" s="72"/>
      <c r="M602" s="3"/>
      <c r="N602" s="73"/>
      <c r="O602" s="74">
        <f>IF(H602=0,"",H602/G601)</f>
        <v>1</v>
      </c>
      <c r="P602" s="75">
        <v>25</v>
      </c>
      <c r="Q602" s="76">
        <f t="shared" si="94"/>
        <v>1</v>
      </c>
      <c r="R602" s="76">
        <f t="shared" si="95"/>
        <v>0</v>
      </c>
      <c r="T602" s="112"/>
    </row>
    <row r="603" spans="1:20" ht="15.75" customHeight="1">
      <c r="A603" s="64">
        <v>1702</v>
      </c>
      <c r="B603" s="87"/>
      <c r="C603" s="87"/>
      <c r="D603" s="87"/>
      <c r="E603" s="87"/>
      <c r="F603" s="87"/>
      <c r="G603" s="87"/>
      <c r="H603" s="87"/>
      <c r="I603" s="87">
        <v>23</v>
      </c>
      <c r="J603" s="87"/>
      <c r="K603" s="88"/>
      <c r="L603" s="72"/>
      <c r="M603" s="3"/>
      <c r="N603" s="73"/>
      <c r="O603" s="74">
        <f>IF(I603=0,"",I603/H602)</f>
        <v>0.92</v>
      </c>
      <c r="P603" s="75">
        <v>23</v>
      </c>
      <c r="Q603" s="76">
        <f t="shared" si="94"/>
        <v>0.92</v>
      </c>
      <c r="R603" s="76">
        <f t="shared" si="95"/>
        <v>7.999999999999996E-2</v>
      </c>
      <c r="T603" s="112"/>
    </row>
    <row r="604" spans="1:20" ht="15.75" customHeight="1">
      <c r="A604" s="64">
        <v>1801</v>
      </c>
      <c r="B604" s="87"/>
      <c r="C604" s="87"/>
      <c r="D604" s="87"/>
      <c r="E604" s="87"/>
      <c r="F604" s="87"/>
      <c r="G604" s="87"/>
      <c r="H604" s="87"/>
      <c r="I604" s="87"/>
      <c r="J604" s="87">
        <v>19</v>
      </c>
      <c r="K604" s="88">
        <v>15</v>
      </c>
      <c r="L604" s="72"/>
      <c r="M604" s="3"/>
      <c r="N604" s="73"/>
      <c r="O604" s="78">
        <f>IF(J604=0,"",J604/I603)</f>
        <v>0.82608695652173914</v>
      </c>
      <c r="P604" s="75">
        <v>23</v>
      </c>
      <c r="Q604" s="79">
        <f t="shared" si="94"/>
        <v>1</v>
      </c>
      <c r="R604" s="79">
        <f t="shared" si="95"/>
        <v>0</v>
      </c>
      <c r="T604" s="112"/>
    </row>
    <row r="605" spans="1:20" ht="15.75" customHeight="1">
      <c r="A605" s="64">
        <v>1802</v>
      </c>
      <c r="B605" s="87"/>
      <c r="C605" s="87"/>
      <c r="D605" s="87"/>
      <c r="E605" s="87"/>
      <c r="F605" s="87"/>
      <c r="G605" s="87"/>
      <c r="H605" s="87"/>
      <c r="I605" s="87"/>
      <c r="J605" s="87">
        <v>5</v>
      </c>
      <c r="K605" s="88">
        <v>5</v>
      </c>
      <c r="L605" s="72"/>
      <c r="M605" s="3"/>
      <c r="N605" s="30"/>
      <c r="O605" s="124"/>
      <c r="P605" s="81">
        <v>6</v>
      </c>
      <c r="Q605" s="125"/>
      <c r="R605" s="92"/>
      <c r="T605" s="112"/>
    </row>
    <row r="606" spans="1:20" ht="15.75" customHeight="1">
      <c r="A606" s="64">
        <v>1901</v>
      </c>
      <c r="B606" s="87"/>
      <c r="C606" s="87"/>
      <c r="D606" s="87"/>
      <c r="E606" s="87"/>
      <c r="F606" s="87"/>
      <c r="G606" s="87"/>
      <c r="H606" s="87"/>
      <c r="I606" s="87"/>
      <c r="J606" s="87">
        <v>1</v>
      </c>
      <c r="K606" s="88">
        <v>1</v>
      </c>
      <c r="L606" s="72"/>
      <c r="M606" s="3"/>
      <c r="N606" s="30"/>
      <c r="O606" s="84"/>
      <c r="P606" s="85">
        <v>1</v>
      </c>
      <c r="Q606" s="86"/>
      <c r="R606" s="84"/>
      <c r="T606" s="112"/>
    </row>
    <row r="607" spans="1:20" ht="15.75" customHeight="1">
      <c r="A607" s="64">
        <v>1902</v>
      </c>
      <c r="B607" s="87"/>
      <c r="C607" s="87"/>
      <c r="D607" s="87"/>
      <c r="E607" s="87"/>
      <c r="F607" s="87"/>
      <c r="G607" s="87"/>
      <c r="H607" s="87"/>
      <c r="I607" s="87"/>
      <c r="J607" s="87"/>
      <c r="K607" s="88"/>
      <c r="L607" s="72"/>
      <c r="M607" s="3"/>
      <c r="N607" s="30"/>
      <c r="O607" s="84"/>
      <c r="P607" s="85"/>
      <c r="Q607" s="86"/>
      <c r="R607" s="84"/>
      <c r="T607" s="112"/>
    </row>
    <row r="608" spans="1:20" ht="15.75" customHeight="1">
      <c r="A608" s="64">
        <v>2001</v>
      </c>
      <c r="B608" s="87"/>
      <c r="C608" s="87"/>
      <c r="D608" s="87"/>
      <c r="E608" s="87"/>
      <c r="F608" s="87"/>
      <c r="G608" s="87"/>
      <c r="H608" s="87"/>
      <c r="I608" s="87"/>
      <c r="J608" s="87"/>
      <c r="K608" s="88"/>
      <c r="L608" s="72"/>
      <c r="M608" s="3"/>
      <c r="N608" s="30"/>
      <c r="O608" s="84"/>
      <c r="P608" s="85"/>
      <c r="Q608" s="86"/>
      <c r="R608" s="84"/>
      <c r="T608" s="112"/>
    </row>
    <row r="609" spans="1:20" ht="15.75" customHeight="1">
      <c r="A609" s="64">
        <v>2002</v>
      </c>
      <c r="B609" s="87"/>
      <c r="C609" s="87"/>
      <c r="D609" s="87"/>
      <c r="E609" s="87"/>
      <c r="F609" s="87"/>
      <c r="G609" s="87"/>
      <c r="H609" s="87"/>
      <c r="I609" s="87"/>
      <c r="J609" s="87"/>
      <c r="K609" s="88"/>
      <c r="L609" s="72"/>
      <c r="M609" s="3"/>
      <c r="N609" s="30"/>
      <c r="O609" s="3"/>
      <c r="P609" s="30"/>
      <c r="Q609" s="23"/>
      <c r="R609" s="84"/>
      <c r="T609" s="112"/>
    </row>
    <row r="610" spans="1:20" ht="15.75" customHeight="1">
      <c r="A610" s="64">
        <v>2101</v>
      </c>
      <c r="B610" s="87"/>
      <c r="C610" s="87"/>
      <c r="D610" s="87"/>
      <c r="E610" s="87"/>
      <c r="F610" s="87"/>
      <c r="G610" s="87"/>
      <c r="H610" s="87"/>
      <c r="I610" s="87"/>
      <c r="J610" s="87"/>
      <c r="K610" s="88"/>
      <c r="L610" s="72"/>
      <c r="M610" s="3"/>
      <c r="N610" s="30"/>
      <c r="O610" s="89" t="s">
        <v>83</v>
      </c>
      <c r="P610" s="90">
        <v>20</v>
      </c>
      <c r="Q610" s="120">
        <f>K613</f>
        <v>21</v>
      </c>
      <c r="R610" s="92" t="s">
        <v>11</v>
      </c>
      <c r="T610" s="112"/>
    </row>
    <row r="611" spans="1:20" ht="15.75" customHeight="1">
      <c r="A611" s="64">
        <v>2102</v>
      </c>
      <c r="B611" s="87"/>
      <c r="C611" s="87"/>
      <c r="D611" s="87"/>
      <c r="E611" s="87"/>
      <c r="F611" s="87"/>
      <c r="G611" s="87"/>
      <c r="H611" s="87"/>
      <c r="I611" s="87"/>
      <c r="J611" s="87"/>
      <c r="K611" s="88"/>
      <c r="L611" s="72"/>
      <c r="M611" s="3"/>
      <c r="N611" s="30"/>
      <c r="O611" s="93" t="s">
        <v>85</v>
      </c>
      <c r="P611" s="94">
        <f>IF(P610/B596=0,"",P610/B596)</f>
        <v>0.36363636363636365</v>
      </c>
      <c r="Q611" s="121">
        <f>IF(P610/Q610=0,"",P610/Q610)</f>
        <v>0.95238095238095233</v>
      </c>
      <c r="R611" s="96" t="s">
        <v>86</v>
      </c>
      <c r="T611" s="112"/>
    </row>
    <row r="612" spans="1:20" ht="15.75" customHeight="1">
      <c r="A612" s="64">
        <v>2201</v>
      </c>
      <c r="B612" s="87"/>
      <c r="C612" s="87"/>
      <c r="D612" s="87"/>
      <c r="E612" s="87"/>
      <c r="F612" s="87"/>
      <c r="G612" s="87"/>
      <c r="H612" s="87"/>
      <c r="I612" s="87"/>
      <c r="J612" s="87"/>
      <c r="K612" s="88"/>
      <c r="L612" s="97"/>
      <c r="M612" s="98"/>
      <c r="N612" s="99"/>
      <c r="O612" s="98"/>
      <c r="P612" s="99"/>
      <c r="Q612" s="99"/>
      <c r="R612" s="122"/>
      <c r="T612" s="112"/>
    </row>
    <row r="613" spans="1:20" ht="18" customHeight="1">
      <c r="A613" s="29"/>
      <c r="B613" s="30"/>
      <c r="C613" s="30"/>
      <c r="D613" s="288" t="s">
        <v>111</v>
      </c>
      <c r="E613" s="289"/>
      <c r="F613" s="289"/>
      <c r="G613" s="289"/>
      <c r="H613" s="289"/>
      <c r="I613" s="289"/>
      <c r="J613" s="290"/>
      <c r="K613" s="101">
        <f>SUM(K596:K609)</f>
        <v>21</v>
      </c>
      <c r="L613" s="102">
        <f>IF(K604=0,"",K604/B596)</f>
        <v>0.27272727272727271</v>
      </c>
      <c r="M613" s="102">
        <f>IF(K613=0,"",K613/B596)</f>
        <v>0.38181818181818183</v>
      </c>
      <c r="N613" s="102">
        <f>IF(K604=0,"",M613-L613)</f>
        <v>0.10909090909090913</v>
      </c>
      <c r="O613" s="3"/>
      <c r="P613" s="30"/>
      <c r="Q613" s="23"/>
      <c r="R613" s="3"/>
      <c r="T613" s="112"/>
    </row>
    <row r="614" spans="1:20" ht="12.75" customHeight="1">
      <c r="L614" s="3"/>
      <c r="M614" s="3"/>
      <c r="O614" s="3"/>
    </row>
    <row r="615" spans="1:20" ht="12.75" customHeight="1">
      <c r="L615" s="3"/>
      <c r="M615" s="3"/>
      <c r="O615" s="3"/>
    </row>
    <row r="616" spans="1:20" ht="26.25" customHeight="1">
      <c r="A616" s="2"/>
      <c r="B616" s="296" t="s">
        <v>99</v>
      </c>
      <c r="C616" s="297"/>
      <c r="D616" s="297"/>
      <c r="E616" s="297"/>
      <c r="F616" s="297"/>
      <c r="G616" s="297"/>
      <c r="H616" s="298" t="s">
        <v>93</v>
      </c>
      <c r="I616" s="292"/>
      <c r="J616" s="292"/>
      <c r="K616" s="30"/>
      <c r="L616" s="3"/>
      <c r="M616" s="3"/>
      <c r="N616" s="30"/>
      <c r="O616" s="3"/>
      <c r="P616" s="30"/>
      <c r="Q616" s="30"/>
      <c r="R616" s="30"/>
    </row>
    <row r="617" spans="1:20" ht="20.25" customHeight="1">
      <c r="A617" s="293" t="s">
        <v>10</v>
      </c>
      <c r="B617" s="294" t="s">
        <v>100</v>
      </c>
      <c r="C617" s="289"/>
      <c r="D617" s="289"/>
      <c r="E617" s="289"/>
      <c r="F617" s="289"/>
      <c r="G617" s="289"/>
      <c r="H617" s="289"/>
      <c r="I617" s="289"/>
      <c r="J617" s="290"/>
      <c r="K617" s="310" t="s">
        <v>11</v>
      </c>
      <c r="L617" s="286" t="s">
        <v>3</v>
      </c>
      <c r="M617" s="286" t="s">
        <v>4</v>
      </c>
      <c r="N617" s="284" t="s">
        <v>5</v>
      </c>
      <c r="O617" s="286" t="s">
        <v>6</v>
      </c>
      <c r="P617" s="287" t="s">
        <v>7</v>
      </c>
      <c r="Q617" s="287" t="s">
        <v>8</v>
      </c>
      <c r="R617" s="286" t="s">
        <v>101</v>
      </c>
    </row>
    <row r="618" spans="1:20" ht="15.75" customHeight="1">
      <c r="A618" s="285"/>
      <c r="B618" s="64" t="s">
        <v>102</v>
      </c>
      <c r="C618" s="64" t="s">
        <v>103</v>
      </c>
      <c r="D618" s="64" t="s">
        <v>104</v>
      </c>
      <c r="E618" s="64" t="s">
        <v>105</v>
      </c>
      <c r="F618" s="64" t="s">
        <v>106</v>
      </c>
      <c r="G618" s="64" t="s">
        <v>107</v>
      </c>
      <c r="H618" s="64" t="s">
        <v>108</v>
      </c>
      <c r="I618" s="64" t="s">
        <v>109</v>
      </c>
      <c r="J618" s="64" t="s">
        <v>110</v>
      </c>
      <c r="K618" s="311"/>
      <c r="L618" s="285"/>
      <c r="M618" s="285"/>
      <c r="N618" s="285"/>
      <c r="O618" s="285"/>
      <c r="P618" s="285"/>
      <c r="Q618" s="285"/>
      <c r="R618" s="285"/>
      <c r="T618" s="112"/>
    </row>
    <row r="619" spans="1:20" ht="15.75" customHeight="1">
      <c r="A619" s="64">
        <v>1402</v>
      </c>
      <c r="B619" s="65">
        <v>78</v>
      </c>
      <c r="C619" s="87"/>
      <c r="D619" s="87"/>
      <c r="E619" s="87"/>
      <c r="F619" s="87"/>
      <c r="G619" s="87"/>
      <c r="H619" s="87"/>
      <c r="I619" s="87"/>
      <c r="J619" s="87"/>
      <c r="K619" s="88"/>
      <c r="L619" s="67"/>
      <c r="M619" s="49"/>
      <c r="N619" s="68"/>
      <c r="O619" s="107"/>
      <c r="P619" s="70">
        <f>B619</f>
        <v>78</v>
      </c>
      <c r="Q619" s="108"/>
      <c r="R619" s="107"/>
      <c r="T619" s="112"/>
    </row>
    <row r="620" spans="1:20" ht="15.75" customHeight="1">
      <c r="A620" s="64">
        <v>1501</v>
      </c>
      <c r="B620" s="87"/>
      <c r="C620" s="87">
        <v>53</v>
      </c>
      <c r="D620" s="87"/>
      <c r="E620" s="87"/>
      <c r="F620" s="87"/>
      <c r="G620" s="87"/>
      <c r="H620" s="87"/>
      <c r="I620" s="87"/>
      <c r="J620" s="87"/>
      <c r="K620" s="88"/>
      <c r="L620" s="72"/>
      <c r="M620" s="3"/>
      <c r="N620" s="73"/>
      <c r="O620" s="74">
        <f>IF(C620=0,"",C620/B619)</f>
        <v>0.67948717948717952</v>
      </c>
      <c r="P620" s="75">
        <v>53</v>
      </c>
      <c r="Q620" s="76">
        <f t="shared" ref="Q620:Q627" si="96">IF(P620=0,"",P620/P619)</f>
        <v>0.67948717948717952</v>
      </c>
      <c r="R620" s="76">
        <f t="shared" ref="R620:R627" si="97">IF(P620=0,"",100%-Q620)</f>
        <v>0.32051282051282048</v>
      </c>
      <c r="T620" s="112"/>
    </row>
    <row r="621" spans="1:20" ht="15.75" customHeight="1">
      <c r="A621" s="64">
        <v>1502</v>
      </c>
      <c r="B621" s="87"/>
      <c r="C621" s="87"/>
      <c r="D621" s="87">
        <v>48</v>
      </c>
      <c r="E621" s="87"/>
      <c r="F621" s="87"/>
      <c r="G621" s="87"/>
      <c r="H621" s="87"/>
      <c r="I621" s="87"/>
      <c r="J621" s="87"/>
      <c r="K621" s="88"/>
      <c r="L621" s="72"/>
      <c r="M621" s="3"/>
      <c r="N621" s="73"/>
      <c r="O621" s="74">
        <f>IF(D621=0,"",D621/C620)</f>
        <v>0.90566037735849059</v>
      </c>
      <c r="P621" s="75">
        <v>50</v>
      </c>
      <c r="Q621" s="76">
        <f t="shared" si="96"/>
        <v>0.94339622641509435</v>
      </c>
      <c r="R621" s="76">
        <f t="shared" si="97"/>
        <v>5.6603773584905648E-2</v>
      </c>
      <c r="T621" s="77"/>
    </row>
    <row r="622" spans="1:20" ht="15.75" customHeight="1">
      <c r="A622" s="64">
        <v>1601</v>
      </c>
      <c r="B622" s="87"/>
      <c r="C622" s="87"/>
      <c r="D622" s="87"/>
      <c r="E622" s="87">
        <v>43</v>
      </c>
      <c r="F622" s="87"/>
      <c r="G622" s="87"/>
      <c r="H622" s="87"/>
      <c r="I622" s="87"/>
      <c r="J622" s="87"/>
      <c r="K622" s="88"/>
      <c r="L622" s="72"/>
      <c r="M622" s="3"/>
      <c r="N622" s="73"/>
      <c r="O622" s="74">
        <f>IF(E622=0,"",E622/D621)</f>
        <v>0.89583333333333337</v>
      </c>
      <c r="P622" s="75">
        <v>49</v>
      </c>
      <c r="Q622" s="76">
        <f t="shared" si="96"/>
        <v>0.98</v>
      </c>
      <c r="R622" s="76">
        <f t="shared" si="97"/>
        <v>2.0000000000000018E-2</v>
      </c>
      <c r="T622" s="112"/>
    </row>
    <row r="623" spans="1:20" ht="15.75" customHeight="1">
      <c r="A623" s="64">
        <v>1602</v>
      </c>
      <c r="B623" s="87"/>
      <c r="C623" s="87"/>
      <c r="D623" s="87"/>
      <c r="E623" s="87"/>
      <c r="F623" s="87">
        <v>41</v>
      </c>
      <c r="G623" s="87"/>
      <c r="H623" s="87"/>
      <c r="I623" s="87"/>
      <c r="J623" s="87"/>
      <c r="K623" s="88"/>
      <c r="L623" s="72"/>
      <c r="M623" s="3"/>
      <c r="N623" s="73"/>
      <c r="O623" s="74">
        <f>IF(F623=0,"",F623/E622)</f>
        <v>0.95348837209302328</v>
      </c>
      <c r="P623" s="75">
        <v>47</v>
      </c>
      <c r="Q623" s="76">
        <f t="shared" si="96"/>
        <v>0.95918367346938771</v>
      </c>
      <c r="R623" s="76">
        <f t="shared" si="97"/>
        <v>4.081632653061229E-2</v>
      </c>
      <c r="T623" s="112"/>
    </row>
    <row r="624" spans="1:20" ht="15.75" customHeight="1">
      <c r="A624" s="64">
        <v>1701</v>
      </c>
      <c r="B624" s="87"/>
      <c r="C624" s="87"/>
      <c r="D624" s="87"/>
      <c r="E624" s="87"/>
      <c r="F624" s="87"/>
      <c r="G624" s="87">
        <v>40</v>
      </c>
      <c r="H624" s="87"/>
      <c r="I624" s="87"/>
      <c r="J624" s="87"/>
      <c r="K624" s="88"/>
      <c r="L624" s="72"/>
      <c r="M624" s="3"/>
      <c r="N624" s="73"/>
      <c r="O624" s="74">
        <f>IF(G624=0,"",G624/F623)</f>
        <v>0.97560975609756095</v>
      </c>
      <c r="P624" s="75">
        <v>47</v>
      </c>
      <c r="Q624" s="76">
        <f t="shared" si="96"/>
        <v>1</v>
      </c>
      <c r="R624" s="76">
        <f t="shared" si="97"/>
        <v>0</v>
      </c>
      <c r="T624" s="112"/>
    </row>
    <row r="625" spans="1:20" ht="15.75" customHeight="1">
      <c r="A625" s="64">
        <v>1702</v>
      </c>
      <c r="B625" s="87"/>
      <c r="C625" s="87"/>
      <c r="D625" s="87"/>
      <c r="E625" s="87"/>
      <c r="F625" s="87"/>
      <c r="G625" s="87"/>
      <c r="H625" s="87">
        <v>36</v>
      </c>
      <c r="I625" s="87"/>
      <c r="J625" s="87"/>
      <c r="K625" s="88"/>
      <c r="L625" s="72"/>
      <c r="M625" s="3"/>
      <c r="N625" s="73"/>
      <c r="O625" s="74">
        <f>IF(H625=0,"",H625/G624)</f>
        <v>0.9</v>
      </c>
      <c r="P625" s="75">
        <v>45</v>
      </c>
      <c r="Q625" s="76">
        <f t="shared" si="96"/>
        <v>0.95744680851063835</v>
      </c>
      <c r="R625" s="76">
        <f t="shared" si="97"/>
        <v>4.2553191489361653E-2</v>
      </c>
      <c r="T625" s="112"/>
    </row>
    <row r="626" spans="1:20" ht="15.75" customHeight="1">
      <c r="A626" s="64">
        <v>1801</v>
      </c>
      <c r="B626" s="87"/>
      <c r="C626" s="87"/>
      <c r="D626" s="87"/>
      <c r="E626" s="87"/>
      <c r="F626" s="87"/>
      <c r="G626" s="87"/>
      <c r="H626" s="87"/>
      <c r="I626" s="87">
        <v>35</v>
      </c>
      <c r="J626" s="87"/>
      <c r="K626" s="88"/>
      <c r="L626" s="72"/>
      <c r="M626" s="3"/>
      <c r="N626" s="73"/>
      <c r="O626" s="74">
        <f>IF(I626=0,"",I626/H625)</f>
        <v>0.97222222222222221</v>
      </c>
      <c r="P626" s="75">
        <v>44</v>
      </c>
      <c r="Q626" s="76">
        <f t="shared" si="96"/>
        <v>0.97777777777777775</v>
      </c>
      <c r="R626" s="76">
        <f t="shared" si="97"/>
        <v>2.2222222222222254E-2</v>
      </c>
      <c r="T626" s="112"/>
    </row>
    <row r="627" spans="1:20" ht="15.75" customHeight="1">
      <c r="A627" s="64">
        <v>1802</v>
      </c>
      <c r="B627" s="87"/>
      <c r="C627" s="87"/>
      <c r="D627" s="87"/>
      <c r="E627" s="87"/>
      <c r="F627" s="87"/>
      <c r="G627" s="87"/>
      <c r="H627" s="87"/>
      <c r="I627" s="87"/>
      <c r="J627" s="87">
        <v>32</v>
      </c>
      <c r="K627" s="88">
        <v>19</v>
      </c>
      <c r="L627" s="72"/>
      <c r="M627" s="3"/>
      <c r="N627" s="73"/>
      <c r="O627" s="78">
        <f>IF(J627=0,"",J627/I626)</f>
        <v>0.91428571428571426</v>
      </c>
      <c r="P627" s="75">
        <v>44</v>
      </c>
      <c r="Q627" s="79">
        <f t="shared" si="96"/>
        <v>1</v>
      </c>
      <c r="R627" s="79">
        <f t="shared" si="97"/>
        <v>0</v>
      </c>
      <c r="T627" s="112"/>
    </row>
    <row r="628" spans="1:20" ht="15.75" customHeight="1">
      <c r="A628" s="64">
        <v>1901</v>
      </c>
      <c r="B628" s="87"/>
      <c r="C628" s="87"/>
      <c r="D628" s="87"/>
      <c r="E628" s="87"/>
      <c r="F628" s="87"/>
      <c r="G628" s="87"/>
      <c r="H628" s="87"/>
      <c r="I628" s="87"/>
      <c r="J628" s="87">
        <v>18</v>
      </c>
      <c r="K628" s="88">
        <v>15</v>
      </c>
      <c r="L628" s="72"/>
      <c r="M628" s="3"/>
      <c r="N628" s="30"/>
      <c r="O628" s="124"/>
      <c r="P628" s="81">
        <v>23</v>
      </c>
      <c r="Q628" s="125"/>
      <c r="R628" s="92"/>
      <c r="T628" s="112"/>
    </row>
    <row r="629" spans="1:20" ht="15.75" customHeight="1">
      <c r="A629" s="64">
        <v>1902</v>
      </c>
      <c r="B629" s="87"/>
      <c r="C629" s="87"/>
      <c r="D629" s="87"/>
      <c r="E629" s="87"/>
      <c r="F629" s="87"/>
      <c r="G629" s="87"/>
      <c r="H629" s="87"/>
      <c r="I629" s="87"/>
      <c r="J629" s="87">
        <v>7</v>
      </c>
      <c r="K629" s="88">
        <v>2</v>
      </c>
      <c r="L629" s="72"/>
      <c r="M629" s="3"/>
      <c r="N629" s="30"/>
      <c r="O629" s="84"/>
      <c r="P629" s="85">
        <v>8</v>
      </c>
      <c r="Q629" s="86"/>
      <c r="R629" s="84"/>
      <c r="T629" s="112"/>
    </row>
    <row r="630" spans="1:20" ht="15.75" customHeight="1">
      <c r="A630" s="64">
        <v>2001</v>
      </c>
      <c r="B630" s="87"/>
      <c r="C630" s="87"/>
      <c r="D630" s="87"/>
      <c r="E630" s="87"/>
      <c r="F630" s="87"/>
      <c r="G630" s="87"/>
      <c r="H630" s="87"/>
      <c r="I630" s="87"/>
      <c r="J630" s="87">
        <v>5</v>
      </c>
      <c r="K630" s="88">
        <v>5</v>
      </c>
      <c r="L630" s="72"/>
      <c r="M630" s="3"/>
      <c r="N630" s="30"/>
      <c r="O630" s="84"/>
      <c r="P630" s="85">
        <v>6</v>
      </c>
      <c r="Q630" s="86"/>
      <c r="R630" s="84"/>
      <c r="T630" s="112"/>
    </row>
    <row r="631" spans="1:20" ht="15.75" customHeight="1">
      <c r="A631" s="64">
        <v>2002</v>
      </c>
      <c r="B631" s="87"/>
      <c r="C631" s="87"/>
      <c r="D631" s="87"/>
      <c r="E631" s="87"/>
      <c r="F631" s="87"/>
      <c r="G631" s="87"/>
      <c r="H631" s="87"/>
      <c r="I631" s="87"/>
      <c r="J631" s="87">
        <v>1</v>
      </c>
      <c r="K631" s="88"/>
      <c r="L631" s="72"/>
      <c r="M631" s="3"/>
      <c r="N631" s="30"/>
      <c r="O631" s="84"/>
      <c r="P631" s="85">
        <v>1</v>
      </c>
      <c r="Q631" s="86"/>
      <c r="R631" s="84"/>
      <c r="T631" s="112"/>
    </row>
    <row r="632" spans="1:20" ht="15.75" customHeight="1">
      <c r="A632" s="64">
        <v>2101</v>
      </c>
      <c r="B632" s="87"/>
      <c r="C632" s="87"/>
      <c r="D632" s="87"/>
      <c r="E632" s="87"/>
      <c r="F632" s="87"/>
      <c r="G632" s="87"/>
      <c r="H632" s="87"/>
      <c r="I632" s="87"/>
      <c r="J632" s="87"/>
      <c r="K632" s="88"/>
      <c r="L632" s="72"/>
      <c r="M632" s="3"/>
      <c r="N632" s="30"/>
      <c r="O632" s="3"/>
      <c r="P632" s="30"/>
      <c r="Q632" s="23"/>
      <c r="R632" s="84"/>
      <c r="T632" s="112"/>
    </row>
    <row r="633" spans="1:20" ht="15.75" customHeight="1">
      <c r="A633" s="64">
        <v>2102</v>
      </c>
      <c r="B633" s="87"/>
      <c r="C633" s="87"/>
      <c r="D633" s="87"/>
      <c r="E633" s="87"/>
      <c r="F633" s="87"/>
      <c r="G633" s="87"/>
      <c r="H633" s="87"/>
      <c r="I633" s="87"/>
      <c r="J633" s="87"/>
      <c r="K633" s="88"/>
      <c r="L633" s="72"/>
      <c r="M633" s="3"/>
      <c r="N633" s="30"/>
      <c r="O633" s="89" t="s">
        <v>83</v>
      </c>
      <c r="P633" s="90">
        <v>32</v>
      </c>
      <c r="Q633" s="120">
        <f>K636</f>
        <v>41</v>
      </c>
      <c r="R633" s="92" t="s">
        <v>11</v>
      </c>
      <c r="T633" s="112"/>
    </row>
    <row r="634" spans="1:20" ht="15.75" customHeight="1">
      <c r="A634" s="64">
        <v>2201</v>
      </c>
      <c r="B634" s="87"/>
      <c r="C634" s="87"/>
      <c r="D634" s="87"/>
      <c r="E634" s="87"/>
      <c r="F634" s="87"/>
      <c r="G634" s="87"/>
      <c r="H634" s="87"/>
      <c r="I634" s="87"/>
      <c r="J634" s="87"/>
      <c r="K634" s="88"/>
      <c r="L634" s="72"/>
      <c r="M634" s="3"/>
      <c r="N634" s="30"/>
      <c r="O634" s="93" t="s">
        <v>85</v>
      </c>
      <c r="P634" s="94">
        <f>IF(P633/B619=0,"",P633/B619)</f>
        <v>0.41025641025641024</v>
      </c>
      <c r="Q634" s="121">
        <f>IF(P633/Q633=0,"",P633/Q633)</f>
        <v>0.78048780487804881</v>
      </c>
      <c r="R634" s="96" t="s">
        <v>86</v>
      </c>
      <c r="T634" s="112"/>
    </row>
    <row r="635" spans="1:20" ht="15.75" customHeight="1">
      <c r="A635" s="64">
        <v>2202</v>
      </c>
      <c r="B635" s="87"/>
      <c r="C635" s="87"/>
      <c r="D635" s="87"/>
      <c r="E635" s="87"/>
      <c r="F635" s="87"/>
      <c r="G635" s="87"/>
      <c r="H635" s="87"/>
      <c r="I635" s="87"/>
      <c r="J635" s="87"/>
      <c r="K635" s="88"/>
      <c r="L635" s="97"/>
      <c r="M635" s="98"/>
      <c r="N635" s="99"/>
      <c r="O635" s="98"/>
      <c r="P635" s="99"/>
      <c r="Q635" s="99"/>
      <c r="R635" s="122"/>
      <c r="T635" s="112"/>
    </row>
    <row r="636" spans="1:20" ht="18" customHeight="1">
      <c r="A636" s="29"/>
      <c r="B636" s="30"/>
      <c r="C636" s="30"/>
      <c r="D636" s="288" t="s">
        <v>111</v>
      </c>
      <c r="E636" s="289"/>
      <c r="F636" s="289"/>
      <c r="G636" s="289"/>
      <c r="H636" s="289"/>
      <c r="I636" s="289"/>
      <c r="J636" s="290"/>
      <c r="K636" s="101">
        <f>SUM(K619:K632)</f>
        <v>41</v>
      </c>
      <c r="L636" s="102">
        <f>IF(K627=0,"",K627/B619)</f>
        <v>0.24358974358974358</v>
      </c>
      <c r="M636" s="102">
        <f>IF(K636=0,"",K636/B619)</f>
        <v>0.52564102564102566</v>
      </c>
      <c r="N636" s="102">
        <f>IF(K627=0,"",M636-L636)</f>
        <v>0.28205128205128205</v>
      </c>
      <c r="O636" s="3"/>
      <c r="P636" s="30"/>
      <c r="Q636" s="23"/>
      <c r="R636" s="3"/>
      <c r="T636" s="112"/>
    </row>
    <row r="637" spans="1:20" ht="12.75" customHeight="1">
      <c r="L637" s="3"/>
      <c r="M637" s="3"/>
      <c r="O637" s="3"/>
    </row>
    <row r="638" spans="1:20" ht="12.75" customHeight="1">
      <c r="L638" s="3"/>
      <c r="M638" s="3"/>
      <c r="O638" s="3"/>
    </row>
    <row r="639" spans="1:20" ht="26.25" customHeight="1">
      <c r="A639" s="2"/>
      <c r="B639" s="296" t="s">
        <v>99</v>
      </c>
      <c r="C639" s="297"/>
      <c r="D639" s="297"/>
      <c r="E639" s="297"/>
      <c r="F639" s="297"/>
      <c r="G639" s="297"/>
      <c r="H639" s="298" t="s">
        <v>94</v>
      </c>
      <c r="I639" s="292"/>
      <c r="J639" s="292"/>
      <c r="K639" s="30"/>
      <c r="L639" s="3"/>
      <c r="M639" s="3"/>
      <c r="N639" s="30"/>
      <c r="O639" s="3"/>
      <c r="P639" s="30"/>
      <c r="Q639" s="30"/>
      <c r="R639" s="30"/>
    </row>
    <row r="640" spans="1:20" ht="20.25" customHeight="1">
      <c r="A640" s="293" t="s">
        <v>10</v>
      </c>
      <c r="B640" s="294" t="s">
        <v>100</v>
      </c>
      <c r="C640" s="289"/>
      <c r="D640" s="289"/>
      <c r="E640" s="289"/>
      <c r="F640" s="289"/>
      <c r="G640" s="289"/>
      <c r="H640" s="289"/>
      <c r="I640" s="289"/>
      <c r="J640" s="290"/>
      <c r="K640" s="310" t="s">
        <v>11</v>
      </c>
      <c r="L640" s="286" t="s">
        <v>3</v>
      </c>
      <c r="M640" s="286" t="s">
        <v>4</v>
      </c>
      <c r="N640" s="284" t="s">
        <v>5</v>
      </c>
      <c r="O640" s="286" t="s">
        <v>6</v>
      </c>
      <c r="P640" s="287" t="s">
        <v>7</v>
      </c>
      <c r="Q640" s="287" t="s">
        <v>8</v>
      </c>
      <c r="R640" s="286" t="s">
        <v>101</v>
      </c>
    </row>
    <row r="641" spans="1:20" ht="15.75" customHeight="1">
      <c r="A641" s="285"/>
      <c r="B641" s="64" t="s">
        <v>102</v>
      </c>
      <c r="C641" s="64" t="s">
        <v>103</v>
      </c>
      <c r="D641" s="64" t="s">
        <v>104</v>
      </c>
      <c r="E641" s="64" t="s">
        <v>105</v>
      </c>
      <c r="F641" s="64" t="s">
        <v>106</v>
      </c>
      <c r="G641" s="64" t="s">
        <v>107</v>
      </c>
      <c r="H641" s="64" t="s">
        <v>108</v>
      </c>
      <c r="I641" s="64" t="s">
        <v>109</v>
      </c>
      <c r="J641" s="64" t="s">
        <v>110</v>
      </c>
      <c r="K641" s="311"/>
      <c r="L641" s="285"/>
      <c r="M641" s="285"/>
      <c r="N641" s="285"/>
      <c r="O641" s="285"/>
      <c r="P641" s="285"/>
      <c r="Q641" s="285"/>
      <c r="R641" s="285"/>
      <c r="T641" s="112"/>
    </row>
    <row r="642" spans="1:20" ht="15.75" customHeight="1">
      <c r="A642" s="64">
        <v>1501</v>
      </c>
      <c r="B642" s="65">
        <v>60</v>
      </c>
      <c r="C642" s="87"/>
      <c r="D642" s="87"/>
      <c r="E642" s="87"/>
      <c r="F642" s="87"/>
      <c r="G642" s="87"/>
      <c r="H642" s="87"/>
      <c r="I642" s="87"/>
      <c r="J642" s="87"/>
      <c r="K642" s="88"/>
      <c r="L642" s="67"/>
      <c r="M642" s="49"/>
      <c r="N642" s="68"/>
      <c r="O642" s="107"/>
      <c r="P642" s="70">
        <f>B642</f>
        <v>60</v>
      </c>
      <c r="Q642" s="108"/>
      <c r="R642" s="107"/>
      <c r="T642" s="112"/>
    </row>
    <row r="643" spans="1:20" ht="15.75" customHeight="1">
      <c r="A643" s="64">
        <v>1502</v>
      </c>
      <c r="B643" s="87"/>
      <c r="C643" s="87">
        <v>44</v>
      </c>
      <c r="D643" s="87"/>
      <c r="E643" s="87"/>
      <c r="F643" s="87"/>
      <c r="G643" s="87"/>
      <c r="H643" s="87"/>
      <c r="I643" s="87"/>
      <c r="J643" s="87"/>
      <c r="K643" s="88"/>
      <c r="L643" s="72"/>
      <c r="M643" s="3"/>
      <c r="N643" s="73"/>
      <c r="O643" s="74">
        <f>IF(C643=0,"",C643/B642)</f>
        <v>0.73333333333333328</v>
      </c>
      <c r="P643" s="75">
        <v>44</v>
      </c>
      <c r="Q643" s="76">
        <f t="shared" ref="Q643:Q650" si="98">IF(P643=0,"",P643/P642)</f>
        <v>0.73333333333333328</v>
      </c>
      <c r="R643" s="76">
        <f t="shared" ref="R643:R650" si="99">IF(P643=0,"",100%-Q643)</f>
        <v>0.26666666666666672</v>
      </c>
      <c r="T643" s="112"/>
    </row>
    <row r="644" spans="1:20" ht="15.75" customHeight="1">
      <c r="A644" s="64">
        <v>1601</v>
      </c>
      <c r="B644" s="87"/>
      <c r="C644" s="87"/>
      <c r="D644" s="87">
        <v>38</v>
      </c>
      <c r="E644" s="87"/>
      <c r="F644" s="87"/>
      <c r="G644" s="87"/>
      <c r="H644" s="87"/>
      <c r="I644" s="87"/>
      <c r="J644" s="87"/>
      <c r="K644" s="88"/>
      <c r="L644" s="72"/>
      <c r="M644" s="3"/>
      <c r="N644" s="73"/>
      <c r="O644" s="74">
        <f>IF(D644=0,"",D644/C643)</f>
        <v>0.86363636363636365</v>
      </c>
      <c r="P644" s="75">
        <v>40</v>
      </c>
      <c r="Q644" s="76">
        <f t="shared" si="98"/>
        <v>0.90909090909090906</v>
      </c>
      <c r="R644" s="76">
        <f t="shared" si="99"/>
        <v>9.0909090909090939E-2</v>
      </c>
      <c r="T644" s="77">
        <f>P644/P642</f>
        <v>0.66666666666666663</v>
      </c>
    </row>
    <row r="645" spans="1:20" ht="15.75" customHeight="1">
      <c r="A645" s="64">
        <v>1602</v>
      </c>
      <c r="B645" s="87"/>
      <c r="C645" s="87"/>
      <c r="D645" s="87"/>
      <c r="E645" s="87">
        <v>37</v>
      </c>
      <c r="F645" s="87"/>
      <c r="G645" s="87"/>
      <c r="H645" s="87"/>
      <c r="I645" s="87"/>
      <c r="J645" s="87"/>
      <c r="K645" s="88"/>
      <c r="L645" s="72"/>
      <c r="M645" s="3"/>
      <c r="N645" s="73"/>
      <c r="O645" s="74">
        <f>IF(E645=0,"",E645/D644)</f>
        <v>0.97368421052631582</v>
      </c>
      <c r="P645" s="75">
        <v>40</v>
      </c>
      <c r="Q645" s="76">
        <f t="shared" si="98"/>
        <v>1</v>
      </c>
      <c r="R645" s="76">
        <f t="shared" si="99"/>
        <v>0</v>
      </c>
      <c r="T645" s="112"/>
    </row>
    <row r="646" spans="1:20" ht="15.75" customHeight="1">
      <c r="A646" s="64">
        <v>1701</v>
      </c>
      <c r="B646" s="87"/>
      <c r="C646" s="87"/>
      <c r="D646" s="87"/>
      <c r="E646" s="87"/>
      <c r="F646" s="87">
        <v>37</v>
      </c>
      <c r="G646" s="87"/>
      <c r="H646" s="87"/>
      <c r="I646" s="87"/>
      <c r="J646" s="87"/>
      <c r="K646" s="88"/>
      <c r="L646" s="72"/>
      <c r="M646" s="3"/>
      <c r="N646" s="73"/>
      <c r="O646" s="74">
        <f>IF(F646=0,"",F646/E645)</f>
        <v>1</v>
      </c>
      <c r="P646" s="75">
        <v>39</v>
      </c>
      <c r="Q646" s="76">
        <f t="shared" si="98"/>
        <v>0.97499999999999998</v>
      </c>
      <c r="R646" s="76">
        <f t="shared" si="99"/>
        <v>2.5000000000000022E-2</v>
      </c>
      <c r="T646" s="112"/>
    </row>
    <row r="647" spans="1:20" ht="15.75" customHeight="1">
      <c r="A647" s="64">
        <v>1702</v>
      </c>
      <c r="B647" s="87"/>
      <c r="C647" s="87"/>
      <c r="D647" s="87"/>
      <c r="E647" s="87"/>
      <c r="F647" s="87"/>
      <c r="G647" s="87">
        <v>35</v>
      </c>
      <c r="H647" s="87"/>
      <c r="I647" s="87"/>
      <c r="J647" s="87"/>
      <c r="K647" s="88"/>
      <c r="L647" s="72"/>
      <c r="M647" s="3"/>
      <c r="N647" s="73"/>
      <c r="O647" s="74">
        <f>IF(G647=0,"",G647/F646)</f>
        <v>0.94594594594594594</v>
      </c>
      <c r="P647" s="75">
        <v>38</v>
      </c>
      <c r="Q647" s="76">
        <f t="shared" si="98"/>
        <v>0.97435897435897434</v>
      </c>
      <c r="R647" s="76">
        <f t="shared" si="99"/>
        <v>2.5641025641025661E-2</v>
      </c>
      <c r="T647" s="112"/>
    </row>
    <row r="648" spans="1:20" ht="15.75" customHeight="1">
      <c r="A648" s="64">
        <v>1801</v>
      </c>
      <c r="B648" s="87"/>
      <c r="C648" s="87"/>
      <c r="D648" s="87"/>
      <c r="E648" s="87"/>
      <c r="F648" s="87"/>
      <c r="G648" s="87"/>
      <c r="H648" s="87">
        <v>33</v>
      </c>
      <c r="I648" s="87"/>
      <c r="J648" s="87"/>
      <c r="K648" s="88"/>
      <c r="L648" s="72"/>
      <c r="M648" s="3"/>
      <c r="N648" s="73"/>
      <c r="O648" s="74">
        <f>IF(H648=0,"",H648/G647)</f>
        <v>0.94285714285714284</v>
      </c>
      <c r="P648" s="75">
        <v>38</v>
      </c>
      <c r="Q648" s="76">
        <f t="shared" si="98"/>
        <v>1</v>
      </c>
      <c r="R648" s="76">
        <f t="shared" si="99"/>
        <v>0</v>
      </c>
      <c r="T648" s="112"/>
    </row>
    <row r="649" spans="1:20" ht="15.75" customHeight="1">
      <c r="A649" s="64">
        <v>1802</v>
      </c>
      <c r="B649" s="87"/>
      <c r="C649" s="87"/>
      <c r="D649" s="87"/>
      <c r="E649" s="87"/>
      <c r="F649" s="87"/>
      <c r="G649" s="87"/>
      <c r="H649" s="87"/>
      <c r="I649" s="87">
        <v>31</v>
      </c>
      <c r="J649" s="87"/>
      <c r="K649" s="88"/>
      <c r="L649" s="72"/>
      <c r="M649" s="3"/>
      <c r="N649" s="73"/>
      <c r="O649" s="74">
        <f>IF(I649=0,"",I649/H648)</f>
        <v>0.93939393939393945</v>
      </c>
      <c r="P649" s="75">
        <v>38</v>
      </c>
      <c r="Q649" s="76">
        <f t="shared" si="98"/>
        <v>1</v>
      </c>
      <c r="R649" s="76">
        <f t="shared" si="99"/>
        <v>0</v>
      </c>
      <c r="T649" s="112"/>
    </row>
    <row r="650" spans="1:20" ht="15.75" customHeight="1">
      <c r="A650" s="64">
        <v>1901</v>
      </c>
      <c r="B650" s="87"/>
      <c r="C650" s="87"/>
      <c r="D650" s="87"/>
      <c r="E650" s="87"/>
      <c r="F650" s="87"/>
      <c r="G650" s="87"/>
      <c r="H650" s="87"/>
      <c r="I650" s="87"/>
      <c r="J650" s="87">
        <v>28</v>
      </c>
      <c r="K650" s="88">
        <v>19</v>
      </c>
      <c r="L650" s="72"/>
      <c r="M650" s="3"/>
      <c r="N650" s="73"/>
      <c r="O650" s="78">
        <f>IF(J650=0,"",J650/I649)</f>
        <v>0.90322580645161288</v>
      </c>
      <c r="P650" s="75">
        <v>37</v>
      </c>
      <c r="Q650" s="79">
        <f t="shared" si="98"/>
        <v>0.97368421052631582</v>
      </c>
      <c r="R650" s="79">
        <f t="shared" si="99"/>
        <v>2.6315789473684181E-2</v>
      </c>
      <c r="T650" s="112"/>
    </row>
    <row r="651" spans="1:20" ht="15.75" customHeight="1">
      <c r="A651" s="64">
        <v>1902</v>
      </c>
      <c r="B651" s="87"/>
      <c r="C651" s="87"/>
      <c r="D651" s="87"/>
      <c r="E651" s="87"/>
      <c r="F651" s="87"/>
      <c r="G651" s="87"/>
      <c r="H651" s="87"/>
      <c r="I651" s="87"/>
      <c r="J651" s="87">
        <v>12</v>
      </c>
      <c r="K651" s="88">
        <v>10</v>
      </c>
      <c r="L651" s="72"/>
      <c r="M651" s="3"/>
      <c r="N651" s="30"/>
      <c r="O651" s="124"/>
      <c r="P651" s="81">
        <v>17</v>
      </c>
      <c r="Q651" s="125"/>
      <c r="R651" s="92"/>
      <c r="T651" s="112"/>
    </row>
    <row r="652" spans="1:20" ht="15.75" customHeight="1">
      <c r="A652" s="64">
        <v>2001</v>
      </c>
      <c r="B652" s="87"/>
      <c r="C652" s="87"/>
      <c r="D652" s="87"/>
      <c r="E652" s="87"/>
      <c r="F652" s="87"/>
      <c r="G652" s="87"/>
      <c r="H652" s="87"/>
      <c r="I652" s="87"/>
      <c r="J652" s="87">
        <v>7</v>
      </c>
      <c r="K652" s="88">
        <v>5</v>
      </c>
      <c r="L652" s="72"/>
      <c r="M652" s="3"/>
      <c r="N652" s="30"/>
      <c r="O652" s="84"/>
      <c r="P652" s="85">
        <v>7</v>
      </c>
      <c r="Q652" s="86"/>
      <c r="R652" s="84"/>
      <c r="T652" s="112"/>
    </row>
    <row r="653" spans="1:20" ht="15.75" customHeight="1">
      <c r="A653" s="64">
        <v>2002</v>
      </c>
      <c r="B653" s="87"/>
      <c r="C653" s="87"/>
      <c r="D653" s="87"/>
      <c r="E653" s="87"/>
      <c r="F653" s="87"/>
      <c r="G653" s="87"/>
      <c r="H653" s="87"/>
      <c r="I653" s="87"/>
      <c r="J653" s="87">
        <v>1</v>
      </c>
      <c r="K653" s="88"/>
      <c r="L653" s="72"/>
      <c r="M653" s="3"/>
      <c r="N653" s="30"/>
      <c r="O653" s="84"/>
      <c r="P653" s="85">
        <v>2</v>
      </c>
      <c r="Q653" s="86"/>
      <c r="R653" s="84"/>
      <c r="T653" s="112"/>
    </row>
    <row r="654" spans="1:20" ht="15.75" customHeight="1">
      <c r="A654" s="64">
        <v>2101</v>
      </c>
      <c r="B654" s="87"/>
      <c r="C654" s="87"/>
      <c r="D654" s="87"/>
      <c r="E654" s="87"/>
      <c r="F654" s="87"/>
      <c r="G654" s="87"/>
      <c r="H654" s="87"/>
      <c r="I654" s="87"/>
      <c r="J654" s="87">
        <v>1</v>
      </c>
      <c r="K654" s="88">
        <v>1</v>
      </c>
      <c r="L654" s="72"/>
      <c r="M654" s="3"/>
      <c r="N654" s="30"/>
      <c r="O654" s="84"/>
      <c r="P654" s="85">
        <v>2</v>
      </c>
      <c r="Q654" s="86"/>
      <c r="R654" s="84"/>
      <c r="T654" s="112"/>
    </row>
    <row r="655" spans="1:20" ht="15.75" customHeight="1">
      <c r="A655" s="64">
        <v>2102</v>
      </c>
      <c r="B655" s="87"/>
      <c r="C655" s="87"/>
      <c r="D655" s="87"/>
      <c r="E655" s="87"/>
      <c r="F655" s="87"/>
      <c r="G655" s="87"/>
      <c r="H655" s="87"/>
      <c r="I655" s="87"/>
      <c r="J655" s="87">
        <v>1</v>
      </c>
      <c r="K655" s="88">
        <v>1</v>
      </c>
      <c r="L655" s="72"/>
      <c r="M655" s="3"/>
      <c r="N655" s="30"/>
      <c r="O655" s="3"/>
      <c r="P655" s="30">
        <v>1</v>
      </c>
      <c r="Q655" s="23"/>
      <c r="R655" s="84"/>
      <c r="T655" s="112"/>
    </row>
    <row r="656" spans="1:20" ht="15.75" customHeight="1">
      <c r="A656" s="64">
        <v>2201</v>
      </c>
      <c r="B656" s="87"/>
      <c r="C656" s="87"/>
      <c r="D656" s="87"/>
      <c r="E656" s="87"/>
      <c r="F656" s="87"/>
      <c r="G656" s="87"/>
      <c r="H656" s="87"/>
      <c r="I656" s="87"/>
      <c r="J656" s="87"/>
      <c r="K656" s="88"/>
      <c r="L656" s="72"/>
      <c r="M656" s="3"/>
      <c r="N656" s="30"/>
      <c r="O656" s="89" t="s">
        <v>83</v>
      </c>
      <c r="P656" s="90">
        <v>29</v>
      </c>
      <c r="Q656" s="120">
        <f>K659</f>
        <v>36</v>
      </c>
      <c r="R656" s="92" t="s">
        <v>11</v>
      </c>
      <c r="T656" s="112"/>
    </row>
    <row r="657" spans="1:20" ht="15.75" customHeight="1">
      <c r="A657" s="64">
        <v>2202</v>
      </c>
      <c r="B657" s="87"/>
      <c r="C657" s="87"/>
      <c r="D657" s="87"/>
      <c r="E657" s="87"/>
      <c r="F657" s="87"/>
      <c r="G657" s="87"/>
      <c r="H657" s="87"/>
      <c r="I657" s="87"/>
      <c r="J657" s="87"/>
      <c r="K657" s="88"/>
      <c r="L657" s="72"/>
      <c r="M657" s="3"/>
      <c r="N657" s="30"/>
      <c r="O657" s="93" t="s">
        <v>85</v>
      </c>
      <c r="P657" s="94">
        <f>IF(P656/B642=0,"",P656/B642)</f>
        <v>0.48333333333333334</v>
      </c>
      <c r="Q657" s="121">
        <f>IF(P656/Q656=0,"",P656/Q656)</f>
        <v>0.80555555555555558</v>
      </c>
      <c r="R657" s="96" t="s">
        <v>86</v>
      </c>
      <c r="T657" s="112"/>
    </row>
    <row r="658" spans="1:20" ht="15.75" customHeight="1">
      <c r="A658" s="64">
        <v>2301</v>
      </c>
      <c r="B658" s="87"/>
      <c r="C658" s="87"/>
      <c r="D658" s="87"/>
      <c r="E658" s="87"/>
      <c r="F658" s="87"/>
      <c r="G658" s="87"/>
      <c r="H658" s="87"/>
      <c r="I658" s="87"/>
      <c r="J658" s="87"/>
      <c r="K658" s="88"/>
      <c r="L658" s="97"/>
      <c r="M658" s="98"/>
      <c r="N658" s="99"/>
      <c r="O658" s="98"/>
      <c r="P658" s="99"/>
      <c r="Q658" s="99"/>
      <c r="R658" s="122"/>
      <c r="T658" s="112"/>
    </row>
    <row r="659" spans="1:20" ht="18" customHeight="1">
      <c r="A659" s="29"/>
      <c r="B659" s="30"/>
      <c r="C659" s="30"/>
      <c r="D659" s="288" t="s">
        <v>111</v>
      </c>
      <c r="E659" s="289"/>
      <c r="F659" s="289"/>
      <c r="G659" s="289"/>
      <c r="H659" s="289"/>
      <c r="I659" s="289"/>
      <c r="J659" s="290"/>
      <c r="K659" s="101">
        <f>SUM(K642:K655)</f>
        <v>36</v>
      </c>
      <c r="L659" s="102">
        <f>IF(K650=0,"",K650/B642)</f>
        <v>0.31666666666666665</v>
      </c>
      <c r="M659" s="102">
        <f>IF(K659=0,"",K659/B642)</f>
        <v>0.6</v>
      </c>
      <c r="N659" s="102">
        <f>IF(K650=0,"",M659-L659)</f>
        <v>0.28333333333333333</v>
      </c>
      <c r="O659" s="3"/>
      <c r="P659" s="30"/>
      <c r="Q659" s="23"/>
      <c r="R659" s="3"/>
      <c r="T659" s="112"/>
    </row>
    <row r="660" spans="1:20" ht="14.25" customHeight="1">
      <c r="T660" s="112"/>
    </row>
    <row r="661" spans="1:20" ht="14.25" customHeight="1">
      <c r="L661" s="3"/>
      <c r="M661" s="3"/>
      <c r="O661" s="3"/>
      <c r="T661" s="112"/>
    </row>
    <row r="662" spans="1:20" ht="26.25" customHeight="1">
      <c r="A662" s="2"/>
      <c r="B662" s="296" t="s">
        <v>99</v>
      </c>
      <c r="C662" s="297"/>
      <c r="D662" s="297"/>
      <c r="E662" s="297"/>
      <c r="F662" s="297"/>
      <c r="G662" s="297"/>
      <c r="H662" s="298" t="s">
        <v>97</v>
      </c>
      <c r="I662" s="292"/>
      <c r="J662" s="292"/>
      <c r="K662" s="30"/>
      <c r="L662" s="3"/>
      <c r="M662" s="3"/>
      <c r="N662" s="30"/>
      <c r="O662" s="3"/>
      <c r="P662" s="30"/>
      <c r="Q662" s="30"/>
      <c r="R662" s="30"/>
      <c r="T662" s="112"/>
    </row>
    <row r="663" spans="1:20" ht="20.25" customHeight="1">
      <c r="A663" s="293" t="s">
        <v>10</v>
      </c>
      <c r="B663" s="294" t="s">
        <v>100</v>
      </c>
      <c r="C663" s="289"/>
      <c r="D663" s="289"/>
      <c r="E663" s="289"/>
      <c r="F663" s="289"/>
      <c r="G663" s="289"/>
      <c r="H663" s="289"/>
      <c r="I663" s="289"/>
      <c r="J663" s="290"/>
      <c r="K663" s="310" t="s">
        <v>11</v>
      </c>
      <c r="L663" s="286" t="s">
        <v>3</v>
      </c>
      <c r="M663" s="286" t="s">
        <v>4</v>
      </c>
      <c r="N663" s="284" t="s">
        <v>5</v>
      </c>
      <c r="O663" s="286" t="s">
        <v>6</v>
      </c>
      <c r="P663" s="287" t="s">
        <v>7</v>
      </c>
      <c r="Q663" s="287" t="s">
        <v>8</v>
      </c>
      <c r="R663" s="286" t="s">
        <v>101</v>
      </c>
      <c r="T663" s="112"/>
    </row>
    <row r="664" spans="1:20" ht="15.75" customHeight="1">
      <c r="A664" s="285"/>
      <c r="B664" s="64" t="s">
        <v>102</v>
      </c>
      <c r="C664" s="64" t="s">
        <v>103</v>
      </c>
      <c r="D664" s="64" t="s">
        <v>104</v>
      </c>
      <c r="E664" s="64" t="s">
        <v>105</v>
      </c>
      <c r="F664" s="64" t="s">
        <v>106</v>
      </c>
      <c r="G664" s="64" t="s">
        <v>107</v>
      </c>
      <c r="H664" s="64" t="s">
        <v>108</v>
      </c>
      <c r="I664" s="64" t="s">
        <v>109</v>
      </c>
      <c r="J664" s="64" t="s">
        <v>110</v>
      </c>
      <c r="K664" s="311"/>
      <c r="L664" s="285"/>
      <c r="M664" s="285"/>
      <c r="N664" s="285"/>
      <c r="O664" s="285"/>
      <c r="P664" s="285"/>
      <c r="Q664" s="285"/>
      <c r="R664" s="285"/>
      <c r="T664" s="112"/>
    </row>
    <row r="665" spans="1:20" ht="15.75" customHeight="1">
      <c r="A665" s="64">
        <v>1502</v>
      </c>
      <c r="B665" s="65">
        <v>100</v>
      </c>
      <c r="C665" s="87"/>
      <c r="D665" s="87"/>
      <c r="E665" s="87"/>
      <c r="F665" s="87"/>
      <c r="G665" s="87"/>
      <c r="H665" s="87"/>
      <c r="I665" s="87"/>
      <c r="J665" s="87"/>
      <c r="K665" s="88"/>
      <c r="L665" s="67"/>
      <c r="M665" s="49"/>
      <c r="N665" s="68"/>
      <c r="O665" s="107"/>
      <c r="P665" s="70">
        <f>B665</f>
        <v>100</v>
      </c>
      <c r="Q665" s="108"/>
      <c r="R665" s="107"/>
      <c r="T665" s="112"/>
    </row>
    <row r="666" spans="1:20" ht="15.75" customHeight="1">
      <c r="A666" s="64">
        <v>1601</v>
      </c>
      <c r="B666" s="87"/>
      <c r="C666" s="87">
        <v>77</v>
      </c>
      <c r="D666" s="87"/>
      <c r="E666" s="87"/>
      <c r="F666" s="87"/>
      <c r="G666" s="87"/>
      <c r="H666" s="87"/>
      <c r="I666" s="87"/>
      <c r="J666" s="87"/>
      <c r="K666" s="88"/>
      <c r="L666" s="72"/>
      <c r="M666" s="3"/>
      <c r="N666" s="73"/>
      <c r="O666" s="74">
        <f>IF(C666=0,"",C666/B665)</f>
        <v>0.77</v>
      </c>
      <c r="P666" s="75">
        <v>77</v>
      </c>
      <c r="Q666" s="76">
        <f t="shared" ref="Q666:Q673" si="100">IF(P666=0,"",P666/P665)</f>
        <v>0.77</v>
      </c>
      <c r="R666" s="76">
        <f t="shared" ref="R666:R673" si="101">IF(P666=0,"",100%-Q666)</f>
        <v>0.22999999999999998</v>
      </c>
      <c r="T666" s="112"/>
    </row>
    <row r="667" spans="1:20" ht="15.75" customHeight="1">
      <c r="A667" s="64">
        <v>1602</v>
      </c>
      <c r="B667" s="87"/>
      <c r="C667" s="87"/>
      <c r="D667" s="87">
        <v>70</v>
      </c>
      <c r="E667" s="87"/>
      <c r="F667" s="87"/>
      <c r="G667" s="87"/>
      <c r="H667" s="87"/>
      <c r="I667" s="87"/>
      <c r="J667" s="87"/>
      <c r="K667" s="88"/>
      <c r="L667" s="72"/>
      <c r="M667" s="3"/>
      <c r="N667" s="73"/>
      <c r="O667" s="74">
        <f>IF(D667=0,"",D667/C666)</f>
        <v>0.90909090909090906</v>
      </c>
      <c r="P667" s="75">
        <v>74</v>
      </c>
      <c r="Q667" s="76">
        <f t="shared" si="100"/>
        <v>0.96103896103896103</v>
      </c>
      <c r="R667" s="76">
        <f t="shared" si="101"/>
        <v>3.8961038961038974E-2</v>
      </c>
      <c r="T667" s="77">
        <f>P667/P665</f>
        <v>0.74</v>
      </c>
    </row>
    <row r="668" spans="1:20" ht="15.75" customHeight="1">
      <c r="A668" s="64">
        <v>1701</v>
      </c>
      <c r="B668" s="87"/>
      <c r="C668" s="87"/>
      <c r="D668" s="87"/>
      <c r="E668" s="87">
        <v>67</v>
      </c>
      <c r="F668" s="87"/>
      <c r="G668" s="87"/>
      <c r="H668" s="87"/>
      <c r="I668" s="87"/>
      <c r="J668" s="87"/>
      <c r="K668" s="88"/>
      <c r="L668" s="72"/>
      <c r="M668" s="3"/>
      <c r="N668" s="73"/>
      <c r="O668" s="74">
        <f>IF(E668=0,"",E668/D667)</f>
        <v>0.95714285714285718</v>
      </c>
      <c r="P668" s="75">
        <v>72</v>
      </c>
      <c r="Q668" s="76">
        <f t="shared" si="100"/>
        <v>0.97297297297297303</v>
      </c>
      <c r="R668" s="76">
        <f t="shared" si="101"/>
        <v>2.7027027027026973E-2</v>
      </c>
      <c r="T668" s="112"/>
    </row>
    <row r="669" spans="1:20" ht="15.75" customHeight="1">
      <c r="A669" s="64">
        <v>1702</v>
      </c>
      <c r="B669" s="87"/>
      <c r="C669" s="87"/>
      <c r="D669" s="87"/>
      <c r="E669" s="87"/>
      <c r="F669" s="87">
        <v>64</v>
      </c>
      <c r="G669" s="87"/>
      <c r="H669" s="87"/>
      <c r="I669" s="87"/>
      <c r="J669" s="87"/>
      <c r="K669" s="88"/>
      <c r="L669" s="72"/>
      <c r="M669" s="3"/>
      <c r="N669" s="73"/>
      <c r="O669" s="74">
        <f>IF(F669=0,"",F669/E668)</f>
        <v>0.95522388059701491</v>
      </c>
      <c r="P669" s="75">
        <v>68</v>
      </c>
      <c r="Q669" s="76">
        <f t="shared" si="100"/>
        <v>0.94444444444444442</v>
      </c>
      <c r="R669" s="76">
        <f t="shared" si="101"/>
        <v>5.555555555555558E-2</v>
      </c>
      <c r="T669" s="112"/>
    </row>
    <row r="670" spans="1:20" ht="15.75" customHeight="1">
      <c r="A670" s="64">
        <v>1801</v>
      </c>
      <c r="B670" s="87"/>
      <c r="C670" s="87"/>
      <c r="D670" s="87"/>
      <c r="E670" s="87"/>
      <c r="F670" s="87"/>
      <c r="G670" s="87">
        <v>60</v>
      </c>
      <c r="H670" s="87"/>
      <c r="I670" s="87"/>
      <c r="J670" s="87"/>
      <c r="K670" s="88"/>
      <c r="L670" s="72"/>
      <c r="M670" s="3"/>
      <c r="N670" s="73"/>
      <c r="O670" s="74">
        <f>IF(G670=0,"",G670/F669)</f>
        <v>0.9375</v>
      </c>
      <c r="P670" s="75">
        <v>67</v>
      </c>
      <c r="Q670" s="76">
        <f t="shared" si="100"/>
        <v>0.98529411764705888</v>
      </c>
      <c r="R670" s="76">
        <f t="shared" si="101"/>
        <v>1.4705882352941124E-2</v>
      </c>
      <c r="T670" s="112"/>
    </row>
    <row r="671" spans="1:20" ht="15.75" customHeight="1">
      <c r="A671" s="64">
        <v>1802</v>
      </c>
      <c r="B671" s="87"/>
      <c r="C671" s="87"/>
      <c r="D671" s="87"/>
      <c r="E671" s="87"/>
      <c r="F671" s="87"/>
      <c r="G671" s="87"/>
      <c r="H671" s="87">
        <v>58</v>
      </c>
      <c r="I671" s="87"/>
      <c r="J671" s="87"/>
      <c r="K671" s="88"/>
      <c r="L671" s="72"/>
      <c r="M671" s="3"/>
      <c r="N671" s="73"/>
      <c r="O671" s="74">
        <f>IF(H671=0,"",H671/G670)</f>
        <v>0.96666666666666667</v>
      </c>
      <c r="P671" s="75">
        <v>66</v>
      </c>
      <c r="Q671" s="76">
        <f t="shared" si="100"/>
        <v>0.9850746268656716</v>
      </c>
      <c r="R671" s="76">
        <f t="shared" si="101"/>
        <v>1.4925373134328401E-2</v>
      </c>
      <c r="T671" s="112"/>
    </row>
    <row r="672" spans="1:20" ht="15.75" customHeight="1">
      <c r="A672" s="64">
        <v>1901</v>
      </c>
      <c r="B672" s="87"/>
      <c r="C672" s="87"/>
      <c r="D672" s="87"/>
      <c r="E672" s="87"/>
      <c r="F672" s="87"/>
      <c r="G672" s="87"/>
      <c r="H672" s="87"/>
      <c r="I672" s="87">
        <v>49</v>
      </c>
      <c r="J672" s="87"/>
      <c r="K672" s="88"/>
      <c r="L672" s="72"/>
      <c r="M672" s="3"/>
      <c r="N672" s="73"/>
      <c r="O672" s="74">
        <f>IF(I672=0,"",I672/H671)</f>
        <v>0.84482758620689657</v>
      </c>
      <c r="P672" s="75">
        <v>66</v>
      </c>
      <c r="Q672" s="76">
        <f t="shared" si="100"/>
        <v>1</v>
      </c>
      <c r="R672" s="76">
        <f t="shared" si="101"/>
        <v>0</v>
      </c>
      <c r="T672" s="112"/>
    </row>
    <row r="673" spans="1:20" ht="15.75" customHeight="1">
      <c r="A673" s="64">
        <v>1902</v>
      </c>
      <c r="B673" s="87"/>
      <c r="C673" s="87"/>
      <c r="D673" s="87"/>
      <c r="E673" s="87"/>
      <c r="F673" s="87"/>
      <c r="G673" s="87"/>
      <c r="H673" s="87"/>
      <c r="I673" s="87"/>
      <c r="J673" s="87">
        <v>45</v>
      </c>
      <c r="K673" s="88">
        <v>25</v>
      </c>
      <c r="L673" s="72"/>
      <c r="M673" s="3"/>
      <c r="N673" s="73"/>
      <c r="O673" s="78">
        <f>IF(J673=0,"",J673/I672)</f>
        <v>0.91836734693877553</v>
      </c>
      <c r="P673" s="75">
        <v>63</v>
      </c>
      <c r="Q673" s="79">
        <f t="shared" si="100"/>
        <v>0.95454545454545459</v>
      </c>
      <c r="R673" s="79">
        <f t="shared" si="101"/>
        <v>4.5454545454545414E-2</v>
      </c>
      <c r="T673" s="112"/>
    </row>
    <row r="674" spans="1:20" ht="15.75" customHeight="1">
      <c r="A674" s="64">
        <v>2001</v>
      </c>
      <c r="B674" s="87"/>
      <c r="C674" s="87"/>
      <c r="D674" s="87"/>
      <c r="E674" s="87"/>
      <c r="F674" s="87"/>
      <c r="G674" s="87"/>
      <c r="H674" s="87"/>
      <c r="I674" s="87"/>
      <c r="J674" s="87">
        <v>36</v>
      </c>
      <c r="K674" s="88">
        <v>27</v>
      </c>
      <c r="L674" s="72"/>
      <c r="M674" s="3"/>
      <c r="N674" s="30"/>
      <c r="O674" s="124"/>
      <c r="P674" s="81">
        <v>39</v>
      </c>
      <c r="Q674" s="125"/>
      <c r="R674" s="92"/>
      <c r="T674" s="112"/>
    </row>
    <row r="675" spans="1:20" ht="15.75" customHeight="1">
      <c r="A675" s="64">
        <v>2002</v>
      </c>
      <c r="B675" s="87"/>
      <c r="C675" s="87"/>
      <c r="D675" s="87"/>
      <c r="E675" s="87"/>
      <c r="F675" s="87"/>
      <c r="G675" s="87"/>
      <c r="H675" s="87"/>
      <c r="I675" s="87"/>
      <c r="J675" s="87">
        <v>9</v>
      </c>
      <c r="K675" s="88">
        <v>9</v>
      </c>
      <c r="L675" s="72"/>
      <c r="M675" s="3"/>
      <c r="N675" s="30"/>
      <c r="O675" s="84"/>
      <c r="P675" s="85">
        <v>11</v>
      </c>
      <c r="Q675" s="86"/>
      <c r="R675" s="84"/>
      <c r="T675" s="112"/>
    </row>
    <row r="676" spans="1:20" ht="15.75" customHeight="1">
      <c r="A676" s="64">
        <v>2101</v>
      </c>
      <c r="B676" s="87"/>
      <c r="C676" s="87"/>
      <c r="D676" s="87"/>
      <c r="E676" s="87"/>
      <c r="F676" s="87"/>
      <c r="G676" s="87"/>
      <c r="H676" s="87"/>
      <c r="I676" s="87"/>
      <c r="J676" s="87">
        <v>3</v>
      </c>
      <c r="K676" s="88">
        <v>1</v>
      </c>
      <c r="L676" s="72"/>
      <c r="M676" s="3"/>
      <c r="N676" s="30"/>
      <c r="O676" s="84"/>
      <c r="P676" s="85">
        <v>3</v>
      </c>
      <c r="Q676" s="86"/>
      <c r="R676" s="84"/>
      <c r="T676" s="112"/>
    </row>
    <row r="677" spans="1:20" ht="15.75" customHeight="1">
      <c r="A677" s="64">
        <v>2102</v>
      </c>
      <c r="B677" s="87"/>
      <c r="C677" s="87"/>
      <c r="D677" s="87"/>
      <c r="E677" s="87"/>
      <c r="F677" s="87"/>
      <c r="G677" s="87"/>
      <c r="H677" s="87"/>
      <c r="I677" s="87"/>
      <c r="J677" s="87">
        <v>1</v>
      </c>
      <c r="K677" s="88"/>
      <c r="L677" s="72"/>
      <c r="M677" s="3"/>
      <c r="N677" s="30"/>
      <c r="O677" s="84"/>
      <c r="P677" s="85">
        <v>1</v>
      </c>
      <c r="Q677" s="86"/>
      <c r="R677" s="84"/>
      <c r="T677" s="112"/>
    </row>
    <row r="678" spans="1:20" ht="15.75" customHeight="1">
      <c r="A678" s="64">
        <v>2201</v>
      </c>
      <c r="B678" s="87"/>
      <c r="C678" s="87"/>
      <c r="D678" s="87"/>
      <c r="E678" s="87"/>
      <c r="F678" s="87"/>
      <c r="G678" s="87"/>
      <c r="H678" s="87"/>
      <c r="I678" s="87"/>
      <c r="J678" s="87">
        <v>1</v>
      </c>
      <c r="K678" s="88">
        <v>1</v>
      </c>
      <c r="L678" s="72"/>
      <c r="M678" s="3"/>
      <c r="N678" s="30"/>
      <c r="O678" s="3"/>
      <c r="P678" s="30">
        <v>1</v>
      </c>
      <c r="Q678" s="23"/>
      <c r="R678" s="84"/>
      <c r="T678" s="112"/>
    </row>
    <row r="679" spans="1:20" ht="15.75" customHeight="1">
      <c r="A679" s="64">
        <v>2202</v>
      </c>
      <c r="B679" s="87"/>
      <c r="C679" s="87"/>
      <c r="D679" s="87"/>
      <c r="E679" s="87"/>
      <c r="F679" s="87"/>
      <c r="G679" s="87"/>
      <c r="H679" s="87"/>
      <c r="I679" s="87"/>
      <c r="J679" s="87"/>
      <c r="K679" s="88"/>
      <c r="L679" s="72"/>
      <c r="M679" s="3"/>
      <c r="N679" s="30"/>
      <c r="O679" s="89" t="s">
        <v>83</v>
      </c>
      <c r="P679" s="90">
        <v>54</v>
      </c>
      <c r="Q679" s="120">
        <f>K682</f>
        <v>63</v>
      </c>
      <c r="R679" s="92" t="s">
        <v>11</v>
      </c>
      <c r="T679" s="112"/>
    </row>
    <row r="680" spans="1:20" ht="15.75" customHeight="1">
      <c r="A680" s="64">
        <v>2301</v>
      </c>
      <c r="B680" s="87"/>
      <c r="C680" s="87"/>
      <c r="D680" s="87"/>
      <c r="E680" s="87"/>
      <c r="F680" s="87"/>
      <c r="G680" s="87"/>
      <c r="H680" s="87"/>
      <c r="I680" s="87"/>
      <c r="J680" s="87"/>
      <c r="K680" s="88"/>
      <c r="L680" s="72"/>
      <c r="M680" s="3"/>
      <c r="N680" s="30"/>
      <c r="O680" s="93" t="s">
        <v>85</v>
      </c>
      <c r="P680" s="94">
        <f>IF(P679/B665=0,"",P679/B665)</f>
        <v>0.54</v>
      </c>
      <c r="Q680" s="121">
        <f>IF(P679/Q679=0,"",P679/Q679)</f>
        <v>0.8571428571428571</v>
      </c>
      <c r="R680" s="96" t="s">
        <v>86</v>
      </c>
      <c r="T680" s="112"/>
    </row>
    <row r="681" spans="1:20" ht="15.75" customHeight="1">
      <c r="A681" s="64">
        <v>2302</v>
      </c>
      <c r="B681" s="87"/>
      <c r="C681" s="87"/>
      <c r="D681" s="87"/>
      <c r="E681" s="87"/>
      <c r="F681" s="87"/>
      <c r="G681" s="87"/>
      <c r="H681" s="87"/>
      <c r="I681" s="87"/>
      <c r="J681" s="87"/>
      <c r="K681" s="88"/>
      <c r="L681" s="97"/>
      <c r="M681" s="98"/>
      <c r="N681" s="99"/>
      <c r="O681" s="98"/>
      <c r="P681" s="99"/>
      <c r="Q681" s="99"/>
      <c r="R681" s="122"/>
      <c r="T681" s="112"/>
    </row>
    <row r="682" spans="1:20" ht="18" customHeight="1">
      <c r="A682" s="29"/>
      <c r="B682" s="30"/>
      <c r="C682" s="30"/>
      <c r="D682" s="288" t="s">
        <v>111</v>
      </c>
      <c r="E682" s="289"/>
      <c r="F682" s="289"/>
      <c r="G682" s="289"/>
      <c r="H682" s="289"/>
      <c r="I682" s="289"/>
      <c r="J682" s="290"/>
      <c r="K682" s="101">
        <f>SUM(K665:K678)</f>
        <v>63</v>
      </c>
      <c r="L682" s="102">
        <f>IF(K673=0,"",K673/B665)</f>
        <v>0.25</v>
      </c>
      <c r="M682" s="102">
        <f>IF(K682=0,"",K682/B665)</f>
        <v>0.63</v>
      </c>
      <c r="N682" s="102">
        <f>IF(K673=0,"",M682-L682)</f>
        <v>0.38</v>
      </c>
      <c r="O682" s="3"/>
      <c r="P682" s="30"/>
      <c r="Q682" s="23"/>
      <c r="R682" s="3"/>
      <c r="T682" s="112"/>
    </row>
    <row r="683" spans="1:20" ht="14.25" customHeight="1">
      <c r="L683" s="3"/>
      <c r="M683" s="3"/>
      <c r="O683" s="3"/>
      <c r="T683" s="112"/>
    </row>
    <row r="684" spans="1:20" ht="14.25" customHeight="1">
      <c r="L684" s="3"/>
      <c r="M684" s="3"/>
      <c r="O684" s="3"/>
      <c r="T684" s="112"/>
    </row>
    <row r="685" spans="1:20" ht="26.25" customHeight="1">
      <c r="A685" s="2"/>
      <c r="B685" s="296" t="s">
        <v>99</v>
      </c>
      <c r="C685" s="297"/>
      <c r="D685" s="297"/>
      <c r="E685" s="297"/>
      <c r="F685" s="297"/>
      <c r="G685" s="297"/>
      <c r="H685" s="298" t="s">
        <v>98</v>
      </c>
      <c r="I685" s="292"/>
      <c r="J685" s="292"/>
      <c r="K685" s="30"/>
      <c r="L685" s="3"/>
      <c r="M685" s="3"/>
      <c r="N685" s="30"/>
      <c r="O685" s="3"/>
      <c r="P685" s="30"/>
      <c r="Q685" s="30"/>
      <c r="R685" s="30"/>
      <c r="T685" s="112"/>
    </row>
    <row r="686" spans="1:20" ht="20.25" customHeight="1">
      <c r="A686" s="293" t="s">
        <v>10</v>
      </c>
      <c r="B686" s="294" t="s">
        <v>100</v>
      </c>
      <c r="C686" s="289"/>
      <c r="D686" s="289"/>
      <c r="E686" s="289"/>
      <c r="F686" s="289"/>
      <c r="G686" s="289"/>
      <c r="H686" s="289"/>
      <c r="I686" s="289"/>
      <c r="J686" s="290"/>
      <c r="K686" s="310" t="s">
        <v>11</v>
      </c>
      <c r="L686" s="286" t="s">
        <v>3</v>
      </c>
      <c r="M686" s="286" t="s">
        <v>4</v>
      </c>
      <c r="N686" s="284" t="s">
        <v>5</v>
      </c>
      <c r="O686" s="286" t="s">
        <v>6</v>
      </c>
      <c r="P686" s="287" t="s">
        <v>7</v>
      </c>
      <c r="Q686" s="287" t="s">
        <v>8</v>
      </c>
      <c r="R686" s="286" t="s">
        <v>101</v>
      </c>
      <c r="T686" s="112"/>
    </row>
    <row r="687" spans="1:20" ht="15.75" customHeight="1">
      <c r="A687" s="285"/>
      <c r="B687" s="64" t="s">
        <v>102</v>
      </c>
      <c r="C687" s="64" t="s">
        <v>103</v>
      </c>
      <c r="D687" s="64" t="s">
        <v>104</v>
      </c>
      <c r="E687" s="64" t="s">
        <v>105</v>
      </c>
      <c r="F687" s="64" t="s">
        <v>106</v>
      </c>
      <c r="G687" s="64" t="s">
        <v>107</v>
      </c>
      <c r="H687" s="64" t="s">
        <v>108</v>
      </c>
      <c r="I687" s="64" t="s">
        <v>109</v>
      </c>
      <c r="J687" s="64" t="s">
        <v>110</v>
      </c>
      <c r="K687" s="311"/>
      <c r="L687" s="285"/>
      <c r="M687" s="285"/>
      <c r="N687" s="285"/>
      <c r="O687" s="285"/>
      <c r="P687" s="285"/>
      <c r="Q687" s="285"/>
      <c r="R687" s="285"/>
      <c r="T687" s="112"/>
    </row>
    <row r="688" spans="1:20" ht="15.75" customHeight="1">
      <c r="A688" s="64">
        <v>1601</v>
      </c>
      <c r="B688" s="65">
        <v>54</v>
      </c>
      <c r="C688" s="87"/>
      <c r="D688" s="87"/>
      <c r="E688" s="87"/>
      <c r="F688" s="87"/>
      <c r="G688" s="87"/>
      <c r="H688" s="87"/>
      <c r="I688" s="87"/>
      <c r="J688" s="87"/>
      <c r="K688" s="88"/>
      <c r="L688" s="67"/>
      <c r="M688" s="49"/>
      <c r="N688" s="68"/>
      <c r="O688" s="107"/>
      <c r="P688" s="70">
        <f>B688</f>
        <v>54</v>
      </c>
      <c r="Q688" s="108"/>
      <c r="R688" s="107"/>
      <c r="T688" s="112"/>
    </row>
    <row r="689" spans="1:20" ht="15.75" customHeight="1">
      <c r="A689" s="64">
        <v>1602</v>
      </c>
      <c r="B689" s="87"/>
      <c r="C689" s="87">
        <v>47</v>
      </c>
      <c r="D689" s="87"/>
      <c r="E689" s="87"/>
      <c r="F689" s="87"/>
      <c r="G689" s="87"/>
      <c r="H689" s="87"/>
      <c r="I689" s="87"/>
      <c r="J689" s="87"/>
      <c r="K689" s="88"/>
      <c r="L689" s="72"/>
      <c r="M689" s="3"/>
      <c r="N689" s="73"/>
      <c r="O689" s="74">
        <f>IF(C689=0,"",C689/B688)</f>
        <v>0.87037037037037035</v>
      </c>
      <c r="P689" s="75">
        <v>47</v>
      </c>
      <c r="Q689" s="76">
        <f t="shared" ref="Q689:Q696" si="102">IF(P689=0,"",P689/P688)</f>
        <v>0.87037037037037035</v>
      </c>
      <c r="R689" s="76">
        <f t="shared" ref="R689:R696" si="103">IF(P689=0,"",100%-Q689)</f>
        <v>0.12962962962962965</v>
      </c>
      <c r="T689" s="112"/>
    </row>
    <row r="690" spans="1:20" ht="15.75" customHeight="1">
      <c r="A690" s="64">
        <v>1701</v>
      </c>
      <c r="B690" s="87"/>
      <c r="C690" s="87"/>
      <c r="D690" s="87">
        <v>42</v>
      </c>
      <c r="E690" s="87"/>
      <c r="F690" s="87"/>
      <c r="G690" s="87"/>
      <c r="H690" s="87"/>
      <c r="I690" s="87"/>
      <c r="J690" s="87"/>
      <c r="K690" s="88"/>
      <c r="L690" s="72"/>
      <c r="M690" s="3"/>
      <c r="N690" s="73"/>
      <c r="O690" s="74">
        <f>IF(D690=0,"",D690/C689)</f>
        <v>0.8936170212765957</v>
      </c>
      <c r="P690" s="75">
        <v>44</v>
      </c>
      <c r="Q690" s="76">
        <f t="shared" si="102"/>
        <v>0.93617021276595747</v>
      </c>
      <c r="R690" s="76">
        <f t="shared" si="103"/>
        <v>6.3829787234042534E-2</v>
      </c>
      <c r="T690" s="77">
        <f>P690/P688</f>
        <v>0.81481481481481477</v>
      </c>
    </row>
    <row r="691" spans="1:20" ht="15.75" customHeight="1">
      <c r="A691" s="64">
        <v>1702</v>
      </c>
      <c r="B691" s="87"/>
      <c r="C691" s="87"/>
      <c r="D691" s="87"/>
      <c r="E691" s="87">
        <v>31</v>
      </c>
      <c r="F691" s="87"/>
      <c r="G691" s="87"/>
      <c r="H691" s="87"/>
      <c r="I691" s="87"/>
      <c r="J691" s="87"/>
      <c r="K691" s="88"/>
      <c r="L691" s="72"/>
      <c r="M691" s="3"/>
      <c r="N691" s="73"/>
      <c r="O691" s="74">
        <f>IF(E691=0,"",E691/D690)</f>
        <v>0.73809523809523814</v>
      </c>
      <c r="P691" s="75">
        <v>41</v>
      </c>
      <c r="Q691" s="76">
        <f t="shared" si="102"/>
        <v>0.93181818181818177</v>
      </c>
      <c r="R691" s="76">
        <f t="shared" si="103"/>
        <v>6.8181818181818232E-2</v>
      </c>
      <c r="T691" s="112"/>
    </row>
    <row r="692" spans="1:20" ht="15.75" customHeight="1">
      <c r="A692" s="64">
        <v>1801</v>
      </c>
      <c r="B692" s="87"/>
      <c r="C692" s="87"/>
      <c r="D692" s="87"/>
      <c r="E692" s="87"/>
      <c r="F692" s="87">
        <v>29</v>
      </c>
      <c r="G692" s="87"/>
      <c r="H692" s="87"/>
      <c r="I692" s="87"/>
      <c r="J692" s="87"/>
      <c r="K692" s="88"/>
      <c r="L692" s="72"/>
      <c r="M692" s="3"/>
      <c r="N692" s="73"/>
      <c r="O692" s="74">
        <f>IF(F692=0,"",F692/E691)</f>
        <v>0.93548387096774188</v>
      </c>
      <c r="P692" s="75">
        <v>41</v>
      </c>
      <c r="Q692" s="76">
        <f t="shared" si="102"/>
        <v>1</v>
      </c>
      <c r="R692" s="76">
        <f t="shared" si="103"/>
        <v>0</v>
      </c>
      <c r="T692" s="112"/>
    </row>
    <row r="693" spans="1:20" ht="15.75" customHeight="1">
      <c r="A693" s="64">
        <v>1802</v>
      </c>
      <c r="B693" s="87"/>
      <c r="C693" s="87"/>
      <c r="D693" s="87"/>
      <c r="E693" s="87"/>
      <c r="F693" s="87"/>
      <c r="G693" s="87">
        <v>27</v>
      </c>
      <c r="H693" s="87"/>
      <c r="I693" s="87"/>
      <c r="J693" s="87"/>
      <c r="K693" s="88"/>
      <c r="L693" s="72"/>
      <c r="M693" s="3"/>
      <c r="N693" s="73"/>
      <c r="O693" s="74">
        <f>IF(G693=0,"",G693/F692)</f>
        <v>0.93103448275862066</v>
      </c>
      <c r="P693" s="75">
        <v>32</v>
      </c>
      <c r="Q693" s="76">
        <f t="shared" si="102"/>
        <v>0.78048780487804881</v>
      </c>
      <c r="R693" s="76">
        <f t="shared" si="103"/>
        <v>0.21951219512195119</v>
      </c>
      <c r="T693" s="112"/>
    </row>
    <row r="694" spans="1:20" ht="15.75" customHeight="1">
      <c r="A694" s="64">
        <v>1901</v>
      </c>
      <c r="B694" s="87"/>
      <c r="C694" s="87"/>
      <c r="D694" s="87"/>
      <c r="E694" s="87"/>
      <c r="F694" s="87"/>
      <c r="G694" s="87"/>
      <c r="H694" s="87">
        <v>22</v>
      </c>
      <c r="I694" s="87"/>
      <c r="J694" s="87"/>
      <c r="K694" s="88"/>
      <c r="L694" s="72"/>
      <c r="M694" s="3"/>
      <c r="N694" s="73"/>
      <c r="O694" s="74">
        <f>IF(H694=0,"",H694/G693)</f>
        <v>0.81481481481481477</v>
      </c>
      <c r="P694" s="75">
        <v>31</v>
      </c>
      <c r="Q694" s="76">
        <f t="shared" si="102"/>
        <v>0.96875</v>
      </c>
      <c r="R694" s="76">
        <f t="shared" si="103"/>
        <v>3.125E-2</v>
      </c>
      <c r="T694" s="112"/>
    </row>
    <row r="695" spans="1:20" ht="15.75" customHeight="1">
      <c r="A695" s="64">
        <v>1902</v>
      </c>
      <c r="B695" s="87"/>
      <c r="C695" s="87"/>
      <c r="D695" s="87"/>
      <c r="E695" s="87"/>
      <c r="F695" s="87"/>
      <c r="G695" s="87"/>
      <c r="H695" s="87"/>
      <c r="I695" s="87">
        <v>17</v>
      </c>
      <c r="J695" s="87"/>
      <c r="K695" s="88"/>
      <c r="L695" s="72"/>
      <c r="M695" s="3"/>
      <c r="N695" s="73"/>
      <c r="O695" s="74">
        <f>IF(I695=0,"",I695/H694)</f>
        <v>0.77272727272727271</v>
      </c>
      <c r="P695" s="75">
        <v>28</v>
      </c>
      <c r="Q695" s="76">
        <f t="shared" si="102"/>
        <v>0.90322580645161288</v>
      </c>
      <c r="R695" s="76">
        <f t="shared" si="103"/>
        <v>9.6774193548387122E-2</v>
      </c>
      <c r="T695" s="112"/>
    </row>
    <row r="696" spans="1:20" ht="15.75" customHeight="1">
      <c r="A696" s="64">
        <v>2001</v>
      </c>
      <c r="B696" s="87"/>
      <c r="C696" s="87"/>
      <c r="D696" s="87"/>
      <c r="E696" s="87"/>
      <c r="F696" s="87"/>
      <c r="G696" s="87"/>
      <c r="H696" s="87"/>
      <c r="I696" s="87"/>
      <c r="J696" s="87">
        <v>15</v>
      </c>
      <c r="K696" s="88">
        <v>8</v>
      </c>
      <c r="L696" s="72"/>
      <c r="M696" s="3"/>
      <c r="N696" s="73"/>
      <c r="O696" s="78">
        <f>IF(J696=0,"",J696/I695)</f>
        <v>0.88235294117647056</v>
      </c>
      <c r="P696" s="75">
        <v>27</v>
      </c>
      <c r="Q696" s="79">
        <f t="shared" si="102"/>
        <v>0.9642857142857143</v>
      </c>
      <c r="R696" s="79">
        <f t="shared" si="103"/>
        <v>3.5714285714285698E-2</v>
      </c>
    </row>
    <row r="697" spans="1:20" ht="15.75" customHeight="1">
      <c r="A697" s="64">
        <v>2002</v>
      </c>
      <c r="B697" s="87"/>
      <c r="C697" s="87"/>
      <c r="D697" s="87"/>
      <c r="E697" s="87"/>
      <c r="F697" s="87"/>
      <c r="G697" s="87"/>
      <c r="H697" s="87"/>
      <c r="I697" s="87"/>
      <c r="J697" s="87">
        <v>11</v>
      </c>
      <c r="K697" s="88">
        <v>9</v>
      </c>
      <c r="L697" s="72"/>
      <c r="M697" s="3"/>
      <c r="N697" s="30"/>
      <c r="O697" s="124"/>
      <c r="P697" s="81">
        <v>19</v>
      </c>
      <c r="Q697" s="125"/>
      <c r="R697" s="92"/>
    </row>
    <row r="698" spans="1:20" ht="15.75" customHeight="1">
      <c r="A698" s="64">
        <v>2101</v>
      </c>
      <c r="B698" s="87"/>
      <c r="C698" s="87"/>
      <c r="D698" s="87"/>
      <c r="E698" s="87"/>
      <c r="F698" s="87"/>
      <c r="G698" s="87"/>
      <c r="H698" s="87"/>
      <c r="I698" s="87"/>
      <c r="J698" s="87">
        <v>8</v>
      </c>
      <c r="K698" s="88">
        <v>4</v>
      </c>
      <c r="L698" s="72"/>
      <c r="M698" s="3"/>
      <c r="N698" s="30"/>
      <c r="O698" s="84"/>
      <c r="P698" s="85">
        <v>10</v>
      </c>
      <c r="Q698" s="86"/>
      <c r="R698" s="84"/>
    </row>
    <row r="699" spans="1:20" ht="15.75" customHeight="1">
      <c r="A699" s="64">
        <v>2102</v>
      </c>
      <c r="B699" s="87"/>
      <c r="C699" s="87"/>
      <c r="D699" s="87"/>
      <c r="E699" s="87"/>
      <c r="F699" s="87"/>
      <c r="G699" s="87"/>
      <c r="H699" s="87"/>
      <c r="I699" s="87"/>
      <c r="J699" s="87">
        <v>2</v>
      </c>
      <c r="K699" s="88"/>
      <c r="L699" s="72"/>
      <c r="M699" s="3"/>
      <c r="N699" s="30"/>
      <c r="O699" s="84"/>
      <c r="P699" s="85">
        <v>3</v>
      </c>
      <c r="Q699" s="86"/>
      <c r="R699" s="84"/>
    </row>
    <row r="700" spans="1:20" ht="15.75" customHeight="1">
      <c r="A700" s="64">
        <v>2201</v>
      </c>
      <c r="B700" s="87"/>
      <c r="C700" s="87"/>
      <c r="D700" s="87"/>
      <c r="E700" s="87"/>
      <c r="F700" s="87"/>
      <c r="G700" s="87"/>
      <c r="H700" s="87"/>
      <c r="I700" s="87"/>
      <c r="J700" s="87">
        <v>2</v>
      </c>
      <c r="K700" s="88">
        <v>2</v>
      </c>
      <c r="L700" s="72"/>
      <c r="M700" s="3"/>
      <c r="N700" s="30"/>
      <c r="O700" s="84"/>
      <c r="P700" s="85">
        <v>3</v>
      </c>
      <c r="Q700" s="86"/>
      <c r="R700" s="84"/>
    </row>
    <row r="701" spans="1:20" ht="15.75" customHeight="1">
      <c r="A701" s="64">
        <v>2202</v>
      </c>
      <c r="B701" s="87"/>
      <c r="C701" s="87"/>
      <c r="D701" s="87"/>
      <c r="E701" s="87"/>
      <c r="F701" s="87"/>
      <c r="G701" s="87"/>
      <c r="H701" s="87"/>
      <c r="I701" s="87"/>
      <c r="J701" s="87"/>
      <c r="K701" s="88"/>
      <c r="L701" s="72"/>
      <c r="M701" s="3"/>
      <c r="N701" s="30"/>
      <c r="O701" s="3"/>
      <c r="P701" s="30"/>
      <c r="Q701" s="23"/>
      <c r="R701" s="84"/>
    </row>
    <row r="702" spans="1:20" ht="15.75" customHeight="1">
      <c r="A702" s="64">
        <v>2301</v>
      </c>
      <c r="B702" s="87"/>
      <c r="C702" s="87"/>
      <c r="D702" s="87"/>
      <c r="E702" s="87"/>
      <c r="F702" s="87"/>
      <c r="G702" s="87"/>
      <c r="H702" s="87"/>
      <c r="I702" s="87"/>
      <c r="J702" s="87"/>
      <c r="K702" s="88"/>
      <c r="L702" s="72"/>
      <c r="M702" s="3"/>
      <c r="N702" s="30"/>
      <c r="O702" s="89" t="s">
        <v>83</v>
      </c>
      <c r="P702" s="90">
        <v>20</v>
      </c>
      <c r="Q702" s="120">
        <f>K705</f>
        <v>23</v>
      </c>
      <c r="R702" s="92" t="s">
        <v>11</v>
      </c>
    </row>
    <row r="703" spans="1:20" ht="15.75" customHeight="1">
      <c r="A703" s="64">
        <v>2302</v>
      </c>
      <c r="B703" s="87"/>
      <c r="C703" s="87"/>
      <c r="D703" s="87"/>
      <c r="E703" s="87"/>
      <c r="F703" s="87"/>
      <c r="G703" s="87"/>
      <c r="H703" s="87"/>
      <c r="I703" s="87"/>
      <c r="J703" s="87"/>
      <c r="K703" s="88"/>
      <c r="L703" s="72"/>
      <c r="M703" s="3"/>
      <c r="N703" s="30"/>
      <c r="O703" s="93" t="s">
        <v>85</v>
      </c>
      <c r="P703" s="94">
        <f>IF(P702/B688=0,"",P702/B688)</f>
        <v>0.37037037037037035</v>
      </c>
      <c r="Q703" s="121">
        <f>IF(P702/Q702=0,"",P702/Q702)</f>
        <v>0.86956521739130432</v>
      </c>
      <c r="R703" s="96" t="s">
        <v>86</v>
      </c>
    </row>
    <row r="704" spans="1:20" ht="15.75" customHeight="1">
      <c r="A704" s="64">
        <v>2401</v>
      </c>
      <c r="B704" s="87"/>
      <c r="C704" s="87"/>
      <c r="D704" s="87"/>
      <c r="E704" s="87"/>
      <c r="F704" s="87"/>
      <c r="G704" s="87"/>
      <c r="H704" s="87"/>
      <c r="I704" s="87"/>
      <c r="J704" s="87"/>
      <c r="K704" s="88"/>
      <c r="L704" s="97"/>
      <c r="M704" s="98"/>
      <c r="N704" s="99"/>
      <c r="O704" s="98"/>
      <c r="P704" s="99"/>
      <c r="Q704" s="99"/>
      <c r="R704" s="122"/>
    </row>
    <row r="705" spans="1:20" ht="18" customHeight="1">
      <c r="A705" s="29"/>
      <c r="B705" s="30"/>
      <c r="C705" s="30"/>
      <c r="D705" s="288" t="s">
        <v>111</v>
      </c>
      <c r="E705" s="289"/>
      <c r="F705" s="289"/>
      <c r="G705" s="289"/>
      <c r="H705" s="289"/>
      <c r="I705" s="289"/>
      <c r="J705" s="290"/>
      <c r="K705" s="101">
        <f>SUM(K688:K701)</f>
        <v>23</v>
      </c>
      <c r="L705" s="102">
        <f>IF(K696=0,"",K696/B688)</f>
        <v>0.14814814814814814</v>
      </c>
      <c r="M705" s="102">
        <f>IF(K705=0,"",K705/B688)</f>
        <v>0.42592592592592593</v>
      </c>
      <c r="N705" s="102">
        <f>IF(K696=0,"",M705-L705)</f>
        <v>0.27777777777777779</v>
      </c>
      <c r="O705" s="3"/>
      <c r="P705" s="30"/>
      <c r="Q705" s="23"/>
      <c r="R705" s="3"/>
    </row>
    <row r="706" spans="1:20" ht="12.75" customHeight="1">
      <c r="L706" s="3"/>
      <c r="M706" s="3"/>
      <c r="O706" s="3"/>
    </row>
    <row r="707" spans="1:20" ht="12.75" customHeight="1">
      <c r="L707" s="3"/>
      <c r="M707" s="3"/>
      <c r="O707" s="3"/>
    </row>
    <row r="708" spans="1:20" ht="26.25" customHeight="1">
      <c r="A708" s="2"/>
      <c r="B708" s="291" t="s">
        <v>99</v>
      </c>
      <c r="C708" s="292"/>
      <c r="D708" s="292"/>
      <c r="E708" s="292"/>
      <c r="F708" s="292"/>
      <c r="G708" s="292"/>
      <c r="H708" s="298" t="s">
        <v>112</v>
      </c>
      <c r="I708" s="292"/>
      <c r="J708" s="292"/>
      <c r="K708" s="30"/>
      <c r="L708" s="3"/>
      <c r="M708" s="3"/>
      <c r="N708" s="30"/>
      <c r="O708" s="3"/>
      <c r="P708" s="30"/>
      <c r="Q708" s="30"/>
      <c r="R708" s="30"/>
    </row>
    <row r="709" spans="1:20" ht="20.25" customHeight="1">
      <c r="A709" s="293" t="s">
        <v>10</v>
      </c>
      <c r="B709" s="294" t="s">
        <v>100</v>
      </c>
      <c r="C709" s="289"/>
      <c r="D709" s="289"/>
      <c r="E709" s="289"/>
      <c r="F709" s="289"/>
      <c r="G709" s="289"/>
      <c r="H709" s="289"/>
      <c r="I709" s="289"/>
      <c r="J709" s="290"/>
      <c r="K709" s="310" t="s">
        <v>11</v>
      </c>
      <c r="L709" s="286" t="s">
        <v>3</v>
      </c>
      <c r="M709" s="286" t="s">
        <v>4</v>
      </c>
      <c r="N709" s="284" t="s">
        <v>5</v>
      </c>
      <c r="O709" s="286" t="s">
        <v>6</v>
      </c>
      <c r="P709" s="287" t="s">
        <v>7</v>
      </c>
      <c r="Q709" s="287" t="s">
        <v>8</v>
      </c>
      <c r="R709" s="286" t="s">
        <v>101</v>
      </c>
    </row>
    <row r="710" spans="1:20" ht="15.75" customHeight="1">
      <c r="A710" s="285"/>
      <c r="B710" s="64" t="s">
        <v>102</v>
      </c>
      <c r="C710" s="64" t="s">
        <v>103</v>
      </c>
      <c r="D710" s="64" t="s">
        <v>104</v>
      </c>
      <c r="E710" s="64" t="s">
        <v>105</v>
      </c>
      <c r="F710" s="64" t="s">
        <v>106</v>
      </c>
      <c r="G710" s="64" t="s">
        <v>107</v>
      </c>
      <c r="H710" s="64" t="s">
        <v>108</v>
      </c>
      <c r="I710" s="64" t="s">
        <v>109</v>
      </c>
      <c r="J710" s="64" t="s">
        <v>110</v>
      </c>
      <c r="K710" s="311"/>
      <c r="L710" s="285"/>
      <c r="M710" s="285"/>
      <c r="N710" s="285"/>
      <c r="O710" s="285"/>
      <c r="P710" s="285"/>
      <c r="Q710" s="285"/>
      <c r="R710" s="285"/>
    </row>
    <row r="711" spans="1:20" ht="15.75" customHeight="1">
      <c r="A711" s="64">
        <v>1602</v>
      </c>
      <c r="B711" s="65">
        <v>85</v>
      </c>
      <c r="C711" s="87"/>
      <c r="D711" s="87"/>
      <c r="E711" s="87"/>
      <c r="F711" s="87"/>
      <c r="G711" s="87"/>
      <c r="H711" s="87"/>
      <c r="I711" s="87"/>
      <c r="J711" s="87"/>
      <c r="K711" s="88"/>
      <c r="L711" s="67"/>
      <c r="M711" s="49"/>
      <c r="N711" s="68"/>
      <c r="O711" s="107"/>
      <c r="P711" s="70">
        <f>B711</f>
        <v>85</v>
      </c>
      <c r="Q711" s="108"/>
      <c r="R711" s="107"/>
    </row>
    <row r="712" spans="1:20" ht="15.75" customHeight="1">
      <c r="A712" s="64">
        <v>1701</v>
      </c>
      <c r="B712" s="87"/>
      <c r="C712" s="87">
        <v>72</v>
      </c>
      <c r="D712" s="87"/>
      <c r="E712" s="87"/>
      <c r="F712" s="87"/>
      <c r="G712" s="87"/>
      <c r="H712" s="87"/>
      <c r="I712" s="87"/>
      <c r="J712" s="87"/>
      <c r="K712" s="88"/>
      <c r="L712" s="72"/>
      <c r="M712" s="3"/>
      <c r="N712" s="73"/>
      <c r="O712" s="74">
        <f>IF(C712=0,"",C712/B711)</f>
        <v>0.84705882352941175</v>
      </c>
      <c r="P712" s="75">
        <v>72</v>
      </c>
      <c r="Q712" s="76">
        <f t="shared" ref="Q712:Q719" si="104">IF(P712=0,"",P712/P711)</f>
        <v>0.84705882352941175</v>
      </c>
      <c r="R712" s="76">
        <f t="shared" ref="R712:R719" si="105">IF(P712=0,"",100%-Q712)</f>
        <v>0.15294117647058825</v>
      </c>
    </row>
    <row r="713" spans="1:20" ht="15.75" customHeight="1">
      <c r="A713" s="64">
        <v>1702</v>
      </c>
      <c r="B713" s="87"/>
      <c r="C713" s="87"/>
      <c r="D713" s="87">
        <v>64</v>
      </c>
      <c r="E713" s="87"/>
      <c r="F713" s="87"/>
      <c r="G713" s="87"/>
      <c r="H713" s="87"/>
      <c r="I713" s="87"/>
      <c r="J713" s="87"/>
      <c r="K713" s="88"/>
      <c r="L713" s="72"/>
      <c r="M713" s="3"/>
      <c r="N713" s="73"/>
      <c r="O713" s="74">
        <f>IF(D713=0,"",D713/C712)</f>
        <v>0.88888888888888884</v>
      </c>
      <c r="P713" s="75">
        <v>68</v>
      </c>
      <c r="Q713" s="76">
        <f t="shared" si="104"/>
        <v>0.94444444444444442</v>
      </c>
      <c r="R713" s="76">
        <f t="shared" si="105"/>
        <v>5.555555555555558E-2</v>
      </c>
      <c r="T713" s="77">
        <f>P713/P711</f>
        <v>0.8</v>
      </c>
    </row>
    <row r="714" spans="1:20" ht="15.75" customHeight="1">
      <c r="A714" s="64">
        <v>1801</v>
      </c>
      <c r="B714" s="87"/>
      <c r="C714" s="87"/>
      <c r="D714" s="87"/>
      <c r="E714" s="87">
        <v>54</v>
      </c>
      <c r="F714" s="87"/>
      <c r="G714" s="87"/>
      <c r="H714" s="87"/>
      <c r="I714" s="87"/>
      <c r="J714" s="87"/>
      <c r="K714" s="88"/>
      <c r="L714" s="72"/>
      <c r="M714" s="3"/>
      <c r="N714" s="73"/>
      <c r="O714" s="74">
        <f>IF(E714=0,"",E714/D713)</f>
        <v>0.84375</v>
      </c>
      <c r="P714" s="75">
        <v>64</v>
      </c>
      <c r="Q714" s="76">
        <f t="shared" si="104"/>
        <v>0.94117647058823528</v>
      </c>
      <c r="R714" s="76">
        <f t="shared" si="105"/>
        <v>5.8823529411764719E-2</v>
      </c>
      <c r="T714" s="112"/>
    </row>
    <row r="715" spans="1:20" ht="15.75" customHeight="1">
      <c r="A715" s="64">
        <v>1802</v>
      </c>
      <c r="B715" s="87"/>
      <c r="C715" s="87"/>
      <c r="D715" s="87"/>
      <c r="E715" s="87"/>
      <c r="F715" s="87">
        <v>53</v>
      </c>
      <c r="G715" s="87"/>
      <c r="H715" s="87"/>
      <c r="I715" s="87"/>
      <c r="J715" s="87"/>
      <c r="K715" s="88"/>
      <c r="L715" s="72"/>
      <c r="M715" s="3"/>
      <c r="N715" s="73"/>
      <c r="O715" s="74">
        <f>IF(F715=0,"",F715/E714)</f>
        <v>0.98148148148148151</v>
      </c>
      <c r="P715" s="75">
        <v>63</v>
      </c>
      <c r="Q715" s="76">
        <f t="shared" si="104"/>
        <v>0.984375</v>
      </c>
      <c r="R715" s="76">
        <f t="shared" si="105"/>
        <v>1.5625E-2</v>
      </c>
      <c r="T715" s="112"/>
    </row>
    <row r="716" spans="1:20" ht="15.75" customHeight="1">
      <c r="A716" s="64">
        <v>1901</v>
      </c>
      <c r="B716" s="87"/>
      <c r="C716" s="87"/>
      <c r="D716" s="87"/>
      <c r="E716" s="87"/>
      <c r="F716" s="87"/>
      <c r="G716" s="87">
        <v>53</v>
      </c>
      <c r="H716" s="87"/>
      <c r="I716" s="87"/>
      <c r="J716" s="87"/>
      <c r="K716" s="88"/>
      <c r="L716" s="72"/>
      <c r="M716" s="3"/>
      <c r="N716" s="73"/>
      <c r="O716" s="74">
        <f>IF(G716=0,"",G716/F715)</f>
        <v>1</v>
      </c>
      <c r="P716" s="75">
        <v>62</v>
      </c>
      <c r="Q716" s="76">
        <f t="shared" si="104"/>
        <v>0.98412698412698407</v>
      </c>
      <c r="R716" s="76">
        <f t="shared" si="105"/>
        <v>1.5873015873015928E-2</v>
      </c>
      <c r="T716" s="112"/>
    </row>
    <row r="717" spans="1:20" ht="15.75" customHeight="1">
      <c r="A717" s="64">
        <v>1902</v>
      </c>
      <c r="B717" s="87"/>
      <c r="C717" s="87"/>
      <c r="D717" s="87"/>
      <c r="E717" s="87"/>
      <c r="F717" s="87"/>
      <c r="G717" s="87"/>
      <c r="H717" s="87">
        <v>53</v>
      </c>
      <c r="I717" s="87"/>
      <c r="J717" s="87"/>
      <c r="K717" s="88"/>
      <c r="L717" s="72"/>
      <c r="M717" s="3"/>
      <c r="N717" s="73"/>
      <c r="O717" s="74">
        <f>IF(H717=0,"",H717/G716)</f>
        <v>1</v>
      </c>
      <c r="P717" s="75">
        <v>59</v>
      </c>
      <c r="Q717" s="76">
        <f t="shared" si="104"/>
        <v>0.95161290322580649</v>
      </c>
      <c r="R717" s="76">
        <f t="shared" si="105"/>
        <v>4.8387096774193505E-2</v>
      </c>
      <c r="T717" s="112"/>
    </row>
    <row r="718" spans="1:20" ht="15.75" customHeight="1">
      <c r="A718" s="64">
        <v>2001</v>
      </c>
      <c r="B718" s="87"/>
      <c r="C718" s="87"/>
      <c r="D718" s="87"/>
      <c r="E718" s="87"/>
      <c r="F718" s="87"/>
      <c r="G718" s="87"/>
      <c r="H718" s="87"/>
      <c r="I718" s="87">
        <v>47</v>
      </c>
      <c r="J718" s="87"/>
      <c r="K718" s="88"/>
      <c r="L718" s="72"/>
      <c r="M718" s="3"/>
      <c r="N718" s="73"/>
      <c r="O718" s="74">
        <f>IF(I718=0,"",I718/H717)</f>
        <v>0.8867924528301887</v>
      </c>
      <c r="P718" s="75">
        <v>58</v>
      </c>
      <c r="Q718" s="76">
        <f t="shared" si="104"/>
        <v>0.98305084745762716</v>
      </c>
      <c r="R718" s="76">
        <f t="shared" si="105"/>
        <v>1.6949152542372836E-2</v>
      </c>
      <c r="T718" s="112"/>
    </row>
    <row r="719" spans="1:20" ht="15.75" customHeight="1">
      <c r="A719" s="64">
        <v>2002</v>
      </c>
      <c r="B719" s="87"/>
      <c r="C719" s="87"/>
      <c r="D719" s="87"/>
      <c r="E719" s="87"/>
      <c r="F719" s="87"/>
      <c r="G719" s="87"/>
      <c r="H719" s="87"/>
      <c r="I719" s="87"/>
      <c r="J719" s="87">
        <v>43</v>
      </c>
      <c r="K719" s="88">
        <v>26</v>
      </c>
      <c r="L719" s="72"/>
      <c r="M719" s="3"/>
      <c r="N719" s="73"/>
      <c r="O719" s="78">
        <f>IF(J719=0,"",J719/I718)</f>
        <v>0.91489361702127658</v>
      </c>
      <c r="P719" s="75">
        <v>58</v>
      </c>
      <c r="Q719" s="79">
        <f t="shared" si="104"/>
        <v>1</v>
      </c>
      <c r="R719" s="79">
        <f t="shared" si="105"/>
        <v>0</v>
      </c>
      <c r="T719" s="112"/>
    </row>
    <row r="720" spans="1:20" ht="15.75" customHeight="1">
      <c r="A720" s="64">
        <v>2101</v>
      </c>
      <c r="B720" s="87"/>
      <c r="C720" s="87"/>
      <c r="D720" s="87"/>
      <c r="E720" s="87"/>
      <c r="F720" s="87"/>
      <c r="G720" s="87"/>
      <c r="H720" s="87"/>
      <c r="I720" s="87"/>
      <c r="J720" s="87">
        <v>25</v>
      </c>
      <c r="K720" s="88">
        <v>16</v>
      </c>
      <c r="L720" s="72"/>
      <c r="M720" s="3"/>
      <c r="N720" s="30"/>
      <c r="O720" s="124"/>
      <c r="P720" s="81">
        <v>32</v>
      </c>
      <c r="Q720" s="125"/>
      <c r="R720" s="92"/>
      <c r="T720" s="112"/>
    </row>
    <row r="721" spans="1:20" ht="15.75" customHeight="1">
      <c r="A721" s="64">
        <v>2102</v>
      </c>
      <c r="B721" s="87"/>
      <c r="C721" s="87"/>
      <c r="D721" s="87"/>
      <c r="E721" s="87"/>
      <c r="F721" s="87"/>
      <c r="G721" s="87"/>
      <c r="H721" s="87"/>
      <c r="I721" s="87"/>
      <c r="J721" s="87">
        <v>7</v>
      </c>
      <c r="K721" s="88">
        <v>4</v>
      </c>
      <c r="L721" s="72"/>
      <c r="M721" s="3"/>
      <c r="N721" s="30"/>
      <c r="O721" s="84"/>
      <c r="P721" s="85">
        <v>14</v>
      </c>
      <c r="Q721" s="86"/>
      <c r="R721" s="84"/>
      <c r="T721" s="112"/>
    </row>
    <row r="722" spans="1:20" ht="15.75" customHeight="1">
      <c r="A722" s="64">
        <v>2201</v>
      </c>
      <c r="B722" s="87"/>
      <c r="C722" s="87"/>
      <c r="D722" s="87"/>
      <c r="E722" s="87"/>
      <c r="F722" s="87"/>
      <c r="G722" s="87"/>
      <c r="H722" s="87"/>
      <c r="I722" s="87"/>
      <c r="J722" s="87">
        <v>5</v>
      </c>
      <c r="K722" s="88">
        <v>4</v>
      </c>
      <c r="L722" s="72"/>
      <c r="M722" s="3"/>
      <c r="N722" s="30"/>
      <c r="O722" s="84"/>
      <c r="P722" s="85">
        <v>8</v>
      </c>
      <c r="Q722" s="86"/>
      <c r="R722" s="84"/>
      <c r="T722" s="112"/>
    </row>
    <row r="723" spans="1:20" ht="15.75" customHeight="1">
      <c r="A723" s="64">
        <v>2202</v>
      </c>
      <c r="B723" s="87"/>
      <c r="C723" s="87"/>
      <c r="D723" s="87"/>
      <c r="E723" s="87"/>
      <c r="F723" s="87"/>
      <c r="G723" s="87"/>
      <c r="H723" s="87"/>
      <c r="I723" s="87"/>
      <c r="J723" s="87">
        <v>2</v>
      </c>
      <c r="K723" s="88"/>
      <c r="L723" s="72"/>
      <c r="M723" s="3"/>
      <c r="N723" s="30"/>
      <c r="O723" s="84"/>
      <c r="P723" s="85">
        <v>2</v>
      </c>
      <c r="Q723" s="86"/>
      <c r="R723" s="84"/>
      <c r="T723" s="112"/>
    </row>
    <row r="724" spans="1:20" ht="15.75" customHeight="1">
      <c r="A724" s="64">
        <v>2301</v>
      </c>
      <c r="B724" s="87"/>
      <c r="C724" s="87"/>
      <c r="D724" s="87"/>
      <c r="E724" s="87"/>
      <c r="F724" s="87"/>
      <c r="G724" s="87"/>
      <c r="H724" s="87"/>
      <c r="I724" s="87"/>
      <c r="J724" s="87">
        <v>1</v>
      </c>
      <c r="K724" s="88">
        <v>1</v>
      </c>
      <c r="L724" s="72"/>
      <c r="M724" s="3"/>
      <c r="N724" s="30"/>
      <c r="O724" s="3"/>
      <c r="P724" s="30">
        <v>1</v>
      </c>
      <c r="Q724" s="23"/>
      <c r="R724" s="84"/>
      <c r="T724" s="112"/>
    </row>
    <row r="725" spans="1:20" ht="15.75" customHeight="1">
      <c r="A725" s="64">
        <v>2302</v>
      </c>
      <c r="B725" s="87"/>
      <c r="C725" s="87"/>
      <c r="D725" s="87"/>
      <c r="E725" s="87"/>
      <c r="F725" s="87"/>
      <c r="G725" s="87"/>
      <c r="H725" s="87"/>
      <c r="I725" s="87"/>
      <c r="J725" s="87">
        <v>1</v>
      </c>
      <c r="K725" s="88"/>
      <c r="L725" s="72"/>
      <c r="M725" s="3"/>
      <c r="N725" s="30"/>
      <c r="O725" s="89" t="s">
        <v>83</v>
      </c>
      <c r="P725" s="90">
        <v>42</v>
      </c>
      <c r="Q725" s="120">
        <f>K728</f>
        <v>52</v>
      </c>
      <c r="R725" s="92" t="s">
        <v>11</v>
      </c>
      <c r="T725" s="112"/>
    </row>
    <row r="726" spans="1:20" ht="15.75" customHeight="1">
      <c r="A726" s="64">
        <v>2401</v>
      </c>
      <c r="B726" s="87"/>
      <c r="C726" s="87"/>
      <c r="D726" s="87"/>
      <c r="E726" s="87"/>
      <c r="F726" s="87"/>
      <c r="G726" s="87"/>
      <c r="H726" s="87"/>
      <c r="I726" s="87"/>
      <c r="J726" s="87">
        <v>1</v>
      </c>
      <c r="K726" s="88">
        <v>1</v>
      </c>
      <c r="L726" s="72"/>
      <c r="M726" s="3"/>
      <c r="N726" s="30"/>
      <c r="O726" s="93" t="s">
        <v>85</v>
      </c>
      <c r="P726" s="94">
        <f>IF(P725/B711=0,"",P725/B711)</f>
        <v>0.49411764705882355</v>
      </c>
      <c r="Q726" s="121">
        <f>IF(P725/Q725=0,"",P725/Q725)</f>
        <v>0.80769230769230771</v>
      </c>
      <c r="R726" s="96" t="s">
        <v>86</v>
      </c>
      <c r="T726" s="112"/>
    </row>
    <row r="727" spans="1:20" ht="15.75" customHeight="1">
      <c r="A727" s="64">
        <v>2402</v>
      </c>
      <c r="B727" s="87"/>
      <c r="C727" s="87"/>
      <c r="D727" s="87"/>
      <c r="E727" s="87"/>
      <c r="F727" s="87"/>
      <c r="G727" s="87"/>
      <c r="H727" s="87"/>
      <c r="I727" s="87"/>
      <c r="J727" s="87"/>
      <c r="K727" s="88"/>
      <c r="L727" s="97"/>
      <c r="M727" s="98"/>
      <c r="N727" s="99"/>
      <c r="O727" s="98"/>
      <c r="P727" s="99"/>
      <c r="Q727" s="99"/>
      <c r="R727" s="122"/>
      <c r="T727" s="112"/>
    </row>
    <row r="728" spans="1:20" ht="18" customHeight="1">
      <c r="A728" s="29"/>
      <c r="B728" s="30"/>
      <c r="C728" s="30"/>
      <c r="D728" s="288" t="s">
        <v>111</v>
      </c>
      <c r="E728" s="289"/>
      <c r="F728" s="289"/>
      <c r="G728" s="289"/>
      <c r="H728" s="289"/>
      <c r="I728" s="289"/>
      <c r="J728" s="290"/>
      <c r="K728" s="101">
        <f>SUM(K711:K726)</f>
        <v>52</v>
      </c>
      <c r="L728" s="102">
        <f>IF(K719=0,"",K719/B711)</f>
        <v>0.30588235294117649</v>
      </c>
      <c r="M728" s="102">
        <f>IF(K728=0,"",K728/B711)</f>
        <v>0.61176470588235299</v>
      </c>
      <c r="N728" s="102">
        <f>IF(K719=0,"",M728-L728)</f>
        <v>0.30588235294117649</v>
      </c>
      <c r="O728" s="3"/>
      <c r="P728" s="30"/>
      <c r="Q728" s="23"/>
      <c r="R728" s="3"/>
      <c r="T728" s="112"/>
    </row>
    <row r="729" spans="1:20" ht="14.25" customHeight="1">
      <c r="T729" s="112"/>
    </row>
    <row r="730" spans="1:20" ht="14.25" customHeight="1">
      <c r="T730" s="112"/>
    </row>
    <row r="731" spans="1:20" ht="26.25" customHeight="1">
      <c r="A731" s="2"/>
      <c r="B731" s="296" t="s">
        <v>99</v>
      </c>
      <c r="C731" s="297"/>
      <c r="D731" s="297"/>
      <c r="E731" s="297"/>
      <c r="F731" s="297"/>
      <c r="G731" s="297"/>
      <c r="H731" s="298" t="s">
        <v>113</v>
      </c>
      <c r="I731" s="292"/>
      <c r="J731" s="292"/>
      <c r="K731" s="30"/>
      <c r="L731" s="3"/>
      <c r="M731" s="3"/>
      <c r="N731" s="30"/>
      <c r="O731" s="3"/>
      <c r="P731" s="30"/>
      <c r="Q731" s="30"/>
      <c r="R731" s="30"/>
      <c r="T731" s="112"/>
    </row>
    <row r="732" spans="1:20" ht="20.25" customHeight="1">
      <c r="A732" s="293" t="s">
        <v>10</v>
      </c>
      <c r="B732" s="294" t="s">
        <v>100</v>
      </c>
      <c r="C732" s="289"/>
      <c r="D732" s="289"/>
      <c r="E732" s="289"/>
      <c r="F732" s="289"/>
      <c r="G732" s="289"/>
      <c r="H732" s="289"/>
      <c r="I732" s="289"/>
      <c r="J732" s="290"/>
      <c r="K732" s="310" t="s">
        <v>11</v>
      </c>
      <c r="L732" s="286" t="s">
        <v>3</v>
      </c>
      <c r="M732" s="286" t="s">
        <v>4</v>
      </c>
      <c r="N732" s="284" t="s">
        <v>5</v>
      </c>
      <c r="O732" s="286" t="s">
        <v>6</v>
      </c>
      <c r="P732" s="287" t="s">
        <v>7</v>
      </c>
      <c r="Q732" s="287" t="s">
        <v>8</v>
      </c>
      <c r="R732" s="286" t="s">
        <v>101</v>
      </c>
      <c r="T732" s="112"/>
    </row>
    <row r="733" spans="1:20" ht="15.75" customHeight="1">
      <c r="A733" s="285"/>
      <c r="B733" s="64" t="s">
        <v>102</v>
      </c>
      <c r="C733" s="64" t="s">
        <v>103</v>
      </c>
      <c r="D733" s="64" t="s">
        <v>104</v>
      </c>
      <c r="E733" s="64" t="s">
        <v>105</v>
      </c>
      <c r="F733" s="64" t="s">
        <v>106</v>
      </c>
      <c r="G733" s="64" t="s">
        <v>107</v>
      </c>
      <c r="H733" s="64" t="s">
        <v>108</v>
      </c>
      <c r="I733" s="64" t="s">
        <v>109</v>
      </c>
      <c r="J733" s="64" t="s">
        <v>110</v>
      </c>
      <c r="K733" s="311"/>
      <c r="L733" s="285"/>
      <c r="M733" s="285"/>
      <c r="N733" s="285"/>
      <c r="O733" s="285"/>
      <c r="P733" s="285"/>
      <c r="Q733" s="285"/>
      <c r="R733" s="285"/>
      <c r="T733" s="112"/>
    </row>
    <row r="734" spans="1:20" ht="15.75" customHeight="1">
      <c r="A734" s="64">
        <v>1701</v>
      </c>
      <c r="B734" s="65">
        <v>59</v>
      </c>
      <c r="C734" s="87"/>
      <c r="D734" s="87"/>
      <c r="E734" s="87"/>
      <c r="F734" s="87"/>
      <c r="G734" s="87"/>
      <c r="H734" s="87"/>
      <c r="I734" s="87"/>
      <c r="J734" s="87"/>
      <c r="K734" s="88"/>
      <c r="L734" s="67"/>
      <c r="M734" s="49"/>
      <c r="N734" s="68"/>
      <c r="O734" s="107"/>
      <c r="P734" s="70">
        <f>B734</f>
        <v>59</v>
      </c>
      <c r="Q734" s="108"/>
      <c r="R734" s="107"/>
      <c r="T734" s="112"/>
    </row>
    <row r="735" spans="1:20" ht="15.75" customHeight="1">
      <c r="A735" s="64">
        <v>1702</v>
      </c>
      <c r="B735" s="87"/>
      <c r="C735" s="87">
        <v>48</v>
      </c>
      <c r="D735" s="87"/>
      <c r="E735" s="87"/>
      <c r="F735" s="87"/>
      <c r="G735" s="87"/>
      <c r="H735" s="87"/>
      <c r="I735" s="87"/>
      <c r="J735" s="87"/>
      <c r="K735" s="88"/>
      <c r="L735" s="72"/>
      <c r="M735" s="3"/>
      <c r="N735" s="73"/>
      <c r="O735" s="74">
        <f>IF(C735=0,"",C735/B734)</f>
        <v>0.81355932203389836</v>
      </c>
      <c r="P735" s="75">
        <v>48</v>
      </c>
      <c r="Q735" s="76">
        <f t="shared" ref="Q735:Q742" si="106">IF(P735=0,"",P735/P734)</f>
        <v>0.81355932203389836</v>
      </c>
      <c r="R735" s="76">
        <f t="shared" ref="R735:R742" si="107">IF(P735=0,"",100%-Q735)</f>
        <v>0.18644067796610164</v>
      </c>
      <c r="T735" s="112"/>
    </row>
    <row r="736" spans="1:20" ht="15.75" customHeight="1">
      <c r="A736" s="64">
        <v>1801</v>
      </c>
      <c r="B736" s="87"/>
      <c r="C736" s="87"/>
      <c r="D736" s="87">
        <v>43</v>
      </c>
      <c r="E736" s="87"/>
      <c r="F736" s="87"/>
      <c r="G736" s="87"/>
      <c r="H736" s="87"/>
      <c r="I736" s="87"/>
      <c r="J736" s="87"/>
      <c r="K736" s="88"/>
      <c r="L736" s="72"/>
      <c r="M736" s="3"/>
      <c r="N736" s="73"/>
      <c r="O736" s="74">
        <f>IF(D736=0,"",D736/C735)</f>
        <v>0.89583333333333337</v>
      </c>
      <c r="P736" s="75">
        <v>43</v>
      </c>
      <c r="Q736" s="76">
        <f t="shared" si="106"/>
        <v>0.89583333333333337</v>
      </c>
      <c r="R736" s="76">
        <f t="shared" si="107"/>
        <v>0.10416666666666663</v>
      </c>
      <c r="T736" s="77">
        <f>P736/P734</f>
        <v>0.72881355932203384</v>
      </c>
    </row>
    <row r="737" spans="1:20" ht="15.75" customHeight="1">
      <c r="A737" s="64">
        <v>1802</v>
      </c>
      <c r="B737" s="87"/>
      <c r="C737" s="87"/>
      <c r="D737" s="87"/>
      <c r="E737" s="87">
        <v>40</v>
      </c>
      <c r="F737" s="87"/>
      <c r="G737" s="87"/>
      <c r="H737" s="87"/>
      <c r="I737" s="87"/>
      <c r="J737" s="87"/>
      <c r="K737" s="88"/>
      <c r="L737" s="72"/>
      <c r="M737" s="3"/>
      <c r="N737" s="73"/>
      <c r="O737" s="74">
        <f>IF(E737=0,"",E737/D736)</f>
        <v>0.93023255813953487</v>
      </c>
      <c r="P737" s="75">
        <v>43</v>
      </c>
      <c r="Q737" s="76">
        <f t="shared" si="106"/>
        <v>1</v>
      </c>
      <c r="R737" s="76">
        <f t="shared" si="107"/>
        <v>0</v>
      </c>
      <c r="T737" s="112"/>
    </row>
    <row r="738" spans="1:20" ht="15.75" customHeight="1">
      <c r="A738" s="64">
        <v>1901</v>
      </c>
      <c r="B738" s="87"/>
      <c r="C738" s="87"/>
      <c r="D738" s="87"/>
      <c r="E738" s="87"/>
      <c r="F738" s="87">
        <v>38</v>
      </c>
      <c r="G738" s="87"/>
      <c r="H738" s="87"/>
      <c r="I738" s="87"/>
      <c r="J738" s="87"/>
      <c r="K738" s="88"/>
      <c r="L738" s="72"/>
      <c r="M738" s="3"/>
      <c r="N738" s="73"/>
      <c r="O738" s="74">
        <f>IF(F738=0,"",F738/E737)</f>
        <v>0.95</v>
      </c>
      <c r="P738" s="75">
        <v>42</v>
      </c>
      <c r="Q738" s="76">
        <f t="shared" si="106"/>
        <v>0.97674418604651159</v>
      </c>
      <c r="R738" s="76">
        <f t="shared" si="107"/>
        <v>2.3255813953488413E-2</v>
      </c>
    </row>
    <row r="739" spans="1:20" ht="15.75" customHeight="1">
      <c r="A739" s="64">
        <v>1902</v>
      </c>
      <c r="B739" s="87"/>
      <c r="C739" s="87"/>
      <c r="D739" s="87"/>
      <c r="E739" s="87"/>
      <c r="F739" s="87"/>
      <c r="G739" s="87">
        <v>35</v>
      </c>
      <c r="H739" s="87"/>
      <c r="I739" s="87"/>
      <c r="J739" s="87"/>
      <c r="K739" s="88"/>
      <c r="L739" s="72"/>
      <c r="M739" s="3"/>
      <c r="N739" s="73"/>
      <c r="O739" s="74">
        <f>IF(G739=0,"",G739/F738)</f>
        <v>0.92105263157894735</v>
      </c>
      <c r="P739" s="75">
        <v>41</v>
      </c>
      <c r="Q739" s="76">
        <f t="shared" si="106"/>
        <v>0.97619047619047616</v>
      </c>
      <c r="R739" s="76">
        <f t="shared" si="107"/>
        <v>2.3809523809523836E-2</v>
      </c>
    </row>
    <row r="740" spans="1:20" ht="15.75" customHeight="1">
      <c r="A740" s="64">
        <v>2001</v>
      </c>
      <c r="B740" s="87"/>
      <c r="C740" s="87"/>
      <c r="D740" s="87"/>
      <c r="E740" s="87"/>
      <c r="F740" s="87"/>
      <c r="G740" s="87"/>
      <c r="H740" s="87">
        <v>36</v>
      </c>
      <c r="I740" s="87"/>
      <c r="J740" s="87"/>
      <c r="K740" s="88"/>
      <c r="L740" s="72"/>
      <c r="M740" s="3"/>
      <c r="N740" s="73"/>
      <c r="O740" s="74">
        <f>IF(H740=0,"",H740/G739)</f>
        <v>1.0285714285714285</v>
      </c>
      <c r="P740" s="75">
        <v>40</v>
      </c>
      <c r="Q740" s="76">
        <f t="shared" si="106"/>
        <v>0.97560975609756095</v>
      </c>
      <c r="R740" s="76">
        <f t="shared" si="107"/>
        <v>2.4390243902439046E-2</v>
      </c>
    </row>
    <row r="741" spans="1:20" ht="15.75" customHeight="1">
      <c r="A741" s="64">
        <v>2002</v>
      </c>
      <c r="B741" s="87"/>
      <c r="C741" s="87"/>
      <c r="D741" s="87"/>
      <c r="E741" s="87"/>
      <c r="F741" s="87"/>
      <c r="G741" s="87"/>
      <c r="H741" s="87"/>
      <c r="I741" s="87">
        <v>27</v>
      </c>
      <c r="J741" s="87"/>
      <c r="K741" s="88"/>
      <c r="L741" s="72"/>
      <c r="M741" s="3"/>
      <c r="N741" s="73"/>
      <c r="O741" s="74">
        <f>IF(I741=0,"",I741/H740)</f>
        <v>0.75</v>
      </c>
      <c r="P741" s="75">
        <v>40</v>
      </c>
      <c r="Q741" s="76">
        <f t="shared" si="106"/>
        <v>1</v>
      </c>
      <c r="R741" s="76">
        <f t="shared" si="107"/>
        <v>0</v>
      </c>
    </row>
    <row r="742" spans="1:20" ht="15.75" customHeight="1">
      <c r="A742" s="64">
        <v>2101</v>
      </c>
      <c r="B742" s="87"/>
      <c r="C742" s="87"/>
      <c r="D742" s="87"/>
      <c r="E742" s="87"/>
      <c r="F742" s="87"/>
      <c r="G742" s="87"/>
      <c r="H742" s="87"/>
      <c r="I742" s="87"/>
      <c r="J742" s="87">
        <v>23</v>
      </c>
      <c r="K742" s="88">
        <v>12</v>
      </c>
      <c r="L742" s="72"/>
      <c r="M742" s="3"/>
      <c r="N742" s="73"/>
      <c r="O742" s="78">
        <f>IF(J742=0,"",J742/I741)</f>
        <v>0.85185185185185186</v>
      </c>
      <c r="P742" s="75">
        <v>36</v>
      </c>
      <c r="Q742" s="79">
        <f t="shared" si="106"/>
        <v>0.9</v>
      </c>
      <c r="R742" s="79">
        <f t="shared" si="107"/>
        <v>9.9999999999999978E-2</v>
      </c>
    </row>
    <row r="743" spans="1:20" ht="15.75" customHeight="1">
      <c r="A743" s="64">
        <v>2102</v>
      </c>
      <c r="B743" s="87"/>
      <c r="C743" s="87"/>
      <c r="D743" s="87"/>
      <c r="E743" s="87"/>
      <c r="F743" s="87"/>
      <c r="G743" s="87"/>
      <c r="H743" s="87"/>
      <c r="I743" s="87"/>
      <c r="J743" s="87">
        <v>21</v>
      </c>
      <c r="K743" s="88">
        <v>17</v>
      </c>
      <c r="L743" s="72"/>
      <c r="M743" s="3"/>
      <c r="N743" s="30"/>
      <c r="O743" s="124"/>
      <c r="P743" s="81">
        <v>26</v>
      </c>
      <c r="Q743" s="125"/>
      <c r="R743" s="92"/>
    </row>
    <row r="744" spans="1:20" ht="15.75" customHeight="1">
      <c r="A744" s="64">
        <v>2201</v>
      </c>
      <c r="B744" s="87"/>
      <c r="C744" s="87"/>
      <c r="D744" s="87"/>
      <c r="E744" s="87"/>
      <c r="F744" s="87"/>
      <c r="G744" s="87"/>
      <c r="H744" s="87"/>
      <c r="I744" s="87"/>
      <c r="J744" s="87">
        <v>8</v>
      </c>
      <c r="K744" s="88">
        <v>7</v>
      </c>
      <c r="L744" s="72"/>
      <c r="M744" s="3"/>
      <c r="N744" s="30"/>
      <c r="O744" s="84"/>
      <c r="P744" s="85">
        <v>9</v>
      </c>
      <c r="Q744" s="86"/>
      <c r="R744" s="84"/>
    </row>
    <row r="745" spans="1:20" ht="15.75" customHeight="1">
      <c r="A745" s="64">
        <v>2202</v>
      </c>
      <c r="B745" s="87"/>
      <c r="C745" s="87"/>
      <c r="D745" s="87"/>
      <c r="E745" s="87"/>
      <c r="F745" s="87"/>
      <c r="G745" s="87"/>
      <c r="H745" s="87"/>
      <c r="I745" s="87"/>
      <c r="J745" s="87">
        <v>1</v>
      </c>
      <c r="K745" s="88"/>
      <c r="L745" s="72"/>
      <c r="M745" s="3"/>
      <c r="N745" s="30"/>
      <c r="O745" s="84"/>
      <c r="P745" s="85">
        <v>2</v>
      </c>
      <c r="Q745" s="86"/>
      <c r="R745" s="84"/>
    </row>
    <row r="746" spans="1:20" ht="15.75" customHeight="1">
      <c r="A746" s="64">
        <v>2301</v>
      </c>
      <c r="B746" s="87"/>
      <c r="C746" s="87"/>
      <c r="D746" s="87"/>
      <c r="E746" s="87"/>
      <c r="F746" s="87"/>
      <c r="G746" s="87"/>
      <c r="H746" s="87"/>
      <c r="I746" s="87"/>
      <c r="J746" s="87">
        <v>1</v>
      </c>
      <c r="K746" s="88"/>
      <c r="L746" s="72"/>
      <c r="M746" s="3"/>
      <c r="N746" s="30"/>
      <c r="O746" s="84"/>
      <c r="P746" s="85">
        <v>2</v>
      </c>
      <c r="Q746" s="86"/>
      <c r="R746" s="84"/>
    </row>
    <row r="747" spans="1:20" ht="15.75" customHeight="1">
      <c r="A747" s="64">
        <v>2302</v>
      </c>
      <c r="B747" s="87"/>
      <c r="C747" s="87"/>
      <c r="D747" s="87"/>
      <c r="E747" s="87"/>
      <c r="F747" s="87"/>
      <c r="G747" s="87"/>
      <c r="H747" s="87"/>
      <c r="I747" s="87"/>
      <c r="J747" s="87">
        <v>1</v>
      </c>
      <c r="K747" s="88">
        <v>1</v>
      </c>
      <c r="L747" s="72"/>
      <c r="M747" s="3"/>
      <c r="N747" s="30"/>
      <c r="O747" s="3"/>
      <c r="P747" s="30">
        <v>1</v>
      </c>
      <c r="Q747" s="23"/>
      <c r="R747" s="84"/>
    </row>
    <row r="748" spans="1:20" ht="15.75" customHeight="1">
      <c r="A748" s="64">
        <v>2401</v>
      </c>
      <c r="B748" s="87"/>
      <c r="C748" s="87"/>
      <c r="D748" s="87"/>
      <c r="E748" s="87"/>
      <c r="F748" s="87"/>
      <c r="G748" s="87"/>
      <c r="H748" s="87"/>
      <c r="I748" s="87"/>
      <c r="J748" s="87">
        <v>1</v>
      </c>
      <c r="K748" s="88"/>
      <c r="L748" s="72"/>
      <c r="M748" s="3"/>
      <c r="N748" s="30"/>
      <c r="O748" s="89" t="s">
        <v>83</v>
      </c>
      <c r="P748" s="90">
        <v>31</v>
      </c>
      <c r="Q748" s="120">
        <f>K751</f>
        <v>37</v>
      </c>
      <c r="R748" s="92" t="s">
        <v>11</v>
      </c>
    </row>
    <row r="749" spans="1:20" ht="15.75" customHeight="1">
      <c r="A749" s="64">
        <v>2402</v>
      </c>
      <c r="B749" s="87"/>
      <c r="C749" s="87"/>
      <c r="D749" s="87"/>
      <c r="E749" s="87"/>
      <c r="F749" s="87"/>
      <c r="G749" s="87"/>
      <c r="H749" s="87"/>
      <c r="I749" s="87"/>
      <c r="J749" s="87">
        <v>1</v>
      </c>
      <c r="K749" s="88">
        <v>1</v>
      </c>
      <c r="L749" s="72"/>
      <c r="M749" s="3"/>
      <c r="N749" s="30"/>
      <c r="O749" s="93" t="s">
        <v>85</v>
      </c>
      <c r="P749" s="94">
        <f>IF(P748/B734=0,"",P748/B734)</f>
        <v>0.52542372881355937</v>
      </c>
      <c r="Q749" s="121">
        <f>IF(P748/Q748=0,"",P748/Q748)</f>
        <v>0.83783783783783783</v>
      </c>
      <c r="R749" s="96" t="s">
        <v>86</v>
      </c>
    </row>
    <row r="750" spans="1:20" ht="15.75" customHeight="1">
      <c r="A750" s="64">
        <v>2501</v>
      </c>
      <c r="B750" s="87"/>
      <c r="C750" s="87"/>
      <c r="D750" s="87"/>
      <c r="E750" s="87"/>
      <c r="F750" s="87"/>
      <c r="G750" s="87"/>
      <c r="H750" s="87"/>
      <c r="I750" s="87"/>
      <c r="J750" s="87"/>
      <c r="K750" s="88"/>
      <c r="L750" s="97"/>
      <c r="M750" s="98"/>
      <c r="N750" s="99"/>
      <c r="O750" s="98"/>
      <c r="P750" s="99"/>
      <c r="Q750" s="99"/>
      <c r="R750" s="122"/>
    </row>
    <row r="751" spans="1:20" ht="18" customHeight="1">
      <c r="A751" s="29"/>
      <c r="B751" s="30"/>
      <c r="C751" s="30"/>
      <c r="D751" s="288" t="s">
        <v>111</v>
      </c>
      <c r="E751" s="289"/>
      <c r="F751" s="289"/>
      <c r="G751" s="289"/>
      <c r="H751" s="289"/>
      <c r="I751" s="289"/>
      <c r="J751" s="290"/>
      <c r="K751" s="101">
        <f>SUM(K734:K747)</f>
        <v>37</v>
      </c>
      <c r="L751" s="102">
        <f>IF(K742=0,"",K742/B734)</f>
        <v>0.20338983050847459</v>
      </c>
      <c r="M751" s="102">
        <f>IF(K751=0,"",K751/B734)</f>
        <v>0.6271186440677966</v>
      </c>
      <c r="N751" s="102">
        <f>IF(K742=0,"",M751-L751)</f>
        <v>0.42372881355932202</v>
      </c>
      <c r="O751" s="3"/>
      <c r="P751" s="30"/>
      <c r="Q751" s="23"/>
      <c r="R751" s="3"/>
    </row>
    <row r="752" spans="1:20" ht="12.75" customHeight="1">
      <c r="L752" s="3"/>
      <c r="M752" s="3"/>
      <c r="O752" s="3"/>
    </row>
    <row r="753" spans="1:22" ht="12.75" customHeight="1">
      <c r="L753" s="3"/>
      <c r="M753" s="3"/>
      <c r="O753" s="3"/>
    </row>
    <row r="754" spans="1:22" ht="26.25" customHeight="1">
      <c r="A754" s="2"/>
      <c r="B754" s="291" t="s">
        <v>99</v>
      </c>
      <c r="C754" s="292"/>
      <c r="D754" s="292"/>
      <c r="E754" s="292"/>
      <c r="F754" s="292"/>
      <c r="G754" s="292"/>
      <c r="H754" s="292"/>
      <c r="I754" s="292"/>
      <c r="J754" s="292"/>
      <c r="K754" s="60" t="s">
        <v>114</v>
      </c>
      <c r="L754" s="60"/>
      <c r="M754" s="60"/>
      <c r="N754" s="30"/>
      <c r="O754" s="3"/>
      <c r="P754" s="30"/>
      <c r="Q754" s="30"/>
      <c r="R754" s="30"/>
      <c r="V754" s="253">
        <f>AVERAGE(P749,P772)</f>
        <v>0.46937853107344635</v>
      </c>
    </row>
    <row r="755" spans="1:22" ht="20.25" customHeight="1">
      <c r="A755" s="293" t="s">
        <v>10</v>
      </c>
      <c r="B755" s="294" t="s">
        <v>100</v>
      </c>
      <c r="C755" s="289"/>
      <c r="D755" s="289"/>
      <c r="E755" s="289"/>
      <c r="F755" s="289"/>
      <c r="G755" s="289"/>
      <c r="H755" s="289"/>
      <c r="I755" s="289"/>
      <c r="J755" s="290"/>
      <c r="K755" s="310" t="s">
        <v>11</v>
      </c>
      <c r="L755" s="286" t="s">
        <v>3</v>
      </c>
      <c r="M755" s="286" t="s">
        <v>4</v>
      </c>
      <c r="N755" s="284" t="s">
        <v>5</v>
      </c>
      <c r="O755" s="286" t="s">
        <v>6</v>
      </c>
      <c r="P755" s="287" t="s">
        <v>7</v>
      </c>
      <c r="Q755" s="287" t="s">
        <v>8</v>
      </c>
      <c r="R755" s="286" t="s">
        <v>101</v>
      </c>
    </row>
    <row r="756" spans="1:22" ht="15.75" customHeight="1">
      <c r="A756" s="285"/>
      <c r="B756" s="64" t="s">
        <v>102</v>
      </c>
      <c r="C756" s="64" t="s">
        <v>103</v>
      </c>
      <c r="D756" s="64" t="s">
        <v>104</v>
      </c>
      <c r="E756" s="64" t="s">
        <v>105</v>
      </c>
      <c r="F756" s="64" t="s">
        <v>106</v>
      </c>
      <c r="G756" s="64" t="s">
        <v>107</v>
      </c>
      <c r="H756" s="64" t="s">
        <v>108</v>
      </c>
      <c r="I756" s="64" t="s">
        <v>109</v>
      </c>
      <c r="J756" s="64" t="s">
        <v>110</v>
      </c>
      <c r="K756" s="311"/>
      <c r="L756" s="285"/>
      <c r="M756" s="285"/>
      <c r="N756" s="285"/>
      <c r="O756" s="285"/>
      <c r="P756" s="285"/>
      <c r="Q756" s="285"/>
      <c r="R756" s="285"/>
    </row>
    <row r="757" spans="1:22" ht="15.75" customHeight="1">
      <c r="A757" s="64">
        <v>1702</v>
      </c>
      <c r="B757" s="65">
        <v>75</v>
      </c>
      <c r="C757" s="87"/>
      <c r="D757" s="87"/>
      <c r="E757" s="87"/>
      <c r="F757" s="87"/>
      <c r="G757" s="87"/>
      <c r="H757" s="87"/>
      <c r="I757" s="87"/>
      <c r="J757" s="87"/>
      <c r="K757" s="88"/>
      <c r="L757" s="67"/>
      <c r="M757" s="49"/>
      <c r="N757" s="68"/>
      <c r="O757" s="107"/>
      <c r="P757" s="70">
        <f>B757</f>
        <v>75</v>
      </c>
      <c r="Q757" s="108"/>
      <c r="R757" s="107"/>
    </row>
    <row r="758" spans="1:22" ht="15.75" customHeight="1">
      <c r="A758" s="64">
        <v>1801</v>
      </c>
      <c r="B758" s="87"/>
      <c r="C758" s="87">
        <v>56</v>
      </c>
      <c r="D758" s="87"/>
      <c r="E758" s="87"/>
      <c r="F758" s="87"/>
      <c r="G758" s="87"/>
      <c r="H758" s="87"/>
      <c r="I758" s="87"/>
      <c r="J758" s="87"/>
      <c r="K758" s="88"/>
      <c r="L758" s="72"/>
      <c r="M758" s="3"/>
      <c r="N758" s="73"/>
      <c r="O758" s="74">
        <f>IF(C758=0,"",C758/B757)</f>
        <v>0.7466666666666667</v>
      </c>
      <c r="P758" s="75">
        <v>56</v>
      </c>
      <c r="Q758" s="76">
        <f t="shared" ref="Q758:Q765" si="108">IF(P758=0,"",P758/P757)</f>
        <v>0.7466666666666667</v>
      </c>
      <c r="R758" s="76">
        <f t="shared" ref="R758:R765" si="109">IF(P758=0,"",100%-Q758)</f>
        <v>0.2533333333333333</v>
      </c>
    </row>
    <row r="759" spans="1:22" ht="15.75" customHeight="1">
      <c r="A759" s="64">
        <v>1802</v>
      </c>
      <c r="B759" s="87"/>
      <c r="C759" s="87"/>
      <c r="D759" s="87">
        <v>50</v>
      </c>
      <c r="E759" s="87"/>
      <c r="F759" s="87"/>
      <c r="G759" s="87"/>
      <c r="H759" s="87"/>
      <c r="I759" s="87"/>
      <c r="J759" s="87"/>
      <c r="K759" s="88"/>
      <c r="L759" s="72"/>
      <c r="M759" s="3"/>
      <c r="N759" s="73"/>
      <c r="O759" s="74">
        <f>IF(D759=0,"",D759/C758)</f>
        <v>0.8928571428571429</v>
      </c>
      <c r="P759" s="75">
        <v>52</v>
      </c>
      <c r="Q759" s="76">
        <f t="shared" si="108"/>
        <v>0.9285714285714286</v>
      </c>
      <c r="R759" s="76">
        <f t="shared" si="109"/>
        <v>7.1428571428571397E-2</v>
      </c>
      <c r="S759" s="8">
        <f>P759/P757</f>
        <v>0.69333333333333336</v>
      </c>
    </row>
    <row r="760" spans="1:22" ht="15.75" customHeight="1">
      <c r="A760" s="64">
        <v>1901</v>
      </c>
      <c r="B760" s="87"/>
      <c r="C760" s="87"/>
      <c r="D760" s="87"/>
      <c r="E760" s="87">
        <v>41</v>
      </c>
      <c r="F760" s="87"/>
      <c r="G760" s="87"/>
      <c r="H760" s="87"/>
      <c r="I760" s="87"/>
      <c r="J760" s="87"/>
      <c r="K760" s="88"/>
      <c r="L760" s="72"/>
      <c r="M760" s="3"/>
      <c r="N760" s="73"/>
      <c r="O760" s="74">
        <f>IF(E760=0,"",E760/D759)</f>
        <v>0.82</v>
      </c>
      <c r="P760" s="75">
        <v>51</v>
      </c>
      <c r="Q760" s="76">
        <f t="shared" si="108"/>
        <v>0.98076923076923073</v>
      </c>
      <c r="R760" s="76">
        <f t="shared" si="109"/>
        <v>1.9230769230769273E-2</v>
      </c>
    </row>
    <row r="761" spans="1:22" ht="15.75" customHeight="1">
      <c r="A761" s="64">
        <v>1902</v>
      </c>
      <c r="B761" s="87"/>
      <c r="C761" s="87"/>
      <c r="D761" s="87"/>
      <c r="E761" s="87"/>
      <c r="F761" s="87">
        <v>39</v>
      </c>
      <c r="G761" s="87"/>
      <c r="H761" s="87"/>
      <c r="I761" s="87"/>
      <c r="J761" s="87"/>
      <c r="K761" s="88"/>
      <c r="L761" s="72"/>
      <c r="M761" s="3"/>
      <c r="N761" s="73"/>
      <c r="O761" s="74">
        <f>IF(F761=0,"",F761/E760)</f>
        <v>0.95121951219512191</v>
      </c>
      <c r="P761" s="75">
        <v>50</v>
      </c>
      <c r="Q761" s="76">
        <f t="shared" si="108"/>
        <v>0.98039215686274506</v>
      </c>
      <c r="R761" s="76">
        <f t="shared" si="109"/>
        <v>1.9607843137254943E-2</v>
      </c>
    </row>
    <row r="762" spans="1:22" ht="15.75" customHeight="1">
      <c r="A762" s="64">
        <v>2001</v>
      </c>
      <c r="B762" s="87"/>
      <c r="C762" s="87"/>
      <c r="D762" s="87"/>
      <c r="E762" s="87"/>
      <c r="F762" s="87"/>
      <c r="G762" s="87">
        <v>39</v>
      </c>
      <c r="H762" s="87"/>
      <c r="I762" s="87"/>
      <c r="J762" s="87"/>
      <c r="K762" s="88"/>
      <c r="L762" s="72"/>
      <c r="M762" s="3"/>
      <c r="N762" s="73"/>
      <c r="O762" s="74">
        <f>IF(G762=0,"",G762/F761)</f>
        <v>1</v>
      </c>
      <c r="P762" s="75">
        <v>48</v>
      </c>
      <c r="Q762" s="76">
        <f t="shared" si="108"/>
        <v>0.96</v>
      </c>
      <c r="R762" s="76">
        <f t="shared" si="109"/>
        <v>4.0000000000000036E-2</v>
      </c>
    </row>
    <row r="763" spans="1:22" ht="15.75" customHeight="1">
      <c r="A763" s="64">
        <v>2002</v>
      </c>
      <c r="B763" s="87"/>
      <c r="C763" s="87"/>
      <c r="D763" s="87"/>
      <c r="E763" s="87"/>
      <c r="F763" s="87"/>
      <c r="G763" s="87"/>
      <c r="H763" s="87">
        <v>39</v>
      </c>
      <c r="I763" s="87"/>
      <c r="J763" s="87"/>
      <c r="K763" s="88"/>
      <c r="L763" s="72"/>
      <c r="M763" s="3"/>
      <c r="N763" s="73"/>
      <c r="O763" s="74">
        <f>IF(H763=0,"",H763/G762)</f>
        <v>1</v>
      </c>
      <c r="P763" s="75">
        <v>48</v>
      </c>
      <c r="Q763" s="76">
        <f t="shared" si="108"/>
        <v>1</v>
      </c>
      <c r="R763" s="76">
        <f t="shared" si="109"/>
        <v>0</v>
      </c>
    </row>
    <row r="764" spans="1:22" ht="15.75" customHeight="1">
      <c r="A764" s="64">
        <v>2101</v>
      </c>
      <c r="B764" s="87"/>
      <c r="C764" s="87"/>
      <c r="D764" s="87"/>
      <c r="E764" s="87"/>
      <c r="F764" s="87"/>
      <c r="G764" s="87"/>
      <c r="H764" s="87"/>
      <c r="I764" s="87">
        <v>22</v>
      </c>
      <c r="J764" s="87"/>
      <c r="K764" s="88"/>
      <c r="L764" s="72"/>
      <c r="M764" s="3"/>
      <c r="N764" s="73"/>
      <c r="O764" s="74">
        <f>IF(I764=0,"",I764/H763)</f>
        <v>0.5641025641025641</v>
      </c>
      <c r="P764" s="75">
        <v>47</v>
      </c>
      <c r="Q764" s="76">
        <f t="shared" si="108"/>
        <v>0.97916666666666663</v>
      </c>
      <c r="R764" s="76">
        <f t="shared" si="109"/>
        <v>2.083333333333337E-2</v>
      </c>
    </row>
    <row r="765" spans="1:22" ht="15.75" customHeight="1">
      <c r="A765" s="64">
        <v>2102</v>
      </c>
      <c r="B765" s="87"/>
      <c r="C765" s="87"/>
      <c r="D765" s="87"/>
      <c r="E765" s="87"/>
      <c r="F765" s="87"/>
      <c r="G765" s="87"/>
      <c r="H765" s="87"/>
      <c r="I765" s="87"/>
      <c r="J765" s="87">
        <v>21</v>
      </c>
      <c r="K765" s="88">
        <v>15</v>
      </c>
      <c r="L765" s="72"/>
      <c r="M765" s="3"/>
      <c r="N765" s="73"/>
      <c r="O765" s="78">
        <f>IF(J765=0,"",J765/I764)</f>
        <v>0.95454545454545459</v>
      </c>
      <c r="P765" s="75">
        <v>47</v>
      </c>
      <c r="Q765" s="79">
        <f t="shared" si="108"/>
        <v>1</v>
      </c>
      <c r="R765" s="79">
        <f t="shared" si="109"/>
        <v>0</v>
      </c>
    </row>
    <row r="766" spans="1:22" ht="15.75" customHeight="1">
      <c r="A766" s="64">
        <v>2201</v>
      </c>
      <c r="B766" s="87"/>
      <c r="C766" s="87"/>
      <c r="D766" s="87"/>
      <c r="E766" s="87"/>
      <c r="F766" s="87"/>
      <c r="G766" s="87"/>
      <c r="H766" s="87"/>
      <c r="I766" s="87"/>
      <c r="J766" s="87">
        <v>22</v>
      </c>
      <c r="K766" s="88">
        <v>14</v>
      </c>
      <c r="L766" s="72"/>
      <c r="M766" s="3"/>
      <c r="N766" s="30"/>
      <c r="O766" s="80"/>
      <c r="P766" s="81">
        <v>30</v>
      </c>
      <c r="Q766" s="82"/>
      <c r="R766" s="83"/>
    </row>
    <row r="767" spans="1:22" ht="15.75" customHeight="1">
      <c r="A767" s="64">
        <v>2202</v>
      </c>
      <c r="B767" s="87"/>
      <c r="C767" s="87"/>
      <c r="D767" s="87"/>
      <c r="E767" s="87"/>
      <c r="F767" s="87"/>
      <c r="G767" s="87"/>
      <c r="H767" s="87"/>
      <c r="I767" s="87"/>
      <c r="J767" s="87">
        <v>10</v>
      </c>
      <c r="K767" s="126">
        <v>9</v>
      </c>
      <c r="L767" s="72"/>
      <c r="M767" s="3"/>
      <c r="N767" s="30"/>
      <c r="O767" s="84"/>
      <c r="P767" s="85">
        <v>13</v>
      </c>
      <c r="Q767" s="86"/>
      <c r="R767" s="84"/>
    </row>
    <row r="768" spans="1:22" ht="15.75" customHeight="1">
      <c r="A768" s="64">
        <v>2301</v>
      </c>
      <c r="B768" s="87"/>
      <c r="C768" s="87"/>
      <c r="D768" s="87"/>
      <c r="E768" s="87"/>
      <c r="F768" s="87"/>
      <c r="G768" s="87"/>
      <c r="H768" s="87"/>
      <c r="I768" s="87"/>
      <c r="J768" s="87">
        <v>3</v>
      </c>
      <c r="K768" s="88">
        <v>3</v>
      </c>
      <c r="L768" s="72"/>
      <c r="M768" s="3"/>
      <c r="N768" s="30"/>
      <c r="O768" s="84"/>
      <c r="P768" s="85">
        <v>3</v>
      </c>
      <c r="Q768" s="86"/>
      <c r="R768" s="84"/>
    </row>
    <row r="769" spans="1:19" ht="15.75" customHeight="1">
      <c r="A769" s="64">
        <v>2302</v>
      </c>
      <c r="B769" s="87"/>
      <c r="C769" s="87"/>
      <c r="D769" s="87"/>
      <c r="E769" s="87"/>
      <c r="F769" s="87"/>
      <c r="G769" s="87"/>
      <c r="H769" s="87"/>
      <c r="I769" s="87"/>
      <c r="J769" s="87">
        <v>1</v>
      </c>
      <c r="K769" s="88">
        <v>1</v>
      </c>
      <c r="L769" s="72"/>
      <c r="M769" s="3"/>
      <c r="N769" s="30"/>
      <c r="O769" s="84"/>
      <c r="P769" s="85">
        <v>1</v>
      </c>
      <c r="Q769" s="86"/>
      <c r="R769" s="84"/>
    </row>
    <row r="770" spans="1:19" ht="15.75" customHeight="1">
      <c r="A770" s="64">
        <v>2401</v>
      </c>
      <c r="B770" s="87"/>
      <c r="C770" s="87"/>
      <c r="D770" s="87"/>
      <c r="E770" s="87"/>
      <c r="F770" s="87"/>
      <c r="G770" s="87"/>
      <c r="H770" s="87"/>
      <c r="I770" s="87"/>
      <c r="J770" s="87"/>
      <c r="K770" s="88"/>
      <c r="L770" s="72"/>
      <c r="M770" s="3"/>
      <c r="N770" s="30"/>
      <c r="O770" s="3"/>
      <c r="P770" s="30"/>
      <c r="Q770" s="23"/>
      <c r="R770" s="84"/>
    </row>
    <row r="771" spans="1:19" ht="15.75" customHeight="1">
      <c r="A771" s="64">
        <v>2402</v>
      </c>
      <c r="B771" s="87"/>
      <c r="C771" s="87"/>
      <c r="D771" s="87"/>
      <c r="E771" s="87"/>
      <c r="F771" s="87"/>
      <c r="G771" s="87"/>
      <c r="H771" s="87"/>
      <c r="I771" s="87"/>
      <c r="J771" s="87"/>
      <c r="K771" s="88"/>
      <c r="L771" s="72"/>
      <c r="M771" s="3"/>
      <c r="N771" s="30"/>
      <c r="O771" s="89" t="s">
        <v>83</v>
      </c>
      <c r="P771" s="90">
        <v>31</v>
      </c>
      <c r="Q771" s="120">
        <f>K774</f>
        <v>42</v>
      </c>
      <c r="R771" s="92" t="s">
        <v>11</v>
      </c>
    </row>
    <row r="772" spans="1:19" ht="15.75" customHeight="1">
      <c r="A772" s="64">
        <v>2501</v>
      </c>
      <c r="B772" s="87"/>
      <c r="C772" s="87"/>
      <c r="D772" s="87"/>
      <c r="E772" s="87"/>
      <c r="F772" s="87"/>
      <c r="G772" s="87"/>
      <c r="H772" s="87"/>
      <c r="I772" s="87"/>
      <c r="J772" s="87"/>
      <c r="K772" s="88"/>
      <c r="L772" s="72"/>
      <c r="M772" s="3"/>
      <c r="N772" s="30"/>
      <c r="O772" s="93" t="s">
        <v>85</v>
      </c>
      <c r="P772" s="94">
        <f>IF(P771/B757=0,"",P771/B757)</f>
        <v>0.41333333333333333</v>
      </c>
      <c r="Q772" s="121">
        <f>IF(P771/Q771=0,"",P771/Q771)</f>
        <v>0.73809523809523814</v>
      </c>
      <c r="R772" s="96" t="s">
        <v>86</v>
      </c>
    </row>
    <row r="773" spans="1:19" ht="15.75" customHeight="1">
      <c r="A773" s="64">
        <v>2502</v>
      </c>
      <c r="B773" s="87"/>
      <c r="C773" s="87"/>
      <c r="D773" s="87"/>
      <c r="E773" s="87"/>
      <c r="F773" s="87"/>
      <c r="G773" s="87"/>
      <c r="H773" s="87"/>
      <c r="I773" s="87"/>
      <c r="J773" s="87"/>
      <c r="K773" s="88"/>
      <c r="L773" s="97"/>
      <c r="M773" s="98"/>
      <c r="N773" s="99"/>
      <c r="O773" s="98"/>
      <c r="P773" s="99"/>
      <c r="Q773" s="99"/>
      <c r="R773" s="122"/>
    </row>
    <row r="774" spans="1:19" ht="18" customHeight="1">
      <c r="A774" s="29"/>
      <c r="B774" s="30"/>
      <c r="C774" s="30"/>
      <c r="D774" s="288" t="s">
        <v>111</v>
      </c>
      <c r="E774" s="289"/>
      <c r="F774" s="289"/>
      <c r="G774" s="289"/>
      <c r="H774" s="289"/>
      <c r="I774" s="289"/>
      <c r="J774" s="290"/>
      <c r="K774" s="101">
        <f>SUM(K757:K770)</f>
        <v>42</v>
      </c>
      <c r="L774" s="102">
        <f>IF(K765=0,"",K765/B757)</f>
        <v>0.2</v>
      </c>
      <c r="M774" s="102">
        <f>IF(K774=0,"",K774/B757)</f>
        <v>0.56000000000000005</v>
      </c>
      <c r="N774" s="102">
        <f>IF(K765=0,"",M774-L774)</f>
        <v>0.36000000000000004</v>
      </c>
      <c r="O774" s="3"/>
      <c r="P774" s="30"/>
      <c r="Q774" s="23"/>
      <c r="R774" s="3"/>
    </row>
    <row r="775" spans="1:19" ht="12.75" customHeight="1">
      <c r="L775" s="3"/>
      <c r="M775" s="3"/>
      <c r="O775" s="3"/>
    </row>
    <row r="776" spans="1:19" ht="12.75" customHeight="1">
      <c r="L776" s="3"/>
      <c r="M776" s="3"/>
      <c r="O776" s="3"/>
    </row>
    <row r="777" spans="1:19" ht="26.25" customHeight="1">
      <c r="A777" s="2"/>
      <c r="B777" s="291" t="s">
        <v>99</v>
      </c>
      <c r="C777" s="292"/>
      <c r="D777" s="292"/>
      <c r="E777" s="292"/>
      <c r="F777" s="292"/>
      <c r="G777" s="292"/>
      <c r="H777" s="292"/>
      <c r="I777" s="292"/>
      <c r="J777" s="292"/>
      <c r="K777" s="60" t="s">
        <v>115</v>
      </c>
      <c r="L777" s="60"/>
      <c r="M777" s="60"/>
      <c r="N777" s="30"/>
      <c r="O777" s="3"/>
      <c r="P777" s="30"/>
      <c r="Q777" s="30"/>
      <c r="R777" s="30"/>
    </row>
    <row r="778" spans="1:19" ht="20.25" customHeight="1">
      <c r="A778" s="293" t="s">
        <v>10</v>
      </c>
      <c r="B778" s="294" t="s">
        <v>100</v>
      </c>
      <c r="C778" s="289"/>
      <c r="D778" s="289"/>
      <c r="E778" s="289"/>
      <c r="F778" s="289"/>
      <c r="G778" s="289"/>
      <c r="H778" s="289"/>
      <c r="I778" s="289"/>
      <c r="J778" s="290"/>
      <c r="K778" s="310" t="s">
        <v>11</v>
      </c>
      <c r="L778" s="286" t="s">
        <v>3</v>
      </c>
      <c r="M778" s="286" t="s">
        <v>4</v>
      </c>
      <c r="N778" s="284" t="s">
        <v>5</v>
      </c>
      <c r="O778" s="286" t="s">
        <v>6</v>
      </c>
      <c r="P778" s="287" t="s">
        <v>7</v>
      </c>
      <c r="Q778" s="287" t="s">
        <v>8</v>
      </c>
      <c r="R778" s="286" t="s">
        <v>101</v>
      </c>
    </row>
    <row r="779" spans="1:19" ht="15.75" customHeight="1">
      <c r="A779" s="285"/>
      <c r="B779" s="64" t="s">
        <v>102</v>
      </c>
      <c r="C779" s="64" t="s">
        <v>103</v>
      </c>
      <c r="D779" s="64" t="s">
        <v>104</v>
      </c>
      <c r="E779" s="64" t="s">
        <v>105</v>
      </c>
      <c r="F779" s="64" t="s">
        <v>106</v>
      </c>
      <c r="G779" s="64" t="s">
        <v>107</v>
      </c>
      <c r="H779" s="64" t="s">
        <v>108</v>
      </c>
      <c r="I779" s="64" t="s">
        <v>109</v>
      </c>
      <c r="J779" s="64" t="s">
        <v>110</v>
      </c>
      <c r="K779" s="311"/>
      <c r="L779" s="285"/>
      <c r="M779" s="285"/>
      <c r="N779" s="285"/>
      <c r="O779" s="285"/>
      <c r="P779" s="285"/>
      <c r="Q779" s="285"/>
      <c r="R779" s="285"/>
    </row>
    <row r="780" spans="1:19" ht="15.75" customHeight="1">
      <c r="A780" s="64">
        <v>1801</v>
      </c>
      <c r="B780" s="65">
        <v>58</v>
      </c>
      <c r="C780" s="87"/>
      <c r="D780" s="87"/>
      <c r="E780" s="87"/>
      <c r="F780" s="87"/>
      <c r="G780" s="87"/>
      <c r="H780" s="87"/>
      <c r="I780" s="87"/>
      <c r="J780" s="87"/>
      <c r="K780" s="88"/>
      <c r="L780" s="67"/>
      <c r="M780" s="49"/>
      <c r="N780" s="68"/>
      <c r="O780" s="107"/>
      <c r="P780" s="70">
        <f>B780</f>
        <v>58</v>
      </c>
      <c r="Q780" s="108"/>
      <c r="R780" s="107"/>
    </row>
    <row r="781" spans="1:19" ht="15.75" customHeight="1">
      <c r="A781" s="64">
        <v>1802</v>
      </c>
      <c r="B781" s="87"/>
      <c r="C781" s="87">
        <v>41</v>
      </c>
      <c r="D781" s="87"/>
      <c r="E781" s="87"/>
      <c r="F781" s="87"/>
      <c r="G781" s="87"/>
      <c r="H781" s="87"/>
      <c r="I781" s="87"/>
      <c r="J781" s="87"/>
      <c r="K781" s="88"/>
      <c r="L781" s="72"/>
      <c r="M781" s="3"/>
      <c r="N781" s="73"/>
      <c r="O781" s="127">
        <f>IF(C781=0,"",C781/B780)</f>
        <v>0.7068965517241379</v>
      </c>
      <c r="P781" s="75">
        <v>41</v>
      </c>
      <c r="Q781" s="128">
        <f t="shared" ref="Q781:Q788" si="110">IF(P781=0,"",P781/P780)</f>
        <v>0.7068965517241379</v>
      </c>
      <c r="R781" s="128">
        <f t="shared" ref="R781:R788" si="111">IF(P781=0,"",100%-Q781)</f>
        <v>0.2931034482758621</v>
      </c>
    </row>
    <row r="782" spans="1:19" ht="15.75" customHeight="1">
      <c r="A782" s="64">
        <v>1901</v>
      </c>
      <c r="B782" s="87"/>
      <c r="C782" s="87"/>
      <c r="D782" s="87">
        <v>39</v>
      </c>
      <c r="E782" s="87"/>
      <c r="F782" s="87"/>
      <c r="G782" s="87"/>
      <c r="H782" s="87"/>
      <c r="I782" s="87"/>
      <c r="J782" s="87"/>
      <c r="K782" s="88"/>
      <c r="L782" s="72"/>
      <c r="M782" s="3"/>
      <c r="N782" s="73"/>
      <c r="O782" s="127">
        <f>IF(D782=0,"",D782/C781)</f>
        <v>0.95121951219512191</v>
      </c>
      <c r="P782" s="75">
        <v>40</v>
      </c>
      <c r="Q782" s="128">
        <f t="shared" si="110"/>
        <v>0.97560975609756095</v>
      </c>
      <c r="R782" s="128">
        <f t="shared" si="111"/>
        <v>2.4390243902439046E-2</v>
      </c>
      <c r="S782" s="8">
        <f>P782/P780</f>
        <v>0.68965517241379315</v>
      </c>
    </row>
    <row r="783" spans="1:19" ht="15.75" customHeight="1">
      <c r="A783" s="64">
        <v>1902</v>
      </c>
      <c r="B783" s="87"/>
      <c r="C783" s="87"/>
      <c r="D783" s="87"/>
      <c r="E783" s="87">
        <v>33</v>
      </c>
      <c r="F783" s="87"/>
      <c r="G783" s="87"/>
      <c r="H783" s="87"/>
      <c r="I783" s="87"/>
      <c r="J783" s="87"/>
      <c r="K783" s="88"/>
      <c r="L783" s="72"/>
      <c r="M783" s="3"/>
      <c r="N783" s="73"/>
      <c r="O783" s="127">
        <f>IF(E783=0,"",E783/D782)</f>
        <v>0.84615384615384615</v>
      </c>
      <c r="P783" s="75">
        <v>39</v>
      </c>
      <c r="Q783" s="128">
        <f t="shared" si="110"/>
        <v>0.97499999999999998</v>
      </c>
      <c r="R783" s="128">
        <f t="shared" si="111"/>
        <v>2.5000000000000022E-2</v>
      </c>
    </row>
    <row r="784" spans="1:19" ht="15.75" customHeight="1">
      <c r="A784" s="64">
        <v>2001</v>
      </c>
      <c r="B784" s="87"/>
      <c r="C784" s="87"/>
      <c r="D784" s="87"/>
      <c r="E784" s="87"/>
      <c r="F784" s="87">
        <v>33</v>
      </c>
      <c r="G784" s="87"/>
      <c r="H784" s="87"/>
      <c r="I784" s="87"/>
      <c r="J784" s="87"/>
      <c r="K784" s="88"/>
      <c r="L784" s="72"/>
      <c r="M784" s="3"/>
      <c r="N784" s="73"/>
      <c r="O784" s="127">
        <f>IF(F784=0,"",F784/E783)</f>
        <v>1</v>
      </c>
      <c r="P784" s="75">
        <v>39</v>
      </c>
      <c r="Q784" s="128">
        <f t="shared" si="110"/>
        <v>1</v>
      </c>
      <c r="R784" s="128">
        <f t="shared" si="111"/>
        <v>0</v>
      </c>
    </row>
    <row r="785" spans="1:24" ht="15.75" customHeight="1">
      <c r="A785" s="64">
        <v>2002</v>
      </c>
      <c r="B785" s="87"/>
      <c r="C785" s="87"/>
      <c r="D785" s="87"/>
      <c r="E785" s="87"/>
      <c r="F785" s="87"/>
      <c r="G785" s="87">
        <v>33</v>
      </c>
      <c r="H785" s="87"/>
      <c r="I785" s="87"/>
      <c r="J785" s="87"/>
      <c r="K785" s="88"/>
      <c r="L785" s="72"/>
      <c r="M785" s="3"/>
      <c r="N785" s="73"/>
      <c r="O785" s="127">
        <f>IF(G785=0,"",G785/F784)</f>
        <v>1</v>
      </c>
      <c r="P785" s="75">
        <v>38</v>
      </c>
      <c r="Q785" s="128">
        <f t="shared" si="110"/>
        <v>0.97435897435897434</v>
      </c>
      <c r="R785" s="128">
        <f t="shared" si="111"/>
        <v>2.5641025641025661E-2</v>
      </c>
    </row>
    <row r="786" spans="1:24" ht="15.75" customHeight="1">
      <c r="A786" s="64">
        <v>2101</v>
      </c>
      <c r="B786" s="87"/>
      <c r="C786" s="87"/>
      <c r="D786" s="87"/>
      <c r="E786" s="87"/>
      <c r="F786" s="87"/>
      <c r="G786" s="87"/>
      <c r="H786" s="87">
        <v>33</v>
      </c>
      <c r="I786" s="87"/>
      <c r="J786" s="87"/>
      <c r="K786" s="88"/>
      <c r="L786" s="72"/>
      <c r="M786" s="3"/>
      <c r="N786" s="73"/>
      <c r="O786" s="127">
        <f>IF(H786=0,"",H786/G785)</f>
        <v>1</v>
      </c>
      <c r="P786" s="75">
        <v>38</v>
      </c>
      <c r="Q786" s="128">
        <f t="shared" si="110"/>
        <v>1</v>
      </c>
      <c r="R786" s="128">
        <f t="shared" si="111"/>
        <v>0</v>
      </c>
    </row>
    <row r="787" spans="1:24" ht="15.75" customHeight="1">
      <c r="A787" s="64">
        <v>2102</v>
      </c>
      <c r="B787" s="87"/>
      <c r="C787" s="87"/>
      <c r="D787" s="87"/>
      <c r="E787" s="87"/>
      <c r="F787" s="87"/>
      <c r="G787" s="87"/>
      <c r="H787" s="87"/>
      <c r="I787" s="87">
        <v>23</v>
      </c>
      <c r="J787" s="87"/>
      <c r="K787" s="88"/>
      <c r="L787" s="72"/>
      <c r="M787" s="3"/>
      <c r="N787" s="73"/>
      <c r="O787" s="127">
        <f>IF(I787=0,"",I787/H786)</f>
        <v>0.69696969696969702</v>
      </c>
      <c r="P787" s="75">
        <v>38</v>
      </c>
      <c r="Q787" s="128">
        <f t="shared" si="110"/>
        <v>1</v>
      </c>
      <c r="R787" s="128">
        <f t="shared" si="111"/>
        <v>0</v>
      </c>
    </row>
    <row r="788" spans="1:24" ht="15.75" customHeight="1">
      <c r="A788" s="64">
        <v>2201</v>
      </c>
      <c r="B788" s="87"/>
      <c r="C788" s="87"/>
      <c r="D788" s="87"/>
      <c r="E788" s="87"/>
      <c r="F788" s="87"/>
      <c r="G788" s="87"/>
      <c r="H788" s="87"/>
      <c r="I788" s="87"/>
      <c r="J788" s="87">
        <v>22</v>
      </c>
      <c r="K788" s="88">
        <v>19</v>
      </c>
      <c r="L788" s="72"/>
      <c r="M788" s="3"/>
      <c r="N788" s="73"/>
      <c r="O788" s="129">
        <f>IF(J788=0,"",J788/I787)</f>
        <v>0.95652173913043481</v>
      </c>
      <c r="P788" s="75">
        <v>38</v>
      </c>
      <c r="Q788" s="130">
        <f t="shared" si="110"/>
        <v>1</v>
      </c>
      <c r="R788" s="130">
        <f t="shared" si="111"/>
        <v>0</v>
      </c>
    </row>
    <row r="789" spans="1:24" ht="15.75" customHeight="1">
      <c r="A789" s="64">
        <v>2202</v>
      </c>
      <c r="B789" s="87"/>
      <c r="C789" s="87"/>
      <c r="D789" s="87"/>
      <c r="E789" s="87"/>
      <c r="F789" s="87"/>
      <c r="G789" s="87"/>
      <c r="H789" s="87"/>
      <c r="I789" s="87"/>
      <c r="J789" s="87">
        <v>11</v>
      </c>
      <c r="K789" s="126">
        <v>10</v>
      </c>
      <c r="L789" s="72"/>
      <c r="M789" s="3"/>
      <c r="N789" s="30"/>
      <c r="O789" s="80"/>
      <c r="P789" s="81">
        <v>20</v>
      </c>
      <c r="Q789" s="82"/>
      <c r="R789" s="83"/>
    </row>
    <row r="790" spans="1:24" ht="15.75" customHeight="1">
      <c r="A790" s="64">
        <v>2301</v>
      </c>
      <c r="B790" s="87"/>
      <c r="C790" s="87"/>
      <c r="D790" s="87"/>
      <c r="E790" s="87"/>
      <c r="F790" s="87"/>
      <c r="G790" s="87"/>
      <c r="H790" s="87"/>
      <c r="I790" s="87"/>
      <c r="J790" s="87">
        <v>6</v>
      </c>
      <c r="K790" s="88">
        <v>4</v>
      </c>
      <c r="L790" s="72"/>
      <c r="M790" s="3"/>
      <c r="N790" s="30"/>
      <c r="O790" s="84"/>
      <c r="P790" s="85">
        <v>10</v>
      </c>
      <c r="Q790" s="86"/>
      <c r="R790" s="84"/>
    </row>
    <row r="791" spans="1:24" ht="15.75" customHeight="1">
      <c r="A791" s="64">
        <v>2302</v>
      </c>
      <c r="B791" s="87"/>
      <c r="C791" s="87"/>
      <c r="D791" s="87"/>
      <c r="E791" s="87"/>
      <c r="F791" s="87"/>
      <c r="G791" s="87"/>
      <c r="H791" s="87"/>
      <c r="I791" s="87"/>
      <c r="J791" s="87">
        <v>2</v>
      </c>
      <c r="K791" s="88">
        <v>1</v>
      </c>
      <c r="L791" s="72"/>
      <c r="M791" s="3"/>
      <c r="N791" s="30"/>
      <c r="O791" s="84"/>
      <c r="P791" s="85">
        <v>3</v>
      </c>
      <c r="Q791" s="86"/>
      <c r="R791" s="84"/>
    </row>
    <row r="792" spans="1:24" ht="15.75" customHeight="1">
      <c r="A792" s="64">
        <v>2401</v>
      </c>
      <c r="B792" s="87"/>
      <c r="C792" s="87"/>
      <c r="D792" s="87"/>
      <c r="E792" s="87"/>
      <c r="F792" s="87"/>
      <c r="G792" s="87"/>
      <c r="H792" s="87"/>
      <c r="I792" s="87"/>
      <c r="J792" s="87">
        <v>1</v>
      </c>
      <c r="K792" s="88">
        <v>1</v>
      </c>
      <c r="L792" s="72"/>
      <c r="M792" s="3"/>
      <c r="N792" s="30"/>
      <c r="O792" s="84"/>
      <c r="P792" s="85">
        <v>2</v>
      </c>
      <c r="Q792" s="86"/>
      <c r="R792" s="84"/>
    </row>
    <row r="793" spans="1:24" ht="15.75" customHeight="1">
      <c r="A793" s="64">
        <v>2402</v>
      </c>
      <c r="B793" s="87"/>
      <c r="C793" s="87"/>
      <c r="D793" s="87"/>
      <c r="E793" s="87"/>
      <c r="F793" s="87"/>
      <c r="G793" s="87"/>
      <c r="H793" s="87"/>
      <c r="I793" s="87"/>
      <c r="J793" s="87"/>
      <c r="K793" s="88"/>
      <c r="L793" s="72"/>
      <c r="M793" s="3"/>
      <c r="N793" s="30"/>
      <c r="O793" s="3"/>
      <c r="P793" s="30"/>
      <c r="Q793" s="23"/>
      <c r="R793" s="84"/>
    </row>
    <row r="794" spans="1:24" ht="15.75" customHeight="1">
      <c r="A794" s="64">
        <v>2501</v>
      </c>
      <c r="B794" s="87"/>
      <c r="C794" s="87"/>
      <c r="D794" s="87"/>
      <c r="E794" s="87"/>
      <c r="F794" s="87"/>
      <c r="G794" s="87"/>
      <c r="H794" s="87"/>
      <c r="I794" s="87"/>
      <c r="J794" s="87"/>
      <c r="K794" s="88"/>
      <c r="L794" s="72"/>
      <c r="M794" s="3"/>
      <c r="N794" s="30"/>
      <c r="O794" s="89" t="s">
        <v>83</v>
      </c>
      <c r="P794" s="90">
        <v>22</v>
      </c>
      <c r="Q794" s="120">
        <f>K797</f>
        <v>35</v>
      </c>
      <c r="R794" s="92" t="s">
        <v>11</v>
      </c>
    </row>
    <row r="795" spans="1:24" ht="15.75" customHeight="1">
      <c r="A795" s="64">
        <v>2502</v>
      </c>
      <c r="B795" s="87"/>
      <c r="C795" s="87"/>
      <c r="D795" s="87"/>
      <c r="E795" s="87"/>
      <c r="F795" s="87"/>
      <c r="G795" s="87"/>
      <c r="H795" s="87"/>
      <c r="I795" s="87"/>
      <c r="J795" s="87"/>
      <c r="K795" s="88"/>
      <c r="L795" s="72"/>
      <c r="M795" s="3"/>
      <c r="N795" s="30"/>
      <c r="O795" s="93" t="s">
        <v>85</v>
      </c>
      <c r="P795" s="94">
        <f>IF(P794/B780=0,"",P794/B780)</f>
        <v>0.37931034482758619</v>
      </c>
      <c r="Q795" s="121">
        <f>IF(P794/Q794=0,"",P794/Q794)</f>
        <v>0.62857142857142856</v>
      </c>
      <c r="R795" s="96" t="s">
        <v>86</v>
      </c>
    </row>
    <row r="796" spans="1:24" ht="15.75" customHeight="1">
      <c r="A796" s="64">
        <v>2601</v>
      </c>
      <c r="B796" s="87"/>
      <c r="C796" s="87"/>
      <c r="D796" s="87"/>
      <c r="E796" s="87"/>
      <c r="F796" s="87"/>
      <c r="G796" s="87"/>
      <c r="H796" s="87"/>
      <c r="I796" s="87"/>
      <c r="J796" s="87"/>
      <c r="K796" s="88"/>
      <c r="L796" s="97"/>
      <c r="M796" s="98"/>
      <c r="N796" s="99"/>
      <c r="O796" s="98"/>
      <c r="P796" s="99"/>
      <c r="Q796" s="99"/>
      <c r="R796" s="122"/>
    </row>
    <row r="797" spans="1:24" ht="18" customHeight="1">
      <c r="A797" s="29"/>
      <c r="B797" s="30"/>
      <c r="C797" s="30"/>
      <c r="D797" s="288" t="s">
        <v>130</v>
      </c>
      <c r="E797" s="289"/>
      <c r="F797" s="289"/>
      <c r="G797" s="289"/>
      <c r="H797" s="289"/>
      <c r="I797" s="289"/>
      <c r="J797" s="290"/>
      <c r="K797" s="101">
        <f>SUM(K780:K793)</f>
        <v>35</v>
      </c>
      <c r="L797" s="102">
        <f>IF(K788=0,"",K788/B780)</f>
        <v>0.32758620689655171</v>
      </c>
      <c r="M797" s="102">
        <f>IF(K797=0,"",K797/B780)</f>
        <v>0.60344827586206895</v>
      </c>
      <c r="N797" s="102">
        <f>IF(K788=0,"",M797-L797)</f>
        <v>0.27586206896551724</v>
      </c>
      <c r="O797" s="3"/>
      <c r="P797" s="30"/>
      <c r="Q797" s="23"/>
      <c r="R797" s="3"/>
    </row>
    <row r="798" spans="1:24" ht="12.75" customHeight="1">
      <c r="L798" s="3"/>
      <c r="M798" s="3"/>
      <c r="O798" s="3"/>
    </row>
    <row r="799" spans="1:24" ht="12.75" customHeight="1">
      <c r="L799" s="3"/>
      <c r="M799" s="3"/>
      <c r="O799" s="3"/>
    </row>
    <row r="800" spans="1:24" ht="26.25" customHeight="1">
      <c r="A800" s="2"/>
      <c r="B800" s="291" t="s">
        <v>99</v>
      </c>
      <c r="C800" s="292"/>
      <c r="D800" s="292"/>
      <c r="E800" s="292"/>
      <c r="F800" s="292"/>
      <c r="G800" s="292"/>
      <c r="H800" s="292"/>
      <c r="I800" s="292"/>
      <c r="J800" s="292"/>
      <c r="K800" s="60" t="s">
        <v>116</v>
      </c>
      <c r="L800" s="60"/>
      <c r="M800" s="60"/>
      <c r="N800" s="30"/>
      <c r="O800" s="3"/>
      <c r="P800" s="30"/>
      <c r="Q800" s="30"/>
      <c r="R800" s="30"/>
      <c r="X800" s="252">
        <f>AVERAGE(L797,L819)</f>
        <v>0.35191191532946398</v>
      </c>
    </row>
    <row r="801" spans="1:19" ht="20.25" customHeight="1">
      <c r="A801" s="293" t="s">
        <v>10</v>
      </c>
      <c r="B801" s="294" t="s">
        <v>100</v>
      </c>
      <c r="C801" s="289"/>
      <c r="D801" s="289"/>
      <c r="E801" s="289"/>
      <c r="F801" s="289"/>
      <c r="G801" s="289"/>
      <c r="H801" s="289"/>
      <c r="I801" s="289"/>
      <c r="J801" s="290"/>
      <c r="K801" s="310" t="s">
        <v>11</v>
      </c>
      <c r="L801" s="286" t="s">
        <v>3</v>
      </c>
      <c r="M801" s="286" t="s">
        <v>4</v>
      </c>
      <c r="N801" s="284" t="s">
        <v>5</v>
      </c>
      <c r="O801" s="286" t="s">
        <v>6</v>
      </c>
      <c r="P801" s="287" t="s">
        <v>7</v>
      </c>
      <c r="Q801" s="287" t="s">
        <v>8</v>
      </c>
      <c r="R801" s="286" t="s">
        <v>101</v>
      </c>
    </row>
    <row r="802" spans="1:19" ht="15.75" customHeight="1">
      <c r="A802" s="285"/>
      <c r="B802" s="64" t="s">
        <v>102</v>
      </c>
      <c r="C802" s="64" t="s">
        <v>103</v>
      </c>
      <c r="D802" s="64" t="s">
        <v>104</v>
      </c>
      <c r="E802" s="64" t="s">
        <v>105</v>
      </c>
      <c r="F802" s="64" t="s">
        <v>106</v>
      </c>
      <c r="G802" s="64" t="s">
        <v>107</v>
      </c>
      <c r="H802" s="64" t="s">
        <v>108</v>
      </c>
      <c r="I802" s="64" t="s">
        <v>109</v>
      </c>
      <c r="J802" s="64" t="s">
        <v>110</v>
      </c>
      <c r="K802" s="311"/>
      <c r="L802" s="285"/>
      <c r="M802" s="285"/>
      <c r="N802" s="285"/>
      <c r="O802" s="285"/>
      <c r="P802" s="285"/>
      <c r="Q802" s="285"/>
      <c r="R802" s="285"/>
    </row>
    <row r="803" spans="1:19" ht="15.75" customHeight="1">
      <c r="A803" s="64">
        <v>1802</v>
      </c>
      <c r="B803" s="65">
        <v>101</v>
      </c>
      <c r="C803" s="87"/>
      <c r="D803" s="87"/>
      <c r="E803" s="87"/>
      <c r="F803" s="87"/>
      <c r="G803" s="87"/>
      <c r="H803" s="87"/>
      <c r="I803" s="87"/>
      <c r="J803" s="87"/>
      <c r="K803" s="88"/>
      <c r="L803" s="67"/>
      <c r="M803" s="49"/>
      <c r="N803" s="68"/>
      <c r="O803" s="107"/>
      <c r="P803" s="70">
        <f>B803</f>
        <v>101</v>
      </c>
      <c r="Q803" s="108"/>
      <c r="R803" s="107"/>
    </row>
    <row r="804" spans="1:19" ht="15.75" customHeight="1">
      <c r="A804" s="64">
        <v>1901</v>
      </c>
      <c r="B804" s="87"/>
      <c r="C804" s="87">
        <v>81</v>
      </c>
      <c r="D804" s="87"/>
      <c r="E804" s="87"/>
      <c r="F804" s="87"/>
      <c r="G804" s="87"/>
      <c r="H804" s="87"/>
      <c r="I804" s="87"/>
      <c r="J804" s="87"/>
      <c r="K804" s="88"/>
      <c r="L804" s="72"/>
      <c r="M804" s="3"/>
      <c r="N804" s="73"/>
      <c r="O804" s="127">
        <f>IF(C804=0,"",C804/B803)</f>
        <v>0.80198019801980203</v>
      </c>
      <c r="P804" s="75">
        <v>81</v>
      </c>
      <c r="Q804" s="128">
        <f t="shared" ref="Q804:Q811" si="112">IF(P804=0,"",P804/P803)</f>
        <v>0.80198019801980203</v>
      </c>
      <c r="R804" s="128">
        <f t="shared" ref="R804:R811" si="113">IF(P804=0,"",100%-Q804)</f>
        <v>0.19801980198019797</v>
      </c>
    </row>
    <row r="805" spans="1:19" ht="15.75" customHeight="1">
      <c r="A805" s="64">
        <v>1902</v>
      </c>
      <c r="B805" s="87"/>
      <c r="C805" s="87"/>
      <c r="D805" s="87">
        <v>77</v>
      </c>
      <c r="E805" s="87"/>
      <c r="F805" s="87"/>
      <c r="G805" s="87"/>
      <c r="H805" s="87"/>
      <c r="I805" s="87"/>
      <c r="J805" s="87"/>
      <c r="K805" s="88"/>
      <c r="L805" s="72"/>
      <c r="M805" s="3"/>
      <c r="N805" s="73"/>
      <c r="O805" s="127">
        <f>IF(D805=0,"",D805/C804)</f>
        <v>0.95061728395061729</v>
      </c>
      <c r="P805" s="75">
        <v>79</v>
      </c>
      <c r="Q805" s="128">
        <f t="shared" si="112"/>
        <v>0.97530864197530864</v>
      </c>
      <c r="R805" s="128">
        <f t="shared" si="113"/>
        <v>2.4691358024691357E-2</v>
      </c>
      <c r="S805" s="8">
        <f>P805/P803</f>
        <v>0.78217821782178221</v>
      </c>
    </row>
    <row r="806" spans="1:19" ht="15.75" customHeight="1">
      <c r="A806" s="64">
        <v>2001</v>
      </c>
      <c r="B806" s="87"/>
      <c r="C806" s="87"/>
      <c r="D806" s="87"/>
      <c r="E806" s="87">
        <v>67</v>
      </c>
      <c r="F806" s="87"/>
      <c r="G806" s="87"/>
      <c r="H806" s="87"/>
      <c r="I806" s="87"/>
      <c r="J806" s="87"/>
      <c r="K806" s="88"/>
      <c r="L806" s="72"/>
      <c r="M806" s="3"/>
      <c r="N806" s="73"/>
      <c r="O806" s="127">
        <f>IF(E806=0,"",E806/D805)</f>
        <v>0.87012987012987009</v>
      </c>
      <c r="P806" s="75">
        <v>75</v>
      </c>
      <c r="Q806" s="128">
        <f t="shared" si="112"/>
        <v>0.94936708860759489</v>
      </c>
      <c r="R806" s="128">
        <f t="shared" si="113"/>
        <v>5.0632911392405111E-2</v>
      </c>
    </row>
    <row r="807" spans="1:19" ht="15.75" customHeight="1">
      <c r="A807" s="64">
        <v>2002</v>
      </c>
      <c r="B807" s="87"/>
      <c r="C807" s="87"/>
      <c r="D807" s="87"/>
      <c r="E807" s="87"/>
      <c r="F807" s="87">
        <v>67</v>
      </c>
      <c r="G807" s="87"/>
      <c r="H807" s="87"/>
      <c r="I807" s="87"/>
      <c r="J807" s="87"/>
      <c r="K807" s="88"/>
      <c r="L807" s="72"/>
      <c r="M807" s="3"/>
      <c r="N807" s="73"/>
      <c r="O807" s="127">
        <f>IF(F807=0,"",F807/E806)</f>
        <v>1</v>
      </c>
      <c r="P807" s="75">
        <v>74</v>
      </c>
      <c r="Q807" s="128">
        <f t="shared" si="112"/>
        <v>0.98666666666666669</v>
      </c>
      <c r="R807" s="128">
        <f t="shared" si="113"/>
        <v>1.3333333333333308E-2</v>
      </c>
    </row>
    <row r="808" spans="1:19" ht="15.75" customHeight="1">
      <c r="A808" s="64">
        <v>2101</v>
      </c>
      <c r="B808" s="87"/>
      <c r="C808" s="87"/>
      <c r="D808" s="87"/>
      <c r="E808" s="87"/>
      <c r="F808" s="87"/>
      <c r="G808" s="87">
        <v>67</v>
      </c>
      <c r="H808" s="87"/>
      <c r="I808" s="87"/>
      <c r="J808" s="87"/>
      <c r="K808" s="88"/>
      <c r="L808" s="72"/>
      <c r="M808" s="3"/>
      <c r="N808" s="73"/>
      <c r="O808" s="127">
        <f>IF(G808=0,"",G808/F807)</f>
        <v>1</v>
      </c>
      <c r="P808" s="75">
        <v>72</v>
      </c>
      <c r="Q808" s="128">
        <f t="shared" si="112"/>
        <v>0.97297297297297303</v>
      </c>
      <c r="R808" s="128">
        <f t="shared" si="113"/>
        <v>2.7027027027026973E-2</v>
      </c>
    </row>
    <row r="809" spans="1:19" ht="15.75" customHeight="1">
      <c r="A809" s="64">
        <v>2102</v>
      </c>
      <c r="B809" s="87"/>
      <c r="C809" s="87"/>
      <c r="D809" s="87"/>
      <c r="E809" s="87"/>
      <c r="F809" s="87"/>
      <c r="G809" s="87"/>
      <c r="H809" s="87">
        <v>63</v>
      </c>
      <c r="I809" s="87"/>
      <c r="J809" s="87"/>
      <c r="K809" s="88"/>
      <c r="L809" s="72"/>
      <c r="M809" s="3"/>
      <c r="N809" s="73"/>
      <c r="O809" s="127">
        <f>IF(H809=0,"",H809/G808)</f>
        <v>0.94029850746268662</v>
      </c>
      <c r="P809" s="75">
        <v>69</v>
      </c>
      <c r="Q809" s="128">
        <f t="shared" si="112"/>
        <v>0.95833333333333337</v>
      </c>
      <c r="R809" s="128">
        <f t="shared" si="113"/>
        <v>4.166666666666663E-2</v>
      </c>
    </row>
    <row r="810" spans="1:19" ht="15.75" customHeight="1">
      <c r="A810" s="64">
        <v>2201</v>
      </c>
      <c r="B810" s="87"/>
      <c r="C810" s="87"/>
      <c r="D810" s="87"/>
      <c r="E810" s="87"/>
      <c r="F810" s="87"/>
      <c r="G810" s="87"/>
      <c r="H810" s="87"/>
      <c r="I810" s="87">
        <v>55</v>
      </c>
      <c r="J810" s="87"/>
      <c r="K810" s="88"/>
      <c r="L810" s="72"/>
      <c r="M810" s="3"/>
      <c r="N810" s="73"/>
      <c r="O810" s="127">
        <f>IF(I810=0,"",I810/H809)</f>
        <v>0.87301587301587302</v>
      </c>
      <c r="P810" s="75">
        <v>68</v>
      </c>
      <c r="Q810" s="128">
        <f t="shared" si="112"/>
        <v>0.98550724637681164</v>
      </c>
      <c r="R810" s="128">
        <f t="shared" si="113"/>
        <v>1.4492753623188359E-2</v>
      </c>
    </row>
    <row r="811" spans="1:19" ht="15.75" customHeight="1">
      <c r="A811" s="64">
        <v>2202</v>
      </c>
      <c r="B811" s="87"/>
      <c r="C811" s="87"/>
      <c r="D811" s="87"/>
      <c r="E811" s="87"/>
      <c r="F811" s="87"/>
      <c r="G811" s="87"/>
      <c r="H811" s="87"/>
      <c r="I811" s="87"/>
      <c r="J811" s="87">
        <v>51</v>
      </c>
      <c r="K811" s="126">
        <v>38</v>
      </c>
      <c r="L811" s="72"/>
      <c r="M811" s="3"/>
      <c r="N811" s="73"/>
      <c r="O811" s="129">
        <f>IF(J811=0,"",J811/I810)</f>
        <v>0.92727272727272725</v>
      </c>
      <c r="P811" s="75">
        <v>68</v>
      </c>
      <c r="Q811" s="130">
        <f t="shared" si="112"/>
        <v>1</v>
      </c>
      <c r="R811" s="130">
        <f t="shared" si="113"/>
        <v>0</v>
      </c>
    </row>
    <row r="812" spans="1:19" ht="15.75" customHeight="1">
      <c r="A812" s="64">
        <v>2301</v>
      </c>
      <c r="B812" s="87"/>
      <c r="C812" s="87"/>
      <c r="D812" s="87"/>
      <c r="E812" s="87"/>
      <c r="F812" s="87"/>
      <c r="G812" s="87"/>
      <c r="H812" s="87"/>
      <c r="I812" s="87"/>
      <c r="J812" s="87">
        <v>13</v>
      </c>
      <c r="K812" s="88">
        <v>11</v>
      </c>
      <c r="L812" s="72"/>
      <c r="M812" s="3"/>
      <c r="N812" s="30"/>
      <c r="O812" s="80"/>
      <c r="P812" s="81">
        <v>25</v>
      </c>
      <c r="Q812" s="82"/>
      <c r="R812" s="83"/>
    </row>
    <row r="813" spans="1:19" ht="15.75" customHeight="1">
      <c r="A813" s="64">
        <v>2302</v>
      </c>
      <c r="B813" s="87"/>
      <c r="C813" s="87"/>
      <c r="D813" s="87"/>
      <c r="E813" s="87"/>
      <c r="F813" s="87"/>
      <c r="G813" s="87"/>
      <c r="H813" s="87"/>
      <c r="I813" s="87"/>
      <c r="J813" s="87">
        <v>12</v>
      </c>
      <c r="K813" s="88">
        <v>10</v>
      </c>
      <c r="L813" s="72"/>
      <c r="M813" s="3"/>
      <c r="N813" s="30"/>
      <c r="O813" s="84"/>
      <c r="P813" s="85">
        <v>18</v>
      </c>
      <c r="Q813" s="86"/>
      <c r="R813" s="84"/>
    </row>
    <row r="814" spans="1:19" ht="15.75" customHeight="1">
      <c r="A814" s="64">
        <v>2401</v>
      </c>
      <c r="B814" s="87"/>
      <c r="C814" s="87"/>
      <c r="D814" s="87"/>
      <c r="E814" s="87"/>
      <c r="F814" s="87"/>
      <c r="G814" s="87"/>
      <c r="H814" s="87"/>
      <c r="I814" s="87"/>
      <c r="J814" s="87">
        <v>3</v>
      </c>
      <c r="K814" s="88">
        <v>3</v>
      </c>
      <c r="L814" s="72"/>
      <c r="M814" s="3"/>
      <c r="N814" s="30"/>
      <c r="O814" s="84"/>
      <c r="P814" s="85">
        <v>6</v>
      </c>
      <c r="Q814" s="86"/>
      <c r="R814" s="84"/>
    </row>
    <row r="815" spans="1:19" ht="15.75" customHeight="1">
      <c r="A815" s="64">
        <v>2402</v>
      </c>
      <c r="B815" s="87"/>
      <c r="C815" s="87"/>
      <c r="D815" s="87"/>
      <c r="E815" s="87"/>
      <c r="F815" s="87"/>
      <c r="G815" s="87"/>
      <c r="H815" s="87"/>
      <c r="I815" s="87"/>
      <c r="J815" s="87">
        <v>2</v>
      </c>
      <c r="K815" s="88">
        <v>1</v>
      </c>
      <c r="L815" s="72"/>
      <c r="M815" s="3"/>
      <c r="N815" s="30"/>
      <c r="O815" s="3"/>
      <c r="P815" s="30">
        <v>5</v>
      </c>
      <c r="Q815" s="23"/>
      <c r="R815" s="84"/>
    </row>
    <row r="816" spans="1:19" ht="15.75" customHeight="1">
      <c r="A816" s="64">
        <v>2501</v>
      </c>
      <c r="B816" s="87"/>
      <c r="C816" s="87"/>
      <c r="D816" s="87"/>
      <c r="E816" s="87"/>
      <c r="F816" s="87"/>
      <c r="G816" s="87"/>
      <c r="H816" s="87"/>
      <c r="I816" s="87"/>
      <c r="J816" s="87"/>
      <c r="K816" s="88"/>
      <c r="L816" s="72"/>
      <c r="M816" s="3"/>
      <c r="N816" s="30"/>
      <c r="O816" s="89" t="s">
        <v>83</v>
      </c>
      <c r="P816" s="90">
        <v>43</v>
      </c>
      <c r="Q816" s="120">
        <f>K819</f>
        <v>63</v>
      </c>
      <c r="R816" s="92" t="s">
        <v>11</v>
      </c>
    </row>
    <row r="817" spans="1:19" ht="15.75" customHeight="1">
      <c r="A817" s="64">
        <v>2502</v>
      </c>
      <c r="B817" s="87"/>
      <c r="C817" s="87"/>
      <c r="D817" s="87"/>
      <c r="E817" s="87"/>
      <c r="F817" s="87"/>
      <c r="G817" s="87"/>
      <c r="H817" s="87"/>
      <c r="I817" s="87"/>
      <c r="J817" s="87"/>
      <c r="K817" s="88"/>
      <c r="L817" s="72"/>
      <c r="M817" s="3"/>
      <c r="N817" s="30"/>
      <c r="O817" s="93" t="s">
        <v>85</v>
      </c>
      <c r="P817" s="94">
        <f>IF(P816/B803=0,"",P816/B803)</f>
        <v>0.42574257425742573</v>
      </c>
      <c r="Q817" s="121">
        <f>IF(P816/Q816=0,"",P816/Q816)</f>
        <v>0.68253968253968256</v>
      </c>
      <c r="R817" s="96" t="s">
        <v>86</v>
      </c>
    </row>
    <row r="818" spans="1:19" ht="15.75" customHeight="1">
      <c r="A818" s="64">
        <v>2601</v>
      </c>
      <c r="B818" s="87"/>
      <c r="C818" s="87"/>
      <c r="D818" s="87"/>
      <c r="E818" s="87"/>
      <c r="F818" s="87"/>
      <c r="G818" s="87"/>
      <c r="H818" s="87"/>
      <c r="I818" s="87"/>
      <c r="J818" s="87"/>
      <c r="K818" s="88"/>
      <c r="L818" s="97"/>
      <c r="M818" s="98"/>
      <c r="N818" s="99"/>
      <c r="O818" s="98"/>
      <c r="P818" s="99"/>
      <c r="Q818" s="99"/>
      <c r="R818" s="122"/>
    </row>
    <row r="819" spans="1:19" ht="18" customHeight="1">
      <c r="A819" s="29"/>
      <c r="B819" s="30"/>
      <c r="C819" s="30"/>
      <c r="D819" s="288" t="s">
        <v>111</v>
      </c>
      <c r="E819" s="289"/>
      <c r="F819" s="289"/>
      <c r="G819" s="289"/>
      <c r="H819" s="289"/>
      <c r="I819" s="289"/>
      <c r="J819" s="290"/>
      <c r="K819" s="101">
        <f>SUM(K803:K815)</f>
        <v>63</v>
      </c>
      <c r="L819" s="102">
        <f>IF(K811=0,"",K811/B803)</f>
        <v>0.37623762376237624</v>
      </c>
      <c r="M819" s="102">
        <f>IF(K819=0,"",K819/B803)</f>
        <v>0.62376237623762376</v>
      </c>
      <c r="N819" s="102">
        <f>IF(K811=0,"",M819-L819)</f>
        <v>0.24752475247524752</v>
      </c>
      <c r="O819" s="3"/>
      <c r="P819" s="30"/>
      <c r="Q819" s="23"/>
      <c r="R819" s="3"/>
    </row>
    <row r="820" spans="1:19" ht="12.75" customHeight="1">
      <c r="L820" s="3"/>
      <c r="M820" s="3"/>
      <c r="O820" s="3"/>
    </row>
    <row r="821" spans="1:19" ht="12.75" customHeight="1">
      <c r="L821" s="3"/>
      <c r="M821" s="3"/>
      <c r="O821" s="3"/>
    </row>
    <row r="822" spans="1:19" ht="26.25" customHeight="1">
      <c r="A822" s="2"/>
      <c r="B822" s="291" t="s">
        <v>99</v>
      </c>
      <c r="C822" s="292"/>
      <c r="D822" s="292"/>
      <c r="E822" s="292"/>
      <c r="F822" s="292"/>
      <c r="G822" s="292"/>
      <c r="H822" s="292"/>
      <c r="I822" s="292"/>
      <c r="J822" s="292"/>
      <c r="K822" s="60" t="s">
        <v>117</v>
      </c>
      <c r="L822" s="60"/>
      <c r="M822" s="60"/>
      <c r="N822" s="30"/>
      <c r="O822" s="3"/>
      <c r="P822" s="30"/>
      <c r="Q822" s="30"/>
      <c r="R822" s="30"/>
    </row>
    <row r="823" spans="1:19" ht="20.25" customHeight="1">
      <c r="A823" s="293" t="s">
        <v>10</v>
      </c>
      <c r="B823" s="294" t="s">
        <v>100</v>
      </c>
      <c r="C823" s="289"/>
      <c r="D823" s="289"/>
      <c r="E823" s="289"/>
      <c r="F823" s="289"/>
      <c r="G823" s="289"/>
      <c r="H823" s="289"/>
      <c r="I823" s="289"/>
      <c r="J823" s="290"/>
      <c r="K823" s="310" t="s">
        <v>11</v>
      </c>
      <c r="L823" s="286" t="s">
        <v>3</v>
      </c>
      <c r="M823" s="286" t="s">
        <v>4</v>
      </c>
      <c r="N823" s="284" t="s">
        <v>5</v>
      </c>
      <c r="O823" s="286" t="s">
        <v>6</v>
      </c>
      <c r="P823" s="287" t="s">
        <v>7</v>
      </c>
      <c r="Q823" s="287" t="s">
        <v>8</v>
      </c>
      <c r="R823" s="286" t="s">
        <v>101</v>
      </c>
    </row>
    <row r="824" spans="1:19" ht="15.75" customHeight="1">
      <c r="A824" s="285"/>
      <c r="B824" s="64" t="s">
        <v>102</v>
      </c>
      <c r="C824" s="64" t="s">
        <v>103</v>
      </c>
      <c r="D824" s="64" t="s">
        <v>104</v>
      </c>
      <c r="E824" s="64" t="s">
        <v>105</v>
      </c>
      <c r="F824" s="64" t="s">
        <v>106</v>
      </c>
      <c r="G824" s="64" t="s">
        <v>107</v>
      </c>
      <c r="H824" s="64" t="s">
        <v>108</v>
      </c>
      <c r="I824" s="64" t="s">
        <v>109</v>
      </c>
      <c r="J824" s="64" t="s">
        <v>110</v>
      </c>
      <c r="K824" s="311"/>
      <c r="L824" s="285"/>
      <c r="M824" s="285"/>
      <c r="N824" s="285"/>
      <c r="O824" s="285"/>
      <c r="P824" s="285"/>
      <c r="Q824" s="285"/>
      <c r="R824" s="285"/>
    </row>
    <row r="825" spans="1:19" ht="15.75" customHeight="1">
      <c r="A825" s="64">
        <v>1901</v>
      </c>
      <c r="B825" s="65">
        <v>65</v>
      </c>
      <c r="C825" s="87"/>
      <c r="D825" s="87"/>
      <c r="E825" s="87"/>
      <c r="F825" s="87"/>
      <c r="G825" s="87"/>
      <c r="H825" s="87"/>
      <c r="I825" s="87"/>
      <c r="J825" s="87"/>
      <c r="K825" s="88"/>
      <c r="L825" s="67"/>
      <c r="M825" s="49"/>
      <c r="N825" s="68"/>
      <c r="O825" s="107"/>
      <c r="P825" s="70">
        <f>B825</f>
        <v>65</v>
      </c>
      <c r="Q825" s="108"/>
      <c r="R825" s="107"/>
    </row>
    <row r="826" spans="1:19" ht="15.75" customHeight="1">
      <c r="A826" s="64">
        <v>1902</v>
      </c>
      <c r="B826" s="87"/>
      <c r="C826" s="87">
        <v>51</v>
      </c>
      <c r="D826" s="87"/>
      <c r="E826" s="87"/>
      <c r="F826" s="87"/>
      <c r="G826" s="87"/>
      <c r="H826" s="87"/>
      <c r="I826" s="87"/>
      <c r="J826" s="87"/>
      <c r="K826" s="88"/>
      <c r="L826" s="72"/>
      <c r="M826" s="3"/>
      <c r="N826" s="73"/>
      <c r="O826" s="127">
        <f>IF(C826=0,"",C826/B825)</f>
        <v>0.7846153846153846</v>
      </c>
      <c r="P826" s="75">
        <v>51</v>
      </c>
      <c r="Q826" s="128">
        <f t="shared" ref="Q826:Q833" si="114">IF(P826=0,"",P826/P825)</f>
        <v>0.7846153846153846</v>
      </c>
      <c r="R826" s="128">
        <f t="shared" ref="R826:R833" si="115">IF(P826=0,"",100%-Q826)</f>
        <v>0.2153846153846154</v>
      </c>
    </row>
    <row r="827" spans="1:19" ht="15.75" customHeight="1">
      <c r="A827" s="64">
        <v>2001</v>
      </c>
      <c r="B827" s="87"/>
      <c r="C827" s="87"/>
      <c r="D827" s="87">
        <v>49</v>
      </c>
      <c r="E827" s="87"/>
      <c r="F827" s="87"/>
      <c r="G827" s="87"/>
      <c r="H827" s="87"/>
      <c r="I827" s="87"/>
      <c r="J827" s="87"/>
      <c r="K827" s="88"/>
      <c r="L827" s="72"/>
      <c r="M827" s="3"/>
      <c r="N827" s="73"/>
      <c r="O827" s="127">
        <f>IF(D827=0,"",D827/C826)</f>
        <v>0.96078431372549022</v>
      </c>
      <c r="P827" s="75">
        <v>50</v>
      </c>
      <c r="Q827" s="128">
        <f t="shared" si="114"/>
        <v>0.98039215686274506</v>
      </c>
      <c r="R827" s="128">
        <f t="shared" si="115"/>
        <v>1.9607843137254943E-2</v>
      </c>
      <c r="S827" s="8">
        <f>P827/P825</f>
        <v>0.76923076923076927</v>
      </c>
    </row>
    <row r="828" spans="1:19" ht="15.75" customHeight="1">
      <c r="A828" s="64">
        <v>2002</v>
      </c>
      <c r="B828" s="87"/>
      <c r="C828" s="87"/>
      <c r="D828" s="87"/>
      <c r="E828" s="87">
        <v>47</v>
      </c>
      <c r="F828" s="87"/>
      <c r="G828" s="87"/>
      <c r="H828" s="87"/>
      <c r="I828" s="87"/>
      <c r="J828" s="87"/>
      <c r="K828" s="88"/>
      <c r="L828" s="72"/>
      <c r="M828" s="3"/>
      <c r="N828" s="73"/>
      <c r="O828" s="127">
        <f>IF(E828=0,"",E828/D827)</f>
        <v>0.95918367346938771</v>
      </c>
      <c r="P828" s="75">
        <v>49</v>
      </c>
      <c r="Q828" s="128">
        <f t="shared" si="114"/>
        <v>0.98</v>
      </c>
      <c r="R828" s="128">
        <f t="shared" si="115"/>
        <v>2.0000000000000018E-2</v>
      </c>
    </row>
    <row r="829" spans="1:19" ht="15.75" customHeight="1">
      <c r="A829" s="64">
        <v>2101</v>
      </c>
      <c r="B829" s="87"/>
      <c r="C829" s="87"/>
      <c r="D829" s="87"/>
      <c r="E829" s="87"/>
      <c r="F829" s="87">
        <v>43</v>
      </c>
      <c r="G829" s="87"/>
      <c r="H829" s="87"/>
      <c r="I829" s="87"/>
      <c r="J829" s="87"/>
      <c r="K829" s="88"/>
      <c r="L829" s="72"/>
      <c r="M829" s="3"/>
      <c r="N829" s="73"/>
      <c r="O829" s="127">
        <f>IF(F829=0,"",F829/E828)</f>
        <v>0.91489361702127658</v>
      </c>
      <c r="P829" s="75">
        <v>46</v>
      </c>
      <c r="Q829" s="128">
        <f t="shared" si="114"/>
        <v>0.93877551020408168</v>
      </c>
      <c r="R829" s="128">
        <f t="shared" si="115"/>
        <v>6.1224489795918324E-2</v>
      </c>
    </row>
    <row r="830" spans="1:19" ht="15.75" customHeight="1">
      <c r="A830" s="64">
        <v>2102</v>
      </c>
      <c r="B830" s="87"/>
      <c r="C830" s="87"/>
      <c r="D830" s="87"/>
      <c r="E830" s="87"/>
      <c r="F830" s="87"/>
      <c r="G830" s="87">
        <v>41</v>
      </c>
      <c r="H830" s="87"/>
      <c r="I830" s="87"/>
      <c r="J830" s="87"/>
      <c r="K830" s="88"/>
      <c r="L830" s="72"/>
      <c r="M830" s="3"/>
      <c r="N830" s="73"/>
      <c r="O830" s="127">
        <f>IF(G830=0,"",G830/F829)</f>
        <v>0.95348837209302328</v>
      </c>
      <c r="P830" s="75">
        <v>44</v>
      </c>
      <c r="Q830" s="128">
        <f t="shared" si="114"/>
        <v>0.95652173913043481</v>
      </c>
      <c r="R830" s="128">
        <f t="shared" si="115"/>
        <v>4.3478260869565188E-2</v>
      </c>
    </row>
    <row r="831" spans="1:19" ht="15.75" customHeight="1">
      <c r="A831" s="64">
        <v>2201</v>
      </c>
      <c r="B831" s="87"/>
      <c r="C831" s="87"/>
      <c r="D831" s="87"/>
      <c r="E831" s="87"/>
      <c r="F831" s="87"/>
      <c r="G831" s="87"/>
      <c r="H831" s="87">
        <v>38</v>
      </c>
      <c r="I831" s="87"/>
      <c r="J831" s="87"/>
      <c r="K831" s="88"/>
      <c r="L831" s="72"/>
      <c r="M831" s="3"/>
      <c r="N831" s="73"/>
      <c r="O831" s="127">
        <f>IF(H831=0,"",H831/G830)</f>
        <v>0.92682926829268297</v>
      </c>
      <c r="P831" s="75">
        <v>43</v>
      </c>
      <c r="Q831" s="128">
        <f t="shared" si="114"/>
        <v>0.97727272727272729</v>
      </c>
      <c r="R831" s="128">
        <f t="shared" si="115"/>
        <v>2.2727272727272707E-2</v>
      </c>
    </row>
    <row r="832" spans="1:19" ht="15.75" customHeight="1">
      <c r="A832" s="64">
        <v>2202</v>
      </c>
      <c r="B832" s="87"/>
      <c r="C832" s="87"/>
      <c r="D832" s="87"/>
      <c r="E832" s="87"/>
      <c r="F832" s="87"/>
      <c r="G832" s="87"/>
      <c r="H832" s="87"/>
      <c r="I832" s="87">
        <v>35</v>
      </c>
      <c r="J832" s="87"/>
      <c r="K832" s="88"/>
      <c r="L832" s="72"/>
      <c r="M832" s="3"/>
      <c r="N832" s="73"/>
      <c r="O832" s="127">
        <f>IF(I832=0,"",I832/H831)</f>
        <v>0.92105263157894735</v>
      </c>
      <c r="P832" s="75">
        <v>43</v>
      </c>
      <c r="Q832" s="128">
        <f t="shared" si="114"/>
        <v>1</v>
      </c>
      <c r="R832" s="128">
        <f t="shared" si="115"/>
        <v>0</v>
      </c>
    </row>
    <row r="833" spans="1:18" ht="15.75" customHeight="1">
      <c r="A833" s="64">
        <v>2301</v>
      </c>
      <c r="B833" s="87"/>
      <c r="C833" s="87"/>
      <c r="D833" s="87"/>
      <c r="E833" s="87"/>
      <c r="F833" s="87"/>
      <c r="G833" s="87"/>
      <c r="H833" s="87"/>
      <c r="I833" s="87"/>
      <c r="J833" s="87">
        <v>27</v>
      </c>
      <c r="K833" s="88">
        <v>20</v>
      </c>
      <c r="L833" s="72"/>
      <c r="M833" s="3"/>
      <c r="N833" s="73"/>
      <c r="O833" s="129">
        <f>IF(J833=0,"",J833/I832)</f>
        <v>0.77142857142857146</v>
      </c>
      <c r="P833" s="75">
        <v>43</v>
      </c>
      <c r="Q833" s="130">
        <f t="shared" si="114"/>
        <v>1</v>
      </c>
      <c r="R833" s="130">
        <f t="shared" si="115"/>
        <v>0</v>
      </c>
    </row>
    <row r="834" spans="1:18" ht="15.75" customHeight="1">
      <c r="A834" s="64">
        <v>2302</v>
      </c>
      <c r="B834" s="87"/>
      <c r="C834" s="87"/>
      <c r="D834" s="87"/>
      <c r="E834" s="87"/>
      <c r="F834" s="87"/>
      <c r="G834" s="87"/>
      <c r="H834" s="87"/>
      <c r="I834" s="87"/>
      <c r="J834" s="87">
        <v>13</v>
      </c>
      <c r="K834" s="88">
        <v>9</v>
      </c>
      <c r="L834" s="72"/>
      <c r="M834" s="3"/>
      <c r="N834" s="30"/>
      <c r="O834" s="80"/>
      <c r="P834" s="81">
        <v>21</v>
      </c>
      <c r="Q834" s="82"/>
      <c r="R834" s="83"/>
    </row>
    <row r="835" spans="1:18" ht="15.75" customHeight="1">
      <c r="A835" s="64">
        <v>2401</v>
      </c>
      <c r="B835" s="87"/>
      <c r="C835" s="87"/>
      <c r="D835" s="87"/>
      <c r="E835" s="87"/>
      <c r="F835" s="87"/>
      <c r="G835" s="87"/>
      <c r="H835" s="87"/>
      <c r="I835" s="87"/>
      <c r="J835" s="87">
        <v>7</v>
      </c>
      <c r="K835" s="88">
        <v>3</v>
      </c>
      <c r="L835" s="72"/>
      <c r="M835" s="3"/>
      <c r="N835" s="30"/>
      <c r="O835" s="84"/>
      <c r="P835" s="85">
        <v>8</v>
      </c>
      <c r="Q835" s="86"/>
      <c r="R835" s="84"/>
    </row>
    <row r="836" spans="1:18" ht="15.75" customHeight="1">
      <c r="A836" s="64">
        <v>2402</v>
      </c>
      <c r="B836" s="87"/>
      <c r="C836" s="87"/>
      <c r="D836" s="87"/>
      <c r="E836" s="87"/>
      <c r="F836" s="87"/>
      <c r="G836" s="87"/>
      <c r="H836" s="87"/>
      <c r="I836" s="87"/>
      <c r="J836" s="87">
        <v>4</v>
      </c>
      <c r="K836" s="88">
        <v>2</v>
      </c>
      <c r="L836" s="72"/>
      <c r="M836" s="3"/>
      <c r="N836" s="30"/>
      <c r="O836" s="84"/>
      <c r="P836" s="85">
        <v>4</v>
      </c>
      <c r="Q836" s="86"/>
      <c r="R836" s="84"/>
    </row>
    <row r="837" spans="1:18" ht="15.75" customHeight="1">
      <c r="A837" s="64">
        <v>2501</v>
      </c>
      <c r="B837" s="87"/>
      <c r="C837" s="87"/>
      <c r="D837" s="87"/>
      <c r="E837" s="87"/>
      <c r="F837" s="87"/>
      <c r="G837" s="87"/>
      <c r="H837" s="87"/>
      <c r="I837" s="87"/>
      <c r="J837" s="87"/>
      <c r="K837" s="88"/>
      <c r="L837" s="72"/>
      <c r="M837" s="3"/>
      <c r="N837" s="30"/>
      <c r="O837" s="3"/>
      <c r="P837" s="30"/>
      <c r="Q837" s="23"/>
      <c r="R837" s="84"/>
    </row>
    <row r="838" spans="1:18" ht="15.75" customHeight="1">
      <c r="A838" s="64">
        <v>2502</v>
      </c>
      <c r="B838" s="87"/>
      <c r="C838" s="87"/>
      <c r="D838" s="87"/>
      <c r="E838" s="87"/>
      <c r="F838" s="87"/>
      <c r="G838" s="87"/>
      <c r="H838" s="87"/>
      <c r="I838" s="87"/>
      <c r="J838" s="87"/>
      <c r="K838" s="88"/>
      <c r="L838" s="72"/>
      <c r="M838" s="3"/>
      <c r="N838" s="30"/>
      <c r="O838" s="89" t="s">
        <v>83</v>
      </c>
      <c r="P838" s="90">
        <v>14</v>
      </c>
      <c r="Q838" s="120">
        <f>K841</f>
        <v>34</v>
      </c>
      <c r="R838" s="92" t="s">
        <v>11</v>
      </c>
    </row>
    <row r="839" spans="1:18" ht="15.75" customHeight="1">
      <c r="A839" s="64">
        <v>2601</v>
      </c>
      <c r="B839" s="87"/>
      <c r="C839" s="87"/>
      <c r="D839" s="87"/>
      <c r="E839" s="87"/>
      <c r="F839" s="87"/>
      <c r="G839" s="87"/>
      <c r="H839" s="87"/>
      <c r="I839" s="87"/>
      <c r="J839" s="87"/>
      <c r="K839" s="88"/>
      <c r="L839" s="72"/>
      <c r="M839" s="3"/>
      <c r="N839" s="30"/>
      <c r="O839" s="93" t="s">
        <v>85</v>
      </c>
      <c r="P839" s="94">
        <f>IF(P838/B825=0,"",P838/B825)</f>
        <v>0.2153846153846154</v>
      </c>
      <c r="Q839" s="121">
        <f>IF(P838/Q838=0,"",P838/Q838)</f>
        <v>0.41176470588235292</v>
      </c>
      <c r="R839" s="96" t="s">
        <v>86</v>
      </c>
    </row>
    <row r="840" spans="1:18" ht="15.75" customHeight="1">
      <c r="A840" s="64">
        <v>2602</v>
      </c>
      <c r="B840" s="87"/>
      <c r="C840" s="87"/>
      <c r="D840" s="87"/>
      <c r="E840" s="87"/>
      <c r="F840" s="87"/>
      <c r="G840" s="87"/>
      <c r="H840" s="87"/>
      <c r="I840" s="87"/>
      <c r="J840" s="87"/>
      <c r="K840" s="88"/>
      <c r="L840" s="97"/>
      <c r="M840" s="98"/>
      <c r="N840" s="99"/>
      <c r="O840" s="98"/>
      <c r="P840" s="99"/>
      <c r="Q840" s="99"/>
      <c r="R840" s="122"/>
    </row>
    <row r="841" spans="1:18" ht="18" customHeight="1">
      <c r="A841" s="29"/>
      <c r="B841" s="30"/>
      <c r="C841" s="30"/>
      <c r="D841" s="288" t="s">
        <v>111</v>
      </c>
      <c r="E841" s="289"/>
      <c r="F841" s="289"/>
      <c r="G841" s="289"/>
      <c r="H841" s="289"/>
      <c r="I841" s="289"/>
      <c r="J841" s="290"/>
      <c r="K841" s="101">
        <f>SUM(K825:K837)</f>
        <v>34</v>
      </c>
      <c r="L841" s="102">
        <f>IF(K833=0,"",K833/B825)</f>
        <v>0.30769230769230771</v>
      </c>
      <c r="M841" s="102">
        <f>IF(K841=0,"",K841/B825)</f>
        <v>0.52307692307692311</v>
      </c>
      <c r="N841" s="102">
        <f>IF(K833=0,"",M841-L841)</f>
        <v>0.2153846153846154</v>
      </c>
      <c r="O841" s="3"/>
      <c r="P841" s="30"/>
      <c r="Q841" s="23"/>
      <c r="R841" s="3"/>
    </row>
    <row r="842" spans="1:18" ht="12.75" customHeight="1">
      <c r="L842" s="3"/>
      <c r="M842" s="3"/>
      <c r="O842" s="3"/>
    </row>
    <row r="843" spans="1:18" ht="12.75" customHeight="1">
      <c r="L843" s="3"/>
      <c r="M843" s="3"/>
      <c r="O843" s="3"/>
    </row>
    <row r="844" spans="1:18" ht="26.25" customHeight="1">
      <c r="A844" s="2"/>
      <c r="B844" s="291" t="s">
        <v>99</v>
      </c>
      <c r="C844" s="292"/>
      <c r="D844" s="292"/>
      <c r="E844" s="292"/>
      <c r="F844" s="292"/>
      <c r="G844" s="292"/>
      <c r="H844" s="292"/>
      <c r="I844" s="292"/>
      <c r="J844" s="292"/>
      <c r="K844" s="60" t="s">
        <v>118</v>
      </c>
      <c r="L844" s="60"/>
      <c r="M844" s="60"/>
      <c r="N844" s="30"/>
      <c r="O844" s="3"/>
      <c r="P844" s="30"/>
      <c r="Q844" s="30"/>
      <c r="R844" s="30"/>
    </row>
    <row r="845" spans="1:18" ht="20.25" customHeight="1">
      <c r="A845" s="293" t="s">
        <v>10</v>
      </c>
      <c r="B845" s="294" t="s">
        <v>100</v>
      </c>
      <c r="C845" s="289"/>
      <c r="D845" s="289"/>
      <c r="E845" s="289"/>
      <c r="F845" s="289"/>
      <c r="G845" s="289"/>
      <c r="H845" s="289"/>
      <c r="I845" s="289"/>
      <c r="J845" s="290"/>
      <c r="K845" s="310" t="s">
        <v>11</v>
      </c>
      <c r="L845" s="286" t="s">
        <v>3</v>
      </c>
      <c r="M845" s="286" t="s">
        <v>4</v>
      </c>
      <c r="N845" s="284" t="s">
        <v>5</v>
      </c>
      <c r="O845" s="286" t="s">
        <v>6</v>
      </c>
      <c r="P845" s="287" t="s">
        <v>7</v>
      </c>
      <c r="Q845" s="287" t="s">
        <v>8</v>
      </c>
      <c r="R845" s="286" t="s">
        <v>101</v>
      </c>
    </row>
    <row r="846" spans="1:18" ht="15.75" customHeight="1">
      <c r="A846" s="285"/>
      <c r="B846" s="64" t="s">
        <v>102</v>
      </c>
      <c r="C846" s="64" t="s">
        <v>103</v>
      </c>
      <c r="D846" s="64" t="s">
        <v>104</v>
      </c>
      <c r="E846" s="64" t="s">
        <v>105</v>
      </c>
      <c r="F846" s="64" t="s">
        <v>106</v>
      </c>
      <c r="G846" s="64" t="s">
        <v>107</v>
      </c>
      <c r="H846" s="64" t="s">
        <v>108</v>
      </c>
      <c r="I846" s="64" t="s">
        <v>109</v>
      </c>
      <c r="J846" s="64" t="s">
        <v>110</v>
      </c>
      <c r="K846" s="311"/>
      <c r="L846" s="285"/>
      <c r="M846" s="285"/>
      <c r="N846" s="285"/>
      <c r="O846" s="285"/>
      <c r="P846" s="285"/>
      <c r="Q846" s="285"/>
      <c r="R846" s="285"/>
    </row>
    <row r="847" spans="1:18" ht="15.75" customHeight="1">
      <c r="A847" s="64">
        <v>1902</v>
      </c>
      <c r="B847" s="65">
        <v>89</v>
      </c>
      <c r="C847" s="87"/>
      <c r="D847" s="87"/>
      <c r="E847" s="87"/>
      <c r="F847" s="87"/>
      <c r="G847" s="87"/>
      <c r="H847" s="87"/>
      <c r="I847" s="87"/>
      <c r="J847" s="87"/>
      <c r="K847" s="88"/>
      <c r="L847" s="67"/>
      <c r="M847" s="49"/>
      <c r="N847" s="68"/>
      <c r="O847" s="107"/>
      <c r="P847" s="70">
        <f>B847</f>
        <v>89</v>
      </c>
      <c r="Q847" s="108"/>
      <c r="R847" s="107"/>
    </row>
    <row r="848" spans="1:18" ht="15.75" customHeight="1">
      <c r="A848" s="64">
        <v>2001</v>
      </c>
      <c r="B848" s="87"/>
      <c r="C848" s="87">
        <v>72</v>
      </c>
      <c r="D848" s="87"/>
      <c r="E848" s="87"/>
      <c r="F848" s="87"/>
      <c r="G848" s="87"/>
      <c r="H848" s="87"/>
      <c r="I848" s="87"/>
      <c r="J848" s="87"/>
      <c r="K848" s="88"/>
      <c r="L848" s="72"/>
      <c r="M848" s="3"/>
      <c r="N848" s="73"/>
      <c r="O848" s="127">
        <f>IF(C848=0,"",C848/B847)</f>
        <v>0.8089887640449438</v>
      </c>
      <c r="P848" s="75">
        <v>75</v>
      </c>
      <c r="Q848" s="128">
        <f t="shared" ref="Q848:Q855" si="116">IF(P848=0,"",P848/P847)</f>
        <v>0.84269662921348309</v>
      </c>
      <c r="R848" s="128">
        <f t="shared" ref="R848:R855" si="117">IF(P848=0,"",100%-Q848)</f>
        <v>0.15730337078651691</v>
      </c>
    </row>
    <row r="849" spans="1:19" ht="15.75" customHeight="1">
      <c r="A849" s="64">
        <v>2002</v>
      </c>
      <c r="B849" s="87"/>
      <c r="C849" s="87"/>
      <c r="D849" s="87">
        <v>69</v>
      </c>
      <c r="E849" s="87"/>
      <c r="F849" s="87"/>
      <c r="G849" s="87"/>
      <c r="H849" s="87"/>
      <c r="I849" s="87"/>
      <c r="J849" s="87"/>
      <c r="K849" s="88"/>
      <c r="L849" s="72"/>
      <c r="M849" s="3"/>
      <c r="N849" s="73"/>
      <c r="O849" s="127">
        <f>IF(D849=0,"",D849/C848)</f>
        <v>0.95833333333333337</v>
      </c>
      <c r="P849" s="75">
        <v>71</v>
      </c>
      <c r="Q849" s="128">
        <f t="shared" si="116"/>
        <v>0.94666666666666666</v>
      </c>
      <c r="R849" s="128">
        <f t="shared" si="117"/>
        <v>5.3333333333333344E-2</v>
      </c>
      <c r="S849" s="8">
        <f>P849/P847</f>
        <v>0.797752808988764</v>
      </c>
    </row>
    <row r="850" spans="1:19" ht="15.75" customHeight="1">
      <c r="A850" s="64">
        <v>2101</v>
      </c>
      <c r="B850" s="87"/>
      <c r="C850" s="87"/>
      <c r="D850" s="87"/>
      <c r="E850" s="87">
        <v>65</v>
      </c>
      <c r="F850" s="87"/>
      <c r="G850" s="87"/>
      <c r="H850" s="87"/>
      <c r="I850" s="87"/>
      <c r="J850" s="87"/>
      <c r="K850" s="88"/>
      <c r="L850" s="72"/>
      <c r="M850" s="3"/>
      <c r="N850" s="73"/>
      <c r="O850" s="127">
        <f>IF(E850=0,"",E850/D849)</f>
        <v>0.94202898550724634</v>
      </c>
      <c r="P850" s="75">
        <v>68</v>
      </c>
      <c r="Q850" s="128">
        <f t="shared" si="116"/>
        <v>0.95774647887323938</v>
      </c>
      <c r="R850" s="128">
        <f t="shared" si="117"/>
        <v>4.2253521126760618E-2</v>
      </c>
    </row>
    <row r="851" spans="1:19" ht="15.75" customHeight="1">
      <c r="A851" s="64">
        <v>2102</v>
      </c>
      <c r="B851" s="87"/>
      <c r="C851" s="87"/>
      <c r="D851" s="87"/>
      <c r="E851" s="87"/>
      <c r="F851" s="87">
        <v>60</v>
      </c>
      <c r="G851" s="87"/>
      <c r="H851" s="87"/>
      <c r="I851" s="87"/>
      <c r="J851" s="87"/>
      <c r="K851" s="88"/>
      <c r="L851" s="72"/>
      <c r="M851" s="3"/>
      <c r="N851" s="73"/>
      <c r="O851" s="127">
        <f>IF(F851=0,"",F851/E850)</f>
        <v>0.92307692307692313</v>
      </c>
      <c r="P851" s="75">
        <v>64</v>
      </c>
      <c r="Q851" s="128">
        <f t="shared" si="116"/>
        <v>0.94117647058823528</v>
      </c>
      <c r="R851" s="128">
        <f t="shared" si="117"/>
        <v>5.8823529411764719E-2</v>
      </c>
    </row>
    <row r="852" spans="1:19" ht="15.75" customHeight="1">
      <c r="A852" s="64">
        <v>2201</v>
      </c>
      <c r="B852" s="87"/>
      <c r="C852" s="87"/>
      <c r="D852" s="87"/>
      <c r="E852" s="87"/>
      <c r="F852" s="87"/>
      <c r="G852" s="87">
        <v>54</v>
      </c>
      <c r="H852" s="87"/>
      <c r="I852" s="87"/>
      <c r="J852" s="87"/>
      <c r="K852" s="88"/>
      <c r="L852" s="72"/>
      <c r="M852" s="3"/>
      <c r="N852" s="73"/>
      <c r="O852" s="127">
        <f>IF(G852=0,"",G852/F851)</f>
        <v>0.9</v>
      </c>
      <c r="P852" s="75">
        <v>62</v>
      </c>
      <c r="Q852" s="128">
        <f t="shared" si="116"/>
        <v>0.96875</v>
      </c>
      <c r="R852" s="128">
        <f t="shared" si="117"/>
        <v>3.125E-2</v>
      </c>
    </row>
    <row r="853" spans="1:19" ht="15.75" customHeight="1">
      <c r="A853" s="64">
        <v>2202</v>
      </c>
      <c r="B853" s="87"/>
      <c r="C853" s="87"/>
      <c r="D853" s="87"/>
      <c r="E853" s="87"/>
      <c r="F853" s="87"/>
      <c r="G853" s="87"/>
      <c r="H853" s="87">
        <v>54</v>
      </c>
      <c r="I853" s="87"/>
      <c r="J853" s="87"/>
      <c r="K853" s="88"/>
      <c r="L853" s="72"/>
      <c r="M853" s="3"/>
      <c r="N853" s="73"/>
      <c r="O853" s="127">
        <f>IF(H853=0,"",H853/G852)</f>
        <v>1</v>
      </c>
      <c r="P853" s="75">
        <v>62</v>
      </c>
      <c r="Q853" s="128">
        <f t="shared" si="116"/>
        <v>1</v>
      </c>
      <c r="R853" s="128">
        <f t="shared" si="117"/>
        <v>0</v>
      </c>
    </row>
    <row r="854" spans="1:19" ht="15.75" customHeight="1">
      <c r="A854" s="64">
        <v>2301</v>
      </c>
      <c r="B854" s="87"/>
      <c r="C854" s="87"/>
      <c r="D854" s="87"/>
      <c r="E854" s="87"/>
      <c r="F854" s="87"/>
      <c r="G854" s="87"/>
      <c r="H854" s="87"/>
      <c r="I854" s="87">
        <v>48</v>
      </c>
      <c r="J854" s="87"/>
      <c r="K854" s="88"/>
      <c r="L854" s="72"/>
      <c r="M854" s="3"/>
      <c r="N854" s="73"/>
      <c r="O854" s="127">
        <f>IF(I854=0,"",I854/H853)</f>
        <v>0.88888888888888884</v>
      </c>
      <c r="P854" s="75">
        <v>62</v>
      </c>
      <c r="Q854" s="128">
        <f t="shared" si="116"/>
        <v>1</v>
      </c>
      <c r="R854" s="128">
        <f t="shared" si="117"/>
        <v>0</v>
      </c>
    </row>
    <row r="855" spans="1:19" ht="15.75" customHeight="1">
      <c r="A855" s="64">
        <v>2302</v>
      </c>
      <c r="B855" s="87"/>
      <c r="C855" s="87"/>
      <c r="D855" s="87"/>
      <c r="E855" s="87"/>
      <c r="F855" s="87"/>
      <c r="G855" s="87"/>
      <c r="H855" s="87"/>
      <c r="I855" s="87"/>
      <c r="J855" s="87">
        <v>46</v>
      </c>
      <c r="K855" s="88">
        <v>35</v>
      </c>
      <c r="L855" s="72"/>
      <c r="M855" s="3"/>
      <c r="N855" s="73"/>
      <c r="O855" s="129">
        <f>IF(J855=0,"",J855/I854)</f>
        <v>0.95833333333333337</v>
      </c>
      <c r="P855" s="75">
        <v>60</v>
      </c>
      <c r="Q855" s="130">
        <f t="shared" si="116"/>
        <v>0.967741935483871</v>
      </c>
      <c r="R855" s="130">
        <f t="shared" si="117"/>
        <v>3.2258064516129004E-2</v>
      </c>
    </row>
    <row r="856" spans="1:19" ht="15.75" customHeight="1">
      <c r="A856" s="64">
        <v>2401</v>
      </c>
      <c r="B856" s="87"/>
      <c r="C856" s="87"/>
      <c r="D856" s="87"/>
      <c r="E856" s="87"/>
      <c r="F856" s="87"/>
      <c r="G856" s="87"/>
      <c r="H856" s="87"/>
      <c r="I856" s="87"/>
      <c r="J856" s="87">
        <v>18</v>
      </c>
      <c r="K856" s="88">
        <v>12</v>
      </c>
      <c r="L856" s="72"/>
      <c r="M856" s="3"/>
      <c r="N856" s="30"/>
      <c r="O856" s="80"/>
      <c r="P856" s="81">
        <v>26</v>
      </c>
      <c r="Q856" s="82"/>
      <c r="R856" s="83"/>
    </row>
    <row r="857" spans="1:19" ht="15.75" customHeight="1">
      <c r="A857" s="64">
        <v>2402</v>
      </c>
      <c r="B857" s="87"/>
      <c r="C857" s="87"/>
      <c r="D857" s="87"/>
      <c r="E857" s="87"/>
      <c r="F857" s="87"/>
      <c r="G857" s="87"/>
      <c r="H857" s="87"/>
      <c r="I857" s="87"/>
      <c r="J857" s="87">
        <v>10</v>
      </c>
      <c r="K857" s="88">
        <v>4</v>
      </c>
      <c r="L857" s="72"/>
      <c r="M857" s="3"/>
      <c r="N857" s="30"/>
      <c r="O857" s="84"/>
      <c r="P857" s="85">
        <v>13</v>
      </c>
      <c r="Q857" s="86"/>
      <c r="R857" s="84"/>
    </row>
    <row r="858" spans="1:19" ht="15.75" customHeight="1">
      <c r="A858" s="64">
        <v>2501</v>
      </c>
      <c r="B858" s="87"/>
      <c r="C858" s="87"/>
      <c r="D858" s="87"/>
      <c r="E858" s="87"/>
      <c r="F858" s="87"/>
      <c r="G858" s="87"/>
      <c r="H858" s="87"/>
      <c r="I858" s="87"/>
      <c r="J858" s="87"/>
      <c r="K858" s="88"/>
      <c r="L858" s="72"/>
      <c r="M858" s="3"/>
      <c r="N858" s="30"/>
      <c r="O858" s="84"/>
      <c r="P858" s="85"/>
      <c r="Q858" s="86"/>
      <c r="R858" s="84"/>
    </row>
    <row r="859" spans="1:19" ht="15.75" customHeight="1">
      <c r="A859" s="64">
        <v>2502</v>
      </c>
      <c r="B859" s="87"/>
      <c r="C859" s="87"/>
      <c r="D859" s="87"/>
      <c r="E859" s="87"/>
      <c r="F859" s="87"/>
      <c r="G859" s="87"/>
      <c r="H859" s="87"/>
      <c r="I859" s="87"/>
      <c r="J859" s="87"/>
      <c r="K859" s="88"/>
      <c r="L859" s="72"/>
      <c r="M859" s="3"/>
      <c r="N859" s="30"/>
      <c r="O859" s="3"/>
      <c r="P859" s="30"/>
      <c r="Q859" s="23"/>
      <c r="R859" s="84"/>
    </row>
    <row r="860" spans="1:19" ht="15.75" customHeight="1">
      <c r="A860" s="64">
        <v>2601</v>
      </c>
      <c r="B860" s="87"/>
      <c r="C860" s="87"/>
      <c r="D860" s="87"/>
      <c r="E860" s="87"/>
      <c r="F860" s="87"/>
      <c r="G860" s="87"/>
      <c r="H860" s="87"/>
      <c r="I860" s="87"/>
      <c r="J860" s="87"/>
      <c r="K860" s="88"/>
      <c r="L860" s="72"/>
      <c r="M860" s="3"/>
      <c r="N860" s="30"/>
      <c r="O860" s="89" t="s">
        <v>83</v>
      </c>
      <c r="P860" s="90">
        <v>11</v>
      </c>
      <c r="Q860" s="120">
        <f>K863</f>
        <v>51</v>
      </c>
      <c r="R860" s="92" t="s">
        <v>11</v>
      </c>
    </row>
    <row r="861" spans="1:19" ht="15.75" customHeight="1">
      <c r="A861" s="64">
        <v>2602</v>
      </c>
      <c r="B861" s="87"/>
      <c r="C861" s="87"/>
      <c r="D861" s="87"/>
      <c r="E861" s="87"/>
      <c r="F861" s="87"/>
      <c r="G861" s="87"/>
      <c r="H861" s="87"/>
      <c r="I861" s="87"/>
      <c r="J861" s="87"/>
      <c r="K861" s="88"/>
      <c r="L861" s="72"/>
      <c r="M861" s="3"/>
      <c r="N861" s="30"/>
      <c r="O861" s="93" t="s">
        <v>85</v>
      </c>
      <c r="P861" s="94">
        <f>IF(P860/B847=0,"",P860/B847)</f>
        <v>0.12359550561797752</v>
      </c>
      <c r="Q861" s="121">
        <f>IF(P860/Q860=0,"",P860/Q860)</f>
        <v>0.21568627450980393</v>
      </c>
      <c r="R861" s="96" t="s">
        <v>86</v>
      </c>
    </row>
    <row r="862" spans="1:19" ht="15.75" customHeight="1">
      <c r="A862" s="64">
        <v>2701</v>
      </c>
      <c r="B862" s="87"/>
      <c r="C862" s="87"/>
      <c r="D862" s="87"/>
      <c r="E862" s="87"/>
      <c r="F862" s="87"/>
      <c r="G862" s="87"/>
      <c r="H862" s="87"/>
      <c r="I862" s="87"/>
      <c r="J862" s="87"/>
      <c r="K862" s="88"/>
      <c r="L862" s="97"/>
      <c r="M862" s="98"/>
      <c r="N862" s="99"/>
      <c r="O862" s="98"/>
      <c r="P862" s="99"/>
      <c r="Q862" s="99"/>
      <c r="R862" s="122"/>
    </row>
    <row r="863" spans="1:19" ht="18" customHeight="1">
      <c r="A863" s="29"/>
      <c r="B863" s="30"/>
      <c r="C863" s="30"/>
      <c r="D863" s="288" t="s">
        <v>111</v>
      </c>
      <c r="E863" s="289"/>
      <c r="F863" s="289"/>
      <c r="G863" s="289"/>
      <c r="H863" s="289"/>
      <c r="I863" s="289"/>
      <c r="J863" s="290"/>
      <c r="K863" s="101">
        <f>SUM(K847:K859)</f>
        <v>51</v>
      </c>
      <c r="L863" s="102">
        <f>IF(K855=0,"",K855/B847)</f>
        <v>0.39325842696629215</v>
      </c>
      <c r="M863" s="102">
        <f>IF(K863=0,"",K863/B847)</f>
        <v>0.5730337078651685</v>
      </c>
      <c r="N863" s="102">
        <f>IF(K855=0,"",M863-L863)</f>
        <v>0.17977528089887634</v>
      </c>
      <c r="O863" s="3"/>
      <c r="P863" s="30"/>
      <c r="Q863" s="23"/>
      <c r="R863" s="3"/>
    </row>
    <row r="864" spans="1:19" ht="12.75" customHeight="1">
      <c r="L864" s="3"/>
      <c r="M864" s="3"/>
      <c r="O864" s="3"/>
    </row>
    <row r="865" spans="1:19" ht="12.75" customHeight="1">
      <c r="L865" s="3"/>
      <c r="M865" s="3"/>
      <c r="O865" s="3"/>
    </row>
    <row r="866" spans="1:19" ht="26.25" customHeight="1">
      <c r="A866" s="2"/>
      <c r="B866" s="291" t="s">
        <v>99</v>
      </c>
      <c r="C866" s="292"/>
      <c r="D866" s="292"/>
      <c r="E866" s="292"/>
      <c r="F866" s="292"/>
      <c r="G866" s="292"/>
      <c r="H866" s="292"/>
      <c r="I866" s="292"/>
      <c r="J866" s="292"/>
      <c r="K866" s="60" t="s">
        <v>119</v>
      </c>
      <c r="L866" s="60"/>
      <c r="M866" s="60"/>
      <c r="N866" s="30"/>
      <c r="O866" s="3"/>
      <c r="P866" s="30"/>
      <c r="Q866" s="30"/>
      <c r="R866" s="30"/>
    </row>
    <row r="867" spans="1:19" ht="20.25" customHeight="1">
      <c r="A867" s="293" t="s">
        <v>10</v>
      </c>
      <c r="B867" s="294" t="s">
        <v>100</v>
      </c>
      <c r="C867" s="289"/>
      <c r="D867" s="289"/>
      <c r="E867" s="289"/>
      <c r="F867" s="289"/>
      <c r="G867" s="289"/>
      <c r="H867" s="289"/>
      <c r="I867" s="289"/>
      <c r="J867" s="290"/>
      <c r="K867" s="310" t="s">
        <v>11</v>
      </c>
      <c r="L867" s="286" t="s">
        <v>3</v>
      </c>
      <c r="M867" s="286" t="s">
        <v>4</v>
      </c>
      <c r="N867" s="284" t="s">
        <v>5</v>
      </c>
      <c r="O867" s="286" t="s">
        <v>6</v>
      </c>
      <c r="P867" s="287" t="s">
        <v>7</v>
      </c>
      <c r="Q867" s="287" t="s">
        <v>8</v>
      </c>
      <c r="R867" s="286" t="s">
        <v>101</v>
      </c>
    </row>
    <row r="868" spans="1:19" ht="15.75" customHeight="1">
      <c r="A868" s="285"/>
      <c r="B868" s="64" t="s">
        <v>102</v>
      </c>
      <c r="C868" s="64" t="s">
        <v>103</v>
      </c>
      <c r="D868" s="64" t="s">
        <v>104</v>
      </c>
      <c r="E868" s="64" t="s">
        <v>105</v>
      </c>
      <c r="F868" s="64" t="s">
        <v>106</v>
      </c>
      <c r="G868" s="64" t="s">
        <v>107</v>
      </c>
      <c r="H868" s="64" t="s">
        <v>108</v>
      </c>
      <c r="I868" s="64" t="s">
        <v>109</v>
      </c>
      <c r="J868" s="64" t="s">
        <v>110</v>
      </c>
      <c r="K868" s="311"/>
      <c r="L868" s="285"/>
      <c r="M868" s="285"/>
      <c r="N868" s="285"/>
      <c r="O868" s="285"/>
      <c r="P868" s="285"/>
      <c r="Q868" s="285"/>
      <c r="R868" s="285"/>
    </row>
    <row r="869" spans="1:19" ht="15.75" customHeight="1">
      <c r="A869" s="64">
        <v>2001</v>
      </c>
      <c r="B869" s="65">
        <v>69</v>
      </c>
      <c r="C869" s="87"/>
      <c r="D869" s="87"/>
      <c r="E869" s="87"/>
      <c r="F869" s="87"/>
      <c r="G869" s="87"/>
      <c r="H869" s="87"/>
      <c r="I869" s="87"/>
      <c r="J869" s="87"/>
      <c r="K869" s="88"/>
      <c r="L869" s="67"/>
      <c r="M869" s="49"/>
      <c r="N869" s="68"/>
      <c r="O869" s="107"/>
      <c r="P869" s="70">
        <f>B869</f>
        <v>69</v>
      </c>
      <c r="Q869" s="108"/>
      <c r="R869" s="107"/>
    </row>
    <row r="870" spans="1:19" ht="15.75" customHeight="1">
      <c r="A870" s="64">
        <v>2002</v>
      </c>
      <c r="B870" s="87"/>
      <c r="C870" s="87">
        <v>60</v>
      </c>
      <c r="D870" s="87"/>
      <c r="E870" s="87"/>
      <c r="F870" s="87"/>
      <c r="G870" s="87"/>
      <c r="H870" s="87"/>
      <c r="I870" s="87"/>
      <c r="J870" s="87"/>
      <c r="K870" s="88"/>
      <c r="L870" s="72"/>
      <c r="M870" s="3"/>
      <c r="N870" s="73"/>
      <c r="O870" s="127">
        <f>IF(C870=0,"",C870/B869)</f>
        <v>0.86956521739130432</v>
      </c>
      <c r="P870" s="75">
        <v>63</v>
      </c>
      <c r="Q870" s="128">
        <f t="shared" ref="Q870:Q877" si="118">IF(P870=0,"",P870/P869)</f>
        <v>0.91304347826086951</v>
      </c>
      <c r="R870" s="128">
        <f t="shared" ref="R870:R877" si="119">IF(P870=0,"",100%-Q870)</f>
        <v>8.6956521739130488E-2</v>
      </c>
    </row>
    <row r="871" spans="1:19" ht="15.75" customHeight="1">
      <c r="A871" s="64">
        <v>2101</v>
      </c>
      <c r="B871" s="87"/>
      <c r="C871" s="87"/>
      <c r="D871" s="87">
        <v>56</v>
      </c>
      <c r="E871" s="87"/>
      <c r="F871" s="87"/>
      <c r="G871" s="87"/>
      <c r="H871" s="87"/>
      <c r="I871" s="87"/>
      <c r="J871" s="87"/>
      <c r="K871" s="88"/>
      <c r="L871" s="72"/>
      <c r="M871" s="3"/>
      <c r="N871" s="73"/>
      <c r="O871" s="127">
        <f>IF(D871=0,"",D871/C870)</f>
        <v>0.93333333333333335</v>
      </c>
      <c r="P871" s="75">
        <v>56</v>
      </c>
      <c r="Q871" s="128">
        <f t="shared" si="118"/>
        <v>0.88888888888888884</v>
      </c>
      <c r="R871" s="128">
        <f t="shared" si="119"/>
        <v>0.11111111111111116</v>
      </c>
      <c r="S871" s="8">
        <f>P871/P869</f>
        <v>0.81159420289855078</v>
      </c>
    </row>
    <row r="872" spans="1:19" ht="15.75" customHeight="1">
      <c r="A872" s="64">
        <v>2102</v>
      </c>
      <c r="B872" s="87"/>
      <c r="C872" s="87"/>
      <c r="D872" s="87"/>
      <c r="E872" s="87">
        <v>50</v>
      </c>
      <c r="F872" s="87"/>
      <c r="G872" s="87"/>
      <c r="H872" s="87"/>
      <c r="I872" s="87"/>
      <c r="J872" s="87"/>
      <c r="K872" s="88"/>
      <c r="L872" s="72"/>
      <c r="M872" s="3"/>
      <c r="N872" s="73"/>
      <c r="O872" s="127">
        <f>E872/D871</f>
        <v>0.8928571428571429</v>
      </c>
      <c r="P872" s="75">
        <v>53</v>
      </c>
      <c r="Q872" s="128">
        <f t="shared" si="118"/>
        <v>0.9464285714285714</v>
      </c>
      <c r="R872" s="128">
        <f t="shared" si="119"/>
        <v>5.3571428571428603E-2</v>
      </c>
    </row>
    <row r="873" spans="1:19" ht="15.75" customHeight="1">
      <c r="A873" s="64">
        <v>2201</v>
      </c>
      <c r="B873" s="87"/>
      <c r="C873" s="87"/>
      <c r="D873" s="87"/>
      <c r="E873" s="87"/>
      <c r="F873" s="87">
        <v>42</v>
      </c>
      <c r="G873" s="87"/>
      <c r="H873" s="87"/>
      <c r="I873" s="87"/>
      <c r="J873" s="87"/>
      <c r="K873" s="88"/>
      <c r="L873" s="72"/>
      <c r="M873" s="3"/>
      <c r="N873" s="73"/>
      <c r="O873" s="127">
        <f>IF(F873=0,"",F873/E872)</f>
        <v>0.84</v>
      </c>
      <c r="P873" s="75">
        <v>51</v>
      </c>
      <c r="Q873" s="128">
        <f t="shared" si="118"/>
        <v>0.96226415094339623</v>
      </c>
      <c r="R873" s="128">
        <f t="shared" si="119"/>
        <v>3.7735849056603765E-2</v>
      </c>
    </row>
    <row r="874" spans="1:19" ht="15.75" customHeight="1">
      <c r="A874" s="64">
        <v>2202</v>
      </c>
      <c r="B874" s="87"/>
      <c r="C874" s="87"/>
      <c r="D874" s="87"/>
      <c r="E874" s="87"/>
      <c r="F874" s="87"/>
      <c r="G874" s="87">
        <v>35</v>
      </c>
      <c r="H874" s="87"/>
      <c r="I874" s="87"/>
      <c r="J874" s="87"/>
      <c r="K874" s="88"/>
      <c r="L874" s="72"/>
      <c r="M874" s="3"/>
      <c r="N874" s="73"/>
      <c r="O874" s="127">
        <f>IF(G874=0,"",G874/F873)</f>
        <v>0.83333333333333337</v>
      </c>
      <c r="P874" s="75">
        <v>51</v>
      </c>
      <c r="Q874" s="128">
        <f t="shared" si="118"/>
        <v>1</v>
      </c>
      <c r="R874" s="128">
        <f t="shared" si="119"/>
        <v>0</v>
      </c>
    </row>
    <row r="875" spans="1:19" ht="15.75" customHeight="1">
      <c r="A875" s="64">
        <v>2301</v>
      </c>
      <c r="B875" s="87"/>
      <c r="C875" s="87"/>
      <c r="D875" s="87"/>
      <c r="E875" s="87"/>
      <c r="F875" s="87"/>
      <c r="G875" s="87"/>
      <c r="H875" s="87">
        <v>31</v>
      </c>
      <c r="I875" s="87"/>
      <c r="J875" s="87"/>
      <c r="K875" s="88"/>
      <c r="L875" s="72"/>
      <c r="M875" s="3"/>
      <c r="N875" s="73"/>
      <c r="O875" s="127">
        <f>IF(H875=0,"",H875/G874)</f>
        <v>0.88571428571428568</v>
      </c>
      <c r="P875" s="75">
        <v>50</v>
      </c>
      <c r="Q875" s="128">
        <f t="shared" si="118"/>
        <v>0.98039215686274506</v>
      </c>
      <c r="R875" s="128">
        <f t="shared" si="119"/>
        <v>1.9607843137254943E-2</v>
      </c>
    </row>
    <row r="876" spans="1:19" ht="15.75" customHeight="1">
      <c r="A876" s="64">
        <v>2302</v>
      </c>
      <c r="B876" s="87"/>
      <c r="C876" s="87"/>
      <c r="D876" s="87"/>
      <c r="E876" s="87"/>
      <c r="F876" s="87"/>
      <c r="G876" s="87"/>
      <c r="H876" s="87"/>
      <c r="I876" s="87">
        <v>23</v>
      </c>
      <c r="J876" s="87"/>
      <c r="K876" s="88"/>
      <c r="L876" s="72"/>
      <c r="M876" s="3"/>
      <c r="N876" s="73"/>
      <c r="O876" s="127">
        <f>IF(I876=0,"",I876/H875)</f>
        <v>0.74193548387096775</v>
      </c>
      <c r="P876" s="75">
        <v>47</v>
      </c>
      <c r="Q876" s="128">
        <f t="shared" si="118"/>
        <v>0.94</v>
      </c>
      <c r="R876" s="128">
        <f t="shared" si="119"/>
        <v>6.0000000000000053E-2</v>
      </c>
    </row>
    <row r="877" spans="1:19" ht="15.75" customHeight="1">
      <c r="A877" s="64">
        <v>2401</v>
      </c>
      <c r="B877" s="87"/>
      <c r="C877" s="87"/>
      <c r="D877" s="87"/>
      <c r="E877" s="87"/>
      <c r="F877" s="87"/>
      <c r="G877" s="87"/>
      <c r="H877" s="87"/>
      <c r="I877" s="87"/>
      <c r="J877" s="87">
        <v>19</v>
      </c>
      <c r="K877" s="88">
        <v>15</v>
      </c>
      <c r="L877" s="72"/>
      <c r="M877" s="3"/>
      <c r="N877" s="73"/>
      <c r="O877" s="129">
        <f>IF(J877=0,"",J877/I876)</f>
        <v>0.82608695652173914</v>
      </c>
      <c r="P877" s="75">
        <v>46</v>
      </c>
      <c r="Q877" s="130">
        <f t="shared" si="118"/>
        <v>0.97872340425531912</v>
      </c>
      <c r="R877" s="130">
        <f t="shared" si="119"/>
        <v>2.1276595744680882E-2</v>
      </c>
    </row>
    <row r="878" spans="1:19" ht="15.75" customHeight="1">
      <c r="A878" s="64">
        <v>2402</v>
      </c>
      <c r="B878" s="87"/>
      <c r="C878" s="87"/>
      <c r="D878" s="87"/>
      <c r="E878" s="87"/>
      <c r="F878" s="87"/>
      <c r="G878" s="87"/>
      <c r="H878" s="87"/>
      <c r="I878" s="87"/>
      <c r="J878" s="87">
        <v>15</v>
      </c>
      <c r="K878" s="88">
        <v>8</v>
      </c>
      <c r="L878" s="72"/>
      <c r="M878" s="3"/>
      <c r="N878" s="30"/>
      <c r="O878" s="80"/>
      <c r="P878" s="81">
        <v>31</v>
      </c>
      <c r="Q878" s="82"/>
      <c r="R878" s="83"/>
    </row>
    <row r="879" spans="1:19" ht="15.75" customHeight="1">
      <c r="A879" s="64">
        <v>2501</v>
      </c>
      <c r="B879" s="87"/>
      <c r="C879" s="87"/>
      <c r="D879" s="87"/>
      <c r="E879" s="87"/>
      <c r="F879" s="87"/>
      <c r="G879" s="87"/>
      <c r="H879" s="87"/>
      <c r="I879" s="87"/>
      <c r="J879" s="87"/>
      <c r="K879" s="88"/>
      <c r="L879" s="72"/>
      <c r="M879" s="3"/>
      <c r="N879" s="30"/>
      <c r="O879" s="84"/>
      <c r="P879" s="85"/>
      <c r="Q879" s="86"/>
      <c r="R879" s="84"/>
    </row>
    <row r="880" spans="1:19" ht="15.75" customHeight="1">
      <c r="A880" s="64">
        <v>2502</v>
      </c>
      <c r="B880" s="87"/>
      <c r="C880" s="87"/>
      <c r="D880" s="87"/>
      <c r="E880" s="87"/>
      <c r="F880" s="87"/>
      <c r="G880" s="87"/>
      <c r="H880" s="87"/>
      <c r="I880" s="87"/>
      <c r="J880" s="87"/>
      <c r="K880" s="88"/>
      <c r="L880" s="72"/>
      <c r="M880" s="3"/>
      <c r="N880" s="30"/>
      <c r="O880" s="84"/>
      <c r="P880" s="85"/>
      <c r="Q880" s="86"/>
      <c r="R880" s="84"/>
    </row>
    <row r="881" spans="1:19" ht="15.75" customHeight="1">
      <c r="A881" s="64">
        <v>2601</v>
      </c>
      <c r="B881" s="87"/>
      <c r="C881" s="87"/>
      <c r="D881" s="87"/>
      <c r="E881" s="87"/>
      <c r="F881" s="87"/>
      <c r="G881" s="87"/>
      <c r="H881" s="87"/>
      <c r="I881" s="87"/>
      <c r="J881" s="87"/>
      <c r="K881" s="88"/>
      <c r="L881" s="72"/>
      <c r="M881" s="3"/>
      <c r="N881" s="30"/>
      <c r="O881" s="3"/>
      <c r="P881" s="30"/>
      <c r="Q881" s="23"/>
      <c r="R881" s="84"/>
    </row>
    <row r="882" spans="1:19" ht="15.75" customHeight="1">
      <c r="A882" s="64">
        <v>2602</v>
      </c>
      <c r="B882" s="87"/>
      <c r="C882" s="87"/>
      <c r="D882" s="87"/>
      <c r="E882" s="87"/>
      <c r="F882" s="87"/>
      <c r="G882" s="87"/>
      <c r="H882" s="87"/>
      <c r="I882" s="87"/>
      <c r="J882" s="87"/>
      <c r="K882" s="88"/>
      <c r="L882" s="72"/>
      <c r="M882" s="3"/>
      <c r="N882" s="30"/>
      <c r="O882" s="89" t="s">
        <v>83</v>
      </c>
      <c r="P882" s="90">
        <v>2</v>
      </c>
      <c r="Q882" s="120">
        <f>IF(SUM(K875:K878)=0,"",SUM(K875:K878))</f>
        <v>23</v>
      </c>
      <c r="R882" s="92" t="s">
        <v>11</v>
      </c>
    </row>
    <row r="883" spans="1:19" ht="15.75" customHeight="1">
      <c r="A883" s="64">
        <v>2701</v>
      </c>
      <c r="B883" s="87"/>
      <c r="C883" s="87"/>
      <c r="D883" s="87"/>
      <c r="E883" s="87"/>
      <c r="F883" s="87"/>
      <c r="G883" s="87"/>
      <c r="H883" s="87"/>
      <c r="I883" s="87"/>
      <c r="J883" s="87"/>
      <c r="K883" s="88"/>
      <c r="L883" s="72"/>
      <c r="M883" s="3"/>
      <c r="N883" s="30"/>
      <c r="O883" s="93" t="s">
        <v>85</v>
      </c>
      <c r="P883" s="94">
        <f>IF(P882/B869=0,"",P882/B869)</f>
        <v>2.8985507246376812E-2</v>
      </c>
      <c r="Q883" s="121">
        <f>IF(P882/Q882=0,"",P882/Q882)</f>
        <v>8.6956521739130432E-2</v>
      </c>
      <c r="R883" s="96" t="s">
        <v>86</v>
      </c>
    </row>
    <row r="884" spans="1:19" ht="15.75" customHeight="1">
      <c r="A884" s="64">
        <v>2702</v>
      </c>
      <c r="B884" s="87"/>
      <c r="C884" s="87"/>
      <c r="D884" s="87"/>
      <c r="E884" s="87"/>
      <c r="F884" s="87"/>
      <c r="G884" s="87"/>
      <c r="H884" s="87"/>
      <c r="I884" s="87"/>
      <c r="J884" s="87"/>
      <c r="K884" s="88"/>
      <c r="L884" s="97"/>
      <c r="M884" s="98"/>
      <c r="N884" s="99"/>
      <c r="O884" s="98"/>
      <c r="P884" s="99"/>
      <c r="Q884" s="99"/>
      <c r="R884" s="122"/>
    </row>
    <row r="885" spans="1:19" ht="18" customHeight="1">
      <c r="A885" s="29"/>
      <c r="B885" s="30"/>
      <c r="C885" s="30"/>
      <c r="D885" s="288" t="s">
        <v>111</v>
      </c>
      <c r="E885" s="289"/>
      <c r="F885" s="289"/>
      <c r="G885" s="289"/>
      <c r="H885" s="289"/>
      <c r="I885" s="289"/>
      <c r="J885" s="290"/>
      <c r="K885" s="101">
        <f>SUM(K869:K881)</f>
        <v>23</v>
      </c>
      <c r="L885" s="102">
        <f>IF(K877=0,"",K877/B869)</f>
        <v>0.21739130434782608</v>
      </c>
      <c r="M885" s="102">
        <f>IF(K885=0,"",K885/B869)</f>
        <v>0.33333333333333331</v>
      </c>
      <c r="N885" s="102">
        <f>IF(K877=0,"",M885-L885)</f>
        <v>0.11594202898550723</v>
      </c>
      <c r="O885" s="3"/>
      <c r="P885" s="30"/>
      <c r="Q885" s="23"/>
      <c r="R885" s="3"/>
    </row>
    <row r="886" spans="1:19" ht="12.75" customHeight="1">
      <c r="L886" s="3"/>
      <c r="M886" s="3"/>
      <c r="O886" s="3"/>
    </row>
    <row r="887" spans="1:19" ht="12.75" customHeight="1">
      <c r="L887" s="3"/>
      <c r="M887" s="3"/>
      <c r="O887" s="3"/>
    </row>
    <row r="888" spans="1:19" ht="26.25" customHeight="1">
      <c r="A888" s="2"/>
      <c r="B888" s="291" t="s">
        <v>99</v>
      </c>
      <c r="C888" s="292"/>
      <c r="D888" s="292"/>
      <c r="E888" s="292"/>
      <c r="F888" s="292"/>
      <c r="G888" s="292"/>
      <c r="H888" s="292"/>
      <c r="I888" s="292"/>
      <c r="J888" s="292"/>
      <c r="K888" s="60" t="s">
        <v>120</v>
      </c>
      <c r="L888" s="60"/>
      <c r="M888" s="60"/>
      <c r="N888" s="30"/>
      <c r="O888" s="3"/>
      <c r="P888" s="30"/>
      <c r="Q888" s="30"/>
      <c r="R888" s="30"/>
    </row>
    <row r="889" spans="1:19" ht="20.25" customHeight="1">
      <c r="A889" s="293" t="s">
        <v>10</v>
      </c>
      <c r="B889" s="294" t="s">
        <v>100</v>
      </c>
      <c r="C889" s="289"/>
      <c r="D889" s="289"/>
      <c r="E889" s="289"/>
      <c r="F889" s="289"/>
      <c r="G889" s="289"/>
      <c r="H889" s="289"/>
      <c r="I889" s="289"/>
      <c r="J889" s="290"/>
      <c r="K889" s="310" t="s">
        <v>11</v>
      </c>
      <c r="L889" s="286" t="s">
        <v>3</v>
      </c>
      <c r="M889" s="286" t="s">
        <v>4</v>
      </c>
      <c r="N889" s="284" t="s">
        <v>5</v>
      </c>
      <c r="O889" s="286" t="s">
        <v>6</v>
      </c>
      <c r="P889" s="287" t="s">
        <v>7</v>
      </c>
      <c r="Q889" s="287" t="s">
        <v>8</v>
      </c>
      <c r="R889" s="286" t="s">
        <v>101</v>
      </c>
    </row>
    <row r="890" spans="1:19" ht="15.75" customHeight="1">
      <c r="A890" s="285"/>
      <c r="B890" s="64" t="s">
        <v>102</v>
      </c>
      <c r="C890" s="64" t="s">
        <v>103</v>
      </c>
      <c r="D890" s="64" t="s">
        <v>104</v>
      </c>
      <c r="E890" s="64" t="s">
        <v>105</v>
      </c>
      <c r="F890" s="64" t="s">
        <v>106</v>
      </c>
      <c r="G890" s="64" t="s">
        <v>107</v>
      </c>
      <c r="H890" s="64" t="s">
        <v>108</v>
      </c>
      <c r="I890" s="64" t="s">
        <v>109</v>
      </c>
      <c r="J890" s="64" t="s">
        <v>110</v>
      </c>
      <c r="K890" s="311"/>
      <c r="L890" s="285"/>
      <c r="M890" s="285"/>
      <c r="N890" s="285"/>
      <c r="O890" s="285"/>
      <c r="P890" s="285"/>
      <c r="Q890" s="285"/>
      <c r="R890" s="285"/>
    </row>
    <row r="891" spans="1:19" ht="15.75" customHeight="1">
      <c r="A891" s="64">
        <v>2002</v>
      </c>
      <c r="B891" s="65">
        <v>86</v>
      </c>
      <c r="C891" s="87"/>
      <c r="D891" s="87"/>
      <c r="E891" s="87"/>
      <c r="F891" s="87"/>
      <c r="G891" s="87"/>
      <c r="H891" s="87"/>
      <c r="I891" s="87"/>
      <c r="J891" s="87"/>
      <c r="K891" s="88"/>
      <c r="L891" s="67"/>
      <c r="M891" s="49"/>
      <c r="N891" s="68"/>
      <c r="O891" s="107"/>
      <c r="P891" s="70">
        <f>B891</f>
        <v>86</v>
      </c>
      <c r="Q891" s="108"/>
      <c r="R891" s="107"/>
    </row>
    <row r="892" spans="1:19" ht="15.75" customHeight="1">
      <c r="A892" s="64">
        <v>2101</v>
      </c>
      <c r="B892" s="87"/>
      <c r="C892" s="87">
        <v>64</v>
      </c>
      <c r="D892" s="87"/>
      <c r="E892" s="87"/>
      <c r="F892" s="87"/>
      <c r="G892" s="87"/>
      <c r="H892" s="87"/>
      <c r="I892" s="87"/>
      <c r="J892" s="87"/>
      <c r="K892" s="88"/>
      <c r="L892" s="72"/>
      <c r="M892" s="3"/>
      <c r="N892" s="73"/>
      <c r="O892" s="127">
        <f>IF(C892=0,"",C892/B891)</f>
        <v>0.7441860465116279</v>
      </c>
      <c r="P892" s="75">
        <v>64</v>
      </c>
      <c r="Q892" s="128">
        <f t="shared" ref="Q892:Q899" si="120">IF(P892=0,"",P892/P891)</f>
        <v>0.7441860465116279</v>
      </c>
      <c r="R892" s="128">
        <f t="shared" ref="R892:R899" si="121">IF(P892=0,"",100%-Q892)</f>
        <v>0.2558139534883721</v>
      </c>
    </row>
    <row r="893" spans="1:19" ht="15.75" customHeight="1">
      <c r="A893" s="64">
        <v>2102</v>
      </c>
      <c r="B893" s="87"/>
      <c r="C893" s="87"/>
      <c r="D893" s="87">
        <v>59</v>
      </c>
      <c r="E893" s="87"/>
      <c r="F893" s="87"/>
      <c r="G893" s="87"/>
      <c r="H893" s="87"/>
      <c r="I893" s="87"/>
      <c r="J893" s="87"/>
      <c r="K893" s="88"/>
      <c r="L893" s="72"/>
      <c r="M893" s="3"/>
      <c r="N893" s="73"/>
      <c r="O893" s="127">
        <f>IF(D893=0,"",D893/C892)</f>
        <v>0.921875</v>
      </c>
      <c r="P893" s="75">
        <v>62</v>
      </c>
      <c r="Q893" s="128">
        <f t="shared" si="120"/>
        <v>0.96875</v>
      </c>
      <c r="R893" s="128">
        <f t="shared" si="121"/>
        <v>3.125E-2</v>
      </c>
      <c r="S893" s="8">
        <f>P893/P891</f>
        <v>0.72093023255813948</v>
      </c>
    </row>
    <row r="894" spans="1:19" ht="15.75" customHeight="1">
      <c r="A894" s="64">
        <v>2201</v>
      </c>
      <c r="B894" s="87"/>
      <c r="C894" s="87"/>
      <c r="D894" s="87"/>
      <c r="E894" s="87">
        <v>55</v>
      </c>
      <c r="F894" s="87"/>
      <c r="G894" s="87"/>
      <c r="H894" s="87"/>
      <c r="I894" s="87"/>
      <c r="J894" s="87"/>
      <c r="K894" s="88"/>
      <c r="L894" s="72"/>
      <c r="M894" s="3"/>
      <c r="N894" s="73"/>
      <c r="O894" s="127">
        <f>IF(E894=0,"",E894/D893)</f>
        <v>0.93220338983050843</v>
      </c>
      <c r="P894" s="75">
        <v>59</v>
      </c>
      <c r="Q894" s="128">
        <f t="shared" si="120"/>
        <v>0.95161290322580649</v>
      </c>
      <c r="R894" s="128">
        <f t="shared" si="121"/>
        <v>4.8387096774193505E-2</v>
      </c>
    </row>
    <row r="895" spans="1:19" ht="15.75" customHeight="1">
      <c r="A895" s="64">
        <v>2202</v>
      </c>
      <c r="B895" s="87"/>
      <c r="C895" s="87"/>
      <c r="D895" s="87"/>
      <c r="E895" s="87"/>
      <c r="F895" s="87">
        <v>50</v>
      </c>
      <c r="G895" s="87"/>
      <c r="H895" s="87"/>
      <c r="I895" s="87"/>
      <c r="J895" s="87"/>
      <c r="K895" s="88"/>
      <c r="L895" s="72"/>
      <c r="M895" s="3"/>
      <c r="N895" s="73"/>
      <c r="O895" s="127">
        <f>IF(F895=0,"",F895/E894)</f>
        <v>0.90909090909090906</v>
      </c>
      <c r="P895" s="75">
        <v>54</v>
      </c>
      <c r="Q895" s="128">
        <f t="shared" si="120"/>
        <v>0.9152542372881356</v>
      </c>
      <c r="R895" s="128">
        <f t="shared" si="121"/>
        <v>8.4745762711864403E-2</v>
      </c>
    </row>
    <row r="896" spans="1:19" ht="15.75" customHeight="1">
      <c r="A896" s="64">
        <v>2301</v>
      </c>
      <c r="B896" s="87"/>
      <c r="C896" s="87"/>
      <c r="D896" s="87"/>
      <c r="E896" s="87"/>
      <c r="F896" s="87"/>
      <c r="G896" s="87">
        <v>47</v>
      </c>
      <c r="H896" s="87"/>
      <c r="I896" s="87"/>
      <c r="J896" s="87"/>
      <c r="K896" s="88"/>
      <c r="L896" s="72"/>
      <c r="M896" s="3"/>
      <c r="N896" s="73"/>
      <c r="O896" s="127">
        <f>IF(G896=0,"",G896/F895)</f>
        <v>0.94</v>
      </c>
      <c r="P896" s="75">
        <v>54</v>
      </c>
      <c r="Q896" s="128">
        <f t="shared" si="120"/>
        <v>1</v>
      </c>
      <c r="R896" s="128">
        <f t="shared" si="121"/>
        <v>0</v>
      </c>
    </row>
    <row r="897" spans="1:18" ht="15.75" customHeight="1">
      <c r="A897" s="64">
        <v>2302</v>
      </c>
      <c r="B897" s="87"/>
      <c r="C897" s="87"/>
      <c r="D897" s="87"/>
      <c r="E897" s="87"/>
      <c r="F897" s="87"/>
      <c r="G897" s="87"/>
      <c r="H897" s="87">
        <v>45</v>
      </c>
      <c r="I897" s="87"/>
      <c r="J897" s="87"/>
      <c r="K897" s="88"/>
      <c r="L897" s="72"/>
      <c r="M897" s="3"/>
      <c r="N897" s="73"/>
      <c r="O897" s="127">
        <f>IF(H897=0,"",H897/G896)</f>
        <v>0.95744680851063835</v>
      </c>
      <c r="P897" s="75">
        <v>53</v>
      </c>
      <c r="Q897" s="128">
        <f t="shared" si="120"/>
        <v>0.98148148148148151</v>
      </c>
      <c r="R897" s="128">
        <f t="shared" si="121"/>
        <v>1.851851851851849E-2</v>
      </c>
    </row>
    <row r="898" spans="1:18" ht="15.75" customHeight="1">
      <c r="A898" s="64">
        <v>2401</v>
      </c>
      <c r="B898" s="87"/>
      <c r="C898" s="87"/>
      <c r="D898" s="87"/>
      <c r="E898" s="87"/>
      <c r="F898" s="87"/>
      <c r="G898" s="87"/>
      <c r="H898" s="87"/>
      <c r="I898" s="87">
        <v>38</v>
      </c>
      <c r="J898" s="87"/>
      <c r="K898" s="88"/>
      <c r="L898" s="72"/>
      <c r="M898" s="3"/>
      <c r="N898" s="73"/>
      <c r="O898" s="127">
        <f>IF(I898=0,"",I898/H897)</f>
        <v>0.84444444444444444</v>
      </c>
      <c r="P898" s="75">
        <v>53</v>
      </c>
      <c r="Q898" s="128">
        <f t="shared" si="120"/>
        <v>1</v>
      </c>
      <c r="R898" s="128">
        <f t="shared" si="121"/>
        <v>0</v>
      </c>
    </row>
    <row r="899" spans="1:18" ht="15.75" customHeight="1">
      <c r="A899" s="64">
        <v>2402</v>
      </c>
      <c r="B899" s="87"/>
      <c r="C899" s="87"/>
      <c r="D899" s="87"/>
      <c r="E899" s="87"/>
      <c r="F899" s="87"/>
      <c r="G899" s="87"/>
      <c r="H899" s="87"/>
      <c r="I899" s="87"/>
      <c r="J899" s="87">
        <v>30</v>
      </c>
      <c r="K899" s="88">
        <v>18</v>
      </c>
      <c r="L899" s="72"/>
      <c r="M899" s="3"/>
      <c r="N899" s="73"/>
      <c r="O899" s="127">
        <f>IF(J899=0,"",J899/I898)</f>
        <v>0.78947368421052633</v>
      </c>
      <c r="P899" s="75">
        <v>52</v>
      </c>
      <c r="Q899" s="130">
        <f t="shared" si="120"/>
        <v>0.98113207547169812</v>
      </c>
      <c r="R899" s="130">
        <f t="shared" si="121"/>
        <v>1.8867924528301883E-2</v>
      </c>
    </row>
    <row r="900" spans="1:18" ht="15.75" customHeight="1">
      <c r="A900" s="64">
        <v>2501</v>
      </c>
      <c r="B900" s="87"/>
      <c r="C900" s="87"/>
      <c r="D900" s="87"/>
      <c r="E900" s="87"/>
      <c r="F900" s="87"/>
      <c r="G900" s="87"/>
      <c r="H900" s="87"/>
      <c r="I900" s="87"/>
      <c r="J900" s="87"/>
      <c r="K900" s="88"/>
      <c r="L900" s="72"/>
      <c r="M900" s="3"/>
      <c r="N900" s="30"/>
      <c r="O900" s="80"/>
      <c r="P900" s="81"/>
      <c r="Q900" s="82"/>
      <c r="R900" s="83"/>
    </row>
    <row r="901" spans="1:18" ht="15.75" customHeight="1">
      <c r="A901" s="64">
        <v>2502</v>
      </c>
      <c r="B901" s="87"/>
      <c r="C901" s="87"/>
      <c r="D901" s="87"/>
      <c r="E901" s="87"/>
      <c r="F901" s="87"/>
      <c r="G901" s="87"/>
      <c r="H901" s="87"/>
      <c r="I901" s="87"/>
      <c r="J901" s="87"/>
      <c r="K901" s="88"/>
      <c r="L901" s="72"/>
      <c r="M901" s="3"/>
      <c r="N901" s="30"/>
      <c r="O901" s="84"/>
      <c r="P901" s="85"/>
      <c r="Q901" s="86"/>
      <c r="R901" s="84"/>
    </row>
    <row r="902" spans="1:18" ht="15.75" customHeight="1">
      <c r="A902" s="64">
        <v>2601</v>
      </c>
      <c r="B902" s="87"/>
      <c r="C902" s="87"/>
      <c r="D902" s="87"/>
      <c r="E902" s="87"/>
      <c r="F902" s="87"/>
      <c r="G902" s="87"/>
      <c r="H902" s="87"/>
      <c r="I902" s="87"/>
      <c r="J902" s="87"/>
      <c r="K902" s="88"/>
      <c r="L902" s="72"/>
      <c r="M902" s="3"/>
      <c r="N902" s="30"/>
      <c r="O902" s="84"/>
      <c r="P902" s="85"/>
      <c r="Q902" s="86"/>
      <c r="R902" s="84"/>
    </row>
    <row r="903" spans="1:18" ht="15.75" customHeight="1">
      <c r="A903" s="64">
        <v>2602</v>
      </c>
      <c r="B903" s="87"/>
      <c r="C903" s="87"/>
      <c r="D903" s="87"/>
      <c r="E903" s="87"/>
      <c r="F903" s="87"/>
      <c r="G903" s="87"/>
      <c r="H903" s="87"/>
      <c r="I903" s="87"/>
      <c r="J903" s="87"/>
      <c r="K903" s="88"/>
      <c r="L903" s="72"/>
      <c r="M903" s="3"/>
      <c r="N903" s="30"/>
      <c r="O903" s="3"/>
      <c r="P903" s="30"/>
      <c r="Q903" s="23"/>
      <c r="R903" s="84"/>
    </row>
    <row r="904" spans="1:18" ht="15.75" customHeight="1">
      <c r="A904" s="64">
        <v>2701</v>
      </c>
      <c r="B904" s="87"/>
      <c r="C904" s="87"/>
      <c r="D904" s="87"/>
      <c r="E904" s="87"/>
      <c r="F904" s="87"/>
      <c r="G904" s="87"/>
      <c r="H904" s="87"/>
      <c r="I904" s="87"/>
      <c r="J904" s="87"/>
      <c r="K904" s="88"/>
      <c r="L904" s="72"/>
      <c r="M904" s="3"/>
      <c r="N904" s="30"/>
      <c r="O904" s="89" t="s">
        <v>83</v>
      </c>
      <c r="P904" s="90"/>
      <c r="Q904" s="120">
        <f>IF(SUM(K897:K900)=0,"",SUM(K897:K900))</f>
        <v>18</v>
      </c>
      <c r="R904" s="92" t="s">
        <v>11</v>
      </c>
    </row>
    <row r="905" spans="1:18" ht="15.75" customHeight="1">
      <c r="A905" s="64">
        <v>2702</v>
      </c>
      <c r="B905" s="87"/>
      <c r="C905" s="87"/>
      <c r="D905" s="87"/>
      <c r="E905" s="87"/>
      <c r="F905" s="87"/>
      <c r="G905" s="87"/>
      <c r="H905" s="87"/>
      <c r="I905" s="87"/>
      <c r="J905" s="87"/>
      <c r="K905" s="88"/>
      <c r="L905" s="72"/>
      <c r="M905" s="3"/>
      <c r="N905" s="30"/>
      <c r="O905" s="93" t="s">
        <v>85</v>
      </c>
      <c r="P905" s="94" t="str">
        <f>IF(P904/B891=0,"",P904/B891)</f>
        <v/>
      </c>
      <c r="Q905" s="121" t="str">
        <f>IF(P904/Q904=0,"",P904/Q904)</f>
        <v/>
      </c>
      <c r="R905" s="96" t="s">
        <v>86</v>
      </c>
    </row>
    <row r="906" spans="1:18" ht="15.75" customHeight="1">
      <c r="A906" s="64">
        <v>2801</v>
      </c>
      <c r="B906" s="87"/>
      <c r="C906" s="87"/>
      <c r="D906" s="87"/>
      <c r="E906" s="87"/>
      <c r="F906" s="87"/>
      <c r="G906" s="87"/>
      <c r="H906" s="87"/>
      <c r="I906" s="87"/>
      <c r="J906" s="87"/>
      <c r="K906" s="88"/>
      <c r="L906" s="97"/>
      <c r="M906" s="98"/>
      <c r="N906" s="99"/>
      <c r="O906" s="98"/>
      <c r="P906" s="99"/>
      <c r="Q906" s="99"/>
      <c r="R906" s="122"/>
    </row>
    <row r="907" spans="1:18" ht="18" customHeight="1">
      <c r="A907" s="29"/>
      <c r="B907" s="30"/>
      <c r="C907" s="30"/>
      <c r="D907" s="288" t="s">
        <v>111</v>
      </c>
      <c r="E907" s="289"/>
      <c r="F907" s="289"/>
      <c r="G907" s="289"/>
      <c r="H907" s="289"/>
      <c r="I907" s="289"/>
      <c r="J907" s="290"/>
      <c r="K907" s="101">
        <f>SUM(K891:K903)</f>
        <v>18</v>
      </c>
      <c r="L907" s="102">
        <f>IF(K899=0,"",K899/B891)</f>
        <v>0.20930232558139536</v>
      </c>
      <c r="M907" s="102">
        <f>IF(K907=0,"",K907/B891)</f>
        <v>0.20930232558139536</v>
      </c>
      <c r="N907" s="102">
        <f>IF(K899=0,"",M907-L907)</f>
        <v>0</v>
      </c>
      <c r="O907" s="3"/>
      <c r="P907" s="30"/>
      <c r="Q907" s="23"/>
      <c r="R907" s="3"/>
    </row>
    <row r="908" spans="1:18" ht="15.75" customHeight="1"/>
    <row r="909" spans="1:18" ht="15.75" customHeight="1"/>
    <row r="910" spans="1:18" ht="36" customHeight="1">
      <c r="A910" s="2"/>
      <c r="B910" s="291" t="s">
        <v>99</v>
      </c>
      <c r="C910" s="292"/>
      <c r="D910" s="292"/>
      <c r="E910" s="292"/>
      <c r="F910" s="292"/>
      <c r="G910" s="292"/>
      <c r="H910" s="292"/>
      <c r="I910" s="292"/>
      <c r="J910" s="292"/>
      <c r="K910" s="60" t="s">
        <v>121</v>
      </c>
      <c r="L910" s="60"/>
      <c r="M910" s="60"/>
      <c r="N910" s="30"/>
      <c r="O910" s="3"/>
      <c r="P910" s="30"/>
      <c r="Q910" s="30"/>
      <c r="R910" s="30"/>
    </row>
    <row r="911" spans="1:18" ht="15" customHeight="1">
      <c r="A911" s="293" t="s">
        <v>10</v>
      </c>
      <c r="B911" s="294" t="s">
        <v>100</v>
      </c>
      <c r="C911" s="289"/>
      <c r="D911" s="289"/>
      <c r="E911" s="289"/>
      <c r="F911" s="289"/>
      <c r="G911" s="289"/>
      <c r="H911" s="289"/>
      <c r="I911" s="289"/>
      <c r="J911" s="290"/>
      <c r="K911" s="310" t="s">
        <v>11</v>
      </c>
      <c r="L911" s="286" t="s">
        <v>3</v>
      </c>
      <c r="M911" s="286" t="s">
        <v>4</v>
      </c>
      <c r="N911" s="284" t="s">
        <v>5</v>
      </c>
      <c r="O911" s="286" t="s">
        <v>6</v>
      </c>
      <c r="P911" s="287" t="s">
        <v>7</v>
      </c>
      <c r="Q911" s="287" t="s">
        <v>8</v>
      </c>
      <c r="R911" s="286" t="s">
        <v>101</v>
      </c>
    </row>
    <row r="912" spans="1:18" ht="15" customHeight="1">
      <c r="A912" s="285"/>
      <c r="B912" s="64" t="s">
        <v>102</v>
      </c>
      <c r="C912" s="64" t="s">
        <v>103</v>
      </c>
      <c r="D912" s="64" t="s">
        <v>104</v>
      </c>
      <c r="E912" s="64" t="s">
        <v>105</v>
      </c>
      <c r="F912" s="64" t="s">
        <v>106</v>
      </c>
      <c r="G912" s="64" t="s">
        <v>107</v>
      </c>
      <c r="H912" s="64" t="s">
        <v>108</v>
      </c>
      <c r="I912" s="64" t="s">
        <v>109</v>
      </c>
      <c r="J912" s="64" t="s">
        <v>110</v>
      </c>
      <c r="K912" s="311"/>
      <c r="L912" s="285"/>
      <c r="M912" s="285"/>
      <c r="N912" s="285"/>
      <c r="O912" s="285"/>
      <c r="P912" s="285"/>
      <c r="Q912" s="285"/>
      <c r="R912" s="285"/>
    </row>
    <row r="913" spans="1:19" ht="15" customHeight="1">
      <c r="A913" s="64">
        <v>2101</v>
      </c>
      <c r="B913" s="65">
        <v>56</v>
      </c>
      <c r="C913" s="87"/>
      <c r="D913" s="87"/>
      <c r="E913" s="87"/>
      <c r="F913" s="87"/>
      <c r="G913" s="87"/>
      <c r="H913" s="87"/>
      <c r="I913" s="87"/>
      <c r="J913" s="87"/>
      <c r="K913" s="88"/>
      <c r="L913" s="67"/>
      <c r="M913" s="49"/>
      <c r="N913" s="68"/>
      <c r="O913" s="107"/>
      <c r="P913" s="70">
        <f>B913</f>
        <v>56</v>
      </c>
      <c r="Q913" s="108"/>
      <c r="R913" s="107"/>
    </row>
    <row r="914" spans="1:19" ht="15" customHeight="1">
      <c r="A914" s="64">
        <v>2102</v>
      </c>
      <c r="B914" s="87"/>
      <c r="C914" s="87">
        <v>52</v>
      </c>
      <c r="D914" s="87"/>
      <c r="E914" s="87"/>
      <c r="F914" s="87"/>
      <c r="G914" s="87"/>
      <c r="H914" s="87"/>
      <c r="I914" s="87"/>
      <c r="J914" s="87"/>
      <c r="K914" s="88"/>
      <c r="L914" s="72"/>
      <c r="M914" s="3"/>
      <c r="N914" s="73"/>
      <c r="O914" s="127">
        <f>IF(C914=0,"",C914/B913)</f>
        <v>0.9285714285714286</v>
      </c>
      <c r="P914" s="75">
        <v>52</v>
      </c>
      <c r="Q914" s="128">
        <f t="shared" ref="Q914:Q921" si="122">IF(P914=0,"",P914/P913)</f>
        <v>0.9285714285714286</v>
      </c>
      <c r="R914" s="128">
        <f t="shared" ref="R914:R921" si="123">IF(P914=0,"",100%-Q914)</f>
        <v>7.1428571428571397E-2</v>
      </c>
    </row>
    <row r="915" spans="1:19" ht="15" customHeight="1">
      <c r="A915" s="64">
        <v>2201</v>
      </c>
      <c r="B915" s="87"/>
      <c r="C915" s="87"/>
      <c r="D915" s="87">
        <v>48</v>
      </c>
      <c r="E915" s="87"/>
      <c r="F915" s="87"/>
      <c r="G915" s="87"/>
      <c r="H915" s="87"/>
      <c r="I915" s="87"/>
      <c r="J915" s="87"/>
      <c r="K915" s="88"/>
      <c r="L915" s="72"/>
      <c r="M915" s="3"/>
      <c r="N915" s="73"/>
      <c r="O915" s="127">
        <f>IF(D915=0,"",D915/C914)</f>
        <v>0.92307692307692313</v>
      </c>
      <c r="P915" s="75">
        <v>48</v>
      </c>
      <c r="Q915" s="128">
        <f t="shared" si="122"/>
        <v>0.92307692307692313</v>
      </c>
      <c r="R915" s="128">
        <f t="shared" si="123"/>
        <v>7.6923076923076872E-2</v>
      </c>
      <c r="S915" s="8">
        <f>P915/P913</f>
        <v>0.8571428571428571</v>
      </c>
    </row>
    <row r="916" spans="1:19" ht="15" customHeight="1">
      <c r="A916" s="64">
        <v>2202</v>
      </c>
      <c r="B916" s="87"/>
      <c r="C916" s="87"/>
      <c r="D916" s="87"/>
      <c r="E916" s="87">
        <v>43</v>
      </c>
      <c r="F916" s="87"/>
      <c r="G916" s="87"/>
      <c r="H916" s="87"/>
      <c r="I916" s="87"/>
      <c r="J916" s="87"/>
      <c r="K916" s="88"/>
      <c r="L916" s="72"/>
      <c r="M916" s="3"/>
      <c r="N916" s="73"/>
      <c r="O916" s="127">
        <f>E916/D915</f>
        <v>0.89583333333333337</v>
      </c>
      <c r="P916" s="75">
        <v>48</v>
      </c>
      <c r="Q916" s="128">
        <f t="shared" si="122"/>
        <v>1</v>
      </c>
      <c r="R916" s="128">
        <f t="shared" si="123"/>
        <v>0</v>
      </c>
    </row>
    <row r="917" spans="1:19" ht="15" customHeight="1">
      <c r="A917" s="64">
        <v>2301</v>
      </c>
      <c r="B917" s="87"/>
      <c r="C917" s="87"/>
      <c r="D917" s="87"/>
      <c r="E917" s="87"/>
      <c r="F917" s="87">
        <v>42</v>
      </c>
      <c r="G917" s="87"/>
      <c r="H917" s="87"/>
      <c r="I917" s="87"/>
      <c r="J917" s="87"/>
      <c r="K917" s="88"/>
      <c r="L917" s="72"/>
      <c r="M917" s="3"/>
      <c r="N917" s="73"/>
      <c r="O917" s="127">
        <f>F917/E916</f>
        <v>0.97674418604651159</v>
      </c>
      <c r="P917" s="75">
        <v>48</v>
      </c>
      <c r="Q917" s="128">
        <f t="shared" si="122"/>
        <v>1</v>
      </c>
      <c r="R917" s="128">
        <f t="shared" si="123"/>
        <v>0</v>
      </c>
    </row>
    <row r="918" spans="1:19" ht="15" customHeight="1">
      <c r="A918" s="64">
        <v>2302</v>
      </c>
      <c r="B918" s="87"/>
      <c r="C918" s="87"/>
      <c r="D918" s="87"/>
      <c r="E918" s="87"/>
      <c r="F918" s="87"/>
      <c r="G918" s="87">
        <v>42</v>
      </c>
      <c r="H918" s="87"/>
      <c r="I918" s="87"/>
      <c r="J918" s="87"/>
      <c r="K918" s="88"/>
      <c r="L918" s="72"/>
      <c r="M918" s="3"/>
      <c r="N918" s="73"/>
      <c r="O918" s="127">
        <f t="shared" ref="O918" si="124">G918/F917</f>
        <v>1</v>
      </c>
      <c r="P918" s="75">
        <v>48</v>
      </c>
      <c r="Q918" s="128">
        <f t="shared" si="122"/>
        <v>1</v>
      </c>
      <c r="R918" s="128">
        <f t="shared" si="123"/>
        <v>0</v>
      </c>
    </row>
    <row r="919" spans="1:19" ht="15" customHeight="1">
      <c r="A919" s="64">
        <v>2401</v>
      </c>
      <c r="B919" s="87"/>
      <c r="C919" s="87"/>
      <c r="D919" s="87"/>
      <c r="E919" s="87"/>
      <c r="F919" s="87"/>
      <c r="G919" s="87"/>
      <c r="H919" s="87">
        <v>40</v>
      </c>
      <c r="I919" s="87"/>
      <c r="J919" s="87"/>
      <c r="K919" s="88"/>
      <c r="L919" s="72"/>
      <c r="M919" s="3"/>
      <c r="N919" s="73"/>
      <c r="O919" s="127">
        <f>H919/G918</f>
        <v>0.95238095238095233</v>
      </c>
      <c r="P919" s="75">
        <v>47</v>
      </c>
      <c r="Q919" s="128">
        <f t="shared" si="122"/>
        <v>0.97916666666666663</v>
      </c>
      <c r="R919" s="128">
        <f t="shared" si="123"/>
        <v>2.083333333333337E-2</v>
      </c>
    </row>
    <row r="920" spans="1:19" ht="15" customHeight="1">
      <c r="A920" s="64">
        <v>2402</v>
      </c>
      <c r="B920" s="87"/>
      <c r="C920" s="87"/>
      <c r="D920" s="87"/>
      <c r="E920" s="87"/>
      <c r="F920" s="87"/>
      <c r="G920" s="87"/>
      <c r="H920" s="87"/>
      <c r="I920" s="87">
        <v>30</v>
      </c>
      <c r="J920" s="87"/>
      <c r="K920" s="88"/>
      <c r="L920" s="72"/>
      <c r="M920" s="3"/>
      <c r="N920" s="73"/>
      <c r="O920" s="127">
        <f>I920/H919</f>
        <v>0.75</v>
      </c>
      <c r="P920" s="75">
        <v>46</v>
      </c>
      <c r="Q920" s="128">
        <f t="shared" si="122"/>
        <v>0.97872340425531912</v>
      </c>
      <c r="R920" s="128">
        <f t="shared" si="123"/>
        <v>2.1276595744680882E-2</v>
      </c>
    </row>
    <row r="921" spans="1:19" ht="15" customHeight="1">
      <c r="A921" s="64">
        <v>2501</v>
      </c>
      <c r="B921" s="87"/>
      <c r="C921" s="87"/>
      <c r="D921" s="87"/>
      <c r="E921" s="87"/>
      <c r="F921" s="87"/>
      <c r="G921" s="87"/>
      <c r="H921" s="87"/>
      <c r="I921" s="87"/>
      <c r="J921" s="87"/>
      <c r="K921" s="88"/>
      <c r="L921" s="72"/>
      <c r="M921" s="3"/>
      <c r="N921" s="73"/>
      <c r="O921" s="129" t="str">
        <f>IF(J921=0,"",J921/I920)</f>
        <v/>
      </c>
      <c r="P921" s="75"/>
      <c r="Q921" s="130" t="str">
        <f t="shared" si="122"/>
        <v/>
      </c>
      <c r="R921" s="130" t="str">
        <f t="shared" si="123"/>
        <v/>
      </c>
    </row>
    <row r="922" spans="1:19" ht="15" customHeight="1">
      <c r="A922" s="64">
        <v>2502</v>
      </c>
      <c r="B922" s="87"/>
      <c r="C922" s="87"/>
      <c r="D922" s="87"/>
      <c r="E922" s="87"/>
      <c r="F922" s="87"/>
      <c r="G922" s="87"/>
      <c r="H922" s="87"/>
      <c r="I922" s="87"/>
      <c r="J922" s="87"/>
      <c r="K922" s="88"/>
      <c r="L922" s="72"/>
      <c r="M922" s="3"/>
      <c r="N922" s="30"/>
      <c r="O922" s="80"/>
      <c r="P922" s="81"/>
      <c r="Q922" s="82"/>
      <c r="R922" s="83"/>
    </row>
    <row r="923" spans="1:19" ht="15" customHeight="1">
      <c r="A923" s="64">
        <v>2601</v>
      </c>
      <c r="B923" s="87"/>
      <c r="C923" s="87"/>
      <c r="D923" s="87"/>
      <c r="E923" s="87"/>
      <c r="F923" s="87"/>
      <c r="G923" s="87"/>
      <c r="H923" s="87"/>
      <c r="I923" s="87"/>
      <c r="J923" s="87"/>
      <c r="K923" s="88"/>
      <c r="L923" s="72"/>
      <c r="M923" s="3"/>
      <c r="N923" s="30"/>
      <c r="O923" s="84"/>
      <c r="P923" s="85"/>
      <c r="Q923" s="86"/>
      <c r="R923" s="84"/>
    </row>
    <row r="924" spans="1:19" ht="15" customHeight="1">
      <c r="A924" s="64">
        <v>2602</v>
      </c>
      <c r="B924" s="87"/>
      <c r="C924" s="87"/>
      <c r="D924" s="87"/>
      <c r="E924" s="87"/>
      <c r="F924" s="87"/>
      <c r="G924" s="87"/>
      <c r="H924" s="87"/>
      <c r="I924" s="87"/>
      <c r="J924" s="87"/>
      <c r="K924" s="88"/>
      <c r="L924" s="72"/>
      <c r="M924" s="3"/>
      <c r="N924" s="30"/>
      <c r="O924" s="84"/>
      <c r="P924" s="85"/>
      <c r="Q924" s="86"/>
      <c r="R924" s="84"/>
    </row>
    <row r="925" spans="1:19" ht="15" customHeight="1">
      <c r="A925" s="64">
        <v>2701</v>
      </c>
      <c r="B925" s="87"/>
      <c r="C925" s="87"/>
      <c r="D925" s="87"/>
      <c r="E925" s="87"/>
      <c r="F925" s="87"/>
      <c r="G925" s="87"/>
      <c r="H925" s="87"/>
      <c r="I925" s="87"/>
      <c r="J925" s="87"/>
      <c r="K925" s="88"/>
      <c r="L925" s="72"/>
      <c r="M925" s="3"/>
      <c r="N925" s="30"/>
      <c r="O925" s="3"/>
      <c r="P925" s="30"/>
      <c r="Q925" s="23"/>
      <c r="R925" s="84"/>
    </row>
    <row r="926" spans="1:19" ht="15" customHeight="1">
      <c r="A926" s="64">
        <v>2702</v>
      </c>
      <c r="B926" s="87"/>
      <c r="C926" s="87"/>
      <c r="D926" s="87"/>
      <c r="E926" s="87"/>
      <c r="F926" s="87"/>
      <c r="G926" s="87"/>
      <c r="H926" s="87"/>
      <c r="I926" s="87"/>
      <c r="J926" s="87"/>
      <c r="K926" s="88"/>
      <c r="L926" s="72"/>
      <c r="M926" s="3"/>
      <c r="N926" s="30"/>
      <c r="O926" s="89" t="s">
        <v>83</v>
      </c>
      <c r="P926" s="90"/>
      <c r="Q926" s="120" t="str">
        <f>IF(SUM(K919:K922)=0,"",SUM(K919:K922))</f>
        <v/>
      </c>
      <c r="R926" s="92" t="s">
        <v>11</v>
      </c>
    </row>
    <row r="927" spans="1:19" ht="15" customHeight="1">
      <c r="A927" s="64">
        <v>2801</v>
      </c>
      <c r="B927" s="87"/>
      <c r="C927" s="87"/>
      <c r="D927" s="87"/>
      <c r="E927" s="87"/>
      <c r="F927" s="87"/>
      <c r="G927" s="87"/>
      <c r="H927" s="87"/>
      <c r="I927" s="87"/>
      <c r="J927" s="87"/>
      <c r="K927" s="88"/>
      <c r="L927" s="72"/>
      <c r="M927" s="3"/>
      <c r="N927" s="30"/>
      <c r="O927" s="93" t="s">
        <v>85</v>
      </c>
      <c r="P927" s="94" t="str">
        <f>IF(P926/B913=0,"",P926/B913)</f>
        <v/>
      </c>
      <c r="Q927" s="121" t="e">
        <f>IF(P926/Q926=0,"",P926/Q926)</f>
        <v>#VALUE!</v>
      </c>
      <c r="R927" s="96" t="s">
        <v>86</v>
      </c>
    </row>
    <row r="928" spans="1:19" ht="15" customHeight="1">
      <c r="A928" s="64">
        <v>2802</v>
      </c>
      <c r="B928" s="87"/>
      <c r="C928" s="87"/>
      <c r="D928" s="87"/>
      <c r="E928" s="87"/>
      <c r="F928" s="87"/>
      <c r="G928" s="87"/>
      <c r="H928" s="87"/>
      <c r="I928" s="87"/>
      <c r="J928" s="87"/>
      <c r="K928" s="88"/>
      <c r="L928" s="97"/>
      <c r="M928" s="98"/>
      <c r="N928" s="99"/>
      <c r="O928" s="98"/>
      <c r="P928" s="99"/>
      <c r="Q928" s="99"/>
      <c r="R928" s="122"/>
    </row>
    <row r="929" spans="1:23" ht="15" customHeight="1">
      <c r="A929" s="29"/>
      <c r="B929" s="30"/>
      <c r="C929" s="30"/>
      <c r="D929" s="288" t="s">
        <v>111</v>
      </c>
      <c r="E929" s="289"/>
      <c r="F929" s="289"/>
      <c r="G929" s="289"/>
      <c r="H929" s="289"/>
      <c r="I929" s="289"/>
      <c r="J929" s="290"/>
      <c r="K929" s="101">
        <f>SUM(K913:K925)</f>
        <v>0</v>
      </c>
      <c r="L929" s="102" t="str">
        <f>IF(K921=0,"",K921/B913)</f>
        <v/>
      </c>
      <c r="M929" s="102" t="str">
        <f>IF(K929=0,"",K929/B913)</f>
        <v/>
      </c>
      <c r="N929" s="102" t="str">
        <f>IF(K921=0,"",M929-L929)</f>
        <v/>
      </c>
      <c r="O929" s="3"/>
      <c r="P929" s="30"/>
      <c r="Q929" s="23"/>
      <c r="R929" s="3"/>
    </row>
    <row r="930" spans="1:23" ht="15.75" customHeight="1"/>
    <row r="931" spans="1:23" ht="15.75" customHeight="1">
      <c r="W931" s="256">
        <f>AVERAGE(S915,S937)</f>
        <v>0.81213307240704502</v>
      </c>
    </row>
    <row r="932" spans="1:23" ht="37.5" customHeight="1">
      <c r="A932" s="2"/>
      <c r="B932" s="291" t="s">
        <v>99</v>
      </c>
      <c r="C932" s="292"/>
      <c r="D932" s="292"/>
      <c r="E932" s="292"/>
      <c r="F932" s="292"/>
      <c r="G932" s="292"/>
      <c r="H932" s="292"/>
      <c r="I932" s="292"/>
      <c r="J932" s="292"/>
      <c r="K932" s="60" t="s">
        <v>122</v>
      </c>
      <c r="L932" s="60"/>
      <c r="M932" s="60"/>
      <c r="N932" s="30"/>
      <c r="O932" s="3"/>
      <c r="P932" s="30"/>
      <c r="Q932" s="30"/>
      <c r="R932" s="30"/>
      <c r="S932" s="131"/>
    </row>
    <row r="933" spans="1:23" ht="15" customHeight="1">
      <c r="A933" s="293" t="s">
        <v>10</v>
      </c>
      <c r="B933" s="294" t="s">
        <v>100</v>
      </c>
      <c r="C933" s="289"/>
      <c r="D933" s="289"/>
      <c r="E933" s="289"/>
      <c r="F933" s="289"/>
      <c r="G933" s="289"/>
      <c r="H933" s="289"/>
      <c r="I933" s="289"/>
      <c r="J933" s="290"/>
      <c r="K933" s="310" t="s">
        <v>11</v>
      </c>
      <c r="L933" s="286" t="s">
        <v>3</v>
      </c>
      <c r="M933" s="286" t="s">
        <v>4</v>
      </c>
      <c r="N933" s="284" t="s">
        <v>5</v>
      </c>
      <c r="O933" s="286" t="s">
        <v>6</v>
      </c>
      <c r="P933" s="287" t="s">
        <v>7</v>
      </c>
      <c r="Q933" s="287" t="s">
        <v>8</v>
      </c>
      <c r="R933" s="286" t="s">
        <v>101</v>
      </c>
      <c r="S933" s="131"/>
    </row>
    <row r="934" spans="1:23" ht="15" customHeight="1">
      <c r="A934" s="285"/>
      <c r="B934" s="64" t="s">
        <v>102</v>
      </c>
      <c r="C934" s="64" t="s">
        <v>103</v>
      </c>
      <c r="D934" s="64" t="s">
        <v>104</v>
      </c>
      <c r="E934" s="64" t="s">
        <v>105</v>
      </c>
      <c r="F934" s="64" t="s">
        <v>106</v>
      </c>
      <c r="G934" s="64" t="s">
        <v>107</v>
      </c>
      <c r="H934" s="64" t="s">
        <v>108</v>
      </c>
      <c r="I934" s="64" t="s">
        <v>109</v>
      </c>
      <c r="J934" s="64" t="s">
        <v>110</v>
      </c>
      <c r="K934" s="311"/>
      <c r="L934" s="285"/>
      <c r="M934" s="285"/>
      <c r="N934" s="285"/>
      <c r="O934" s="285"/>
      <c r="P934" s="285"/>
      <c r="Q934" s="285"/>
      <c r="R934" s="285"/>
      <c r="S934" s="131"/>
    </row>
    <row r="935" spans="1:23" ht="15" customHeight="1">
      <c r="A935" s="64">
        <v>2102</v>
      </c>
      <c r="B935" s="65">
        <v>73</v>
      </c>
      <c r="C935" s="87"/>
      <c r="D935" s="87"/>
      <c r="E935" s="87"/>
      <c r="F935" s="87"/>
      <c r="G935" s="87"/>
      <c r="H935" s="87"/>
      <c r="I935" s="87"/>
      <c r="J935" s="87"/>
      <c r="K935" s="88"/>
      <c r="L935" s="67"/>
      <c r="M935" s="49"/>
      <c r="N935" s="68"/>
      <c r="O935" s="107"/>
      <c r="P935" s="70">
        <f>B935</f>
        <v>73</v>
      </c>
      <c r="Q935" s="108"/>
      <c r="R935" s="107"/>
      <c r="S935" s="131"/>
    </row>
    <row r="936" spans="1:23" ht="15" customHeight="1">
      <c r="A936" s="64">
        <v>2201</v>
      </c>
      <c r="B936" s="87"/>
      <c r="C936" s="87">
        <v>56</v>
      </c>
      <c r="D936" s="87"/>
      <c r="E936" s="87"/>
      <c r="F936" s="87"/>
      <c r="G936" s="87"/>
      <c r="H936" s="87"/>
      <c r="I936" s="87"/>
      <c r="J936" s="87"/>
      <c r="K936" s="88"/>
      <c r="L936" s="72"/>
      <c r="M936" s="3"/>
      <c r="N936" s="73"/>
      <c r="O936" s="127">
        <f>IF(C936=0,"",C936/B935)</f>
        <v>0.76712328767123283</v>
      </c>
      <c r="P936" s="75">
        <v>56</v>
      </c>
      <c r="Q936" s="128">
        <f t="shared" ref="Q936:Q943" si="125">IF(P936=0,"",P936/P935)</f>
        <v>0.76712328767123283</v>
      </c>
      <c r="R936" s="128">
        <f t="shared" ref="R936:R943" si="126">IF(P936=0,"",100%-Q936)</f>
        <v>0.23287671232876717</v>
      </c>
      <c r="S936" s="131"/>
    </row>
    <row r="937" spans="1:23" ht="15" customHeight="1">
      <c r="A937" s="64">
        <v>2202</v>
      </c>
      <c r="B937" s="87"/>
      <c r="C937" s="87"/>
      <c r="D937" s="87">
        <v>52</v>
      </c>
      <c r="E937" s="87"/>
      <c r="F937" s="87"/>
      <c r="G937" s="87"/>
      <c r="H937" s="87"/>
      <c r="I937" s="87"/>
      <c r="J937" s="87"/>
      <c r="K937" s="88"/>
      <c r="L937" s="72"/>
      <c r="M937" s="3"/>
      <c r="N937" s="73"/>
      <c r="O937" s="127">
        <f>IF(D937=0,"",D937/C936)</f>
        <v>0.9285714285714286</v>
      </c>
      <c r="P937" s="75">
        <v>56</v>
      </c>
      <c r="Q937" s="128">
        <f t="shared" si="125"/>
        <v>1</v>
      </c>
      <c r="R937" s="128">
        <f t="shared" si="126"/>
        <v>0</v>
      </c>
      <c r="S937" s="8">
        <f>P937/P935</f>
        <v>0.76712328767123283</v>
      </c>
    </row>
    <row r="938" spans="1:23" ht="15" customHeight="1">
      <c r="A938" s="64">
        <v>2301</v>
      </c>
      <c r="B938" s="87"/>
      <c r="C938" s="87"/>
      <c r="D938" s="87"/>
      <c r="E938" s="87">
        <v>50</v>
      </c>
      <c r="F938" s="87"/>
      <c r="G938" s="87"/>
      <c r="H938" s="87"/>
      <c r="I938" s="87"/>
      <c r="J938" s="87"/>
      <c r="K938" s="88"/>
      <c r="L938" s="72"/>
      <c r="M938" s="3"/>
      <c r="N938" s="73"/>
      <c r="O938" s="127">
        <f>E938/D937</f>
        <v>0.96153846153846156</v>
      </c>
      <c r="P938" s="75">
        <v>56</v>
      </c>
      <c r="Q938" s="128">
        <f t="shared" si="125"/>
        <v>1</v>
      </c>
      <c r="R938" s="128">
        <f t="shared" si="126"/>
        <v>0</v>
      </c>
      <c r="S938" s="131"/>
    </row>
    <row r="939" spans="1:23" ht="15" customHeight="1">
      <c r="A939" s="64">
        <v>2302</v>
      </c>
      <c r="B939" s="87"/>
      <c r="C939" s="87"/>
      <c r="D939" s="87"/>
      <c r="E939" s="87"/>
      <c r="F939" s="87">
        <v>48</v>
      </c>
      <c r="G939" s="87"/>
      <c r="H939" s="87"/>
      <c r="I939" s="87"/>
      <c r="J939" s="87"/>
      <c r="K939" s="88"/>
      <c r="L939" s="72"/>
      <c r="M939" s="3"/>
      <c r="N939" s="73"/>
      <c r="O939" s="127">
        <f>F939/E938</f>
        <v>0.96</v>
      </c>
      <c r="P939" s="75">
        <v>55</v>
      </c>
      <c r="Q939" s="128">
        <f t="shared" si="125"/>
        <v>0.9821428571428571</v>
      </c>
      <c r="R939" s="128">
        <f t="shared" si="126"/>
        <v>1.7857142857142905E-2</v>
      </c>
      <c r="S939" s="131"/>
    </row>
    <row r="940" spans="1:23" ht="15" customHeight="1">
      <c r="A940" s="64">
        <v>2401</v>
      </c>
      <c r="B940" s="87"/>
      <c r="C940" s="87"/>
      <c r="D940" s="87"/>
      <c r="E940" s="87"/>
      <c r="F940" s="87"/>
      <c r="G940" s="87">
        <v>47</v>
      </c>
      <c r="H940" s="87"/>
      <c r="I940" s="87"/>
      <c r="J940" s="87"/>
      <c r="K940" s="88"/>
      <c r="L940" s="72"/>
      <c r="M940" s="3"/>
      <c r="N940" s="73"/>
      <c r="O940" s="127">
        <f t="shared" ref="O940:O942" si="127">G940/F939</f>
        <v>0.97916666666666663</v>
      </c>
      <c r="P940" s="75">
        <v>55</v>
      </c>
      <c r="Q940" s="128">
        <f t="shared" si="125"/>
        <v>1</v>
      </c>
      <c r="R940" s="128">
        <f t="shared" si="126"/>
        <v>0</v>
      </c>
      <c r="S940" s="131"/>
    </row>
    <row r="941" spans="1:23" ht="15" customHeight="1">
      <c r="A941" s="64">
        <v>2402</v>
      </c>
      <c r="B941" s="87"/>
      <c r="C941" s="87"/>
      <c r="D941" s="87"/>
      <c r="E941" s="87"/>
      <c r="F941" s="87"/>
      <c r="G941" s="87"/>
      <c r="H941" s="87">
        <v>46</v>
      </c>
      <c r="I941" s="87"/>
      <c r="J941" s="87"/>
      <c r="K941" s="88"/>
      <c r="L941" s="72"/>
      <c r="M941" s="3"/>
      <c r="N941" s="73"/>
      <c r="O941" s="127">
        <f>H941/G940</f>
        <v>0.97872340425531912</v>
      </c>
      <c r="P941" s="75">
        <v>52</v>
      </c>
      <c r="Q941" s="128">
        <f t="shared" si="125"/>
        <v>0.94545454545454544</v>
      </c>
      <c r="R941" s="128">
        <f t="shared" si="126"/>
        <v>5.4545454545454564E-2</v>
      </c>
      <c r="S941" s="131"/>
    </row>
    <row r="942" spans="1:23" ht="15" customHeight="1">
      <c r="A942" s="64">
        <v>2501</v>
      </c>
      <c r="B942" s="87"/>
      <c r="C942" s="87"/>
      <c r="D942" s="87"/>
      <c r="E942" s="87"/>
      <c r="F942" s="87"/>
      <c r="G942" s="87"/>
      <c r="H942" s="87"/>
      <c r="I942" s="87"/>
      <c r="J942" s="87"/>
      <c r="K942" s="88"/>
      <c r="L942" s="72"/>
      <c r="M942" s="3"/>
      <c r="N942" s="73"/>
      <c r="O942" s="127" t="e">
        <f t="shared" si="127"/>
        <v>#DIV/0!</v>
      </c>
      <c r="P942" s="75"/>
      <c r="Q942" s="128" t="str">
        <f t="shared" si="125"/>
        <v/>
      </c>
      <c r="R942" s="128" t="str">
        <f t="shared" si="126"/>
        <v/>
      </c>
      <c r="S942" s="131"/>
    </row>
    <row r="943" spans="1:23" ht="15" customHeight="1">
      <c r="A943" s="64">
        <v>2502</v>
      </c>
      <c r="B943" s="87"/>
      <c r="C943" s="87"/>
      <c r="D943" s="87"/>
      <c r="E943" s="87"/>
      <c r="F943" s="87"/>
      <c r="G943" s="87"/>
      <c r="H943" s="87"/>
      <c r="I943" s="87"/>
      <c r="J943" s="87"/>
      <c r="K943" s="88"/>
      <c r="L943" s="72"/>
      <c r="M943" s="3"/>
      <c r="N943" s="73"/>
      <c r="O943" s="129" t="str">
        <f>IF(J943=0,"",J943/I942)</f>
        <v/>
      </c>
      <c r="P943" s="75"/>
      <c r="Q943" s="130" t="str">
        <f t="shared" si="125"/>
        <v/>
      </c>
      <c r="R943" s="130" t="str">
        <f t="shared" si="126"/>
        <v/>
      </c>
      <c r="S943" s="131"/>
    </row>
    <row r="944" spans="1:23" ht="15" customHeight="1">
      <c r="A944" s="64">
        <v>2601</v>
      </c>
      <c r="B944" s="87"/>
      <c r="C944" s="87"/>
      <c r="D944" s="87"/>
      <c r="E944" s="87"/>
      <c r="F944" s="87"/>
      <c r="G944" s="87"/>
      <c r="H944" s="87"/>
      <c r="I944" s="87"/>
      <c r="J944" s="87"/>
      <c r="K944" s="88"/>
      <c r="L944" s="72"/>
      <c r="M944" s="3"/>
      <c r="N944" s="30"/>
      <c r="O944" s="80"/>
      <c r="P944" s="81"/>
      <c r="Q944" s="82"/>
      <c r="R944" s="83"/>
      <c r="S944" s="131"/>
    </row>
    <row r="945" spans="1:19" ht="15" customHeight="1">
      <c r="A945" s="64">
        <v>2602</v>
      </c>
      <c r="B945" s="87"/>
      <c r="C945" s="87"/>
      <c r="D945" s="87"/>
      <c r="E945" s="87"/>
      <c r="F945" s="87"/>
      <c r="G945" s="87"/>
      <c r="H945" s="87"/>
      <c r="I945" s="87"/>
      <c r="J945" s="87"/>
      <c r="K945" s="88"/>
      <c r="L945" s="72"/>
      <c r="M945" s="3"/>
      <c r="N945" s="30"/>
      <c r="O945" s="84"/>
      <c r="P945" s="85"/>
      <c r="Q945" s="86"/>
      <c r="R945" s="84"/>
      <c r="S945" s="131"/>
    </row>
    <row r="946" spans="1:19" ht="15" customHeight="1">
      <c r="A946" s="64">
        <v>2701</v>
      </c>
      <c r="B946" s="87"/>
      <c r="C946" s="87"/>
      <c r="D946" s="87"/>
      <c r="E946" s="87"/>
      <c r="F946" s="87"/>
      <c r="G946" s="87"/>
      <c r="H946" s="87"/>
      <c r="I946" s="87"/>
      <c r="J946" s="87"/>
      <c r="K946" s="88"/>
      <c r="L946" s="72"/>
      <c r="M946" s="3"/>
      <c r="N946" s="30"/>
      <c r="O946" s="84"/>
      <c r="P946" s="85"/>
      <c r="Q946" s="86"/>
      <c r="R946" s="84"/>
      <c r="S946" s="131"/>
    </row>
    <row r="947" spans="1:19" ht="15" customHeight="1">
      <c r="A947" s="64">
        <v>2702</v>
      </c>
      <c r="B947" s="87"/>
      <c r="C947" s="87"/>
      <c r="D947" s="87"/>
      <c r="E947" s="87"/>
      <c r="F947" s="87"/>
      <c r="G947" s="87"/>
      <c r="H947" s="87"/>
      <c r="I947" s="87"/>
      <c r="J947" s="87"/>
      <c r="K947" s="88"/>
      <c r="L947" s="72"/>
      <c r="M947" s="3"/>
      <c r="N947" s="30"/>
      <c r="O947" s="3"/>
      <c r="P947" s="30"/>
      <c r="Q947" s="23"/>
      <c r="R947" s="84"/>
      <c r="S947" s="131"/>
    </row>
    <row r="948" spans="1:19" ht="15" customHeight="1">
      <c r="A948" s="64">
        <v>2801</v>
      </c>
      <c r="B948" s="87"/>
      <c r="C948" s="87"/>
      <c r="D948" s="87"/>
      <c r="E948" s="87"/>
      <c r="F948" s="87"/>
      <c r="G948" s="87"/>
      <c r="H948" s="87"/>
      <c r="I948" s="87"/>
      <c r="J948" s="87"/>
      <c r="K948" s="88"/>
      <c r="L948" s="72"/>
      <c r="M948" s="3"/>
      <c r="N948" s="30"/>
      <c r="O948" s="89" t="s">
        <v>83</v>
      </c>
      <c r="P948" s="90"/>
      <c r="Q948" s="120" t="str">
        <f>IF(SUM(K941:K944)=0,"",SUM(K941:K944))</f>
        <v/>
      </c>
      <c r="R948" s="92" t="s">
        <v>11</v>
      </c>
      <c r="S948" s="131"/>
    </row>
    <row r="949" spans="1:19" ht="15" customHeight="1">
      <c r="A949" s="64">
        <v>2802</v>
      </c>
      <c r="B949" s="87"/>
      <c r="C949" s="87"/>
      <c r="D949" s="87"/>
      <c r="E949" s="87"/>
      <c r="F949" s="87"/>
      <c r="G949" s="87"/>
      <c r="H949" s="87"/>
      <c r="I949" s="87"/>
      <c r="J949" s="87"/>
      <c r="K949" s="88"/>
      <c r="L949" s="72"/>
      <c r="M949" s="3"/>
      <c r="N949" s="30"/>
      <c r="O949" s="93" t="s">
        <v>85</v>
      </c>
      <c r="P949" s="94" t="str">
        <f>IF(P948/B935=0,"",P948/B935)</f>
        <v/>
      </c>
      <c r="Q949" s="121" t="e">
        <f>IF(P948/Q948=0,"",P948/Q948)</f>
        <v>#VALUE!</v>
      </c>
      <c r="R949" s="96" t="s">
        <v>86</v>
      </c>
      <c r="S949" s="131"/>
    </row>
    <row r="950" spans="1:19" ht="15" customHeight="1">
      <c r="A950" s="64">
        <v>2901</v>
      </c>
      <c r="B950" s="87"/>
      <c r="C950" s="87"/>
      <c r="D950" s="87"/>
      <c r="E950" s="87"/>
      <c r="F950" s="87"/>
      <c r="G950" s="87"/>
      <c r="H950" s="87"/>
      <c r="I950" s="87"/>
      <c r="J950" s="87"/>
      <c r="K950" s="88"/>
      <c r="L950" s="97"/>
      <c r="M950" s="98"/>
      <c r="N950" s="99"/>
      <c r="O950" s="98"/>
      <c r="P950" s="99"/>
      <c r="Q950" s="99"/>
      <c r="R950" s="122"/>
      <c r="S950" s="131"/>
    </row>
    <row r="951" spans="1:19" ht="15" customHeight="1">
      <c r="A951" s="29"/>
      <c r="B951" s="30"/>
      <c r="C951" s="30"/>
      <c r="D951" s="288" t="s">
        <v>111</v>
      </c>
      <c r="E951" s="289"/>
      <c r="F951" s="289"/>
      <c r="G951" s="289"/>
      <c r="H951" s="289"/>
      <c r="I951" s="289"/>
      <c r="J951" s="290"/>
      <c r="K951" s="101">
        <f>SUM(K935:K947)</f>
        <v>0</v>
      </c>
      <c r="L951" s="102" t="str">
        <f>IF(K943=0,"",K943/B935)</f>
        <v/>
      </c>
      <c r="M951" s="102" t="str">
        <f>IF(K951=0,"",K951/B935)</f>
        <v/>
      </c>
      <c r="N951" s="102" t="str">
        <f>IF(K943=0,"",M951-L951)</f>
        <v/>
      </c>
      <c r="O951" s="3"/>
      <c r="P951" s="30"/>
      <c r="Q951" s="23"/>
      <c r="R951" s="3"/>
      <c r="S951" s="131"/>
    </row>
    <row r="952" spans="1:19" ht="15.75" customHeight="1"/>
    <row r="953" spans="1:19" ht="15.75" customHeight="1"/>
    <row r="954" spans="1:19" ht="33" customHeight="1">
      <c r="A954" s="2"/>
      <c r="B954" s="291" t="s">
        <v>99</v>
      </c>
      <c r="C954" s="292"/>
      <c r="D954" s="292"/>
      <c r="E954" s="292"/>
      <c r="F954" s="292"/>
      <c r="G954" s="292"/>
      <c r="H954" s="292"/>
      <c r="I954" s="292"/>
      <c r="J954" s="292"/>
      <c r="K954" s="60" t="s">
        <v>123</v>
      </c>
      <c r="L954" s="60"/>
      <c r="M954" s="60"/>
      <c r="N954" s="30"/>
      <c r="O954" s="3"/>
      <c r="P954" s="30"/>
      <c r="Q954" s="30"/>
      <c r="R954" s="30"/>
      <c r="S954" s="131"/>
    </row>
    <row r="955" spans="1:19" ht="15" customHeight="1">
      <c r="A955" s="293" t="s">
        <v>10</v>
      </c>
      <c r="B955" s="294" t="s">
        <v>100</v>
      </c>
      <c r="C955" s="289"/>
      <c r="D955" s="289"/>
      <c r="E955" s="289"/>
      <c r="F955" s="289"/>
      <c r="G955" s="289"/>
      <c r="H955" s="289"/>
      <c r="I955" s="289"/>
      <c r="J955" s="290"/>
      <c r="K955" s="310" t="s">
        <v>11</v>
      </c>
      <c r="L955" s="286" t="s">
        <v>3</v>
      </c>
      <c r="M955" s="286" t="s">
        <v>4</v>
      </c>
      <c r="N955" s="284" t="s">
        <v>5</v>
      </c>
      <c r="O955" s="286" t="s">
        <v>6</v>
      </c>
      <c r="P955" s="287" t="s">
        <v>7</v>
      </c>
      <c r="Q955" s="287" t="s">
        <v>8</v>
      </c>
      <c r="R955" s="286" t="s">
        <v>101</v>
      </c>
      <c r="S955" s="131"/>
    </row>
    <row r="956" spans="1:19" ht="15" customHeight="1">
      <c r="A956" s="285"/>
      <c r="B956" s="64" t="s">
        <v>102</v>
      </c>
      <c r="C956" s="64" t="s">
        <v>103</v>
      </c>
      <c r="D956" s="64" t="s">
        <v>104</v>
      </c>
      <c r="E956" s="64" t="s">
        <v>105</v>
      </c>
      <c r="F956" s="64" t="s">
        <v>106</v>
      </c>
      <c r="G956" s="64" t="s">
        <v>107</v>
      </c>
      <c r="H956" s="64" t="s">
        <v>108</v>
      </c>
      <c r="I956" s="64" t="s">
        <v>109</v>
      </c>
      <c r="J956" s="64" t="s">
        <v>110</v>
      </c>
      <c r="K956" s="311"/>
      <c r="L956" s="285"/>
      <c r="M956" s="285"/>
      <c r="N956" s="285"/>
      <c r="O956" s="285"/>
      <c r="P956" s="285"/>
      <c r="Q956" s="285"/>
      <c r="R956" s="285"/>
      <c r="S956" s="131"/>
    </row>
    <row r="957" spans="1:19" ht="15" customHeight="1">
      <c r="A957" s="64">
        <v>2201</v>
      </c>
      <c r="B957" s="65">
        <v>60</v>
      </c>
      <c r="C957" s="87"/>
      <c r="D957" s="87"/>
      <c r="E957" s="87"/>
      <c r="F957" s="87"/>
      <c r="G957" s="87"/>
      <c r="H957" s="87"/>
      <c r="I957" s="87"/>
      <c r="J957" s="87"/>
      <c r="K957" s="88"/>
      <c r="L957" s="67"/>
      <c r="M957" s="49"/>
      <c r="N957" s="68"/>
      <c r="O957" s="107"/>
      <c r="P957" s="70">
        <f>B957</f>
        <v>60</v>
      </c>
      <c r="Q957" s="108"/>
      <c r="R957" s="107"/>
      <c r="S957" s="131"/>
    </row>
    <row r="958" spans="1:19" ht="15" customHeight="1">
      <c r="A958" s="64">
        <v>2202</v>
      </c>
      <c r="B958" s="87"/>
      <c r="C958" s="87">
        <v>50</v>
      </c>
      <c r="D958" s="87"/>
      <c r="E958" s="87"/>
      <c r="F958" s="87"/>
      <c r="G958" s="87"/>
      <c r="H958" s="87"/>
      <c r="I958" s="87"/>
      <c r="J958" s="87"/>
      <c r="K958" s="88"/>
      <c r="L958" s="72"/>
      <c r="M958" s="3"/>
      <c r="N958" s="73"/>
      <c r="O958" s="127">
        <f>IF(C958=0,"",C958/B957)</f>
        <v>0.83333333333333337</v>
      </c>
      <c r="P958" s="75">
        <v>52</v>
      </c>
      <c r="Q958" s="128">
        <f t="shared" ref="Q958:Q965" si="128">IF(P958=0,"",P958/P957)</f>
        <v>0.8666666666666667</v>
      </c>
      <c r="R958" s="128">
        <f t="shared" ref="R958:R965" si="129">IF(P958=0,"",100%-Q958)</f>
        <v>0.1333333333333333</v>
      </c>
      <c r="S958" s="131"/>
    </row>
    <row r="959" spans="1:19" ht="15" customHeight="1">
      <c r="A959" s="64">
        <v>2301</v>
      </c>
      <c r="B959" s="87"/>
      <c r="C959" s="87"/>
      <c r="D959" s="87">
        <v>44</v>
      </c>
      <c r="E959" s="87"/>
      <c r="F959" s="87"/>
      <c r="G959" s="87"/>
      <c r="H959" s="87"/>
      <c r="I959" s="87"/>
      <c r="J959" s="87"/>
      <c r="K959" s="88"/>
      <c r="L959" s="72"/>
      <c r="M959" s="3"/>
      <c r="N959" s="73"/>
      <c r="O959" s="127">
        <f>IF(D959=0,"",D959/C958)</f>
        <v>0.88</v>
      </c>
      <c r="P959" s="75">
        <v>50</v>
      </c>
      <c r="Q959" s="128">
        <f t="shared" si="128"/>
        <v>0.96153846153846156</v>
      </c>
      <c r="R959" s="128">
        <f t="shared" si="129"/>
        <v>3.8461538461538436E-2</v>
      </c>
      <c r="S959" s="8">
        <f>P959/P957</f>
        <v>0.83333333333333337</v>
      </c>
    </row>
    <row r="960" spans="1:19" ht="15" customHeight="1">
      <c r="A960" s="64">
        <v>2302</v>
      </c>
      <c r="B960" s="87"/>
      <c r="C960" s="87"/>
      <c r="D960" s="87"/>
      <c r="E960" s="87">
        <v>38</v>
      </c>
      <c r="F960" s="87"/>
      <c r="G960" s="87"/>
      <c r="H960" s="87"/>
      <c r="I960" s="87"/>
      <c r="J960" s="87"/>
      <c r="K960" s="88"/>
      <c r="L960" s="72"/>
      <c r="M960" s="3"/>
      <c r="N960" s="73"/>
      <c r="O960" s="127">
        <f>E960/D959</f>
        <v>0.86363636363636365</v>
      </c>
      <c r="P960" s="75">
        <v>48</v>
      </c>
      <c r="Q960" s="128">
        <f t="shared" si="128"/>
        <v>0.96</v>
      </c>
      <c r="R960" s="128">
        <f t="shared" si="129"/>
        <v>4.0000000000000036E-2</v>
      </c>
      <c r="S960" s="131"/>
    </row>
    <row r="961" spans="1:19" ht="15" customHeight="1">
      <c r="A961" s="64">
        <v>2401</v>
      </c>
      <c r="B961" s="87"/>
      <c r="C961" s="87"/>
      <c r="D961" s="87"/>
      <c r="E961" s="87"/>
      <c r="F961" s="87">
        <v>34</v>
      </c>
      <c r="G961" s="87"/>
      <c r="H961" s="87"/>
      <c r="I961" s="87"/>
      <c r="J961" s="87"/>
      <c r="K961" s="88"/>
      <c r="L961" s="72"/>
      <c r="M961" s="3"/>
      <c r="N961" s="73"/>
      <c r="O961" s="127">
        <f>F961/E960</f>
        <v>0.89473684210526316</v>
      </c>
      <c r="P961" s="75">
        <v>43</v>
      </c>
      <c r="Q961" s="128">
        <f t="shared" si="128"/>
        <v>0.89583333333333337</v>
      </c>
      <c r="R961" s="128">
        <f t="shared" si="129"/>
        <v>0.10416666666666663</v>
      </c>
      <c r="S961" s="131"/>
    </row>
    <row r="962" spans="1:19" ht="15" customHeight="1">
      <c r="A962" s="64">
        <v>2402</v>
      </c>
      <c r="B962" s="87"/>
      <c r="C962" s="87"/>
      <c r="D962" s="87"/>
      <c r="E962" s="87"/>
      <c r="F962" s="87"/>
      <c r="G962" s="87">
        <v>34</v>
      </c>
      <c r="H962" s="87"/>
      <c r="I962" s="87"/>
      <c r="J962" s="87"/>
      <c r="K962" s="88"/>
      <c r="L962" s="72"/>
      <c r="M962" s="3"/>
      <c r="N962" s="73"/>
      <c r="O962" s="127">
        <f t="shared" ref="O962:O964" si="130">G962/F961</f>
        <v>1</v>
      </c>
      <c r="P962" s="75">
        <v>41</v>
      </c>
      <c r="Q962" s="128">
        <f t="shared" si="128"/>
        <v>0.95348837209302328</v>
      </c>
      <c r="R962" s="128">
        <f t="shared" si="129"/>
        <v>4.6511627906976716E-2</v>
      </c>
      <c r="S962" s="131"/>
    </row>
    <row r="963" spans="1:19" ht="15" customHeight="1">
      <c r="A963" s="64">
        <v>2501</v>
      </c>
      <c r="B963" s="87"/>
      <c r="C963" s="87"/>
      <c r="D963" s="87"/>
      <c r="E963" s="87"/>
      <c r="F963" s="87"/>
      <c r="G963" s="87"/>
      <c r="H963" s="87"/>
      <c r="I963" s="87"/>
      <c r="J963" s="87"/>
      <c r="K963" s="88"/>
      <c r="L963" s="72"/>
      <c r="M963" s="3"/>
      <c r="N963" s="73"/>
      <c r="O963" s="127" t="e">
        <f t="shared" si="130"/>
        <v>#DIV/0!</v>
      </c>
      <c r="P963" s="75"/>
      <c r="Q963" s="128" t="str">
        <f t="shared" si="128"/>
        <v/>
      </c>
      <c r="R963" s="128" t="str">
        <f t="shared" si="129"/>
        <v/>
      </c>
      <c r="S963" s="131"/>
    </row>
    <row r="964" spans="1:19" ht="15" customHeight="1">
      <c r="A964" s="64">
        <v>2502</v>
      </c>
      <c r="B964" s="87"/>
      <c r="C964" s="87"/>
      <c r="D964" s="87"/>
      <c r="E964" s="87"/>
      <c r="F964" s="87"/>
      <c r="G964" s="87"/>
      <c r="H964" s="87"/>
      <c r="I964" s="87"/>
      <c r="J964" s="87"/>
      <c r="K964" s="88"/>
      <c r="L964" s="72"/>
      <c r="M964" s="3"/>
      <c r="N964" s="73"/>
      <c r="O964" s="127" t="e">
        <f t="shared" si="130"/>
        <v>#DIV/0!</v>
      </c>
      <c r="P964" s="75"/>
      <c r="Q964" s="128" t="str">
        <f t="shared" si="128"/>
        <v/>
      </c>
      <c r="R964" s="128" t="str">
        <f t="shared" si="129"/>
        <v/>
      </c>
      <c r="S964" s="131"/>
    </row>
    <row r="965" spans="1:19" ht="15" customHeight="1">
      <c r="A965" s="64">
        <v>2601</v>
      </c>
      <c r="B965" s="87"/>
      <c r="C965" s="87"/>
      <c r="D965" s="87"/>
      <c r="E965" s="87"/>
      <c r="F965" s="87"/>
      <c r="G965" s="87"/>
      <c r="H965" s="87"/>
      <c r="I965" s="87"/>
      <c r="J965" s="87"/>
      <c r="K965" s="88"/>
      <c r="L965" s="72"/>
      <c r="M965" s="3"/>
      <c r="N965" s="73"/>
      <c r="O965" s="129" t="str">
        <f>IF(J965=0,"",J965/I964)</f>
        <v/>
      </c>
      <c r="P965" s="75"/>
      <c r="Q965" s="130" t="str">
        <f t="shared" si="128"/>
        <v/>
      </c>
      <c r="R965" s="130" t="str">
        <f t="shared" si="129"/>
        <v/>
      </c>
      <c r="S965" s="131"/>
    </row>
    <row r="966" spans="1:19" ht="15" customHeight="1">
      <c r="A966" s="64">
        <v>2602</v>
      </c>
      <c r="B966" s="87"/>
      <c r="C966" s="87"/>
      <c r="D966" s="87"/>
      <c r="E966" s="87"/>
      <c r="F966" s="87"/>
      <c r="G966" s="87"/>
      <c r="H966" s="87"/>
      <c r="I966" s="87"/>
      <c r="J966" s="87"/>
      <c r="K966" s="88"/>
      <c r="L966" s="72"/>
      <c r="M966" s="3"/>
      <c r="N966" s="30"/>
      <c r="O966" s="80"/>
      <c r="P966" s="81"/>
      <c r="Q966" s="82"/>
      <c r="R966" s="83"/>
      <c r="S966" s="131"/>
    </row>
    <row r="967" spans="1:19" ht="15" customHeight="1">
      <c r="A967" s="64">
        <v>2701</v>
      </c>
      <c r="B967" s="87"/>
      <c r="C967" s="87"/>
      <c r="D967" s="87"/>
      <c r="E967" s="87"/>
      <c r="F967" s="87"/>
      <c r="G967" s="87"/>
      <c r="H967" s="87"/>
      <c r="I967" s="87"/>
      <c r="J967" s="87"/>
      <c r="K967" s="88"/>
      <c r="L967" s="72"/>
      <c r="M967" s="3"/>
      <c r="N967" s="30"/>
      <c r="O967" s="84"/>
      <c r="P967" s="85"/>
      <c r="Q967" s="86"/>
      <c r="R967" s="84"/>
      <c r="S967" s="131"/>
    </row>
    <row r="968" spans="1:19" ht="15" customHeight="1">
      <c r="A968" s="64">
        <v>2702</v>
      </c>
      <c r="B968" s="87"/>
      <c r="C968" s="87"/>
      <c r="D968" s="87"/>
      <c r="E968" s="87"/>
      <c r="F968" s="87"/>
      <c r="G968" s="87"/>
      <c r="H968" s="87"/>
      <c r="I968" s="87"/>
      <c r="J968" s="87"/>
      <c r="K968" s="88"/>
      <c r="L968" s="72"/>
      <c r="M968" s="3"/>
      <c r="N968" s="30"/>
      <c r="O968" s="84"/>
      <c r="P968" s="85"/>
      <c r="Q968" s="86"/>
      <c r="R968" s="84"/>
      <c r="S968" s="131"/>
    </row>
    <row r="969" spans="1:19" ht="15" customHeight="1">
      <c r="A969" s="64">
        <v>2801</v>
      </c>
      <c r="B969" s="87"/>
      <c r="C969" s="87"/>
      <c r="D969" s="87"/>
      <c r="E969" s="87"/>
      <c r="F969" s="87"/>
      <c r="G969" s="87"/>
      <c r="H969" s="87"/>
      <c r="I969" s="87"/>
      <c r="J969" s="87"/>
      <c r="K969" s="88"/>
      <c r="L969" s="72"/>
      <c r="M969" s="3"/>
      <c r="N969" s="30"/>
      <c r="O969" s="3"/>
      <c r="P969" s="30"/>
      <c r="Q969" s="23"/>
      <c r="R969" s="84"/>
      <c r="S969" s="131"/>
    </row>
    <row r="970" spans="1:19" ht="15" customHeight="1">
      <c r="A970" s="64">
        <v>2802</v>
      </c>
      <c r="B970" s="87"/>
      <c r="C970" s="87"/>
      <c r="D970" s="87"/>
      <c r="E970" s="87"/>
      <c r="F970" s="87"/>
      <c r="G970" s="87"/>
      <c r="H970" s="87"/>
      <c r="I970" s="87"/>
      <c r="J970" s="87"/>
      <c r="K970" s="88"/>
      <c r="L970" s="72"/>
      <c r="M970" s="3"/>
      <c r="N970" s="30"/>
      <c r="O970" s="89" t="s">
        <v>83</v>
      </c>
      <c r="P970" s="90"/>
      <c r="Q970" s="120" t="str">
        <f>IF(SUM(K963:K966)=0,"",SUM(K963:K966))</f>
        <v/>
      </c>
      <c r="R970" s="92" t="s">
        <v>11</v>
      </c>
      <c r="S970" s="131"/>
    </row>
    <row r="971" spans="1:19" ht="15" customHeight="1">
      <c r="A971" s="64">
        <v>2901</v>
      </c>
      <c r="B971" s="87"/>
      <c r="C971" s="87"/>
      <c r="D971" s="87"/>
      <c r="E971" s="87"/>
      <c r="F971" s="87"/>
      <c r="G971" s="87"/>
      <c r="H971" s="87"/>
      <c r="I971" s="87"/>
      <c r="J971" s="87"/>
      <c r="K971" s="88"/>
      <c r="L971" s="72"/>
      <c r="M971" s="3"/>
      <c r="N971" s="30"/>
      <c r="O971" s="93" t="s">
        <v>85</v>
      </c>
      <c r="P971" s="94" t="str">
        <f>IF(P970/B957=0,"",P970/B957)</f>
        <v/>
      </c>
      <c r="Q971" s="121" t="e">
        <f>IF(P970/Q970=0,"",P970/Q970)</f>
        <v>#VALUE!</v>
      </c>
      <c r="R971" s="96" t="s">
        <v>86</v>
      </c>
      <c r="S971" s="131"/>
    </row>
    <row r="972" spans="1:19" ht="15" customHeight="1">
      <c r="A972" s="64">
        <v>2902</v>
      </c>
      <c r="B972" s="87"/>
      <c r="C972" s="87"/>
      <c r="D972" s="87"/>
      <c r="E972" s="87"/>
      <c r="F972" s="87"/>
      <c r="G972" s="87"/>
      <c r="H972" s="87"/>
      <c r="I972" s="87"/>
      <c r="J972" s="87"/>
      <c r="K972" s="88"/>
      <c r="L972" s="97"/>
      <c r="M972" s="98"/>
      <c r="N972" s="99"/>
      <c r="O972" s="98"/>
      <c r="P972" s="99"/>
      <c r="Q972" s="99"/>
      <c r="R972" s="122"/>
      <c r="S972" s="131"/>
    </row>
    <row r="973" spans="1:19" ht="15" customHeight="1">
      <c r="A973" s="29"/>
      <c r="B973" s="30"/>
      <c r="C973" s="30"/>
      <c r="D973" s="288" t="s">
        <v>111</v>
      </c>
      <c r="E973" s="289"/>
      <c r="F973" s="289"/>
      <c r="G973" s="289"/>
      <c r="H973" s="289"/>
      <c r="I973" s="289"/>
      <c r="J973" s="290"/>
      <c r="K973" s="101">
        <f>SUM(K957:K969)</f>
        <v>0</v>
      </c>
      <c r="L973" s="102" t="str">
        <f>IF(K965=0,"",K965/B957)</f>
        <v/>
      </c>
      <c r="M973" s="102" t="str">
        <f>IF(K973=0,"",K973/B957)</f>
        <v/>
      </c>
      <c r="N973" s="102" t="str">
        <f>IF(K965=0,"",M973-L973)</f>
        <v/>
      </c>
      <c r="O973" s="3"/>
      <c r="P973" s="30"/>
      <c r="Q973" s="23"/>
      <c r="R973" s="3"/>
      <c r="S973" s="131"/>
    </row>
    <row r="974" spans="1:19" ht="15" customHeight="1">
      <c r="A974" s="29"/>
      <c r="B974" s="30"/>
      <c r="C974" s="30"/>
      <c r="D974" s="149"/>
      <c r="E974" s="149"/>
      <c r="F974" s="149"/>
      <c r="G974" s="149"/>
      <c r="H974" s="149"/>
      <c r="I974" s="149"/>
      <c r="J974" s="149"/>
      <c r="K974" s="150"/>
      <c r="L974" s="151"/>
      <c r="M974" s="151"/>
      <c r="N974" s="151"/>
      <c r="O974" s="3"/>
      <c r="P974" s="30"/>
      <c r="Q974" s="23"/>
      <c r="R974" s="3"/>
      <c r="S974" s="131"/>
    </row>
    <row r="975" spans="1:19" ht="15" customHeight="1">
      <c r="A975" s="29"/>
      <c r="B975" s="30"/>
      <c r="C975" s="30"/>
      <c r="D975" s="149"/>
      <c r="E975" s="149"/>
      <c r="F975" s="149"/>
      <c r="G975" s="149"/>
      <c r="H975" s="149"/>
      <c r="I975" s="149"/>
      <c r="J975" s="149"/>
      <c r="K975" s="150"/>
      <c r="L975" s="151"/>
      <c r="M975" s="151"/>
      <c r="N975" s="151"/>
      <c r="O975" s="3"/>
      <c r="P975" s="30"/>
      <c r="Q975" s="23"/>
      <c r="R975" s="3"/>
      <c r="S975" s="131"/>
    </row>
    <row r="976" spans="1:19" ht="31.5" customHeight="1">
      <c r="A976" s="2"/>
      <c r="B976" s="291" t="s">
        <v>99</v>
      </c>
      <c r="C976" s="292"/>
      <c r="D976" s="292"/>
      <c r="E976" s="292"/>
      <c r="F976" s="292"/>
      <c r="G976" s="292"/>
      <c r="H976" s="292"/>
      <c r="I976" s="292"/>
      <c r="J976" s="292"/>
      <c r="K976" s="60" t="s">
        <v>124</v>
      </c>
      <c r="L976" s="60"/>
      <c r="M976" s="60"/>
      <c r="N976" s="30"/>
      <c r="O976" s="3"/>
      <c r="P976" s="30"/>
      <c r="Q976" s="30"/>
      <c r="R976" s="30"/>
      <c r="S976" s="131"/>
    </row>
    <row r="977" spans="1:19" ht="15" customHeight="1">
      <c r="A977" s="293" t="s">
        <v>10</v>
      </c>
      <c r="B977" s="294" t="s">
        <v>100</v>
      </c>
      <c r="C977" s="289"/>
      <c r="D977" s="289"/>
      <c r="E977" s="289"/>
      <c r="F977" s="289"/>
      <c r="G977" s="289"/>
      <c r="H977" s="289"/>
      <c r="I977" s="289"/>
      <c r="J977" s="290"/>
      <c r="K977" s="310" t="s">
        <v>11</v>
      </c>
      <c r="L977" s="286" t="s">
        <v>3</v>
      </c>
      <c r="M977" s="286" t="s">
        <v>4</v>
      </c>
      <c r="N977" s="284" t="s">
        <v>5</v>
      </c>
      <c r="O977" s="286" t="s">
        <v>6</v>
      </c>
      <c r="P977" s="287" t="s">
        <v>7</v>
      </c>
      <c r="Q977" s="287" t="s">
        <v>8</v>
      </c>
      <c r="R977" s="286" t="s">
        <v>101</v>
      </c>
      <c r="S977" s="131"/>
    </row>
    <row r="978" spans="1:19" ht="15" customHeight="1">
      <c r="A978" s="285"/>
      <c r="B978" s="64" t="s">
        <v>102</v>
      </c>
      <c r="C978" s="64" t="s">
        <v>103</v>
      </c>
      <c r="D978" s="64" t="s">
        <v>104</v>
      </c>
      <c r="E978" s="64" t="s">
        <v>105</v>
      </c>
      <c r="F978" s="64" t="s">
        <v>106</v>
      </c>
      <c r="G978" s="64" t="s">
        <v>107</v>
      </c>
      <c r="H978" s="64" t="s">
        <v>108</v>
      </c>
      <c r="I978" s="64" t="s">
        <v>109</v>
      </c>
      <c r="J978" s="64" t="s">
        <v>110</v>
      </c>
      <c r="K978" s="311"/>
      <c r="L978" s="285"/>
      <c r="M978" s="285"/>
      <c r="N978" s="285"/>
      <c r="O978" s="285"/>
      <c r="P978" s="285"/>
      <c r="Q978" s="285"/>
      <c r="R978" s="285"/>
      <c r="S978" s="131"/>
    </row>
    <row r="979" spans="1:19" ht="15" customHeight="1">
      <c r="A979" s="64">
        <v>2202</v>
      </c>
      <c r="B979" s="65">
        <v>88</v>
      </c>
      <c r="C979" s="87"/>
      <c r="D979" s="87"/>
      <c r="E979" s="87"/>
      <c r="F979" s="87"/>
      <c r="G979" s="87"/>
      <c r="H979" s="87"/>
      <c r="I979" s="87"/>
      <c r="J979" s="87"/>
      <c r="K979" s="88"/>
      <c r="L979" s="67"/>
      <c r="M979" s="49"/>
      <c r="N979" s="68"/>
      <c r="O979" s="107"/>
      <c r="P979" s="70">
        <f>B979</f>
        <v>88</v>
      </c>
      <c r="Q979" s="108"/>
      <c r="R979" s="107"/>
      <c r="S979" s="131"/>
    </row>
    <row r="980" spans="1:19" ht="15" customHeight="1">
      <c r="A980" s="64">
        <v>2301</v>
      </c>
      <c r="B980" s="87"/>
      <c r="C980" s="87">
        <v>59</v>
      </c>
      <c r="D980" s="87"/>
      <c r="E980" s="87"/>
      <c r="F980" s="87"/>
      <c r="G980" s="87"/>
      <c r="H980" s="87"/>
      <c r="I980" s="87"/>
      <c r="J980" s="87"/>
      <c r="K980" s="88"/>
      <c r="L980" s="72"/>
      <c r="M980" s="3"/>
      <c r="N980" s="73"/>
      <c r="O980" s="127">
        <f>IF(C980=0,"",C980/B979)</f>
        <v>0.67045454545454541</v>
      </c>
      <c r="P980" s="75">
        <v>61</v>
      </c>
      <c r="Q980" s="128">
        <f t="shared" ref="Q980:Q987" si="131">IF(P980=0,"",P980/P979)</f>
        <v>0.69318181818181823</v>
      </c>
      <c r="R980" s="128">
        <f t="shared" ref="R980:R987" si="132">IF(P980=0,"",100%-Q980)</f>
        <v>0.30681818181818177</v>
      </c>
      <c r="S980" s="131"/>
    </row>
    <row r="981" spans="1:19" ht="15" customHeight="1">
      <c r="A981" s="64">
        <v>2302</v>
      </c>
      <c r="B981" s="87"/>
      <c r="C981" s="87"/>
      <c r="D981" s="87">
        <v>54</v>
      </c>
      <c r="E981" s="87"/>
      <c r="F981" s="87"/>
      <c r="G981" s="87"/>
      <c r="H981" s="87"/>
      <c r="I981" s="87"/>
      <c r="J981" s="87"/>
      <c r="K981" s="88"/>
      <c r="L981" s="72"/>
      <c r="M981" s="3"/>
      <c r="N981" s="73"/>
      <c r="O981" s="127">
        <f>IF(D981=0,"",D981/C980)</f>
        <v>0.9152542372881356</v>
      </c>
      <c r="P981" s="75">
        <v>55</v>
      </c>
      <c r="Q981" s="128">
        <f t="shared" si="131"/>
        <v>0.90163934426229508</v>
      </c>
      <c r="R981" s="128">
        <f t="shared" si="132"/>
        <v>9.8360655737704916E-2</v>
      </c>
      <c r="S981" s="8">
        <f>P981/P979</f>
        <v>0.625</v>
      </c>
    </row>
    <row r="982" spans="1:19" ht="15" customHeight="1">
      <c r="A982" s="64">
        <v>2401</v>
      </c>
      <c r="B982" s="87"/>
      <c r="C982" s="87"/>
      <c r="D982" s="87"/>
      <c r="E982" s="87">
        <v>49</v>
      </c>
      <c r="F982" s="87"/>
      <c r="G982" s="87"/>
      <c r="H982" s="87"/>
      <c r="I982" s="87"/>
      <c r="J982" s="87"/>
      <c r="K982" s="88"/>
      <c r="L982" s="72"/>
      <c r="M982" s="3"/>
      <c r="N982" s="73"/>
      <c r="O982" s="127">
        <f>E982/D981</f>
        <v>0.90740740740740744</v>
      </c>
      <c r="P982" s="75">
        <v>50</v>
      </c>
      <c r="Q982" s="128">
        <f t="shared" si="131"/>
        <v>0.90909090909090906</v>
      </c>
      <c r="R982" s="128">
        <f t="shared" si="132"/>
        <v>9.0909090909090939E-2</v>
      </c>
      <c r="S982" s="131"/>
    </row>
    <row r="983" spans="1:19" ht="15" customHeight="1">
      <c r="A983" s="64">
        <v>2402</v>
      </c>
      <c r="B983" s="87"/>
      <c r="C983" s="87"/>
      <c r="D983" s="87"/>
      <c r="E983" s="87"/>
      <c r="F983" s="87">
        <v>46</v>
      </c>
      <c r="G983" s="87"/>
      <c r="H983" s="87"/>
      <c r="I983" s="87"/>
      <c r="J983" s="87"/>
      <c r="K983" s="88"/>
      <c r="L983" s="72"/>
      <c r="M983" s="3"/>
      <c r="N983" s="73"/>
      <c r="O983" s="127">
        <f>F983/E982</f>
        <v>0.93877551020408168</v>
      </c>
      <c r="P983" s="75">
        <v>49</v>
      </c>
      <c r="Q983" s="128">
        <f t="shared" si="131"/>
        <v>0.98</v>
      </c>
      <c r="R983" s="128">
        <f t="shared" si="132"/>
        <v>2.0000000000000018E-2</v>
      </c>
      <c r="S983" s="131"/>
    </row>
    <row r="984" spans="1:19" ht="15" customHeight="1">
      <c r="A984" s="64">
        <v>2501</v>
      </c>
      <c r="B984" s="87"/>
      <c r="C984" s="87"/>
      <c r="D984" s="87"/>
      <c r="E984" s="87"/>
      <c r="F984" s="87"/>
      <c r="G984" s="87"/>
      <c r="H984" s="87"/>
      <c r="I984" s="87"/>
      <c r="J984" s="87"/>
      <c r="K984" s="88"/>
      <c r="L984" s="72"/>
      <c r="M984" s="3"/>
      <c r="N984" s="73"/>
      <c r="O984" s="127">
        <f t="shared" ref="O984:O986" si="133">G984/F983</f>
        <v>0</v>
      </c>
      <c r="P984" s="75"/>
      <c r="Q984" s="128" t="str">
        <f t="shared" si="131"/>
        <v/>
      </c>
      <c r="R984" s="128" t="str">
        <f t="shared" si="132"/>
        <v/>
      </c>
      <c r="S984" s="131"/>
    </row>
    <row r="985" spans="1:19" ht="15" customHeight="1">
      <c r="A985" s="64">
        <v>2502</v>
      </c>
      <c r="B985" s="87"/>
      <c r="C985" s="87"/>
      <c r="D985" s="87"/>
      <c r="E985" s="87"/>
      <c r="F985" s="87"/>
      <c r="G985" s="87"/>
      <c r="H985" s="87"/>
      <c r="I985" s="87"/>
      <c r="J985" s="87"/>
      <c r="K985" s="88"/>
      <c r="L985" s="72"/>
      <c r="M985" s="3"/>
      <c r="N985" s="73"/>
      <c r="O985" s="127" t="e">
        <f t="shared" si="133"/>
        <v>#DIV/0!</v>
      </c>
      <c r="P985" s="75"/>
      <c r="Q985" s="128" t="str">
        <f t="shared" si="131"/>
        <v/>
      </c>
      <c r="R985" s="128" t="str">
        <f t="shared" si="132"/>
        <v/>
      </c>
      <c r="S985" s="131"/>
    </row>
    <row r="986" spans="1:19" ht="15" customHeight="1">
      <c r="A986" s="64">
        <v>2601</v>
      </c>
      <c r="B986" s="87"/>
      <c r="C986" s="87"/>
      <c r="D986" s="87"/>
      <c r="E986" s="87"/>
      <c r="F986" s="87"/>
      <c r="G986" s="87"/>
      <c r="H986" s="87"/>
      <c r="I986" s="87"/>
      <c r="J986" s="87"/>
      <c r="K986" s="88"/>
      <c r="L986" s="72"/>
      <c r="M986" s="3"/>
      <c r="N986" s="73"/>
      <c r="O986" s="127" t="e">
        <f t="shared" si="133"/>
        <v>#DIV/0!</v>
      </c>
      <c r="P986" s="75"/>
      <c r="Q986" s="128" t="str">
        <f t="shared" si="131"/>
        <v/>
      </c>
      <c r="R986" s="128" t="str">
        <f t="shared" si="132"/>
        <v/>
      </c>
      <c r="S986" s="131"/>
    </row>
    <row r="987" spans="1:19" ht="15" customHeight="1">
      <c r="A987" s="64">
        <v>2602</v>
      </c>
      <c r="B987" s="87"/>
      <c r="C987" s="87"/>
      <c r="D987" s="87"/>
      <c r="E987" s="87"/>
      <c r="F987" s="87"/>
      <c r="G987" s="87"/>
      <c r="H987" s="87"/>
      <c r="I987" s="87"/>
      <c r="J987" s="87"/>
      <c r="K987" s="88"/>
      <c r="L987" s="72"/>
      <c r="M987" s="3"/>
      <c r="N987" s="73"/>
      <c r="O987" s="129" t="str">
        <f>IF(J987=0,"",J987/I986)</f>
        <v/>
      </c>
      <c r="P987" s="75"/>
      <c r="Q987" s="130" t="str">
        <f t="shared" si="131"/>
        <v/>
      </c>
      <c r="R987" s="130" t="str">
        <f t="shared" si="132"/>
        <v/>
      </c>
      <c r="S987" s="131"/>
    </row>
    <row r="988" spans="1:19" ht="15" customHeight="1">
      <c r="A988" s="64">
        <v>2701</v>
      </c>
      <c r="B988" s="87"/>
      <c r="C988" s="87"/>
      <c r="D988" s="87"/>
      <c r="E988" s="87"/>
      <c r="F988" s="87"/>
      <c r="G988" s="87"/>
      <c r="H988" s="87"/>
      <c r="I988" s="87"/>
      <c r="J988" s="87"/>
      <c r="K988" s="88"/>
      <c r="L988" s="72"/>
      <c r="M988" s="3"/>
      <c r="N988" s="30"/>
      <c r="O988" s="80"/>
      <c r="P988" s="81"/>
      <c r="Q988" s="82"/>
      <c r="R988" s="83"/>
      <c r="S988" s="131"/>
    </row>
    <row r="989" spans="1:19" ht="15" customHeight="1">
      <c r="A989" s="64">
        <v>2702</v>
      </c>
      <c r="B989" s="87"/>
      <c r="C989" s="87"/>
      <c r="D989" s="87"/>
      <c r="E989" s="87"/>
      <c r="F989" s="87"/>
      <c r="G989" s="87"/>
      <c r="H989" s="87"/>
      <c r="I989" s="87"/>
      <c r="J989" s="87"/>
      <c r="K989" s="88"/>
      <c r="L989" s="72"/>
      <c r="M989" s="3"/>
      <c r="N989" s="30"/>
      <c r="O989" s="84"/>
      <c r="P989" s="85"/>
      <c r="Q989" s="86"/>
      <c r="R989" s="84"/>
      <c r="S989" s="131"/>
    </row>
    <row r="990" spans="1:19" ht="15" customHeight="1">
      <c r="A990" s="64">
        <v>2801</v>
      </c>
      <c r="B990" s="87"/>
      <c r="C990" s="87"/>
      <c r="D990" s="87"/>
      <c r="E990" s="87"/>
      <c r="F990" s="87"/>
      <c r="G990" s="87"/>
      <c r="H990" s="87"/>
      <c r="I990" s="87"/>
      <c r="J990" s="87"/>
      <c r="K990" s="88"/>
      <c r="L990" s="72"/>
      <c r="M990" s="3"/>
      <c r="N990" s="30"/>
      <c r="O990" s="84"/>
      <c r="P990" s="85"/>
      <c r="Q990" s="86"/>
      <c r="R990" s="84"/>
      <c r="S990" s="131"/>
    </row>
    <row r="991" spans="1:19" ht="15" customHeight="1">
      <c r="A991" s="64">
        <v>2802</v>
      </c>
      <c r="B991" s="87"/>
      <c r="C991" s="87"/>
      <c r="D991" s="87"/>
      <c r="E991" s="87"/>
      <c r="F991" s="87"/>
      <c r="G991" s="87"/>
      <c r="H991" s="87"/>
      <c r="I991" s="87"/>
      <c r="J991" s="87"/>
      <c r="K991" s="88"/>
      <c r="L991" s="72"/>
      <c r="M991" s="3"/>
      <c r="N991" s="30"/>
      <c r="O991" s="3"/>
      <c r="P991" s="30"/>
      <c r="Q991" s="23"/>
      <c r="R991" s="84"/>
      <c r="S991" s="131"/>
    </row>
    <row r="992" spans="1:19" ht="15" customHeight="1">
      <c r="A992" s="64">
        <v>2901</v>
      </c>
      <c r="B992" s="87"/>
      <c r="C992" s="87"/>
      <c r="D992" s="87"/>
      <c r="E992" s="87"/>
      <c r="F992" s="87"/>
      <c r="G992" s="87"/>
      <c r="H992" s="87"/>
      <c r="I992" s="87"/>
      <c r="J992" s="87"/>
      <c r="K992" s="88"/>
      <c r="L992" s="72"/>
      <c r="M992" s="3"/>
      <c r="N992" s="30"/>
      <c r="O992" s="89" t="s">
        <v>83</v>
      </c>
      <c r="P992" s="90"/>
      <c r="Q992" s="120" t="str">
        <f>IF(SUM(K985:K988)=0,"",SUM(K985:K988))</f>
        <v/>
      </c>
      <c r="R992" s="92" t="s">
        <v>11</v>
      </c>
      <c r="S992" s="131"/>
    </row>
    <row r="993" spans="1:19" ht="15" customHeight="1">
      <c r="A993" s="64">
        <v>2902</v>
      </c>
      <c r="B993" s="87"/>
      <c r="C993" s="87"/>
      <c r="D993" s="87"/>
      <c r="E993" s="87"/>
      <c r="F993" s="87"/>
      <c r="G993" s="87"/>
      <c r="H993" s="87"/>
      <c r="I993" s="87"/>
      <c r="J993" s="87"/>
      <c r="K993" s="88"/>
      <c r="L993" s="72"/>
      <c r="M993" s="3"/>
      <c r="N993" s="30"/>
      <c r="O993" s="93" t="s">
        <v>85</v>
      </c>
      <c r="P993" s="94" t="str">
        <f>IF(P992/B979=0,"",P992/B979)</f>
        <v/>
      </c>
      <c r="Q993" s="121" t="e">
        <f>IF(P992/Q992=0,"",P992/Q992)</f>
        <v>#VALUE!</v>
      </c>
      <c r="R993" s="96" t="s">
        <v>86</v>
      </c>
      <c r="S993" s="131"/>
    </row>
    <row r="994" spans="1:19" ht="15" customHeight="1">
      <c r="B994" s="87"/>
      <c r="C994" s="87"/>
      <c r="D994" s="87"/>
      <c r="E994" s="87"/>
      <c r="F994" s="87"/>
      <c r="G994" s="87"/>
      <c r="H994" s="87"/>
      <c r="I994" s="87"/>
      <c r="J994" s="87"/>
      <c r="K994" s="88"/>
      <c r="L994" s="97"/>
      <c r="M994" s="98"/>
      <c r="N994" s="99"/>
      <c r="O994" s="98"/>
      <c r="P994" s="99"/>
      <c r="Q994" s="99"/>
      <c r="R994" s="122"/>
      <c r="S994" s="131"/>
    </row>
    <row r="995" spans="1:19" ht="15" customHeight="1">
      <c r="A995" s="29"/>
      <c r="B995" s="30"/>
      <c r="C995" s="30"/>
      <c r="D995" s="288" t="s">
        <v>111</v>
      </c>
      <c r="E995" s="289"/>
      <c r="F995" s="289"/>
      <c r="G995" s="289"/>
      <c r="H995" s="289"/>
      <c r="I995" s="289"/>
      <c r="J995" s="290"/>
      <c r="K995" s="101">
        <f>SUM(K979:K991)</f>
        <v>0</v>
      </c>
      <c r="L995" s="102" t="str">
        <f>IF(K987=0,"",K987/B979)</f>
        <v/>
      </c>
      <c r="M995" s="102" t="str">
        <f>IF(K995=0,"",K995/B979)</f>
        <v/>
      </c>
      <c r="N995" s="102" t="str">
        <f>IF(K987=0,"",M995-L995)</f>
        <v/>
      </c>
      <c r="O995" s="3"/>
      <c r="P995" s="30"/>
      <c r="Q995" s="23"/>
      <c r="R995" s="3"/>
      <c r="S995" s="131"/>
    </row>
    <row r="996" spans="1:19" ht="15" customHeight="1">
      <c r="A996" s="29"/>
      <c r="B996" s="30"/>
      <c r="C996" s="30"/>
      <c r="D996" s="149"/>
      <c r="E996" s="149"/>
      <c r="F996" s="149"/>
      <c r="G996" s="149"/>
      <c r="H996" s="149"/>
      <c r="I996" s="149"/>
      <c r="J996" s="149"/>
      <c r="K996" s="150"/>
      <c r="L996" s="151"/>
      <c r="M996" s="151"/>
      <c r="N996" s="151"/>
      <c r="O996" s="3"/>
      <c r="P996" s="30"/>
      <c r="Q996" s="23"/>
      <c r="R996" s="3"/>
      <c r="S996" s="131"/>
    </row>
    <row r="997" spans="1:19" ht="15" customHeight="1">
      <c r="A997" s="29"/>
      <c r="B997" s="30"/>
      <c r="C997" s="30"/>
      <c r="D997" s="149"/>
      <c r="E997" s="149"/>
      <c r="F997" s="149"/>
      <c r="G997" s="149"/>
      <c r="H997" s="149"/>
      <c r="I997" s="149"/>
      <c r="J997" s="149"/>
      <c r="K997" s="150"/>
      <c r="L997" s="151"/>
      <c r="M997" s="151"/>
      <c r="N997" s="151"/>
      <c r="O997" s="3"/>
      <c r="P997" s="30"/>
      <c r="Q997" s="23"/>
      <c r="R997" s="3"/>
      <c r="S997" s="131"/>
    </row>
    <row r="998" spans="1:19" ht="15" customHeight="1">
      <c r="A998" s="2"/>
      <c r="B998" s="291" t="s">
        <v>99</v>
      </c>
      <c r="C998" s="292"/>
      <c r="D998" s="292"/>
      <c r="E998" s="292"/>
      <c r="F998" s="292"/>
      <c r="G998" s="292"/>
      <c r="H998" s="292"/>
      <c r="I998" s="292"/>
      <c r="J998" s="292"/>
      <c r="K998" s="60" t="s">
        <v>143</v>
      </c>
      <c r="L998" s="60"/>
      <c r="M998" s="60"/>
      <c r="N998" s="30"/>
      <c r="O998" s="3"/>
      <c r="P998" s="30"/>
      <c r="Q998" s="30"/>
      <c r="R998" s="30"/>
      <c r="S998" s="131"/>
    </row>
    <row r="999" spans="1:19" ht="15" customHeight="1">
      <c r="A999" s="293" t="s">
        <v>10</v>
      </c>
      <c r="B999" s="294" t="s">
        <v>100</v>
      </c>
      <c r="C999" s="289"/>
      <c r="D999" s="289"/>
      <c r="E999" s="289"/>
      <c r="F999" s="289"/>
      <c r="G999" s="289"/>
      <c r="H999" s="289"/>
      <c r="I999" s="289"/>
      <c r="J999" s="290"/>
      <c r="K999" s="310" t="s">
        <v>11</v>
      </c>
      <c r="L999" s="286" t="s">
        <v>3</v>
      </c>
      <c r="M999" s="286" t="s">
        <v>4</v>
      </c>
      <c r="N999" s="284" t="s">
        <v>5</v>
      </c>
      <c r="O999" s="286" t="s">
        <v>6</v>
      </c>
      <c r="P999" s="287" t="s">
        <v>7</v>
      </c>
      <c r="Q999" s="287" t="s">
        <v>8</v>
      </c>
      <c r="R999" s="286" t="s">
        <v>101</v>
      </c>
      <c r="S999" s="131"/>
    </row>
    <row r="1000" spans="1:19" ht="15" customHeight="1">
      <c r="A1000" s="285"/>
      <c r="B1000" s="64" t="s">
        <v>102</v>
      </c>
      <c r="C1000" s="64" t="s">
        <v>103</v>
      </c>
      <c r="D1000" s="64" t="s">
        <v>104</v>
      </c>
      <c r="E1000" s="64" t="s">
        <v>105</v>
      </c>
      <c r="F1000" s="64" t="s">
        <v>106</v>
      </c>
      <c r="G1000" s="64" t="s">
        <v>107</v>
      </c>
      <c r="H1000" s="64" t="s">
        <v>108</v>
      </c>
      <c r="I1000" s="64" t="s">
        <v>109</v>
      </c>
      <c r="J1000" s="64" t="s">
        <v>110</v>
      </c>
      <c r="K1000" s="311"/>
      <c r="L1000" s="285"/>
      <c r="M1000" s="285"/>
      <c r="N1000" s="285"/>
      <c r="O1000" s="285"/>
      <c r="P1000" s="285"/>
      <c r="Q1000" s="285"/>
      <c r="R1000" s="285"/>
      <c r="S1000" s="131"/>
    </row>
    <row r="1001" spans="1:19" ht="15" customHeight="1">
      <c r="A1001" s="64">
        <v>2301</v>
      </c>
      <c r="B1001" s="181">
        <v>59</v>
      </c>
      <c r="C1001" s="87"/>
      <c r="D1001" s="87"/>
      <c r="E1001" s="87"/>
      <c r="F1001" s="87"/>
      <c r="G1001" s="87"/>
      <c r="H1001" s="87"/>
      <c r="I1001" s="87"/>
      <c r="J1001" s="87"/>
      <c r="K1001" s="126"/>
      <c r="L1001" s="67"/>
      <c r="M1001" s="49"/>
      <c r="N1001" s="68"/>
      <c r="O1001" s="107"/>
      <c r="P1001" s="70">
        <f>B1001</f>
        <v>59</v>
      </c>
      <c r="Q1001" s="108"/>
      <c r="R1001" s="107"/>
      <c r="S1001" s="131"/>
    </row>
    <row r="1002" spans="1:19" ht="15" customHeight="1">
      <c r="A1002" s="64">
        <v>2302</v>
      </c>
      <c r="B1002" s="87"/>
      <c r="C1002" s="87">
        <v>52</v>
      </c>
      <c r="D1002" s="87"/>
      <c r="E1002" s="87"/>
      <c r="F1002" s="87"/>
      <c r="G1002" s="87"/>
      <c r="H1002" s="87"/>
      <c r="I1002" s="87"/>
      <c r="J1002" s="87"/>
      <c r="K1002" s="126"/>
      <c r="L1002" s="72"/>
      <c r="M1002" s="3"/>
      <c r="N1002" s="73"/>
      <c r="O1002" s="127">
        <f>IF(C1002=0,"",C1002/B1001)</f>
        <v>0.88135593220338981</v>
      </c>
      <c r="P1002" s="75">
        <v>53</v>
      </c>
      <c r="Q1002" s="128">
        <f t="shared" ref="Q1002:Q1009" si="134">IF(P1002=0,"",P1002/P1001)</f>
        <v>0.89830508474576276</v>
      </c>
      <c r="R1002" s="128">
        <f t="shared" ref="R1002:R1009" si="135">IF(P1002=0,"",100%-Q1002)</f>
        <v>0.10169491525423724</v>
      </c>
      <c r="S1002" s="131"/>
    </row>
    <row r="1003" spans="1:19" ht="15" customHeight="1">
      <c r="A1003" s="64">
        <v>2401</v>
      </c>
      <c r="B1003" s="87"/>
      <c r="C1003" s="87"/>
      <c r="D1003" s="87">
        <v>45</v>
      </c>
      <c r="E1003" s="87"/>
      <c r="F1003" s="87"/>
      <c r="G1003" s="87"/>
      <c r="H1003" s="87"/>
      <c r="I1003" s="87"/>
      <c r="J1003" s="87"/>
      <c r="K1003" s="126"/>
      <c r="L1003" s="72"/>
      <c r="M1003" s="3"/>
      <c r="N1003" s="73"/>
      <c r="O1003" s="127">
        <f>IF(D1003=0,"",D1003/C1002)</f>
        <v>0.86538461538461542</v>
      </c>
      <c r="P1003" s="75">
        <v>48</v>
      </c>
      <c r="Q1003" s="128">
        <f t="shared" si="134"/>
        <v>0.90566037735849059</v>
      </c>
      <c r="R1003" s="128">
        <f t="shared" si="135"/>
        <v>9.4339622641509413E-2</v>
      </c>
      <c r="S1003" s="8">
        <f>P1003/P1001</f>
        <v>0.81355932203389836</v>
      </c>
    </row>
    <row r="1004" spans="1:19" ht="15" customHeight="1">
      <c r="A1004" s="64">
        <v>2402</v>
      </c>
      <c r="B1004" s="87"/>
      <c r="C1004" s="87"/>
      <c r="D1004" s="87"/>
      <c r="E1004" s="87">
        <v>38</v>
      </c>
      <c r="F1004" s="87"/>
      <c r="G1004" s="87"/>
      <c r="H1004" s="87"/>
      <c r="I1004" s="87"/>
      <c r="J1004" s="87"/>
      <c r="K1004" s="126"/>
      <c r="L1004" s="72"/>
      <c r="M1004" s="3"/>
      <c r="N1004" s="73"/>
      <c r="O1004" s="127">
        <f>E1004/D1003</f>
        <v>0.84444444444444444</v>
      </c>
      <c r="P1004" s="75">
        <v>47</v>
      </c>
      <c r="Q1004" s="128">
        <f t="shared" si="134"/>
        <v>0.97916666666666663</v>
      </c>
      <c r="R1004" s="128">
        <f t="shared" si="135"/>
        <v>2.083333333333337E-2</v>
      </c>
      <c r="S1004" s="131"/>
    </row>
    <row r="1005" spans="1:19" ht="15" customHeight="1">
      <c r="A1005" s="64">
        <v>2501</v>
      </c>
      <c r="B1005" s="87"/>
      <c r="C1005" s="87"/>
      <c r="D1005" s="87"/>
      <c r="E1005" s="87"/>
      <c r="F1005" s="87"/>
      <c r="G1005" s="87"/>
      <c r="H1005" s="87"/>
      <c r="I1005" s="87"/>
      <c r="J1005" s="87"/>
      <c r="K1005" s="126"/>
      <c r="L1005" s="72"/>
      <c r="M1005" s="3"/>
      <c r="N1005" s="73"/>
      <c r="O1005" s="127">
        <f>F1005/E1004</f>
        <v>0</v>
      </c>
      <c r="P1005" s="75"/>
      <c r="Q1005" s="128" t="str">
        <f t="shared" si="134"/>
        <v/>
      </c>
      <c r="R1005" s="128" t="str">
        <f t="shared" si="135"/>
        <v/>
      </c>
      <c r="S1005" s="131"/>
    </row>
    <row r="1006" spans="1:19" ht="15" customHeight="1">
      <c r="A1006" s="64">
        <v>2502</v>
      </c>
      <c r="B1006" s="87"/>
      <c r="C1006" s="87"/>
      <c r="D1006" s="87"/>
      <c r="E1006" s="87"/>
      <c r="F1006" s="87"/>
      <c r="G1006" s="87"/>
      <c r="H1006" s="87"/>
      <c r="I1006" s="87"/>
      <c r="J1006" s="87"/>
      <c r="K1006" s="126"/>
      <c r="L1006" s="72"/>
      <c r="M1006" s="3"/>
      <c r="N1006" s="73"/>
      <c r="O1006" s="127" t="e">
        <f t="shared" ref="O1006:O1008" si="136">G1006/F1005</f>
        <v>#DIV/0!</v>
      </c>
      <c r="P1006" s="75"/>
      <c r="Q1006" s="128" t="str">
        <f t="shared" si="134"/>
        <v/>
      </c>
      <c r="R1006" s="128" t="str">
        <f t="shared" si="135"/>
        <v/>
      </c>
      <c r="S1006" s="131"/>
    </row>
    <row r="1007" spans="1:19" ht="15" customHeight="1">
      <c r="A1007" s="64">
        <v>2601</v>
      </c>
      <c r="B1007" s="87"/>
      <c r="C1007" s="87"/>
      <c r="D1007" s="87"/>
      <c r="E1007" s="87"/>
      <c r="F1007" s="87"/>
      <c r="G1007" s="87"/>
      <c r="H1007" s="87"/>
      <c r="I1007" s="87"/>
      <c r="J1007" s="87"/>
      <c r="K1007" s="126"/>
      <c r="L1007" s="72"/>
      <c r="M1007" s="3"/>
      <c r="N1007" s="73"/>
      <c r="O1007" s="127" t="e">
        <f t="shared" si="136"/>
        <v>#DIV/0!</v>
      </c>
      <c r="P1007" s="75"/>
      <c r="Q1007" s="128" t="str">
        <f t="shared" si="134"/>
        <v/>
      </c>
      <c r="R1007" s="128" t="str">
        <f t="shared" si="135"/>
        <v/>
      </c>
      <c r="S1007" s="131"/>
    </row>
    <row r="1008" spans="1:19" ht="15" customHeight="1">
      <c r="A1008" s="64">
        <v>2602</v>
      </c>
      <c r="B1008" s="87"/>
      <c r="C1008" s="87"/>
      <c r="D1008" s="87"/>
      <c r="E1008" s="87"/>
      <c r="F1008" s="87"/>
      <c r="G1008" s="87"/>
      <c r="H1008" s="87"/>
      <c r="I1008" s="87"/>
      <c r="J1008" s="87"/>
      <c r="K1008" s="126"/>
      <c r="L1008" s="72"/>
      <c r="M1008" s="3"/>
      <c r="N1008" s="73"/>
      <c r="O1008" s="127" t="e">
        <f t="shared" si="136"/>
        <v>#DIV/0!</v>
      </c>
      <c r="P1008" s="75"/>
      <c r="Q1008" s="128" t="str">
        <f t="shared" si="134"/>
        <v/>
      </c>
      <c r="R1008" s="128" t="str">
        <f t="shared" si="135"/>
        <v/>
      </c>
      <c r="S1008" s="131"/>
    </row>
    <row r="1009" spans="1:19" ht="15" customHeight="1">
      <c r="A1009" s="64">
        <v>2701</v>
      </c>
      <c r="B1009" s="87"/>
      <c r="C1009" s="87"/>
      <c r="D1009" s="87"/>
      <c r="E1009" s="87"/>
      <c r="F1009" s="87"/>
      <c r="G1009" s="87"/>
      <c r="H1009" s="87"/>
      <c r="I1009" s="87"/>
      <c r="J1009" s="87"/>
      <c r="K1009" s="126"/>
      <c r="L1009" s="72"/>
      <c r="M1009" s="3"/>
      <c r="N1009" s="73"/>
      <c r="O1009" s="129" t="str">
        <f>IF(J1009=0,"",J1009/I1008)</f>
        <v/>
      </c>
      <c r="P1009" s="75"/>
      <c r="Q1009" s="130" t="str">
        <f t="shared" si="134"/>
        <v/>
      </c>
      <c r="R1009" s="130" t="str">
        <f t="shared" si="135"/>
        <v/>
      </c>
      <c r="S1009" s="131"/>
    </row>
    <row r="1010" spans="1:19" ht="15" customHeight="1">
      <c r="A1010" s="64">
        <v>2702</v>
      </c>
      <c r="B1010" s="87"/>
      <c r="C1010" s="87"/>
      <c r="D1010" s="87"/>
      <c r="E1010" s="87"/>
      <c r="F1010" s="87"/>
      <c r="G1010" s="87"/>
      <c r="H1010" s="87"/>
      <c r="I1010" s="87"/>
      <c r="J1010" s="87"/>
      <c r="K1010" s="126"/>
      <c r="L1010" s="72"/>
      <c r="M1010" s="3"/>
      <c r="N1010" s="30"/>
      <c r="O1010" s="80"/>
      <c r="P1010" s="81"/>
      <c r="Q1010" s="82"/>
      <c r="R1010" s="83"/>
      <c r="S1010" s="131"/>
    </row>
    <row r="1011" spans="1:19" ht="15" customHeight="1">
      <c r="A1011" s="64">
        <v>2801</v>
      </c>
      <c r="B1011" s="87"/>
      <c r="C1011" s="87"/>
      <c r="D1011" s="87"/>
      <c r="E1011" s="87"/>
      <c r="F1011" s="87"/>
      <c r="G1011" s="87"/>
      <c r="H1011" s="87"/>
      <c r="I1011" s="87"/>
      <c r="J1011" s="87"/>
      <c r="K1011" s="126"/>
      <c r="L1011" s="72"/>
      <c r="M1011" s="3"/>
      <c r="N1011" s="30"/>
      <c r="O1011" s="84"/>
      <c r="P1011" s="241"/>
      <c r="Q1011" s="86"/>
      <c r="R1011" s="84"/>
      <c r="S1011" s="131"/>
    </row>
    <row r="1012" spans="1:19" ht="15" customHeight="1">
      <c r="A1012" s="64">
        <v>2802</v>
      </c>
      <c r="B1012" s="87"/>
      <c r="C1012" s="87"/>
      <c r="D1012" s="87"/>
      <c r="E1012" s="87"/>
      <c r="F1012" s="87"/>
      <c r="G1012" s="87"/>
      <c r="H1012" s="87"/>
      <c r="I1012" s="87"/>
      <c r="J1012" s="87"/>
      <c r="K1012" s="126"/>
      <c r="L1012" s="72"/>
      <c r="M1012" s="3"/>
      <c r="N1012" s="30"/>
      <c r="O1012" s="84"/>
      <c r="P1012" s="241"/>
      <c r="Q1012" s="86"/>
      <c r="R1012" s="84"/>
      <c r="S1012" s="131"/>
    </row>
    <row r="1013" spans="1:19" ht="15" customHeight="1">
      <c r="A1013" s="64">
        <v>2901</v>
      </c>
      <c r="B1013" s="87"/>
      <c r="C1013" s="87"/>
      <c r="D1013" s="87"/>
      <c r="E1013" s="87"/>
      <c r="F1013" s="87"/>
      <c r="G1013" s="87"/>
      <c r="H1013" s="87"/>
      <c r="I1013" s="87"/>
      <c r="J1013" s="87"/>
      <c r="K1013" s="126"/>
      <c r="L1013" s="72"/>
      <c r="M1013" s="3"/>
      <c r="N1013" s="30"/>
      <c r="O1013" s="3"/>
      <c r="P1013" s="30"/>
      <c r="Q1013" s="23"/>
      <c r="R1013" s="84"/>
      <c r="S1013" s="131"/>
    </row>
    <row r="1014" spans="1:19" ht="15" customHeight="1">
      <c r="A1014" s="64">
        <v>2902</v>
      </c>
      <c r="B1014" s="87"/>
      <c r="C1014" s="87"/>
      <c r="D1014" s="87"/>
      <c r="E1014" s="87"/>
      <c r="F1014" s="87"/>
      <c r="G1014" s="87"/>
      <c r="H1014" s="87"/>
      <c r="I1014" s="87"/>
      <c r="J1014" s="87"/>
      <c r="K1014" s="126"/>
      <c r="L1014" s="72"/>
      <c r="M1014" s="3"/>
      <c r="N1014" s="30"/>
      <c r="O1014" s="89" t="s">
        <v>83</v>
      </c>
      <c r="P1014" s="90"/>
      <c r="Q1014" s="120" t="str">
        <f>IF(SUM(K1007:K1010)=0,"",SUM(K1007:K1010))</f>
        <v/>
      </c>
      <c r="R1014" s="92" t="s">
        <v>11</v>
      </c>
      <c r="S1014" s="131"/>
    </row>
    <row r="1015" spans="1:19" ht="15" customHeight="1">
      <c r="A1015" s="64">
        <v>3001</v>
      </c>
      <c r="B1015" s="87"/>
      <c r="C1015" s="87"/>
      <c r="D1015" s="87"/>
      <c r="E1015" s="87"/>
      <c r="F1015" s="87"/>
      <c r="G1015" s="87"/>
      <c r="H1015" s="87"/>
      <c r="I1015" s="87"/>
      <c r="J1015" s="87"/>
      <c r="K1015" s="126"/>
      <c r="L1015" s="72"/>
      <c r="M1015" s="3"/>
      <c r="N1015" s="30"/>
      <c r="O1015" s="93" t="s">
        <v>85</v>
      </c>
      <c r="P1015" s="94" t="str">
        <f>IF(P1014/B1001=0,"",P1014/B1001)</f>
        <v/>
      </c>
      <c r="Q1015" s="121" t="e">
        <f>IF(P1014/Q1014=0,"",P1014/Q1014)</f>
        <v>#VALUE!</v>
      </c>
      <c r="R1015" s="96" t="s">
        <v>86</v>
      </c>
      <c r="S1015" s="131"/>
    </row>
    <row r="1016" spans="1:19" ht="15" customHeight="1">
      <c r="A1016" s="254"/>
      <c r="B1016" s="87"/>
      <c r="C1016" s="87"/>
      <c r="D1016" s="87"/>
      <c r="E1016" s="87"/>
      <c r="F1016" s="87"/>
      <c r="G1016" s="87"/>
      <c r="H1016" s="87"/>
      <c r="I1016" s="87"/>
      <c r="J1016" s="87"/>
      <c r="K1016" s="126"/>
      <c r="L1016" s="97"/>
      <c r="M1016" s="98"/>
      <c r="N1016" s="99"/>
      <c r="O1016" s="98"/>
      <c r="P1016" s="99"/>
      <c r="Q1016" s="99"/>
      <c r="R1016" s="122"/>
      <c r="S1016" s="131"/>
    </row>
    <row r="1017" spans="1:19" ht="15" customHeight="1">
      <c r="A1017" s="29"/>
      <c r="B1017" s="30"/>
      <c r="C1017" s="30"/>
      <c r="D1017" s="288" t="s">
        <v>111</v>
      </c>
      <c r="E1017" s="289"/>
      <c r="F1017" s="289"/>
      <c r="G1017" s="289"/>
      <c r="H1017" s="289"/>
      <c r="I1017" s="289"/>
      <c r="J1017" s="290"/>
      <c r="K1017" s="101">
        <f>SUM(K1001:K1013)</f>
        <v>0</v>
      </c>
      <c r="L1017" s="102" t="str">
        <f>IF(K1009=0,"",K1009/B1001)</f>
        <v/>
      </c>
      <c r="M1017" s="102" t="str">
        <f>IF(K1017=0,"",K1017/B1001)</f>
        <v/>
      </c>
      <c r="N1017" s="102" t="str">
        <f>IF(K1009=0,"",M1017-L1017)</f>
        <v/>
      </c>
      <c r="O1017" s="3"/>
      <c r="P1017" s="30"/>
      <c r="Q1017" s="23"/>
      <c r="R1017" s="3"/>
      <c r="S1017" s="131"/>
    </row>
    <row r="1018" spans="1:19" ht="15" customHeight="1">
      <c r="A1018" s="29"/>
      <c r="B1018" s="30"/>
      <c r="C1018" s="30"/>
      <c r="D1018" s="149"/>
      <c r="E1018" s="149"/>
      <c r="F1018" s="149"/>
      <c r="G1018" s="149"/>
      <c r="H1018" s="149"/>
      <c r="I1018" s="149"/>
      <c r="J1018" s="149"/>
      <c r="K1018" s="150"/>
      <c r="L1018" s="151"/>
      <c r="M1018" s="151"/>
      <c r="N1018" s="151"/>
      <c r="O1018" s="3"/>
      <c r="P1018" s="30"/>
      <c r="Q1018" s="23"/>
      <c r="R1018" s="3"/>
      <c r="S1018" s="131"/>
    </row>
    <row r="1019" spans="1:19" ht="15" customHeight="1">
      <c r="A1019" s="29"/>
      <c r="B1019" s="30"/>
      <c r="C1019" s="30"/>
      <c r="D1019" s="149"/>
      <c r="E1019" s="149"/>
      <c r="F1019" s="149"/>
      <c r="G1019" s="149"/>
      <c r="H1019" s="149"/>
      <c r="I1019" s="149"/>
      <c r="J1019" s="149"/>
      <c r="K1019" s="150"/>
      <c r="L1019" s="151"/>
      <c r="M1019" s="151"/>
      <c r="N1019" s="151"/>
      <c r="O1019" s="3"/>
      <c r="P1019" s="30"/>
      <c r="Q1019" s="23"/>
      <c r="R1019" s="3"/>
      <c r="S1019" s="131"/>
    </row>
    <row r="1020" spans="1:19" ht="15" customHeight="1">
      <c r="A1020" s="2"/>
      <c r="B1020" s="291" t="s">
        <v>99</v>
      </c>
      <c r="C1020" s="292"/>
      <c r="D1020" s="292"/>
      <c r="E1020" s="292"/>
      <c r="F1020" s="292"/>
      <c r="G1020" s="292"/>
      <c r="H1020" s="292"/>
      <c r="I1020" s="292"/>
      <c r="J1020" s="292"/>
      <c r="K1020" s="60" t="s">
        <v>144</v>
      </c>
      <c r="L1020" s="60"/>
      <c r="M1020" s="60"/>
      <c r="N1020" s="30"/>
      <c r="O1020" s="3"/>
      <c r="P1020" s="30"/>
      <c r="Q1020" s="30"/>
      <c r="R1020" s="30"/>
      <c r="S1020" s="131"/>
    </row>
    <row r="1021" spans="1:19" ht="15" customHeight="1">
      <c r="A1021" s="293" t="s">
        <v>10</v>
      </c>
      <c r="B1021" s="294" t="s">
        <v>100</v>
      </c>
      <c r="C1021" s="289"/>
      <c r="D1021" s="289"/>
      <c r="E1021" s="289"/>
      <c r="F1021" s="289"/>
      <c r="G1021" s="289"/>
      <c r="H1021" s="289"/>
      <c r="I1021" s="289"/>
      <c r="J1021" s="290"/>
      <c r="K1021" s="310" t="s">
        <v>11</v>
      </c>
      <c r="L1021" s="286" t="s">
        <v>3</v>
      </c>
      <c r="M1021" s="286" t="s">
        <v>4</v>
      </c>
      <c r="N1021" s="284" t="s">
        <v>5</v>
      </c>
      <c r="O1021" s="286" t="s">
        <v>6</v>
      </c>
      <c r="P1021" s="287" t="s">
        <v>7</v>
      </c>
      <c r="Q1021" s="287" t="s">
        <v>8</v>
      </c>
      <c r="R1021" s="286" t="s">
        <v>101</v>
      </c>
      <c r="S1021" s="131"/>
    </row>
    <row r="1022" spans="1:19" ht="15" customHeight="1">
      <c r="A1022" s="285"/>
      <c r="B1022" s="64" t="s">
        <v>102</v>
      </c>
      <c r="C1022" s="64" t="s">
        <v>103</v>
      </c>
      <c r="D1022" s="64" t="s">
        <v>104</v>
      </c>
      <c r="E1022" s="64" t="s">
        <v>105</v>
      </c>
      <c r="F1022" s="64" t="s">
        <v>106</v>
      </c>
      <c r="G1022" s="64" t="s">
        <v>107</v>
      </c>
      <c r="H1022" s="64" t="s">
        <v>108</v>
      </c>
      <c r="I1022" s="64" t="s">
        <v>109</v>
      </c>
      <c r="J1022" s="64" t="s">
        <v>110</v>
      </c>
      <c r="K1022" s="311"/>
      <c r="L1022" s="285"/>
      <c r="M1022" s="285"/>
      <c r="N1022" s="285"/>
      <c r="O1022" s="285"/>
      <c r="P1022" s="285"/>
      <c r="Q1022" s="285"/>
      <c r="R1022" s="285"/>
      <c r="S1022" s="131"/>
    </row>
    <row r="1023" spans="1:19" ht="15" customHeight="1">
      <c r="A1023" s="64">
        <v>2302</v>
      </c>
      <c r="B1023" s="181">
        <v>81</v>
      </c>
      <c r="C1023" s="87"/>
      <c r="D1023" s="87"/>
      <c r="E1023" s="87"/>
      <c r="F1023" s="87"/>
      <c r="G1023" s="87"/>
      <c r="H1023" s="87"/>
      <c r="I1023" s="87"/>
      <c r="J1023" s="87"/>
      <c r="K1023" s="126"/>
      <c r="L1023" s="67"/>
      <c r="M1023" s="49"/>
      <c r="N1023" s="68"/>
      <c r="O1023" s="107"/>
      <c r="P1023" s="70">
        <f>B1023</f>
        <v>81</v>
      </c>
      <c r="Q1023" s="108"/>
      <c r="R1023" s="107"/>
      <c r="S1023" s="131"/>
    </row>
    <row r="1024" spans="1:19" ht="15" customHeight="1">
      <c r="A1024" s="64">
        <v>2401</v>
      </c>
      <c r="B1024" s="87"/>
      <c r="C1024" s="87">
        <v>73</v>
      </c>
      <c r="D1024" s="87"/>
      <c r="E1024" s="87"/>
      <c r="F1024" s="87"/>
      <c r="G1024" s="87"/>
      <c r="H1024" s="87"/>
      <c r="I1024" s="87"/>
      <c r="J1024" s="87"/>
      <c r="K1024" s="126"/>
      <c r="L1024" s="72"/>
      <c r="M1024" s="3"/>
      <c r="N1024" s="73"/>
      <c r="O1024" s="127">
        <f>IF(C1024=0,"",C1024/B1023)</f>
        <v>0.90123456790123457</v>
      </c>
      <c r="P1024" s="75">
        <v>75</v>
      </c>
      <c r="Q1024" s="128">
        <f t="shared" ref="Q1024:Q1031" si="137">IF(P1024=0,"",P1024/P1023)</f>
        <v>0.92592592592592593</v>
      </c>
      <c r="R1024" s="128">
        <f t="shared" ref="R1024:R1031" si="138">IF(P1024=0,"",100%-Q1024)</f>
        <v>7.407407407407407E-2</v>
      </c>
      <c r="S1024" s="131"/>
    </row>
    <row r="1025" spans="1:19" ht="15" customHeight="1">
      <c r="A1025" s="64">
        <v>2402</v>
      </c>
      <c r="B1025" s="87"/>
      <c r="C1025" s="87"/>
      <c r="D1025" s="87">
        <v>69</v>
      </c>
      <c r="E1025" s="87"/>
      <c r="F1025" s="87"/>
      <c r="G1025" s="87"/>
      <c r="H1025" s="87"/>
      <c r="I1025" s="87"/>
      <c r="J1025" s="87"/>
      <c r="K1025" s="126"/>
      <c r="L1025" s="72"/>
      <c r="M1025" s="3"/>
      <c r="N1025" s="73"/>
      <c r="O1025" s="127">
        <f>IF(D1025=0,"",D1025/C1024)</f>
        <v>0.9452054794520548</v>
      </c>
      <c r="P1025" s="75">
        <v>71</v>
      </c>
      <c r="Q1025" s="128">
        <f t="shared" si="137"/>
        <v>0.94666666666666666</v>
      </c>
      <c r="R1025" s="128">
        <f t="shared" si="138"/>
        <v>5.3333333333333344E-2</v>
      </c>
      <c r="S1025" s="8">
        <f>P1025/P1023</f>
        <v>0.87654320987654322</v>
      </c>
    </row>
    <row r="1026" spans="1:19" ht="15" customHeight="1">
      <c r="A1026" s="64">
        <v>2501</v>
      </c>
      <c r="B1026" s="87"/>
      <c r="C1026" s="87"/>
      <c r="D1026" s="87"/>
      <c r="E1026" s="87"/>
      <c r="F1026" s="87"/>
      <c r="G1026" s="87"/>
      <c r="H1026" s="87"/>
      <c r="I1026" s="87"/>
      <c r="J1026" s="87"/>
      <c r="K1026" s="126"/>
      <c r="L1026" s="72"/>
      <c r="M1026" s="3"/>
      <c r="N1026" s="73"/>
      <c r="O1026" s="127">
        <f>E1026/D1025</f>
        <v>0</v>
      </c>
      <c r="P1026" s="75"/>
      <c r="Q1026" s="128" t="str">
        <f t="shared" si="137"/>
        <v/>
      </c>
      <c r="R1026" s="128" t="str">
        <f t="shared" si="138"/>
        <v/>
      </c>
      <c r="S1026" s="131"/>
    </row>
    <row r="1027" spans="1:19" ht="15" customHeight="1">
      <c r="A1027" s="64">
        <v>2502</v>
      </c>
      <c r="B1027" s="87"/>
      <c r="C1027" s="87"/>
      <c r="D1027" s="87"/>
      <c r="E1027" s="87"/>
      <c r="F1027" s="87"/>
      <c r="G1027" s="87"/>
      <c r="H1027" s="87"/>
      <c r="I1027" s="87"/>
      <c r="J1027" s="87"/>
      <c r="K1027" s="126"/>
      <c r="L1027" s="72"/>
      <c r="M1027" s="3"/>
      <c r="N1027" s="73"/>
      <c r="O1027" s="127" t="e">
        <f>F1027/E1026</f>
        <v>#DIV/0!</v>
      </c>
      <c r="P1027" s="75"/>
      <c r="Q1027" s="128" t="str">
        <f t="shared" si="137"/>
        <v/>
      </c>
      <c r="R1027" s="128" t="str">
        <f t="shared" si="138"/>
        <v/>
      </c>
      <c r="S1027" s="131"/>
    </row>
    <row r="1028" spans="1:19" ht="15" customHeight="1">
      <c r="A1028" s="64">
        <v>2601</v>
      </c>
      <c r="B1028" s="87"/>
      <c r="C1028" s="87"/>
      <c r="D1028" s="87"/>
      <c r="E1028" s="87"/>
      <c r="F1028" s="87"/>
      <c r="G1028" s="87"/>
      <c r="H1028" s="87"/>
      <c r="I1028" s="87"/>
      <c r="J1028" s="87"/>
      <c r="K1028" s="126"/>
      <c r="L1028" s="72"/>
      <c r="M1028" s="3"/>
      <c r="N1028" s="73"/>
      <c r="O1028" s="127" t="e">
        <f t="shared" ref="O1028:O1030" si="139">G1028/F1027</f>
        <v>#DIV/0!</v>
      </c>
      <c r="P1028" s="75"/>
      <c r="Q1028" s="128" t="str">
        <f t="shared" si="137"/>
        <v/>
      </c>
      <c r="R1028" s="128" t="str">
        <f t="shared" si="138"/>
        <v/>
      </c>
      <c r="S1028" s="131"/>
    </row>
    <row r="1029" spans="1:19" ht="15" customHeight="1">
      <c r="A1029" s="64">
        <v>2602</v>
      </c>
      <c r="B1029" s="87"/>
      <c r="C1029" s="87"/>
      <c r="D1029" s="87"/>
      <c r="E1029" s="87"/>
      <c r="F1029" s="87"/>
      <c r="G1029" s="87"/>
      <c r="H1029" s="87"/>
      <c r="I1029" s="87"/>
      <c r="J1029" s="87"/>
      <c r="K1029" s="126"/>
      <c r="L1029" s="72"/>
      <c r="M1029" s="3"/>
      <c r="N1029" s="73"/>
      <c r="O1029" s="127" t="e">
        <f t="shared" si="139"/>
        <v>#DIV/0!</v>
      </c>
      <c r="P1029" s="75"/>
      <c r="Q1029" s="128" t="str">
        <f t="shared" si="137"/>
        <v/>
      </c>
      <c r="R1029" s="128" t="str">
        <f t="shared" si="138"/>
        <v/>
      </c>
      <c r="S1029" s="131"/>
    </row>
    <row r="1030" spans="1:19" ht="15" customHeight="1">
      <c r="A1030" s="64">
        <v>2701</v>
      </c>
      <c r="B1030" s="87"/>
      <c r="C1030" s="87"/>
      <c r="D1030" s="87"/>
      <c r="E1030" s="87"/>
      <c r="F1030" s="87"/>
      <c r="G1030" s="87"/>
      <c r="H1030" s="87"/>
      <c r="I1030" s="87"/>
      <c r="J1030" s="87"/>
      <c r="K1030" s="126"/>
      <c r="L1030" s="72"/>
      <c r="M1030" s="3"/>
      <c r="N1030" s="73"/>
      <c r="O1030" s="127" t="e">
        <f t="shared" si="139"/>
        <v>#DIV/0!</v>
      </c>
      <c r="P1030" s="75"/>
      <c r="Q1030" s="128" t="str">
        <f t="shared" si="137"/>
        <v/>
      </c>
      <c r="R1030" s="128" t="str">
        <f t="shared" si="138"/>
        <v/>
      </c>
      <c r="S1030" s="131"/>
    </row>
    <row r="1031" spans="1:19" ht="15" customHeight="1">
      <c r="A1031" s="64">
        <v>2702</v>
      </c>
      <c r="B1031" s="87"/>
      <c r="C1031" s="87"/>
      <c r="D1031" s="87"/>
      <c r="E1031" s="87"/>
      <c r="F1031" s="87"/>
      <c r="G1031" s="87"/>
      <c r="H1031" s="87"/>
      <c r="I1031" s="87"/>
      <c r="J1031" s="87"/>
      <c r="K1031" s="126"/>
      <c r="L1031" s="72"/>
      <c r="M1031" s="3"/>
      <c r="N1031" s="73"/>
      <c r="O1031" s="129" t="str">
        <f>IF(J1031=0,"",J1031/I1030)</f>
        <v/>
      </c>
      <c r="P1031" s="75"/>
      <c r="Q1031" s="130" t="str">
        <f t="shared" si="137"/>
        <v/>
      </c>
      <c r="R1031" s="130" t="str">
        <f t="shared" si="138"/>
        <v/>
      </c>
      <c r="S1031" s="131"/>
    </row>
    <row r="1032" spans="1:19" ht="15" customHeight="1">
      <c r="A1032" s="64">
        <v>2801</v>
      </c>
      <c r="B1032" s="87"/>
      <c r="C1032" s="87"/>
      <c r="D1032" s="87"/>
      <c r="E1032" s="87"/>
      <c r="F1032" s="87"/>
      <c r="G1032" s="87"/>
      <c r="H1032" s="87"/>
      <c r="I1032" s="87"/>
      <c r="J1032" s="87"/>
      <c r="K1032" s="126"/>
      <c r="L1032" s="72"/>
      <c r="M1032" s="3"/>
      <c r="N1032" s="30"/>
      <c r="O1032" s="80"/>
      <c r="P1032" s="81"/>
      <c r="Q1032" s="82"/>
      <c r="R1032" s="83"/>
      <c r="S1032" s="131"/>
    </row>
    <row r="1033" spans="1:19" ht="15" customHeight="1">
      <c r="A1033" s="64">
        <v>2802</v>
      </c>
      <c r="B1033" s="87"/>
      <c r="C1033" s="87"/>
      <c r="D1033" s="87"/>
      <c r="E1033" s="87"/>
      <c r="F1033" s="87"/>
      <c r="G1033" s="87"/>
      <c r="H1033" s="87"/>
      <c r="I1033" s="87"/>
      <c r="J1033" s="87"/>
      <c r="K1033" s="126"/>
      <c r="L1033" s="72"/>
      <c r="M1033" s="3"/>
      <c r="N1033" s="30"/>
      <c r="O1033" s="84"/>
      <c r="P1033" s="241"/>
      <c r="Q1033" s="86"/>
      <c r="R1033" s="84"/>
      <c r="S1033" s="131"/>
    </row>
    <row r="1034" spans="1:19" ht="15" customHeight="1">
      <c r="A1034" s="64">
        <v>2901</v>
      </c>
      <c r="B1034" s="87"/>
      <c r="C1034" s="87"/>
      <c r="D1034" s="87"/>
      <c r="E1034" s="87"/>
      <c r="F1034" s="87"/>
      <c r="G1034" s="87"/>
      <c r="H1034" s="87"/>
      <c r="I1034" s="87"/>
      <c r="J1034" s="87"/>
      <c r="K1034" s="126"/>
      <c r="L1034" s="72"/>
      <c r="M1034" s="3"/>
      <c r="N1034" s="30"/>
      <c r="O1034" s="84"/>
      <c r="P1034" s="241"/>
      <c r="Q1034" s="86"/>
      <c r="R1034" s="84"/>
      <c r="S1034" s="131"/>
    </row>
    <row r="1035" spans="1:19" ht="15" customHeight="1">
      <c r="A1035" s="64">
        <v>2902</v>
      </c>
      <c r="B1035" s="87"/>
      <c r="C1035" s="87"/>
      <c r="D1035" s="87"/>
      <c r="E1035" s="87"/>
      <c r="F1035" s="87"/>
      <c r="G1035" s="87"/>
      <c r="H1035" s="87"/>
      <c r="I1035" s="87"/>
      <c r="J1035" s="87"/>
      <c r="K1035" s="126"/>
      <c r="L1035" s="72"/>
      <c r="M1035" s="3"/>
      <c r="N1035" s="30"/>
      <c r="O1035" s="3"/>
      <c r="P1035" s="30"/>
      <c r="Q1035" s="23"/>
      <c r="R1035" s="84"/>
      <c r="S1035" s="131"/>
    </row>
    <row r="1036" spans="1:19" ht="15" customHeight="1">
      <c r="A1036" s="64">
        <v>3001</v>
      </c>
      <c r="B1036" s="87"/>
      <c r="C1036" s="87"/>
      <c r="D1036" s="87"/>
      <c r="E1036" s="87"/>
      <c r="F1036" s="87"/>
      <c r="G1036" s="87"/>
      <c r="H1036" s="87"/>
      <c r="I1036" s="87"/>
      <c r="J1036" s="87"/>
      <c r="K1036" s="126"/>
      <c r="L1036" s="72"/>
      <c r="M1036" s="3"/>
      <c r="N1036" s="30"/>
      <c r="O1036" s="89" t="s">
        <v>83</v>
      </c>
      <c r="P1036" s="90"/>
      <c r="Q1036" s="120" t="str">
        <f>IF(SUM(K1029:K1032)=0,"",SUM(K1029:K1032))</f>
        <v/>
      </c>
      <c r="R1036" s="92" t="s">
        <v>11</v>
      </c>
      <c r="S1036" s="131"/>
    </row>
    <row r="1037" spans="1:19" ht="15" customHeight="1">
      <c r="A1037" s="64">
        <v>3002</v>
      </c>
      <c r="B1037" s="87"/>
      <c r="C1037" s="87"/>
      <c r="D1037" s="87"/>
      <c r="E1037" s="87"/>
      <c r="F1037" s="87"/>
      <c r="G1037" s="87"/>
      <c r="H1037" s="87"/>
      <c r="I1037" s="87"/>
      <c r="J1037" s="87"/>
      <c r="K1037" s="126"/>
      <c r="L1037" s="72"/>
      <c r="M1037" s="3"/>
      <c r="N1037" s="30"/>
      <c r="O1037" s="93" t="s">
        <v>85</v>
      </c>
      <c r="P1037" s="94" t="str">
        <f>IF(P1036/B1023=0,"",P1036/B1023)</f>
        <v/>
      </c>
      <c r="Q1037" s="121" t="e">
        <f>IF(P1036/Q1036=0,"",P1036/Q1036)</f>
        <v>#VALUE!</v>
      </c>
      <c r="R1037" s="96" t="s">
        <v>86</v>
      </c>
      <c r="S1037" s="131"/>
    </row>
    <row r="1038" spans="1:19" ht="15" customHeight="1">
      <c r="A1038" s="261"/>
      <c r="B1038" s="87"/>
      <c r="C1038" s="87"/>
      <c r="D1038" s="87"/>
      <c r="E1038" s="87"/>
      <c r="F1038" s="87"/>
      <c r="G1038" s="87"/>
      <c r="H1038" s="87"/>
      <c r="I1038" s="87"/>
      <c r="J1038" s="87"/>
      <c r="K1038" s="126"/>
      <c r="L1038" s="97"/>
      <c r="M1038" s="98"/>
      <c r="N1038" s="99"/>
      <c r="O1038" s="98"/>
      <c r="P1038" s="99"/>
      <c r="Q1038" s="99"/>
      <c r="R1038" s="122"/>
      <c r="S1038" s="131"/>
    </row>
    <row r="1039" spans="1:19" ht="15" customHeight="1">
      <c r="A1039" s="29"/>
      <c r="B1039" s="30"/>
      <c r="C1039" s="30"/>
      <c r="D1039" s="288" t="s">
        <v>111</v>
      </c>
      <c r="E1039" s="289"/>
      <c r="F1039" s="289"/>
      <c r="G1039" s="289"/>
      <c r="H1039" s="289"/>
      <c r="I1039" s="289"/>
      <c r="J1039" s="290"/>
      <c r="K1039" s="101">
        <f>SUM(K1023:K1035)</f>
        <v>0</v>
      </c>
      <c r="L1039" s="102" t="str">
        <f>IF(K1031=0,"",K1031/B1023)</f>
        <v/>
      </c>
      <c r="M1039" s="102" t="str">
        <f>IF(K1039=0,"",K1039/B1023)</f>
        <v/>
      </c>
      <c r="N1039" s="102" t="str">
        <f>IF(K1031=0,"",M1039-L1039)</f>
        <v/>
      </c>
      <c r="O1039" s="3"/>
      <c r="P1039" s="30"/>
      <c r="Q1039" s="23"/>
      <c r="R1039" s="3"/>
      <c r="S1039" s="131"/>
    </row>
    <row r="1040" spans="1:19" ht="15" customHeight="1">
      <c r="A1040" s="29"/>
      <c r="B1040" s="30"/>
      <c r="C1040" s="30"/>
      <c r="D1040" s="149"/>
      <c r="E1040" s="149"/>
      <c r="F1040" s="149"/>
      <c r="G1040" s="149"/>
      <c r="H1040" s="149"/>
      <c r="I1040" s="149"/>
      <c r="J1040" s="149"/>
      <c r="K1040" s="150"/>
      <c r="L1040" s="151"/>
      <c r="M1040" s="151"/>
      <c r="N1040" s="151"/>
      <c r="O1040" s="3"/>
      <c r="P1040" s="30"/>
      <c r="Q1040" s="23"/>
      <c r="R1040" s="3"/>
      <c r="S1040" s="131"/>
    </row>
    <row r="1041" spans="1:19" ht="15" customHeight="1">
      <c r="A1041" s="29"/>
      <c r="B1041" s="30"/>
      <c r="C1041" s="30"/>
      <c r="D1041" s="149"/>
      <c r="E1041" s="149"/>
      <c r="F1041" s="149"/>
      <c r="G1041" s="149"/>
      <c r="H1041" s="149"/>
      <c r="I1041" s="149"/>
      <c r="J1041" s="149"/>
      <c r="K1041" s="150"/>
      <c r="L1041" s="151"/>
      <c r="M1041" s="151"/>
      <c r="N1041" s="151"/>
      <c r="O1041" s="3"/>
      <c r="P1041" s="30"/>
      <c r="Q1041" s="23"/>
      <c r="R1041" s="3"/>
      <c r="S1041" s="131"/>
    </row>
    <row r="1042" spans="1:19" ht="15" customHeight="1">
      <c r="A1042" s="2"/>
      <c r="B1042" s="291" t="s">
        <v>99</v>
      </c>
      <c r="C1042" s="292"/>
      <c r="D1042" s="292"/>
      <c r="E1042" s="292"/>
      <c r="F1042" s="292"/>
      <c r="G1042" s="292"/>
      <c r="H1042" s="292"/>
      <c r="I1042" s="292"/>
      <c r="J1042" s="292"/>
      <c r="K1042" s="60" t="s">
        <v>145</v>
      </c>
      <c r="L1042" s="60"/>
      <c r="M1042" s="60"/>
      <c r="N1042" s="30"/>
      <c r="O1042" s="3"/>
      <c r="P1042" s="30"/>
      <c r="Q1042" s="30"/>
      <c r="R1042" s="30"/>
      <c r="S1042" s="131"/>
    </row>
    <row r="1043" spans="1:19" ht="15" customHeight="1">
      <c r="A1043" s="293" t="s">
        <v>10</v>
      </c>
      <c r="B1043" s="294" t="s">
        <v>100</v>
      </c>
      <c r="C1043" s="289"/>
      <c r="D1043" s="289"/>
      <c r="E1043" s="289"/>
      <c r="F1043" s="289"/>
      <c r="G1043" s="289"/>
      <c r="H1043" s="289"/>
      <c r="I1043" s="289"/>
      <c r="J1043" s="290"/>
      <c r="K1043" s="310" t="s">
        <v>11</v>
      </c>
      <c r="L1043" s="286" t="s">
        <v>3</v>
      </c>
      <c r="M1043" s="286" t="s">
        <v>4</v>
      </c>
      <c r="N1043" s="284" t="s">
        <v>5</v>
      </c>
      <c r="O1043" s="286" t="s">
        <v>6</v>
      </c>
      <c r="P1043" s="287" t="s">
        <v>7</v>
      </c>
      <c r="Q1043" s="287" t="s">
        <v>8</v>
      </c>
      <c r="R1043" s="286" t="s">
        <v>101</v>
      </c>
      <c r="S1043" s="131"/>
    </row>
    <row r="1044" spans="1:19" ht="15" customHeight="1">
      <c r="A1044" s="285"/>
      <c r="B1044" s="64" t="s">
        <v>102</v>
      </c>
      <c r="C1044" s="64" t="s">
        <v>103</v>
      </c>
      <c r="D1044" s="64" t="s">
        <v>104</v>
      </c>
      <c r="E1044" s="64" t="s">
        <v>105</v>
      </c>
      <c r="F1044" s="64" t="s">
        <v>106</v>
      </c>
      <c r="G1044" s="64" t="s">
        <v>107</v>
      </c>
      <c r="H1044" s="64" t="s">
        <v>108</v>
      </c>
      <c r="I1044" s="64" t="s">
        <v>109</v>
      </c>
      <c r="J1044" s="64" t="s">
        <v>110</v>
      </c>
      <c r="K1044" s="311"/>
      <c r="L1044" s="285"/>
      <c r="M1044" s="285"/>
      <c r="N1044" s="285"/>
      <c r="O1044" s="285"/>
      <c r="P1044" s="285"/>
      <c r="Q1044" s="285"/>
      <c r="R1044" s="285"/>
      <c r="S1044" s="131"/>
    </row>
    <row r="1045" spans="1:19" ht="15" customHeight="1">
      <c r="A1045" s="64">
        <v>2401</v>
      </c>
      <c r="B1045" s="181">
        <v>56</v>
      </c>
      <c r="C1045" s="87"/>
      <c r="D1045" s="87"/>
      <c r="E1045" s="87"/>
      <c r="F1045" s="87"/>
      <c r="G1045" s="87"/>
      <c r="H1045" s="87"/>
      <c r="I1045" s="87"/>
      <c r="J1045" s="87"/>
      <c r="K1045" s="126"/>
      <c r="L1045" s="67"/>
      <c r="M1045" s="49"/>
      <c r="N1045" s="68"/>
      <c r="O1045" s="107"/>
      <c r="P1045" s="70">
        <f>B1045</f>
        <v>56</v>
      </c>
      <c r="Q1045" s="108"/>
      <c r="R1045" s="107"/>
      <c r="S1045" s="131"/>
    </row>
    <row r="1046" spans="1:19" ht="15" customHeight="1">
      <c r="A1046" s="64">
        <v>2402</v>
      </c>
      <c r="B1046" s="87"/>
      <c r="C1046" s="87">
        <v>55</v>
      </c>
      <c r="D1046" s="87"/>
      <c r="E1046" s="87"/>
      <c r="F1046" s="87"/>
      <c r="G1046" s="87"/>
      <c r="H1046" s="87"/>
      <c r="I1046" s="87"/>
      <c r="J1046" s="87"/>
      <c r="K1046" s="126"/>
      <c r="L1046" s="72"/>
      <c r="M1046" s="3"/>
      <c r="N1046" s="73"/>
      <c r="O1046" s="127">
        <f>IF(C1046=0,"",C1046/B1045)</f>
        <v>0.9821428571428571</v>
      </c>
      <c r="P1046" s="75">
        <v>55</v>
      </c>
      <c r="Q1046" s="128">
        <f t="shared" ref="Q1046:Q1053" si="140">IF(P1046=0,"",P1046/P1045)</f>
        <v>0.9821428571428571</v>
      </c>
      <c r="R1046" s="128">
        <f t="shared" ref="R1046:R1053" si="141">IF(P1046=0,"",100%-Q1046)</f>
        <v>1.7857142857142905E-2</v>
      </c>
      <c r="S1046" s="131"/>
    </row>
    <row r="1047" spans="1:19" ht="15" customHeight="1">
      <c r="A1047" s="64">
        <v>2501</v>
      </c>
      <c r="B1047" s="87"/>
      <c r="C1047" s="87"/>
      <c r="D1047" s="87"/>
      <c r="E1047" s="87"/>
      <c r="F1047" s="87"/>
      <c r="G1047" s="87"/>
      <c r="H1047" s="87"/>
      <c r="I1047" s="87"/>
      <c r="J1047" s="87"/>
      <c r="K1047" s="126"/>
      <c r="L1047" s="72"/>
      <c r="M1047" s="3"/>
      <c r="N1047" s="73"/>
      <c r="O1047" s="127" t="str">
        <f>IF(D1047=0,"",D1047/C1046)</f>
        <v/>
      </c>
      <c r="P1047" s="75"/>
      <c r="Q1047" s="128" t="str">
        <f t="shared" si="140"/>
        <v/>
      </c>
      <c r="R1047" s="128" t="str">
        <f t="shared" si="141"/>
        <v/>
      </c>
      <c r="S1047" s="8">
        <f>P1047/P1045</f>
        <v>0</v>
      </c>
    </row>
    <row r="1048" spans="1:19" ht="15" customHeight="1">
      <c r="A1048" s="64">
        <v>2502</v>
      </c>
      <c r="B1048" s="87"/>
      <c r="C1048" s="87"/>
      <c r="D1048" s="87"/>
      <c r="E1048" s="87"/>
      <c r="F1048" s="87"/>
      <c r="G1048" s="87"/>
      <c r="H1048" s="87"/>
      <c r="I1048" s="87"/>
      <c r="J1048" s="87"/>
      <c r="K1048" s="126"/>
      <c r="L1048" s="72"/>
      <c r="M1048" s="3"/>
      <c r="N1048" s="73"/>
      <c r="O1048" s="127" t="e">
        <f>E1048/D1047</f>
        <v>#DIV/0!</v>
      </c>
      <c r="P1048" s="75"/>
      <c r="Q1048" s="128" t="str">
        <f t="shared" si="140"/>
        <v/>
      </c>
      <c r="R1048" s="128" t="str">
        <f t="shared" si="141"/>
        <v/>
      </c>
      <c r="S1048" s="131"/>
    </row>
    <row r="1049" spans="1:19" ht="15" customHeight="1">
      <c r="A1049" s="64">
        <v>2601</v>
      </c>
      <c r="B1049" s="87"/>
      <c r="C1049" s="87"/>
      <c r="D1049" s="87"/>
      <c r="E1049" s="87"/>
      <c r="F1049" s="87"/>
      <c r="G1049" s="87"/>
      <c r="H1049" s="87"/>
      <c r="I1049" s="87"/>
      <c r="J1049" s="87"/>
      <c r="K1049" s="126"/>
      <c r="L1049" s="72"/>
      <c r="M1049" s="3"/>
      <c r="N1049" s="73"/>
      <c r="O1049" s="127" t="e">
        <f>F1049/E1048</f>
        <v>#DIV/0!</v>
      </c>
      <c r="P1049" s="75"/>
      <c r="Q1049" s="128" t="str">
        <f t="shared" si="140"/>
        <v/>
      </c>
      <c r="R1049" s="128" t="str">
        <f t="shared" si="141"/>
        <v/>
      </c>
      <c r="S1049" s="131"/>
    </row>
    <row r="1050" spans="1:19" ht="15" customHeight="1">
      <c r="A1050" s="64">
        <v>2602</v>
      </c>
      <c r="B1050" s="87"/>
      <c r="C1050" s="87"/>
      <c r="D1050" s="87"/>
      <c r="E1050" s="87"/>
      <c r="F1050" s="87"/>
      <c r="G1050" s="87"/>
      <c r="H1050" s="87"/>
      <c r="I1050" s="87"/>
      <c r="J1050" s="87"/>
      <c r="K1050" s="126"/>
      <c r="L1050" s="72"/>
      <c r="M1050" s="3"/>
      <c r="N1050" s="73"/>
      <c r="O1050" s="127" t="e">
        <f t="shared" ref="O1050:O1052" si="142">G1050/F1049</f>
        <v>#DIV/0!</v>
      </c>
      <c r="P1050" s="75"/>
      <c r="Q1050" s="128" t="str">
        <f t="shared" si="140"/>
        <v/>
      </c>
      <c r="R1050" s="128" t="str">
        <f t="shared" si="141"/>
        <v/>
      </c>
      <c r="S1050" s="131"/>
    </row>
    <row r="1051" spans="1:19" ht="15" customHeight="1">
      <c r="A1051" s="64">
        <v>2701</v>
      </c>
      <c r="B1051" s="87"/>
      <c r="C1051" s="87"/>
      <c r="D1051" s="87"/>
      <c r="E1051" s="87"/>
      <c r="F1051" s="87"/>
      <c r="G1051" s="87"/>
      <c r="H1051" s="87"/>
      <c r="I1051" s="87"/>
      <c r="J1051" s="87"/>
      <c r="K1051" s="126"/>
      <c r="L1051" s="72"/>
      <c r="M1051" s="3"/>
      <c r="N1051" s="73"/>
      <c r="O1051" s="127" t="e">
        <f t="shared" si="142"/>
        <v>#DIV/0!</v>
      </c>
      <c r="P1051" s="75"/>
      <c r="Q1051" s="128" t="str">
        <f t="shared" si="140"/>
        <v/>
      </c>
      <c r="R1051" s="128" t="str">
        <f t="shared" si="141"/>
        <v/>
      </c>
      <c r="S1051" s="131"/>
    </row>
    <row r="1052" spans="1:19" ht="15" customHeight="1">
      <c r="A1052" s="64">
        <v>2702</v>
      </c>
      <c r="B1052" s="87"/>
      <c r="C1052" s="87"/>
      <c r="D1052" s="87"/>
      <c r="E1052" s="87"/>
      <c r="F1052" s="87"/>
      <c r="G1052" s="87"/>
      <c r="H1052" s="87"/>
      <c r="I1052" s="87"/>
      <c r="J1052" s="87"/>
      <c r="K1052" s="126"/>
      <c r="L1052" s="72"/>
      <c r="M1052" s="3"/>
      <c r="N1052" s="73"/>
      <c r="O1052" s="127" t="e">
        <f t="shared" si="142"/>
        <v>#DIV/0!</v>
      </c>
      <c r="P1052" s="75"/>
      <c r="Q1052" s="128" t="str">
        <f t="shared" si="140"/>
        <v/>
      </c>
      <c r="R1052" s="128" t="str">
        <f t="shared" si="141"/>
        <v/>
      </c>
      <c r="S1052" s="131"/>
    </row>
    <row r="1053" spans="1:19" ht="15" customHeight="1">
      <c r="A1053" s="64">
        <v>2801</v>
      </c>
      <c r="B1053" s="87"/>
      <c r="C1053" s="87"/>
      <c r="D1053" s="87"/>
      <c r="E1053" s="87"/>
      <c r="F1053" s="87"/>
      <c r="G1053" s="87"/>
      <c r="H1053" s="87"/>
      <c r="I1053" s="87"/>
      <c r="J1053" s="87"/>
      <c r="K1053" s="126"/>
      <c r="L1053" s="72"/>
      <c r="M1053" s="3"/>
      <c r="N1053" s="73"/>
      <c r="O1053" s="129" t="str">
        <f>IF(J1053=0,"",J1053/I1052)</f>
        <v/>
      </c>
      <c r="P1053" s="75"/>
      <c r="Q1053" s="130" t="str">
        <f t="shared" si="140"/>
        <v/>
      </c>
      <c r="R1053" s="130" t="str">
        <f t="shared" si="141"/>
        <v/>
      </c>
      <c r="S1053" s="131"/>
    </row>
    <row r="1054" spans="1:19" ht="15" customHeight="1">
      <c r="A1054" s="64">
        <v>2802</v>
      </c>
      <c r="B1054" s="87"/>
      <c r="C1054" s="87"/>
      <c r="D1054" s="87"/>
      <c r="E1054" s="87"/>
      <c r="F1054" s="87"/>
      <c r="G1054" s="87"/>
      <c r="H1054" s="87"/>
      <c r="I1054" s="87"/>
      <c r="J1054" s="87"/>
      <c r="K1054" s="126"/>
      <c r="L1054" s="72"/>
      <c r="M1054" s="3"/>
      <c r="N1054" s="30"/>
      <c r="O1054" s="80"/>
      <c r="P1054" s="81"/>
      <c r="Q1054" s="82"/>
      <c r="R1054" s="83"/>
      <c r="S1054" s="131"/>
    </row>
    <row r="1055" spans="1:19" ht="15" customHeight="1">
      <c r="A1055" s="64">
        <v>2901</v>
      </c>
      <c r="B1055" s="87"/>
      <c r="C1055" s="87"/>
      <c r="D1055" s="87"/>
      <c r="E1055" s="87"/>
      <c r="F1055" s="87"/>
      <c r="G1055" s="87"/>
      <c r="H1055" s="87"/>
      <c r="I1055" s="87"/>
      <c r="J1055" s="87"/>
      <c r="K1055" s="126"/>
      <c r="L1055" s="72"/>
      <c r="M1055" s="3"/>
      <c r="N1055" s="30"/>
      <c r="O1055" s="84"/>
      <c r="P1055" s="241"/>
      <c r="Q1055" s="86"/>
      <c r="R1055" s="84"/>
      <c r="S1055" s="131"/>
    </row>
    <row r="1056" spans="1:19" ht="15" customHeight="1">
      <c r="A1056" s="64">
        <v>2902</v>
      </c>
      <c r="B1056" s="87"/>
      <c r="C1056" s="87"/>
      <c r="D1056" s="87"/>
      <c r="E1056" s="87"/>
      <c r="F1056" s="87"/>
      <c r="G1056" s="87"/>
      <c r="H1056" s="87"/>
      <c r="I1056" s="87"/>
      <c r="J1056" s="87"/>
      <c r="K1056" s="126"/>
      <c r="L1056" s="72"/>
      <c r="M1056" s="3"/>
      <c r="N1056" s="30"/>
      <c r="O1056" s="84"/>
      <c r="P1056" s="241"/>
      <c r="Q1056" s="86"/>
      <c r="R1056" s="84"/>
      <c r="S1056" s="131"/>
    </row>
    <row r="1057" spans="1:19" ht="15" customHeight="1">
      <c r="A1057" s="64">
        <v>3001</v>
      </c>
      <c r="B1057" s="87"/>
      <c r="C1057" s="87"/>
      <c r="D1057" s="87"/>
      <c r="E1057" s="87"/>
      <c r="F1057" s="87"/>
      <c r="G1057" s="87"/>
      <c r="H1057" s="87"/>
      <c r="I1057" s="87"/>
      <c r="J1057" s="87"/>
      <c r="K1057" s="126"/>
      <c r="L1057" s="72"/>
      <c r="M1057" s="3"/>
      <c r="N1057" s="30"/>
      <c r="O1057" s="3"/>
      <c r="P1057" s="30"/>
      <c r="Q1057" s="23"/>
      <c r="R1057" s="84"/>
      <c r="S1057" s="131"/>
    </row>
    <row r="1058" spans="1:19" ht="15" customHeight="1">
      <c r="A1058" s="64">
        <v>3002</v>
      </c>
      <c r="B1058" s="87"/>
      <c r="C1058" s="87"/>
      <c r="D1058" s="87"/>
      <c r="E1058" s="87"/>
      <c r="F1058" s="87"/>
      <c r="G1058" s="87"/>
      <c r="H1058" s="87"/>
      <c r="I1058" s="87"/>
      <c r="J1058" s="87"/>
      <c r="K1058" s="126"/>
      <c r="L1058" s="72"/>
      <c r="M1058" s="3"/>
      <c r="N1058" s="30"/>
      <c r="O1058" s="89" t="s">
        <v>83</v>
      </c>
      <c r="P1058" s="90"/>
      <c r="Q1058" s="120" t="str">
        <f>IF(SUM(K1051:K1054)=0,"",SUM(K1051:K1054))</f>
        <v/>
      </c>
      <c r="R1058" s="92" t="s">
        <v>11</v>
      </c>
      <c r="S1058" s="131"/>
    </row>
    <row r="1059" spans="1:19" ht="15" customHeight="1">
      <c r="A1059" s="64">
        <v>3101</v>
      </c>
      <c r="B1059" s="87"/>
      <c r="C1059" s="87"/>
      <c r="D1059" s="87"/>
      <c r="E1059" s="87"/>
      <c r="F1059" s="87"/>
      <c r="G1059" s="87"/>
      <c r="H1059" s="87"/>
      <c r="I1059" s="87"/>
      <c r="J1059" s="87"/>
      <c r="K1059" s="126"/>
      <c r="L1059" s="72"/>
      <c r="M1059" s="3"/>
      <c r="N1059" s="30"/>
      <c r="O1059" s="93" t="s">
        <v>85</v>
      </c>
      <c r="P1059" s="94" t="str">
        <f>IF(P1058/B1045=0,"",P1058/B1045)</f>
        <v/>
      </c>
      <c r="Q1059" s="121" t="e">
        <f>IF(P1058/Q1058=0,"",P1058/Q1058)</f>
        <v>#VALUE!</v>
      </c>
      <c r="R1059" s="96" t="s">
        <v>86</v>
      </c>
      <c r="S1059" s="131"/>
    </row>
    <row r="1060" spans="1:19" ht="15" customHeight="1">
      <c r="A1060" s="271"/>
      <c r="B1060" s="87"/>
      <c r="C1060" s="87"/>
      <c r="D1060" s="87"/>
      <c r="E1060" s="87"/>
      <c r="F1060" s="87"/>
      <c r="G1060" s="87"/>
      <c r="H1060" s="87"/>
      <c r="I1060" s="87"/>
      <c r="J1060" s="87"/>
      <c r="K1060" s="126"/>
      <c r="L1060" s="97"/>
      <c r="M1060" s="98"/>
      <c r="N1060" s="99"/>
      <c r="O1060" s="98"/>
      <c r="P1060" s="99"/>
      <c r="Q1060" s="99"/>
      <c r="R1060" s="122"/>
      <c r="S1060" s="131"/>
    </row>
    <row r="1061" spans="1:19" ht="15" customHeight="1">
      <c r="A1061" s="29"/>
      <c r="B1061" s="30"/>
      <c r="C1061" s="30"/>
      <c r="D1061" s="288" t="s">
        <v>111</v>
      </c>
      <c r="E1061" s="289"/>
      <c r="F1061" s="289"/>
      <c r="G1061" s="289"/>
      <c r="H1061" s="289"/>
      <c r="I1061" s="289"/>
      <c r="J1061" s="290"/>
      <c r="K1061" s="101">
        <f>SUM(K1045:K1057)</f>
        <v>0</v>
      </c>
      <c r="L1061" s="102" t="str">
        <f>IF(K1053=0,"",K1053/B1045)</f>
        <v/>
      </c>
      <c r="M1061" s="102" t="str">
        <f>IF(K1061=0,"",K1061/B1045)</f>
        <v/>
      </c>
      <c r="N1061" s="102" t="str">
        <f>IF(K1053=0,"",M1061-L1061)</f>
        <v/>
      </c>
      <c r="O1061" s="3"/>
      <c r="P1061" s="30"/>
      <c r="Q1061" s="23"/>
      <c r="R1061" s="3"/>
      <c r="S1061" s="131"/>
    </row>
    <row r="1062" spans="1:19" ht="15" customHeight="1">
      <c r="A1062" s="29"/>
      <c r="B1062" s="30"/>
      <c r="C1062" s="30"/>
      <c r="D1062" s="149"/>
      <c r="E1062" s="149"/>
      <c r="F1062" s="149"/>
      <c r="G1062" s="149"/>
      <c r="H1062" s="149"/>
      <c r="I1062" s="149"/>
      <c r="J1062" s="149"/>
      <c r="K1062" s="150"/>
      <c r="L1062" s="151"/>
      <c r="M1062" s="151"/>
      <c r="N1062" s="151"/>
      <c r="O1062" s="3"/>
      <c r="P1062" s="30"/>
      <c r="Q1062" s="23"/>
      <c r="R1062" s="3"/>
      <c r="S1062" s="131"/>
    </row>
    <row r="1063" spans="1:19" ht="15" customHeight="1">
      <c r="A1063" s="29"/>
      <c r="B1063" s="30"/>
      <c r="C1063" s="30"/>
      <c r="D1063" s="149"/>
      <c r="E1063" s="149"/>
      <c r="F1063" s="149"/>
      <c r="G1063" s="149"/>
      <c r="H1063" s="149"/>
      <c r="I1063" s="149"/>
      <c r="J1063" s="149"/>
      <c r="K1063" s="150"/>
      <c r="L1063" s="151"/>
      <c r="M1063" s="151"/>
      <c r="N1063" s="151"/>
      <c r="O1063" s="3"/>
      <c r="P1063" s="30"/>
      <c r="Q1063" s="23"/>
      <c r="R1063" s="3"/>
      <c r="S1063" s="131"/>
    </row>
    <row r="1064" spans="1:19" ht="15" customHeight="1">
      <c r="A1064" s="2"/>
      <c r="B1064" s="291" t="s">
        <v>99</v>
      </c>
      <c r="C1064" s="292"/>
      <c r="D1064" s="292"/>
      <c r="E1064" s="292"/>
      <c r="F1064" s="292"/>
      <c r="G1064" s="292"/>
      <c r="H1064" s="292"/>
      <c r="I1064" s="292"/>
      <c r="J1064" s="292"/>
      <c r="K1064" s="60" t="s">
        <v>146</v>
      </c>
      <c r="L1064" s="60"/>
      <c r="M1064" s="60"/>
      <c r="N1064" s="30"/>
      <c r="O1064" s="3"/>
      <c r="P1064" s="30"/>
      <c r="Q1064" s="30"/>
      <c r="R1064" s="30"/>
      <c r="S1064" s="131"/>
    </row>
    <row r="1065" spans="1:19" ht="15" customHeight="1">
      <c r="A1065" s="293" t="s">
        <v>10</v>
      </c>
      <c r="B1065" s="294" t="s">
        <v>100</v>
      </c>
      <c r="C1065" s="289"/>
      <c r="D1065" s="289"/>
      <c r="E1065" s="289"/>
      <c r="F1065" s="289"/>
      <c r="G1065" s="289"/>
      <c r="H1065" s="289"/>
      <c r="I1065" s="289"/>
      <c r="J1065" s="290"/>
      <c r="K1065" s="310" t="s">
        <v>11</v>
      </c>
      <c r="L1065" s="286" t="s">
        <v>3</v>
      </c>
      <c r="M1065" s="286" t="s">
        <v>4</v>
      </c>
      <c r="N1065" s="284" t="s">
        <v>5</v>
      </c>
      <c r="O1065" s="286" t="s">
        <v>6</v>
      </c>
      <c r="P1065" s="287" t="s">
        <v>7</v>
      </c>
      <c r="Q1065" s="287" t="s">
        <v>8</v>
      </c>
      <c r="R1065" s="286" t="s">
        <v>101</v>
      </c>
      <c r="S1065" s="131"/>
    </row>
    <row r="1066" spans="1:19" ht="15" customHeight="1">
      <c r="A1066" s="285"/>
      <c r="B1066" s="64" t="s">
        <v>102</v>
      </c>
      <c r="C1066" s="64" t="s">
        <v>103</v>
      </c>
      <c r="D1066" s="64" t="s">
        <v>104</v>
      </c>
      <c r="E1066" s="64" t="s">
        <v>105</v>
      </c>
      <c r="F1066" s="64" t="s">
        <v>106</v>
      </c>
      <c r="G1066" s="64" t="s">
        <v>107</v>
      </c>
      <c r="H1066" s="64" t="s">
        <v>108</v>
      </c>
      <c r="I1066" s="64" t="s">
        <v>109</v>
      </c>
      <c r="J1066" s="64" t="s">
        <v>110</v>
      </c>
      <c r="K1066" s="311"/>
      <c r="L1066" s="285"/>
      <c r="M1066" s="285"/>
      <c r="N1066" s="285"/>
      <c r="O1066" s="285"/>
      <c r="P1066" s="285"/>
      <c r="Q1066" s="285"/>
      <c r="R1066" s="285"/>
      <c r="S1066" s="131"/>
    </row>
    <row r="1067" spans="1:19" ht="15" customHeight="1">
      <c r="A1067" s="64">
        <v>2402</v>
      </c>
      <c r="B1067" s="181">
        <v>79</v>
      </c>
      <c r="C1067" s="87"/>
      <c r="D1067" s="87"/>
      <c r="E1067" s="87"/>
      <c r="F1067" s="87"/>
      <c r="G1067" s="87"/>
      <c r="H1067" s="87"/>
      <c r="I1067" s="87"/>
      <c r="J1067" s="87"/>
      <c r="K1067" s="126"/>
      <c r="L1067" s="67"/>
      <c r="M1067" s="49"/>
      <c r="N1067" s="68"/>
      <c r="O1067" s="107"/>
      <c r="P1067" s="70">
        <f>B1067</f>
        <v>79</v>
      </c>
      <c r="Q1067" s="108"/>
      <c r="R1067" s="107"/>
      <c r="S1067" s="131"/>
    </row>
    <row r="1068" spans="1:19" ht="15" customHeight="1">
      <c r="A1068" s="64">
        <v>2501</v>
      </c>
      <c r="B1068" s="87"/>
      <c r="C1068" s="87"/>
      <c r="D1068" s="87"/>
      <c r="E1068" s="87"/>
      <c r="F1068" s="87"/>
      <c r="G1068" s="87"/>
      <c r="H1068" s="87"/>
      <c r="I1068" s="87"/>
      <c r="J1068" s="87"/>
      <c r="K1068" s="126"/>
      <c r="L1068" s="72"/>
      <c r="M1068" s="3"/>
      <c r="N1068" s="73"/>
      <c r="O1068" s="127" t="str">
        <f>IF(C1068=0,"",C1068/B1067)</f>
        <v/>
      </c>
      <c r="P1068" s="75"/>
      <c r="Q1068" s="128" t="str">
        <f t="shared" ref="Q1068:Q1075" si="143">IF(P1068=0,"",P1068/P1067)</f>
        <v/>
      </c>
      <c r="R1068" s="128" t="str">
        <f t="shared" ref="R1068:R1075" si="144">IF(P1068=0,"",100%-Q1068)</f>
        <v/>
      </c>
      <c r="S1068" s="131"/>
    </row>
    <row r="1069" spans="1:19" ht="15" customHeight="1">
      <c r="A1069" s="64">
        <v>2502</v>
      </c>
      <c r="B1069" s="87"/>
      <c r="C1069" s="87"/>
      <c r="D1069" s="87"/>
      <c r="E1069" s="87"/>
      <c r="F1069" s="87"/>
      <c r="G1069" s="87"/>
      <c r="H1069" s="87"/>
      <c r="I1069" s="87"/>
      <c r="J1069" s="87"/>
      <c r="K1069" s="126"/>
      <c r="L1069" s="72"/>
      <c r="M1069" s="3"/>
      <c r="N1069" s="73"/>
      <c r="O1069" s="127" t="str">
        <f>IF(D1069=0,"",D1069/C1068)</f>
        <v/>
      </c>
      <c r="P1069" s="75"/>
      <c r="Q1069" s="128" t="str">
        <f t="shared" si="143"/>
        <v/>
      </c>
      <c r="R1069" s="128" t="str">
        <f t="shared" si="144"/>
        <v/>
      </c>
      <c r="S1069" s="8">
        <f>P1069/P1067</f>
        <v>0</v>
      </c>
    </row>
    <row r="1070" spans="1:19" ht="15" customHeight="1">
      <c r="A1070" s="64">
        <v>2601</v>
      </c>
      <c r="B1070" s="87"/>
      <c r="C1070" s="87"/>
      <c r="D1070" s="87"/>
      <c r="E1070" s="87"/>
      <c r="F1070" s="87"/>
      <c r="G1070" s="87"/>
      <c r="H1070" s="87"/>
      <c r="I1070" s="87"/>
      <c r="J1070" s="87"/>
      <c r="K1070" s="126"/>
      <c r="L1070" s="72"/>
      <c r="M1070" s="3"/>
      <c r="N1070" s="73"/>
      <c r="O1070" s="127" t="e">
        <f>E1070/D1069</f>
        <v>#DIV/0!</v>
      </c>
      <c r="P1070" s="75"/>
      <c r="Q1070" s="128" t="str">
        <f t="shared" si="143"/>
        <v/>
      </c>
      <c r="R1070" s="128" t="str">
        <f t="shared" si="144"/>
        <v/>
      </c>
      <c r="S1070" s="131"/>
    </row>
    <row r="1071" spans="1:19" ht="15" customHeight="1">
      <c r="A1071" s="64">
        <v>2602</v>
      </c>
      <c r="B1071" s="87"/>
      <c r="C1071" s="87"/>
      <c r="D1071" s="87"/>
      <c r="E1071" s="87"/>
      <c r="F1071" s="87"/>
      <c r="G1071" s="87"/>
      <c r="H1071" s="87"/>
      <c r="I1071" s="87"/>
      <c r="J1071" s="87"/>
      <c r="K1071" s="126"/>
      <c r="L1071" s="72"/>
      <c r="M1071" s="3"/>
      <c r="N1071" s="73"/>
      <c r="O1071" s="127" t="e">
        <f>F1071/E1070</f>
        <v>#DIV/0!</v>
      </c>
      <c r="P1071" s="75"/>
      <c r="Q1071" s="128" t="str">
        <f t="shared" si="143"/>
        <v/>
      </c>
      <c r="R1071" s="128" t="str">
        <f t="shared" si="144"/>
        <v/>
      </c>
      <c r="S1071" s="131"/>
    </row>
    <row r="1072" spans="1:19" ht="15" customHeight="1">
      <c r="A1072" s="64">
        <v>2701</v>
      </c>
      <c r="B1072" s="87"/>
      <c r="C1072" s="87"/>
      <c r="D1072" s="87"/>
      <c r="E1072" s="87"/>
      <c r="F1072" s="87"/>
      <c r="G1072" s="87"/>
      <c r="H1072" s="87"/>
      <c r="I1072" s="87"/>
      <c r="J1072" s="87"/>
      <c r="K1072" s="126"/>
      <c r="L1072" s="72"/>
      <c r="M1072" s="3"/>
      <c r="N1072" s="73"/>
      <c r="O1072" s="127" t="e">
        <f t="shared" ref="O1072:O1074" si="145">G1072/F1071</f>
        <v>#DIV/0!</v>
      </c>
      <c r="P1072" s="75"/>
      <c r="Q1072" s="128" t="str">
        <f t="shared" si="143"/>
        <v/>
      </c>
      <c r="R1072" s="128" t="str">
        <f t="shared" si="144"/>
        <v/>
      </c>
      <c r="S1072" s="131"/>
    </row>
    <row r="1073" spans="1:19" ht="15" customHeight="1">
      <c r="A1073" s="64">
        <v>2702</v>
      </c>
      <c r="B1073" s="87"/>
      <c r="C1073" s="87"/>
      <c r="D1073" s="87"/>
      <c r="E1073" s="87"/>
      <c r="F1073" s="87"/>
      <c r="G1073" s="87"/>
      <c r="H1073" s="87"/>
      <c r="I1073" s="87"/>
      <c r="J1073" s="87"/>
      <c r="K1073" s="126"/>
      <c r="L1073" s="72"/>
      <c r="M1073" s="3"/>
      <c r="N1073" s="73"/>
      <c r="O1073" s="127" t="e">
        <f t="shared" si="145"/>
        <v>#DIV/0!</v>
      </c>
      <c r="P1073" s="75"/>
      <c r="Q1073" s="128" t="str">
        <f t="shared" si="143"/>
        <v/>
      </c>
      <c r="R1073" s="128" t="str">
        <f t="shared" si="144"/>
        <v/>
      </c>
      <c r="S1073" s="131"/>
    </row>
    <row r="1074" spans="1:19" ht="15" customHeight="1">
      <c r="A1074" s="64">
        <v>2801</v>
      </c>
      <c r="B1074" s="87"/>
      <c r="C1074" s="87"/>
      <c r="D1074" s="87"/>
      <c r="E1074" s="87"/>
      <c r="F1074" s="87"/>
      <c r="G1074" s="87"/>
      <c r="H1074" s="87"/>
      <c r="I1074" s="87"/>
      <c r="J1074" s="87"/>
      <c r="K1074" s="126"/>
      <c r="L1074" s="72"/>
      <c r="M1074" s="3"/>
      <c r="N1074" s="73"/>
      <c r="O1074" s="127" t="e">
        <f t="shared" si="145"/>
        <v>#DIV/0!</v>
      </c>
      <c r="P1074" s="75"/>
      <c r="Q1074" s="128" t="str">
        <f t="shared" si="143"/>
        <v/>
      </c>
      <c r="R1074" s="128" t="str">
        <f t="shared" si="144"/>
        <v/>
      </c>
      <c r="S1074" s="131"/>
    </row>
    <row r="1075" spans="1:19" ht="15" customHeight="1">
      <c r="A1075" s="64">
        <v>2802</v>
      </c>
      <c r="B1075" s="87"/>
      <c r="C1075" s="87"/>
      <c r="D1075" s="87"/>
      <c r="E1075" s="87"/>
      <c r="F1075" s="87"/>
      <c r="G1075" s="87"/>
      <c r="H1075" s="87"/>
      <c r="I1075" s="87"/>
      <c r="J1075" s="87"/>
      <c r="K1075" s="126"/>
      <c r="L1075" s="72"/>
      <c r="M1075" s="3"/>
      <c r="N1075" s="73"/>
      <c r="O1075" s="129" t="str">
        <f>IF(J1075=0,"",J1075/I1074)</f>
        <v/>
      </c>
      <c r="P1075" s="75"/>
      <c r="Q1075" s="130" t="str">
        <f t="shared" si="143"/>
        <v/>
      </c>
      <c r="R1075" s="130" t="str">
        <f t="shared" si="144"/>
        <v/>
      </c>
      <c r="S1075" s="131"/>
    </row>
    <row r="1076" spans="1:19" ht="15" customHeight="1">
      <c r="A1076" s="64">
        <v>2901</v>
      </c>
      <c r="B1076" s="87"/>
      <c r="C1076" s="87"/>
      <c r="D1076" s="87"/>
      <c r="E1076" s="87"/>
      <c r="F1076" s="87"/>
      <c r="G1076" s="87"/>
      <c r="H1076" s="87"/>
      <c r="I1076" s="87"/>
      <c r="J1076" s="87"/>
      <c r="K1076" s="126"/>
      <c r="L1076" s="72"/>
      <c r="M1076" s="3"/>
      <c r="N1076" s="30"/>
      <c r="O1076" s="80"/>
      <c r="P1076" s="81"/>
      <c r="Q1076" s="82"/>
      <c r="R1076" s="83"/>
      <c r="S1076" s="131"/>
    </row>
    <row r="1077" spans="1:19" ht="15" customHeight="1">
      <c r="A1077" s="64">
        <v>2902</v>
      </c>
      <c r="B1077" s="87"/>
      <c r="C1077" s="87"/>
      <c r="D1077" s="87"/>
      <c r="E1077" s="87"/>
      <c r="F1077" s="87"/>
      <c r="G1077" s="87"/>
      <c r="H1077" s="87"/>
      <c r="I1077" s="87"/>
      <c r="J1077" s="87"/>
      <c r="K1077" s="126"/>
      <c r="L1077" s="72"/>
      <c r="M1077" s="3"/>
      <c r="N1077" s="30"/>
      <c r="O1077" s="84"/>
      <c r="P1077" s="241"/>
      <c r="Q1077" s="86"/>
      <c r="R1077" s="84"/>
      <c r="S1077" s="131"/>
    </row>
    <row r="1078" spans="1:19" ht="15" customHeight="1">
      <c r="A1078" s="64">
        <v>3001</v>
      </c>
      <c r="B1078" s="87"/>
      <c r="C1078" s="87"/>
      <c r="D1078" s="87"/>
      <c r="E1078" s="87"/>
      <c r="F1078" s="87"/>
      <c r="G1078" s="87"/>
      <c r="H1078" s="87"/>
      <c r="I1078" s="87"/>
      <c r="J1078" s="87"/>
      <c r="K1078" s="126"/>
      <c r="L1078" s="72"/>
      <c r="M1078" s="3"/>
      <c r="N1078" s="30"/>
      <c r="O1078" s="84"/>
      <c r="P1078" s="241"/>
      <c r="Q1078" s="86"/>
      <c r="R1078" s="84"/>
      <c r="S1078" s="131"/>
    </row>
    <row r="1079" spans="1:19" ht="15" customHeight="1">
      <c r="A1079" s="64">
        <v>3002</v>
      </c>
      <c r="B1079" s="87"/>
      <c r="C1079" s="87"/>
      <c r="D1079" s="87"/>
      <c r="E1079" s="87"/>
      <c r="F1079" s="87"/>
      <c r="G1079" s="87"/>
      <c r="H1079" s="87"/>
      <c r="I1079" s="87"/>
      <c r="J1079" s="87"/>
      <c r="K1079" s="126"/>
      <c r="L1079" s="72"/>
      <c r="M1079" s="3"/>
      <c r="N1079" s="30"/>
      <c r="O1079" s="3"/>
      <c r="P1079" s="30"/>
      <c r="Q1079" s="23"/>
      <c r="R1079" s="84"/>
      <c r="S1079" s="131"/>
    </row>
    <row r="1080" spans="1:19" ht="15" customHeight="1">
      <c r="A1080" s="64">
        <v>3101</v>
      </c>
      <c r="B1080" s="87"/>
      <c r="C1080" s="87"/>
      <c r="D1080" s="87"/>
      <c r="E1080" s="87"/>
      <c r="F1080" s="87"/>
      <c r="G1080" s="87"/>
      <c r="H1080" s="87"/>
      <c r="I1080" s="87"/>
      <c r="J1080" s="87"/>
      <c r="K1080" s="126"/>
      <c r="L1080" s="72"/>
      <c r="M1080" s="3"/>
      <c r="N1080" s="30"/>
      <c r="O1080" s="89" t="s">
        <v>83</v>
      </c>
      <c r="P1080" s="90"/>
      <c r="Q1080" s="120" t="str">
        <f>IF(SUM(K1073:K1076)=0,"",SUM(K1073:K1076))</f>
        <v/>
      </c>
      <c r="R1080" s="92" t="s">
        <v>11</v>
      </c>
      <c r="S1080" s="131"/>
    </row>
    <row r="1081" spans="1:19" ht="15" customHeight="1">
      <c r="A1081" s="64">
        <v>3102</v>
      </c>
      <c r="B1081" s="87"/>
      <c r="C1081" s="87"/>
      <c r="D1081" s="87"/>
      <c r="E1081" s="87"/>
      <c r="F1081" s="87"/>
      <c r="G1081" s="87"/>
      <c r="H1081" s="87"/>
      <c r="I1081" s="87"/>
      <c r="J1081" s="87"/>
      <c r="K1081" s="126"/>
      <c r="L1081" s="72"/>
      <c r="M1081" s="3"/>
      <c r="N1081" s="30"/>
      <c r="O1081" s="93" t="s">
        <v>85</v>
      </c>
      <c r="P1081" s="94" t="str">
        <f>IF(P1080/B1067=0,"",P1080/B1067)</f>
        <v/>
      </c>
      <c r="Q1081" s="121" t="e">
        <f>IF(P1080/Q1080=0,"",P1080/Q1080)</f>
        <v>#VALUE!</v>
      </c>
      <c r="R1081" s="96" t="s">
        <v>86</v>
      </c>
      <c r="S1081" s="131"/>
    </row>
    <row r="1082" spans="1:19" ht="15" customHeight="1">
      <c r="A1082" s="280"/>
      <c r="B1082" s="87"/>
      <c r="C1082" s="87"/>
      <c r="D1082" s="87"/>
      <c r="E1082" s="87"/>
      <c r="F1082" s="87"/>
      <c r="G1082" s="87"/>
      <c r="H1082" s="87"/>
      <c r="I1082" s="87"/>
      <c r="J1082" s="87"/>
      <c r="K1082" s="126"/>
      <c r="L1082" s="97"/>
      <c r="M1082" s="98"/>
      <c r="N1082" s="99"/>
      <c r="O1082" s="98"/>
      <c r="P1082" s="99"/>
      <c r="Q1082" s="99"/>
      <c r="R1082" s="122"/>
      <c r="S1082" s="131"/>
    </row>
    <row r="1083" spans="1:19" ht="15" customHeight="1">
      <c r="A1083" s="29"/>
      <c r="B1083" s="30"/>
      <c r="C1083" s="30"/>
      <c r="D1083" s="288" t="s">
        <v>111</v>
      </c>
      <c r="E1083" s="289"/>
      <c r="F1083" s="289"/>
      <c r="G1083" s="289"/>
      <c r="H1083" s="289"/>
      <c r="I1083" s="289"/>
      <c r="J1083" s="290"/>
      <c r="K1083" s="101">
        <f>SUM(K1067:K1079)</f>
        <v>0</v>
      </c>
      <c r="L1083" s="102" t="str">
        <f>IF(K1075=0,"",K1075/B1067)</f>
        <v/>
      </c>
      <c r="M1083" s="102" t="str">
        <f>IF(K1083=0,"",K1083/B1067)</f>
        <v/>
      </c>
      <c r="N1083" s="102" t="str">
        <f>IF(K1075=0,"",M1083-L1083)</f>
        <v/>
      </c>
      <c r="O1083" s="3"/>
      <c r="P1083" s="30"/>
      <c r="Q1083" s="23"/>
      <c r="R1083" s="3"/>
      <c r="S1083" s="131"/>
    </row>
  </sheetData>
  <mergeCells count="448">
    <mergeCell ref="Q1065:Q1066"/>
    <mergeCell ref="R1065:R1066"/>
    <mergeCell ref="D1083:J1083"/>
    <mergeCell ref="B1064:J1064"/>
    <mergeCell ref="A1065:A1066"/>
    <mergeCell ref="B1065:J1065"/>
    <mergeCell ref="K1065:K1066"/>
    <mergeCell ref="L1065:L1066"/>
    <mergeCell ref="M1065:M1066"/>
    <mergeCell ref="N1065:N1066"/>
    <mergeCell ref="O1065:O1066"/>
    <mergeCell ref="P1065:P1066"/>
    <mergeCell ref="Q1043:Q1044"/>
    <mergeCell ref="R1043:R1044"/>
    <mergeCell ref="D1061:J1061"/>
    <mergeCell ref="B1042:J1042"/>
    <mergeCell ref="A1043:A1044"/>
    <mergeCell ref="B1043:J1043"/>
    <mergeCell ref="K1043:K1044"/>
    <mergeCell ref="L1043:L1044"/>
    <mergeCell ref="M1043:M1044"/>
    <mergeCell ref="N1043:N1044"/>
    <mergeCell ref="O1043:O1044"/>
    <mergeCell ref="P1043:P1044"/>
    <mergeCell ref="Q1021:Q1022"/>
    <mergeCell ref="R1021:R1022"/>
    <mergeCell ref="D1039:J1039"/>
    <mergeCell ref="B1020:J1020"/>
    <mergeCell ref="A1021:A1022"/>
    <mergeCell ref="B1021:J1021"/>
    <mergeCell ref="K1021:K1022"/>
    <mergeCell ref="L1021:L1022"/>
    <mergeCell ref="M1021:M1022"/>
    <mergeCell ref="N1021:N1022"/>
    <mergeCell ref="O1021:O1022"/>
    <mergeCell ref="P1021:P1022"/>
    <mergeCell ref="Q999:Q1000"/>
    <mergeCell ref="R999:R1000"/>
    <mergeCell ref="D1017:J1017"/>
    <mergeCell ref="B998:J998"/>
    <mergeCell ref="A999:A1000"/>
    <mergeCell ref="B999:J999"/>
    <mergeCell ref="K999:K1000"/>
    <mergeCell ref="L999:L1000"/>
    <mergeCell ref="M999:M1000"/>
    <mergeCell ref="N999:N1000"/>
    <mergeCell ref="O999:O1000"/>
    <mergeCell ref="P999:P1000"/>
    <mergeCell ref="N867:N868"/>
    <mergeCell ref="O867:O868"/>
    <mergeCell ref="P867:P868"/>
    <mergeCell ref="Q867:Q868"/>
    <mergeCell ref="R867:R868"/>
    <mergeCell ref="D863:J863"/>
    <mergeCell ref="B866:J866"/>
    <mergeCell ref="A867:A868"/>
    <mergeCell ref="B867:J867"/>
    <mergeCell ref="K867:K868"/>
    <mergeCell ref="L867:L868"/>
    <mergeCell ref="M867:M868"/>
    <mergeCell ref="N845:N846"/>
    <mergeCell ref="O845:O846"/>
    <mergeCell ref="P845:P846"/>
    <mergeCell ref="Q845:Q846"/>
    <mergeCell ref="R845:R846"/>
    <mergeCell ref="D841:J841"/>
    <mergeCell ref="B844:J844"/>
    <mergeCell ref="A845:A846"/>
    <mergeCell ref="B845:J845"/>
    <mergeCell ref="K845:K846"/>
    <mergeCell ref="L845:L846"/>
    <mergeCell ref="M845:M846"/>
    <mergeCell ref="N823:N824"/>
    <mergeCell ref="O823:O824"/>
    <mergeCell ref="P823:P824"/>
    <mergeCell ref="Q823:Q824"/>
    <mergeCell ref="R823:R824"/>
    <mergeCell ref="D819:J819"/>
    <mergeCell ref="B822:J822"/>
    <mergeCell ref="A823:A824"/>
    <mergeCell ref="B823:J823"/>
    <mergeCell ref="K823:K824"/>
    <mergeCell ref="L823:L824"/>
    <mergeCell ref="M823:M824"/>
    <mergeCell ref="N801:N802"/>
    <mergeCell ref="O801:O802"/>
    <mergeCell ref="P801:P802"/>
    <mergeCell ref="Q801:Q802"/>
    <mergeCell ref="R801:R802"/>
    <mergeCell ref="D797:J797"/>
    <mergeCell ref="B800:J800"/>
    <mergeCell ref="A801:A802"/>
    <mergeCell ref="B801:J801"/>
    <mergeCell ref="K801:K802"/>
    <mergeCell ref="L801:L802"/>
    <mergeCell ref="M801:M802"/>
    <mergeCell ref="P778:P779"/>
    <mergeCell ref="Q778:Q779"/>
    <mergeCell ref="R778:R779"/>
    <mergeCell ref="D774:J774"/>
    <mergeCell ref="B777:J777"/>
    <mergeCell ref="A778:A779"/>
    <mergeCell ref="B778:J778"/>
    <mergeCell ref="K778:K779"/>
    <mergeCell ref="L778:L779"/>
    <mergeCell ref="M778:M779"/>
    <mergeCell ref="D995:J995"/>
    <mergeCell ref="M732:M733"/>
    <mergeCell ref="N732:N733"/>
    <mergeCell ref="O732:O733"/>
    <mergeCell ref="P732:P733"/>
    <mergeCell ref="Q732:Q733"/>
    <mergeCell ref="R732:R733"/>
    <mergeCell ref="D728:J728"/>
    <mergeCell ref="B731:G731"/>
    <mergeCell ref="H731:J731"/>
    <mergeCell ref="B732:J732"/>
    <mergeCell ref="K732:K733"/>
    <mergeCell ref="L732:L733"/>
    <mergeCell ref="N755:N756"/>
    <mergeCell ref="O755:O756"/>
    <mergeCell ref="P755:P756"/>
    <mergeCell ref="Q755:Q756"/>
    <mergeCell ref="R755:R756"/>
    <mergeCell ref="D751:J751"/>
    <mergeCell ref="B754:J754"/>
    <mergeCell ref="B755:J755"/>
    <mergeCell ref="K755:K756"/>
    <mergeCell ref="L755:L756"/>
    <mergeCell ref="M755:M756"/>
    <mergeCell ref="N977:N978"/>
    <mergeCell ref="O977:O978"/>
    <mergeCell ref="P977:P978"/>
    <mergeCell ref="Q977:Q978"/>
    <mergeCell ref="R977:R978"/>
    <mergeCell ref="D973:J973"/>
    <mergeCell ref="B976:J976"/>
    <mergeCell ref="A977:A978"/>
    <mergeCell ref="B977:J977"/>
    <mergeCell ref="K977:K978"/>
    <mergeCell ref="L977:L978"/>
    <mergeCell ref="M977:M978"/>
    <mergeCell ref="M409:M410"/>
    <mergeCell ref="N409:N410"/>
    <mergeCell ref="O409:O410"/>
    <mergeCell ref="P409:P410"/>
    <mergeCell ref="Q409:Q410"/>
    <mergeCell ref="R409:R410"/>
    <mergeCell ref="D405:J405"/>
    <mergeCell ref="A408:G408"/>
    <mergeCell ref="H408:J408"/>
    <mergeCell ref="A409:A410"/>
    <mergeCell ref="B409:J409"/>
    <mergeCell ref="K409:K410"/>
    <mergeCell ref="L409:L410"/>
    <mergeCell ref="M386:M387"/>
    <mergeCell ref="N386:N387"/>
    <mergeCell ref="O386:O387"/>
    <mergeCell ref="P386:P387"/>
    <mergeCell ref="Q386:Q387"/>
    <mergeCell ref="R386:R387"/>
    <mergeCell ref="D382:J382"/>
    <mergeCell ref="A385:G385"/>
    <mergeCell ref="H385:J385"/>
    <mergeCell ref="A386:A387"/>
    <mergeCell ref="B386:J386"/>
    <mergeCell ref="K386:K387"/>
    <mergeCell ref="L386:L387"/>
    <mergeCell ref="M363:M364"/>
    <mergeCell ref="N363:N364"/>
    <mergeCell ref="O363:O364"/>
    <mergeCell ref="P363:P364"/>
    <mergeCell ref="Q363:Q364"/>
    <mergeCell ref="R363:R364"/>
    <mergeCell ref="D359:J359"/>
    <mergeCell ref="A362:G362"/>
    <mergeCell ref="H362:J362"/>
    <mergeCell ref="A363:A364"/>
    <mergeCell ref="B363:J363"/>
    <mergeCell ref="K363:K364"/>
    <mergeCell ref="L363:L364"/>
    <mergeCell ref="N955:N956"/>
    <mergeCell ref="O955:O956"/>
    <mergeCell ref="P955:P956"/>
    <mergeCell ref="Q955:Q956"/>
    <mergeCell ref="R955:R956"/>
    <mergeCell ref="D951:J951"/>
    <mergeCell ref="B954:J954"/>
    <mergeCell ref="A955:A956"/>
    <mergeCell ref="B955:J955"/>
    <mergeCell ref="K955:K956"/>
    <mergeCell ref="L955:L956"/>
    <mergeCell ref="M955:M956"/>
    <mergeCell ref="N933:N934"/>
    <mergeCell ref="O933:O934"/>
    <mergeCell ref="P933:P934"/>
    <mergeCell ref="Q933:Q934"/>
    <mergeCell ref="R933:R934"/>
    <mergeCell ref="D929:J929"/>
    <mergeCell ref="B932:J932"/>
    <mergeCell ref="A933:A934"/>
    <mergeCell ref="B933:J933"/>
    <mergeCell ref="K933:K934"/>
    <mergeCell ref="L933:L934"/>
    <mergeCell ref="M933:M934"/>
    <mergeCell ref="N911:N912"/>
    <mergeCell ref="O911:O912"/>
    <mergeCell ref="P911:P912"/>
    <mergeCell ref="Q911:Q912"/>
    <mergeCell ref="R911:R912"/>
    <mergeCell ref="D907:J907"/>
    <mergeCell ref="B910:J910"/>
    <mergeCell ref="A911:A912"/>
    <mergeCell ref="B911:J911"/>
    <mergeCell ref="K911:K912"/>
    <mergeCell ref="L911:L912"/>
    <mergeCell ref="M911:M912"/>
    <mergeCell ref="R709:R710"/>
    <mergeCell ref="D705:J705"/>
    <mergeCell ref="B708:G708"/>
    <mergeCell ref="H708:J708"/>
    <mergeCell ref="A709:A710"/>
    <mergeCell ref="B709:J709"/>
    <mergeCell ref="K709:K710"/>
    <mergeCell ref="L709:L710"/>
    <mergeCell ref="N889:N890"/>
    <mergeCell ref="O889:O890"/>
    <mergeCell ref="P889:P890"/>
    <mergeCell ref="Q889:Q890"/>
    <mergeCell ref="R889:R890"/>
    <mergeCell ref="D885:J885"/>
    <mergeCell ref="B888:J888"/>
    <mergeCell ref="A889:A890"/>
    <mergeCell ref="B889:J889"/>
    <mergeCell ref="K889:K890"/>
    <mergeCell ref="L889:L890"/>
    <mergeCell ref="M889:M890"/>
    <mergeCell ref="A732:A733"/>
    <mergeCell ref="A755:A756"/>
    <mergeCell ref="N778:N779"/>
    <mergeCell ref="O778:O779"/>
    <mergeCell ref="A686:A687"/>
    <mergeCell ref="B686:J686"/>
    <mergeCell ref="K686:K687"/>
    <mergeCell ref="L686:L687"/>
    <mergeCell ref="M709:M710"/>
    <mergeCell ref="N709:N710"/>
    <mergeCell ref="O709:O710"/>
    <mergeCell ref="P709:P710"/>
    <mergeCell ref="Q709:Q710"/>
    <mergeCell ref="M686:M687"/>
    <mergeCell ref="N686:N687"/>
    <mergeCell ref="O686:O687"/>
    <mergeCell ref="P686:P687"/>
    <mergeCell ref="Q686:Q687"/>
    <mergeCell ref="R686:R687"/>
    <mergeCell ref="D682:J682"/>
    <mergeCell ref="B685:G685"/>
    <mergeCell ref="H685:J685"/>
    <mergeCell ref="R640:R641"/>
    <mergeCell ref="D636:J636"/>
    <mergeCell ref="B639:G639"/>
    <mergeCell ref="H639:J639"/>
    <mergeCell ref="A640:A641"/>
    <mergeCell ref="B640:J640"/>
    <mergeCell ref="K640:K641"/>
    <mergeCell ref="L640:L641"/>
    <mergeCell ref="M663:M664"/>
    <mergeCell ref="N663:N664"/>
    <mergeCell ref="O663:O664"/>
    <mergeCell ref="P663:P664"/>
    <mergeCell ref="Q663:Q664"/>
    <mergeCell ref="R663:R664"/>
    <mergeCell ref="D659:J659"/>
    <mergeCell ref="B662:G662"/>
    <mergeCell ref="H662:J662"/>
    <mergeCell ref="A663:A664"/>
    <mergeCell ref="B663:J663"/>
    <mergeCell ref="K663:K664"/>
    <mergeCell ref="L663:L664"/>
    <mergeCell ref="A617:A618"/>
    <mergeCell ref="B617:J617"/>
    <mergeCell ref="K617:K618"/>
    <mergeCell ref="L617:L618"/>
    <mergeCell ref="M640:M641"/>
    <mergeCell ref="N640:N641"/>
    <mergeCell ref="O640:O641"/>
    <mergeCell ref="P640:P641"/>
    <mergeCell ref="Q640:Q641"/>
    <mergeCell ref="M617:M618"/>
    <mergeCell ref="N617:N618"/>
    <mergeCell ref="O617:O618"/>
    <mergeCell ref="P617:P618"/>
    <mergeCell ref="Q617:Q618"/>
    <mergeCell ref="R617:R618"/>
    <mergeCell ref="D613:J613"/>
    <mergeCell ref="B616:G616"/>
    <mergeCell ref="H616:J616"/>
    <mergeCell ref="M594:M595"/>
    <mergeCell ref="N594:N595"/>
    <mergeCell ref="O594:O595"/>
    <mergeCell ref="P594:P595"/>
    <mergeCell ref="Q594:Q595"/>
    <mergeCell ref="R594:R595"/>
    <mergeCell ref="D590:J590"/>
    <mergeCell ref="A593:G593"/>
    <mergeCell ref="H593:J593"/>
    <mergeCell ref="A594:A595"/>
    <mergeCell ref="B594:J594"/>
    <mergeCell ref="K594:K595"/>
    <mergeCell ref="L594:L595"/>
    <mergeCell ref="M571:M572"/>
    <mergeCell ref="N571:N572"/>
    <mergeCell ref="O571:O572"/>
    <mergeCell ref="P571:P572"/>
    <mergeCell ref="Q571:Q572"/>
    <mergeCell ref="R571:R572"/>
    <mergeCell ref="D567:J567"/>
    <mergeCell ref="A570:G570"/>
    <mergeCell ref="H570:J570"/>
    <mergeCell ref="A571:A572"/>
    <mergeCell ref="B571:J571"/>
    <mergeCell ref="K571:K572"/>
    <mergeCell ref="L571:L572"/>
    <mergeCell ref="M548:M549"/>
    <mergeCell ref="N548:N549"/>
    <mergeCell ref="O548:O549"/>
    <mergeCell ref="P548:P549"/>
    <mergeCell ref="Q548:Q549"/>
    <mergeCell ref="R548:R549"/>
    <mergeCell ref="D544:J544"/>
    <mergeCell ref="A547:G547"/>
    <mergeCell ref="H547:J547"/>
    <mergeCell ref="A548:A549"/>
    <mergeCell ref="B548:J548"/>
    <mergeCell ref="K548:K549"/>
    <mergeCell ref="L548:L549"/>
    <mergeCell ref="M525:M526"/>
    <mergeCell ref="N525:N526"/>
    <mergeCell ref="O525:O526"/>
    <mergeCell ref="P525:P526"/>
    <mergeCell ref="Q525:Q526"/>
    <mergeCell ref="R525:R526"/>
    <mergeCell ref="D521:J521"/>
    <mergeCell ref="A524:G524"/>
    <mergeCell ref="H524:J524"/>
    <mergeCell ref="A525:A526"/>
    <mergeCell ref="B525:J525"/>
    <mergeCell ref="K525:K526"/>
    <mergeCell ref="L525:L526"/>
    <mergeCell ref="M502:M503"/>
    <mergeCell ref="N502:N503"/>
    <mergeCell ref="O502:O503"/>
    <mergeCell ref="P502:P503"/>
    <mergeCell ref="Q502:Q503"/>
    <mergeCell ref="R502:R503"/>
    <mergeCell ref="D498:J498"/>
    <mergeCell ref="A501:G501"/>
    <mergeCell ref="H501:J501"/>
    <mergeCell ref="A502:A503"/>
    <mergeCell ref="B502:J502"/>
    <mergeCell ref="K502:K503"/>
    <mergeCell ref="L502:L503"/>
    <mergeCell ref="M479:M480"/>
    <mergeCell ref="N479:N480"/>
    <mergeCell ref="O479:O480"/>
    <mergeCell ref="P479:P480"/>
    <mergeCell ref="Q479:Q480"/>
    <mergeCell ref="R479:R480"/>
    <mergeCell ref="D475:J475"/>
    <mergeCell ref="A478:G478"/>
    <mergeCell ref="H478:J478"/>
    <mergeCell ref="A479:A480"/>
    <mergeCell ref="B479:J479"/>
    <mergeCell ref="K479:K480"/>
    <mergeCell ref="L479:L480"/>
    <mergeCell ref="M455:M456"/>
    <mergeCell ref="N455:N456"/>
    <mergeCell ref="O455:O456"/>
    <mergeCell ref="P455:P456"/>
    <mergeCell ref="Q455:Q456"/>
    <mergeCell ref="R455:R456"/>
    <mergeCell ref="D451:J451"/>
    <mergeCell ref="A454:G454"/>
    <mergeCell ref="H454:J454"/>
    <mergeCell ref="A455:A456"/>
    <mergeCell ref="B455:J455"/>
    <mergeCell ref="K455:K456"/>
    <mergeCell ref="L455:L456"/>
    <mergeCell ref="M432:M433"/>
    <mergeCell ref="N432:N433"/>
    <mergeCell ref="O432:O433"/>
    <mergeCell ref="P432:P433"/>
    <mergeCell ref="Q432:Q433"/>
    <mergeCell ref="R432:R433"/>
    <mergeCell ref="D428:J428"/>
    <mergeCell ref="A431:G431"/>
    <mergeCell ref="H431:J431"/>
    <mergeCell ref="A432:A433"/>
    <mergeCell ref="B432:J432"/>
    <mergeCell ref="K432:K433"/>
    <mergeCell ref="L432:L433"/>
    <mergeCell ref="M340:M341"/>
    <mergeCell ref="N340:N341"/>
    <mergeCell ref="O340:O341"/>
    <mergeCell ref="P340:P341"/>
    <mergeCell ref="Q340:Q341"/>
    <mergeCell ref="R340:R341"/>
    <mergeCell ref="D336:J336"/>
    <mergeCell ref="A339:G339"/>
    <mergeCell ref="H339:J339"/>
    <mergeCell ref="A340:A341"/>
    <mergeCell ref="B340:J340"/>
    <mergeCell ref="K340:K341"/>
    <mergeCell ref="L340:L341"/>
    <mergeCell ref="B262:J262"/>
    <mergeCell ref="B278:J278"/>
    <mergeCell ref="B297:J297"/>
    <mergeCell ref="N317:N318"/>
    <mergeCell ref="O317:O318"/>
    <mergeCell ref="P317:P318"/>
    <mergeCell ref="Q317:Q318"/>
    <mergeCell ref="R317:R318"/>
    <mergeCell ref="A316:G316"/>
    <mergeCell ref="H316:J316"/>
    <mergeCell ref="A317:A318"/>
    <mergeCell ref="B317:J317"/>
    <mergeCell ref="K317:K318"/>
    <mergeCell ref="L317:L318"/>
    <mergeCell ref="M317:M318"/>
    <mergeCell ref="B106:J106"/>
    <mergeCell ref="B127:J127"/>
    <mergeCell ref="B146:J146"/>
    <mergeCell ref="B163:J163"/>
    <mergeCell ref="B180:J180"/>
    <mergeCell ref="B196:J196"/>
    <mergeCell ref="B211:J211"/>
    <mergeCell ref="B226:J226"/>
    <mergeCell ref="B245:J245"/>
    <mergeCell ref="B3:J3"/>
    <mergeCell ref="AA4:AJ4"/>
    <mergeCell ref="B24:J24"/>
    <mergeCell ref="AA30:AJ30"/>
    <mergeCell ref="B47:J47"/>
    <mergeCell ref="T48:U48"/>
    <mergeCell ref="AA69:AJ69"/>
    <mergeCell ref="B68:J68"/>
    <mergeCell ref="B88:J88"/>
  </mergeCells>
  <pageMargins left="0.7" right="0.7" top="0.75" bottom="0.75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A1:AS675"/>
  <sheetViews>
    <sheetView topLeftCell="A487" workbookViewId="0">
      <selection activeCell="P510" sqref="P510"/>
    </sheetView>
  </sheetViews>
  <sheetFormatPr baseColWidth="10" defaultColWidth="12.5703125" defaultRowHeight="15" customHeight="1"/>
  <cols>
    <col min="1" max="1" width="10" customWidth="1"/>
    <col min="2" max="10" width="4.5703125" customWidth="1"/>
    <col min="11" max="11" width="15.7109375" customWidth="1"/>
    <col min="12" max="13" width="11.42578125" customWidth="1"/>
    <col min="14" max="14" width="11.28515625" customWidth="1"/>
    <col min="15" max="15" width="11.42578125" customWidth="1"/>
    <col min="16" max="45" width="10" customWidth="1"/>
  </cols>
  <sheetData>
    <row r="1" spans="1:38" ht="12.75" customHeight="1">
      <c r="A1" s="299" t="s">
        <v>131</v>
      </c>
      <c r="B1" s="297"/>
      <c r="C1" s="297"/>
      <c r="D1" s="297"/>
      <c r="E1" s="297"/>
      <c r="F1" s="297"/>
      <c r="G1" s="297"/>
      <c r="H1" s="297"/>
      <c r="I1" s="297"/>
      <c r="J1" s="297"/>
      <c r="K1" s="297"/>
      <c r="L1" s="297"/>
      <c r="M1" s="297"/>
      <c r="N1" s="297"/>
      <c r="O1" s="297"/>
    </row>
    <row r="2" spans="1:38" ht="12.75" customHeight="1">
      <c r="A2" s="40" t="s">
        <v>62</v>
      </c>
      <c r="L2" s="3"/>
      <c r="M2" s="3"/>
      <c r="O2" s="3"/>
    </row>
    <row r="3" spans="1:38" ht="25.5" customHeight="1">
      <c r="B3" s="299" t="s">
        <v>2</v>
      </c>
      <c r="C3" s="297"/>
      <c r="D3" s="297"/>
      <c r="E3" s="297"/>
      <c r="F3" s="297"/>
      <c r="G3" s="297"/>
      <c r="H3" s="297"/>
      <c r="I3" s="297"/>
      <c r="J3" s="297"/>
      <c r="L3" s="4" t="s">
        <v>3</v>
      </c>
      <c r="M3" s="4" t="s">
        <v>4</v>
      </c>
      <c r="N3" s="5" t="s">
        <v>5</v>
      </c>
      <c r="O3" s="4" t="s">
        <v>6</v>
      </c>
      <c r="P3" s="6" t="s">
        <v>7</v>
      </c>
      <c r="Q3" s="6" t="s">
        <v>8</v>
      </c>
      <c r="R3" s="7" t="s">
        <v>9</v>
      </c>
      <c r="S3" s="7"/>
      <c r="T3" s="7"/>
      <c r="U3" s="7"/>
      <c r="V3" s="7"/>
      <c r="W3" s="7"/>
      <c r="X3" s="7"/>
      <c r="Y3" s="7"/>
      <c r="AB3" s="8" t="s">
        <v>6</v>
      </c>
      <c r="AC3" s="8"/>
      <c r="AD3" s="8"/>
      <c r="AE3" s="8"/>
      <c r="AF3" s="8"/>
      <c r="AG3" s="8"/>
      <c r="AH3" s="8"/>
      <c r="AI3" s="8"/>
      <c r="AJ3" s="8"/>
      <c r="AK3" s="8"/>
    </row>
    <row r="4" spans="1:38" ht="12.75" customHeight="1">
      <c r="A4" s="9" t="s">
        <v>10</v>
      </c>
      <c r="B4" s="10">
        <v>1</v>
      </c>
      <c r="C4" s="10">
        <v>2</v>
      </c>
      <c r="D4" s="10">
        <v>3</v>
      </c>
      <c r="E4" s="10">
        <v>4</v>
      </c>
      <c r="F4" s="10">
        <v>5</v>
      </c>
      <c r="G4" s="10">
        <v>6</v>
      </c>
      <c r="H4" s="10">
        <v>7</v>
      </c>
      <c r="I4" s="10">
        <v>8</v>
      </c>
      <c r="J4" s="10">
        <v>9</v>
      </c>
      <c r="K4" s="11" t="s">
        <v>11</v>
      </c>
      <c r="L4" s="38"/>
      <c r="M4" s="12"/>
      <c r="N4" s="13"/>
      <c r="O4" s="14"/>
      <c r="P4" s="15"/>
      <c r="Q4" s="15"/>
      <c r="R4" s="3"/>
      <c r="S4" s="3"/>
      <c r="T4" s="2" t="s">
        <v>3</v>
      </c>
      <c r="AB4" s="300" t="s">
        <v>12</v>
      </c>
      <c r="AC4" s="297"/>
      <c r="AD4" s="297"/>
      <c r="AE4" s="297"/>
      <c r="AF4" s="297"/>
      <c r="AG4" s="297"/>
      <c r="AH4" s="297"/>
      <c r="AI4" s="297"/>
      <c r="AJ4" s="297"/>
      <c r="AK4" s="297"/>
    </row>
    <row r="5" spans="1:38" ht="12.75" customHeight="1">
      <c r="A5" s="10">
        <v>9902</v>
      </c>
      <c r="B5" s="10">
        <v>21</v>
      </c>
      <c r="C5" s="10"/>
      <c r="D5" s="10"/>
      <c r="E5" s="10"/>
      <c r="F5" s="10"/>
      <c r="G5" s="10"/>
      <c r="H5" s="10"/>
      <c r="I5" s="10"/>
      <c r="J5" s="10"/>
      <c r="K5" s="17"/>
      <c r="L5" s="38"/>
      <c r="M5" s="12"/>
      <c r="N5" s="13"/>
      <c r="O5" s="14"/>
      <c r="P5" s="18">
        <f>B5</f>
        <v>21</v>
      </c>
      <c r="Q5" s="15"/>
      <c r="R5" s="3"/>
      <c r="S5" s="3"/>
      <c r="T5" s="28">
        <v>9902</v>
      </c>
      <c r="U5" s="3">
        <f>L16</f>
        <v>0.14285714285714285</v>
      </c>
      <c r="AA5" s="19" t="s">
        <v>13</v>
      </c>
      <c r="AB5" s="20">
        <v>9902</v>
      </c>
      <c r="AC5" s="21" t="s">
        <v>14</v>
      </c>
      <c r="AD5" s="21" t="s">
        <v>15</v>
      </c>
      <c r="AE5" s="21" t="s">
        <v>16</v>
      </c>
      <c r="AF5" s="21" t="s">
        <v>17</v>
      </c>
      <c r="AG5" s="21" t="s">
        <v>18</v>
      </c>
      <c r="AH5" s="21" t="s">
        <v>19</v>
      </c>
      <c r="AI5" s="21" t="s">
        <v>20</v>
      </c>
      <c r="AJ5" s="21" t="s">
        <v>21</v>
      </c>
      <c r="AK5" s="21" t="s">
        <v>22</v>
      </c>
      <c r="AL5" s="21" t="s">
        <v>23</v>
      </c>
    </row>
    <row r="6" spans="1:38" ht="12.75" customHeight="1">
      <c r="A6" s="27" t="s">
        <v>14</v>
      </c>
      <c r="B6" s="10">
        <v>1</v>
      </c>
      <c r="C6" s="10">
        <v>6</v>
      </c>
      <c r="D6" s="10"/>
      <c r="E6" s="10"/>
      <c r="F6" s="10"/>
      <c r="G6" s="10"/>
      <c r="H6" s="10"/>
      <c r="I6" s="10"/>
      <c r="J6" s="10"/>
      <c r="K6" s="17"/>
      <c r="L6" s="38"/>
      <c r="M6" s="12"/>
      <c r="N6" s="13"/>
      <c r="O6" s="14">
        <f>C6/B5</f>
        <v>0.2857142857142857</v>
      </c>
      <c r="P6" s="22">
        <v>7</v>
      </c>
      <c r="Q6" s="23">
        <f t="shared" ref="Q6:Q14" si="0">P6/P5</f>
        <v>0.33333333333333331</v>
      </c>
      <c r="R6" s="3">
        <f t="shared" ref="R6:R14" si="1">100%-Q6</f>
        <v>0.66666666666666674</v>
      </c>
      <c r="S6" s="3"/>
      <c r="T6" s="28" t="s">
        <v>14</v>
      </c>
      <c r="U6" s="3">
        <f>L33</f>
        <v>0.18181818181818182</v>
      </c>
      <c r="AA6" s="24" t="s">
        <v>37</v>
      </c>
      <c r="AB6" s="25">
        <f t="shared" ref="AB6:AB13" si="2">O6</f>
        <v>0.2857142857142857</v>
      </c>
      <c r="AC6" s="25">
        <f t="shared" ref="AC6:AC13" si="3">O24</f>
        <v>0.36363636363636365</v>
      </c>
      <c r="AD6" s="25">
        <f t="shared" ref="AD6:AD13" si="4">O40</f>
        <v>0.5714285714285714</v>
      </c>
      <c r="AE6" s="25">
        <f t="shared" ref="AE6:AE13" si="5">O56</f>
        <v>0.66666666666666663</v>
      </c>
      <c r="AF6" s="25">
        <f t="shared" ref="AF6:AF12" si="6">O71</f>
        <v>0.77777777777777779</v>
      </c>
      <c r="AG6" s="3">
        <f t="shared" ref="AG6:AG11" si="7">O86</f>
        <v>0.42857142857142855</v>
      </c>
      <c r="AH6" s="3">
        <f t="shared" ref="AH6:AH10" si="8">O105</f>
        <v>0.55555555555555558</v>
      </c>
      <c r="AI6" s="3">
        <f t="shared" ref="AI6:AI9" si="9">O122</f>
        <v>1</v>
      </c>
      <c r="AJ6" s="3">
        <f t="shared" ref="AJ6:AJ8" si="10">O138</f>
        <v>0.5</v>
      </c>
      <c r="AK6" s="3">
        <f t="shared" ref="AK6:AK7" si="11">O154</f>
        <v>0.63636363636363635</v>
      </c>
      <c r="AL6" s="3">
        <f>O171</f>
        <v>0.8</v>
      </c>
    </row>
    <row r="7" spans="1:38" ht="12.75" customHeight="1">
      <c r="A7" s="27" t="s">
        <v>15</v>
      </c>
      <c r="B7" s="10"/>
      <c r="C7" s="10">
        <v>3</v>
      </c>
      <c r="D7" s="10">
        <v>4</v>
      </c>
      <c r="E7" s="10"/>
      <c r="F7" s="10"/>
      <c r="G7" s="10"/>
      <c r="H7" s="10"/>
      <c r="I7" s="10"/>
      <c r="J7" s="10"/>
      <c r="K7" s="17"/>
      <c r="L7" s="38"/>
      <c r="M7" s="12"/>
      <c r="N7" s="13"/>
      <c r="O7" s="14">
        <f>D7/C6</f>
        <v>0.66666666666666663</v>
      </c>
      <c r="P7" s="22">
        <v>7</v>
      </c>
      <c r="Q7" s="23">
        <f t="shared" si="0"/>
        <v>1</v>
      </c>
      <c r="R7" s="3">
        <f t="shared" si="1"/>
        <v>0</v>
      </c>
      <c r="S7" s="3"/>
      <c r="T7" s="28" t="s">
        <v>15</v>
      </c>
      <c r="U7" s="3">
        <f>L51</f>
        <v>0.14285714285714285</v>
      </c>
      <c r="AA7" s="24" t="s">
        <v>38</v>
      </c>
      <c r="AB7" s="25">
        <f t="shared" si="2"/>
        <v>0.66666666666666663</v>
      </c>
      <c r="AC7" s="25">
        <f t="shared" si="3"/>
        <v>1</v>
      </c>
      <c r="AD7" s="25">
        <f t="shared" si="4"/>
        <v>0.25</v>
      </c>
      <c r="AE7" s="25">
        <f t="shared" si="5"/>
        <v>0.25</v>
      </c>
      <c r="AF7" s="25">
        <f t="shared" si="6"/>
        <v>0.5714285714285714</v>
      </c>
      <c r="AG7" s="3">
        <f t="shared" si="7"/>
        <v>0.66666666666666663</v>
      </c>
      <c r="AH7" s="3">
        <f t="shared" si="8"/>
        <v>0.7</v>
      </c>
      <c r="AI7" s="3">
        <f t="shared" si="9"/>
        <v>0.77777777777777779</v>
      </c>
      <c r="AJ7" s="3">
        <f t="shared" si="10"/>
        <v>0.75</v>
      </c>
      <c r="AK7" s="3">
        <f t="shared" si="11"/>
        <v>1</v>
      </c>
    </row>
    <row r="8" spans="1:38" ht="12.75" customHeight="1">
      <c r="A8" s="27" t="s">
        <v>16</v>
      </c>
      <c r="B8" s="10"/>
      <c r="C8" s="10"/>
      <c r="D8" s="10">
        <v>3</v>
      </c>
      <c r="E8" s="10">
        <v>4</v>
      </c>
      <c r="F8" s="10"/>
      <c r="G8" s="10"/>
      <c r="H8" s="10"/>
      <c r="I8" s="10"/>
      <c r="J8" s="10"/>
      <c r="K8" s="17"/>
      <c r="L8" s="38"/>
      <c r="M8" s="12"/>
      <c r="N8" s="13"/>
      <c r="O8" s="14">
        <f>E8/D7</f>
        <v>1</v>
      </c>
      <c r="P8" s="22">
        <v>7</v>
      </c>
      <c r="Q8" s="23">
        <f t="shared" si="0"/>
        <v>1</v>
      </c>
      <c r="R8" s="3">
        <f t="shared" si="1"/>
        <v>0</v>
      </c>
      <c r="S8" s="3"/>
      <c r="T8" s="28" t="s">
        <v>16</v>
      </c>
      <c r="U8" s="3">
        <f>L66</f>
        <v>0.16666666666666666</v>
      </c>
      <c r="AA8" s="24" t="s">
        <v>39</v>
      </c>
      <c r="AB8" s="25">
        <f t="shared" si="2"/>
        <v>1</v>
      </c>
      <c r="AC8" s="25">
        <f t="shared" si="3"/>
        <v>0.75</v>
      </c>
      <c r="AD8" s="25">
        <f t="shared" si="4"/>
        <v>1</v>
      </c>
      <c r="AE8" s="25">
        <f t="shared" si="5"/>
        <v>1</v>
      </c>
      <c r="AF8" s="25">
        <f t="shared" si="6"/>
        <v>0.875</v>
      </c>
      <c r="AG8" s="3">
        <f t="shared" si="7"/>
        <v>1</v>
      </c>
      <c r="AH8" s="3">
        <f t="shared" si="8"/>
        <v>0.5714285714285714</v>
      </c>
      <c r="AI8" s="3">
        <f t="shared" si="9"/>
        <v>0.7142857142857143</v>
      </c>
      <c r="AJ8" s="3">
        <f t="shared" si="10"/>
        <v>1</v>
      </c>
      <c r="AK8" s="3" t="s">
        <v>27</v>
      </c>
    </row>
    <row r="9" spans="1:38" ht="12.75" customHeight="1">
      <c r="A9" s="27" t="s">
        <v>17</v>
      </c>
      <c r="B9" s="10"/>
      <c r="C9" s="10"/>
      <c r="D9" s="10">
        <v>1</v>
      </c>
      <c r="E9" s="10">
        <v>2</v>
      </c>
      <c r="F9" s="10">
        <v>4</v>
      </c>
      <c r="G9" s="10"/>
      <c r="H9" s="10"/>
      <c r="I9" s="10"/>
      <c r="J9" s="10"/>
      <c r="K9" s="17"/>
      <c r="L9" s="38"/>
      <c r="M9" s="12"/>
      <c r="N9" s="13"/>
      <c r="O9" s="14">
        <f>F9/E8</f>
        <v>1</v>
      </c>
      <c r="P9" s="22">
        <v>7</v>
      </c>
      <c r="Q9" s="23">
        <f t="shared" si="0"/>
        <v>1</v>
      </c>
      <c r="R9" s="3">
        <f t="shared" si="1"/>
        <v>0</v>
      </c>
      <c r="S9" s="3"/>
      <c r="T9" s="28" t="s">
        <v>17</v>
      </c>
      <c r="U9" s="3">
        <f>L81</f>
        <v>0.3888888888888889</v>
      </c>
      <c r="AA9" s="24" t="s">
        <v>40</v>
      </c>
      <c r="AB9" s="25">
        <f t="shared" si="2"/>
        <v>1</v>
      </c>
      <c r="AC9" s="25">
        <f t="shared" si="3"/>
        <v>0.66666666666666663</v>
      </c>
      <c r="AD9" s="25">
        <f t="shared" si="4"/>
        <v>1</v>
      </c>
      <c r="AE9" s="25">
        <f t="shared" si="5"/>
        <v>1</v>
      </c>
      <c r="AF9" s="25">
        <f t="shared" si="6"/>
        <v>1</v>
      </c>
      <c r="AG9" s="3">
        <f t="shared" si="7"/>
        <v>1</v>
      </c>
      <c r="AH9" s="3">
        <f t="shared" si="8"/>
        <v>1</v>
      </c>
      <c r="AI9" s="3">
        <f t="shared" si="9"/>
        <v>1</v>
      </c>
      <c r="AJ9" s="3" t="s">
        <v>27</v>
      </c>
      <c r="AK9" s="3" t="s">
        <v>27</v>
      </c>
    </row>
    <row r="10" spans="1:38" ht="12.75" customHeight="1">
      <c r="A10" s="27" t="s">
        <v>18</v>
      </c>
      <c r="B10" s="10"/>
      <c r="C10" s="10"/>
      <c r="D10" s="10"/>
      <c r="E10" s="10">
        <v>2</v>
      </c>
      <c r="F10" s="10">
        <v>1</v>
      </c>
      <c r="G10" s="10">
        <v>3</v>
      </c>
      <c r="H10" s="10"/>
      <c r="I10" s="10"/>
      <c r="J10" s="10"/>
      <c r="K10" s="17"/>
      <c r="L10" s="38"/>
      <c r="M10" s="12"/>
      <c r="N10" s="13"/>
      <c r="O10" s="14">
        <f>G10/F9</f>
        <v>0.75</v>
      </c>
      <c r="P10" s="22">
        <v>6</v>
      </c>
      <c r="Q10" s="23">
        <f t="shared" si="0"/>
        <v>0.8571428571428571</v>
      </c>
      <c r="R10" s="3">
        <f t="shared" si="1"/>
        <v>0.1428571428571429</v>
      </c>
      <c r="S10" s="3"/>
      <c r="T10" s="28" t="s">
        <v>18</v>
      </c>
      <c r="U10" s="3">
        <f>L100</f>
        <v>0.14285714285714285</v>
      </c>
      <c r="AA10" s="24" t="s">
        <v>41</v>
      </c>
      <c r="AB10" s="25">
        <f t="shared" si="2"/>
        <v>0.75</v>
      </c>
      <c r="AC10" s="25">
        <f t="shared" si="3"/>
        <v>1</v>
      </c>
      <c r="AD10" s="25">
        <f t="shared" si="4"/>
        <v>1</v>
      </c>
      <c r="AE10" s="25">
        <f t="shared" si="5"/>
        <v>1</v>
      </c>
      <c r="AF10" s="25">
        <f t="shared" si="6"/>
        <v>1</v>
      </c>
      <c r="AG10" s="3">
        <f t="shared" si="7"/>
        <v>0.5</v>
      </c>
      <c r="AH10" s="3">
        <f t="shared" si="8"/>
        <v>0.5</v>
      </c>
      <c r="AI10" s="3" t="s">
        <v>27</v>
      </c>
    </row>
    <row r="11" spans="1:38" ht="12.75" customHeight="1">
      <c r="A11" s="27" t="s">
        <v>19</v>
      </c>
      <c r="B11" s="10"/>
      <c r="C11" s="10"/>
      <c r="D11" s="10"/>
      <c r="E11" s="10"/>
      <c r="F11" s="10">
        <v>1</v>
      </c>
      <c r="G11" s="10">
        <v>2</v>
      </c>
      <c r="H11" s="10">
        <v>3</v>
      </c>
      <c r="I11" s="10"/>
      <c r="J11" s="10"/>
      <c r="K11" s="17"/>
      <c r="L11" s="38"/>
      <c r="M11" s="12"/>
      <c r="N11" s="13"/>
      <c r="O11" s="14">
        <f>H11/G10</f>
        <v>1</v>
      </c>
      <c r="P11" s="22">
        <v>6</v>
      </c>
      <c r="Q11" s="23">
        <f t="shared" si="0"/>
        <v>1</v>
      </c>
      <c r="R11" s="3">
        <f t="shared" si="1"/>
        <v>0</v>
      </c>
      <c r="S11" s="3"/>
      <c r="T11" s="28" t="s">
        <v>19</v>
      </c>
      <c r="U11" s="3">
        <f>L117</f>
        <v>0.16666666666666666</v>
      </c>
      <c r="AA11" s="27" t="s">
        <v>42</v>
      </c>
      <c r="AB11" s="25">
        <f t="shared" si="2"/>
        <v>1</v>
      </c>
      <c r="AC11" s="25">
        <f t="shared" si="3"/>
        <v>1</v>
      </c>
      <c r="AD11" s="25">
        <f t="shared" si="4"/>
        <v>1</v>
      </c>
      <c r="AE11" s="25">
        <f t="shared" si="5"/>
        <v>1</v>
      </c>
      <c r="AF11" s="25">
        <f t="shared" si="6"/>
        <v>1</v>
      </c>
      <c r="AG11" s="3">
        <f t="shared" si="7"/>
        <v>1</v>
      </c>
      <c r="AH11" s="3" t="s">
        <v>27</v>
      </c>
    </row>
    <row r="12" spans="1:38" ht="12.75" customHeight="1">
      <c r="A12" s="29" t="s">
        <v>20</v>
      </c>
      <c r="B12" s="30"/>
      <c r="C12" s="30"/>
      <c r="D12" s="30"/>
      <c r="E12" s="30"/>
      <c r="F12" s="30"/>
      <c r="G12" s="30"/>
      <c r="H12" s="30"/>
      <c r="I12" s="30">
        <v>3</v>
      </c>
      <c r="J12" s="30"/>
      <c r="K12" s="31"/>
      <c r="L12" s="3"/>
      <c r="M12" s="3"/>
      <c r="N12" s="30"/>
      <c r="O12" s="3">
        <f>I12/H11</f>
        <v>1</v>
      </c>
      <c r="P12" s="22">
        <v>6</v>
      </c>
      <c r="Q12" s="23">
        <f t="shared" si="0"/>
        <v>1</v>
      </c>
      <c r="R12" s="3">
        <f t="shared" si="1"/>
        <v>0</v>
      </c>
      <c r="S12" s="3"/>
      <c r="AA12" s="27" t="s">
        <v>43</v>
      </c>
      <c r="AB12" s="25">
        <f t="shared" si="2"/>
        <v>1</v>
      </c>
      <c r="AC12" s="25">
        <f t="shared" si="3"/>
        <v>1</v>
      </c>
      <c r="AD12" s="25">
        <f t="shared" si="4"/>
        <v>0</v>
      </c>
      <c r="AE12" s="25">
        <f t="shared" si="5"/>
        <v>1</v>
      </c>
      <c r="AF12" s="25">
        <f t="shared" si="6"/>
        <v>0.8571428571428571</v>
      </c>
      <c r="AG12" s="3" t="s">
        <v>27</v>
      </c>
    </row>
    <row r="13" spans="1:38" ht="12.75" customHeight="1">
      <c r="A13" s="29" t="s">
        <v>21</v>
      </c>
      <c r="B13" s="30"/>
      <c r="C13" s="30"/>
      <c r="D13" s="30"/>
      <c r="E13" s="30"/>
      <c r="F13" s="30"/>
      <c r="G13" s="30"/>
      <c r="H13" s="30"/>
      <c r="I13" s="30"/>
      <c r="J13" s="30">
        <v>3</v>
      </c>
      <c r="K13" s="31">
        <v>3</v>
      </c>
      <c r="L13" s="3"/>
      <c r="M13" s="3"/>
      <c r="N13" s="30"/>
      <c r="O13" s="3">
        <f>J13/I12</f>
        <v>1</v>
      </c>
      <c r="P13" s="22">
        <v>6</v>
      </c>
      <c r="Q13" s="23">
        <f t="shared" si="0"/>
        <v>1</v>
      </c>
      <c r="R13" s="3">
        <f t="shared" si="1"/>
        <v>0</v>
      </c>
      <c r="S13" s="3"/>
      <c r="AA13" s="27" t="s">
        <v>44</v>
      </c>
      <c r="AB13" s="25">
        <f t="shared" si="2"/>
        <v>1</v>
      </c>
      <c r="AC13" s="25">
        <f t="shared" si="3"/>
        <v>1</v>
      </c>
      <c r="AD13" s="25">
        <f t="shared" si="4"/>
        <v>1</v>
      </c>
      <c r="AE13" s="25">
        <f t="shared" si="5"/>
        <v>1</v>
      </c>
      <c r="AF13" s="25" t="s">
        <v>27</v>
      </c>
      <c r="AG13" s="3" t="s">
        <v>27</v>
      </c>
    </row>
    <row r="14" spans="1:38" ht="12.75" customHeight="1">
      <c r="A14" s="29" t="s">
        <v>22</v>
      </c>
      <c r="B14" s="30"/>
      <c r="C14" s="30"/>
      <c r="D14" s="30"/>
      <c r="E14" s="30"/>
      <c r="F14" s="30"/>
      <c r="G14" s="30"/>
      <c r="H14" s="30"/>
      <c r="I14" s="30"/>
      <c r="J14" s="30">
        <v>3</v>
      </c>
      <c r="K14" s="31">
        <v>2</v>
      </c>
      <c r="L14" s="3"/>
      <c r="M14" s="3"/>
      <c r="N14" s="30"/>
      <c r="O14" s="3"/>
      <c r="P14" s="22">
        <v>3</v>
      </c>
      <c r="Q14" s="23">
        <f t="shared" si="0"/>
        <v>0.5</v>
      </c>
      <c r="R14" s="3">
        <f t="shared" si="1"/>
        <v>0.5</v>
      </c>
      <c r="S14" s="3"/>
      <c r="AA14" s="29"/>
      <c r="AB14" s="25"/>
      <c r="AC14" s="25"/>
      <c r="AD14" s="25"/>
      <c r="AE14" s="25" t="s">
        <v>27</v>
      </c>
      <c r="AF14" s="25"/>
    </row>
    <row r="15" spans="1:38" ht="12.75" customHeight="1">
      <c r="A15" s="29" t="s">
        <v>23</v>
      </c>
      <c r="B15" s="30"/>
      <c r="C15" s="30"/>
      <c r="D15" s="30"/>
      <c r="E15" s="30"/>
      <c r="F15" s="30"/>
      <c r="G15" s="30"/>
      <c r="H15" s="30"/>
      <c r="I15" s="30"/>
      <c r="J15" s="30">
        <v>1</v>
      </c>
      <c r="K15" s="31">
        <v>1</v>
      </c>
      <c r="L15" s="3"/>
      <c r="M15" s="3"/>
      <c r="N15" s="30"/>
      <c r="O15" s="3"/>
      <c r="P15" s="22"/>
      <c r="Q15" s="23"/>
      <c r="R15" s="3"/>
      <c r="S15" s="3"/>
      <c r="AA15" s="29"/>
      <c r="AB15" s="25"/>
      <c r="AC15" s="25"/>
      <c r="AD15" s="25"/>
      <c r="AE15" s="25"/>
      <c r="AF15" s="25"/>
    </row>
    <row r="16" spans="1:38" ht="12.75" customHeight="1">
      <c r="A16" s="29"/>
      <c r="B16" s="30"/>
      <c r="C16" s="30"/>
      <c r="D16" s="30"/>
      <c r="E16" s="30"/>
      <c r="F16" s="30"/>
      <c r="G16" s="30"/>
      <c r="H16" s="30"/>
      <c r="I16" s="30"/>
      <c r="J16" s="30"/>
      <c r="K16" s="31">
        <f>SUM(K13:K15)</f>
        <v>6</v>
      </c>
      <c r="L16" s="3">
        <f>K13/B5</f>
        <v>0.14285714285714285</v>
      </c>
      <c r="M16" s="3">
        <f>K16/B5</f>
        <v>0.2857142857142857</v>
      </c>
      <c r="N16" s="3">
        <f>M16-L16</f>
        <v>0.14285714285714285</v>
      </c>
      <c r="O16" s="3"/>
      <c r="Q16" s="23"/>
      <c r="R16" s="3"/>
      <c r="S16" s="3"/>
      <c r="AA16" s="29"/>
      <c r="AB16" s="25"/>
      <c r="AC16" s="25"/>
      <c r="AD16" s="25"/>
      <c r="AE16" s="25"/>
      <c r="AF16" s="25"/>
    </row>
    <row r="17" spans="1:38" ht="12.75" customHeight="1">
      <c r="A17" s="34" t="s">
        <v>34</v>
      </c>
      <c r="B17" s="34"/>
      <c r="C17" s="34"/>
      <c r="D17" s="35"/>
      <c r="E17" s="35"/>
      <c r="F17" s="143"/>
      <c r="G17" s="30">
        <f>((K13*9)+(K14*10)+(K15*11))/K16</f>
        <v>9.6666666666666661</v>
      </c>
      <c r="H17" s="30"/>
      <c r="I17" s="30"/>
      <c r="J17" s="30"/>
      <c r="K17" s="31"/>
      <c r="L17" s="3"/>
      <c r="M17" s="3"/>
      <c r="N17" s="30"/>
      <c r="O17" s="3"/>
      <c r="P17" s="26">
        <f>B5+B23</f>
        <v>32</v>
      </c>
      <c r="Q17" s="157">
        <f>K13+K31</f>
        <v>5</v>
      </c>
      <c r="R17" s="3">
        <f>Q17/P17</f>
        <v>0.15625</v>
      </c>
      <c r="S17" s="3"/>
      <c r="AA17" s="29"/>
      <c r="AB17" s="25"/>
      <c r="AC17" s="25"/>
      <c r="AD17" s="25"/>
      <c r="AE17" s="25"/>
      <c r="AF17" s="25"/>
    </row>
    <row r="18" spans="1:38" ht="12.75" customHeight="1">
      <c r="A18" s="29"/>
      <c r="B18" s="30"/>
      <c r="C18" s="30"/>
      <c r="D18" s="30"/>
      <c r="E18" s="30"/>
      <c r="F18" s="30"/>
      <c r="G18" s="30"/>
      <c r="H18" s="30"/>
      <c r="I18" s="30"/>
      <c r="J18" s="30"/>
      <c r="K18" s="31"/>
      <c r="L18" s="3"/>
      <c r="M18" s="3"/>
      <c r="N18" s="30"/>
      <c r="O18" s="3"/>
      <c r="Q18" s="23"/>
      <c r="R18" s="3"/>
      <c r="S18" s="3"/>
      <c r="AA18" s="29"/>
      <c r="AB18" s="25"/>
      <c r="AC18" s="25"/>
      <c r="AD18" s="25"/>
      <c r="AE18" s="25"/>
      <c r="AF18" s="25"/>
    </row>
    <row r="19" spans="1:38" ht="12.75" customHeight="1">
      <c r="K19" s="30"/>
      <c r="L19" s="3"/>
      <c r="M19" s="3"/>
      <c r="O19" s="3"/>
    </row>
    <row r="20" spans="1:38" ht="12.75" customHeight="1">
      <c r="A20" s="40" t="s">
        <v>63</v>
      </c>
      <c r="L20" s="3"/>
      <c r="M20" s="3"/>
      <c r="O20" s="3"/>
    </row>
    <row r="21" spans="1:38" ht="25.5" customHeight="1">
      <c r="B21" s="299" t="s">
        <v>2</v>
      </c>
      <c r="C21" s="297"/>
      <c r="D21" s="297"/>
      <c r="E21" s="297"/>
      <c r="F21" s="297"/>
      <c r="G21" s="297"/>
      <c r="H21" s="297"/>
      <c r="I21" s="297"/>
      <c r="J21" s="297"/>
      <c r="L21" s="4" t="s">
        <v>3</v>
      </c>
      <c r="M21" s="4" t="s">
        <v>4</v>
      </c>
      <c r="N21" s="5" t="s">
        <v>5</v>
      </c>
      <c r="O21" s="4" t="s">
        <v>6</v>
      </c>
      <c r="P21" s="6" t="s">
        <v>7</v>
      </c>
      <c r="Q21" s="6" t="s">
        <v>8</v>
      </c>
      <c r="R21" s="7" t="s">
        <v>9</v>
      </c>
      <c r="S21" s="7"/>
    </row>
    <row r="22" spans="1:38" ht="12.75" customHeight="1">
      <c r="A22" s="9" t="s">
        <v>10</v>
      </c>
      <c r="B22" s="10">
        <v>1</v>
      </c>
      <c r="C22" s="10">
        <v>2</v>
      </c>
      <c r="D22" s="10">
        <v>3</v>
      </c>
      <c r="E22" s="10">
        <v>4</v>
      </c>
      <c r="F22" s="10">
        <v>5</v>
      </c>
      <c r="G22" s="10">
        <v>6</v>
      </c>
      <c r="H22" s="10">
        <v>7</v>
      </c>
      <c r="I22" s="10">
        <v>8</v>
      </c>
      <c r="J22" s="10">
        <v>9</v>
      </c>
      <c r="K22" s="11" t="s">
        <v>11</v>
      </c>
      <c r="L22" s="38"/>
      <c r="M22" s="12"/>
      <c r="N22" s="13"/>
      <c r="O22" s="14"/>
      <c r="P22" s="15"/>
      <c r="Q22" s="15"/>
      <c r="R22" s="3"/>
      <c r="S22" s="3"/>
    </row>
    <row r="23" spans="1:38" ht="12.75" customHeight="1">
      <c r="A23" s="27" t="s">
        <v>14</v>
      </c>
      <c r="B23" s="10">
        <v>11</v>
      </c>
      <c r="C23" s="10"/>
      <c r="D23" s="10"/>
      <c r="E23" s="10"/>
      <c r="F23" s="10"/>
      <c r="G23" s="10"/>
      <c r="H23" s="10"/>
      <c r="I23" s="10"/>
      <c r="J23" s="10"/>
      <c r="K23" s="17"/>
      <c r="L23" s="38"/>
      <c r="M23" s="12"/>
      <c r="N23" s="13"/>
      <c r="O23" s="14"/>
      <c r="P23" s="18">
        <f>B23</f>
        <v>11</v>
      </c>
      <c r="Q23" s="15"/>
      <c r="R23" s="3"/>
      <c r="S23" s="3"/>
    </row>
    <row r="24" spans="1:38" ht="12.75" customHeight="1">
      <c r="A24" s="27" t="s">
        <v>15</v>
      </c>
      <c r="B24" s="10"/>
      <c r="C24" s="10">
        <v>4</v>
      </c>
      <c r="D24" s="10"/>
      <c r="E24" s="10"/>
      <c r="F24" s="10"/>
      <c r="G24" s="10"/>
      <c r="H24" s="10"/>
      <c r="I24" s="10"/>
      <c r="J24" s="10"/>
      <c r="K24" s="17"/>
      <c r="L24" s="38"/>
      <c r="M24" s="12"/>
      <c r="N24" s="13"/>
      <c r="O24" s="14">
        <f>C24/B23</f>
        <v>0.36363636363636365</v>
      </c>
      <c r="P24" s="22">
        <v>4</v>
      </c>
      <c r="Q24" s="23">
        <f t="shared" ref="Q24:Q31" si="12">P24/P23</f>
        <v>0.36363636363636365</v>
      </c>
      <c r="R24" s="3">
        <f t="shared" ref="R24:R31" si="13">100%-Q24</f>
        <v>0.63636363636363635</v>
      </c>
      <c r="S24" s="3"/>
      <c r="T24" s="2" t="s">
        <v>4</v>
      </c>
    </row>
    <row r="25" spans="1:38" ht="12.75" customHeight="1">
      <c r="A25" s="27" t="s">
        <v>16</v>
      </c>
      <c r="B25" s="10"/>
      <c r="C25" s="10"/>
      <c r="D25" s="10">
        <v>4</v>
      </c>
      <c r="E25" s="10"/>
      <c r="F25" s="10"/>
      <c r="G25" s="10"/>
      <c r="H25" s="10"/>
      <c r="I25" s="10"/>
      <c r="J25" s="10"/>
      <c r="K25" s="17"/>
      <c r="L25" s="38"/>
      <c r="M25" s="12"/>
      <c r="N25" s="13"/>
      <c r="O25" s="14">
        <f>D25/C24</f>
        <v>1</v>
      </c>
      <c r="P25" s="22">
        <v>5</v>
      </c>
      <c r="Q25" s="23">
        <f t="shared" si="12"/>
        <v>1.25</v>
      </c>
      <c r="R25" s="3">
        <f t="shared" si="13"/>
        <v>-0.25</v>
      </c>
      <c r="S25" s="3"/>
      <c r="T25" s="28">
        <v>9902</v>
      </c>
      <c r="U25" s="3">
        <f>M16</f>
        <v>0.2857142857142857</v>
      </c>
    </row>
    <row r="26" spans="1:38" ht="12.75" customHeight="1">
      <c r="A26" s="27" t="s">
        <v>17</v>
      </c>
      <c r="B26" s="10"/>
      <c r="C26" s="10"/>
      <c r="D26" s="10"/>
      <c r="E26" s="10">
        <v>3</v>
      </c>
      <c r="F26" s="10"/>
      <c r="G26" s="10"/>
      <c r="H26" s="10"/>
      <c r="I26" s="10"/>
      <c r="J26" s="10"/>
      <c r="K26" s="17"/>
      <c r="L26" s="38"/>
      <c r="M26" s="12"/>
      <c r="N26" s="13"/>
      <c r="O26" s="14">
        <f>E26/D25</f>
        <v>0.75</v>
      </c>
      <c r="P26" s="22">
        <v>3</v>
      </c>
      <c r="Q26" s="23">
        <f t="shared" si="12"/>
        <v>0.6</v>
      </c>
      <c r="R26" s="3">
        <f t="shared" si="13"/>
        <v>0.4</v>
      </c>
      <c r="S26" s="3"/>
      <c r="T26" s="28" t="s">
        <v>14</v>
      </c>
      <c r="U26" s="3">
        <f>M33</f>
        <v>0.27272727272727271</v>
      </c>
      <c r="AA26" s="2"/>
      <c r="AB26" s="8" t="s">
        <v>35</v>
      </c>
      <c r="AC26" s="8"/>
      <c r="AD26" s="8"/>
      <c r="AE26" s="8"/>
      <c r="AF26" s="8"/>
      <c r="AG26" s="8"/>
      <c r="AH26" s="8"/>
      <c r="AI26" s="8"/>
      <c r="AJ26" s="8"/>
      <c r="AK26" s="8"/>
    </row>
    <row r="27" spans="1:38" ht="12.75" customHeight="1">
      <c r="A27" s="27" t="s">
        <v>18</v>
      </c>
      <c r="B27" s="10"/>
      <c r="C27" s="10"/>
      <c r="D27" s="10"/>
      <c r="E27" s="10">
        <v>1</v>
      </c>
      <c r="F27" s="10">
        <v>2</v>
      </c>
      <c r="G27" s="10"/>
      <c r="H27" s="10"/>
      <c r="I27" s="10"/>
      <c r="J27" s="10"/>
      <c r="K27" s="17"/>
      <c r="L27" s="38"/>
      <c r="M27" s="12"/>
      <c r="N27" s="13"/>
      <c r="O27" s="14">
        <f>F27/E26</f>
        <v>0.66666666666666663</v>
      </c>
      <c r="P27" s="22">
        <v>3</v>
      </c>
      <c r="Q27" s="23">
        <f t="shared" si="12"/>
        <v>1</v>
      </c>
      <c r="R27" s="3">
        <f t="shared" si="13"/>
        <v>0</v>
      </c>
      <c r="S27" s="3"/>
      <c r="T27" s="28" t="s">
        <v>15</v>
      </c>
      <c r="U27" s="3">
        <f>M51</f>
        <v>0.2857142857142857</v>
      </c>
      <c r="AB27" s="300" t="s">
        <v>12</v>
      </c>
      <c r="AC27" s="297"/>
      <c r="AD27" s="297"/>
      <c r="AE27" s="297"/>
      <c r="AF27" s="297"/>
      <c r="AG27" s="297"/>
      <c r="AH27" s="297"/>
      <c r="AI27" s="297"/>
      <c r="AJ27" s="297"/>
      <c r="AK27" s="297"/>
    </row>
    <row r="28" spans="1:38" ht="12.75" customHeight="1">
      <c r="A28" s="27" t="s">
        <v>19</v>
      </c>
      <c r="B28" s="10"/>
      <c r="C28" s="10"/>
      <c r="D28" s="10"/>
      <c r="E28" s="10"/>
      <c r="F28" s="10">
        <v>1</v>
      </c>
      <c r="G28" s="10">
        <v>2</v>
      </c>
      <c r="H28" s="10"/>
      <c r="I28" s="10"/>
      <c r="J28" s="10"/>
      <c r="K28" s="17"/>
      <c r="L28" s="38"/>
      <c r="M28" s="12"/>
      <c r="N28" s="13"/>
      <c r="O28" s="14">
        <f>G28/F27</f>
        <v>1</v>
      </c>
      <c r="P28" s="22">
        <v>3</v>
      </c>
      <c r="Q28" s="23">
        <f t="shared" si="12"/>
        <v>1</v>
      </c>
      <c r="R28" s="3">
        <f t="shared" si="13"/>
        <v>0</v>
      </c>
      <c r="S28" s="3"/>
      <c r="T28" s="28" t="s">
        <v>16</v>
      </c>
      <c r="U28" s="3">
        <f>M66</f>
        <v>0.16666666666666666</v>
      </c>
      <c r="AA28" s="19" t="s">
        <v>13</v>
      </c>
      <c r="AB28" s="20">
        <v>9902</v>
      </c>
      <c r="AC28" s="21" t="s">
        <v>14</v>
      </c>
      <c r="AD28" s="21" t="s">
        <v>15</v>
      </c>
      <c r="AE28" s="21" t="s">
        <v>16</v>
      </c>
      <c r="AF28" s="21" t="s">
        <v>17</v>
      </c>
      <c r="AG28" s="21" t="s">
        <v>18</v>
      </c>
      <c r="AH28" s="21" t="s">
        <v>19</v>
      </c>
      <c r="AI28" s="21" t="s">
        <v>20</v>
      </c>
      <c r="AJ28" s="21" t="s">
        <v>21</v>
      </c>
      <c r="AK28" s="21" t="s">
        <v>22</v>
      </c>
      <c r="AL28" s="21" t="s">
        <v>23</v>
      </c>
    </row>
    <row r="29" spans="1:38" ht="12.75" customHeight="1">
      <c r="A29" s="29" t="s">
        <v>20</v>
      </c>
      <c r="B29" s="30"/>
      <c r="C29" s="30"/>
      <c r="D29" s="30"/>
      <c r="E29" s="30"/>
      <c r="F29" s="30"/>
      <c r="G29" s="30"/>
      <c r="H29" s="30">
        <v>2</v>
      </c>
      <c r="I29" s="30"/>
      <c r="J29" s="30"/>
      <c r="K29" s="31"/>
      <c r="L29" s="3"/>
      <c r="M29" s="3"/>
      <c r="N29" s="30"/>
      <c r="O29" s="3">
        <f>H29/G28</f>
        <v>1</v>
      </c>
      <c r="P29" s="22">
        <v>3</v>
      </c>
      <c r="Q29" s="23">
        <f t="shared" si="12"/>
        <v>1</v>
      </c>
      <c r="R29" s="3">
        <f t="shared" si="13"/>
        <v>0</v>
      </c>
      <c r="S29" s="3"/>
      <c r="T29" s="28" t="s">
        <v>17</v>
      </c>
      <c r="U29" s="3">
        <f>M81</f>
        <v>0.5</v>
      </c>
      <c r="AA29" s="24" t="s">
        <v>37</v>
      </c>
      <c r="AB29" s="23">
        <f t="shared" ref="AB29:AB36" si="14">Q6</f>
        <v>0.33333333333333331</v>
      </c>
      <c r="AC29" s="23">
        <f t="shared" ref="AC29:AC36" si="15">Q24</f>
        <v>0.36363636363636365</v>
      </c>
      <c r="AD29" s="23">
        <f t="shared" ref="AD29:AD36" si="16">Q40</f>
        <v>0.5714285714285714</v>
      </c>
      <c r="AE29" s="23">
        <f t="shared" ref="AE29:AE36" si="17">Q56</f>
        <v>0.66666666666666663</v>
      </c>
      <c r="AF29" s="23">
        <f t="shared" ref="AF29:AF35" si="18">Q71</f>
        <v>0.77777777777777779</v>
      </c>
      <c r="AG29" s="23">
        <f t="shared" ref="AG29:AG34" si="19">Q86</f>
        <v>0.42857142857142855</v>
      </c>
      <c r="AH29" s="23">
        <f t="shared" ref="AH29:AH33" si="20">Q105</f>
        <v>0.61111111111111116</v>
      </c>
      <c r="AI29" s="23">
        <f t="shared" ref="AI29:AI32" si="21">Q122</f>
        <v>1</v>
      </c>
      <c r="AJ29" s="23">
        <f t="shared" ref="AJ29:AJ31" si="22">Q138</f>
        <v>0.625</v>
      </c>
      <c r="AK29" s="23">
        <f t="shared" ref="AK29:AK30" si="23">Q154</f>
        <v>0.63636363636363635</v>
      </c>
      <c r="AL29" s="23">
        <f>Q171</f>
        <v>0.8</v>
      </c>
    </row>
    <row r="30" spans="1:38" ht="12.75" customHeight="1">
      <c r="A30" s="29" t="s">
        <v>21</v>
      </c>
      <c r="B30" s="30"/>
      <c r="C30" s="30"/>
      <c r="D30" s="30"/>
      <c r="E30" s="30"/>
      <c r="F30" s="30"/>
      <c r="G30" s="30"/>
      <c r="H30" s="30"/>
      <c r="I30" s="30">
        <v>2</v>
      </c>
      <c r="J30" s="30"/>
      <c r="K30" s="31"/>
      <c r="L30" s="3"/>
      <c r="M30" s="3"/>
      <c r="N30" s="30"/>
      <c r="O30" s="3">
        <f>I30/H29</f>
        <v>1</v>
      </c>
      <c r="P30" s="22">
        <v>3</v>
      </c>
      <c r="Q30" s="23">
        <f t="shared" si="12"/>
        <v>1</v>
      </c>
      <c r="R30" s="3">
        <f t="shared" si="13"/>
        <v>0</v>
      </c>
      <c r="S30" s="3"/>
      <c r="T30" s="28" t="s">
        <v>18</v>
      </c>
      <c r="U30" s="3">
        <f>M100</f>
        <v>0.42857142857142855</v>
      </c>
      <c r="AA30" s="24" t="s">
        <v>38</v>
      </c>
      <c r="AB30" s="23">
        <f t="shared" si="14"/>
        <v>1</v>
      </c>
      <c r="AC30" s="23">
        <f t="shared" si="15"/>
        <v>1.25</v>
      </c>
      <c r="AD30" s="23">
        <f t="shared" si="16"/>
        <v>1</v>
      </c>
      <c r="AE30" s="23">
        <f t="shared" si="17"/>
        <v>1</v>
      </c>
      <c r="AF30" s="23">
        <f t="shared" si="18"/>
        <v>0.9285714285714286</v>
      </c>
      <c r="AG30" s="23">
        <f t="shared" si="19"/>
        <v>1</v>
      </c>
      <c r="AH30" s="23">
        <f t="shared" si="20"/>
        <v>0.90909090909090906</v>
      </c>
      <c r="AI30" s="23">
        <f t="shared" si="21"/>
        <v>1</v>
      </c>
      <c r="AJ30" s="23">
        <f t="shared" si="22"/>
        <v>1</v>
      </c>
      <c r="AK30" s="23">
        <f t="shared" si="23"/>
        <v>1</v>
      </c>
    </row>
    <row r="31" spans="1:38" ht="12.75" customHeight="1">
      <c r="A31" s="29" t="s">
        <v>22</v>
      </c>
      <c r="B31" s="30"/>
      <c r="C31" s="30"/>
      <c r="D31" s="30"/>
      <c r="E31" s="30"/>
      <c r="F31" s="30"/>
      <c r="G31" s="30"/>
      <c r="H31" s="30"/>
      <c r="I31" s="30"/>
      <c r="J31" s="30">
        <v>2</v>
      </c>
      <c r="K31" s="31">
        <v>2</v>
      </c>
      <c r="L31" s="3"/>
      <c r="M31" s="3"/>
      <c r="N31" s="30"/>
      <c r="O31" s="3">
        <f>J31/I30</f>
        <v>1</v>
      </c>
      <c r="P31" s="22">
        <v>3</v>
      </c>
      <c r="Q31" s="23">
        <f t="shared" si="12"/>
        <v>1</v>
      </c>
      <c r="R31" s="3">
        <f t="shared" si="13"/>
        <v>0</v>
      </c>
      <c r="S31" s="3"/>
      <c r="T31" s="28" t="s">
        <v>19</v>
      </c>
      <c r="U31" s="3">
        <f>M117</f>
        <v>0.27777777777777779</v>
      </c>
      <c r="AA31" s="24" t="s">
        <v>39</v>
      </c>
      <c r="AB31" s="23">
        <f t="shared" si="14"/>
        <v>1</v>
      </c>
      <c r="AC31" s="23">
        <f t="shared" si="15"/>
        <v>0.6</v>
      </c>
      <c r="AD31" s="23">
        <f t="shared" si="16"/>
        <v>0.875</v>
      </c>
      <c r="AE31" s="23">
        <f t="shared" si="17"/>
        <v>0.25</v>
      </c>
      <c r="AF31" s="23">
        <f t="shared" si="18"/>
        <v>0.84615384615384615</v>
      </c>
      <c r="AG31" s="23">
        <f t="shared" si="19"/>
        <v>1.3333333333333333</v>
      </c>
      <c r="AH31" s="23">
        <f t="shared" si="20"/>
        <v>0.7</v>
      </c>
      <c r="AI31" s="23">
        <f t="shared" si="21"/>
        <v>0.88888888888888884</v>
      </c>
      <c r="AJ31" s="23">
        <f t="shared" si="22"/>
        <v>1</v>
      </c>
      <c r="AK31" s="23" t="s">
        <v>27</v>
      </c>
    </row>
    <row r="32" spans="1:38" ht="12.75" customHeight="1">
      <c r="A32" s="29" t="s">
        <v>23</v>
      </c>
      <c r="B32" s="30"/>
      <c r="C32" s="30"/>
      <c r="D32" s="30"/>
      <c r="E32" s="30"/>
      <c r="F32" s="30"/>
      <c r="G32" s="30"/>
      <c r="H32" s="30"/>
      <c r="I32" s="30"/>
      <c r="J32" s="30">
        <v>1</v>
      </c>
      <c r="K32" s="31">
        <v>1</v>
      </c>
      <c r="L32" s="3"/>
      <c r="M32" s="3"/>
      <c r="N32" s="30"/>
      <c r="O32" s="3"/>
      <c r="P32" s="22">
        <v>1</v>
      </c>
      <c r="Q32" s="23"/>
      <c r="R32" s="3"/>
      <c r="S32" s="3"/>
      <c r="AA32" s="24" t="s">
        <v>40</v>
      </c>
      <c r="AB32" s="23">
        <f t="shared" si="14"/>
        <v>1</v>
      </c>
      <c r="AC32" s="23">
        <f t="shared" si="15"/>
        <v>1</v>
      </c>
      <c r="AD32" s="23">
        <f t="shared" si="16"/>
        <v>1</v>
      </c>
      <c r="AE32" s="23">
        <f t="shared" si="17"/>
        <v>1</v>
      </c>
      <c r="AF32" s="23">
        <f t="shared" si="18"/>
        <v>0.90909090909090906</v>
      </c>
      <c r="AG32" s="23">
        <f t="shared" si="19"/>
        <v>1</v>
      </c>
      <c r="AH32" s="23">
        <f t="shared" si="20"/>
        <v>0.8571428571428571</v>
      </c>
      <c r="AI32" s="23">
        <f t="shared" si="21"/>
        <v>1</v>
      </c>
      <c r="AJ32" s="23" t="s">
        <v>27</v>
      </c>
      <c r="AK32" s="23" t="s">
        <v>27</v>
      </c>
    </row>
    <row r="33" spans="1:37" ht="12.75" customHeight="1">
      <c r="K33" s="30">
        <f>SUM(K31:K32)</f>
        <v>3</v>
      </c>
      <c r="L33" s="3">
        <f>K31/B23</f>
        <v>0.18181818181818182</v>
      </c>
      <c r="M33" s="3">
        <f>K33/B23</f>
        <v>0.27272727272727271</v>
      </c>
      <c r="N33" s="3">
        <f>M33-L33</f>
        <v>9.0909090909090884E-2</v>
      </c>
      <c r="O33" s="3"/>
      <c r="AA33" s="24" t="s">
        <v>41</v>
      </c>
      <c r="AB33" s="23">
        <f t="shared" si="14"/>
        <v>0.8571428571428571</v>
      </c>
      <c r="AC33" s="23">
        <f t="shared" si="15"/>
        <v>1</v>
      </c>
      <c r="AD33" s="23">
        <f t="shared" si="16"/>
        <v>0.8571428571428571</v>
      </c>
      <c r="AE33" s="23">
        <f t="shared" si="17"/>
        <v>1</v>
      </c>
      <c r="AF33" s="23">
        <f t="shared" si="18"/>
        <v>0.9</v>
      </c>
      <c r="AG33" s="23">
        <f t="shared" si="19"/>
        <v>1</v>
      </c>
      <c r="AH33" s="23">
        <f t="shared" si="20"/>
        <v>0.83333333333333337</v>
      </c>
      <c r="AI33" s="23" t="s">
        <v>27</v>
      </c>
      <c r="AJ33" s="23" t="s">
        <v>27</v>
      </c>
      <c r="AK33" s="23" t="s">
        <v>27</v>
      </c>
    </row>
    <row r="34" spans="1:37" ht="12.75" customHeight="1">
      <c r="A34" s="34" t="s">
        <v>34</v>
      </c>
      <c r="B34" s="34"/>
      <c r="C34" s="34"/>
      <c r="D34" s="35"/>
      <c r="E34" s="35"/>
      <c r="F34" s="143"/>
      <c r="G34" s="30">
        <f>((K31*9)+(K32*10))/K33</f>
        <v>9.3333333333333339</v>
      </c>
      <c r="K34" s="30"/>
      <c r="L34" s="3"/>
      <c r="M34" s="3"/>
      <c r="N34" s="3"/>
      <c r="O34" s="3"/>
      <c r="AA34" s="27" t="s">
        <v>42</v>
      </c>
      <c r="AB34" s="23">
        <f t="shared" si="14"/>
        <v>1</v>
      </c>
      <c r="AC34" s="23">
        <f t="shared" si="15"/>
        <v>1</v>
      </c>
      <c r="AD34" s="23">
        <f t="shared" si="16"/>
        <v>1</v>
      </c>
      <c r="AE34" s="23">
        <f t="shared" si="17"/>
        <v>1</v>
      </c>
      <c r="AF34" s="23">
        <f t="shared" si="18"/>
        <v>1</v>
      </c>
      <c r="AG34" s="23">
        <f t="shared" si="19"/>
        <v>1</v>
      </c>
      <c r="AH34" s="23" t="s">
        <v>27</v>
      </c>
      <c r="AI34" s="23" t="s">
        <v>27</v>
      </c>
      <c r="AJ34" s="23" t="s">
        <v>27</v>
      </c>
      <c r="AK34" s="23" t="s">
        <v>27</v>
      </c>
    </row>
    <row r="35" spans="1:37" ht="12.75" customHeight="1">
      <c r="K35" s="30"/>
      <c r="L35" s="3"/>
      <c r="M35" s="3"/>
      <c r="N35" s="3"/>
      <c r="O35" s="3"/>
      <c r="AA35" s="27" t="s">
        <v>43</v>
      </c>
      <c r="AB35" s="23">
        <f t="shared" si="14"/>
        <v>1</v>
      </c>
      <c r="AC35" s="23">
        <f t="shared" si="15"/>
        <v>1</v>
      </c>
      <c r="AD35" s="23">
        <f t="shared" si="16"/>
        <v>0.66666666666666663</v>
      </c>
      <c r="AE35" s="23">
        <f t="shared" si="17"/>
        <v>1</v>
      </c>
      <c r="AF35" s="23">
        <f t="shared" si="18"/>
        <v>1</v>
      </c>
      <c r="AG35" s="23" t="s">
        <v>27</v>
      </c>
      <c r="AH35" s="23" t="s">
        <v>27</v>
      </c>
      <c r="AI35" s="23" t="s">
        <v>27</v>
      </c>
      <c r="AJ35" s="23" t="s">
        <v>27</v>
      </c>
      <c r="AK35" s="23" t="s">
        <v>27</v>
      </c>
    </row>
    <row r="36" spans="1:37" ht="12.75" customHeight="1">
      <c r="A36" s="40" t="s">
        <v>64</v>
      </c>
      <c r="L36" s="3"/>
      <c r="M36" s="3"/>
      <c r="O36" s="3"/>
      <c r="AA36" s="27" t="s">
        <v>44</v>
      </c>
      <c r="AB36" s="23">
        <f t="shared" si="14"/>
        <v>1</v>
      </c>
      <c r="AC36" s="23">
        <f t="shared" si="15"/>
        <v>1</v>
      </c>
      <c r="AD36" s="23">
        <f t="shared" si="16"/>
        <v>1</v>
      </c>
      <c r="AE36" s="23">
        <f t="shared" si="17"/>
        <v>1</v>
      </c>
      <c r="AF36" s="23" t="s">
        <v>27</v>
      </c>
      <c r="AG36" s="23" t="s">
        <v>27</v>
      </c>
      <c r="AH36" s="23" t="s">
        <v>27</v>
      </c>
      <c r="AI36" s="23" t="s">
        <v>27</v>
      </c>
      <c r="AJ36" s="23" t="s">
        <v>27</v>
      </c>
      <c r="AK36" s="23" t="s">
        <v>27</v>
      </c>
    </row>
    <row r="37" spans="1:37" ht="25.5" customHeight="1">
      <c r="B37" s="299" t="s">
        <v>2</v>
      </c>
      <c r="C37" s="297"/>
      <c r="D37" s="297"/>
      <c r="E37" s="297"/>
      <c r="F37" s="297"/>
      <c r="G37" s="297"/>
      <c r="H37" s="297"/>
      <c r="I37" s="297"/>
      <c r="J37" s="297"/>
      <c r="L37" s="4" t="s">
        <v>3</v>
      </c>
      <c r="M37" s="4" t="s">
        <v>4</v>
      </c>
      <c r="N37" s="5" t="s">
        <v>5</v>
      </c>
      <c r="O37" s="4" t="s">
        <v>6</v>
      </c>
      <c r="P37" s="6" t="s">
        <v>7</v>
      </c>
      <c r="Q37" s="6" t="s">
        <v>8</v>
      </c>
      <c r="R37" s="7" t="s">
        <v>9</v>
      </c>
      <c r="S37" s="7"/>
    </row>
    <row r="38" spans="1:37" ht="12.75" customHeight="1">
      <c r="A38" s="9" t="s">
        <v>10</v>
      </c>
      <c r="B38" s="10">
        <v>1</v>
      </c>
      <c r="C38" s="10">
        <v>2</v>
      </c>
      <c r="D38" s="10">
        <v>3</v>
      </c>
      <c r="E38" s="10">
        <v>4</v>
      </c>
      <c r="F38" s="10">
        <v>5</v>
      </c>
      <c r="G38" s="10">
        <v>6</v>
      </c>
      <c r="H38" s="10">
        <v>7</v>
      </c>
      <c r="I38" s="10">
        <v>8</v>
      </c>
      <c r="J38" s="10">
        <v>9</v>
      </c>
      <c r="K38" s="11" t="s">
        <v>11</v>
      </c>
      <c r="L38" s="38"/>
      <c r="M38" s="12"/>
      <c r="N38" s="13"/>
      <c r="O38" s="14"/>
      <c r="P38" s="15"/>
      <c r="Q38" s="15"/>
      <c r="R38" s="3"/>
      <c r="S38" s="3"/>
    </row>
    <row r="39" spans="1:37" ht="12.75" customHeight="1">
      <c r="A39" s="27" t="s">
        <v>15</v>
      </c>
      <c r="B39" s="10">
        <v>14</v>
      </c>
      <c r="C39" s="10"/>
      <c r="D39" s="10"/>
      <c r="E39" s="10"/>
      <c r="F39" s="10"/>
      <c r="G39" s="10"/>
      <c r="H39" s="10"/>
      <c r="I39" s="10"/>
      <c r="J39" s="10"/>
      <c r="K39" s="17"/>
      <c r="L39" s="38"/>
      <c r="M39" s="12"/>
      <c r="N39" s="13"/>
      <c r="O39" s="14"/>
      <c r="P39" s="18">
        <f>B39</f>
        <v>14</v>
      </c>
      <c r="Q39" s="15"/>
      <c r="R39" s="3"/>
      <c r="S39" s="3"/>
    </row>
    <row r="40" spans="1:37" ht="12.75" customHeight="1">
      <c r="A40" s="27" t="s">
        <v>16</v>
      </c>
      <c r="B40" s="10"/>
      <c r="C40" s="10">
        <v>8</v>
      </c>
      <c r="D40" s="10"/>
      <c r="E40" s="10"/>
      <c r="F40" s="10"/>
      <c r="G40" s="10"/>
      <c r="H40" s="10"/>
      <c r="I40" s="10"/>
      <c r="J40" s="10"/>
      <c r="K40" s="17"/>
      <c r="L40" s="38"/>
      <c r="M40" s="12"/>
      <c r="N40" s="13"/>
      <c r="O40" s="14">
        <f>C40/B39</f>
        <v>0.5714285714285714</v>
      </c>
      <c r="P40" s="22">
        <v>8</v>
      </c>
      <c r="Q40" s="23">
        <f t="shared" ref="Q40:Q48" si="24">P40/P39</f>
        <v>0.5714285714285714</v>
      </c>
      <c r="R40" s="3">
        <f t="shared" ref="R40:R48" si="25">100%-Q40</f>
        <v>0.4285714285714286</v>
      </c>
      <c r="S40" s="3"/>
    </row>
    <row r="41" spans="1:37" ht="12.75" customHeight="1">
      <c r="A41" s="27" t="s">
        <v>17</v>
      </c>
      <c r="B41" s="10"/>
      <c r="C41" s="10">
        <v>6</v>
      </c>
      <c r="D41" s="10">
        <v>2</v>
      </c>
      <c r="E41" s="10"/>
      <c r="F41" s="10"/>
      <c r="G41" s="10"/>
      <c r="H41" s="10"/>
      <c r="I41" s="10"/>
      <c r="J41" s="10"/>
      <c r="K41" s="17"/>
      <c r="L41" s="38"/>
      <c r="M41" s="12"/>
      <c r="N41" s="13"/>
      <c r="O41" s="14">
        <f>D41/C40</f>
        <v>0.25</v>
      </c>
      <c r="P41" s="22">
        <v>8</v>
      </c>
      <c r="Q41" s="23">
        <f t="shared" si="24"/>
        <v>1</v>
      </c>
      <c r="R41" s="3">
        <f t="shared" si="25"/>
        <v>0</v>
      </c>
      <c r="S41" s="3"/>
    </row>
    <row r="42" spans="1:37" ht="12.75" customHeight="1">
      <c r="A42" s="27" t="s">
        <v>18</v>
      </c>
      <c r="B42" s="10"/>
      <c r="C42" s="10">
        <v>2</v>
      </c>
      <c r="D42" s="10">
        <v>3</v>
      </c>
      <c r="E42" s="10">
        <v>2</v>
      </c>
      <c r="F42" s="10"/>
      <c r="G42" s="10"/>
      <c r="H42" s="10"/>
      <c r="I42" s="10"/>
      <c r="J42" s="10"/>
      <c r="K42" s="17"/>
      <c r="L42" s="38"/>
      <c r="M42" s="12"/>
      <c r="N42" s="13"/>
      <c r="O42" s="14">
        <f>E42/D41</f>
        <v>1</v>
      </c>
      <c r="P42" s="22">
        <v>7</v>
      </c>
      <c r="Q42" s="23">
        <f t="shared" si="24"/>
        <v>0.875</v>
      </c>
      <c r="R42" s="3">
        <f t="shared" si="25"/>
        <v>0.125</v>
      </c>
      <c r="S42" s="3"/>
    </row>
    <row r="43" spans="1:37" ht="12.75" customHeight="1">
      <c r="A43" s="27" t="s">
        <v>19</v>
      </c>
      <c r="B43" s="10"/>
      <c r="C43" s="10"/>
      <c r="D43" s="10">
        <v>1</v>
      </c>
      <c r="E43" s="10">
        <v>4</v>
      </c>
      <c r="F43" s="10">
        <v>2</v>
      </c>
      <c r="G43" s="10"/>
      <c r="H43" s="10"/>
      <c r="I43" s="10"/>
      <c r="J43" s="10"/>
      <c r="K43" s="17"/>
      <c r="L43" s="38"/>
      <c r="M43" s="12"/>
      <c r="N43" s="13"/>
      <c r="O43" s="14">
        <f>F43/E42</f>
        <v>1</v>
      </c>
      <c r="P43" s="22">
        <v>7</v>
      </c>
      <c r="Q43" s="23">
        <f t="shared" si="24"/>
        <v>1</v>
      </c>
      <c r="R43" s="3">
        <f t="shared" si="25"/>
        <v>0</v>
      </c>
      <c r="S43" s="3"/>
      <c r="T43" s="312" t="s">
        <v>5</v>
      </c>
      <c r="U43" s="297"/>
    </row>
    <row r="44" spans="1:37" ht="12.75" customHeight="1">
      <c r="A44" s="29" t="s">
        <v>20</v>
      </c>
      <c r="B44" s="30"/>
      <c r="C44" s="30"/>
      <c r="D44" s="30"/>
      <c r="E44" s="30"/>
      <c r="F44" s="30"/>
      <c r="G44" s="30">
        <v>2</v>
      </c>
      <c r="H44" s="30"/>
      <c r="I44" s="30"/>
      <c r="J44" s="30"/>
      <c r="K44" s="31"/>
      <c r="L44" s="3"/>
      <c r="M44" s="3"/>
      <c r="N44" s="30"/>
      <c r="O44" s="3">
        <f>G44/F43</f>
        <v>1</v>
      </c>
      <c r="P44" s="22">
        <v>6</v>
      </c>
      <c r="Q44" s="23">
        <f t="shared" si="24"/>
        <v>0.8571428571428571</v>
      </c>
      <c r="R44" s="3">
        <f t="shared" si="25"/>
        <v>0.1428571428571429</v>
      </c>
      <c r="S44" s="3"/>
      <c r="T44" s="28">
        <v>9902</v>
      </c>
      <c r="U44" s="3">
        <f>N16</f>
        <v>0.14285714285714285</v>
      </c>
    </row>
    <row r="45" spans="1:37" ht="12.75" customHeight="1">
      <c r="A45" s="29" t="s">
        <v>21</v>
      </c>
      <c r="B45" s="30"/>
      <c r="C45" s="30"/>
      <c r="D45" s="30"/>
      <c r="E45" s="30"/>
      <c r="F45" s="30"/>
      <c r="G45" s="30"/>
      <c r="H45" s="30">
        <v>2</v>
      </c>
      <c r="I45" s="30"/>
      <c r="J45" s="30"/>
      <c r="K45" s="31"/>
      <c r="L45" s="3"/>
      <c r="M45" s="3"/>
      <c r="N45" s="30"/>
      <c r="O45" s="3">
        <f>H45/G44</f>
        <v>1</v>
      </c>
      <c r="P45" s="22">
        <v>6</v>
      </c>
      <c r="Q45" s="23">
        <f t="shared" si="24"/>
        <v>1</v>
      </c>
      <c r="R45" s="3">
        <f t="shared" si="25"/>
        <v>0</v>
      </c>
      <c r="S45" s="3"/>
      <c r="T45" s="28" t="s">
        <v>14</v>
      </c>
      <c r="U45" s="3">
        <f>N33</f>
        <v>9.0909090909090884E-2</v>
      </c>
    </row>
    <row r="46" spans="1:37" ht="12.75" customHeight="1">
      <c r="A46" s="29" t="s">
        <v>22</v>
      </c>
      <c r="B46" s="30"/>
      <c r="C46" s="30"/>
      <c r="D46" s="30"/>
      <c r="E46" s="30"/>
      <c r="F46" s="30"/>
      <c r="G46" s="30"/>
      <c r="H46" s="30">
        <v>2</v>
      </c>
      <c r="I46" s="30"/>
      <c r="J46" s="30"/>
      <c r="K46" s="31"/>
      <c r="L46" s="3"/>
      <c r="M46" s="3"/>
      <c r="N46" s="30"/>
      <c r="O46" s="3">
        <f t="shared" ref="O46:O47" si="26">I46/H45</f>
        <v>0</v>
      </c>
      <c r="P46" s="22">
        <v>4</v>
      </c>
      <c r="Q46" s="23">
        <f t="shared" si="24"/>
        <v>0.66666666666666663</v>
      </c>
      <c r="R46" s="3">
        <f t="shared" si="25"/>
        <v>0.33333333333333337</v>
      </c>
      <c r="S46" s="3"/>
      <c r="T46" s="28" t="s">
        <v>15</v>
      </c>
      <c r="U46" s="3">
        <f>N51</f>
        <v>0.14285714285714285</v>
      </c>
    </row>
    <row r="47" spans="1:37" ht="12.75" customHeight="1">
      <c r="A47" s="29" t="s">
        <v>23</v>
      </c>
      <c r="B47" s="30"/>
      <c r="C47" s="30"/>
      <c r="D47" s="30"/>
      <c r="E47" s="30"/>
      <c r="F47" s="30"/>
      <c r="G47" s="30"/>
      <c r="H47" s="30"/>
      <c r="I47" s="30">
        <v>2</v>
      </c>
      <c r="J47" s="30"/>
      <c r="K47" s="31"/>
      <c r="L47" s="3"/>
      <c r="M47" s="3"/>
      <c r="N47" s="30"/>
      <c r="O47" s="3">
        <f t="shared" si="26"/>
        <v>1</v>
      </c>
      <c r="P47" s="22">
        <v>4</v>
      </c>
      <c r="Q47" s="23">
        <f t="shared" si="24"/>
        <v>1</v>
      </c>
      <c r="R47" s="3">
        <f t="shared" si="25"/>
        <v>0</v>
      </c>
      <c r="S47" s="3"/>
      <c r="T47" s="28" t="s">
        <v>16</v>
      </c>
      <c r="U47" s="3">
        <f>N66</f>
        <v>0</v>
      </c>
    </row>
    <row r="48" spans="1:37" ht="12.75" customHeight="1">
      <c r="A48" s="29" t="s">
        <v>48</v>
      </c>
      <c r="B48" s="30"/>
      <c r="C48" s="30"/>
      <c r="D48" s="30"/>
      <c r="E48" s="30"/>
      <c r="F48" s="30"/>
      <c r="G48" s="30"/>
      <c r="H48" s="30"/>
      <c r="I48" s="30"/>
      <c r="J48" s="30">
        <v>2</v>
      </c>
      <c r="K48" s="31">
        <v>2</v>
      </c>
      <c r="L48" s="3"/>
      <c r="M48" s="3"/>
      <c r="N48" s="30"/>
      <c r="O48" s="3">
        <f>J48/I47</f>
        <v>1</v>
      </c>
      <c r="P48" s="22">
        <v>4</v>
      </c>
      <c r="Q48" s="23">
        <f t="shared" si="24"/>
        <v>1</v>
      </c>
      <c r="R48" s="3">
        <f t="shared" si="25"/>
        <v>0</v>
      </c>
      <c r="S48" s="3"/>
      <c r="T48" s="28" t="s">
        <v>17</v>
      </c>
      <c r="U48" s="3">
        <f>N81</f>
        <v>0.1111111111111111</v>
      </c>
    </row>
    <row r="49" spans="1:38" ht="12.75" customHeight="1">
      <c r="A49" s="29" t="s">
        <v>49</v>
      </c>
      <c r="B49" s="30"/>
      <c r="C49" s="30"/>
      <c r="D49" s="30"/>
      <c r="E49" s="30"/>
      <c r="F49" s="30"/>
      <c r="G49" s="30"/>
      <c r="H49" s="30"/>
      <c r="I49" s="30"/>
      <c r="J49" s="30">
        <v>2</v>
      </c>
      <c r="K49" s="31">
        <v>1</v>
      </c>
      <c r="L49" s="3"/>
      <c r="M49" s="3"/>
      <c r="N49" s="30"/>
      <c r="O49" s="3"/>
      <c r="P49" s="22">
        <v>2</v>
      </c>
      <c r="Q49" s="23"/>
      <c r="R49" s="3"/>
      <c r="S49" s="3"/>
      <c r="T49" s="28" t="s">
        <v>18</v>
      </c>
      <c r="U49" s="3">
        <f>N100</f>
        <v>0.2857142857142857</v>
      </c>
    </row>
    <row r="50" spans="1:38" ht="12.75" customHeight="1">
      <c r="A50" s="29" t="s">
        <v>50</v>
      </c>
      <c r="B50" s="30"/>
      <c r="C50" s="30"/>
      <c r="D50" s="30"/>
      <c r="E50" s="30"/>
      <c r="F50" s="30"/>
      <c r="G50" s="30"/>
      <c r="H50" s="30"/>
      <c r="I50" s="30"/>
      <c r="J50" s="30">
        <v>1</v>
      </c>
      <c r="K50" s="31">
        <v>1</v>
      </c>
      <c r="L50" s="3"/>
      <c r="M50" s="3"/>
      <c r="N50" s="30"/>
      <c r="O50" s="3"/>
      <c r="P50" s="22">
        <v>1</v>
      </c>
      <c r="Q50" s="23"/>
      <c r="R50" s="3"/>
      <c r="S50" s="3"/>
      <c r="T50" s="28" t="s">
        <v>19</v>
      </c>
      <c r="U50" s="3">
        <f>N117</f>
        <v>0.11111111111111113</v>
      </c>
    </row>
    <row r="51" spans="1:38" ht="12.75" customHeight="1">
      <c r="K51" s="30">
        <f>SUM(K48:K50)</f>
        <v>4</v>
      </c>
      <c r="L51" s="3">
        <f>K48/B39</f>
        <v>0.14285714285714285</v>
      </c>
      <c r="M51" s="3">
        <f>K51/B39</f>
        <v>0.2857142857142857</v>
      </c>
      <c r="N51" s="3">
        <f>M51-L51</f>
        <v>0.14285714285714285</v>
      </c>
      <c r="O51" s="3"/>
    </row>
    <row r="52" spans="1:38" ht="12.75" customHeight="1">
      <c r="A52" s="40" t="s">
        <v>65</v>
      </c>
      <c r="L52" s="3"/>
      <c r="M52" s="3"/>
      <c r="O52" s="3"/>
    </row>
    <row r="53" spans="1:38" ht="25.5" customHeight="1">
      <c r="B53" s="299" t="s">
        <v>2</v>
      </c>
      <c r="C53" s="297"/>
      <c r="D53" s="297"/>
      <c r="E53" s="297"/>
      <c r="F53" s="297"/>
      <c r="G53" s="297"/>
      <c r="H53" s="297"/>
      <c r="I53" s="297"/>
      <c r="J53" s="297"/>
      <c r="L53" s="4" t="s">
        <v>3</v>
      </c>
      <c r="M53" s="4" t="s">
        <v>4</v>
      </c>
      <c r="N53" s="5" t="s">
        <v>5</v>
      </c>
      <c r="O53" s="4" t="s">
        <v>6</v>
      </c>
      <c r="P53" s="6" t="s">
        <v>7</v>
      </c>
      <c r="Q53" s="6" t="s">
        <v>8</v>
      </c>
      <c r="R53" s="7" t="s">
        <v>9</v>
      </c>
      <c r="S53" s="7"/>
      <c r="AA53" s="2"/>
      <c r="AB53" s="8" t="s">
        <v>45</v>
      </c>
      <c r="AC53" s="8"/>
      <c r="AD53" s="8"/>
      <c r="AE53" s="8"/>
      <c r="AF53" s="8"/>
      <c r="AG53" s="8"/>
      <c r="AH53" s="8"/>
      <c r="AI53" s="8"/>
      <c r="AJ53" s="8"/>
      <c r="AK53" s="8"/>
    </row>
    <row r="54" spans="1:38" ht="12.75" customHeight="1">
      <c r="A54" s="9" t="s">
        <v>10</v>
      </c>
      <c r="B54" s="10">
        <v>1</v>
      </c>
      <c r="C54" s="10">
        <v>2</v>
      </c>
      <c r="D54" s="10">
        <v>3</v>
      </c>
      <c r="E54" s="10">
        <v>4</v>
      </c>
      <c r="F54" s="10">
        <v>5</v>
      </c>
      <c r="G54" s="10">
        <v>6</v>
      </c>
      <c r="H54" s="10">
        <v>7</v>
      </c>
      <c r="I54" s="10">
        <v>8</v>
      </c>
      <c r="J54" s="10">
        <v>9</v>
      </c>
      <c r="K54" s="11" t="s">
        <v>11</v>
      </c>
      <c r="L54" s="38"/>
      <c r="M54" s="12"/>
      <c r="N54" s="13"/>
      <c r="O54" s="14"/>
      <c r="P54" s="15"/>
      <c r="Q54" s="15"/>
      <c r="R54" s="3"/>
      <c r="S54" s="3"/>
      <c r="AB54" s="300" t="s">
        <v>12</v>
      </c>
      <c r="AC54" s="297"/>
      <c r="AD54" s="297"/>
      <c r="AE54" s="297"/>
      <c r="AF54" s="297"/>
      <c r="AG54" s="297"/>
      <c r="AH54" s="297"/>
      <c r="AI54" s="297"/>
      <c r="AJ54" s="297"/>
      <c r="AK54" s="297"/>
    </row>
    <row r="55" spans="1:38" ht="12.75" customHeight="1">
      <c r="A55" s="27" t="s">
        <v>16</v>
      </c>
      <c r="B55" s="10">
        <v>6</v>
      </c>
      <c r="C55" s="10"/>
      <c r="D55" s="10"/>
      <c r="E55" s="10"/>
      <c r="F55" s="10"/>
      <c r="G55" s="10"/>
      <c r="H55" s="10"/>
      <c r="I55" s="10"/>
      <c r="J55" s="10"/>
      <c r="K55" s="17"/>
      <c r="L55" s="38"/>
      <c r="M55" s="12"/>
      <c r="N55" s="13"/>
      <c r="O55" s="14"/>
      <c r="P55" s="18">
        <f>B55</f>
        <v>6</v>
      </c>
      <c r="Q55" s="15"/>
      <c r="R55" s="3"/>
      <c r="S55" s="3"/>
      <c r="AA55" s="19" t="s">
        <v>13</v>
      </c>
      <c r="AB55" s="20">
        <v>9902</v>
      </c>
      <c r="AC55" s="21" t="s">
        <v>14</v>
      </c>
      <c r="AD55" s="21" t="s">
        <v>15</v>
      </c>
      <c r="AE55" s="21" t="s">
        <v>16</v>
      </c>
      <c r="AF55" s="21" t="s">
        <v>17</v>
      </c>
      <c r="AG55" s="21" t="s">
        <v>18</v>
      </c>
      <c r="AH55" s="21" t="s">
        <v>19</v>
      </c>
      <c r="AI55" s="21" t="s">
        <v>20</v>
      </c>
      <c r="AJ55" s="21" t="s">
        <v>21</v>
      </c>
      <c r="AK55" s="21" t="s">
        <v>22</v>
      </c>
      <c r="AL55" s="21" t="s">
        <v>23</v>
      </c>
    </row>
    <row r="56" spans="1:38" ht="12.75" customHeight="1">
      <c r="A56" s="27" t="s">
        <v>17</v>
      </c>
      <c r="B56" s="10"/>
      <c r="C56" s="10">
        <v>4</v>
      </c>
      <c r="D56" s="10"/>
      <c r="E56" s="10"/>
      <c r="F56" s="10"/>
      <c r="G56" s="10"/>
      <c r="H56" s="10"/>
      <c r="I56" s="10"/>
      <c r="J56" s="10"/>
      <c r="K56" s="17"/>
      <c r="L56" s="38"/>
      <c r="M56" s="12"/>
      <c r="N56" s="13"/>
      <c r="O56" s="14">
        <f>C56/B55</f>
        <v>0.66666666666666663</v>
      </c>
      <c r="P56" s="22">
        <v>4</v>
      </c>
      <c r="Q56" s="23">
        <f t="shared" ref="Q56:Q63" si="27">P56/P55</f>
        <v>0.66666666666666663</v>
      </c>
      <c r="R56" s="3">
        <f t="shared" ref="R56:R63" si="28">100%-Q56</f>
        <v>0.33333333333333337</v>
      </c>
      <c r="S56" s="3"/>
      <c r="AA56" s="24" t="s">
        <v>37</v>
      </c>
      <c r="AB56" s="23">
        <f t="shared" ref="AB56:AB63" si="29">R6</f>
        <v>0.66666666666666674</v>
      </c>
      <c r="AC56" s="23">
        <f t="shared" ref="AC56:AC63" si="30">R24</f>
        <v>0.63636363636363635</v>
      </c>
      <c r="AD56" s="23">
        <f t="shared" ref="AD56:AD63" si="31">R40</f>
        <v>0.4285714285714286</v>
      </c>
      <c r="AE56" s="23">
        <f t="shared" ref="AE56:AE63" si="32">R56</f>
        <v>0.33333333333333337</v>
      </c>
      <c r="AF56" s="23">
        <f t="shared" ref="AF56:AF62" si="33">R71</f>
        <v>0.22222222222222221</v>
      </c>
      <c r="AG56" s="3">
        <f t="shared" ref="AG56:AG61" si="34">R86</f>
        <v>0.5714285714285714</v>
      </c>
      <c r="AH56" s="3">
        <f t="shared" ref="AH56:AH60" si="35">R105</f>
        <v>0.38888888888888884</v>
      </c>
      <c r="AI56" s="3">
        <f t="shared" ref="AI56:AI59" si="36">R122</f>
        <v>0</v>
      </c>
      <c r="AJ56" s="3">
        <f t="shared" ref="AJ56:AJ58" si="37">R138</f>
        <v>0.375</v>
      </c>
      <c r="AK56" s="3">
        <f t="shared" ref="AK56:AK57" si="38">R154</f>
        <v>0.36363636363636365</v>
      </c>
      <c r="AL56" s="3">
        <f>R171</f>
        <v>0.19999999999999996</v>
      </c>
    </row>
    <row r="57" spans="1:38" ht="12.75" customHeight="1">
      <c r="A57" s="27" t="s">
        <v>18</v>
      </c>
      <c r="B57" s="10"/>
      <c r="C57" s="10">
        <v>3</v>
      </c>
      <c r="D57" s="10">
        <v>1</v>
      </c>
      <c r="E57" s="10"/>
      <c r="F57" s="10"/>
      <c r="G57" s="10"/>
      <c r="H57" s="10"/>
      <c r="I57" s="10"/>
      <c r="J57" s="10"/>
      <c r="K57" s="17"/>
      <c r="L57" s="38"/>
      <c r="M57" s="12"/>
      <c r="N57" s="13"/>
      <c r="O57" s="14">
        <f>D57/C56</f>
        <v>0.25</v>
      </c>
      <c r="P57" s="22">
        <v>4</v>
      </c>
      <c r="Q57" s="23">
        <f t="shared" si="27"/>
        <v>1</v>
      </c>
      <c r="R57" s="3">
        <f t="shared" si="28"/>
        <v>0</v>
      </c>
      <c r="S57" s="3"/>
      <c r="AA57" s="24" t="s">
        <v>38</v>
      </c>
      <c r="AB57" s="23">
        <f t="shared" si="29"/>
        <v>0</v>
      </c>
      <c r="AC57" s="23">
        <f t="shared" si="30"/>
        <v>-0.25</v>
      </c>
      <c r="AD57" s="23">
        <f t="shared" si="31"/>
        <v>0</v>
      </c>
      <c r="AE57" s="23">
        <f t="shared" si="32"/>
        <v>0</v>
      </c>
      <c r="AF57" s="23">
        <f t="shared" si="33"/>
        <v>7.1428571428571397E-2</v>
      </c>
      <c r="AG57" s="3">
        <f t="shared" si="34"/>
        <v>0</v>
      </c>
      <c r="AH57" s="3">
        <f t="shared" si="35"/>
        <v>9.0909090909090939E-2</v>
      </c>
      <c r="AI57" s="3">
        <f t="shared" si="36"/>
        <v>0</v>
      </c>
      <c r="AJ57" s="3">
        <f t="shared" si="37"/>
        <v>0</v>
      </c>
      <c r="AK57" s="3">
        <f t="shared" si="38"/>
        <v>0</v>
      </c>
      <c r="AL57" s="3" t="s">
        <v>27</v>
      </c>
    </row>
    <row r="58" spans="1:38" ht="12.75" customHeight="1">
      <c r="A58" s="27" t="s">
        <v>19</v>
      </c>
      <c r="B58" s="10"/>
      <c r="C58" s="10"/>
      <c r="D58" s="10"/>
      <c r="E58" s="10">
        <v>1</v>
      </c>
      <c r="F58" s="10"/>
      <c r="G58" s="10"/>
      <c r="H58" s="10"/>
      <c r="I58" s="10"/>
      <c r="J58" s="10"/>
      <c r="K58" s="17"/>
      <c r="L58" s="38"/>
      <c r="M58" s="12"/>
      <c r="N58" s="13"/>
      <c r="O58" s="14">
        <f>E58/D57</f>
        <v>1</v>
      </c>
      <c r="P58" s="22">
        <v>1</v>
      </c>
      <c r="Q58" s="23">
        <f t="shared" si="27"/>
        <v>0.25</v>
      </c>
      <c r="R58" s="3">
        <f t="shared" si="28"/>
        <v>0.75</v>
      </c>
      <c r="S58" s="3"/>
      <c r="AA58" s="24" t="s">
        <v>39</v>
      </c>
      <c r="AB58" s="23">
        <f t="shared" si="29"/>
        <v>0</v>
      </c>
      <c r="AC58" s="23">
        <f t="shared" si="30"/>
        <v>0.4</v>
      </c>
      <c r="AD58" s="23">
        <f t="shared" si="31"/>
        <v>0.125</v>
      </c>
      <c r="AE58" s="23">
        <f t="shared" si="32"/>
        <v>0.75</v>
      </c>
      <c r="AF58" s="23">
        <f t="shared" si="33"/>
        <v>0.15384615384615385</v>
      </c>
      <c r="AG58" s="3">
        <f t="shared" si="34"/>
        <v>-0.33333333333333326</v>
      </c>
      <c r="AH58" s="3">
        <f t="shared" si="35"/>
        <v>0.30000000000000004</v>
      </c>
      <c r="AI58" s="3">
        <f t="shared" si="36"/>
        <v>0.11111111111111116</v>
      </c>
      <c r="AJ58" s="3">
        <f t="shared" si="37"/>
        <v>0</v>
      </c>
      <c r="AK58" s="3" t="s">
        <v>27</v>
      </c>
      <c r="AL58" s="3" t="s">
        <v>27</v>
      </c>
    </row>
    <row r="59" spans="1:38" ht="12.75" customHeight="1">
      <c r="A59" s="29" t="s">
        <v>20</v>
      </c>
      <c r="B59" s="30"/>
      <c r="C59" s="30"/>
      <c r="D59" s="30"/>
      <c r="E59" s="30"/>
      <c r="F59" s="30">
        <v>1</v>
      </c>
      <c r="G59" s="30"/>
      <c r="H59" s="30"/>
      <c r="I59" s="30"/>
      <c r="J59" s="30"/>
      <c r="K59" s="31"/>
      <c r="L59" s="3"/>
      <c r="M59" s="3"/>
      <c r="N59" s="30"/>
      <c r="O59" s="3">
        <f>F59/E58</f>
        <v>1</v>
      </c>
      <c r="P59" s="22">
        <v>1</v>
      </c>
      <c r="Q59" s="23">
        <f t="shared" si="27"/>
        <v>1</v>
      </c>
      <c r="R59" s="3">
        <f t="shared" si="28"/>
        <v>0</v>
      </c>
      <c r="S59" s="3"/>
      <c r="AA59" s="24" t="s">
        <v>40</v>
      </c>
      <c r="AB59" s="23">
        <f t="shared" si="29"/>
        <v>0</v>
      </c>
      <c r="AC59" s="23">
        <f t="shared" si="30"/>
        <v>0</v>
      </c>
      <c r="AD59" s="23">
        <f t="shared" si="31"/>
        <v>0</v>
      </c>
      <c r="AE59" s="23">
        <f t="shared" si="32"/>
        <v>0</v>
      </c>
      <c r="AF59" s="23">
        <f t="shared" si="33"/>
        <v>9.0909090909090939E-2</v>
      </c>
      <c r="AG59" s="3">
        <f t="shared" si="34"/>
        <v>0</v>
      </c>
      <c r="AH59" s="3">
        <f t="shared" si="35"/>
        <v>0.1428571428571429</v>
      </c>
      <c r="AI59" s="3">
        <f t="shared" si="36"/>
        <v>0</v>
      </c>
      <c r="AJ59" s="3" t="s">
        <v>27</v>
      </c>
      <c r="AK59" s="3" t="s">
        <v>27</v>
      </c>
    </row>
    <row r="60" spans="1:38" ht="12.75" customHeight="1">
      <c r="A60" s="29" t="s">
        <v>21</v>
      </c>
      <c r="B60" s="30"/>
      <c r="C60" s="30"/>
      <c r="D60" s="30"/>
      <c r="E60" s="30"/>
      <c r="F60" s="30"/>
      <c r="G60" s="30">
        <v>1</v>
      </c>
      <c r="H60" s="30"/>
      <c r="I60" s="30"/>
      <c r="J60" s="30"/>
      <c r="K60" s="31"/>
      <c r="L60" s="3"/>
      <c r="M60" s="3"/>
      <c r="N60" s="30"/>
      <c r="O60" s="3">
        <f>G60/F59</f>
        <v>1</v>
      </c>
      <c r="P60" s="22">
        <v>1</v>
      </c>
      <c r="Q60" s="23">
        <f t="shared" si="27"/>
        <v>1</v>
      </c>
      <c r="R60" s="3">
        <f t="shared" si="28"/>
        <v>0</v>
      </c>
      <c r="S60" s="3"/>
      <c r="AA60" s="24" t="s">
        <v>41</v>
      </c>
      <c r="AB60" s="23">
        <f t="shared" si="29"/>
        <v>0.1428571428571429</v>
      </c>
      <c r="AC60" s="23">
        <f t="shared" si="30"/>
        <v>0</v>
      </c>
      <c r="AD60" s="23">
        <f t="shared" si="31"/>
        <v>0.1428571428571429</v>
      </c>
      <c r="AE60" s="23">
        <f t="shared" si="32"/>
        <v>0</v>
      </c>
      <c r="AF60" s="23">
        <f t="shared" si="33"/>
        <v>9.9999999999999978E-2</v>
      </c>
      <c r="AG60" s="3">
        <f t="shared" si="34"/>
        <v>0</v>
      </c>
      <c r="AH60" s="3">
        <f t="shared" si="35"/>
        <v>0.16666666666666663</v>
      </c>
      <c r="AI60" s="3" t="s">
        <v>27</v>
      </c>
      <c r="AJ60" s="3" t="s">
        <v>27</v>
      </c>
      <c r="AK60" s="3" t="s">
        <v>27</v>
      </c>
    </row>
    <row r="61" spans="1:38" ht="12.75" customHeight="1">
      <c r="A61" s="29" t="s">
        <v>22</v>
      </c>
      <c r="H61" s="26">
        <v>1</v>
      </c>
      <c r="K61" s="31"/>
      <c r="L61" s="3"/>
      <c r="M61" s="3"/>
      <c r="O61" s="3">
        <f>H61/G60</f>
        <v>1</v>
      </c>
      <c r="P61" s="22">
        <v>1</v>
      </c>
      <c r="Q61" s="23">
        <f t="shared" si="27"/>
        <v>1</v>
      </c>
      <c r="R61" s="3">
        <f t="shared" si="28"/>
        <v>0</v>
      </c>
      <c r="S61" s="3"/>
      <c r="AA61" s="27" t="s">
        <v>42</v>
      </c>
      <c r="AB61" s="23">
        <f t="shared" si="29"/>
        <v>0</v>
      </c>
      <c r="AC61" s="23">
        <f t="shared" si="30"/>
        <v>0</v>
      </c>
      <c r="AD61" s="23">
        <f t="shared" si="31"/>
        <v>0</v>
      </c>
      <c r="AE61" s="23">
        <f t="shared" si="32"/>
        <v>0</v>
      </c>
      <c r="AF61" s="23">
        <f t="shared" si="33"/>
        <v>0</v>
      </c>
      <c r="AG61" s="3">
        <f t="shared" si="34"/>
        <v>0</v>
      </c>
      <c r="AH61" s="3" t="s">
        <v>27</v>
      </c>
      <c r="AI61" s="3" t="s">
        <v>27</v>
      </c>
      <c r="AJ61" s="3" t="s">
        <v>27</v>
      </c>
      <c r="AK61" s="3" t="s">
        <v>27</v>
      </c>
    </row>
    <row r="62" spans="1:38" ht="12.75" customHeight="1">
      <c r="A62" s="29" t="s">
        <v>23</v>
      </c>
      <c r="I62" s="26">
        <v>1</v>
      </c>
      <c r="K62" s="31"/>
      <c r="L62" s="3"/>
      <c r="M62" s="3"/>
      <c r="O62" s="3">
        <f>I62/H61</f>
        <v>1</v>
      </c>
      <c r="P62" s="22">
        <v>1</v>
      </c>
      <c r="Q62" s="23">
        <f t="shared" si="27"/>
        <v>1</v>
      </c>
      <c r="R62" s="3">
        <f t="shared" si="28"/>
        <v>0</v>
      </c>
      <c r="S62" s="3"/>
      <c r="AA62" s="27" t="s">
        <v>43</v>
      </c>
      <c r="AB62" s="23">
        <f t="shared" si="29"/>
        <v>0</v>
      </c>
      <c r="AC62" s="23">
        <f t="shared" si="30"/>
        <v>0</v>
      </c>
      <c r="AD62" s="23">
        <f t="shared" si="31"/>
        <v>0.33333333333333337</v>
      </c>
      <c r="AE62" s="23">
        <f t="shared" si="32"/>
        <v>0</v>
      </c>
      <c r="AF62" s="23">
        <f t="shared" si="33"/>
        <v>0</v>
      </c>
      <c r="AG62" s="3" t="s">
        <v>27</v>
      </c>
      <c r="AH62" s="3" t="s">
        <v>27</v>
      </c>
      <c r="AI62" s="3" t="s">
        <v>27</v>
      </c>
      <c r="AJ62" s="3" t="s">
        <v>27</v>
      </c>
      <c r="AK62" s="3" t="s">
        <v>27</v>
      </c>
    </row>
    <row r="63" spans="1:38" ht="12.75" customHeight="1">
      <c r="A63" s="29" t="s">
        <v>48</v>
      </c>
      <c r="J63" s="26">
        <v>1</v>
      </c>
      <c r="K63" s="31">
        <v>1</v>
      </c>
      <c r="L63" s="3"/>
      <c r="M63" s="3"/>
      <c r="O63" s="3">
        <f>J63/I62</f>
        <v>1</v>
      </c>
      <c r="P63" s="22">
        <v>1</v>
      </c>
      <c r="Q63" s="23">
        <f t="shared" si="27"/>
        <v>1</v>
      </c>
      <c r="R63" s="3">
        <f t="shared" si="28"/>
        <v>0</v>
      </c>
      <c r="S63" s="3"/>
      <c r="T63" s="3"/>
      <c r="U63" s="3"/>
      <c r="V63" s="3"/>
      <c r="W63" s="3"/>
      <c r="X63" s="3"/>
      <c r="Y63" s="3"/>
      <c r="AA63" s="27" t="s">
        <v>44</v>
      </c>
      <c r="AB63" s="23">
        <f t="shared" si="29"/>
        <v>0</v>
      </c>
      <c r="AC63" s="23">
        <f t="shared" si="30"/>
        <v>0</v>
      </c>
      <c r="AD63" s="23">
        <f t="shared" si="31"/>
        <v>0</v>
      </c>
      <c r="AE63" s="23">
        <f t="shared" si="32"/>
        <v>0</v>
      </c>
      <c r="AF63" s="23" t="s">
        <v>27</v>
      </c>
      <c r="AG63" s="3" t="s">
        <v>27</v>
      </c>
      <c r="AH63" s="3" t="s">
        <v>27</v>
      </c>
      <c r="AI63" s="3" t="s">
        <v>27</v>
      </c>
      <c r="AJ63" s="3" t="s">
        <v>27</v>
      </c>
      <c r="AK63" s="3" t="s">
        <v>27</v>
      </c>
    </row>
    <row r="64" spans="1:38" ht="12.75" customHeight="1">
      <c r="A64" s="29" t="s">
        <v>49</v>
      </c>
      <c r="K64" s="31"/>
      <c r="L64" s="3"/>
      <c r="M64" s="3"/>
      <c r="O64" s="3"/>
      <c r="P64" s="22"/>
      <c r="Q64" s="23"/>
      <c r="R64" s="3"/>
      <c r="S64" s="3"/>
      <c r="T64" s="3"/>
      <c r="U64" s="3"/>
      <c r="V64" s="3"/>
      <c r="W64" s="3"/>
      <c r="X64" s="3"/>
      <c r="Y64" s="3"/>
      <c r="AA64" s="29"/>
      <c r="AB64" s="23"/>
      <c r="AC64" s="23"/>
      <c r="AD64" s="23"/>
      <c r="AE64" s="23"/>
      <c r="AF64" s="23"/>
      <c r="AG64" s="3"/>
      <c r="AH64" s="3"/>
      <c r="AI64" s="3"/>
      <c r="AJ64" s="3"/>
      <c r="AK64" s="3"/>
    </row>
    <row r="65" spans="1:45" ht="12.75" customHeight="1">
      <c r="A65" s="29" t="s">
        <v>50</v>
      </c>
      <c r="K65" s="31"/>
      <c r="L65" s="3"/>
      <c r="M65" s="3"/>
      <c r="O65" s="3"/>
      <c r="P65" s="22"/>
      <c r="Q65" s="23"/>
      <c r="R65" s="3"/>
      <c r="S65" s="3"/>
      <c r="T65" s="3"/>
      <c r="U65" s="3"/>
      <c r="V65" s="3"/>
      <c r="W65" s="3"/>
      <c r="X65" s="3"/>
      <c r="Y65" s="3"/>
      <c r="AA65" s="29"/>
      <c r="AB65" s="23"/>
      <c r="AC65" s="23"/>
      <c r="AD65" s="23"/>
      <c r="AE65" s="23"/>
      <c r="AF65" s="23"/>
      <c r="AG65" s="3"/>
      <c r="AH65" s="3"/>
      <c r="AI65" s="3"/>
      <c r="AJ65" s="3"/>
      <c r="AK65" s="3"/>
    </row>
    <row r="66" spans="1:45" ht="12.75" customHeight="1">
      <c r="A66" s="29"/>
      <c r="K66" s="30">
        <f>SUM(K63)</f>
        <v>1</v>
      </c>
      <c r="L66" s="3">
        <f>K63/B55</f>
        <v>0.16666666666666666</v>
      </c>
      <c r="M66" s="3">
        <f>K66/B55</f>
        <v>0.16666666666666666</v>
      </c>
      <c r="N66" s="3">
        <f>M66-L66</f>
        <v>0</v>
      </c>
      <c r="O66" s="3"/>
      <c r="AF66" s="25"/>
    </row>
    <row r="67" spans="1:45" ht="12.75" customHeight="1">
      <c r="A67" s="40" t="s">
        <v>66</v>
      </c>
      <c r="L67" s="3"/>
      <c r="M67" s="3"/>
      <c r="O67" s="3"/>
      <c r="AA67" s="30"/>
      <c r="AB67" s="30"/>
      <c r="AF67" s="25"/>
      <c r="AG67" s="25"/>
      <c r="AH67" s="25"/>
      <c r="AI67" s="25"/>
      <c r="AJ67" s="25"/>
      <c r="AK67" s="25"/>
    </row>
    <row r="68" spans="1:45" ht="25.5" customHeight="1">
      <c r="B68" s="299" t="s">
        <v>2</v>
      </c>
      <c r="C68" s="297"/>
      <c r="D68" s="297"/>
      <c r="E68" s="297"/>
      <c r="F68" s="297"/>
      <c r="G68" s="297"/>
      <c r="H68" s="297"/>
      <c r="I68" s="297"/>
      <c r="J68" s="297"/>
      <c r="L68" s="4" t="s">
        <v>3</v>
      </c>
      <c r="M68" s="4" t="s">
        <v>4</v>
      </c>
      <c r="N68" s="5" t="s">
        <v>5</v>
      </c>
      <c r="O68" s="4" t="s">
        <v>6</v>
      </c>
      <c r="P68" s="6" t="s">
        <v>7</v>
      </c>
      <c r="Q68" s="6" t="s">
        <v>8</v>
      </c>
      <c r="R68" s="7" t="s">
        <v>9</v>
      </c>
      <c r="S68" s="7"/>
      <c r="T68" s="7"/>
      <c r="U68" s="7"/>
      <c r="V68" s="7"/>
      <c r="W68" s="7"/>
      <c r="X68" s="7"/>
      <c r="Y68" s="7"/>
      <c r="AA68" s="29"/>
      <c r="AB68" s="39"/>
      <c r="AC68" s="39"/>
      <c r="AD68" s="39"/>
      <c r="AE68" s="42"/>
      <c r="AF68" s="42"/>
      <c r="AG68" s="42"/>
      <c r="AH68" s="42"/>
      <c r="AI68" s="42"/>
      <c r="AJ68" s="42"/>
      <c r="AK68" s="42"/>
    </row>
    <row r="69" spans="1:45" ht="12.75" customHeight="1">
      <c r="A69" s="9" t="s">
        <v>10</v>
      </c>
      <c r="B69" s="10">
        <v>1</v>
      </c>
      <c r="C69" s="10">
        <v>2</v>
      </c>
      <c r="D69" s="10">
        <v>3</v>
      </c>
      <c r="E69" s="10">
        <v>4</v>
      </c>
      <c r="F69" s="10">
        <v>5</v>
      </c>
      <c r="G69" s="10">
        <v>6</v>
      </c>
      <c r="H69" s="10">
        <v>7</v>
      </c>
      <c r="I69" s="10">
        <v>8</v>
      </c>
      <c r="J69" s="10">
        <v>9</v>
      </c>
      <c r="K69" s="11" t="s">
        <v>11</v>
      </c>
      <c r="L69" s="38"/>
      <c r="M69" s="12"/>
      <c r="N69" s="13"/>
      <c r="O69" s="14"/>
      <c r="P69" s="15"/>
      <c r="Q69" s="15"/>
      <c r="R69" s="3"/>
      <c r="S69" s="3"/>
      <c r="T69" s="3"/>
      <c r="U69" s="3"/>
      <c r="V69" s="3"/>
      <c r="W69" s="3"/>
      <c r="X69" s="3"/>
      <c r="Y69" s="3"/>
      <c r="AA69" s="29"/>
      <c r="AB69" s="39"/>
      <c r="AC69" s="39"/>
      <c r="AD69" s="42"/>
      <c r="AE69" s="42"/>
      <c r="AF69" s="42"/>
      <c r="AG69" s="42"/>
      <c r="AH69" s="42"/>
      <c r="AI69" s="42"/>
      <c r="AJ69" s="42"/>
      <c r="AK69" s="42"/>
    </row>
    <row r="70" spans="1:45" ht="12.75" customHeight="1">
      <c r="A70" s="27" t="s">
        <v>17</v>
      </c>
      <c r="B70" s="10">
        <v>18</v>
      </c>
      <c r="C70" s="10"/>
      <c r="D70" s="10"/>
      <c r="E70" s="10"/>
      <c r="F70" s="10"/>
      <c r="G70" s="10"/>
      <c r="H70" s="10"/>
      <c r="I70" s="10"/>
      <c r="J70" s="10"/>
      <c r="K70" s="17"/>
      <c r="L70" s="38"/>
      <c r="M70" s="12"/>
      <c r="N70" s="13"/>
      <c r="O70" s="14"/>
      <c r="P70" s="18">
        <f>B70</f>
        <v>18</v>
      </c>
      <c r="Q70" s="15"/>
      <c r="R70" s="3"/>
      <c r="S70" s="3"/>
      <c r="T70" s="3"/>
      <c r="U70" s="3"/>
      <c r="V70" s="3"/>
      <c r="W70" s="3"/>
      <c r="X70" s="3"/>
      <c r="Y70" s="3"/>
      <c r="AA70" s="29"/>
      <c r="AB70" s="39"/>
      <c r="AC70" s="42"/>
      <c r="AD70" s="42"/>
      <c r="AE70" s="42"/>
      <c r="AF70" s="42"/>
      <c r="AG70" s="42"/>
      <c r="AH70" s="42"/>
      <c r="AI70" s="42"/>
      <c r="AJ70" s="42"/>
      <c r="AK70" s="42"/>
    </row>
    <row r="71" spans="1:45" ht="12.75" customHeight="1">
      <c r="A71" s="27" t="s">
        <v>18</v>
      </c>
      <c r="B71" s="10"/>
      <c r="C71" s="10">
        <v>14</v>
      </c>
      <c r="D71" s="10"/>
      <c r="E71" s="10"/>
      <c r="F71" s="10"/>
      <c r="G71" s="10"/>
      <c r="H71" s="10"/>
      <c r="I71" s="10"/>
      <c r="J71" s="10"/>
      <c r="K71" s="17"/>
      <c r="L71" s="38"/>
      <c r="M71" s="12"/>
      <c r="N71" s="13"/>
      <c r="O71" s="14">
        <f>C71/B70</f>
        <v>0.77777777777777779</v>
      </c>
      <c r="P71" s="22">
        <v>14</v>
      </c>
      <c r="Q71" s="23">
        <f t="shared" ref="Q71:Q78" si="39">P71/P70</f>
        <v>0.77777777777777779</v>
      </c>
      <c r="R71" s="3">
        <f t="shared" ref="R71:R78" si="40">100%-Q71</f>
        <v>0.22222222222222221</v>
      </c>
      <c r="S71" s="3"/>
      <c r="T71" s="3"/>
      <c r="U71" s="3"/>
      <c r="V71" s="3"/>
      <c r="W71" s="3"/>
      <c r="X71" s="3"/>
      <c r="Y71" s="3"/>
      <c r="AA71" s="30"/>
      <c r="AB71" s="8" t="s">
        <v>47</v>
      </c>
      <c r="AC71" s="39"/>
      <c r="AD71" s="39"/>
      <c r="AE71" s="39"/>
      <c r="AF71" s="39"/>
      <c r="AG71" s="39"/>
      <c r="AH71" s="39"/>
      <c r="AI71" s="39"/>
      <c r="AJ71" s="39"/>
      <c r="AK71" s="39"/>
    </row>
    <row r="72" spans="1:45" ht="12.75" customHeight="1">
      <c r="A72" s="27" t="s">
        <v>19</v>
      </c>
      <c r="B72" s="10"/>
      <c r="C72" s="10">
        <v>5</v>
      </c>
      <c r="D72" s="10">
        <v>8</v>
      </c>
      <c r="E72" s="10"/>
      <c r="F72" s="10"/>
      <c r="G72" s="10"/>
      <c r="H72" s="10"/>
      <c r="I72" s="10"/>
      <c r="J72" s="10"/>
      <c r="K72" s="17"/>
      <c r="L72" s="38"/>
      <c r="M72" s="12"/>
      <c r="N72" s="13"/>
      <c r="O72" s="14">
        <f>D72/C71</f>
        <v>0.5714285714285714</v>
      </c>
      <c r="P72" s="22">
        <v>13</v>
      </c>
      <c r="Q72" s="23">
        <f t="shared" si="39"/>
        <v>0.9285714285714286</v>
      </c>
      <c r="R72" s="3">
        <f t="shared" si="40"/>
        <v>7.1428571428571397E-2</v>
      </c>
      <c r="S72" s="3"/>
      <c r="T72" s="3"/>
      <c r="U72" s="3"/>
      <c r="V72" s="3"/>
      <c r="W72" s="3"/>
      <c r="X72" s="3"/>
      <c r="Y72" s="3"/>
      <c r="AA72" s="43" t="s">
        <v>13</v>
      </c>
      <c r="AB72" s="45">
        <v>9902</v>
      </c>
      <c r="AC72" s="46" t="s">
        <v>14</v>
      </c>
      <c r="AD72" s="46" t="s">
        <v>15</v>
      </c>
      <c r="AE72" s="46" t="s">
        <v>16</v>
      </c>
      <c r="AF72" s="46" t="s">
        <v>17</v>
      </c>
      <c r="AG72" s="46" t="s">
        <v>18</v>
      </c>
      <c r="AH72" s="46" t="s">
        <v>19</v>
      </c>
      <c r="AI72" s="46" t="s">
        <v>20</v>
      </c>
      <c r="AJ72" s="46" t="s">
        <v>21</v>
      </c>
      <c r="AK72" s="46" t="s">
        <v>22</v>
      </c>
      <c r="AL72" s="46" t="s">
        <v>23</v>
      </c>
      <c r="AM72" s="46" t="s">
        <v>48</v>
      </c>
      <c r="AN72" s="46" t="s">
        <v>49</v>
      </c>
      <c r="AO72" s="46" t="s">
        <v>51</v>
      </c>
      <c r="AP72" s="46" t="s">
        <v>53</v>
      </c>
      <c r="AQ72" s="46" t="s">
        <v>54</v>
      </c>
      <c r="AR72" s="46" t="s">
        <v>55</v>
      </c>
      <c r="AS72" s="46" t="s">
        <v>57</v>
      </c>
    </row>
    <row r="73" spans="1:45" ht="12.75" customHeight="1">
      <c r="A73" s="29" t="s">
        <v>20</v>
      </c>
      <c r="B73" s="30"/>
      <c r="C73" s="30"/>
      <c r="D73" s="30"/>
      <c r="E73" s="30">
        <v>7</v>
      </c>
      <c r="F73" s="30"/>
      <c r="G73" s="30"/>
      <c r="H73" s="30"/>
      <c r="I73" s="30"/>
      <c r="J73" s="30"/>
      <c r="K73" s="31"/>
      <c r="L73" s="3"/>
      <c r="M73" s="3"/>
      <c r="N73" s="30"/>
      <c r="O73" s="3">
        <f>E73/D72</f>
        <v>0.875</v>
      </c>
      <c r="P73" s="22">
        <v>11</v>
      </c>
      <c r="Q73" s="23">
        <f t="shared" si="39"/>
        <v>0.84615384615384615</v>
      </c>
      <c r="R73" s="3">
        <f t="shared" si="40"/>
        <v>0.15384615384615385</v>
      </c>
      <c r="S73" s="3"/>
      <c r="T73" s="3"/>
      <c r="U73" s="3"/>
      <c r="V73" s="3"/>
      <c r="W73" s="3"/>
      <c r="X73" s="3"/>
      <c r="Y73" s="3"/>
      <c r="AA73" s="47" t="s">
        <v>37</v>
      </c>
      <c r="AB73" s="48">
        <f>P7/P5</f>
        <v>0.33333333333333331</v>
      </c>
      <c r="AC73" s="48">
        <f>P25/P23</f>
        <v>0.45454545454545453</v>
      </c>
      <c r="AD73" s="48">
        <f>P41/P39</f>
        <v>0.5714285714285714</v>
      </c>
      <c r="AE73" s="48">
        <f>P57/P55</f>
        <v>0.66666666666666663</v>
      </c>
      <c r="AF73" s="48">
        <f>P72/P70</f>
        <v>0.72222222222222221</v>
      </c>
      <c r="AG73" s="48">
        <f>P87/P85</f>
        <v>0.42857142857142855</v>
      </c>
      <c r="AH73" s="48">
        <f>P106/P104</f>
        <v>0.55555555555555558</v>
      </c>
      <c r="AI73" s="48">
        <f>P123/P121</f>
        <v>1</v>
      </c>
      <c r="AJ73" s="48">
        <f>P139/P137</f>
        <v>0.625</v>
      </c>
      <c r="AK73" s="48">
        <f>P155/P153</f>
        <v>0.63636363636363635</v>
      </c>
      <c r="AL73" s="48">
        <f>P172/P170</f>
        <v>0.5</v>
      </c>
      <c r="AM73" s="48" t="s">
        <v>132</v>
      </c>
      <c r="AN73" s="48">
        <f>P193/P191</f>
        <v>0.625</v>
      </c>
      <c r="AO73" s="48">
        <f>P212/P210</f>
        <v>1</v>
      </c>
      <c r="AP73" s="48">
        <f>P226/P224</f>
        <v>0.6</v>
      </c>
      <c r="AQ73" s="48" t="e">
        <f t="shared" ref="AQ73:AS73" si="41">#REF!/#REF!</f>
        <v>#REF!</v>
      </c>
      <c r="AR73" s="48" t="e">
        <f t="shared" si="41"/>
        <v>#REF!</v>
      </c>
      <c r="AS73" s="48" t="e">
        <f t="shared" si="41"/>
        <v>#REF!</v>
      </c>
    </row>
    <row r="74" spans="1:45" ht="12.75" customHeight="1">
      <c r="A74" s="29" t="s">
        <v>21</v>
      </c>
      <c r="B74" s="30"/>
      <c r="C74" s="30"/>
      <c r="D74" s="30"/>
      <c r="E74" s="30"/>
      <c r="F74" s="30">
        <v>7</v>
      </c>
      <c r="G74" s="30"/>
      <c r="H74" s="30"/>
      <c r="I74" s="30"/>
      <c r="J74" s="30"/>
      <c r="K74" s="31"/>
      <c r="L74" s="3"/>
      <c r="M74" s="3"/>
      <c r="N74" s="30"/>
      <c r="O74" s="3">
        <f>F74/E73</f>
        <v>1</v>
      </c>
      <c r="P74" s="22">
        <v>10</v>
      </c>
      <c r="Q74" s="23">
        <f t="shared" si="39"/>
        <v>0.90909090909090906</v>
      </c>
      <c r="R74" s="3">
        <f t="shared" si="40"/>
        <v>9.0909090909090939E-2</v>
      </c>
      <c r="S74" s="3"/>
      <c r="T74" s="3"/>
      <c r="U74" s="3"/>
      <c r="V74" s="3"/>
      <c r="W74" s="3"/>
      <c r="X74" s="3"/>
      <c r="Y74" s="3"/>
      <c r="AA74" s="47"/>
      <c r="AB74" s="48"/>
      <c r="AC74" s="48"/>
      <c r="AD74" s="48"/>
      <c r="AE74" s="48"/>
      <c r="AF74" s="48"/>
      <c r="AG74" s="48"/>
      <c r="AH74" s="48"/>
    </row>
    <row r="75" spans="1:45" ht="12.75" customHeight="1">
      <c r="A75" s="29" t="s">
        <v>22</v>
      </c>
      <c r="B75" s="30"/>
      <c r="C75" s="30"/>
      <c r="D75" s="30"/>
      <c r="E75" s="30"/>
      <c r="F75" s="30"/>
      <c r="G75" s="30">
        <v>7</v>
      </c>
      <c r="H75" s="30"/>
      <c r="I75" s="30"/>
      <c r="J75" s="30"/>
      <c r="K75" s="31"/>
      <c r="L75" s="3"/>
      <c r="M75" s="3"/>
      <c r="N75" s="30"/>
      <c r="O75" s="3">
        <f>G75/F74</f>
        <v>1</v>
      </c>
      <c r="P75" s="22">
        <v>9</v>
      </c>
      <c r="Q75" s="23">
        <f t="shared" si="39"/>
        <v>0.9</v>
      </c>
      <c r="R75" s="3">
        <f t="shared" si="40"/>
        <v>9.9999999999999978E-2</v>
      </c>
      <c r="S75" s="3"/>
      <c r="T75" s="3"/>
      <c r="U75" s="3"/>
      <c r="V75" s="3"/>
      <c r="W75" s="3"/>
      <c r="X75" s="3"/>
      <c r="Y75" s="3"/>
      <c r="AA75" s="2"/>
      <c r="AB75" s="8"/>
      <c r="AC75" s="39"/>
      <c r="AD75" s="39"/>
      <c r="AE75" s="39"/>
      <c r="AF75" s="39"/>
      <c r="AG75" s="39"/>
      <c r="AH75" s="39"/>
      <c r="AI75" s="39"/>
      <c r="AJ75" s="39"/>
      <c r="AK75" s="39"/>
    </row>
    <row r="76" spans="1:45" ht="12.75" customHeight="1">
      <c r="A76" s="29" t="s">
        <v>23</v>
      </c>
      <c r="B76" s="30"/>
      <c r="C76" s="30"/>
      <c r="D76" s="30"/>
      <c r="E76" s="30"/>
      <c r="F76" s="30"/>
      <c r="G76" s="30"/>
      <c r="H76" s="30">
        <v>7</v>
      </c>
      <c r="I76" s="30"/>
      <c r="J76" s="30"/>
      <c r="K76" s="31"/>
      <c r="L76" s="3"/>
      <c r="M76" s="3"/>
      <c r="N76" s="30"/>
      <c r="O76" s="3">
        <f>H76/G75</f>
        <v>1</v>
      </c>
      <c r="P76" s="22">
        <v>9</v>
      </c>
      <c r="Q76" s="23">
        <f t="shared" si="39"/>
        <v>1</v>
      </c>
      <c r="R76" s="3">
        <f t="shared" si="40"/>
        <v>0</v>
      </c>
      <c r="S76" s="3"/>
      <c r="T76" s="3"/>
      <c r="U76" s="3"/>
      <c r="V76" s="3"/>
      <c r="W76" s="3"/>
      <c r="X76" s="3"/>
      <c r="Y76" s="3"/>
      <c r="AA76" s="2"/>
      <c r="AB76" s="8"/>
      <c r="AC76" s="39"/>
      <c r="AD76" s="39"/>
      <c r="AE76" s="39"/>
      <c r="AF76" s="39"/>
      <c r="AG76" s="39"/>
      <c r="AH76" s="39"/>
      <c r="AI76" s="39"/>
      <c r="AJ76" s="39"/>
      <c r="AK76" s="39"/>
    </row>
    <row r="77" spans="1:45" ht="12.75" customHeight="1">
      <c r="A77" s="29" t="s">
        <v>48</v>
      </c>
      <c r="B77" s="30"/>
      <c r="C77" s="30"/>
      <c r="D77" s="30"/>
      <c r="E77" s="30"/>
      <c r="F77" s="30"/>
      <c r="G77" s="30"/>
      <c r="H77" s="30"/>
      <c r="I77" s="30">
        <v>6</v>
      </c>
      <c r="J77" s="30"/>
      <c r="K77" s="31">
        <v>1</v>
      </c>
      <c r="L77" s="3"/>
      <c r="M77" s="3"/>
      <c r="N77" s="30"/>
      <c r="O77" s="3">
        <f>I77/H76</f>
        <v>0.8571428571428571</v>
      </c>
      <c r="P77" s="22">
        <v>9</v>
      </c>
      <c r="Q77" s="23">
        <f t="shared" si="39"/>
        <v>1</v>
      </c>
      <c r="R77" s="3">
        <f t="shared" si="40"/>
        <v>0</v>
      </c>
      <c r="S77" s="3"/>
      <c r="T77" s="3"/>
      <c r="U77" s="3"/>
      <c r="V77" s="3"/>
      <c r="W77" s="3"/>
      <c r="X77" s="3"/>
      <c r="Y77" s="3"/>
      <c r="AA77" s="2"/>
      <c r="AB77" s="8"/>
      <c r="AC77" s="39"/>
      <c r="AD77" s="39"/>
      <c r="AE77" s="39"/>
      <c r="AF77" s="39"/>
      <c r="AG77" s="39"/>
      <c r="AH77" s="39"/>
      <c r="AI77" s="39"/>
      <c r="AJ77" s="39"/>
      <c r="AK77" s="39"/>
    </row>
    <row r="78" spans="1:45" ht="12.75" customHeight="1">
      <c r="A78" s="29" t="s">
        <v>49</v>
      </c>
      <c r="B78" s="30"/>
      <c r="C78" s="30"/>
      <c r="D78" s="30"/>
      <c r="E78" s="30"/>
      <c r="F78" s="30"/>
      <c r="G78" s="30"/>
      <c r="H78" s="30"/>
      <c r="I78" s="30"/>
      <c r="J78" s="30">
        <v>6</v>
      </c>
      <c r="K78" s="31">
        <v>6</v>
      </c>
      <c r="L78" s="3"/>
      <c r="M78" s="3"/>
      <c r="N78" s="30"/>
      <c r="O78" s="3">
        <f>J78/I77</f>
        <v>1</v>
      </c>
      <c r="P78" s="22">
        <v>8</v>
      </c>
      <c r="Q78" s="23">
        <f t="shared" si="39"/>
        <v>0.88888888888888884</v>
      </c>
      <c r="R78" s="3">
        <f t="shared" si="40"/>
        <v>0.11111111111111116</v>
      </c>
      <c r="S78" s="3"/>
      <c r="T78" s="3"/>
      <c r="U78" s="3"/>
      <c r="V78" s="3"/>
      <c r="W78" s="3"/>
      <c r="X78" s="3"/>
      <c r="Y78" s="3"/>
      <c r="AA78" s="2"/>
      <c r="AB78" s="8"/>
      <c r="AC78" s="39"/>
      <c r="AD78" s="39"/>
      <c r="AE78" s="39"/>
      <c r="AF78" s="39"/>
      <c r="AG78" s="39"/>
      <c r="AH78" s="39"/>
      <c r="AI78" s="39"/>
      <c r="AJ78" s="39"/>
      <c r="AK78" s="39"/>
    </row>
    <row r="79" spans="1:45" ht="12.75" customHeight="1">
      <c r="A79" s="29" t="s">
        <v>50</v>
      </c>
      <c r="B79" s="30"/>
      <c r="C79" s="30"/>
      <c r="D79" s="30"/>
      <c r="E79" s="30"/>
      <c r="F79" s="30"/>
      <c r="G79" s="30"/>
      <c r="H79" s="30"/>
      <c r="I79" s="30"/>
      <c r="J79" s="30">
        <v>2</v>
      </c>
      <c r="K79" s="31">
        <v>2</v>
      </c>
      <c r="L79" s="3"/>
      <c r="M79" s="3"/>
      <c r="N79" s="30"/>
      <c r="O79" s="3"/>
      <c r="P79" s="22">
        <v>2</v>
      </c>
      <c r="Q79" s="23"/>
      <c r="R79" s="3"/>
      <c r="S79" s="3"/>
      <c r="T79" s="3"/>
      <c r="U79" s="3"/>
      <c r="V79" s="3"/>
      <c r="W79" s="3"/>
      <c r="X79" s="3"/>
      <c r="Y79" s="3"/>
      <c r="AA79" s="2"/>
      <c r="AB79" s="8"/>
      <c r="AC79" s="39"/>
      <c r="AD79" s="39"/>
      <c r="AE79" s="39"/>
      <c r="AF79" s="39"/>
      <c r="AG79" s="39"/>
      <c r="AH79" s="39"/>
      <c r="AI79" s="39"/>
      <c r="AJ79" s="39"/>
      <c r="AK79" s="39"/>
    </row>
    <row r="80" spans="1:45" ht="12.75" customHeight="1">
      <c r="A80" s="29"/>
      <c r="B80" s="30"/>
      <c r="C80" s="30"/>
      <c r="D80" s="30"/>
      <c r="E80" s="30"/>
      <c r="F80" s="30"/>
      <c r="G80" s="30"/>
      <c r="H80" s="30"/>
      <c r="I80" s="30"/>
      <c r="J80" s="30"/>
      <c r="K80" s="31"/>
      <c r="L80" s="3"/>
      <c r="M80" s="3"/>
      <c r="N80" s="30"/>
      <c r="O80" s="3"/>
      <c r="P80" s="22"/>
      <c r="Q80" s="23"/>
      <c r="R80" s="3"/>
      <c r="S80" s="3"/>
      <c r="T80" s="3"/>
      <c r="U80" s="3"/>
      <c r="V80" s="3"/>
      <c r="W80" s="3"/>
      <c r="X80" s="3"/>
      <c r="Y80" s="3"/>
      <c r="AA80" s="2"/>
      <c r="AB80" s="8"/>
      <c r="AC80" s="39"/>
      <c r="AD80" s="39"/>
      <c r="AE80" s="39"/>
      <c r="AF80" s="39"/>
      <c r="AG80" s="39"/>
      <c r="AH80" s="39"/>
      <c r="AI80" s="39"/>
      <c r="AJ80" s="39"/>
      <c r="AK80" s="39"/>
    </row>
    <row r="81" spans="1:25" ht="12.75" customHeight="1">
      <c r="K81" s="30">
        <f>SUM(K77:K79)</f>
        <v>9</v>
      </c>
      <c r="L81" s="3">
        <f>SUM(K77:K78)/B70</f>
        <v>0.3888888888888889</v>
      </c>
      <c r="M81" s="3">
        <f>K81/B70</f>
        <v>0.5</v>
      </c>
      <c r="N81" s="3">
        <f>M81-L81</f>
        <v>0.1111111111111111</v>
      </c>
      <c r="O81" s="3"/>
    </row>
    <row r="82" spans="1:25" ht="12.75" customHeight="1">
      <c r="A82" s="40" t="s">
        <v>67</v>
      </c>
      <c r="L82" s="3"/>
      <c r="M82" s="3"/>
      <c r="O82" s="3"/>
    </row>
    <row r="83" spans="1:25" ht="25.5" customHeight="1">
      <c r="B83" s="299" t="s">
        <v>2</v>
      </c>
      <c r="C83" s="297"/>
      <c r="D83" s="297"/>
      <c r="E83" s="297"/>
      <c r="F83" s="297"/>
      <c r="G83" s="297"/>
      <c r="H83" s="297"/>
      <c r="I83" s="297"/>
      <c r="J83" s="297"/>
      <c r="L83" s="4" t="s">
        <v>3</v>
      </c>
      <c r="M83" s="4" t="s">
        <v>4</v>
      </c>
      <c r="N83" s="5" t="s">
        <v>5</v>
      </c>
      <c r="O83" s="4" t="s">
        <v>6</v>
      </c>
      <c r="P83" s="6" t="s">
        <v>7</v>
      </c>
      <c r="Q83" s="6" t="s">
        <v>8</v>
      </c>
      <c r="R83" s="7" t="s">
        <v>9</v>
      </c>
      <c r="S83" s="7"/>
      <c r="T83" s="7"/>
      <c r="U83" s="7"/>
      <c r="V83" s="7"/>
      <c r="W83" s="7"/>
      <c r="X83" s="7"/>
      <c r="Y83" s="7"/>
    </row>
    <row r="84" spans="1:25" ht="12.75" customHeight="1">
      <c r="A84" s="9" t="s">
        <v>10</v>
      </c>
      <c r="B84" s="10">
        <v>1</v>
      </c>
      <c r="C84" s="10">
        <v>2</v>
      </c>
      <c r="D84" s="10">
        <v>3</v>
      </c>
      <c r="E84" s="10">
        <v>4</v>
      </c>
      <c r="F84" s="10">
        <v>5</v>
      </c>
      <c r="G84" s="10">
        <v>6</v>
      </c>
      <c r="H84" s="10">
        <v>7</v>
      </c>
      <c r="I84" s="10">
        <v>8</v>
      </c>
      <c r="J84" s="10">
        <v>9</v>
      </c>
      <c r="K84" s="11" t="s">
        <v>11</v>
      </c>
      <c r="L84" s="38"/>
      <c r="M84" s="12"/>
      <c r="N84" s="13"/>
      <c r="O84" s="14"/>
      <c r="P84" s="15"/>
      <c r="Q84" s="15"/>
      <c r="R84" s="3"/>
      <c r="S84" s="3"/>
      <c r="T84" s="3"/>
      <c r="U84" s="3"/>
      <c r="V84" s="3"/>
      <c r="W84" s="3"/>
      <c r="X84" s="3"/>
      <c r="Y84" s="3"/>
    </row>
    <row r="85" spans="1:25" ht="12.75" customHeight="1">
      <c r="A85" s="27" t="s">
        <v>18</v>
      </c>
      <c r="B85" s="10">
        <v>7</v>
      </c>
      <c r="C85" s="10"/>
      <c r="D85" s="10"/>
      <c r="E85" s="10"/>
      <c r="F85" s="10"/>
      <c r="G85" s="10"/>
      <c r="H85" s="10"/>
      <c r="I85" s="10"/>
      <c r="J85" s="10"/>
      <c r="K85" s="17"/>
      <c r="L85" s="38"/>
      <c r="M85" s="12"/>
      <c r="N85" s="13"/>
      <c r="O85" s="14"/>
      <c r="P85" s="18">
        <f>B85</f>
        <v>7</v>
      </c>
      <c r="Q85" s="15"/>
      <c r="R85" s="3"/>
      <c r="S85" s="3"/>
      <c r="T85" s="3"/>
      <c r="U85" s="3"/>
      <c r="V85" s="3"/>
      <c r="W85" s="3"/>
      <c r="X85" s="3"/>
      <c r="Y85" s="3"/>
    </row>
    <row r="86" spans="1:25" ht="12.75" customHeight="1">
      <c r="A86" s="27" t="s">
        <v>19</v>
      </c>
      <c r="B86" s="10"/>
      <c r="C86" s="10">
        <v>3</v>
      </c>
      <c r="D86" s="10"/>
      <c r="E86" s="10"/>
      <c r="F86" s="10"/>
      <c r="G86" s="10"/>
      <c r="H86" s="10"/>
      <c r="I86" s="10"/>
      <c r="J86" s="10"/>
      <c r="K86" s="17"/>
      <c r="L86" s="38"/>
      <c r="M86" s="12"/>
      <c r="N86" s="13"/>
      <c r="O86" s="14">
        <f>C86/B85</f>
        <v>0.42857142857142855</v>
      </c>
      <c r="P86" s="22">
        <v>3</v>
      </c>
      <c r="Q86" s="23">
        <f t="shared" ref="Q86:Q93" si="42">P86/P85</f>
        <v>0.42857142857142855</v>
      </c>
      <c r="R86" s="3">
        <f t="shared" ref="R86:R93" si="43">100%-Q86</f>
        <v>0.5714285714285714</v>
      </c>
      <c r="S86" s="3"/>
      <c r="T86" s="3"/>
      <c r="U86" s="3"/>
      <c r="V86" s="3"/>
      <c r="W86" s="3"/>
      <c r="X86" s="3"/>
      <c r="Y86" s="3"/>
    </row>
    <row r="87" spans="1:25" ht="12.75" customHeight="1">
      <c r="A87" s="29" t="s">
        <v>20</v>
      </c>
      <c r="B87" s="30"/>
      <c r="C87" s="30"/>
      <c r="D87" s="30">
        <v>2</v>
      </c>
      <c r="E87" s="30"/>
      <c r="F87" s="30"/>
      <c r="G87" s="30"/>
      <c r="H87" s="30"/>
      <c r="I87" s="30"/>
      <c r="J87" s="30"/>
      <c r="K87" s="31"/>
      <c r="L87" s="3"/>
      <c r="M87" s="3"/>
      <c r="N87" s="30"/>
      <c r="O87" s="3">
        <f>D87/C86</f>
        <v>0.66666666666666663</v>
      </c>
      <c r="P87" s="22">
        <v>3</v>
      </c>
      <c r="Q87" s="23">
        <f t="shared" si="42"/>
        <v>1</v>
      </c>
      <c r="R87" s="3">
        <f t="shared" si="43"/>
        <v>0</v>
      </c>
      <c r="S87" s="3"/>
      <c r="T87" s="3"/>
      <c r="U87" s="3"/>
      <c r="V87" s="3"/>
      <c r="W87" s="3"/>
      <c r="X87" s="3"/>
      <c r="Y87" s="3"/>
    </row>
    <row r="88" spans="1:25" ht="12.75" customHeight="1">
      <c r="A88" s="29" t="s">
        <v>21</v>
      </c>
      <c r="B88" s="30"/>
      <c r="C88" s="30"/>
      <c r="D88" s="30"/>
      <c r="E88" s="30">
        <v>2</v>
      </c>
      <c r="F88" s="30"/>
      <c r="G88" s="30"/>
      <c r="H88" s="30"/>
      <c r="I88" s="30"/>
      <c r="J88" s="30"/>
      <c r="K88" s="31"/>
      <c r="L88" s="3"/>
      <c r="M88" s="3"/>
      <c r="N88" s="30"/>
      <c r="O88" s="3">
        <f>E88/D87</f>
        <v>1</v>
      </c>
      <c r="P88" s="22">
        <v>4</v>
      </c>
      <c r="Q88" s="23">
        <f t="shared" si="42"/>
        <v>1.3333333333333333</v>
      </c>
      <c r="R88" s="3">
        <f t="shared" si="43"/>
        <v>-0.33333333333333326</v>
      </c>
      <c r="S88" s="3"/>
      <c r="T88" s="3"/>
      <c r="U88" s="3"/>
      <c r="V88" s="3"/>
      <c r="W88" s="3"/>
      <c r="X88" s="3"/>
      <c r="Y88" s="3"/>
    </row>
    <row r="89" spans="1:25" ht="12.75" customHeight="1">
      <c r="A89" s="29" t="s">
        <v>22</v>
      </c>
      <c r="B89" s="30"/>
      <c r="C89" s="30"/>
      <c r="D89" s="30"/>
      <c r="E89" s="30"/>
      <c r="F89" s="30">
        <v>2</v>
      </c>
      <c r="G89" s="30"/>
      <c r="H89" s="30"/>
      <c r="I89" s="30"/>
      <c r="J89" s="30"/>
      <c r="K89" s="31"/>
      <c r="L89" s="3"/>
      <c r="M89" s="3"/>
      <c r="N89" s="30"/>
      <c r="O89" s="3">
        <f>F89/E88</f>
        <v>1</v>
      </c>
      <c r="P89" s="22">
        <v>4</v>
      </c>
      <c r="Q89" s="23">
        <f t="shared" si="42"/>
        <v>1</v>
      </c>
      <c r="R89" s="3">
        <f t="shared" si="43"/>
        <v>0</v>
      </c>
      <c r="S89" s="3"/>
      <c r="T89" s="3"/>
      <c r="U89" s="3"/>
      <c r="V89" s="3"/>
      <c r="W89" s="3"/>
      <c r="X89" s="3"/>
      <c r="Y89" s="3"/>
    </row>
    <row r="90" spans="1:25" ht="12.75" customHeight="1">
      <c r="A90" s="29" t="s">
        <v>23</v>
      </c>
      <c r="B90" s="30"/>
      <c r="C90" s="30"/>
      <c r="D90" s="30"/>
      <c r="E90" s="30"/>
      <c r="F90" s="30"/>
      <c r="G90" s="30">
        <v>1</v>
      </c>
      <c r="H90" s="30"/>
      <c r="I90" s="30"/>
      <c r="J90" s="30"/>
      <c r="K90" s="31"/>
      <c r="L90" s="3"/>
      <c r="M90" s="3"/>
      <c r="N90" s="30"/>
      <c r="O90" s="3">
        <f>G90/F89</f>
        <v>0.5</v>
      </c>
      <c r="P90" s="22">
        <v>4</v>
      </c>
      <c r="Q90" s="23">
        <f t="shared" si="42"/>
        <v>1</v>
      </c>
      <c r="R90" s="3">
        <f t="shared" si="43"/>
        <v>0</v>
      </c>
      <c r="S90" s="3"/>
      <c r="T90" s="3"/>
      <c r="U90" s="3"/>
      <c r="V90" s="3"/>
      <c r="W90" s="3"/>
      <c r="X90" s="3"/>
      <c r="Y90" s="3"/>
    </row>
    <row r="91" spans="1:25" ht="12.75" customHeight="1">
      <c r="A91" s="29" t="s">
        <v>48</v>
      </c>
      <c r="B91" s="30"/>
      <c r="C91" s="30"/>
      <c r="D91" s="30"/>
      <c r="E91" s="30"/>
      <c r="F91" s="30"/>
      <c r="G91" s="30"/>
      <c r="H91" s="30">
        <v>1</v>
      </c>
      <c r="I91" s="30"/>
      <c r="J91" s="30"/>
      <c r="K91" s="31"/>
      <c r="L91" s="3"/>
      <c r="M91" s="3"/>
      <c r="N91" s="30"/>
      <c r="O91" s="3">
        <f>H91/G90</f>
        <v>1</v>
      </c>
      <c r="P91" s="22">
        <v>4</v>
      </c>
      <c r="Q91" s="23">
        <f t="shared" si="42"/>
        <v>1</v>
      </c>
      <c r="R91" s="3">
        <f t="shared" si="43"/>
        <v>0</v>
      </c>
      <c r="S91" s="3"/>
      <c r="T91" s="3"/>
      <c r="U91" s="3"/>
      <c r="V91" s="3"/>
      <c r="W91" s="3"/>
      <c r="X91" s="3"/>
      <c r="Y91" s="3"/>
    </row>
    <row r="92" spans="1:25" ht="12.75" customHeight="1">
      <c r="A92" s="29" t="s">
        <v>49</v>
      </c>
      <c r="I92" s="26">
        <v>1</v>
      </c>
      <c r="K92" s="31"/>
      <c r="L92" s="3"/>
      <c r="M92" s="3"/>
      <c r="O92" s="3">
        <f>I92/H91</f>
        <v>1</v>
      </c>
      <c r="P92" s="22">
        <v>4</v>
      </c>
      <c r="Q92" s="23">
        <f t="shared" si="42"/>
        <v>1</v>
      </c>
      <c r="R92" s="3">
        <f t="shared" si="43"/>
        <v>0</v>
      </c>
    </row>
    <row r="93" spans="1:25" ht="12.75" customHeight="1">
      <c r="A93" s="29" t="s">
        <v>50</v>
      </c>
      <c r="J93" s="26">
        <v>1</v>
      </c>
      <c r="K93" s="31">
        <v>1</v>
      </c>
      <c r="L93" s="3"/>
      <c r="M93" s="3"/>
      <c r="O93" s="3">
        <f>J93/I92</f>
        <v>1</v>
      </c>
      <c r="P93" s="22">
        <v>4</v>
      </c>
      <c r="Q93" s="23">
        <f t="shared" si="42"/>
        <v>1</v>
      </c>
      <c r="R93" s="3">
        <f t="shared" si="43"/>
        <v>0</v>
      </c>
    </row>
    <row r="94" spans="1:25" ht="12.75" customHeight="1">
      <c r="A94" s="29" t="s">
        <v>51</v>
      </c>
      <c r="J94" s="26">
        <v>1</v>
      </c>
      <c r="K94" s="31">
        <v>1</v>
      </c>
      <c r="L94" s="3"/>
      <c r="M94" s="3"/>
      <c r="O94" s="3"/>
      <c r="P94" s="22">
        <v>3</v>
      </c>
      <c r="Q94" s="23"/>
      <c r="R94" s="3"/>
    </row>
    <row r="95" spans="1:25" ht="12.75" customHeight="1">
      <c r="A95" s="29" t="s">
        <v>52</v>
      </c>
      <c r="I95" s="26">
        <v>1</v>
      </c>
      <c r="K95" s="31"/>
      <c r="L95" s="3"/>
      <c r="M95" s="3"/>
      <c r="O95" s="3"/>
      <c r="P95" s="22">
        <v>2</v>
      </c>
      <c r="Q95" s="23"/>
      <c r="R95" s="3"/>
    </row>
    <row r="96" spans="1:25" ht="12.75" customHeight="1">
      <c r="A96" s="29" t="s">
        <v>53</v>
      </c>
      <c r="J96" s="26">
        <v>1</v>
      </c>
      <c r="K96" s="31">
        <v>1</v>
      </c>
      <c r="L96" s="3"/>
      <c r="M96" s="3"/>
      <c r="O96" s="3"/>
      <c r="P96" s="22">
        <v>1</v>
      </c>
      <c r="Q96" s="23"/>
      <c r="R96" s="3"/>
    </row>
    <row r="97" spans="1:45" ht="12.75" customHeight="1">
      <c r="A97" s="29" t="s">
        <v>54</v>
      </c>
      <c r="K97" s="31"/>
      <c r="L97" s="3"/>
      <c r="M97" s="3"/>
      <c r="O97" s="3"/>
      <c r="P97" s="22"/>
      <c r="Q97" s="23"/>
      <c r="R97" s="3"/>
    </row>
    <row r="98" spans="1:45" ht="12.75" customHeight="1">
      <c r="A98" s="29" t="s">
        <v>55</v>
      </c>
      <c r="K98" s="31"/>
      <c r="L98" s="3"/>
      <c r="M98" s="3"/>
      <c r="O98" s="3"/>
      <c r="P98" s="22"/>
      <c r="Q98" s="23"/>
      <c r="R98" s="3"/>
    </row>
    <row r="99" spans="1:45" ht="12.75" customHeight="1">
      <c r="A99" s="29" t="s">
        <v>56</v>
      </c>
      <c r="K99" s="31"/>
      <c r="L99" s="3"/>
      <c r="M99" s="3"/>
      <c r="O99" s="3"/>
      <c r="P99" s="22"/>
      <c r="Q99" s="23"/>
      <c r="R99" s="3"/>
    </row>
    <row r="100" spans="1:45" ht="12.75" customHeight="1">
      <c r="K100" s="30">
        <f>SUM(K93:K96)</f>
        <v>3</v>
      </c>
      <c r="L100" s="3">
        <f>K93/B85</f>
        <v>0.14285714285714285</v>
      </c>
      <c r="M100" s="3">
        <f>K100/B85</f>
        <v>0.42857142857142855</v>
      </c>
      <c r="N100" s="3">
        <f>M100-L100</f>
        <v>0.2857142857142857</v>
      </c>
      <c r="O100" s="3"/>
    </row>
    <row r="101" spans="1:45" ht="12.75" customHeight="1">
      <c r="A101" s="40" t="s">
        <v>68</v>
      </c>
      <c r="L101" s="3"/>
      <c r="M101" s="3"/>
      <c r="O101" s="3"/>
      <c r="AP101" s="30"/>
      <c r="AQ101" s="30"/>
      <c r="AR101" s="30"/>
      <c r="AS101" s="30"/>
    </row>
    <row r="102" spans="1:45" ht="25.5" customHeight="1">
      <c r="B102" s="299" t="s">
        <v>2</v>
      </c>
      <c r="C102" s="297"/>
      <c r="D102" s="297"/>
      <c r="E102" s="297"/>
      <c r="F102" s="297"/>
      <c r="G102" s="297"/>
      <c r="H102" s="297"/>
      <c r="I102" s="297"/>
      <c r="J102" s="297"/>
      <c r="L102" s="4" t="s">
        <v>3</v>
      </c>
      <c r="M102" s="4" t="s">
        <v>4</v>
      </c>
      <c r="N102" s="5" t="s">
        <v>5</v>
      </c>
      <c r="O102" s="4" t="s">
        <v>6</v>
      </c>
      <c r="P102" s="6" t="s">
        <v>7</v>
      </c>
      <c r="Q102" s="6" t="s">
        <v>8</v>
      </c>
      <c r="R102" s="7" t="s">
        <v>9</v>
      </c>
      <c r="S102" s="7"/>
      <c r="T102" s="7"/>
      <c r="U102" s="7"/>
      <c r="V102" s="7"/>
      <c r="W102" s="7"/>
      <c r="X102" s="7"/>
      <c r="Y102" s="7"/>
      <c r="AP102" s="30"/>
      <c r="AQ102" s="30"/>
      <c r="AR102" s="30"/>
      <c r="AS102" s="30"/>
    </row>
    <row r="103" spans="1:45" ht="12.75" customHeight="1">
      <c r="A103" s="9" t="s">
        <v>10</v>
      </c>
      <c r="B103" s="10">
        <v>1</v>
      </c>
      <c r="C103" s="10">
        <v>2</v>
      </c>
      <c r="D103" s="10">
        <v>3</v>
      </c>
      <c r="E103" s="10">
        <v>4</v>
      </c>
      <c r="F103" s="10">
        <v>5</v>
      </c>
      <c r="G103" s="10">
        <v>6</v>
      </c>
      <c r="H103" s="10">
        <v>7</v>
      </c>
      <c r="I103" s="10">
        <v>8</v>
      </c>
      <c r="J103" s="10">
        <v>9</v>
      </c>
      <c r="K103" s="11" t="s">
        <v>11</v>
      </c>
      <c r="L103" s="38"/>
      <c r="M103" s="12"/>
      <c r="N103" s="13"/>
      <c r="O103" s="14"/>
      <c r="P103" s="15"/>
      <c r="Q103" s="15"/>
      <c r="R103" s="3"/>
      <c r="S103" s="3"/>
      <c r="T103" s="3"/>
      <c r="U103" s="3"/>
      <c r="V103" s="3"/>
      <c r="W103" s="3"/>
      <c r="X103" s="3"/>
      <c r="Y103" s="3"/>
      <c r="AP103" s="30"/>
      <c r="AQ103" s="30"/>
      <c r="AR103" s="30"/>
      <c r="AS103" s="30"/>
    </row>
    <row r="104" spans="1:45" ht="12.75" customHeight="1">
      <c r="A104" s="27" t="s">
        <v>19</v>
      </c>
      <c r="B104" s="10">
        <v>18</v>
      </c>
      <c r="C104" s="10"/>
      <c r="D104" s="10"/>
      <c r="E104" s="10"/>
      <c r="F104" s="10"/>
      <c r="G104" s="10"/>
      <c r="H104" s="10"/>
      <c r="I104" s="10"/>
      <c r="J104" s="10"/>
      <c r="K104" s="17"/>
      <c r="L104" s="38"/>
      <c r="M104" s="12"/>
      <c r="N104" s="13"/>
      <c r="O104" s="14"/>
      <c r="P104" s="18">
        <f>B104</f>
        <v>18</v>
      </c>
      <c r="Q104" s="15"/>
      <c r="R104" s="3"/>
      <c r="S104" s="3"/>
      <c r="T104" s="3"/>
      <c r="U104" s="3"/>
      <c r="V104" s="3"/>
      <c r="W104" s="3"/>
      <c r="X104" s="3"/>
      <c r="Y104" s="3"/>
      <c r="AP104" s="30"/>
      <c r="AQ104" s="30"/>
      <c r="AR104" s="30"/>
      <c r="AS104" s="30"/>
    </row>
    <row r="105" spans="1:45" ht="12.75" customHeight="1">
      <c r="A105" s="29" t="s">
        <v>20</v>
      </c>
      <c r="C105" s="26">
        <v>10</v>
      </c>
      <c r="K105" s="17"/>
      <c r="L105" s="3"/>
      <c r="M105" s="3"/>
      <c r="O105" s="3">
        <f>C105/B104</f>
        <v>0.55555555555555558</v>
      </c>
      <c r="P105" s="22">
        <v>11</v>
      </c>
      <c r="Q105" s="23">
        <f t="shared" ref="Q105:Q112" si="44">P105/P104</f>
        <v>0.61111111111111116</v>
      </c>
      <c r="R105" s="3">
        <f t="shared" ref="R105:R112" si="45">100%-Q105</f>
        <v>0.38888888888888884</v>
      </c>
      <c r="S105" s="3"/>
      <c r="T105" s="3"/>
      <c r="U105" s="3"/>
      <c r="V105" s="3"/>
      <c r="W105" s="3"/>
      <c r="X105" s="3"/>
      <c r="Y105" s="3"/>
      <c r="AP105" s="30"/>
      <c r="AQ105" s="30"/>
      <c r="AR105" s="30"/>
      <c r="AS105" s="30"/>
    </row>
    <row r="106" spans="1:45" ht="12.75" customHeight="1">
      <c r="A106" s="29" t="s">
        <v>21</v>
      </c>
      <c r="D106" s="26">
        <v>7</v>
      </c>
      <c r="K106" s="17"/>
      <c r="L106" s="3"/>
      <c r="M106" s="3"/>
      <c r="O106" s="3">
        <f>D106/C105</f>
        <v>0.7</v>
      </c>
      <c r="P106" s="22">
        <v>10</v>
      </c>
      <c r="Q106" s="23">
        <f t="shared" si="44"/>
        <v>0.90909090909090906</v>
      </c>
      <c r="R106" s="3">
        <f t="shared" si="45"/>
        <v>9.0909090909090939E-2</v>
      </c>
      <c r="S106" s="3"/>
      <c r="T106" s="3"/>
      <c r="U106" s="3"/>
      <c r="V106" s="3"/>
      <c r="W106" s="3"/>
      <c r="X106" s="3"/>
      <c r="Y106" s="3"/>
      <c r="AP106" s="30"/>
      <c r="AQ106" s="30"/>
      <c r="AR106" s="30"/>
      <c r="AS106" s="30"/>
    </row>
    <row r="107" spans="1:45" ht="12.75" customHeight="1">
      <c r="A107" s="29" t="s">
        <v>22</v>
      </c>
      <c r="E107" s="26">
        <v>4</v>
      </c>
      <c r="K107" s="17"/>
      <c r="L107" s="3"/>
      <c r="M107" s="3"/>
      <c r="O107" s="3">
        <f>E107/D106</f>
        <v>0.5714285714285714</v>
      </c>
      <c r="P107" s="22">
        <v>7</v>
      </c>
      <c r="Q107" s="23">
        <f t="shared" si="44"/>
        <v>0.7</v>
      </c>
      <c r="R107" s="3">
        <f t="shared" si="45"/>
        <v>0.30000000000000004</v>
      </c>
      <c r="S107" s="3"/>
      <c r="T107" s="3"/>
      <c r="U107" s="3"/>
      <c r="V107" s="3"/>
      <c r="W107" s="3"/>
      <c r="X107" s="3"/>
      <c r="Y107" s="3"/>
      <c r="AP107" s="30"/>
      <c r="AQ107" s="30"/>
      <c r="AR107" s="23"/>
      <c r="AS107" s="3"/>
    </row>
    <row r="108" spans="1:45" ht="12.75" customHeight="1">
      <c r="A108" s="29" t="s">
        <v>23</v>
      </c>
      <c r="F108" s="26">
        <v>4</v>
      </c>
      <c r="K108" s="17"/>
      <c r="L108" s="3"/>
      <c r="M108" s="3"/>
      <c r="O108" s="3">
        <f>F108/E107</f>
        <v>1</v>
      </c>
      <c r="P108" s="22">
        <v>6</v>
      </c>
      <c r="Q108" s="23">
        <f t="shared" si="44"/>
        <v>0.8571428571428571</v>
      </c>
      <c r="R108" s="3">
        <f t="shared" si="45"/>
        <v>0.1428571428571429</v>
      </c>
      <c r="S108" s="3"/>
      <c r="T108" s="3"/>
      <c r="U108" s="3"/>
      <c r="V108" s="3"/>
      <c r="W108" s="3"/>
      <c r="X108" s="3"/>
      <c r="Y108" s="3"/>
      <c r="AP108" s="30"/>
      <c r="AQ108" s="30"/>
      <c r="AR108" s="23"/>
      <c r="AS108" s="3"/>
    </row>
    <row r="109" spans="1:45" ht="12.75" customHeight="1">
      <c r="A109" s="29" t="s">
        <v>48</v>
      </c>
      <c r="G109" s="26">
        <v>2</v>
      </c>
      <c r="K109" s="17"/>
      <c r="L109" s="3"/>
      <c r="M109" s="3"/>
      <c r="O109" s="3">
        <f>G109/F108</f>
        <v>0.5</v>
      </c>
      <c r="P109" s="22">
        <v>5</v>
      </c>
      <c r="Q109" s="23">
        <f t="shared" si="44"/>
        <v>0.83333333333333337</v>
      </c>
      <c r="R109" s="3">
        <f t="shared" si="45"/>
        <v>0.16666666666666663</v>
      </c>
      <c r="S109" s="3"/>
      <c r="T109" s="3"/>
      <c r="U109" s="3"/>
      <c r="V109" s="3"/>
      <c r="W109" s="3"/>
      <c r="X109" s="3"/>
      <c r="Y109" s="3"/>
      <c r="AP109" s="30"/>
      <c r="AQ109" s="30"/>
      <c r="AR109" s="23"/>
      <c r="AS109" s="3"/>
    </row>
    <row r="110" spans="1:45" ht="12.75" customHeight="1">
      <c r="A110" s="29" t="s">
        <v>49</v>
      </c>
      <c r="H110" s="26">
        <v>2</v>
      </c>
      <c r="K110" s="17"/>
      <c r="L110" s="3"/>
      <c r="M110" s="3"/>
      <c r="O110" s="3">
        <f>H110/G109</f>
        <v>1</v>
      </c>
      <c r="P110" s="22">
        <v>4</v>
      </c>
      <c r="Q110" s="23">
        <f t="shared" si="44"/>
        <v>0.8</v>
      </c>
      <c r="R110" s="3">
        <f t="shared" si="45"/>
        <v>0.19999999999999996</v>
      </c>
      <c r="S110" s="3"/>
      <c r="T110" s="3"/>
      <c r="U110" s="3"/>
      <c r="V110" s="3"/>
      <c r="W110" s="3"/>
      <c r="X110" s="3"/>
      <c r="Y110" s="3"/>
      <c r="AP110" s="30"/>
      <c r="AQ110" s="30"/>
      <c r="AR110" s="23"/>
      <c r="AS110" s="3"/>
    </row>
    <row r="111" spans="1:45" ht="12.75" customHeight="1">
      <c r="A111" s="29" t="s">
        <v>50</v>
      </c>
      <c r="I111" s="26">
        <v>2</v>
      </c>
      <c r="K111" s="17">
        <v>1</v>
      </c>
      <c r="L111" s="3"/>
      <c r="M111" s="3"/>
      <c r="O111" s="3">
        <f>I111/H110</f>
        <v>1</v>
      </c>
      <c r="P111" s="22">
        <v>4</v>
      </c>
      <c r="Q111" s="23">
        <f t="shared" si="44"/>
        <v>1</v>
      </c>
      <c r="R111" s="3">
        <f t="shared" si="45"/>
        <v>0</v>
      </c>
      <c r="S111" s="3"/>
      <c r="T111" s="3"/>
      <c r="U111" s="3"/>
      <c r="V111" s="3"/>
      <c r="W111" s="3"/>
      <c r="X111" s="3"/>
      <c r="Y111" s="3"/>
      <c r="AP111" s="30"/>
      <c r="AQ111" s="30"/>
      <c r="AR111" s="23"/>
      <c r="AS111" s="3"/>
    </row>
    <row r="112" spans="1:45" ht="12.75" customHeight="1">
      <c r="A112" s="29" t="s">
        <v>51</v>
      </c>
      <c r="J112" s="26">
        <v>2</v>
      </c>
      <c r="K112" s="17">
        <v>2</v>
      </c>
      <c r="L112" s="3"/>
      <c r="M112" s="3"/>
      <c r="O112" s="3">
        <f>J112/I111</f>
        <v>1</v>
      </c>
      <c r="P112" s="22">
        <v>4</v>
      </c>
      <c r="Q112" s="23">
        <f t="shared" si="44"/>
        <v>1</v>
      </c>
      <c r="R112" s="3">
        <f t="shared" si="45"/>
        <v>0</v>
      </c>
      <c r="S112" s="3"/>
      <c r="T112" s="3"/>
      <c r="U112" s="3"/>
      <c r="V112" s="3"/>
      <c r="W112" s="3"/>
      <c r="X112" s="3"/>
      <c r="Y112" s="3"/>
      <c r="AP112" s="30"/>
      <c r="AQ112" s="30"/>
      <c r="AR112" s="23"/>
      <c r="AS112" s="3"/>
    </row>
    <row r="113" spans="1:45" ht="12.75" customHeight="1">
      <c r="A113" s="29" t="s">
        <v>52</v>
      </c>
      <c r="J113" s="26">
        <v>1</v>
      </c>
      <c r="K113" s="31">
        <v>1</v>
      </c>
      <c r="L113" s="3"/>
      <c r="M113" s="3"/>
      <c r="O113" s="3"/>
      <c r="P113" s="22">
        <v>2</v>
      </c>
      <c r="Q113" s="23"/>
      <c r="R113" s="3"/>
      <c r="S113" s="3"/>
      <c r="T113" s="3"/>
      <c r="U113" s="3"/>
      <c r="V113" s="3"/>
      <c r="W113" s="3"/>
      <c r="X113" s="3"/>
      <c r="Y113" s="3"/>
      <c r="AP113" s="30"/>
      <c r="AQ113" s="30"/>
      <c r="AR113" s="23"/>
      <c r="AS113" s="3"/>
    </row>
    <row r="114" spans="1:45" ht="12.75" customHeight="1">
      <c r="A114" s="29" t="s">
        <v>53</v>
      </c>
      <c r="I114" s="26">
        <v>1</v>
      </c>
      <c r="K114" s="31"/>
      <c r="L114" s="3"/>
      <c r="M114" s="3"/>
      <c r="O114" s="3"/>
      <c r="P114" s="22">
        <v>1</v>
      </c>
      <c r="Q114" s="23"/>
      <c r="R114" s="3"/>
      <c r="S114" s="3"/>
      <c r="T114" s="3"/>
      <c r="U114" s="3"/>
      <c r="V114" s="3"/>
      <c r="W114" s="3"/>
      <c r="X114" s="3"/>
      <c r="Y114" s="3"/>
      <c r="AP114" s="30"/>
      <c r="AQ114" s="30"/>
      <c r="AR114" s="23"/>
      <c r="AS114" s="3"/>
    </row>
    <row r="115" spans="1:45" ht="12.75" customHeight="1">
      <c r="A115" s="29" t="s">
        <v>54</v>
      </c>
      <c r="J115" s="26">
        <v>1</v>
      </c>
      <c r="K115" s="31">
        <v>1</v>
      </c>
      <c r="L115" s="3"/>
      <c r="M115" s="3"/>
      <c r="O115" s="3"/>
      <c r="P115" s="22">
        <v>1</v>
      </c>
      <c r="Q115" s="23"/>
      <c r="R115" s="3"/>
      <c r="S115" s="3"/>
      <c r="T115" s="3"/>
      <c r="U115" s="3"/>
      <c r="V115" s="3"/>
      <c r="W115" s="3"/>
      <c r="X115" s="3"/>
      <c r="Y115" s="3"/>
      <c r="AP115" s="30"/>
      <c r="AQ115" s="30"/>
      <c r="AR115" s="23"/>
      <c r="AS115" s="3"/>
    </row>
    <row r="116" spans="1:45" ht="12.75" customHeight="1">
      <c r="A116" s="29" t="s">
        <v>56</v>
      </c>
      <c r="K116" s="31"/>
      <c r="L116" s="3"/>
      <c r="M116" s="3"/>
      <c r="O116" s="3"/>
      <c r="P116" s="22">
        <v>2</v>
      </c>
      <c r="Q116" s="23"/>
      <c r="R116" s="3"/>
      <c r="S116" s="3"/>
      <c r="T116" s="3"/>
      <c r="U116" s="3"/>
      <c r="V116" s="3"/>
      <c r="W116" s="3"/>
      <c r="X116" s="3"/>
      <c r="Y116" s="3"/>
      <c r="AP116" s="30"/>
      <c r="AQ116" s="30"/>
      <c r="AR116" s="23"/>
      <c r="AS116" s="3"/>
    </row>
    <row r="117" spans="1:45" ht="12.75" customHeight="1">
      <c r="K117" s="26">
        <f>SUM(K111:K115)</f>
        <v>5</v>
      </c>
      <c r="L117" s="3">
        <f>SUM(K111:K112)/B104</f>
        <v>0.16666666666666666</v>
      </c>
      <c r="M117" s="3">
        <f>K117/B104</f>
        <v>0.27777777777777779</v>
      </c>
      <c r="N117" s="3">
        <f>M117-L117</f>
        <v>0.11111111111111113</v>
      </c>
      <c r="O117" s="3"/>
      <c r="AP117" s="30"/>
      <c r="AQ117" s="30"/>
      <c r="AR117" s="30"/>
      <c r="AS117" s="30"/>
    </row>
    <row r="118" spans="1:45" ht="12.75" customHeight="1">
      <c r="A118" s="40" t="s">
        <v>71</v>
      </c>
      <c r="L118" s="3"/>
      <c r="M118" s="3"/>
      <c r="O118" s="3"/>
      <c r="AP118" s="30"/>
      <c r="AQ118" s="30"/>
      <c r="AR118" s="30"/>
      <c r="AS118" s="30"/>
    </row>
    <row r="119" spans="1:45" ht="25.5" customHeight="1">
      <c r="B119" s="302" t="s">
        <v>2</v>
      </c>
      <c r="C119" s="303"/>
      <c r="D119" s="303"/>
      <c r="E119" s="303"/>
      <c r="F119" s="303"/>
      <c r="G119" s="303"/>
      <c r="H119" s="303"/>
      <c r="I119" s="303"/>
      <c r="J119" s="303"/>
      <c r="L119" s="4" t="s">
        <v>3</v>
      </c>
      <c r="M119" s="4" t="s">
        <v>4</v>
      </c>
      <c r="N119" s="5" t="s">
        <v>5</v>
      </c>
      <c r="O119" s="158" t="s">
        <v>6</v>
      </c>
      <c r="P119" s="6" t="s">
        <v>7</v>
      </c>
      <c r="Q119" s="6" t="s">
        <v>8</v>
      </c>
      <c r="R119" s="7" t="s">
        <v>9</v>
      </c>
      <c r="S119" s="7"/>
      <c r="T119" s="7"/>
      <c r="U119" s="7"/>
      <c r="V119" s="7"/>
      <c r="W119" s="7"/>
      <c r="X119" s="7"/>
      <c r="Y119" s="7"/>
      <c r="AP119" s="30"/>
      <c r="AQ119" s="6"/>
      <c r="AR119" s="6"/>
      <c r="AS119" s="7"/>
    </row>
    <row r="120" spans="1:45" ht="12.75" customHeight="1">
      <c r="A120" s="152" t="s">
        <v>10</v>
      </c>
      <c r="B120" s="153">
        <v>1</v>
      </c>
      <c r="C120" s="153">
        <v>2</v>
      </c>
      <c r="D120" s="153">
        <v>3</v>
      </c>
      <c r="E120" s="153">
        <v>4</v>
      </c>
      <c r="F120" s="153">
        <v>5</v>
      </c>
      <c r="G120" s="153">
        <v>6</v>
      </c>
      <c r="H120" s="153">
        <v>7</v>
      </c>
      <c r="I120" s="153">
        <v>8</v>
      </c>
      <c r="J120" s="153">
        <v>9</v>
      </c>
      <c r="K120" s="154" t="s">
        <v>11</v>
      </c>
      <c r="L120" s="12"/>
      <c r="M120" s="12"/>
      <c r="N120" s="13"/>
      <c r="O120" s="159"/>
      <c r="P120" s="15"/>
      <c r="Q120" s="15"/>
      <c r="R120" s="3"/>
      <c r="S120" s="3"/>
      <c r="T120" s="3"/>
      <c r="U120" s="3"/>
      <c r="V120" s="3"/>
      <c r="W120" s="3"/>
      <c r="X120" s="3"/>
      <c r="Y120" s="3"/>
      <c r="AP120" s="30"/>
      <c r="AQ120" s="15"/>
      <c r="AR120" s="15"/>
      <c r="AS120" s="3"/>
    </row>
    <row r="121" spans="1:45" ht="12.75" customHeight="1">
      <c r="A121" s="29" t="s">
        <v>20</v>
      </c>
      <c r="B121" s="10">
        <v>9</v>
      </c>
      <c r="C121" s="10"/>
      <c r="D121" s="10"/>
      <c r="E121" s="10"/>
      <c r="F121" s="10"/>
      <c r="G121" s="10"/>
      <c r="H121" s="10"/>
      <c r="I121" s="10"/>
      <c r="J121" s="10"/>
      <c r="K121" s="17"/>
      <c r="L121" s="12"/>
      <c r="M121" s="12"/>
      <c r="N121" s="13"/>
      <c r="O121" s="159"/>
      <c r="P121" s="18">
        <f>B121</f>
        <v>9</v>
      </c>
      <c r="Q121" s="15"/>
      <c r="R121" s="3"/>
      <c r="S121" s="3"/>
      <c r="T121" s="3"/>
      <c r="U121" s="3"/>
      <c r="V121" s="3"/>
      <c r="W121" s="3"/>
      <c r="X121" s="3"/>
      <c r="Y121" s="3"/>
      <c r="AP121" s="30"/>
      <c r="AQ121" s="133"/>
      <c r="AR121" s="15"/>
      <c r="AS121" s="3"/>
    </row>
    <row r="122" spans="1:45" ht="12.75" customHeight="1">
      <c r="A122" s="29" t="s">
        <v>21</v>
      </c>
      <c r="C122" s="26">
        <v>9</v>
      </c>
      <c r="K122" s="17"/>
      <c r="L122" s="3"/>
      <c r="M122" s="3"/>
      <c r="O122" s="3">
        <f>C122/B121</f>
        <v>1</v>
      </c>
      <c r="P122" s="22">
        <v>9</v>
      </c>
      <c r="Q122" s="23">
        <f t="shared" ref="Q122:Q129" si="46">P122/P121</f>
        <v>1</v>
      </c>
      <c r="R122" s="3">
        <f t="shared" ref="R122:R129" si="47">100%-Q122</f>
        <v>0</v>
      </c>
      <c r="S122" s="3"/>
      <c r="T122" s="3"/>
      <c r="U122" s="3"/>
      <c r="V122" s="3"/>
      <c r="W122" s="3"/>
      <c r="X122" s="3"/>
      <c r="Y122" s="3"/>
      <c r="AP122" s="30"/>
      <c r="AQ122" s="30"/>
      <c r="AR122" s="23"/>
      <c r="AS122" s="3"/>
    </row>
    <row r="123" spans="1:45" ht="12.75" customHeight="1">
      <c r="A123" s="56" t="s">
        <v>22</v>
      </c>
      <c r="D123" s="26">
        <v>7</v>
      </c>
      <c r="K123" s="17"/>
      <c r="L123" s="3"/>
      <c r="M123" s="3"/>
      <c r="O123" s="3">
        <f>D123/C122</f>
        <v>0.77777777777777779</v>
      </c>
      <c r="P123" s="22">
        <v>9</v>
      </c>
      <c r="Q123" s="23">
        <f t="shared" si="46"/>
        <v>1</v>
      </c>
      <c r="R123" s="3">
        <f t="shared" si="47"/>
        <v>0</v>
      </c>
      <c r="S123" s="3"/>
      <c r="T123" s="3"/>
      <c r="U123" s="3"/>
      <c r="V123" s="3"/>
      <c r="W123" s="3"/>
      <c r="X123" s="3"/>
      <c r="Y123" s="3"/>
      <c r="AP123" s="30"/>
      <c r="AQ123" s="30"/>
      <c r="AR123" s="23"/>
      <c r="AS123" s="3"/>
    </row>
    <row r="124" spans="1:45" ht="12.75" customHeight="1">
      <c r="A124" s="29" t="s">
        <v>23</v>
      </c>
      <c r="E124" s="26">
        <v>5</v>
      </c>
      <c r="K124" s="17"/>
      <c r="L124" s="3"/>
      <c r="M124" s="3"/>
      <c r="O124" s="3">
        <f>E124/D123</f>
        <v>0.7142857142857143</v>
      </c>
      <c r="P124" s="22">
        <v>8</v>
      </c>
      <c r="Q124" s="23">
        <f t="shared" si="46"/>
        <v>0.88888888888888884</v>
      </c>
      <c r="R124" s="3">
        <f t="shared" si="47"/>
        <v>0.11111111111111116</v>
      </c>
      <c r="S124" s="3"/>
      <c r="T124" s="3"/>
      <c r="U124" s="3"/>
      <c r="V124" s="3"/>
      <c r="W124" s="3"/>
      <c r="X124" s="3"/>
      <c r="Y124" s="3"/>
      <c r="AP124" s="30"/>
      <c r="AQ124" s="30"/>
      <c r="AR124" s="23"/>
      <c r="AS124" s="3"/>
    </row>
    <row r="125" spans="1:45" ht="12.75" customHeight="1">
      <c r="A125" s="29" t="s">
        <v>48</v>
      </c>
      <c r="F125" s="26">
        <v>5</v>
      </c>
      <c r="K125" s="17"/>
      <c r="L125" s="3"/>
      <c r="M125" s="3"/>
      <c r="O125" s="3">
        <f>F125/E124</f>
        <v>1</v>
      </c>
      <c r="P125" s="22">
        <v>8</v>
      </c>
      <c r="Q125" s="23">
        <f t="shared" si="46"/>
        <v>1</v>
      </c>
      <c r="R125" s="3">
        <f t="shared" si="47"/>
        <v>0</v>
      </c>
      <c r="S125" s="3"/>
      <c r="T125" s="3"/>
      <c r="U125" s="3"/>
      <c r="V125" s="3"/>
      <c r="W125" s="3"/>
      <c r="X125" s="3"/>
      <c r="Y125" s="3"/>
      <c r="AP125" s="30"/>
      <c r="AQ125" s="30"/>
      <c r="AR125" s="23"/>
      <c r="AS125" s="3"/>
    </row>
    <row r="126" spans="1:45" ht="12.75" customHeight="1">
      <c r="A126" s="29" t="s">
        <v>49</v>
      </c>
      <c r="G126" s="26">
        <v>5</v>
      </c>
      <c r="K126" s="17"/>
      <c r="L126" s="3"/>
      <c r="M126" s="3"/>
      <c r="O126" s="3">
        <f>G126/F125</f>
        <v>1</v>
      </c>
      <c r="P126" s="22">
        <v>7</v>
      </c>
      <c r="Q126" s="23">
        <f t="shared" si="46"/>
        <v>0.875</v>
      </c>
      <c r="R126" s="3">
        <f t="shared" si="47"/>
        <v>0.125</v>
      </c>
      <c r="S126" s="3"/>
      <c r="T126" s="3"/>
      <c r="U126" s="3"/>
      <c r="V126" s="3"/>
      <c r="W126" s="3"/>
      <c r="X126" s="3"/>
      <c r="Y126" s="3"/>
      <c r="AP126" s="30"/>
      <c r="AQ126" s="30"/>
      <c r="AR126" s="23"/>
      <c r="AS126" s="3"/>
    </row>
    <row r="127" spans="1:45" ht="12.75" customHeight="1">
      <c r="A127" s="29" t="s">
        <v>50</v>
      </c>
      <c r="H127" s="26">
        <v>5</v>
      </c>
      <c r="K127" s="17">
        <v>1</v>
      </c>
      <c r="L127" s="3"/>
      <c r="M127" s="3"/>
      <c r="O127" s="3">
        <f>H127/G126</f>
        <v>1</v>
      </c>
      <c r="P127" s="22">
        <v>7</v>
      </c>
      <c r="Q127" s="23">
        <f t="shared" si="46"/>
        <v>1</v>
      </c>
      <c r="R127" s="3">
        <f t="shared" si="47"/>
        <v>0</v>
      </c>
      <c r="S127" s="3"/>
      <c r="T127" s="3"/>
      <c r="U127" s="3"/>
      <c r="V127" s="3"/>
      <c r="W127" s="3"/>
      <c r="X127" s="3"/>
      <c r="Y127" s="3"/>
      <c r="AP127" s="30"/>
      <c r="AQ127" s="30"/>
      <c r="AR127" s="23"/>
      <c r="AS127" s="3"/>
    </row>
    <row r="128" spans="1:45" ht="12.75" customHeight="1">
      <c r="A128" s="29" t="s">
        <v>51</v>
      </c>
      <c r="I128" s="26">
        <v>4</v>
      </c>
      <c r="K128" s="17">
        <v>3</v>
      </c>
      <c r="L128" s="3"/>
      <c r="M128" s="3"/>
      <c r="O128" s="3">
        <f>I128/H127</f>
        <v>0.8</v>
      </c>
      <c r="P128" s="22">
        <v>6</v>
      </c>
      <c r="Q128" s="23">
        <f t="shared" si="46"/>
        <v>0.8571428571428571</v>
      </c>
      <c r="R128" s="3">
        <f t="shared" si="47"/>
        <v>0.1428571428571429</v>
      </c>
      <c r="S128" s="3"/>
      <c r="T128" s="3"/>
      <c r="U128" s="3"/>
      <c r="V128" s="3"/>
      <c r="W128" s="3"/>
      <c r="X128" s="3"/>
      <c r="Y128" s="3"/>
      <c r="AP128" s="30"/>
      <c r="AQ128" s="30"/>
      <c r="AR128" s="23"/>
      <c r="AS128" s="3"/>
    </row>
    <row r="129" spans="1:45" ht="12.75" customHeight="1">
      <c r="A129" s="29" t="s">
        <v>52</v>
      </c>
      <c r="J129" s="26">
        <v>2</v>
      </c>
      <c r="K129" s="31">
        <v>2</v>
      </c>
      <c r="L129" s="3"/>
      <c r="M129" s="3"/>
      <c r="O129" s="3">
        <f>J129/I128</f>
        <v>0.5</v>
      </c>
      <c r="P129" s="22">
        <v>3</v>
      </c>
      <c r="Q129" s="23">
        <f t="shared" si="46"/>
        <v>0.5</v>
      </c>
      <c r="R129" s="3">
        <f t="shared" si="47"/>
        <v>0.5</v>
      </c>
      <c r="S129" s="3"/>
      <c r="T129" s="3"/>
      <c r="U129" s="3"/>
      <c r="V129" s="3"/>
      <c r="W129" s="3"/>
      <c r="X129" s="3"/>
      <c r="Y129" s="3"/>
      <c r="AP129" s="30"/>
      <c r="AQ129" s="30"/>
      <c r="AR129" s="23"/>
      <c r="AS129" s="3"/>
    </row>
    <row r="130" spans="1:45" ht="12.75" customHeight="1">
      <c r="A130" s="29" t="s">
        <v>53</v>
      </c>
      <c r="I130" s="26">
        <v>1</v>
      </c>
      <c r="K130" s="31"/>
      <c r="L130" s="3"/>
      <c r="M130" s="3"/>
      <c r="O130" s="3"/>
      <c r="P130" s="22">
        <v>1</v>
      </c>
      <c r="Q130" s="23"/>
      <c r="R130" s="3"/>
      <c r="S130" s="3"/>
      <c r="T130" s="3"/>
      <c r="U130" s="3"/>
      <c r="V130" s="3"/>
      <c r="W130" s="3"/>
      <c r="X130" s="3"/>
      <c r="Y130" s="3"/>
      <c r="AP130" s="30"/>
      <c r="AQ130" s="30"/>
      <c r="AR130" s="23"/>
      <c r="AS130" s="3"/>
    </row>
    <row r="131" spans="1:45" ht="12.75" customHeight="1">
      <c r="A131" s="29" t="s">
        <v>54</v>
      </c>
      <c r="J131" s="26">
        <v>1</v>
      </c>
      <c r="K131" s="31">
        <v>1</v>
      </c>
      <c r="L131" s="3"/>
      <c r="M131" s="3"/>
      <c r="O131" s="3"/>
      <c r="P131" s="22">
        <v>1</v>
      </c>
      <c r="Q131" s="23"/>
      <c r="R131" s="3"/>
      <c r="S131" s="3"/>
      <c r="T131" s="3"/>
      <c r="U131" s="3"/>
      <c r="V131" s="3"/>
      <c r="W131" s="3"/>
      <c r="X131" s="3"/>
      <c r="Y131" s="3"/>
      <c r="AP131" s="30"/>
      <c r="AQ131" s="30"/>
      <c r="AR131" s="23"/>
      <c r="AS131" s="3"/>
    </row>
    <row r="132" spans="1:45" ht="12.75" customHeight="1">
      <c r="A132" s="29" t="s">
        <v>56</v>
      </c>
      <c r="K132" s="31"/>
      <c r="L132" s="3"/>
      <c r="M132" s="3"/>
      <c r="O132" s="3"/>
      <c r="P132" s="22"/>
      <c r="Q132" s="23"/>
      <c r="R132" s="3"/>
      <c r="S132" s="3"/>
      <c r="T132" s="3"/>
      <c r="U132" s="3"/>
      <c r="V132" s="3"/>
      <c r="W132" s="3"/>
      <c r="X132" s="3"/>
      <c r="Y132" s="3"/>
      <c r="AP132" s="30"/>
      <c r="AQ132" s="30"/>
      <c r="AR132" s="23"/>
      <c r="AS132" s="3"/>
    </row>
    <row r="133" spans="1:45" ht="12.75" customHeight="1">
      <c r="K133" s="26">
        <f>SUM(K127:K131)</f>
        <v>7</v>
      </c>
      <c r="L133" s="3">
        <f>SUM(K127:K129)/B121</f>
        <v>0.66666666666666663</v>
      </c>
      <c r="M133" s="3">
        <f>K133/B121</f>
        <v>0.77777777777777779</v>
      </c>
      <c r="N133" s="3">
        <f>M133-L133</f>
        <v>0.11111111111111116</v>
      </c>
      <c r="O133" s="3"/>
      <c r="Q133" s="23"/>
      <c r="R133" s="3"/>
      <c r="S133" s="3"/>
      <c r="T133" s="3"/>
      <c r="U133" s="3"/>
      <c r="V133" s="3"/>
      <c r="W133" s="3"/>
      <c r="X133" s="3"/>
      <c r="Y133" s="3"/>
      <c r="AP133" s="30"/>
      <c r="AQ133" s="30"/>
      <c r="AR133" s="23"/>
      <c r="AS133" s="3"/>
    </row>
    <row r="134" spans="1:45" ht="12.75" customHeight="1">
      <c r="A134" s="40" t="s">
        <v>72</v>
      </c>
      <c r="L134" s="3"/>
      <c r="M134" s="3"/>
      <c r="O134" s="3"/>
      <c r="AP134" s="30"/>
      <c r="AQ134" s="30"/>
      <c r="AR134" s="30"/>
      <c r="AS134" s="30"/>
    </row>
    <row r="135" spans="1:45" ht="25.5" customHeight="1">
      <c r="B135" s="302" t="s">
        <v>2</v>
      </c>
      <c r="C135" s="303"/>
      <c r="D135" s="303"/>
      <c r="E135" s="303"/>
      <c r="F135" s="303"/>
      <c r="G135" s="303"/>
      <c r="H135" s="303"/>
      <c r="I135" s="303"/>
      <c r="J135" s="303"/>
      <c r="L135" s="7" t="s">
        <v>3</v>
      </c>
      <c r="M135" s="7" t="s">
        <v>4</v>
      </c>
      <c r="N135" s="52" t="s">
        <v>5</v>
      </c>
      <c r="O135" s="7" t="s">
        <v>6</v>
      </c>
      <c r="P135" s="6" t="s">
        <v>7</v>
      </c>
      <c r="Q135" s="6" t="s">
        <v>8</v>
      </c>
      <c r="R135" s="7" t="s">
        <v>9</v>
      </c>
      <c r="S135" s="7"/>
      <c r="T135" s="7"/>
      <c r="U135" s="7"/>
      <c r="V135" s="7"/>
      <c r="W135" s="7"/>
      <c r="X135" s="7"/>
      <c r="Y135" s="7"/>
      <c r="AP135" s="30"/>
      <c r="AQ135" s="30"/>
      <c r="AR135" s="30"/>
      <c r="AS135" s="30"/>
    </row>
    <row r="136" spans="1:45" ht="12.75" customHeight="1">
      <c r="A136" s="53" t="s">
        <v>10</v>
      </c>
      <c r="B136" s="54">
        <v>1</v>
      </c>
      <c r="C136" s="54">
        <v>2</v>
      </c>
      <c r="D136" s="54">
        <v>3</v>
      </c>
      <c r="E136" s="54">
        <v>4</v>
      </c>
      <c r="F136" s="54">
        <v>5</v>
      </c>
      <c r="G136" s="54">
        <v>6</v>
      </c>
      <c r="H136" s="54">
        <v>7</v>
      </c>
      <c r="I136" s="54">
        <v>8</v>
      </c>
      <c r="J136" s="54">
        <v>9</v>
      </c>
      <c r="K136" s="55" t="s">
        <v>11</v>
      </c>
      <c r="L136" s="3"/>
      <c r="M136" s="3"/>
      <c r="O136" s="3"/>
      <c r="P136" s="15"/>
      <c r="Q136" s="15"/>
      <c r="R136" s="3"/>
      <c r="S136" s="3"/>
      <c r="T136" s="3"/>
      <c r="U136" s="3"/>
      <c r="V136" s="3"/>
      <c r="W136" s="3"/>
      <c r="X136" s="3"/>
      <c r="Y136" s="3"/>
      <c r="AP136" s="30"/>
      <c r="AQ136" s="30"/>
      <c r="AR136" s="30"/>
      <c r="AS136" s="30"/>
    </row>
    <row r="137" spans="1:45" ht="12.75" customHeight="1">
      <c r="A137" s="29" t="s">
        <v>21</v>
      </c>
      <c r="B137" s="26">
        <v>8</v>
      </c>
      <c r="K137" s="31"/>
      <c r="L137" s="3"/>
      <c r="M137" s="3"/>
      <c r="O137" s="3"/>
      <c r="P137" s="18">
        <f>B137</f>
        <v>8</v>
      </c>
      <c r="Q137" s="15"/>
      <c r="R137" s="3"/>
      <c r="S137" s="3"/>
      <c r="T137" s="3"/>
      <c r="U137" s="3"/>
      <c r="V137" s="3"/>
      <c r="W137" s="3"/>
      <c r="X137" s="3"/>
      <c r="Y137" s="3"/>
      <c r="AP137" s="30"/>
      <c r="AQ137" s="30"/>
      <c r="AR137" s="30"/>
      <c r="AS137" s="30"/>
    </row>
    <row r="138" spans="1:45" ht="12.75" customHeight="1">
      <c r="A138" s="56" t="s">
        <v>22</v>
      </c>
      <c r="C138" s="26">
        <v>4</v>
      </c>
      <c r="K138" s="31"/>
      <c r="L138" s="3"/>
      <c r="M138" s="3"/>
      <c r="N138" s="3"/>
      <c r="O138" s="3">
        <f>C138/B137</f>
        <v>0.5</v>
      </c>
      <c r="P138" s="22">
        <v>5</v>
      </c>
      <c r="Q138" s="23">
        <f t="shared" ref="Q138:Q145" si="48">P138/P137</f>
        <v>0.625</v>
      </c>
      <c r="R138" s="3">
        <f t="shared" ref="R138:R145" si="49">100%-Q138</f>
        <v>0.375</v>
      </c>
      <c r="S138" s="3"/>
      <c r="T138" s="3"/>
      <c r="U138" s="3"/>
      <c r="V138" s="3"/>
      <c r="W138" s="3"/>
      <c r="X138" s="3"/>
      <c r="Y138" s="3"/>
      <c r="AP138" s="30"/>
      <c r="AQ138" s="30"/>
      <c r="AR138" s="30"/>
      <c r="AS138" s="30"/>
    </row>
    <row r="139" spans="1:45" ht="12.75" customHeight="1">
      <c r="A139" s="29" t="s">
        <v>23</v>
      </c>
      <c r="D139" s="26">
        <v>3</v>
      </c>
      <c r="K139" s="31"/>
      <c r="L139" s="3"/>
      <c r="M139" s="3"/>
      <c r="N139" s="3"/>
      <c r="O139" s="3">
        <f>D139/C138</f>
        <v>0.75</v>
      </c>
      <c r="P139" s="22">
        <v>5</v>
      </c>
      <c r="Q139" s="23">
        <f t="shared" si="48"/>
        <v>1</v>
      </c>
      <c r="R139" s="3">
        <f t="shared" si="49"/>
        <v>0</v>
      </c>
      <c r="S139" s="3"/>
      <c r="T139" s="3"/>
      <c r="U139" s="3"/>
      <c r="V139" s="3"/>
      <c r="W139" s="3"/>
      <c r="X139" s="3"/>
      <c r="Y139" s="3"/>
      <c r="AP139" s="30"/>
      <c r="AQ139" s="30"/>
      <c r="AR139" s="30"/>
      <c r="AS139" s="30"/>
    </row>
    <row r="140" spans="1:45" ht="12.75" customHeight="1">
      <c r="A140" s="29" t="s">
        <v>48</v>
      </c>
      <c r="E140" s="26">
        <v>3</v>
      </c>
      <c r="K140" s="31"/>
      <c r="L140" s="3"/>
      <c r="M140" s="3"/>
      <c r="N140" s="3"/>
      <c r="O140" s="3">
        <f>E140/D139</f>
        <v>1</v>
      </c>
      <c r="P140" s="22">
        <v>5</v>
      </c>
      <c r="Q140" s="23">
        <f t="shared" si="48"/>
        <v>1</v>
      </c>
      <c r="R140" s="3">
        <f t="shared" si="49"/>
        <v>0</v>
      </c>
      <c r="S140" s="3"/>
      <c r="T140" s="3"/>
      <c r="U140" s="3"/>
      <c r="V140" s="3"/>
      <c r="W140" s="3"/>
      <c r="X140" s="3"/>
      <c r="Y140" s="3"/>
      <c r="AP140" s="30"/>
      <c r="AQ140" s="30"/>
      <c r="AR140" s="30"/>
      <c r="AS140" s="30"/>
    </row>
    <row r="141" spans="1:45" ht="12.75" customHeight="1">
      <c r="A141" s="29" t="s">
        <v>49</v>
      </c>
      <c r="F141" s="26">
        <v>3</v>
      </c>
      <c r="K141" s="31"/>
      <c r="L141" s="3"/>
      <c r="M141" s="3"/>
      <c r="N141" s="3"/>
      <c r="O141" s="3">
        <f>F141/E140</f>
        <v>1</v>
      </c>
      <c r="P141" s="22">
        <v>5</v>
      </c>
      <c r="Q141" s="23">
        <f t="shared" si="48"/>
        <v>1</v>
      </c>
      <c r="R141" s="3">
        <f t="shared" si="49"/>
        <v>0</v>
      </c>
      <c r="S141" s="3"/>
      <c r="T141" s="3"/>
      <c r="U141" s="3"/>
      <c r="V141" s="3"/>
      <c r="W141" s="3"/>
      <c r="X141" s="3"/>
      <c r="Y141" s="3"/>
      <c r="AP141" s="30"/>
      <c r="AQ141" s="30"/>
      <c r="AR141" s="30"/>
      <c r="AS141" s="30"/>
    </row>
    <row r="142" spans="1:45" ht="12.75" customHeight="1">
      <c r="A142" s="29" t="s">
        <v>50</v>
      </c>
      <c r="G142" s="26">
        <v>3</v>
      </c>
      <c r="K142" s="31"/>
      <c r="L142" s="3"/>
      <c r="M142" s="3"/>
      <c r="N142" s="3"/>
      <c r="O142" s="3">
        <f>G142/F141</f>
        <v>1</v>
      </c>
      <c r="P142" s="22">
        <v>5</v>
      </c>
      <c r="Q142" s="23">
        <f t="shared" si="48"/>
        <v>1</v>
      </c>
      <c r="R142" s="3">
        <f t="shared" si="49"/>
        <v>0</v>
      </c>
      <c r="S142" s="3"/>
      <c r="T142" s="3"/>
      <c r="U142" s="3"/>
      <c r="V142" s="3"/>
      <c r="W142" s="3"/>
      <c r="X142" s="3"/>
      <c r="Y142" s="3"/>
      <c r="AP142" s="30"/>
      <c r="AQ142" s="30"/>
      <c r="AR142" s="30"/>
      <c r="AS142" s="30"/>
    </row>
    <row r="143" spans="1:45" ht="12.75" customHeight="1">
      <c r="A143" s="29" t="s">
        <v>51</v>
      </c>
      <c r="H143" s="26">
        <v>3</v>
      </c>
      <c r="K143" s="31">
        <v>1</v>
      </c>
      <c r="L143" s="3"/>
      <c r="M143" s="3"/>
      <c r="N143" s="3"/>
      <c r="O143" s="3">
        <f>H143/G142</f>
        <v>1</v>
      </c>
      <c r="P143" s="22">
        <v>4</v>
      </c>
      <c r="Q143" s="23">
        <f t="shared" si="48"/>
        <v>0.8</v>
      </c>
      <c r="R143" s="3">
        <f t="shared" si="49"/>
        <v>0.19999999999999996</v>
      </c>
      <c r="S143" s="3"/>
      <c r="T143" s="3"/>
      <c r="U143" s="3"/>
      <c r="V143" s="3"/>
      <c r="W143" s="3"/>
      <c r="X143" s="3"/>
      <c r="Y143" s="3"/>
      <c r="AP143" s="30"/>
      <c r="AQ143" s="30"/>
      <c r="AR143" s="30"/>
      <c r="AS143" s="30"/>
    </row>
    <row r="144" spans="1:45" ht="12.75" customHeight="1">
      <c r="A144" s="29" t="s">
        <v>52</v>
      </c>
      <c r="I144" s="26">
        <v>2</v>
      </c>
      <c r="K144" s="31">
        <v>1</v>
      </c>
      <c r="L144" s="3"/>
      <c r="M144" s="3"/>
      <c r="N144" s="3"/>
      <c r="O144" s="3">
        <f>I144/H143</f>
        <v>0.66666666666666663</v>
      </c>
      <c r="P144" s="22">
        <v>3</v>
      </c>
      <c r="Q144" s="23">
        <f t="shared" si="48"/>
        <v>0.75</v>
      </c>
      <c r="R144" s="3">
        <f t="shared" si="49"/>
        <v>0.25</v>
      </c>
      <c r="S144" s="3"/>
      <c r="T144" s="3"/>
      <c r="U144" s="3"/>
      <c r="V144" s="3"/>
      <c r="W144" s="3"/>
      <c r="X144" s="3"/>
      <c r="Y144" s="3"/>
      <c r="AP144" s="30"/>
      <c r="AQ144" s="30"/>
      <c r="AR144" s="30"/>
      <c r="AS144" s="30"/>
    </row>
    <row r="145" spans="1:45" ht="12.75" customHeight="1">
      <c r="A145" s="29" t="s">
        <v>53</v>
      </c>
      <c r="J145" s="26">
        <v>2</v>
      </c>
      <c r="K145" s="31">
        <v>2</v>
      </c>
      <c r="L145" s="3"/>
      <c r="M145" s="3"/>
      <c r="N145" s="3"/>
      <c r="O145" s="3">
        <f>J145/I144</f>
        <v>1</v>
      </c>
      <c r="P145" s="22">
        <v>3</v>
      </c>
      <c r="Q145" s="23">
        <f t="shared" si="48"/>
        <v>1</v>
      </c>
      <c r="R145" s="3">
        <f t="shared" si="49"/>
        <v>0</v>
      </c>
      <c r="S145" s="3"/>
      <c r="T145" s="3"/>
      <c r="U145" s="3"/>
      <c r="V145" s="3"/>
      <c r="W145" s="3"/>
      <c r="X145" s="3"/>
      <c r="Y145" s="3"/>
      <c r="AP145" s="30"/>
      <c r="AQ145" s="30"/>
      <c r="AR145" s="30"/>
      <c r="AS145" s="30"/>
    </row>
    <row r="146" spans="1:45" ht="12.75" customHeight="1">
      <c r="A146" s="29" t="s">
        <v>54</v>
      </c>
      <c r="J146" s="26">
        <v>1</v>
      </c>
      <c r="K146" s="31"/>
      <c r="L146" s="3"/>
      <c r="M146" s="3"/>
      <c r="N146" s="3"/>
      <c r="O146" s="3"/>
      <c r="P146" s="22">
        <v>1</v>
      </c>
      <c r="Q146" s="23"/>
      <c r="R146" s="3"/>
      <c r="S146" s="3"/>
      <c r="T146" s="3"/>
      <c r="U146" s="3"/>
      <c r="V146" s="3"/>
      <c r="W146" s="3"/>
      <c r="X146" s="3"/>
      <c r="Y146" s="3"/>
      <c r="AP146" s="30"/>
      <c r="AQ146" s="30"/>
      <c r="AR146" s="30"/>
      <c r="AS146" s="30"/>
    </row>
    <row r="147" spans="1:45" ht="12.75" customHeight="1">
      <c r="A147" s="29" t="s">
        <v>55</v>
      </c>
      <c r="I147" s="26">
        <v>1</v>
      </c>
      <c r="K147" s="31"/>
      <c r="L147" s="3"/>
      <c r="M147" s="3"/>
      <c r="N147" s="3"/>
      <c r="O147" s="3"/>
      <c r="P147" s="22">
        <v>1</v>
      </c>
      <c r="Q147" s="23"/>
      <c r="R147" s="3"/>
      <c r="S147" s="3"/>
      <c r="T147" s="3"/>
      <c r="U147" s="3"/>
      <c r="V147" s="3"/>
      <c r="W147" s="3"/>
      <c r="X147" s="3"/>
      <c r="Y147" s="3"/>
      <c r="AP147" s="30"/>
      <c r="AQ147" s="30"/>
      <c r="AR147" s="30"/>
      <c r="AS147" s="30"/>
    </row>
    <row r="148" spans="1:45" ht="12.75" customHeight="1">
      <c r="A148" s="29" t="s">
        <v>56</v>
      </c>
      <c r="K148" s="31"/>
      <c r="L148" s="3"/>
      <c r="M148" s="3"/>
      <c r="N148" s="3"/>
      <c r="O148" s="3"/>
      <c r="P148" s="22"/>
      <c r="Q148" s="23"/>
      <c r="R148" s="3"/>
      <c r="S148" s="3"/>
      <c r="T148" s="3"/>
      <c r="U148" s="3"/>
      <c r="V148" s="3"/>
      <c r="W148" s="3"/>
      <c r="X148" s="3"/>
      <c r="Y148" s="3"/>
      <c r="AP148" s="30"/>
      <c r="AQ148" s="30"/>
      <c r="AR148" s="30"/>
      <c r="AS148" s="30"/>
    </row>
    <row r="149" spans="1:45" ht="12.75" customHeight="1">
      <c r="K149" s="26">
        <f>SUM(K143:K145)</f>
        <v>4</v>
      </c>
      <c r="L149" s="3">
        <f>SUM(K143:K145)/B137</f>
        <v>0.5</v>
      </c>
      <c r="M149" s="3">
        <f>K149/B137</f>
        <v>0.5</v>
      </c>
      <c r="N149" s="3">
        <f>M149-L149</f>
        <v>0</v>
      </c>
      <c r="O149" s="3"/>
      <c r="AP149" s="30"/>
      <c r="AQ149" s="30"/>
      <c r="AR149" s="30"/>
      <c r="AS149" s="30"/>
    </row>
    <row r="150" spans="1:45" ht="12.75" customHeight="1">
      <c r="A150" s="40" t="s">
        <v>74</v>
      </c>
      <c r="L150" s="3"/>
      <c r="M150" s="3"/>
      <c r="O150" s="3"/>
      <c r="AP150" s="30"/>
      <c r="AQ150" s="30"/>
      <c r="AR150" s="30"/>
      <c r="AS150" s="30"/>
    </row>
    <row r="151" spans="1:45" ht="25.5" customHeight="1">
      <c r="B151" s="302" t="s">
        <v>2</v>
      </c>
      <c r="C151" s="303"/>
      <c r="D151" s="303"/>
      <c r="E151" s="303"/>
      <c r="F151" s="303"/>
      <c r="G151" s="303"/>
      <c r="H151" s="303"/>
      <c r="I151" s="303"/>
      <c r="J151" s="303"/>
      <c r="L151" s="7" t="s">
        <v>3</v>
      </c>
      <c r="M151" s="7" t="s">
        <v>4</v>
      </c>
      <c r="N151" s="52" t="s">
        <v>5</v>
      </c>
      <c r="O151" s="7" t="s">
        <v>6</v>
      </c>
      <c r="P151" s="6" t="s">
        <v>7</v>
      </c>
      <c r="Q151" s="6" t="s">
        <v>8</v>
      </c>
      <c r="R151" s="7" t="s">
        <v>9</v>
      </c>
      <c r="S151" s="7"/>
      <c r="T151" s="7"/>
      <c r="U151" s="7"/>
      <c r="V151" s="7"/>
      <c r="W151" s="7"/>
      <c r="X151" s="7"/>
      <c r="Y151" s="7"/>
      <c r="AP151" s="30"/>
      <c r="AQ151" s="30"/>
      <c r="AR151" s="30"/>
      <c r="AS151" s="30"/>
    </row>
    <row r="152" spans="1:45" ht="12.75" customHeight="1">
      <c r="A152" s="53" t="s">
        <v>10</v>
      </c>
      <c r="B152" s="54">
        <v>1</v>
      </c>
      <c r="C152" s="54">
        <v>2</v>
      </c>
      <c r="D152" s="54">
        <v>3</v>
      </c>
      <c r="E152" s="54">
        <v>4</v>
      </c>
      <c r="F152" s="54">
        <v>5</v>
      </c>
      <c r="G152" s="54">
        <v>6</v>
      </c>
      <c r="H152" s="54">
        <v>7</v>
      </c>
      <c r="I152" s="54">
        <v>8</v>
      </c>
      <c r="J152" s="54">
        <v>9</v>
      </c>
      <c r="K152" s="55" t="s">
        <v>11</v>
      </c>
      <c r="L152" s="3"/>
      <c r="M152" s="3"/>
      <c r="O152" s="3"/>
      <c r="P152" s="15"/>
      <c r="Q152" s="15"/>
      <c r="R152" s="3"/>
      <c r="S152" s="3"/>
      <c r="T152" s="3"/>
      <c r="U152" s="3"/>
      <c r="V152" s="3"/>
      <c r="W152" s="3"/>
      <c r="X152" s="3"/>
      <c r="Y152" s="3"/>
      <c r="AP152" s="30"/>
      <c r="AQ152" s="30"/>
      <c r="AR152" s="30"/>
      <c r="AS152" s="30"/>
    </row>
    <row r="153" spans="1:45" ht="12.75" customHeight="1">
      <c r="A153" s="29" t="s">
        <v>22</v>
      </c>
      <c r="B153" s="26">
        <v>11</v>
      </c>
      <c r="K153" s="31"/>
      <c r="L153" s="3"/>
      <c r="M153" s="3"/>
      <c r="O153" s="3"/>
      <c r="P153" s="18">
        <f>B153</f>
        <v>11</v>
      </c>
      <c r="Q153" s="15"/>
      <c r="R153" s="3"/>
      <c r="S153" s="3"/>
      <c r="T153" s="3"/>
      <c r="U153" s="3"/>
      <c r="V153" s="3"/>
      <c r="W153" s="3"/>
      <c r="X153" s="3"/>
      <c r="Y153" s="3"/>
      <c r="AP153" s="30"/>
      <c r="AQ153" s="30"/>
      <c r="AR153" s="30"/>
      <c r="AS153" s="30"/>
    </row>
    <row r="154" spans="1:45" ht="12.75" customHeight="1">
      <c r="A154" s="29" t="s">
        <v>23</v>
      </c>
      <c r="C154" s="26">
        <v>7</v>
      </c>
      <c r="K154" s="31"/>
      <c r="L154" s="3"/>
      <c r="M154" s="3"/>
      <c r="N154" s="3"/>
      <c r="O154" s="3">
        <f>C154/B153</f>
        <v>0.63636363636363635</v>
      </c>
      <c r="P154" s="22">
        <v>7</v>
      </c>
      <c r="Q154" s="23">
        <f t="shared" ref="Q154:Q161" si="50">P154/P153</f>
        <v>0.63636363636363635</v>
      </c>
      <c r="R154" s="3">
        <f t="shared" ref="R154:R161" si="51">100%-Q154</f>
        <v>0.36363636363636365</v>
      </c>
      <c r="S154" s="3"/>
      <c r="T154" s="3"/>
      <c r="U154" s="3"/>
      <c r="V154" s="3"/>
      <c r="W154" s="3"/>
      <c r="X154" s="3"/>
      <c r="Y154" s="3"/>
      <c r="AP154" s="30"/>
      <c r="AQ154" s="30"/>
      <c r="AR154" s="30"/>
      <c r="AS154" s="30"/>
    </row>
    <row r="155" spans="1:45" ht="12.75" customHeight="1">
      <c r="A155" s="29" t="s">
        <v>48</v>
      </c>
      <c r="D155" s="26">
        <v>7</v>
      </c>
      <c r="K155" s="31"/>
      <c r="L155" s="3"/>
      <c r="M155" s="3"/>
      <c r="N155" s="3"/>
      <c r="O155" s="3">
        <f>D155/C154</f>
        <v>1</v>
      </c>
      <c r="P155" s="22">
        <v>7</v>
      </c>
      <c r="Q155" s="23">
        <f t="shared" si="50"/>
        <v>1</v>
      </c>
      <c r="R155" s="3">
        <f t="shared" si="51"/>
        <v>0</v>
      </c>
      <c r="S155" s="3"/>
      <c r="T155" s="3"/>
      <c r="U155" s="3"/>
      <c r="V155" s="3"/>
      <c r="W155" s="3"/>
      <c r="X155" s="3"/>
      <c r="Y155" s="3"/>
      <c r="AP155" s="30"/>
      <c r="AQ155" s="30"/>
      <c r="AR155" s="30"/>
      <c r="AS155" s="30"/>
    </row>
    <row r="156" spans="1:45" ht="12.75" customHeight="1">
      <c r="A156" s="29" t="s">
        <v>49</v>
      </c>
      <c r="E156" s="26">
        <v>5</v>
      </c>
      <c r="K156" s="31"/>
      <c r="L156" s="3"/>
      <c r="M156" s="3"/>
      <c r="N156" s="3"/>
      <c r="O156" s="3">
        <f>E156/D155</f>
        <v>0.7142857142857143</v>
      </c>
      <c r="P156" s="22">
        <v>6</v>
      </c>
      <c r="Q156" s="23">
        <f t="shared" si="50"/>
        <v>0.8571428571428571</v>
      </c>
      <c r="R156" s="3">
        <f t="shared" si="51"/>
        <v>0.1428571428571429</v>
      </c>
      <c r="S156" s="3"/>
      <c r="T156" s="3"/>
      <c r="U156" s="3"/>
      <c r="V156" s="3"/>
      <c r="W156" s="3"/>
      <c r="X156" s="3"/>
      <c r="Y156" s="3"/>
      <c r="AP156" s="30"/>
      <c r="AQ156" s="30"/>
      <c r="AR156" s="30"/>
      <c r="AS156" s="30"/>
    </row>
    <row r="157" spans="1:45" ht="12.75" customHeight="1">
      <c r="A157" s="29" t="s">
        <v>50</v>
      </c>
      <c r="F157" s="26">
        <v>5</v>
      </c>
      <c r="K157" s="31"/>
      <c r="L157" s="3"/>
      <c r="M157" s="3"/>
      <c r="O157" s="3">
        <f>F157/E156</f>
        <v>1</v>
      </c>
      <c r="P157" s="22">
        <v>6</v>
      </c>
      <c r="Q157" s="23">
        <f t="shared" si="50"/>
        <v>1</v>
      </c>
      <c r="R157" s="3">
        <f t="shared" si="51"/>
        <v>0</v>
      </c>
      <c r="AP157" s="30"/>
      <c r="AQ157" s="30"/>
      <c r="AR157" s="30"/>
      <c r="AS157" s="30"/>
    </row>
    <row r="158" spans="1:45" ht="12.75" customHeight="1">
      <c r="A158" s="29" t="s">
        <v>51</v>
      </c>
      <c r="G158" s="26">
        <v>5</v>
      </c>
      <c r="K158" s="31"/>
      <c r="L158" s="3"/>
      <c r="M158" s="3"/>
      <c r="O158" s="3">
        <f>G158/F157</f>
        <v>1</v>
      </c>
      <c r="P158" s="22">
        <v>6</v>
      </c>
      <c r="Q158" s="23">
        <f t="shared" si="50"/>
        <v>1</v>
      </c>
      <c r="R158" s="3">
        <f t="shared" si="51"/>
        <v>0</v>
      </c>
      <c r="AP158" s="30"/>
      <c r="AQ158" s="30"/>
      <c r="AR158" s="30"/>
      <c r="AS158" s="30"/>
    </row>
    <row r="159" spans="1:45" ht="12.75" customHeight="1">
      <c r="A159" s="29" t="s">
        <v>52</v>
      </c>
      <c r="H159" s="26">
        <v>3</v>
      </c>
      <c r="K159" s="31"/>
      <c r="L159" s="3"/>
      <c r="M159" s="3"/>
      <c r="O159" s="3">
        <f>H159/G158</f>
        <v>0.6</v>
      </c>
      <c r="P159" s="22">
        <v>6</v>
      </c>
      <c r="Q159" s="23">
        <f t="shared" si="50"/>
        <v>1</v>
      </c>
      <c r="R159" s="3">
        <f t="shared" si="51"/>
        <v>0</v>
      </c>
      <c r="AP159" s="30"/>
      <c r="AQ159" s="30"/>
      <c r="AR159" s="30"/>
      <c r="AS159" s="30"/>
    </row>
    <row r="160" spans="1:45" ht="12.75" customHeight="1">
      <c r="A160" s="29" t="s">
        <v>53</v>
      </c>
      <c r="I160" s="26">
        <v>2</v>
      </c>
      <c r="K160" s="31"/>
      <c r="L160" s="3"/>
      <c r="M160" s="3"/>
      <c r="O160" s="3">
        <f>I160/H159</f>
        <v>0.66666666666666663</v>
      </c>
      <c r="P160" s="22">
        <v>5</v>
      </c>
      <c r="Q160" s="23">
        <f t="shared" si="50"/>
        <v>0.83333333333333337</v>
      </c>
      <c r="R160" s="3">
        <f t="shared" si="51"/>
        <v>0.16666666666666663</v>
      </c>
      <c r="AP160" s="30"/>
      <c r="AQ160" s="30"/>
      <c r="AR160" s="30"/>
      <c r="AS160" s="30"/>
    </row>
    <row r="161" spans="1:45" ht="12.75" customHeight="1">
      <c r="A161" s="29" t="s">
        <v>54</v>
      </c>
      <c r="J161" s="26">
        <v>2</v>
      </c>
      <c r="K161" s="31">
        <v>2</v>
      </c>
      <c r="L161" s="3"/>
      <c r="M161" s="3"/>
      <c r="O161" s="3">
        <f>J161/I160</f>
        <v>1</v>
      </c>
      <c r="P161" s="22">
        <v>5</v>
      </c>
      <c r="Q161" s="23">
        <f t="shared" si="50"/>
        <v>1</v>
      </c>
      <c r="R161" s="3">
        <f t="shared" si="51"/>
        <v>0</v>
      </c>
      <c r="AP161" s="30"/>
      <c r="AQ161" s="30"/>
      <c r="AR161" s="30"/>
      <c r="AS161" s="30"/>
    </row>
    <row r="162" spans="1:45" ht="12.75" customHeight="1">
      <c r="A162" s="29" t="s">
        <v>55</v>
      </c>
      <c r="J162" s="26">
        <v>2</v>
      </c>
      <c r="K162" s="31">
        <v>2</v>
      </c>
      <c r="L162" s="3"/>
      <c r="M162" s="3"/>
      <c r="O162" s="3"/>
      <c r="P162" s="22">
        <v>3</v>
      </c>
      <c r="Q162" s="23"/>
      <c r="R162" s="3"/>
      <c r="AP162" s="30"/>
      <c r="AQ162" s="30"/>
      <c r="AR162" s="30"/>
      <c r="AS162" s="30"/>
    </row>
    <row r="163" spans="1:45" ht="12.75" customHeight="1">
      <c r="A163" s="29" t="s">
        <v>56</v>
      </c>
      <c r="J163" s="26">
        <v>1</v>
      </c>
      <c r="K163" s="31"/>
      <c r="L163" s="3"/>
      <c r="M163" s="3"/>
      <c r="O163" s="3"/>
      <c r="P163" s="22">
        <v>1</v>
      </c>
      <c r="Q163" s="23"/>
      <c r="R163" s="3"/>
      <c r="AP163" s="30"/>
      <c r="AQ163" s="30"/>
      <c r="AR163" s="30"/>
      <c r="AS163" s="30"/>
    </row>
    <row r="164" spans="1:45" ht="12.75" customHeight="1">
      <c r="A164" s="29" t="s">
        <v>57</v>
      </c>
      <c r="J164" s="26">
        <v>1</v>
      </c>
      <c r="K164" s="31"/>
      <c r="L164" s="3"/>
      <c r="M164" s="3"/>
      <c r="O164" s="3"/>
      <c r="P164" s="22">
        <v>1</v>
      </c>
      <c r="Q164" s="23"/>
      <c r="R164" s="3"/>
      <c r="AP164" s="30"/>
      <c r="AQ164" s="30"/>
      <c r="AR164" s="30"/>
      <c r="AS164" s="30"/>
    </row>
    <row r="165" spans="1:45" ht="12.75" customHeight="1">
      <c r="A165" s="29" t="s">
        <v>69</v>
      </c>
      <c r="J165" s="26">
        <v>1</v>
      </c>
      <c r="K165" s="31">
        <v>1</v>
      </c>
      <c r="L165" s="3"/>
      <c r="M165" s="3"/>
      <c r="O165" s="3"/>
      <c r="P165" s="22">
        <v>1</v>
      </c>
      <c r="Q165" s="23"/>
      <c r="R165" s="3"/>
      <c r="AP165" s="30"/>
      <c r="AQ165" s="30"/>
      <c r="AR165" s="30"/>
      <c r="AS165" s="30"/>
    </row>
    <row r="166" spans="1:45" ht="12.75" customHeight="1">
      <c r="K166" s="26">
        <f>SUM(K161:K165)</f>
        <v>5</v>
      </c>
      <c r="L166" s="3">
        <f>K161/B153</f>
        <v>0.18181818181818182</v>
      </c>
      <c r="M166" s="3">
        <f>K166/B153</f>
        <v>0.45454545454545453</v>
      </c>
      <c r="N166" s="3">
        <f>M166-L166</f>
        <v>0.27272727272727271</v>
      </c>
      <c r="O166" s="3"/>
      <c r="AP166" s="30"/>
      <c r="AQ166" s="30"/>
      <c r="AR166" s="30"/>
      <c r="AS166" s="30"/>
    </row>
    <row r="167" spans="1:45" ht="12.75" customHeight="1">
      <c r="A167" s="40" t="s">
        <v>75</v>
      </c>
      <c r="L167" s="3"/>
      <c r="M167" s="3"/>
      <c r="O167" s="3"/>
      <c r="AP167" s="30"/>
      <c r="AQ167" s="30"/>
      <c r="AR167" s="30"/>
      <c r="AS167" s="30"/>
    </row>
    <row r="168" spans="1:45" ht="25.5" customHeight="1">
      <c r="B168" s="302" t="s">
        <v>2</v>
      </c>
      <c r="C168" s="303"/>
      <c r="D168" s="303"/>
      <c r="E168" s="303"/>
      <c r="F168" s="303"/>
      <c r="G168" s="303"/>
      <c r="H168" s="303"/>
      <c r="I168" s="303"/>
      <c r="J168" s="303"/>
      <c r="L168" s="7" t="s">
        <v>3</v>
      </c>
      <c r="M168" s="7" t="s">
        <v>4</v>
      </c>
      <c r="N168" s="52" t="s">
        <v>5</v>
      </c>
      <c r="O168" s="7" t="s">
        <v>6</v>
      </c>
      <c r="P168" s="6" t="s">
        <v>7</v>
      </c>
      <c r="Q168" s="6" t="s">
        <v>8</v>
      </c>
      <c r="R168" s="7" t="s">
        <v>9</v>
      </c>
      <c r="S168" s="7"/>
      <c r="T168" s="7"/>
      <c r="U168" s="7"/>
      <c r="V168" s="7"/>
      <c r="W168" s="7"/>
      <c r="X168" s="7"/>
      <c r="Y168" s="7"/>
      <c r="AP168" s="30"/>
      <c r="AQ168" s="30"/>
      <c r="AR168" s="30"/>
      <c r="AS168" s="30"/>
    </row>
    <row r="169" spans="1:45" ht="12.75" customHeight="1">
      <c r="A169" s="53" t="s">
        <v>10</v>
      </c>
      <c r="B169" s="54">
        <v>1</v>
      </c>
      <c r="C169" s="54">
        <v>2</v>
      </c>
      <c r="D169" s="54">
        <v>3</v>
      </c>
      <c r="E169" s="54">
        <v>4</v>
      </c>
      <c r="F169" s="54">
        <v>5</v>
      </c>
      <c r="G169" s="54">
        <v>6</v>
      </c>
      <c r="H169" s="54">
        <v>7</v>
      </c>
      <c r="I169" s="54">
        <v>8</v>
      </c>
      <c r="J169" s="54">
        <v>9</v>
      </c>
      <c r="K169" s="55" t="s">
        <v>11</v>
      </c>
      <c r="L169" s="3"/>
      <c r="M169" s="3"/>
      <c r="O169" s="3"/>
      <c r="P169" s="15"/>
      <c r="Q169" s="15"/>
      <c r="R169" s="3"/>
      <c r="S169" s="3"/>
      <c r="T169" s="3"/>
      <c r="U169" s="3"/>
      <c r="V169" s="3"/>
      <c r="W169" s="3"/>
      <c r="X169" s="3"/>
      <c r="Y169" s="3"/>
      <c r="AP169" s="30"/>
      <c r="AQ169" s="30"/>
      <c r="AR169" s="30"/>
      <c r="AS169" s="30"/>
    </row>
    <row r="170" spans="1:45" ht="12.75" customHeight="1">
      <c r="A170" s="29" t="s">
        <v>23</v>
      </c>
      <c r="B170" s="26">
        <v>10</v>
      </c>
      <c r="K170" s="31"/>
      <c r="L170" s="3"/>
      <c r="M170" s="3"/>
      <c r="O170" s="3"/>
      <c r="P170" s="18">
        <f>B170</f>
        <v>10</v>
      </c>
      <c r="Q170" s="15"/>
      <c r="R170" s="3"/>
      <c r="S170" s="3"/>
      <c r="T170" s="3"/>
      <c r="U170" s="3"/>
      <c r="V170" s="3"/>
      <c r="W170" s="3"/>
      <c r="X170" s="3"/>
      <c r="Y170" s="3"/>
      <c r="AP170" s="30"/>
      <c r="AQ170" s="30"/>
      <c r="AR170" s="30"/>
      <c r="AS170" s="30"/>
    </row>
    <row r="171" spans="1:45" ht="12.75" customHeight="1">
      <c r="A171" s="29" t="s">
        <v>48</v>
      </c>
      <c r="C171" s="26">
        <v>8</v>
      </c>
      <c r="K171" s="31"/>
      <c r="L171" s="3"/>
      <c r="M171" s="3"/>
      <c r="N171" s="3"/>
      <c r="O171" s="3">
        <f>C171/B170</f>
        <v>0.8</v>
      </c>
      <c r="P171" s="22">
        <v>8</v>
      </c>
      <c r="Q171" s="23">
        <f t="shared" ref="Q171:Q178" si="52">P171/P170</f>
        <v>0.8</v>
      </c>
      <c r="R171" s="3">
        <f t="shared" ref="R171:R178" si="53">100%-Q171</f>
        <v>0.19999999999999996</v>
      </c>
      <c r="S171" s="3"/>
      <c r="T171" s="3"/>
      <c r="U171" s="3"/>
      <c r="V171" s="3"/>
      <c r="W171" s="3"/>
      <c r="X171" s="3"/>
      <c r="Y171" s="3"/>
      <c r="AP171" s="30"/>
      <c r="AQ171" s="30"/>
      <c r="AR171" s="30"/>
      <c r="AS171" s="30"/>
    </row>
    <row r="172" spans="1:45" ht="12.75" customHeight="1">
      <c r="A172" s="29" t="s">
        <v>49</v>
      </c>
      <c r="D172" s="26">
        <v>5</v>
      </c>
      <c r="K172" s="31"/>
      <c r="L172" s="3"/>
      <c r="M172" s="3"/>
      <c r="O172" s="3">
        <f>D172/C171</f>
        <v>0.625</v>
      </c>
      <c r="P172" s="22">
        <v>5</v>
      </c>
      <c r="Q172" s="23">
        <f t="shared" si="52"/>
        <v>0.625</v>
      </c>
      <c r="R172" s="3">
        <f t="shared" si="53"/>
        <v>0.375</v>
      </c>
      <c r="AP172" s="30"/>
      <c r="AQ172" s="30"/>
      <c r="AR172" s="30"/>
      <c r="AS172" s="30"/>
    </row>
    <row r="173" spans="1:45" ht="12.75" customHeight="1">
      <c r="A173" s="29" t="s">
        <v>50</v>
      </c>
      <c r="E173" s="26">
        <v>4</v>
      </c>
      <c r="K173" s="31"/>
      <c r="L173" s="3"/>
      <c r="M173" s="3"/>
      <c r="O173" s="3">
        <f>E173/D172</f>
        <v>0.8</v>
      </c>
      <c r="P173" s="22">
        <v>5</v>
      </c>
      <c r="Q173" s="23">
        <f t="shared" si="52"/>
        <v>1</v>
      </c>
      <c r="R173" s="3">
        <f t="shared" si="53"/>
        <v>0</v>
      </c>
      <c r="AP173" s="30"/>
      <c r="AQ173" s="30"/>
      <c r="AR173" s="30"/>
      <c r="AS173" s="30"/>
    </row>
    <row r="174" spans="1:45" ht="12.75" customHeight="1">
      <c r="A174" s="29" t="s">
        <v>51</v>
      </c>
      <c r="F174" s="26">
        <v>3</v>
      </c>
      <c r="K174" s="31"/>
      <c r="L174" s="3"/>
      <c r="M174" s="3"/>
      <c r="O174" s="3">
        <f>F174/E173</f>
        <v>0.75</v>
      </c>
      <c r="P174" s="22">
        <v>5</v>
      </c>
      <c r="Q174" s="23">
        <f t="shared" si="52"/>
        <v>1</v>
      </c>
      <c r="R174" s="3">
        <f t="shared" si="53"/>
        <v>0</v>
      </c>
      <c r="AP174" s="30"/>
      <c r="AQ174" s="30"/>
      <c r="AR174" s="30"/>
      <c r="AS174" s="30"/>
    </row>
    <row r="175" spans="1:45" ht="12.75" customHeight="1">
      <c r="A175" s="29" t="s">
        <v>52</v>
      </c>
      <c r="G175" s="26">
        <v>3</v>
      </c>
      <c r="K175" s="31"/>
      <c r="L175" s="3"/>
      <c r="M175" s="3"/>
      <c r="O175" s="3">
        <f>G175/F174</f>
        <v>1</v>
      </c>
      <c r="P175" s="22">
        <v>5</v>
      </c>
      <c r="Q175" s="23">
        <f t="shared" si="52"/>
        <v>1</v>
      </c>
      <c r="R175" s="3">
        <f t="shared" si="53"/>
        <v>0</v>
      </c>
      <c r="AP175" s="30"/>
      <c r="AQ175" s="30"/>
      <c r="AR175" s="30"/>
      <c r="AS175" s="30"/>
    </row>
    <row r="176" spans="1:45" ht="12.75" customHeight="1">
      <c r="A176" s="29" t="s">
        <v>53</v>
      </c>
      <c r="H176" s="26">
        <v>2</v>
      </c>
      <c r="K176" s="31"/>
      <c r="L176" s="3"/>
      <c r="M176" s="3"/>
      <c r="O176" s="3">
        <f>H176/G175</f>
        <v>0.66666666666666663</v>
      </c>
      <c r="P176" s="22">
        <v>7</v>
      </c>
      <c r="Q176" s="23">
        <f t="shared" si="52"/>
        <v>1.4</v>
      </c>
      <c r="R176" s="3">
        <f t="shared" si="53"/>
        <v>-0.39999999999999991</v>
      </c>
      <c r="AP176" s="30"/>
      <c r="AQ176" s="30"/>
      <c r="AR176" s="30"/>
      <c r="AS176" s="30"/>
    </row>
    <row r="177" spans="1:45" ht="12.75" customHeight="1">
      <c r="A177" s="29" t="s">
        <v>54</v>
      </c>
      <c r="I177" s="26">
        <v>2</v>
      </c>
      <c r="K177" s="31"/>
      <c r="L177" s="3"/>
      <c r="M177" s="3"/>
      <c r="O177" s="3">
        <f>I177/H176</f>
        <v>1</v>
      </c>
      <c r="P177" s="22">
        <v>4</v>
      </c>
      <c r="Q177" s="23">
        <f t="shared" si="52"/>
        <v>0.5714285714285714</v>
      </c>
      <c r="R177" s="3">
        <f t="shared" si="53"/>
        <v>0.4285714285714286</v>
      </c>
      <c r="AP177" s="30"/>
      <c r="AQ177" s="30"/>
      <c r="AR177" s="30"/>
      <c r="AS177" s="30"/>
    </row>
    <row r="178" spans="1:45" ht="12.75" customHeight="1">
      <c r="A178" s="29" t="s">
        <v>55</v>
      </c>
      <c r="J178" s="26">
        <v>2</v>
      </c>
      <c r="K178" s="31">
        <v>0</v>
      </c>
      <c r="L178" s="3"/>
      <c r="M178" s="3"/>
      <c r="O178" s="3">
        <f>J178/I177</f>
        <v>1</v>
      </c>
      <c r="P178" s="22">
        <v>2</v>
      </c>
      <c r="Q178" s="23">
        <f t="shared" si="52"/>
        <v>0.5</v>
      </c>
      <c r="R178" s="3">
        <f t="shared" si="53"/>
        <v>0.5</v>
      </c>
      <c r="AP178" s="30"/>
      <c r="AQ178" s="30"/>
      <c r="AR178" s="30"/>
      <c r="AS178" s="30"/>
    </row>
    <row r="179" spans="1:45" ht="12.75" customHeight="1">
      <c r="A179" s="29" t="s">
        <v>56</v>
      </c>
      <c r="J179" s="26">
        <v>3</v>
      </c>
      <c r="K179" s="31">
        <v>3</v>
      </c>
      <c r="L179" s="3"/>
      <c r="M179" s="3"/>
      <c r="O179" s="3"/>
      <c r="P179" s="22">
        <v>4</v>
      </c>
      <c r="Q179" s="23"/>
      <c r="R179" s="3"/>
      <c r="AP179" s="30"/>
      <c r="AQ179" s="30"/>
      <c r="AR179" s="30"/>
      <c r="AS179" s="30"/>
    </row>
    <row r="180" spans="1:45" ht="12.75" customHeight="1">
      <c r="A180" s="29" t="s">
        <v>57</v>
      </c>
      <c r="J180" s="26">
        <v>1</v>
      </c>
      <c r="K180" s="31"/>
      <c r="L180" s="3"/>
      <c r="M180" s="3"/>
      <c r="O180" s="3"/>
      <c r="P180" s="22">
        <v>1</v>
      </c>
      <c r="Q180" s="23"/>
      <c r="R180" s="3"/>
      <c r="AP180" s="30"/>
      <c r="AQ180" s="30"/>
      <c r="AR180" s="30"/>
      <c r="AS180" s="30"/>
    </row>
    <row r="181" spans="1:45" ht="12.75" customHeight="1">
      <c r="A181" s="29" t="s">
        <v>69</v>
      </c>
      <c r="J181" s="26">
        <v>1</v>
      </c>
      <c r="K181" s="31"/>
      <c r="L181" s="3"/>
      <c r="M181" s="3"/>
      <c r="O181" s="3"/>
      <c r="P181" s="22">
        <v>1</v>
      </c>
      <c r="Q181" s="23"/>
      <c r="R181" s="3"/>
      <c r="AP181" s="30"/>
      <c r="AQ181" s="30"/>
      <c r="AR181" s="30"/>
      <c r="AS181" s="30"/>
    </row>
    <row r="182" spans="1:45" ht="12.75" customHeight="1">
      <c r="K182" s="26">
        <f>SUM(K178:K179)</f>
        <v>3</v>
      </c>
      <c r="L182" s="3">
        <f>K178/B170</f>
        <v>0</v>
      </c>
      <c r="M182" s="3">
        <f>K182/B170</f>
        <v>0.3</v>
      </c>
      <c r="N182" s="3">
        <f>M182-L182</f>
        <v>0.3</v>
      </c>
      <c r="O182" s="3"/>
      <c r="AP182" s="30"/>
      <c r="AQ182" s="30"/>
      <c r="AR182" s="30"/>
      <c r="AS182" s="30"/>
    </row>
    <row r="183" spans="1:45" ht="12.75" customHeight="1">
      <c r="A183" s="40" t="s">
        <v>77</v>
      </c>
      <c r="D183" s="134" t="s">
        <v>129</v>
      </c>
      <c r="L183" s="3"/>
      <c r="M183" s="3"/>
      <c r="O183" s="3"/>
      <c r="AP183" s="30"/>
      <c r="AQ183" s="30"/>
      <c r="AR183" s="30"/>
      <c r="AS183" s="30"/>
    </row>
    <row r="184" spans="1:45" ht="12.75" customHeight="1">
      <c r="A184" s="29"/>
      <c r="L184" s="3"/>
      <c r="M184" s="3"/>
      <c r="O184" s="3"/>
    </row>
    <row r="185" spans="1:45" ht="12.75" customHeight="1">
      <c r="A185" s="29"/>
      <c r="L185" s="3"/>
      <c r="M185" s="3"/>
      <c r="O185" s="3"/>
    </row>
    <row r="186" spans="1:45" ht="12.75" customHeight="1">
      <c r="A186" s="29"/>
      <c r="L186" s="3"/>
      <c r="M186" s="3"/>
      <c r="O186" s="3"/>
    </row>
    <row r="187" spans="1:45" ht="12.75" customHeight="1">
      <c r="L187" s="3"/>
      <c r="M187" s="3"/>
      <c r="O187" s="3"/>
    </row>
    <row r="188" spans="1:45" ht="12.75" customHeight="1">
      <c r="A188" s="40" t="s">
        <v>78</v>
      </c>
      <c r="L188" s="3"/>
      <c r="M188" s="3"/>
      <c r="O188" s="3"/>
    </row>
    <row r="189" spans="1:45" ht="25.5" customHeight="1">
      <c r="B189" s="302" t="s">
        <v>2</v>
      </c>
      <c r="C189" s="303"/>
      <c r="D189" s="303"/>
      <c r="E189" s="303"/>
      <c r="F189" s="303"/>
      <c r="G189" s="303"/>
      <c r="H189" s="303"/>
      <c r="I189" s="303"/>
      <c r="J189" s="303"/>
      <c r="L189" s="7" t="s">
        <v>3</v>
      </c>
      <c r="M189" s="7" t="s">
        <v>4</v>
      </c>
      <c r="N189" s="52" t="s">
        <v>5</v>
      </c>
      <c r="O189" s="7" t="s">
        <v>6</v>
      </c>
      <c r="P189" s="6" t="s">
        <v>7</v>
      </c>
      <c r="Q189" s="6" t="s">
        <v>8</v>
      </c>
      <c r="R189" s="7" t="s">
        <v>9</v>
      </c>
    </row>
    <row r="190" spans="1:45" ht="12.75" customHeight="1">
      <c r="A190" s="53" t="s">
        <v>10</v>
      </c>
      <c r="B190" s="54">
        <v>1</v>
      </c>
      <c r="C190" s="54">
        <v>2</v>
      </c>
      <c r="D190" s="54">
        <v>3</v>
      </c>
      <c r="E190" s="54">
        <v>4</v>
      </c>
      <c r="F190" s="54">
        <v>5</v>
      </c>
      <c r="G190" s="54">
        <v>6</v>
      </c>
      <c r="H190" s="54">
        <v>7</v>
      </c>
      <c r="I190" s="54">
        <v>8</v>
      </c>
      <c r="J190" s="54">
        <v>9</v>
      </c>
      <c r="K190" s="55" t="s">
        <v>11</v>
      </c>
      <c r="L190" s="3"/>
      <c r="M190" s="3"/>
      <c r="O190" s="3"/>
      <c r="P190" s="15"/>
      <c r="Q190" s="15"/>
      <c r="R190" s="3"/>
    </row>
    <row r="191" spans="1:45" ht="12.75" customHeight="1">
      <c r="A191" s="29" t="s">
        <v>49</v>
      </c>
      <c r="B191" s="26">
        <v>16</v>
      </c>
      <c r="K191" s="31"/>
      <c r="L191" s="3"/>
      <c r="M191" s="3"/>
      <c r="O191" s="3"/>
      <c r="P191" s="18">
        <f>B191</f>
        <v>16</v>
      </c>
      <c r="Q191" s="15"/>
      <c r="R191" s="3"/>
    </row>
    <row r="192" spans="1:45" ht="12.75" customHeight="1">
      <c r="A192" s="29" t="s">
        <v>50</v>
      </c>
      <c r="C192" s="26">
        <v>11</v>
      </c>
      <c r="K192" s="31"/>
      <c r="L192" s="3"/>
      <c r="M192" s="3"/>
      <c r="N192" s="3"/>
      <c r="O192" s="3">
        <f>C192/B191</f>
        <v>0.6875</v>
      </c>
      <c r="P192" s="22">
        <v>12</v>
      </c>
      <c r="Q192" s="23">
        <f t="shared" ref="Q192:Q199" si="54">P192/P191</f>
        <v>0.75</v>
      </c>
      <c r="R192" s="3">
        <f t="shared" ref="R192:R199" si="55">100%-Q192</f>
        <v>0.25</v>
      </c>
    </row>
    <row r="193" spans="1:18" ht="12.75" customHeight="1">
      <c r="A193" s="29" t="s">
        <v>51</v>
      </c>
      <c r="D193" s="26">
        <v>6</v>
      </c>
      <c r="K193" s="31"/>
      <c r="L193" s="3"/>
      <c r="M193" s="3"/>
      <c r="O193" s="3">
        <f>D193/C192</f>
        <v>0.54545454545454541</v>
      </c>
      <c r="P193" s="22">
        <v>10</v>
      </c>
      <c r="Q193" s="23">
        <f t="shared" si="54"/>
        <v>0.83333333333333337</v>
      </c>
      <c r="R193" s="3">
        <f t="shared" si="55"/>
        <v>0.16666666666666663</v>
      </c>
    </row>
    <row r="194" spans="1:18" ht="12.75" customHeight="1">
      <c r="A194" s="29" t="s">
        <v>52</v>
      </c>
      <c r="E194" s="26">
        <v>4</v>
      </c>
      <c r="K194" s="31"/>
      <c r="L194" s="3"/>
      <c r="M194" s="3"/>
      <c r="O194" s="3">
        <f>E194/D193</f>
        <v>0.66666666666666663</v>
      </c>
      <c r="P194" s="22">
        <v>10</v>
      </c>
      <c r="Q194" s="23">
        <f t="shared" si="54"/>
        <v>1</v>
      </c>
      <c r="R194" s="3">
        <f t="shared" si="55"/>
        <v>0</v>
      </c>
    </row>
    <row r="195" spans="1:18" ht="12.75" customHeight="1">
      <c r="A195" s="29" t="s">
        <v>53</v>
      </c>
      <c r="F195" s="26">
        <v>4</v>
      </c>
      <c r="K195" s="31"/>
      <c r="L195" s="3"/>
      <c r="M195" s="3"/>
      <c r="O195" s="3">
        <f>F195/E194</f>
        <v>1</v>
      </c>
      <c r="P195" s="22">
        <v>10</v>
      </c>
      <c r="Q195" s="23">
        <f t="shared" si="54"/>
        <v>1</v>
      </c>
      <c r="R195" s="3">
        <f t="shared" si="55"/>
        <v>0</v>
      </c>
    </row>
    <row r="196" spans="1:18" ht="12.75" customHeight="1">
      <c r="A196" s="29" t="s">
        <v>54</v>
      </c>
      <c r="G196" s="26">
        <v>4</v>
      </c>
      <c r="K196" s="31"/>
      <c r="L196" s="3"/>
      <c r="M196" s="3"/>
      <c r="O196" s="3">
        <f>G196/F195</f>
        <v>1</v>
      </c>
      <c r="P196" s="22">
        <v>8</v>
      </c>
      <c r="Q196" s="23">
        <f t="shared" si="54"/>
        <v>0.8</v>
      </c>
      <c r="R196" s="3">
        <f t="shared" si="55"/>
        <v>0.19999999999999996</v>
      </c>
    </row>
    <row r="197" spans="1:18" ht="12.75" customHeight="1">
      <c r="A197" s="29" t="s">
        <v>55</v>
      </c>
      <c r="H197" s="26">
        <v>4</v>
      </c>
      <c r="K197" s="31"/>
      <c r="L197" s="3"/>
      <c r="M197" s="3"/>
      <c r="O197" s="3">
        <f>H197/G196</f>
        <v>1</v>
      </c>
      <c r="P197" s="22">
        <v>7</v>
      </c>
      <c r="Q197" s="23">
        <f t="shared" si="54"/>
        <v>0.875</v>
      </c>
      <c r="R197" s="3">
        <f t="shared" si="55"/>
        <v>0.125</v>
      </c>
    </row>
    <row r="198" spans="1:18" ht="12.75" customHeight="1">
      <c r="A198" s="29" t="s">
        <v>56</v>
      </c>
      <c r="I198" s="26">
        <v>4</v>
      </c>
      <c r="K198" s="31"/>
      <c r="L198" s="3"/>
      <c r="M198" s="3"/>
      <c r="O198" s="3">
        <f>I198/H197</f>
        <v>1</v>
      </c>
      <c r="P198" s="22">
        <v>6</v>
      </c>
      <c r="Q198" s="23">
        <f t="shared" si="54"/>
        <v>0.8571428571428571</v>
      </c>
      <c r="R198" s="3">
        <f t="shared" si="55"/>
        <v>0.1428571428571429</v>
      </c>
    </row>
    <row r="199" spans="1:18" ht="12.75" customHeight="1">
      <c r="A199" s="29" t="s">
        <v>57</v>
      </c>
      <c r="J199" s="26">
        <v>4</v>
      </c>
      <c r="K199" s="31">
        <v>3</v>
      </c>
      <c r="L199" s="3"/>
      <c r="M199" s="3"/>
      <c r="O199" s="3">
        <f>J199/I198</f>
        <v>1</v>
      </c>
      <c r="P199" s="22">
        <v>5</v>
      </c>
      <c r="Q199" s="23">
        <f t="shared" si="54"/>
        <v>0.83333333333333337</v>
      </c>
      <c r="R199" s="3">
        <f t="shared" si="55"/>
        <v>0.16666666666666663</v>
      </c>
    </row>
    <row r="200" spans="1:18" ht="12.75" customHeight="1">
      <c r="A200" s="29" t="s">
        <v>69</v>
      </c>
      <c r="J200" s="26">
        <v>1</v>
      </c>
      <c r="K200" s="31"/>
      <c r="L200" s="3"/>
      <c r="M200" s="3"/>
      <c r="O200" s="3"/>
      <c r="P200" s="22">
        <v>2</v>
      </c>
      <c r="Q200" s="23"/>
      <c r="R200" s="3"/>
    </row>
    <row r="201" spans="1:18" ht="12.75" customHeight="1">
      <c r="A201" s="29" t="s">
        <v>70</v>
      </c>
      <c r="J201" s="26">
        <v>1</v>
      </c>
      <c r="K201" s="31">
        <v>1</v>
      </c>
      <c r="L201" s="3"/>
      <c r="M201" s="3"/>
      <c r="O201" s="3"/>
      <c r="P201" s="22">
        <v>1</v>
      </c>
      <c r="Q201" s="23"/>
      <c r="R201" s="3"/>
    </row>
    <row r="202" spans="1:18" ht="12.75" customHeight="1">
      <c r="K202" s="26">
        <f>SUM(K199:K201)</f>
        <v>4</v>
      </c>
      <c r="L202" s="3">
        <f>K199/B191</f>
        <v>0.1875</v>
      </c>
      <c r="M202" s="3">
        <f>K202/B191</f>
        <v>0.25</v>
      </c>
      <c r="N202" s="3">
        <f>M202-L202</f>
        <v>6.25E-2</v>
      </c>
      <c r="O202" s="3"/>
    </row>
    <row r="203" spans="1:18" ht="12.75" customHeight="1">
      <c r="A203" s="40" t="s">
        <v>79</v>
      </c>
      <c r="D203" s="134" t="s">
        <v>129</v>
      </c>
      <c r="L203" s="3"/>
      <c r="M203" s="3"/>
      <c r="O203" s="3"/>
    </row>
    <row r="204" spans="1:18" ht="12.75" customHeight="1">
      <c r="L204" s="3"/>
      <c r="M204" s="3"/>
      <c r="O204" s="3"/>
    </row>
    <row r="205" spans="1:18" ht="12.75" customHeight="1">
      <c r="L205" s="3"/>
      <c r="M205" s="3"/>
      <c r="O205" s="3"/>
    </row>
    <row r="206" spans="1:18" ht="12.75" customHeight="1">
      <c r="L206" s="3"/>
      <c r="M206" s="3"/>
      <c r="O206" s="3"/>
    </row>
    <row r="207" spans="1:18" ht="12.75" customHeight="1">
      <c r="A207" s="40" t="s">
        <v>81</v>
      </c>
      <c r="L207" s="3"/>
      <c r="M207" s="3"/>
      <c r="O207" s="3"/>
    </row>
    <row r="208" spans="1:18" ht="25.5" customHeight="1">
      <c r="B208" s="302" t="s">
        <v>2</v>
      </c>
      <c r="C208" s="303"/>
      <c r="D208" s="303"/>
      <c r="E208" s="303"/>
      <c r="F208" s="303"/>
      <c r="G208" s="303"/>
      <c r="H208" s="303"/>
      <c r="I208" s="303"/>
      <c r="J208" s="303"/>
      <c r="L208" s="7" t="s">
        <v>3</v>
      </c>
      <c r="M208" s="7" t="s">
        <v>4</v>
      </c>
      <c r="N208" s="52" t="s">
        <v>5</v>
      </c>
      <c r="O208" s="7" t="s">
        <v>6</v>
      </c>
      <c r="P208" s="6" t="s">
        <v>7</v>
      </c>
      <c r="Q208" s="6" t="s">
        <v>8</v>
      </c>
      <c r="R208" s="7" t="s">
        <v>9</v>
      </c>
    </row>
    <row r="209" spans="1:18" ht="12.75" customHeight="1">
      <c r="A209" s="53" t="s">
        <v>10</v>
      </c>
      <c r="B209" s="54">
        <v>1</v>
      </c>
      <c r="C209" s="54">
        <v>2</v>
      </c>
      <c r="D209" s="54">
        <v>3</v>
      </c>
      <c r="E209" s="54">
        <v>4</v>
      </c>
      <c r="F209" s="54">
        <v>5</v>
      </c>
      <c r="G209" s="54">
        <v>6</v>
      </c>
      <c r="H209" s="54">
        <v>7</v>
      </c>
      <c r="I209" s="54">
        <v>8</v>
      </c>
      <c r="J209" s="54">
        <v>9</v>
      </c>
      <c r="K209" s="55" t="s">
        <v>11</v>
      </c>
      <c r="L209" s="3"/>
      <c r="M209" s="3"/>
      <c r="O209" s="3"/>
      <c r="P209" s="15"/>
      <c r="Q209" s="15"/>
      <c r="R209" s="3"/>
    </row>
    <row r="210" spans="1:18" ht="12.75" customHeight="1">
      <c r="A210" s="29" t="s">
        <v>51</v>
      </c>
      <c r="B210" s="26">
        <v>19</v>
      </c>
      <c r="K210" s="31"/>
      <c r="L210" s="3"/>
      <c r="M210" s="3"/>
      <c r="O210" s="3"/>
      <c r="P210" s="18">
        <f>B210</f>
        <v>19</v>
      </c>
      <c r="Q210" s="15"/>
      <c r="R210" s="3"/>
    </row>
    <row r="211" spans="1:18" ht="12.75" customHeight="1">
      <c r="A211" s="29" t="s">
        <v>52</v>
      </c>
      <c r="C211" s="26">
        <v>16</v>
      </c>
      <c r="K211" s="31"/>
      <c r="L211" s="3"/>
      <c r="M211" s="3"/>
      <c r="N211" s="3"/>
      <c r="O211" s="3">
        <f>C211/B210</f>
        <v>0.84210526315789469</v>
      </c>
      <c r="P211" s="22">
        <v>18</v>
      </c>
      <c r="Q211" s="23">
        <f t="shared" ref="Q211:Q218" si="56">P211/P210</f>
        <v>0.94736842105263153</v>
      </c>
      <c r="R211" s="3">
        <f t="shared" ref="R211:R218" si="57">100%-Q211</f>
        <v>5.2631578947368474E-2</v>
      </c>
    </row>
    <row r="212" spans="1:18" ht="12.75" customHeight="1">
      <c r="A212" s="29" t="s">
        <v>53</v>
      </c>
      <c r="D212" s="26">
        <v>15</v>
      </c>
      <c r="K212" s="31"/>
      <c r="L212" s="3"/>
      <c r="M212" s="3"/>
      <c r="O212" s="3">
        <f>D212/C211</f>
        <v>0.9375</v>
      </c>
      <c r="P212" s="22">
        <v>19</v>
      </c>
      <c r="Q212" s="23">
        <f t="shared" si="56"/>
        <v>1.0555555555555556</v>
      </c>
      <c r="R212" s="3">
        <f t="shared" si="57"/>
        <v>-5.555555555555558E-2</v>
      </c>
    </row>
    <row r="213" spans="1:18" ht="12.75" customHeight="1">
      <c r="A213" s="29" t="s">
        <v>54</v>
      </c>
      <c r="E213" s="26">
        <v>11</v>
      </c>
      <c r="K213" s="31"/>
      <c r="L213" s="3"/>
      <c r="M213" s="3"/>
      <c r="O213" s="3">
        <f>E213/D212</f>
        <v>0.73333333333333328</v>
      </c>
      <c r="P213" s="22">
        <v>19</v>
      </c>
      <c r="Q213" s="23">
        <f t="shared" si="56"/>
        <v>1</v>
      </c>
      <c r="R213" s="3">
        <f t="shared" si="57"/>
        <v>0</v>
      </c>
    </row>
    <row r="214" spans="1:18" ht="12.75" customHeight="1">
      <c r="A214" s="29" t="s">
        <v>55</v>
      </c>
      <c r="F214" s="26">
        <v>9</v>
      </c>
      <c r="K214" s="31"/>
      <c r="L214" s="3"/>
      <c r="M214" s="3"/>
      <c r="O214" s="3">
        <f>F214/E213</f>
        <v>0.81818181818181823</v>
      </c>
      <c r="P214" s="22">
        <v>15</v>
      </c>
      <c r="Q214" s="23">
        <f t="shared" si="56"/>
        <v>0.78947368421052633</v>
      </c>
      <c r="R214" s="3">
        <f t="shared" si="57"/>
        <v>0.21052631578947367</v>
      </c>
    </row>
    <row r="215" spans="1:18" ht="12.75" customHeight="1">
      <c r="A215" s="29" t="s">
        <v>56</v>
      </c>
      <c r="G215" s="26">
        <v>8</v>
      </c>
      <c r="K215" s="31"/>
      <c r="L215" s="3"/>
      <c r="M215" s="3"/>
      <c r="O215" s="3">
        <f>G215/F214</f>
        <v>0.88888888888888884</v>
      </c>
      <c r="P215" s="22">
        <v>14</v>
      </c>
      <c r="Q215" s="23">
        <f t="shared" si="56"/>
        <v>0.93333333333333335</v>
      </c>
      <c r="R215" s="3">
        <f t="shared" si="57"/>
        <v>6.6666666666666652E-2</v>
      </c>
    </row>
    <row r="216" spans="1:18" ht="12.75" customHeight="1">
      <c r="A216" s="29" t="s">
        <v>57</v>
      </c>
      <c r="H216" s="26">
        <v>5</v>
      </c>
      <c r="K216" s="31"/>
      <c r="L216" s="3"/>
      <c r="M216" s="3"/>
      <c r="O216" s="3">
        <f>H216/G215</f>
        <v>0.625</v>
      </c>
      <c r="P216" s="22">
        <v>13</v>
      </c>
      <c r="Q216" s="23">
        <f t="shared" si="56"/>
        <v>0.9285714285714286</v>
      </c>
      <c r="R216" s="3">
        <f t="shared" si="57"/>
        <v>7.1428571428571397E-2</v>
      </c>
    </row>
    <row r="217" spans="1:18" ht="12.75" customHeight="1">
      <c r="A217" s="29" t="s">
        <v>69</v>
      </c>
      <c r="I217" s="26">
        <v>5</v>
      </c>
      <c r="K217" s="31"/>
      <c r="L217" s="3"/>
      <c r="M217" s="3"/>
      <c r="O217" s="3">
        <f>I217/H216</f>
        <v>1</v>
      </c>
      <c r="P217" s="22">
        <v>13</v>
      </c>
      <c r="Q217" s="23">
        <f t="shared" si="56"/>
        <v>1</v>
      </c>
      <c r="R217" s="3">
        <f t="shared" si="57"/>
        <v>0</v>
      </c>
    </row>
    <row r="218" spans="1:18" ht="12.75" customHeight="1">
      <c r="A218" s="29" t="s">
        <v>70</v>
      </c>
      <c r="J218" s="26">
        <v>5</v>
      </c>
      <c r="K218" s="31">
        <v>5</v>
      </c>
      <c r="L218" s="3"/>
      <c r="M218" s="3"/>
      <c r="O218" s="3">
        <f>J218/I217</f>
        <v>1</v>
      </c>
      <c r="P218" s="22">
        <v>10</v>
      </c>
      <c r="Q218" s="23">
        <f t="shared" si="56"/>
        <v>0.76923076923076927</v>
      </c>
      <c r="R218" s="3">
        <f t="shared" si="57"/>
        <v>0.23076923076923073</v>
      </c>
    </row>
    <row r="219" spans="1:18" ht="12.75" customHeight="1">
      <c r="A219" s="29" t="s">
        <v>73</v>
      </c>
      <c r="J219" s="26">
        <v>5</v>
      </c>
      <c r="K219" s="31">
        <v>3</v>
      </c>
      <c r="L219" s="3"/>
      <c r="M219" s="3"/>
      <c r="O219" s="3"/>
      <c r="P219" s="22">
        <v>5</v>
      </c>
      <c r="Q219" s="23"/>
      <c r="R219" s="3"/>
    </row>
    <row r="220" spans="1:18" ht="12.75" customHeight="1">
      <c r="A220" s="29"/>
      <c r="K220" s="26">
        <f>SUM(K218:K219)</f>
        <v>8</v>
      </c>
      <c r="L220" s="3">
        <f>K218/B210</f>
        <v>0.26315789473684209</v>
      </c>
      <c r="M220" s="3">
        <f>K220/B210</f>
        <v>0.42105263157894735</v>
      </c>
      <c r="N220" s="3">
        <f>M220-L220</f>
        <v>0.15789473684210525</v>
      </c>
      <c r="O220" s="3"/>
    </row>
    <row r="221" spans="1:18" ht="12.75" customHeight="1">
      <c r="A221" s="40" t="s">
        <v>89</v>
      </c>
      <c r="L221" s="3"/>
      <c r="M221" s="3"/>
      <c r="O221" s="3"/>
    </row>
    <row r="222" spans="1:18" ht="25.5" customHeight="1">
      <c r="B222" s="302" t="s">
        <v>2</v>
      </c>
      <c r="C222" s="303"/>
      <c r="D222" s="303"/>
      <c r="E222" s="303"/>
      <c r="F222" s="303"/>
      <c r="G222" s="303"/>
      <c r="H222" s="303"/>
      <c r="I222" s="303"/>
      <c r="J222" s="303"/>
      <c r="L222" s="7" t="s">
        <v>3</v>
      </c>
      <c r="M222" s="7" t="s">
        <v>4</v>
      </c>
      <c r="N222" s="52" t="s">
        <v>5</v>
      </c>
      <c r="O222" s="7" t="s">
        <v>6</v>
      </c>
      <c r="P222" s="6" t="s">
        <v>7</v>
      </c>
      <c r="Q222" s="6" t="s">
        <v>8</v>
      </c>
      <c r="R222" s="7" t="s">
        <v>9</v>
      </c>
    </row>
    <row r="223" spans="1:18" ht="12.75" customHeight="1">
      <c r="A223" s="53" t="s">
        <v>10</v>
      </c>
      <c r="B223" s="54">
        <v>1</v>
      </c>
      <c r="C223" s="54">
        <v>2</v>
      </c>
      <c r="D223" s="54">
        <v>3</v>
      </c>
      <c r="E223" s="54">
        <v>4</v>
      </c>
      <c r="F223" s="54">
        <v>5</v>
      </c>
      <c r="G223" s="54">
        <v>6</v>
      </c>
      <c r="H223" s="54">
        <v>7</v>
      </c>
      <c r="I223" s="54">
        <v>8</v>
      </c>
      <c r="J223" s="54">
        <v>9</v>
      </c>
      <c r="K223" s="55" t="s">
        <v>11</v>
      </c>
      <c r="L223" s="3"/>
      <c r="M223" s="3"/>
      <c r="O223" s="3"/>
      <c r="P223" s="15"/>
      <c r="Q223" s="15"/>
      <c r="R223" s="3"/>
    </row>
    <row r="224" spans="1:18" ht="12.75" customHeight="1">
      <c r="A224" s="29" t="s">
        <v>53</v>
      </c>
      <c r="B224" s="26">
        <v>10</v>
      </c>
      <c r="K224" s="31"/>
      <c r="L224" s="3"/>
      <c r="M224" s="3"/>
      <c r="O224" s="3"/>
      <c r="P224" s="18">
        <f>B224</f>
        <v>10</v>
      </c>
      <c r="Q224" s="15"/>
      <c r="R224" s="3"/>
    </row>
    <row r="225" spans="1:22" ht="12.75" customHeight="1">
      <c r="A225" s="29" t="s">
        <v>54</v>
      </c>
      <c r="C225" s="26">
        <v>9</v>
      </c>
      <c r="K225" s="31"/>
      <c r="L225" s="3"/>
      <c r="M225" s="3"/>
      <c r="N225" s="3"/>
      <c r="O225" s="3">
        <f>C225/B224</f>
        <v>0.9</v>
      </c>
      <c r="P225" s="22">
        <v>9</v>
      </c>
      <c r="Q225" s="23">
        <f t="shared" ref="Q225:Q232" si="58">P225/P224</f>
        <v>0.9</v>
      </c>
      <c r="R225" s="3">
        <f t="shared" ref="R225:R232" si="59">100%-Q225</f>
        <v>9.9999999999999978E-2</v>
      </c>
    </row>
    <row r="226" spans="1:22" ht="12.75" customHeight="1">
      <c r="A226" s="29" t="s">
        <v>55</v>
      </c>
      <c r="D226" s="26">
        <v>5</v>
      </c>
      <c r="K226" s="31"/>
      <c r="L226" s="3"/>
      <c r="M226" s="3"/>
      <c r="O226" s="3">
        <f>D226/C225</f>
        <v>0.55555555555555558</v>
      </c>
      <c r="P226" s="22">
        <v>6</v>
      </c>
      <c r="Q226" s="23">
        <f t="shared" si="58"/>
        <v>0.66666666666666663</v>
      </c>
      <c r="R226" s="3">
        <f t="shared" si="59"/>
        <v>0.33333333333333337</v>
      </c>
    </row>
    <row r="227" spans="1:22" ht="12.75" customHeight="1">
      <c r="A227" s="29" t="s">
        <v>56</v>
      </c>
      <c r="E227" s="26">
        <v>4</v>
      </c>
      <c r="K227" s="31"/>
      <c r="L227" s="3"/>
      <c r="M227" s="3"/>
      <c r="O227" s="3">
        <f>E227/D226</f>
        <v>0.8</v>
      </c>
      <c r="P227" s="22">
        <v>4</v>
      </c>
      <c r="Q227" s="23">
        <f t="shared" si="58"/>
        <v>0.66666666666666663</v>
      </c>
      <c r="R227" s="3">
        <f t="shared" si="59"/>
        <v>0.33333333333333337</v>
      </c>
    </row>
    <row r="228" spans="1:22" ht="12.75" customHeight="1">
      <c r="A228" s="29" t="s">
        <v>57</v>
      </c>
      <c r="F228" s="26">
        <v>4</v>
      </c>
      <c r="K228" s="31"/>
      <c r="L228" s="3"/>
      <c r="M228" s="3"/>
      <c r="O228" s="3">
        <f>F228/E227</f>
        <v>1</v>
      </c>
      <c r="P228" s="22">
        <v>5</v>
      </c>
      <c r="Q228" s="23">
        <f t="shared" si="58"/>
        <v>1.25</v>
      </c>
      <c r="R228" s="3">
        <f t="shared" si="59"/>
        <v>-0.25</v>
      </c>
    </row>
    <row r="229" spans="1:22" ht="12.75" customHeight="1">
      <c r="A229" s="29" t="s">
        <v>69</v>
      </c>
      <c r="G229" s="26">
        <v>4</v>
      </c>
      <c r="K229" s="31"/>
      <c r="L229" s="3"/>
      <c r="M229" s="3"/>
      <c r="O229" s="3">
        <f>G229/F228</f>
        <v>1</v>
      </c>
      <c r="P229" s="22">
        <v>4</v>
      </c>
      <c r="Q229" s="23">
        <f t="shared" si="58"/>
        <v>0.8</v>
      </c>
      <c r="R229" s="3">
        <f t="shared" si="59"/>
        <v>0.19999999999999996</v>
      </c>
    </row>
    <row r="230" spans="1:22" ht="12.75" customHeight="1">
      <c r="A230" s="29" t="s">
        <v>70</v>
      </c>
      <c r="H230" s="26">
        <v>4</v>
      </c>
      <c r="K230" s="31"/>
      <c r="L230" s="3"/>
      <c r="M230" s="3"/>
      <c r="O230" s="3">
        <f>H230/G229</f>
        <v>1</v>
      </c>
      <c r="P230" s="22">
        <v>4</v>
      </c>
      <c r="Q230" s="23">
        <f t="shared" si="58"/>
        <v>1</v>
      </c>
      <c r="R230" s="3">
        <f t="shared" si="59"/>
        <v>0</v>
      </c>
    </row>
    <row r="231" spans="1:22" ht="12.75" customHeight="1">
      <c r="A231" s="29" t="s">
        <v>73</v>
      </c>
      <c r="I231" s="26">
        <v>4</v>
      </c>
      <c r="K231" s="31"/>
      <c r="L231" s="3"/>
      <c r="M231" s="3"/>
      <c r="O231" s="3">
        <f>I231/H230</f>
        <v>1</v>
      </c>
      <c r="P231" s="22">
        <v>4</v>
      </c>
      <c r="Q231" s="23">
        <f t="shared" si="58"/>
        <v>1</v>
      </c>
      <c r="R231" s="3">
        <f t="shared" si="59"/>
        <v>0</v>
      </c>
    </row>
    <row r="232" spans="1:22" ht="12.75" customHeight="1">
      <c r="A232" s="29" t="s">
        <v>76</v>
      </c>
      <c r="J232" s="26">
        <v>4</v>
      </c>
      <c r="K232" s="31">
        <v>4</v>
      </c>
      <c r="L232" s="3"/>
      <c r="M232" s="3"/>
      <c r="O232" s="3">
        <f>J232/I231</f>
        <v>1</v>
      </c>
      <c r="P232" s="22">
        <v>4</v>
      </c>
      <c r="Q232" s="23">
        <f t="shared" si="58"/>
        <v>1</v>
      </c>
      <c r="R232" s="3">
        <f t="shared" si="59"/>
        <v>0</v>
      </c>
      <c r="S232" s="30" t="s">
        <v>83</v>
      </c>
      <c r="T232" s="30">
        <v>4</v>
      </c>
      <c r="U232" s="30">
        <f>SUM(K232)</f>
        <v>4</v>
      </c>
      <c r="V232" s="30" t="s">
        <v>11</v>
      </c>
    </row>
    <row r="233" spans="1:22" ht="12.75" customHeight="1">
      <c r="K233" s="26">
        <f>SUM(K232)</f>
        <v>4</v>
      </c>
      <c r="L233" s="3">
        <f>K232/B224</f>
        <v>0.4</v>
      </c>
      <c r="M233" s="3">
        <f>K233/B224</f>
        <v>0.4</v>
      </c>
      <c r="N233" s="3">
        <f>M233-L233</f>
        <v>0</v>
      </c>
      <c r="O233" s="3"/>
      <c r="S233" s="30" t="s">
        <v>85</v>
      </c>
      <c r="T233" s="23">
        <f>T232/B224</f>
        <v>0.4</v>
      </c>
      <c r="U233" s="23">
        <f>T232/U232</f>
        <v>1</v>
      </c>
      <c r="V233" s="30" t="s">
        <v>86</v>
      </c>
    </row>
    <row r="234" spans="1:22" ht="12.75" customHeight="1">
      <c r="A234" s="40"/>
      <c r="L234" s="3"/>
      <c r="M234" s="3"/>
      <c r="O234" s="3"/>
    </row>
    <row r="235" spans="1:22" ht="12.75" customHeight="1">
      <c r="L235" s="3"/>
      <c r="M235" s="3"/>
      <c r="O235" s="3"/>
    </row>
    <row r="236" spans="1:22" ht="26.25" customHeight="1">
      <c r="A236" s="309" t="s">
        <v>99</v>
      </c>
      <c r="B236" s="292"/>
      <c r="C236" s="292"/>
      <c r="D236" s="292"/>
      <c r="E236" s="292"/>
      <c r="F236" s="292"/>
      <c r="G236" s="292"/>
      <c r="H236" s="298" t="s">
        <v>54</v>
      </c>
      <c r="I236" s="292"/>
      <c r="J236" s="292"/>
      <c r="K236" s="30"/>
      <c r="L236" s="3"/>
      <c r="M236" s="3"/>
      <c r="N236" s="30"/>
      <c r="O236" s="3"/>
      <c r="P236" s="30"/>
      <c r="Q236" s="30"/>
      <c r="R236" s="30"/>
    </row>
    <row r="237" spans="1:22" ht="20.25" customHeight="1">
      <c r="A237" s="293" t="s">
        <v>10</v>
      </c>
      <c r="B237" s="294" t="s">
        <v>100</v>
      </c>
      <c r="C237" s="289"/>
      <c r="D237" s="289"/>
      <c r="E237" s="289"/>
      <c r="F237" s="289"/>
      <c r="G237" s="289"/>
      <c r="H237" s="289"/>
      <c r="I237" s="289"/>
      <c r="J237" s="290"/>
      <c r="K237" s="295" t="s">
        <v>11</v>
      </c>
      <c r="L237" s="286" t="s">
        <v>3</v>
      </c>
      <c r="M237" s="286" t="s">
        <v>4</v>
      </c>
      <c r="N237" s="284" t="s">
        <v>5</v>
      </c>
      <c r="O237" s="286" t="s">
        <v>6</v>
      </c>
      <c r="P237" s="287" t="s">
        <v>7</v>
      </c>
      <c r="Q237" s="287" t="s">
        <v>8</v>
      </c>
      <c r="R237" s="286" t="s">
        <v>101</v>
      </c>
    </row>
    <row r="238" spans="1:22" ht="15.75" customHeight="1">
      <c r="A238" s="285"/>
      <c r="B238" s="64" t="s">
        <v>102</v>
      </c>
      <c r="C238" s="64" t="s">
        <v>103</v>
      </c>
      <c r="D238" s="64" t="s">
        <v>104</v>
      </c>
      <c r="E238" s="64" t="s">
        <v>105</v>
      </c>
      <c r="F238" s="64" t="s">
        <v>106</v>
      </c>
      <c r="G238" s="64" t="s">
        <v>107</v>
      </c>
      <c r="H238" s="64" t="s">
        <v>108</v>
      </c>
      <c r="I238" s="64" t="s">
        <v>109</v>
      </c>
      <c r="J238" s="64" t="s">
        <v>110</v>
      </c>
      <c r="K238" s="285"/>
      <c r="L238" s="285"/>
      <c r="M238" s="285"/>
      <c r="N238" s="285"/>
      <c r="O238" s="285"/>
      <c r="P238" s="285"/>
      <c r="Q238" s="285"/>
      <c r="R238" s="285"/>
      <c r="T238" s="112"/>
    </row>
    <row r="239" spans="1:22" ht="15.75" customHeight="1">
      <c r="A239" s="64" t="s">
        <v>54</v>
      </c>
      <c r="B239" s="65">
        <v>4</v>
      </c>
      <c r="C239" s="87"/>
      <c r="D239" s="87"/>
      <c r="E239" s="87"/>
      <c r="F239" s="87"/>
      <c r="G239" s="87"/>
      <c r="H239" s="87"/>
      <c r="I239" s="87"/>
      <c r="J239" s="87"/>
      <c r="K239" s="88"/>
      <c r="L239" s="67"/>
      <c r="M239" s="49"/>
      <c r="N239" s="68"/>
      <c r="O239" s="107"/>
      <c r="P239" s="70">
        <f>B239</f>
        <v>4</v>
      </c>
      <c r="Q239" s="108"/>
      <c r="R239" s="107"/>
      <c r="T239" s="112"/>
    </row>
    <row r="240" spans="1:22" ht="15.75" customHeight="1">
      <c r="A240" s="64" t="s">
        <v>55</v>
      </c>
      <c r="B240" s="87"/>
      <c r="C240" s="87">
        <v>1</v>
      </c>
      <c r="D240" s="87"/>
      <c r="E240" s="87"/>
      <c r="F240" s="87"/>
      <c r="G240" s="87"/>
      <c r="H240" s="87"/>
      <c r="I240" s="87"/>
      <c r="J240" s="87"/>
      <c r="K240" s="88"/>
      <c r="L240" s="72"/>
      <c r="M240" s="3"/>
      <c r="N240" s="73"/>
      <c r="O240" s="74">
        <f>IF(C240=0,"",C240/B239)</f>
        <v>0.25</v>
      </c>
      <c r="P240" s="75">
        <v>1</v>
      </c>
      <c r="Q240" s="76">
        <f t="shared" ref="Q240:Q247" si="60">IF(P240=0,"",P240/P239)</f>
        <v>0.25</v>
      </c>
      <c r="R240" s="76">
        <f t="shared" ref="R240:R247" si="61">IF(P240=0,"",100%-Q240)</f>
        <v>0.75</v>
      </c>
      <c r="T240" s="112"/>
    </row>
    <row r="241" spans="1:20" ht="15.75" customHeight="1">
      <c r="A241" s="64" t="s">
        <v>56</v>
      </c>
      <c r="B241" s="87"/>
      <c r="C241" s="87"/>
      <c r="D241" s="87">
        <v>1</v>
      </c>
      <c r="E241" s="87"/>
      <c r="F241" s="87"/>
      <c r="G241" s="87"/>
      <c r="H241" s="87"/>
      <c r="I241" s="87"/>
      <c r="J241" s="87"/>
      <c r="K241" s="88"/>
      <c r="L241" s="72"/>
      <c r="M241" s="3"/>
      <c r="N241" s="73"/>
      <c r="O241" s="74">
        <f>IF(D241=0,"",D241/C240)</f>
        <v>1</v>
      </c>
      <c r="P241" s="75">
        <v>1</v>
      </c>
      <c r="Q241" s="76">
        <f t="shared" si="60"/>
        <v>1</v>
      </c>
      <c r="R241" s="76">
        <f t="shared" si="61"/>
        <v>0</v>
      </c>
      <c r="T241" s="77">
        <f>P241/P239</f>
        <v>0.25</v>
      </c>
    </row>
    <row r="242" spans="1:20" ht="15.75" customHeight="1">
      <c r="A242" s="64" t="s">
        <v>57</v>
      </c>
      <c r="B242" s="87"/>
      <c r="C242" s="87"/>
      <c r="D242" s="87"/>
      <c r="E242" s="87">
        <v>1</v>
      </c>
      <c r="F242" s="87"/>
      <c r="G242" s="87"/>
      <c r="H242" s="87"/>
      <c r="I242" s="87"/>
      <c r="J242" s="87"/>
      <c r="K242" s="88"/>
      <c r="L242" s="72"/>
      <c r="M242" s="3"/>
      <c r="N242" s="73"/>
      <c r="O242" s="74">
        <f>IF(E242=0,"",E242/D241)</f>
        <v>1</v>
      </c>
      <c r="P242" s="75">
        <v>1</v>
      </c>
      <c r="Q242" s="76">
        <f t="shared" si="60"/>
        <v>1</v>
      </c>
      <c r="R242" s="76">
        <f t="shared" si="61"/>
        <v>0</v>
      </c>
      <c r="T242" s="112"/>
    </row>
    <row r="243" spans="1:20" ht="15.75" customHeight="1">
      <c r="A243" s="64">
        <v>1001</v>
      </c>
      <c r="B243" s="87"/>
      <c r="C243" s="87"/>
      <c r="D243" s="87"/>
      <c r="E243" s="87"/>
      <c r="F243" s="87">
        <v>1</v>
      </c>
      <c r="G243" s="87"/>
      <c r="H243" s="87"/>
      <c r="I243" s="87"/>
      <c r="J243" s="87"/>
      <c r="K243" s="88"/>
      <c r="L243" s="72"/>
      <c r="M243" s="3"/>
      <c r="N243" s="73"/>
      <c r="O243" s="74">
        <f>IF(F243=0,"",F243/E242)</f>
        <v>1</v>
      </c>
      <c r="P243" s="75">
        <v>1</v>
      </c>
      <c r="Q243" s="76">
        <f t="shared" si="60"/>
        <v>1</v>
      </c>
      <c r="R243" s="76">
        <f t="shared" si="61"/>
        <v>0</v>
      </c>
      <c r="T243" s="112"/>
    </row>
    <row r="244" spans="1:20" ht="15.75" customHeight="1">
      <c r="A244" s="64">
        <v>1002</v>
      </c>
      <c r="B244" s="87"/>
      <c r="C244" s="87"/>
      <c r="D244" s="87"/>
      <c r="E244" s="87"/>
      <c r="F244" s="87"/>
      <c r="G244" s="87">
        <v>1</v>
      </c>
      <c r="H244" s="87"/>
      <c r="I244" s="87"/>
      <c r="J244" s="87"/>
      <c r="K244" s="88"/>
      <c r="L244" s="72"/>
      <c r="M244" s="3"/>
      <c r="N244" s="73"/>
      <c r="O244" s="74">
        <f>IF(G244=0,"",G244/F243)</f>
        <v>1</v>
      </c>
      <c r="P244" s="75">
        <v>1</v>
      </c>
      <c r="Q244" s="76">
        <f t="shared" si="60"/>
        <v>1</v>
      </c>
      <c r="R244" s="76">
        <f t="shared" si="61"/>
        <v>0</v>
      </c>
      <c r="T244" s="112"/>
    </row>
    <row r="245" spans="1:20" ht="15.75" customHeight="1">
      <c r="A245" s="64">
        <v>1101</v>
      </c>
      <c r="B245" s="87"/>
      <c r="C245" s="87"/>
      <c r="D245" s="87"/>
      <c r="E245" s="87"/>
      <c r="F245" s="87"/>
      <c r="G245" s="87"/>
      <c r="H245" s="87">
        <v>1</v>
      </c>
      <c r="I245" s="87"/>
      <c r="J245" s="87"/>
      <c r="K245" s="88"/>
      <c r="L245" s="72"/>
      <c r="M245" s="3"/>
      <c r="N245" s="73"/>
      <c r="O245" s="74">
        <f>IF(H245=0,"",H245/G244)</f>
        <v>1</v>
      </c>
      <c r="P245" s="75">
        <v>1</v>
      </c>
      <c r="Q245" s="76">
        <f t="shared" si="60"/>
        <v>1</v>
      </c>
      <c r="R245" s="76">
        <f t="shared" si="61"/>
        <v>0</v>
      </c>
      <c r="T245" s="112"/>
    </row>
    <row r="246" spans="1:20" ht="15.75" customHeight="1">
      <c r="A246" s="64">
        <v>1102</v>
      </c>
      <c r="B246" s="87"/>
      <c r="C246" s="87"/>
      <c r="D246" s="87"/>
      <c r="E246" s="87"/>
      <c r="F246" s="87"/>
      <c r="G246" s="87"/>
      <c r="H246" s="87"/>
      <c r="I246" s="87">
        <v>1</v>
      </c>
      <c r="J246" s="87"/>
      <c r="K246" s="88"/>
      <c r="L246" s="72"/>
      <c r="M246" s="3"/>
      <c r="N246" s="73"/>
      <c r="O246" s="74">
        <f>IF(I246=0,"",I246/H245)</f>
        <v>1</v>
      </c>
      <c r="P246" s="75">
        <v>1</v>
      </c>
      <c r="Q246" s="76">
        <f t="shared" si="60"/>
        <v>1</v>
      </c>
      <c r="R246" s="76">
        <f t="shared" si="61"/>
        <v>0</v>
      </c>
      <c r="T246" s="112"/>
    </row>
    <row r="247" spans="1:20" ht="15.75" customHeight="1">
      <c r="A247" s="64">
        <v>1201</v>
      </c>
      <c r="B247" s="87"/>
      <c r="C247" s="87"/>
      <c r="D247" s="87"/>
      <c r="E247" s="87"/>
      <c r="F247" s="87"/>
      <c r="G247" s="87"/>
      <c r="H247" s="87"/>
      <c r="I247" s="87"/>
      <c r="J247" s="87">
        <v>1</v>
      </c>
      <c r="K247" s="88">
        <v>1</v>
      </c>
      <c r="L247" s="72"/>
      <c r="M247" s="3"/>
      <c r="N247" s="73"/>
      <c r="O247" s="78">
        <f>IF(J247=0,"",J247/I246)</f>
        <v>1</v>
      </c>
      <c r="P247" s="75">
        <v>1</v>
      </c>
      <c r="Q247" s="79">
        <f t="shared" si="60"/>
        <v>1</v>
      </c>
      <c r="R247" s="79">
        <f t="shared" si="61"/>
        <v>0</v>
      </c>
      <c r="T247" s="112"/>
    </row>
    <row r="248" spans="1:20" ht="15.75" customHeight="1">
      <c r="A248" s="64">
        <v>1202</v>
      </c>
      <c r="B248" s="87"/>
      <c r="C248" s="87"/>
      <c r="D248" s="87"/>
      <c r="E248" s="87"/>
      <c r="F248" s="87"/>
      <c r="G248" s="87"/>
      <c r="H248" s="87"/>
      <c r="I248" s="87"/>
      <c r="J248" s="87"/>
      <c r="K248" s="88"/>
      <c r="L248" s="72"/>
      <c r="M248" s="3"/>
      <c r="N248" s="30"/>
      <c r="O248" s="124"/>
      <c r="P248" s="81"/>
      <c r="Q248" s="125"/>
      <c r="R248" s="92"/>
      <c r="T248" s="112"/>
    </row>
    <row r="249" spans="1:20" ht="15.75" customHeight="1">
      <c r="A249" s="64">
        <v>1301</v>
      </c>
      <c r="B249" s="87"/>
      <c r="C249" s="87"/>
      <c r="D249" s="87"/>
      <c r="E249" s="87"/>
      <c r="F249" s="87"/>
      <c r="G249" s="87"/>
      <c r="H249" s="87"/>
      <c r="I249" s="87"/>
      <c r="J249" s="87"/>
      <c r="K249" s="88"/>
      <c r="L249" s="72"/>
      <c r="M249" s="3"/>
      <c r="N249" s="30"/>
      <c r="O249" s="84"/>
      <c r="P249" s="85"/>
      <c r="Q249" s="86"/>
      <c r="R249" s="84"/>
      <c r="T249" s="112"/>
    </row>
    <row r="250" spans="1:20" ht="15.75" customHeight="1">
      <c r="A250" s="64">
        <v>1302</v>
      </c>
      <c r="B250" s="87"/>
      <c r="C250" s="87"/>
      <c r="D250" s="87"/>
      <c r="E250" s="87"/>
      <c r="F250" s="87"/>
      <c r="G250" s="87"/>
      <c r="H250" s="87"/>
      <c r="I250" s="87"/>
      <c r="J250" s="87"/>
      <c r="K250" s="88"/>
      <c r="L250" s="72"/>
      <c r="M250" s="3"/>
      <c r="N250" s="30"/>
      <c r="O250" s="84"/>
      <c r="P250" s="85"/>
      <c r="Q250" s="86"/>
      <c r="R250" s="84"/>
      <c r="T250" s="112"/>
    </row>
    <row r="251" spans="1:20" ht="15.75" customHeight="1">
      <c r="A251" s="64">
        <v>1401</v>
      </c>
      <c r="B251" s="87"/>
      <c r="C251" s="87"/>
      <c r="D251" s="87"/>
      <c r="E251" s="87"/>
      <c r="F251" s="87"/>
      <c r="G251" s="87"/>
      <c r="H251" s="87"/>
      <c r="I251" s="87"/>
      <c r="J251" s="87"/>
      <c r="K251" s="88"/>
      <c r="L251" s="72"/>
      <c r="M251" s="3"/>
      <c r="N251" s="30"/>
      <c r="O251" s="84"/>
      <c r="P251" s="85"/>
      <c r="Q251" s="86"/>
      <c r="R251" s="84"/>
      <c r="T251" s="112"/>
    </row>
    <row r="252" spans="1:20" ht="15.75" customHeight="1">
      <c r="A252" s="64">
        <v>1402</v>
      </c>
      <c r="B252" s="87"/>
      <c r="C252" s="87"/>
      <c r="D252" s="87"/>
      <c r="E252" s="87"/>
      <c r="F252" s="87"/>
      <c r="G252" s="87"/>
      <c r="H252" s="87"/>
      <c r="I252" s="87"/>
      <c r="J252" s="87"/>
      <c r="K252" s="88"/>
      <c r="L252" s="72"/>
      <c r="M252" s="3"/>
      <c r="N252" s="30"/>
      <c r="O252" s="3"/>
      <c r="P252" s="30"/>
      <c r="Q252" s="23"/>
      <c r="R252" s="84"/>
      <c r="T252" s="112"/>
    </row>
    <row r="253" spans="1:20" ht="15.75" customHeight="1">
      <c r="A253" s="64">
        <v>1501</v>
      </c>
      <c r="B253" s="87"/>
      <c r="C253" s="87"/>
      <c r="D253" s="87"/>
      <c r="E253" s="87"/>
      <c r="F253" s="87"/>
      <c r="G253" s="87"/>
      <c r="H253" s="87"/>
      <c r="I253" s="87"/>
      <c r="J253" s="87"/>
      <c r="K253" s="88"/>
      <c r="L253" s="72"/>
      <c r="M253" s="3"/>
      <c r="N253" s="30"/>
      <c r="O253" s="89" t="s">
        <v>83</v>
      </c>
      <c r="P253" s="90">
        <v>1</v>
      </c>
      <c r="Q253" s="120">
        <f>IF(SUM(K246:K249)=0,"",SUM(K246:K249))</f>
        <v>1</v>
      </c>
      <c r="R253" s="92" t="s">
        <v>11</v>
      </c>
      <c r="T253" s="112"/>
    </row>
    <row r="254" spans="1:20" ht="15.75" customHeight="1">
      <c r="A254" s="64">
        <v>1502</v>
      </c>
      <c r="B254" s="87"/>
      <c r="C254" s="87"/>
      <c r="D254" s="87"/>
      <c r="E254" s="87"/>
      <c r="F254" s="87"/>
      <c r="G254" s="87"/>
      <c r="H254" s="87"/>
      <c r="I254" s="87"/>
      <c r="J254" s="87"/>
      <c r="K254" s="88"/>
      <c r="L254" s="72"/>
      <c r="M254" s="3"/>
      <c r="N254" s="30"/>
      <c r="O254" s="93" t="s">
        <v>85</v>
      </c>
      <c r="P254" s="94">
        <f>IF(P253/B239=0,"",P253/B239)</f>
        <v>0.25</v>
      </c>
      <c r="Q254" s="121">
        <f>IF(P253/Q253=0,"",P253/Q253)</f>
        <v>1</v>
      </c>
      <c r="R254" s="96" t="s">
        <v>86</v>
      </c>
      <c r="T254" s="112"/>
    </row>
    <row r="255" spans="1:20" ht="15.75" customHeight="1">
      <c r="A255" s="64">
        <v>1601</v>
      </c>
      <c r="B255" s="87"/>
      <c r="C255" s="87"/>
      <c r="D255" s="87"/>
      <c r="E255" s="87"/>
      <c r="F255" s="87"/>
      <c r="G255" s="87"/>
      <c r="H255" s="87"/>
      <c r="I255" s="87"/>
      <c r="J255" s="87"/>
      <c r="K255" s="88"/>
      <c r="L255" s="97"/>
      <c r="M255" s="98"/>
      <c r="N255" s="99"/>
      <c r="O255" s="98"/>
      <c r="P255" s="99"/>
      <c r="Q255" s="99"/>
      <c r="R255" s="122"/>
      <c r="T255" s="112"/>
    </row>
    <row r="256" spans="1:20" ht="18" customHeight="1">
      <c r="A256" s="29"/>
      <c r="B256" s="30"/>
      <c r="C256" s="30"/>
      <c r="D256" s="288" t="s">
        <v>111</v>
      </c>
      <c r="E256" s="289"/>
      <c r="F256" s="289"/>
      <c r="G256" s="289"/>
      <c r="H256" s="289"/>
      <c r="I256" s="289"/>
      <c r="J256" s="290"/>
      <c r="K256" s="101">
        <f>SUM(K239:K252)</f>
        <v>1</v>
      </c>
      <c r="L256" s="102">
        <f>IF(K247=0,"",K247/B239)</f>
        <v>0.25</v>
      </c>
      <c r="M256" s="102">
        <f>IF(K256=0,"",K256/B239)</f>
        <v>0.25</v>
      </c>
      <c r="N256" s="102">
        <f>IF(K247=0,"",M256-L256)</f>
        <v>0</v>
      </c>
      <c r="O256" s="3"/>
      <c r="P256" s="30"/>
      <c r="Q256" s="23"/>
      <c r="R256" s="3"/>
      <c r="T256" s="112"/>
    </row>
    <row r="257" spans="1:20" ht="12.75" customHeight="1">
      <c r="L257" s="3"/>
      <c r="M257" s="3"/>
      <c r="O257" s="3"/>
    </row>
    <row r="258" spans="1:20" ht="12.75" customHeight="1">
      <c r="L258" s="3"/>
      <c r="M258" s="3"/>
      <c r="O258" s="3"/>
    </row>
    <row r="259" spans="1:20" ht="26.25" customHeight="1">
      <c r="A259" s="309" t="s">
        <v>99</v>
      </c>
      <c r="B259" s="292"/>
      <c r="C259" s="292"/>
      <c r="D259" s="292"/>
      <c r="E259" s="292"/>
      <c r="F259" s="292"/>
      <c r="G259" s="292"/>
      <c r="H259" s="298" t="s">
        <v>55</v>
      </c>
      <c r="I259" s="292"/>
      <c r="J259" s="292"/>
      <c r="K259" s="30"/>
      <c r="L259" s="3"/>
      <c r="M259" s="3"/>
      <c r="N259" s="30"/>
      <c r="O259" s="3"/>
      <c r="P259" s="30"/>
      <c r="Q259" s="30"/>
      <c r="R259" s="30"/>
    </row>
    <row r="260" spans="1:20" ht="20.25" customHeight="1">
      <c r="A260" s="293" t="s">
        <v>10</v>
      </c>
      <c r="B260" s="294" t="s">
        <v>100</v>
      </c>
      <c r="C260" s="289"/>
      <c r="D260" s="289"/>
      <c r="E260" s="289"/>
      <c r="F260" s="289"/>
      <c r="G260" s="289"/>
      <c r="H260" s="289"/>
      <c r="I260" s="289"/>
      <c r="J260" s="290"/>
      <c r="K260" s="295" t="s">
        <v>11</v>
      </c>
      <c r="L260" s="286" t="s">
        <v>3</v>
      </c>
      <c r="M260" s="286" t="s">
        <v>4</v>
      </c>
      <c r="N260" s="284" t="s">
        <v>5</v>
      </c>
      <c r="O260" s="286" t="s">
        <v>6</v>
      </c>
      <c r="P260" s="287" t="s">
        <v>7</v>
      </c>
      <c r="Q260" s="287" t="s">
        <v>8</v>
      </c>
      <c r="R260" s="286" t="s">
        <v>101</v>
      </c>
    </row>
    <row r="261" spans="1:20" ht="15.75" customHeight="1">
      <c r="A261" s="285"/>
      <c r="B261" s="64" t="s">
        <v>102</v>
      </c>
      <c r="C261" s="64" t="s">
        <v>103</v>
      </c>
      <c r="D261" s="64" t="s">
        <v>104</v>
      </c>
      <c r="E261" s="64" t="s">
        <v>105</v>
      </c>
      <c r="F261" s="64" t="s">
        <v>106</v>
      </c>
      <c r="G261" s="64" t="s">
        <v>107</v>
      </c>
      <c r="H261" s="64" t="s">
        <v>108</v>
      </c>
      <c r="I261" s="64" t="s">
        <v>109</v>
      </c>
      <c r="J261" s="64" t="s">
        <v>110</v>
      </c>
      <c r="K261" s="285"/>
      <c r="L261" s="285"/>
      <c r="M261" s="285"/>
      <c r="N261" s="285"/>
      <c r="O261" s="285"/>
      <c r="P261" s="285"/>
      <c r="Q261" s="285"/>
      <c r="R261" s="285"/>
      <c r="T261" s="112"/>
    </row>
    <row r="262" spans="1:20" ht="15.75" customHeight="1">
      <c r="A262" s="64" t="s">
        <v>55</v>
      </c>
      <c r="B262" s="65">
        <v>12</v>
      </c>
      <c r="C262" s="87"/>
      <c r="D262" s="87"/>
      <c r="E262" s="87"/>
      <c r="F262" s="87"/>
      <c r="G262" s="87"/>
      <c r="H262" s="87"/>
      <c r="I262" s="87"/>
      <c r="J262" s="87"/>
      <c r="K262" s="88"/>
      <c r="L262" s="67"/>
      <c r="M262" s="49"/>
      <c r="N262" s="68"/>
      <c r="O262" s="107"/>
      <c r="P262" s="70">
        <f>B262</f>
        <v>12</v>
      </c>
      <c r="Q262" s="108"/>
      <c r="R262" s="107"/>
      <c r="T262" s="112"/>
    </row>
    <row r="263" spans="1:20" ht="15.75" customHeight="1">
      <c r="A263" s="64" t="s">
        <v>56</v>
      </c>
      <c r="B263" s="87"/>
      <c r="C263" s="87">
        <v>12</v>
      </c>
      <c r="D263" s="87"/>
      <c r="E263" s="87"/>
      <c r="F263" s="87"/>
      <c r="G263" s="87"/>
      <c r="H263" s="87"/>
      <c r="I263" s="87"/>
      <c r="J263" s="87"/>
      <c r="K263" s="88"/>
      <c r="L263" s="72"/>
      <c r="M263" s="3"/>
      <c r="N263" s="73"/>
      <c r="O263" s="74">
        <f>IF(C263=0,"",C263/B262)</f>
        <v>1</v>
      </c>
      <c r="P263" s="75">
        <v>12</v>
      </c>
      <c r="Q263" s="76">
        <f t="shared" ref="Q263:Q270" si="62">IF(P263=0,"",P263/P262)</f>
        <v>1</v>
      </c>
      <c r="R263" s="76">
        <f t="shared" ref="R263:R270" si="63">IF(P263=0,"",100%-Q263)</f>
        <v>0</v>
      </c>
      <c r="T263" s="112"/>
    </row>
    <row r="264" spans="1:20" ht="15.75" customHeight="1">
      <c r="A264" s="64" t="s">
        <v>57</v>
      </c>
      <c r="B264" s="87"/>
      <c r="C264" s="87"/>
      <c r="D264" s="87">
        <v>7</v>
      </c>
      <c r="E264" s="87"/>
      <c r="F264" s="87"/>
      <c r="G264" s="87"/>
      <c r="H264" s="87"/>
      <c r="I264" s="87"/>
      <c r="J264" s="87"/>
      <c r="K264" s="88"/>
      <c r="L264" s="72"/>
      <c r="M264" s="3"/>
      <c r="N264" s="73"/>
      <c r="O264" s="74">
        <f>IF(D264=0,"",D264/C263)</f>
        <v>0.58333333333333337</v>
      </c>
      <c r="P264" s="75">
        <v>11</v>
      </c>
      <c r="Q264" s="76">
        <f t="shared" si="62"/>
        <v>0.91666666666666663</v>
      </c>
      <c r="R264" s="76">
        <f t="shared" si="63"/>
        <v>8.333333333333337E-2</v>
      </c>
      <c r="T264" s="77">
        <f>P264/P262</f>
        <v>0.91666666666666663</v>
      </c>
    </row>
    <row r="265" spans="1:20" ht="15.75" customHeight="1">
      <c r="A265" s="64">
        <v>1001</v>
      </c>
      <c r="B265" s="87"/>
      <c r="C265" s="87"/>
      <c r="D265" s="87"/>
      <c r="E265" s="87">
        <v>7</v>
      </c>
      <c r="F265" s="87"/>
      <c r="G265" s="87"/>
      <c r="H265" s="87"/>
      <c r="I265" s="87"/>
      <c r="J265" s="87"/>
      <c r="K265" s="88"/>
      <c r="L265" s="72"/>
      <c r="M265" s="3"/>
      <c r="N265" s="73"/>
      <c r="O265" s="74">
        <f>IF(E265=0,"",E265/D264)</f>
        <v>1</v>
      </c>
      <c r="P265" s="75">
        <v>10</v>
      </c>
      <c r="Q265" s="76">
        <f t="shared" si="62"/>
        <v>0.90909090909090906</v>
      </c>
      <c r="R265" s="76">
        <f t="shared" si="63"/>
        <v>9.0909090909090939E-2</v>
      </c>
      <c r="T265" s="112"/>
    </row>
    <row r="266" spans="1:20" ht="15.75" customHeight="1">
      <c r="A266" s="64">
        <v>1002</v>
      </c>
      <c r="B266" s="87"/>
      <c r="C266" s="87"/>
      <c r="D266" s="87"/>
      <c r="E266" s="87"/>
      <c r="F266" s="87">
        <v>7</v>
      </c>
      <c r="G266" s="87"/>
      <c r="H266" s="87"/>
      <c r="I266" s="87"/>
      <c r="J266" s="87"/>
      <c r="K266" s="88"/>
      <c r="L266" s="72"/>
      <c r="M266" s="3"/>
      <c r="N266" s="73"/>
      <c r="O266" s="74">
        <f>IF(F266=0,"",F266/E265)</f>
        <v>1</v>
      </c>
      <c r="P266" s="75">
        <v>10</v>
      </c>
      <c r="Q266" s="76">
        <f t="shared" si="62"/>
        <v>1</v>
      </c>
      <c r="R266" s="76">
        <f t="shared" si="63"/>
        <v>0</v>
      </c>
      <c r="T266" s="112"/>
    </row>
    <row r="267" spans="1:20" ht="15.75" customHeight="1">
      <c r="A267" s="64">
        <v>1101</v>
      </c>
      <c r="B267" s="87"/>
      <c r="C267" s="87"/>
      <c r="D267" s="87"/>
      <c r="E267" s="87"/>
      <c r="F267" s="87"/>
      <c r="G267" s="87">
        <v>7</v>
      </c>
      <c r="H267" s="87"/>
      <c r="I267" s="87"/>
      <c r="J267" s="87"/>
      <c r="K267" s="88"/>
      <c r="L267" s="72"/>
      <c r="M267" s="3"/>
      <c r="N267" s="73"/>
      <c r="O267" s="74">
        <f>IF(G267=0,"",G267/F266)</f>
        <v>1</v>
      </c>
      <c r="P267" s="75">
        <v>9</v>
      </c>
      <c r="Q267" s="76">
        <f t="shared" si="62"/>
        <v>0.9</v>
      </c>
      <c r="R267" s="76">
        <f t="shared" si="63"/>
        <v>9.9999999999999978E-2</v>
      </c>
      <c r="T267" s="112"/>
    </row>
    <row r="268" spans="1:20" ht="15.75" customHeight="1">
      <c r="A268" s="64">
        <v>1102</v>
      </c>
      <c r="B268" s="87"/>
      <c r="C268" s="87"/>
      <c r="D268" s="87"/>
      <c r="E268" s="87"/>
      <c r="F268" s="87"/>
      <c r="G268" s="87"/>
      <c r="H268" s="87">
        <v>7</v>
      </c>
      <c r="I268" s="87"/>
      <c r="J268" s="87"/>
      <c r="K268" s="88"/>
      <c r="L268" s="72"/>
      <c r="M268" s="3"/>
      <c r="N268" s="73"/>
      <c r="O268" s="74">
        <f>IF(H268=0,"",H268/G267)</f>
        <v>1</v>
      </c>
      <c r="P268" s="75">
        <v>9</v>
      </c>
      <c r="Q268" s="76">
        <f t="shared" si="62"/>
        <v>1</v>
      </c>
      <c r="R268" s="76">
        <f t="shared" si="63"/>
        <v>0</v>
      </c>
      <c r="T268" s="112"/>
    </row>
    <row r="269" spans="1:20" ht="15.75" customHeight="1">
      <c r="A269" s="64">
        <v>1201</v>
      </c>
      <c r="B269" s="87"/>
      <c r="C269" s="87"/>
      <c r="D269" s="87"/>
      <c r="E269" s="87"/>
      <c r="F269" s="87"/>
      <c r="G269" s="87"/>
      <c r="H269" s="87"/>
      <c r="I269" s="87">
        <v>7</v>
      </c>
      <c r="J269" s="87"/>
      <c r="K269" s="88"/>
      <c r="L269" s="72"/>
      <c r="M269" s="3"/>
      <c r="N269" s="73"/>
      <c r="O269" s="74">
        <f>IF(I269=0,"",I269/H268)</f>
        <v>1</v>
      </c>
      <c r="P269" s="75">
        <v>9</v>
      </c>
      <c r="Q269" s="76">
        <f t="shared" si="62"/>
        <v>1</v>
      </c>
      <c r="R269" s="76">
        <f t="shared" si="63"/>
        <v>0</v>
      </c>
      <c r="T269" s="112"/>
    </row>
    <row r="270" spans="1:20" ht="15.75" customHeight="1">
      <c r="A270" s="64">
        <v>1202</v>
      </c>
      <c r="B270" s="87"/>
      <c r="C270" s="87"/>
      <c r="D270" s="87"/>
      <c r="E270" s="87"/>
      <c r="F270" s="87"/>
      <c r="G270" s="87"/>
      <c r="H270" s="87"/>
      <c r="I270" s="87"/>
      <c r="J270" s="87">
        <v>7</v>
      </c>
      <c r="K270" s="88">
        <v>6</v>
      </c>
      <c r="L270" s="72"/>
      <c r="M270" s="3"/>
      <c r="N270" s="73"/>
      <c r="O270" s="78">
        <f>IF(J270=0,"",J270/I269)</f>
        <v>1</v>
      </c>
      <c r="P270" s="75">
        <v>9</v>
      </c>
      <c r="Q270" s="79">
        <f t="shared" si="62"/>
        <v>1</v>
      </c>
      <c r="R270" s="79">
        <f t="shared" si="63"/>
        <v>0</v>
      </c>
      <c r="T270" s="112"/>
    </row>
    <row r="271" spans="1:20" ht="15.75" customHeight="1">
      <c r="A271" s="64">
        <v>1301</v>
      </c>
      <c r="B271" s="87"/>
      <c r="C271" s="87"/>
      <c r="D271" s="87"/>
      <c r="E271" s="87"/>
      <c r="F271" s="87"/>
      <c r="G271" s="87"/>
      <c r="H271" s="87"/>
      <c r="I271" s="87"/>
      <c r="J271" s="87">
        <v>2</v>
      </c>
      <c r="K271" s="88">
        <v>1</v>
      </c>
      <c r="L271" s="72"/>
      <c r="M271" s="3"/>
      <c r="N271" s="30"/>
      <c r="O271" s="124"/>
      <c r="P271" s="81">
        <v>3</v>
      </c>
      <c r="Q271" s="125"/>
      <c r="R271" s="92"/>
      <c r="T271" s="112"/>
    </row>
    <row r="272" spans="1:20" ht="15.75" customHeight="1">
      <c r="A272" s="64">
        <v>1302</v>
      </c>
      <c r="B272" s="87"/>
      <c r="C272" s="87"/>
      <c r="D272" s="87"/>
      <c r="E272" s="87"/>
      <c r="F272" s="87"/>
      <c r="G272" s="87"/>
      <c r="H272" s="87"/>
      <c r="I272" s="87"/>
      <c r="J272" s="87">
        <v>1</v>
      </c>
      <c r="K272" s="88"/>
      <c r="L272" s="72"/>
      <c r="M272" s="3"/>
      <c r="N272" s="30"/>
      <c r="O272" s="84"/>
      <c r="P272" s="85">
        <v>1</v>
      </c>
      <c r="Q272" s="86"/>
      <c r="R272" s="84"/>
      <c r="T272" s="112"/>
    </row>
    <row r="273" spans="1:20" ht="15.75" customHeight="1">
      <c r="A273" s="64">
        <v>1401</v>
      </c>
      <c r="B273" s="87"/>
      <c r="C273" s="87"/>
      <c r="D273" s="87"/>
      <c r="E273" s="87"/>
      <c r="F273" s="87"/>
      <c r="G273" s="87"/>
      <c r="H273" s="87"/>
      <c r="I273" s="87"/>
      <c r="J273" s="87">
        <v>1</v>
      </c>
      <c r="K273" s="88"/>
      <c r="L273" s="72"/>
      <c r="M273" s="3"/>
      <c r="N273" s="30"/>
      <c r="O273" s="84"/>
      <c r="P273" s="85">
        <v>1</v>
      </c>
      <c r="Q273" s="86"/>
      <c r="R273" s="84"/>
      <c r="T273" s="112"/>
    </row>
    <row r="274" spans="1:20" ht="15.75" customHeight="1">
      <c r="A274" s="64">
        <v>1402</v>
      </c>
      <c r="B274" s="87"/>
      <c r="C274" s="87"/>
      <c r="D274" s="87"/>
      <c r="E274" s="87"/>
      <c r="F274" s="87"/>
      <c r="G274" s="87"/>
      <c r="H274" s="87"/>
      <c r="I274" s="87"/>
      <c r="J274" s="87">
        <v>1</v>
      </c>
      <c r="K274" s="88"/>
      <c r="L274" s="72"/>
      <c r="M274" s="3"/>
      <c r="N274" s="30"/>
      <c r="O274" s="84"/>
      <c r="P274" s="85">
        <v>1</v>
      </c>
      <c r="Q274" s="86"/>
      <c r="R274" s="84"/>
      <c r="T274" s="112"/>
    </row>
    <row r="275" spans="1:20" ht="15.75" customHeight="1">
      <c r="A275" s="64">
        <v>1501</v>
      </c>
      <c r="B275" s="87"/>
      <c r="C275" s="87"/>
      <c r="D275" s="87"/>
      <c r="E275" s="87"/>
      <c r="F275" s="87"/>
      <c r="G275" s="87"/>
      <c r="H275" s="87"/>
      <c r="I275" s="87"/>
      <c r="J275" s="87">
        <v>1</v>
      </c>
      <c r="K275" s="88">
        <v>1</v>
      </c>
      <c r="L275" s="72"/>
      <c r="M275" s="3"/>
      <c r="N275" s="30"/>
      <c r="O275" s="3"/>
      <c r="P275" s="30">
        <v>1</v>
      </c>
      <c r="Q275" s="23"/>
      <c r="R275" s="84"/>
      <c r="T275" s="112"/>
    </row>
    <row r="276" spans="1:20" ht="15.75" customHeight="1">
      <c r="A276" s="64">
        <v>1502</v>
      </c>
      <c r="B276" s="87"/>
      <c r="C276" s="87"/>
      <c r="D276" s="87"/>
      <c r="E276" s="87"/>
      <c r="F276" s="87"/>
      <c r="G276" s="87"/>
      <c r="H276" s="87"/>
      <c r="I276" s="87"/>
      <c r="J276" s="87"/>
      <c r="K276" s="88"/>
      <c r="L276" s="72"/>
      <c r="M276" s="3"/>
      <c r="N276" s="30"/>
      <c r="O276" s="89" t="s">
        <v>83</v>
      </c>
      <c r="P276" s="90">
        <v>8</v>
      </c>
      <c r="Q276" s="120">
        <f>K279</f>
        <v>8</v>
      </c>
      <c r="R276" s="92" t="s">
        <v>11</v>
      </c>
      <c r="T276" s="112"/>
    </row>
    <row r="277" spans="1:20" ht="15.75" customHeight="1">
      <c r="A277" s="64">
        <v>1601</v>
      </c>
      <c r="B277" s="87"/>
      <c r="C277" s="87"/>
      <c r="D277" s="87"/>
      <c r="E277" s="87"/>
      <c r="F277" s="87"/>
      <c r="G277" s="87"/>
      <c r="H277" s="87"/>
      <c r="I277" s="87"/>
      <c r="J277" s="87"/>
      <c r="K277" s="88"/>
      <c r="L277" s="72"/>
      <c r="M277" s="3"/>
      <c r="N277" s="30"/>
      <c r="O277" s="93" t="s">
        <v>85</v>
      </c>
      <c r="P277" s="94">
        <f>IF(P276/B262=0,"",P276/B262)</f>
        <v>0.66666666666666663</v>
      </c>
      <c r="Q277" s="121">
        <f>IF(P276/Q276=0,"",P276/Q276)</f>
        <v>1</v>
      </c>
      <c r="R277" s="96" t="s">
        <v>86</v>
      </c>
      <c r="T277" s="112"/>
    </row>
    <row r="278" spans="1:20" ht="15.75" customHeight="1">
      <c r="A278" s="64">
        <v>1602</v>
      </c>
      <c r="B278" s="87"/>
      <c r="C278" s="87"/>
      <c r="D278" s="87"/>
      <c r="E278" s="87"/>
      <c r="F278" s="87"/>
      <c r="G278" s="87"/>
      <c r="H278" s="87"/>
      <c r="I278" s="87"/>
      <c r="J278" s="87"/>
      <c r="K278" s="88"/>
      <c r="L278" s="97"/>
      <c r="M278" s="98"/>
      <c r="N278" s="99"/>
      <c r="O278" s="98"/>
      <c r="P278" s="99"/>
      <c r="Q278" s="99"/>
      <c r="R278" s="122"/>
      <c r="T278" s="112"/>
    </row>
    <row r="279" spans="1:20" ht="18" customHeight="1">
      <c r="A279" s="29"/>
      <c r="B279" s="30"/>
      <c r="C279" s="30"/>
      <c r="D279" s="288" t="s">
        <v>111</v>
      </c>
      <c r="E279" s="289"/>
      <c r="F279" s="289"/>
      <c r="G279" s="289"/>
      <c r="H279" s="289"/>
      <c r="I279" s="289"/>
      <c r="J279" s="290"/>
      <c r="K279" s="101">
        <f>SUM(K262:K275)</f>
        <v>8</v>
      </c>
      <c r="L279" s="102">
        <f>IF(K270=0,"",K270/B262)</f>
        <v>0.5</v>
      </c>
      <c r="M279" s="102">
        <f>IF(K279=0,"",K279/B262)</f>
        <v>0.66666666666666663</v>
      </c>
      <c r="N279" s="102">
        <f>IF(K270=0,"",M279-L279)</f>
        <v>0.16666666666666663</v>
      </c>
      <c r="O279" s="3"/>
      <c r="P279" s="30"/>
      <c r="Q279" s="23"/>
      <c r="R279" s="3"/>
      <c r="T279" s="112"/>
    </row>
    <row r="280" spans="1:20" ht="12.75" customHeight="1">
      <c r="L280" s="3"/>
      <c r="M280" s="3"/>
      <c r="O280" s="3"/>
    </row>
    <row r="281" spans="1:20" ht="12.75" customHeight="1">
      <c r="L281" s="3"/>
      <c r="M281" s="3"/>
      <c r="O281" s="3"/>
    </row>
    <row r="282" spans="1:20" ht="26.25" customHeight="1">
      <c r="A282" s="309" t="s">
        <v>99</v>
      </c>
      <c r="B282" s="292"/>
      <c r="C282" s="292"/>
      <c r="D282" s="292"/>
      <c r="E282" s="292"/>
      <c r="F282" s="292"/>
      <c r="G282" s="292"/>
      <c r="H282" s="298" t="s">
        <v>56</v>
      </c>
      <c r="I282" s="292"/>
      <c r="J282" s="292"/>
      <c r="K282" s="30"/>
      <c r="L282" s="3"/>
      <c r="M282" s="3"/>
      <c r="N282" s="30"/>
      <c r="O282" s="3"/>
      <c r="P282" s="30"/>
      <c r="Q282" s="30"/>
      <c r="R282" s="30"/>
    </row>
    <row r="283" spans="1:20" ht="20.25" customHeight="1">
      <c r="A283" s="293" t="s">
        <v>10</v>
      </c>
      <c r="B283" s="294" t="s">
        <v>100</v>
      </c>
      <c r="C283" s="289"/>
      <c r="D283" s="289"/>
      <c r="E283" s="289"/>
      <c r="F283" s="289"/>
      <c r="G283" s="289"/>
      <c r="H283" s="289"/>
      <c r="I283" s="289"/>
      <c r="J283" s="290"/>
      <c r="K283" s="295" t="s">
        <v>11</v>
      </c>
      <c r="L283" s="286" t="s">
        <v>3</v>
      </c>
      <c r="M283" s="286" t="s">
        <v>4</v>
      </c>
      <c r="N283" s="284" t="s">
        <v>5</v>
      </c>
      <c r="O283" s="286" t="s">
        <v>6</v>
      </c>
      <c r="P283" s="287" t="s">
        <v>7</v>
      </c>
      <c r="Q283" s="287" t="s">
        <v>8</v>
      </c>
      <c r="R283" s="286" t="s">
        <v>101</v>
      </c>
    </row>
    <row r="284" spans="1:20" ht="15.75" customHeight="1">
      <c r="A284" s="285"/>
      <c r="B284" s="64" t="s">
        <v>102</v>
      </c>
      <c r="C284" s="64" t="s">
        <v>103</v>
      </c>
      <c r="D284" s="64" t="s">
        <v>104</v>
      </c>
      <c r="E284" s="64" t="s">
        <v>105</v>
      </c>
      <c r="F284" s="64" t="s">
        <v>106</v>
      </c>
      <c r="G284" s="64" t="s">
        <v>107</v>
      </c>
      <c r="H284" s="64" t="s">
        <v>108</v>
      </c>
      <c r="I284" s="64" t="s">
        <v>109</v>
      </c>
      <c r="J284" s="64" t="s">
        <v>110</v>
      </c>
      <c r="K284" s="285"/>
      <c r="L284" s="285"/>
      <c r="M284" s="285"/>
      <c r="N284" s="285"/>
      <c r="O284" s="285"/>
      <c r="P284" s="285"/>
      <c r="Q284" s="285"/>
      <c r="R284" s="285"/>
      <c r="T284" s="112"/>
    </row>
    <row r="285" spans="1:20" ht="15.75" customHeight="1">
      <c r="A285" s="64" t="s">
        <v>56</v>
      </c>
      <c r="B285" s="65">
        <v>7</v>
      </c>
      <c r="C285" s="87"/>
      <c r="D285" s="87"/>
      <c r="E285" s="87"/>
      <c r="F285" s="87"/>
      <c r="G285" s="87"/>
      <c r="H285" s="87"/>
      <c r="I285" s="87"/>
      <c r="J285" s="87"/>
      <c r="K285" s="88"/>
      <c r="L285" s="67"/>
      <c r="M285" s="49"/>
      <c r="N285" s="68"/>
      <c r="O285" s="107"/>
      <c r="P285" s="70">
        <f>B285</f>
        <v>7</v>
      </c>
      <c r="Q285" s="108"/>
      <c r="R285" s="107"/>
      <c r="T285" s="112"/>
    </row>
    <row r="286" spans="1:20" ht="15.75" customHeight="1">
      <c r="A286" s="64" t="s">
        <v>57</v>
      </c>
      <c r="B286" s="87"/>
      <c r="C286" s="87">
        <v>6</v>
      </c>
      <c r="D286" s="87"/>
      <c r="E286" s="87"/>
      <c r="F286" s="87"/>
      <c r="G286" s="87"/>
      <c r="H286" s="87"/>
      <c r="I286" s="87"/>
      <c r="J286" s="87"/>
      <c r="K286" s="88"/>
      <c r="L286" s="72"/>
      <c r="M286" s="3"/>
      <c r="N286" s="73"/>
      <c r="O286" s="74">
        <f>IF(C286=0,"",C286/B285)</f>
        <v>0.8571428571428571</v>
      </c>
      <c r="P286" s="75">
        <v>6</v>
      </c>
      <c r="Q286" s="76">
        <f t="shared" ref="Q286:Q293" si="64">IF(P286=0,"",P286/P285)</f>
        <v>0.8571428571428571</v>
      </c>
      <c r="R286" s="76">
        <f t="shared" ref="R286:R293" si="65">IF(P286=0,"",100%-Q286)</f>
        <v>0.1428571428571429</v>
      </c>
      <c r="T286" s="112"/>
    </row>
    <row r="287" spans="1:20" ht="15.75" customHeight="1">
      <c r="A287" s="64">
        <v>1001</v>
      </c>
      <c r="B287" s="87"/>
      <c r="C287" s="87"/>
      <c r="D287" s="87">
        <v>5</v>
      </c>
      <c r="E287" s="87"/>
      <c r="F287" s="87"/>
      <c r="G287" s="87"/>
      <c r="H287" s="87"/>
      <c r="I287" s="87"/>
      <c r="J287" s="87"/>
      <c r="K287" s="88"/>
      <c r="L287" s="72"/>
      <c r="M287" s="3"/>
      <c r="N287" s="73"/>
      <c r="O287" s="74">
        <f>IF(D287=0,"",D287/C286)</f>
        <v>0.83333333333333337</v>
      </c>
      <c r="P287" s="75">
        <v>5</v>
      </c>
      <c r="Q287" s="76">
        <f t="shared" si="64"/>
        <v>0.83333333333333337</v>
      </c>
      <c r="R287" s="76">
        <f t="shared" si="65"/>
        <v>0.16666666666666663</v>
      </c>
      <c r="T287" s="77">
        <f>P287/P285</f>
        <v>0.7142857142857143</v>
      </c>
    </row>
    <row r="288" spans="1:20" ht="15.75" customHeight="1">
      <c r="A288" s="64">
        <v>1002</v>
      </c>
      <c r="B288" s="87"/>
      <c r="C288" s="87"/>
      <c r="D288" s="87"/>
      <c r="E288" s="87">
        <v>5</v>
      </c>
      <c r="F288" s="87"/>
      <c r="G288" s="87"/>
      <c r="H288" s="87"/>
      <c r="I288" s="87"/>
      <c r="J288" s="87"/>
      <c r="K288" s="88"/>
      <c r="L288" s="72"/>
      <c r="M288" s="3"/>
      <c r="N288" s="73"/>
      <c r="O288" s="74">
        <f>IF(E288=0,"",E288/D287)</f>
        <v>1</v>
      </c>
      <c r="P288" s="75">
        <v>5</v>
      </c>
      <c r="Q288" s="76">
        <f t="shared" si="64"/>
        <v>1</v>
      </c>
      <c r="R288" s="76">
        <f t="shared" si="65"/>
        <v>0</v>
      </c>
      <c r="T288" s="112"/>
    </row>
    <row r="289" spans="1:20" ht="15.75" customHeight="1">
      <c r="A289" s="64">
        <v>1101</v>
      </c>
      <c r="B289" s="87"/>
      <c r="C289" s="87"/>
      <c r="D289" s="87"/>
      <c r="E289" s="87"/>
      <c r="F289" s="87">
        <v>3</v>
      </c>
      <c r="G289" s="87"/>
      <c r="H289" s="87"/>
      <c r="I289" s="87"/>
      <c r="J289" s="87"/>
      <c r="K289" s="88"/>
      <c r="L289" s="72"/>
      <c r="M289" s="3"/>
      <c r="N289" s="73"/>
      <c r="O289" s="74">
        <f>IF(F289=0,"",F289/E288)</f>
        <v>0.6</v>
      </c>
      <c r="P289" s="75">
        <v>5</v>
      </c>
      <c r="Q289" s="76">
        <f t="shared" si="64"/>
        <v>1</v>
      </c>
      <c r="R289" s="76">
        <f t="shared" si="65"/>
        <v>0</v>
      </c>
      <c r="T289" s="112"/>
    </row>
    <row r="290" spans="1:20" ht="15.75" customHeight="1">
      <c r="A290" s="64">
        <v>1102</v>
      </c>
      <c r="B290" s="87"/>
      <c r="C290" s="87"/>
      <c r="D290" s="87"/>
      <c r="E290" s="87"/>
      <c r="F290" s="87"/>
      <c r="G290" s="87">
        <v>3</v>
      </c>
      <c r="H290" s="87"/>
      <c r="I290" s="87"/>
      <c r="J290" s="87"/>
      <c r="K290" s="88"/>
      <c r="L290" s="72"/>
      <c r="M290" s="3"/>
      <c r="N290" s="73"/>
      <c r="O290" s="74">
        <f>IF(G290=0,"",G290/F289)</f>
        <v>1</v>
      </c>
      <c r="P290" s="75">
        <v>4</v>
      </c>
      <c r="Q290" s="76">
        <f t="shared" si="64"/>
        <v>0.8</v>
      </c>
      <c r="R290" s="76">
        <f t="shared" si="65"/>
        <v>0.19999999999999996</v>
      </c>
      <c r="T290" s="112"/>
    </row>
    <row r="291" spans="1:20" ht="15.75" customHeight="1">
      <c r="A291" s="64">
        <v>1201</v>
      </c>
      <c r="B291" s="87"/>
      <c r="C291" s="87"/>
      <c r="D291" s="87"/>
      <c r="E291" s="87"/>
      <c r="F291" s="87"/>
      <c r="G291" s="87"/>
      <c r="H291" s="87">
        <v>2</v>
      </c>
      <c r="I291" s="87"/>
      <c r="J291" s="87"/>
      <c r="K291" s="88"/>
      <c r="L291" s="72"/>
      <c r="M291" s="3"/>
      <c r="N291" s="73"/>
      <c r="O291" s="74">
        <f>IF(H291=0,"",H291/G290)</f>
        <v>0.66666666666666663</v>
      </c>
      <c r="P291" s="75">
        <v>4</v>
      </c>
      <c r="Q291" s="76">
        <f t="shared" si="64"/>
        <v>1</v>
      </c>
      <c r="R291" s="76">
        <f t="shared" si="65"/>
        <v>0</v>
      </c>
      <c r="T291" s="112"/>
    </row>
    <row r="292" spans="1:20" ht="15.75" customHeight="1">
      <c r="A292" s="64">
        <v>1202</v>
      </c>
      <c r="B292" s="87"/>
      <c r="C292" s="87"/>
      <c r="D292" s="87"/>
      <c r="E292" s="87"/>
      <c r="F292" s="87"/>
      <c r="G292" s="87"/>
      <c r="H292" s="87"/>
      <c r="I292" s="87">
        <v>2</v>
      </c>
      <c r="J292" s="87"/>
      <c r="K292" s="88"/>
      <c r="L292" s="72"/>
      <c r="M292" s="3"/>
      <c r="N292" s="73"/>
      <c r="O292" s="74">
        <f>IF(I292=0,"",I292/H291)</f>
        <v>1</v>
      </c>
      <c r="P292" s="75">
        <v>3</v>
      </c>
      <c r="Q292" s="76">
        <f t="shared" si="64"/>
        <v>0.75</v>
      </c>
      <c r="R292" s="76">
        <f t="shared" si="65"/>
        <v>0.25</v>
      </c>
      <c r="T292" s="112"/>
    </row>
    <row r="293" spans="1:20" ht="15.75" customHeight="1">
      <c r="A293" s="64">
        <v>1301</v>
      </c>
      <c r="B293" s="87"/>
      <c r="C293" s="87"/>
      <c r="D293" s="87"/>
      <c r="E293" s="87"/>
      <c r="F293" s="87"/>
      <c r="G293" s="87"/>
      <c r="H293" s="87"/>
      <c r="I293" s="87"/>
      <c r="J293" s="87">
        <v>2</v>
      </c>
      <c r="K293" s="88">
        <v>1</v>
      </c>
      <c r="L293" s="72"/>
      <c r="M293" s="3"/>
      <c r="N293" s="73"/>
      <c r="O293" s="78">
        <f>IF(J293=0,"",J293/I292)</f>
        <v>1</v>
      </c>
      <c r="P293" s="75">
        <v>3</v>
      </c>
      <c r="Q293" s="79">
        <f t="shared" si="64"/>
        <v>1</v>
      </c>
      <c r="R293" s="79">
        <f t="shared" si="65"/>
        <v>0</v>
      </c>
      <c r="T293" s="112"/>
    </row>
    <row r="294" spans="1:20" ht="15.75" customHeight="1">
      <c r="A294" s="64">
        <v>1302</v>
      </c>
      <c r="B294" s="87"/>
      <c r="C294" s="87"/>
      <c r="D294" s="87"/>
      <c r="E294" s="87"/>
      <c r="F294" s="87"/>
      <c r="G294" s="87"/>
      <c r="H294" s="87"/>
      <c r="I294" s="87"/>
      <c r="J294" s="87">
        <v>2</v>
      </c>
      <c r="K294" s="88">
        <v>1</v>
      </c>
      <c r="L294" s="72"/>
      <c r="M294" s="3"/>
      <c r="N294" s="30"/>
      <c r="O294" s="124"/>
      <c r="P294" s="81">
        <v>2</v>
      </c>
      <c r="Q294" s="125"/>
      <c r="R294" s="92"/>
      <c r="T294" s="112"/>
    </row>
    <row r="295" spans="1:20" ht="15.75" customHeight="1">
      <c r="A295" s="64">
        <v>1401</v>
      </c>
      <c r="B295" s="87"/>
      <c r="C295" s="87"/>
      <c r="D295" s="87"/>
      <c r="E295" s="87"/>
      <c r="F295" s="87"/>
      <c r="G295" s="87"/>
      <c r="H295" s="87"/>
      <c r="I295" s="87"/>
      <c r="J295" s="87"/>
      <c r="K295" s="88"/>
      <c r="L295" s="72"/>
      <c r="M295" s="3"/>
      <c r="N295" s="30"/>
      <c r="O295" s="84"/>
      <c r="P295" s="85"/>
      <c r="Q295" s="86"/>
      <c r="R295" s="84"/>
      <c r="T295" s="112"/>
    </row>
    <row r="296" spans="1:20" ht="15.75" customHeight="1">
      <c r="A296" s="64">
        <v>1402</v>
      </c>
      <c r="B296" s="87"/>
      <c r="C296" s="87"/>
      <c r="D296" s="87"/>
      <c r="E296" s="87"/>
      <c r="F296" s="87"/>
      <c r="G296" s="87"/>
      <c r="H296" s="87"/>
      <c r="I296" s="87"/>
      <c r="J296" s="87"/>
      <c r="K296" s="88"/>
      <c r="L296" s="72"/>
      <c r="M296" s="3"/>
      <c r="N296" s="30"/>
      <c r="O296" s="84"/>
      <c r="P296" s="85"/>
      <c r="Q296" s="86"/>
      <c r="R296" s="84"/>
      <c r="T296" s="112"/>
    </row>
    <row r="297" spans="1:20" ht="15.75" customHeight="1">
      <c r="A297" s="64">
        <v>1501</v>
      </c>
      <c r="B297" s="87"/>
      <c r="C297" s="87"/>
      <c r="D297" s="87"/>
      <c r="E297" s="87"/>
      <c r="F297" s="87"/>
      <c r="G297" s="87"/>
      <c r="H297" s="87"/>
      <c r="I297" s="87"/>
      <c r="J297" s="87"/>
      <c r="K297" s="88"/>
      <c r="L297" s="72"/>
      <c r="M297" s="3"/>
      <c r="N297" s="30"/>
      <c r="O297" s="84"/>
      <c r="P297" s="85"/>
      <c r="Q297" s="86"/>
      <c r="R297" s="84"/>
      <c r="T297" s="112"/>
    </row>
    <row r="298" spans="1:20" ht="15.75" customHeight="1">
      <c r="A298" s="64">
        <v>1502</v>
      </c>
      <c r="B298" s="87"/>
      <c r="C298" s="87"/>
      <c r="D298" s="87"/>
      <c r="E298" s="87"/>
      <c r="F298" s="87"/>
      <c r="G298" s="87"/>
      <c r="H298" s="87"/>
      <c r="I298" s="87"/>
      <c r="J298" s="87"/>
      <c r="K298" s="88"/>
      <c r="L298" s="72"/>
      <c r="M298" s="3"/>
      <c r="N298" s="30"/>
      <c r="O298" s="3"/>
      <c r="P298" s="30"/>
      <c r="Q298" s="23"/>
      <c r="R298" s="84"/>
      <c r="T298" s="112"/>
    </row>
    <row r="299" spans="1:20" ht="15.75" customHeight="1">
      <c r="A299" s="64">
        <v>1601</v>
      </c>
      <c r="B299" s="87"/>
      <c r="C299" s="87"/>
      <c r="D299" s="87"/>
      <c r="E299" s="87"/>
      <c r="F299" s="87"/>
      <c r="G299" s="87"/>
      <c r="H299" s="87"/>
      <c r="I299" s="87"/>
      <c r="J299" s="87"/>
      <c r="K299" s="88"/>
      <c r="L299" s="72"/>
      <c r="M299" s="3"/>
      <c r="N299" s="30"/>
      <c r="O299" s="89" t="s">
        <v>83</v>
      </c>
      <c r="P299" s="90">
        <v>2</v>
      </c>
      <c r="Q299" s="120">
        <f>IF(SUM(K292:K295)=0,"",SUM(K292:K295))</f>
        <v>2</v>
      </c>
      <c r="R299" s="92" t="s">
        <v>11</v>
      </c>
      <c r="T299" s="112"/>
    </row>
    <row r="300" spans="1:20" ht="15.75" customHeight="1">
      <c r="A300" s="64">
        <v>1602</v>
      </c>
      <c r="B300" s="87"/>
      <c r="C300" s="87"/>
      <c r="D300" s="87"/>
      <c r="E300" s="87"/>
      <c r="F300" s="87"/>
      <c r="G300" s="87"/>
      <c r="H300" s="87"/>
      <c r="I300" s="87"/>
      <c r="J300" s="87"/>
      <c r="K300" s="88"/>
      <c r="L300" s="72"/>
      <c r="M300" s="3"/>
      <c r="N300" s="30"/>
      <c r="O300" s="93" t="s">
        <v>85</v>
      </c>
      <c r="P300" s="94">
        <f>IF(P299/B285=0,"",P299/B285)</f>
        <v>0.2857142857142857</v>
      </c>
      <c r="Q300" s="121">
        <f>IF(P299/Q299=0,"",P299/Q299)</f>
        <v>1</v>
      </c>
      <c r="R300" s="96" t="s">
        <v>86</v>
      </c>
      <c r="T300" s="112"/>
    </row>
    <row r="301" spans="1:20" ht="15.75" customHeight="1">
      <c r="A301" s="64">
        <v>1701</v>
      </c>
      <c r="B301" s="87"/>
      <c r="C301" s="87"/>
      <c r="D301" s="87"/>
      <c r="E301" s="87"/>
      <c r="F301" s="87"/>
      <c r="G301" s="87"/>
      <c r="H301" s="87"/>
      <c r="I301" s="87"/>
      <c r="J301" s="87"/>
      <c r="K301" s="88"/>
      <c r="L301" s="97"/>
      <c r="M301" s="98"/>
      <c r="N301" s="99"/>
      <c r="O301" s="98"/>
      <c r="P301" s="99"/>
      <c r="Q301" s="99"/>
      <c r="R301" s="122"/>
      <c r="T301" s="112"/>
    </row>
    <row r="302" spans="1:20" ht="18" customHeight="1">
      <c r="A302" s="29"/>
      <c r="B302" s="30"/>
      <c r="C302" s="30"/>
      <c r="D302" s="288" t="s">
        <v>111</v>
      </c>
      <c r="E302" s="289"/>
      <c r="F302" s="289"/>
      <c r="G302" s="289"/>
      <c r="H302" s="289"/>
      <c r="I302" s="289"/>
      <c r="J302" s="290"/>
      <c r="K302" s="101">
        <f>SUM(K285:K298)</f>
        <v>2</v>
      </c>
      <c r="L302" s="102">
        <f>IF(SUM(K292:K293)=0,"",SUM(K292:K293)/B285)</f>
        <v>0.14285714285714285</v>
      </c>
      <c r="M302" s="102">
        <f>IF(K302=0,"",K302/B285)</f>
        <v>0.2857142857142857</v>
      </c>
      <c r="N302" s="102">
        <f>IF(K293=0,"",M302-L302)</f>
        <v>0.14285714285714285</v>
      </c>
      <c r="O302" s="3"/>
      <c r="P302" s="30"/>
      <c r="Q302" s="23"/>
      <c r="R302" s="3"/>
      <c r="T302" s="112"/>
    </row>
    <row r="303" spans="1:20" ht="12.75" customHeight="1">
      <c r="L303" s="3"/>
      <c r="M303" s="3"/>
      <c r="N303" s="3"/>
      <c r="O303" s="3"/>
    </row>
    <row r="304" spans="1:20" ht="12.75" customHeight="1">
      <c r="L304" s="3"/>
      <c r="M304" s="3"/>
      <c r="N304" s="3"/>
      <c r="O304" s="3"/>
    </row>
    <row r="305" spans="1:20" ht="26.25" customHeight="1">
      <c r="A305" s="309" t="s">
        <v>99</v>
      </c>
      <c r="B305" s="292"/>
      <c r="C305" s="292"/>
      <c r="D305" s="292"/>
      <c r="E305" s="292"/>
      <c r="F305" s="292"/>
      <c r="G305" s="292"/>
      <c r="H305" s="298" t="s">
        <v>57</v>
      </c>
      <c r="I305" s="292"/>
      <c r="J305" s="292"/>
      <c r="K305" s="30"/>
      <c r="L305" s="3"/>
      <c r="M305" s="3"/>
      <c r="N305" s="30"/>
      <c r="O305" s="3"/>
      <c r="P305" s="30"/>
      <c r="Q305" s="30"/>
      <c r="R305" s="30"/>
    </row>
    <row r="306" spans="1:20" ht="20.25" customHeight="1">
      <c r="A306" s="304" t="s">
        <v>10</v>
      </c>
      <c r="B306" s="294" t="s">
        <v>100</v>
      </c>
      <c r="C306" s="289"/>
      <c r="D306" s="289"/>
      <c r="E306" s="289"/>
      <c r="F306" s="289"/>
      <c r="G306" s="289"/>
      <c r="H306" s="289"/>
      <c r="I306" s="289"/>
      <c r="J306" s="290"/>
      <c r="K306" s="295" t="s">
        <v>11</v>
      </c>
      <c r="L306" s="286" t="s">
        <v>3</v>
      </c>
      <c r="M306" s="286" t="s">
        <v>4</v>
      </c>
      <c r="N306" s="284" t="s">
        <v>5</v>
      </c>
      <c r="O306" s="286" t="s">
        <v>6</v>
      </c>
      <c r="P306" s="287" t="s">
        <v>7</v>
      </c>
      <c r="Q306" s="287" t="s">
        <v>8</v>
      </c>
      <c r="R306" s="286" t="s">
        <v>101</v>
      </c>
    </row>
    <row r="307" spans="1:20" ht="15.75" customHeight="1">
      <c r="A307" s="285"/>
      <c r="B307" s="64" t="s">
        <v>102</v>
      </c>
      <c r="C307" s="64" t="s">
        <v>103</v>
      </c>
      <c r="D307" s="64" t="s">
        <v>104</v>
      </c>
      <c r="E307" s="64" t="s">
        <v>105</v>
      </c>
      <c r="F307" s="64" t="s">
        <v>106</v>
      </c>
      <c r="G307" s="64" t="s">
        <v>107</v>
      </c>
      <c r="H307" s="64" t="s">
        <v>108</v>
      </c>
      <c r="I307" s="64" t="s">
        <v>109</v>
      </c>
      <c r="J307" s="64" t="s">
        <v>110</v>
      </c>
      <c r="K307" s="285"/>
      <c r="L307" s="285"/>
      <c r="M307" s="285"/>
      <c r="N307" s="285"/>
      <c r="O307" s="285"/>
      <c r="P307" s="285"/>
      <c r="Q307" s="285"/>
      <c r="R307" s="285"/>
      <c r="T307" s="112"/>
    </row>
    <row r="308" spans="1:20" ht="15.75" customHeight="1">
      <c r="A308" s="64" t="s">
        <v>57</v>
      </c>
      <c r="B308" s="65">
        <v>9</v>
      </c>
      <c r="C308" s="65"/>
      <c r="D308" s="65"/>
      <c r="E308" s="65"/>
      <c r="F308" s="65"/>
      <c r="G308" s="65"/>
      <c r="H308" s="65"/>
      <c r="I308" s="65"/>
      <c r="J308" s="65"/>
      <c r="K308" s="66"/>
      <c r="L308" s="67"/>
      <c r="M308" s="49"/>
      <c r="N308" s="68"/>
      <c r="O308" s="69"/>
      <c r="P308" s="70">
        <f>B308</f>
        <v>9</v>
      </c>
      <c r="Q308" s="71"/>
      <c r="R308" s="69"/>
      <c r="T308" s="112"/>
    </row>
    <row r="309" spans="1:20" ht="15.75" customHeight="1">
      <c r="A309" s="64">
        <v>1001</v>
      </c>
      <c r="B309" s="65"/>
      <c r="C309" s="65">
        <v>9</v>
      </c>
      <c r="D309" s="65"/>
      <c r="E309" s="65"/>
      <c r="F309" s="65"/>
      <c r="G309" s="65"/>
      <c r="H309" s="65"/>
      <c r="I309" s="65"/>
      <c r="J309" s="65"/>
      <c r="K309" s="66"/>
      <c r="L309" s="72"/>
      <c r="M309" s="3"/>
      <c r="N309" s="73"/>
      <c r="O309" s="74">
        <f>IF(C309=0,"",C309/B308)</f>
        <v>1</v>
      </c>
      <c r="P309" s="75">
        <v>9</v>
      </c>
      <c r="Q309" s="76">
        <f t="shared" ref="Q309:Q316" si="66">IF(P309=0,"",P309/P308)</f>
        <v>1</v>
      </c>
      <c r="R309" s="76">
        <f t="shared" ref="R309:R316" si="67">IF(P309=0,"",100%-Q309)</f>
        <v>0</v>
      </c>
      <c r="T309" s="112"/>
    </row>
    <row r="310" spans="1:20" ht="15.75" customHeight="1">
      <c r="A310" s="64">
        <v>1002</v>
      </c>
      <c r="B310" s="65"/>
      <c r="C310" s="65"/>
      <c r="D310" s="65">
        <v>8</v>
      </c>
      <c r="E310" s="65"/>
      <c r="F310" s="65"/>
      <c r="G310" s="65"/>
      <c r="H310" s="65"/>
      <c r="I310" s="65"/>
      <c r="J310" s="65"/>
      <c r="K310" s="66"/>
      <c r="L310" s="72"/>
      <c r="M310" s="3"/>
      <c r="N310" s="73"/>
      <c r="O310" s="74">
        <f>IF(D310=0,"",D310/C309)</f>
        <v>0.88888888888888884</v>
      </c>
      <c r="P310" s="75">
        <v>8</v>
      </c>
      <c r="Q310" s="76">
        <f t="shared" si="66"/>
        <v>0.88888888888888884</v>
      </c>
      <c r="R310" s="76">
        <f t="shared" si="67"/>
        <v>0.11111111111111116</v>
      </c>
      <c r="T310" s="77">
        <f>P310/P308</f>
        <v>0.88888888888888884</v>
      </c>
    </row>
    <row r="311" spans="1:20" ht="15.75" customHeight="1">
      <c r="A311" s="64">
        <v>1101</v>
      </c>
      <c r="B311" s="65"/>
      <c r="C311" s="65"/>
      <c r="D311" s="65"/>
      <c r="E311" s="65">
        <v>4</v>
      </c>
      <c r="F311" s="65"/>
      <c r="G311" s="65"/>
      <c r="H311" s="65"/>
      <c r="I311" s="65"/>
      <c r="J311" s="65"/>
      <c r="K311" s="66"/>
      <c r="L311" s="72"/>
      <c r="M311" s="3"/>
      <c r="N311" s="73"/>
      <c r="O311" s="74">
        <f>IF(E311=0,"",E311/D310)</f>
        <v>0.5</v>
      </c>
      <c r="P311" s="75">
        <v>8</v>
      </c>
      <c r="Q311" s="76">
        <f t="shared" si="66"/>
        <v>1</v>
      </c>
      <c r="R311" s="76">
        <f t="shared" si="67"/>
        <v>0</v>
      </c>
      <c r="T311" s="112"/>
    </row>
    <row r="312" spans="1:20" ht="15.75" customHeight="1">
      <c r="A312" s="64">
        <v>1102</v>
      </c>
      <c r="B312" s="65"/>
      <c r="C312" s="65"/>
      <c r="D312" s="65"/>
      <c r="E312" s="65"/>
      <c r="F312" s="65">
        <v>4</v>
      </c>
      <c r="G312" s="65"/>
      <c r="H312" s="65"/>
      <c r="I312" s="65"/>
      <c r="J312" s="65"/>
      <c r="K312" s="66"/>
      <c r="L312" s="72"/>
      <c r="M312" s="3"/>
      <c r="N312" s="73"/>
      <c r="O312" s="74">
        <f>IF(F312=0,"",F312/E311)</f>
        <v>1</v>
      </c>
      <c r="P312" s="75">
        <v>7</v>
      </c>
      <c r="Q312" s="76">
        <f t="shared" si="66"/>
        <v>0.875</v>
      </c>
      <c r="R312" s="76">
        <f t="shared" si="67"/>
        <v>0.125</v>
      </c>
      <c r="T312" s="112"/>
    </row>
    <row r="313" spans="1:20" ht="15.75" customHeight="1">
      <c r="A313" s="64">
        <v>1201</v>
      </c>
      <c r="B313" s="65"/>
      <c r="C313" s="65"/>
      <c r="D313" s="65"/>
      <c r="E313" s="65"/>
      <c r="F313" s="65"/>
      <c r="G313" s="65">
        <v>4</v>
      </c>
      <c r="H313" s="65"/>
      <c r="I313" s="65"/>
      <c r="J313" s="65"/>
      <c r="K313" s="66"/>
      <c r="L313" s="72"/>
      <c r="M313" s="3"/>
      <c r="N313" s="73"/>
      <c r="O313" s="74">
        <f>IF(G313=0,"",G313/F312)</f>
        <v>1</v>
      </c>
      <c r="P313" s="75">
        <v>7</v>
      </c>
      <c r="Q313" s="76">
        <f t="shared" si="66"/>
        <v>1</v>
      </c>
      <c r="R313" s="76">
        <f t="shared" si="67"/>
        <v>0</v>
      </c>
      <c r="T313" s="112"/>
    </row>
    <row r="314" spans="1:20" ht="15.75" customHeight="1">
      <c r="A314" s="64">
        <v>1202</v>
      </c>
      <c r="B314" s="65"/>
      <c r="C314" s="65"/>
      <c r="D314" s="65"/>
      <c r="E314" s="65"/>
      <c r="F314" s="65"/>
      <c r="G314" s="65"/>
      <c r="H314" s="65">
        <v>4</v>
      </c>
      <c r="I314" s="65"/>
      <c r="J314" s="65"/>
      <c r="K314" s="66"/>
      <c r="L314" s="72"/>
      <c r="M314" s="3"/>
      <c r="N314" s="73"/>
      <c r="O314" s="74">
        <f>IF(H314=0,"",H314/G313)</f>
        <v>1</v>
      </c>
      <c r="P314" s="75">
        <v>5</v>
      </c>
      <c r="Q314" s="76">
        <f t="shared" si="66"/>
        <v>0.7142857142857143</v>
      </c>
      <c r="R314" s="76">
        <f t="shared" si="67"/>
        <v>0.2857142857142857</v>
      </c>
      <c r="T314" s="112"/>
    </row>
    <row r="315" spans="1:20" ht="15.75" customHeight="1">
      <c r="A315" s="64">
        <v>1301</v>
      </c>
      <c r="B315" s="65"/>
      <c r="C315" s="65"/>
      <c r="D315" s="65"/>
      <c r="E315" s="65"/>
      <c r="F315" s="65"/>
      <c r="G315" s="65"/>
      <c r="H315" s="65"/>
      <c r="I315" s="65">
        <v>3</v>
      </c>
      <c r="J315" s="65"/>
      <c r="K315" s="66"/>
      <c r="L315" s="72"/>
      <c r="M315" s="3"/>
      <c r="N315" s="73"/>
      <c r="O315" s="74">
        <f>IF(I315=0,"",I315/H314)</f>
        <v>0.75</v>
      </c>
      <c r="P315" s="75">
        <v>5</v>
      </c>
      <c r="Q315" s="76">
        <f t="shared" si="66"/>
        <v>1</v>
      </c>
      <c r="R315" s="76">
        <f t="shared" si="67"/>
        <v>0</v>
      </c>
      <c r="T315" s="112"/>
    </row>
    <row r="316" spans="1:20" ht="15.75" customHeight="1">
      <c r="A316" s="64">
        <v>1302</v>
      </c>
      <c r="B316" s="65"/>
      <c r="C316" s="65"/>
      <c r="D316" s="65"/>
      <c r="E316" s="65"/>
      <c r="F316" s="65"/>
      <c r="G316" s="65"/>
      <c r="H316" s="65"/>
      <c r="I316" s="65"/>
      <c r="J316" s="65">
        <v>2</v>
      </c>
      <c r="K316" s="66">
        <v>2</v>
      </c>
      <c r="L316" s="72"/>
      <c r="M316" s="3"/>
      <c r="N316" s="73"/>
      <c r="O316" s="78">
        <f>IF(J316=0,"",J316/I315)</f>
        <v>0.66666666666666663</v>
      </c>
      <c r="P316" s="75">
        <v>4</v>
      </c>
      <c r="Q316" s="79">
        <f t="shared" si="66"/>
        <v>0.8</v>
      </c>
      <c r="R316" s="79">
        <f t="shared" si="67"/>
        <v>0.19999999999999996</v>
      </c>
      <c r="T316" s="112"/>
    </row>
    <row r="317" spans="1:20" ht="15.75" customHeight="1">
      <c r="A317" s="64">
        <v>1401</v>
      </c>
      <c r="B317" s="65"/>
      <c r="C317" s="65"/>
      <c r="D317" s="65"/>
      <c r="E317" s="65"/>
      <c r="F317" s="65"/>
      <c r="G317" s="65"/>
      <c r="H317" s="65"/>
      <c r="I317" s="65"/>
      <c r="J317" s="65">
        <v>2</v>
      </c>
      <c r="K317" s="66">
        <v>1</v>
      </c>
      <c r="L317" s="72"/>
      <c r="M317" s="3"/>
      <c r="N317" s="30"/>
      <c r="O317" s="80"/>
      <c r="P317" s="75">
        <v>3</v>
      </c>
      <c r="Q317" s="82"/>
      <c r="R317" s="83"/>
      <c r="T317" s="112"/>
    </row>
    <row r="318" spans="1:20" ht="15.75" customHeight="1">
      <c r="A318" s="64">
        <v>1402</v>
      </c>
      <c r="B318" s="65"/>
      <c r="C318" s="65"/>
      <c r="D318" s="65"/>
      <c r="E318" s="65"/>
      <c r="F318" s="65"/>
      <c r="G318" s="65"/>
      <c r="H318" s="65"/>
      <c r="I318" s="65"/>
      <c r="J318" s="65">
        <v>1</v>
      </c>
      <c r="K318" s="66">
        <v>1</v>
      </c>
      <c r="L318" s="72"/>
      <c r="M318" s="3"/>
      <c r="N318" s="30"/>
      <c r="O318" s="84"/>
      <c r="P318" s="117">
        <v>2</v>
      </c>
      <c r="Q318" s="86"/>
      <c r="R318" s="84"/>
      <c r="T318" s="112"/>
    </row>
    <row r="319" spans="1:20" ht="15.75" customHeight="1">
      <c r="A319" s="64">
        <v>1501</v>
      </c>
      <c r="B319" s="65"/>
      <c r="C319" s="65"/>
      <c r="D319" s="65"/>
      <c r="E319" s="65"/>
      <c r="F319" s="65"/>
      <c r="G319" s="65"/>
      <c r="H319" s="65"/>
      <c r="I319" s="65"/>
      <c r="J319" s="65">
        <v>1</v>
      </c>
      <c r="K319" s="66"/>
      <c r="L319" s="72"/>
      <c r="M319" s="3"/>
      <c r="N319" s="30"/>
      <c r="O319" s="84"/>
      <c r="P319" s="117">
        <v>1</v>
      </c>
      <c r="Q319" s="86"/>
      <c r="R319" s="84"/>
      <c r="T319" s="112"/>
    </row>
    <row r="320" spans="1:20" ht="15.75" customHeight="1">
      <c r="A320" s="64">
        <v>1502</v>
      </c>
      <c r="B320" s="65"/>
      <c r="C320" s="65"/>
      <c r="D320" s="65"/>
      <c r="E320" s="65"/>
      <c r="F320" s="65"/>
      <c r="G320" s="65"/>
      <c r="H320" s="65"/>
      <c r="I320" s="65"/>
      <c r="J320" s="65">
        <v>1</v>
      </c>
      <c r="K320" s="66"/>
      <c r="L320" s="72"/>
      <c r="M320" s="3"/>
      <c r="N320" s="30"/>
      <c r="O320" s="84"/>
      <c r="P320" s="117">
        <v>1</v>
      </c>
      <c r="Q320" s="86"/>
      <c r="R320" s="84"/>
      <c r="T320" s="112"/>
    </row>
    <row r="321" spans="1:20" ht="15.75" customHeight="1">
      <c r="A321" s="64">
        <v>1701</v>
      </c>
      <c r="B321" s="65"/>
      <c r="C321" s="65"/>
      <c r="D321" s="65"/>
      <c r="E321" s="65"/>
      <c r="F321" s="65"/>
      <c r="G321" s="65"/>
      <c r="H321" s="65"/>
      <c r="I321" s="65"/>
      <c r="J321" s="65"/>
      <c r="K321" s="66"/>
      <c r="L321" s="72"/>
      <c r="M321" s="3"/>
      <c r="N321" s="30"/>
      <c r="O321" s="3"/>
      <c r="P321" s="75">
        <v>1</v>
      </c>
      <c r="Q321" s="23"/>
      <c r="R321" s="84"/>
      <c r="T321" s="112"/>
    </row>
    <row r="322" spans="1:20" ht="15.75" customHeight="1">
      <c r="A322" s="64">
        <v>1702</v>
      </c>
      <c r="B322" s="87"/>
      <c r="C322" s="87"/>
      <c r="D322" s="87"/>
      <c r="E322" s="87"/>
      <c r="F322" s="87"/>
      <c r="G322" s="87"/>
      <c r="H322" s="87"/>
      <c r="I322" s="87"/>
      <c r="J322" s="87"/>
      <c r="K322" s="88">
        <v>1</v>
      </c>
      <c r="L322" s="72"/>
      <c r="M322" s="3"/>
      <c r="N322" s="30"/>
      <c r="O322" s="3"/>
      <c r="P322" s="3"/>
      <c r="Q322" s="23"/>
      <c r="R322" s="84"/>
      <c r="T322" s="112"/>
    </row>
    <row r="323" spans="1:20" ht="15.75" customHeight="1">
      <c r="A323" s="64">
        <v>1801</v>
      </c>
      <c r="B323" s="87"/>
      <c r="C323" s="87"/>
      <c r="D323" s="87"/>
      <c r="E323" s="87"/>
      <c r="F323" s="87"/>
      <c r="G323" s="87"/>
      <c r="H323" s="87"/>
      <c r="I323" s="87"/>
      <c r="J323" s="87"/>
      <c r="K323" s="88"/>
      <c r="L323" s="72"/>
      <c r="M323" s="3"/>
      <c r="N323" s="30"/>
      <c r="O323" s="89" t="s">
        <v>83</v>
      </c>
      <c r="P323" s="90">
        <v>5</v>
      </c>
      <c r="Q323" s="120">
        <v>5</v>
      </c>
      <c r="R323" s="92" t="s">
        <v>11</v>
      </c>
      <c r="T323" s="112"/>
    </row>
    <row r="324" spans="1:20" ht="15.75" customHeight="1">
      <c r="A324" s="64">
        <v>1802</v>
      </c>
      <c r="B324" s="87"/>
      <c r="C324" s="87"/>
      <c r="D324" s="87"/>
      <c r="E324" s="87"/>
      <c r="F324" s="87"/>
      <c r="G324" s="87"/>
      <c r="H324" s="87"/>
      <c r="I324" s="87"/>
      <c r="J324" s="87"/>
      <c r="K324" s="88"/>
      <c r="L324" s="72"/>
      <c r="M324" s="3"/>
      <c r="N324" s="30"/>
      <c r="O324" s="93" t="s">
        <v>85</v>
      </c>
      <c r="P324" s="94">
        <f>IF(P323/B308=0,"",P323/B308)</f>
        <v>0.55555555555555558</v>
      </c>
      <c r="Q324" s="121">
        <f>IF(P323/Q323=0,"",P323/Q323)</f>
        <v>1</v>
      </c>
      <c r="R324" s="96" t="s">
        <v>86</v>
      </c>
      <c r="T324" s="112"/>
    </row>
    <row r="325" spans="1:20" ht="15.75" customHeight="1">
      <c r="A325" s="64">
        <v>1901</v>
      </c>
      <c r="B325" s="87"/>
      <c r="C325" s="87"/>
      <c r="D325" s="87"/>
      <c r="E325" s="87"/>
      <c r="F325" s="87"/>
      <c r="G325" s="87"/>
      <c r="H325" s="87"/>
      <c r="I325" s="87"/>
      <c r="J325" s="87"/>
      <c r="K325" s="88"/>
      <c r="L325" s="97"/>
      <c r="M325" s="98"/>
      <c r="N325" s="99"/>
      <c r="O325" s="98"/>
      <c r="P325" s="99"/>
      <c r="Q325" s="99"/>
      <c r="R325" s="122"/>
      <c r="T325" s="112"/>
    </row>
    <row r="326" spans="1:20" ht="18" customHeight="1">
      <c r="A326" s="29"/>
      <c r="B326" s="30"/>
      <c r="C326" s="30"/>
      <c r="D326" s="305" t="s">
        <v>111</v>
      </c>
      <c r="E326" s="306"/>
      <c r="F326" s="306"/>
      <c r="G326" s="306"/>
      <c r="H326" s="306"/>
      <c r="I326" s="306"/>
      <c r="J326" s="307"/>
      <c r="K326" s="101">
        <f>SUM(K308:K322)</f>
        <v>5</v>
      </c>
      <c r="L326" s="141">
        <f>IF(SUM(K315:K316)=0,"",SUM(K315:K316)/B308)</f>
        <v>0.22222222222222221</v>
      </c>
      <c r="M326" s="141">
        <f>IF(K326=0,"",K326/B308)</f>
        <v>0.55555555555555558</v>
      </c>
      <c r="N326" s="141">
        <f>IF(K316=0,"",M326-L326)</f>
        <v>0.33333333333333337</v>
      </c>
      <c r="O326" s="3"/>
      <c r="P326" s="30"/>
      <c r="Q326" s="23"/>
      <c r="R326" s="3"/>
      <c r="T326" s="112"/>
    </row>
    <row r="327" spans="1:20" ht="12.75" customHeight="1">
      <c r="L327" s="3"/>
      <c r="M327" s="3"/>
      <c r="N327" s="3"/>
      <c r="O327" s="3"/>
    </row>
    <row r="328" spans="1:20" ht="12.75" customHeight="1">
      <c r="L328" s="3"/>
      <c r="M328" s="3"/>
      <c r="N328" s="3"/>
      <c r="O328" s="3"/>
      <c r="S328" s="30"/>
      <c r="T328" s="23"/>
    </row>
    <row r="329" spans="1:20" ht="26.25" customHeight="1">
      <c r="A329" s="313" t="s">
        <v>99</v>
      </c>
      <c r="B329" s="297"/>
      <c r="C329" s="297"/>
      <c r="D329" s="297"/>
      <c r="E329" s="297"/>
      <c r="F329" s="297"/>
      <c r="G329" s="297"/>
      <c r="H329" s="314" t="s">
        <v>69</v>
      </c>
      <c r="I329" s="297"/>
      <c r="J329" s="297"/>
      <c r="K329" s="134" t="s">
        <v>133</v>
      </c>
      <c r="L329" s="3"/>
      <c r="M329" s="3"/>
      <c r="N329" s="30"/>
      <c r="O329" s="3"/>
      <c r="P329" s="30"/>
      <c r="Q329" s="30"/>
      <c r="R329" s="30"/>
    </row>
    <row r="330" spans="1:20" ht="12.75" customHeight="1">
      <c r="A330" s="29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"/>
      <c r="M330" s="3"/>
      <c r="N330" s="30"/>
      <c r="O330" s="3"/>
      <c r="P330" s="133"/>
      <c r="Q330" s="15"/>
      <c r="R330" s="3"/>
      <c r="S330" s="30"/>
      <c r="T330" s="30"/>
    </row>
    <row r="331" spans="1:20" ht="12.75" customHeight="1">
      <c r="A331" s="29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"/>
      <c r="M331" s="3"/>
      <c r="N331" s="3"/>
      <c r="O331" s="3"/>
      <c r="P331" s="30"/>
      <c r="Q331" s="23"/>
      <c r="R331" s="3"/>
      <c r="S331" s="30"/>
      <c r="T331" s="30"/>
    </row>
    <row r="332" spans="1:20" ht="26.25" customHeight="1">
      <c r="A332" s="309" t="s">
        <v>99</v>
      </c>
      <c r="B332" s="292"/>
      <c r="C332" s="292"/>
      <c r="D332" s="292"/>
      <c r="E332" s="292"/>
      <c r="F332" s="292"/>
      <c r="G332" s="292"/>
      <c r="H332" s="298" t="s">
        <v>70</v>
      </c>
      <c r="I332" s="292"/>
      <c r="J332" s="292"/>
      <c r="K332" s="30"/>
      <c r="L332" s="3"/>
      <c r="M332" s="3"/>
      <c r="N332" s="30"/>
      <c r="O332" s="3"/>
      <c r="P332" s="30"/>
      <c r="Q332" s="30"/>
      <c r="R332" s="30"/>
    </row>
    <row r="333" spans="1:20" ht="20.25" customHeight="1">
      <c r="A333" s="293" t="s">
        <v>10</v>
      </c>
      <c r="B333" s="294" t="s">
        <v>100</v>
      </c>
      <c r="C333" s="289"/>
      <c r="D333" s="289"/>
      <c r="E333" s="289"/>
      <c r="F333" s="289"/>
      <c r="G333" s="289"/>
      <c r="H333" s="289"/>
      <c r="I333" s="289"/>
      <c r="J333" s="290"/>
      <c r="K333" s="295" t="s">
        <v>11</v>
      </c>
      <c r="L333" s="286" t="s">
        <v>3</v>
      </c>
      <c r="M333" s="286" t="s">
        <v>4</v>
      </c>
      <c r="N333" s="284" t="s">
        <v>5</v>
      </c>
      <c r="O333" s="286" t="s">
        <v>6</v>
      </c>
      <c r="P333" s="287" t="s">
        <v>7</v>
      </c>
      <c r="Q333" s="287" t="s">
        <v>8</v>
      </c>
      <c r="R333" s="286" t="s">
        <v>101</v>
      </c>
    </row>
    <row r="334" spans="1:20" ht="15.75" customHeight="1">
      <c r="A334" s="285"/>
      <c r="B334" s="64" t="s">
        <v>102</v>
      </c>
      <c r="C334" s="64" t="s">
        <v>103</v>
      </c>
      <c r="D334" s="64" t="s">
        <v>104</v>
      </c>
      <c r="E334" s="64" t="s">
        <v>105</v>
      </c>
      <c r="F334" s="64" t="s">
        <v>106</v>
      </c>
      <c r="G334" s="64" t="s">
        <v>107</v>
      </c>
      <c r="H334" s="64" t="s">
        <v>108</v>
      </c>
      <c r="I334" s="64" t="s">
        <v>109</v>
      </c>
      <c r="J334" s="64" t="s">
        <v>110</v>
      </c>
      <c r="K334" s="285"/>
      <c r="L334" s="285"/>
      <c r="M334" s="285"/>
      <c r="N334" s="285"/>
      <c r="O334" s="285"/>
      <c r="P334" s="285"/>
      <c r="Q334" s="285"/>
      <c r="R334" s="285"/>
      <c r="T334" s="112"/>
    </row>
    <row r="335" spans="1:20" ht="15.75" customHeight="1">
      <c r="A335" s="64">
        <v>1002</v>
      </c>
      <c r="B335" s="65">
        <v>15</v>
      </c>
      <c r="C335" s="65"/>
      <c r="D335" s="65"/>
      <c r="E335" s="65"/>
      <c r="F335" s="65"/>
      <c r="G335" s="65"/>
      <c r="H335" s="65"/>
      <c r="I335" s="65"/>
      <c r="J335" s="65"/>
      <c r="K335" s="66"/>
      <c r="L335" s="67"/>
      <c r="M335" s="49"/>
      <c r="N335" s="68"/>
      <c r="O335" s="107"/>
      <c r="P335" s="70">
        <f>B335</f>
        <v>15</v>
      </c>
      <c r="Q335" s="108"/>
      <c r="R335" s="107"/>
      <c r="T335" s="112"/>
    </row>
    <row r="336" spans="1:20" ht="15.75" customHeight="1">
      <c r="A336" s="64">
        <v>1101</v>
      </c>
      <c r="B336" s="65"/>
      <c r="C336" s="65">
        <v>10</v>
      </c>
      <c r="D336" s="65"/>
      <c r="E336" s="65"/>
      <c r="F336" s="65"/>
      <c r="G336" s="65"/>
      <c r="H336" s="65"/>
      <c r="I336" s="65"/>
      <c r="J336" s="65"/>
      <c r="K336" s="66"/>
      <c r="L336" s="72"/>
      <c r="M336" s="3"/>
      <c r="N336" s="73"/>
      <c r="O336" s="74">
        <f>IF(C336=0,"",C336/B335)</f>
        <v>0.66666666666666663</v>
      </c>
      <c r="P336" s="75">
        <v>10</v>
      </c>
      <c r="Q336" s="76">
        <f t="shared" ref="Q336:Q343" si="68">IF(P336=0,"",P336/P335)</f>
        <v>0.66666666666666663</v>
      </c>
      <c r="R336" s="76">
        <f t="shared" ref="R336:R343" si="69">IF(P336=0,"",100%-Q336)</f>
        <v>0.33333333333333337</v>
      </c>
      <c r="T336" s="112"/>
    </row>
    <row r="337" spans="1:20" ht="15.75" customHeight="1">
      <c r="A337" s="64">
        <v>1102</v>
      </c>
      <c r="B337" s="65"/>
      <c r="C337" s="65"/>
      <c r="D337" s="65">
        <v>9</v>
      </c>
      <c r="E337" s="65"/>
      <c r="F337" s="65"/>
      <c r="G337" s="65"/>
      <c r="H337" s="65"/>
      <c r="I337" s="65"/>
      <c r="J337" s="65"/>
      <c r="K337" s="66"/>
      <c r="L337" s="72"/>
      <c r="M337" s="3"/>
      <c r="N337" s="73"/>
      <c r="O337" s="74">
        <f>IF(D337=0,"",D337/C336)</f>
        <v>0.9</v>
      </c>
      <c r="P337" s="75">
        <v>10</v>
      </c>
      <c r="Q337" s="76">
        <f t="shared" si="68"/>
        <v>1</v>
      </c>
      <c r="R337" s="76">
        <f t="shared" si="69"/>
        <v>0</v>
      </c>
      <c r="T337" s="77">
        <f>P337/P335</f>
        <v>0.66666666666666663</v>
      </c>
    </row>
    <row r="338" spans="1:20" ht="15.75" customHeight="1">
      <c r="A338" s="64">
        <v>1201</v>
      </c>
      <c r="B338" s="65"/>
      <c r="C338" s="65"/>
      <c r="D338" s="65"/>
      <c r="E338" s="65">
        <v>5</v>
      </c>
      <c r="F338" s="65"/>
      <c r="G338" s="65"/>
      <c r="H338" s="65"/>
      <c r="I338" s="65"/>
      <c r="J338" s="65"/>
      <c r="K338" s="66"/>
      <c r="L338" s="72"/>
      <c r="M338" s="3"/>
      <c r="N338" s="73"/>
      <c r="O338" s="74">
        <f>IF(E338=0,"",E338/D337)</f>
        <v>0.55555555555555558</v>
      </c>
      <c r="P338" s="75">
        <v>9</v>
      </c>
      <c r="Q338" s="76">
        <f t="shared" si="68"/>
        <v>0.9</v>
      </c>
      <c r="R338" s="76">
        <f t="shared" si="69"/>
        <v>9.9999999999999978E-2</v>
      </c>
      <c r="T338" s="112"/>
    </row>
    <row r="339" spans="1:20" ht="15.75" customHeight="1">
      <c r="A339" s="64">
        <v>1202</v>
      </c>
      <c r="B339" s="65"/>
      <c r="C339" s="65"/>
      <c r="D339" s="65"/>
      <c r="E339" s="65"/>
      <c r="F339" s="65">
        <v>5</v>
      </c>
      <c r="G339" s="65"/>
      <c r="H339" s="65"/>
      <c r="I339" s="65"/>
      <c r="J339" s="65"/>
      <c r="K339" s="66"/>
      <c r="L339" s="72"/>
      <c r="M339" s="3"/>
      <c r="N339" s="73"/>
      <c r="O339" s="74">
        <f>IF(F339=0,"",F339/E338)</f>
        <v>1</v>
      </c>
      <c r="P339" s="75">
        <v>7</v>
      </c>
      <c r="Q339" s="76">
        <f t="shared" si="68"/>
        <v>0.77777777777777779</v>
      </c>
      <c r="R339" s="76">
        <f t="shared" si="69"/>
        <v>0.22222222222222221</v>
      </c>
      <c r="T339" s="112"/>
    </row>
    <row r="340" spans="1:20" ht="15.75" customHeight="1">
      <c r="A340" s="64">
        <v>1301</v>
      </c>
      <c r="B340" s="65"/>
      <c r="C340" s="65"/>
      <c r="D340" s="65"/>
      <c r="E340" s="65"/>
      <c r="F340" s="65"/>
      <c r="G340" s="65">
        <v>3</v>
      </c>
      <c r="H340" s="65"/>
      <c r="I340" s="65"/>
      <c r="J340" s="65"/>
      <c r="K340" s="66"/>
      <c r="L340" s="72"/>
      <c r="M340" s="3"/>
      <c r="N340" s="73"/>
      <c r="O340" s="74">
        <f>IF(G340=0,"",G340/F339)</f>
        <v>0.6</v>
      </c>
      <c r="P340" s="75">
        <v>7</v>
      </c>
      <c r="Q340" s="76">
        <f t="shared" si="68"/>
        <v>1</v>
      </c>
      <c r="R340" s="76">
        <f t="shared" si="69"/>
        <v>0</v>
      </c>
      <c r="T340" s="112"/>
    </row>
    <row r="341" spans="1:20" ht="15.75" customHeight="1">
      <c r="A341" s="64">
        <v>1302</v>
      </c>
      <c r="B341" s="65"/>
      <c r="C341" s="65"/>
      <c r="D341" s="65"/>
      <c r="E341" s="65"/>
      <c r="F341" s="65"/>
      <c r="G341" s="65"/>
      <c r="H341" s="65">
        <v>5</v>
      </c>
      <c r="I341" s="65"/>
      <c r="J341" s="65"/>
      <c r="K341" s="66"/>
      <c r="L341" s="72"/>
      <c r="M341" s="3"/>
      <c r="N341" s="73"/>
      <c r="O341" s="74">
        <f>IF(H341=0,"",H341/G340)</f>
        <v>1.6666666666666667</v>
      </c>
      <c r="P341" s="75">
        <v>7</v>
      </c>
      <c r="Q341" s="76">
        <f t="shared" si="68"/>
        <v>1</v>
      </c>
      <c r="R341" s="76">
        <f t="shared" si="69"/>
        <v>0</v>
      </c>
      <c r="T341" s="112"/>
    </row>
    <row r="342" spans="1:20" ht="15.75" customHeight="1">
      <c r="A342" s="64">
        <v>1401</v>
      </c>
      <c r="B342" s="65"/>
      <c r="C342" s="65"/>
      <c r="D342" s="65"/>
      <c r="E342" s="65"/>
      <c r="F342" s="65"/>
      <c r="G342" s="65"/>
      <c r="H342" s="65"/>
      <c r="I342" s="65">
        <v>5</v>
      </c>
      <c r="J342" s="65"/>
      <c r="K342" s="66"/>
      <c r="L342" s="72"/>
      <c r="M342" s="3"/>
      <c r="N342" s="73"/>
      <c r="O342" s="74">
        <f>IF(I342=0,"",I342/H341)</f>
        <v>1</v>
      </c>
      <c r="P342" s="75">
        <v>7</v>
      </c>
      <c r="Q342" s="76">
        <f t="shared" si="68"/>
        <v>1</v>
      </c>
      <c r="R342" s="76">
        <f t="shared" si="69"/>
        <v>0</v>
      </c>
      <c r="T342" s="112"/>
    </row>
    <row r="343" spans="1:20" ht="15.75" customHeight="1">
      <c r="A343" s="64">
        <v>1402</v>
      </c>
      <c r="B343" s="65"/>
      <c r="C343" s="65"/>
      <c r="D343" s="65"/>
      <c r="E343" s="65"/>
      <c r="F343" s="65"/>
      <c r="G343" s="65"/>
      <c r="H343" s="65"/>
      <c r="I343" s="65"/>
      <c r="J343" s="65">
        <v>5</v>
      </c>
      <c r="K343" s="66">
        <v>1</v>
      </c>
      <c r="L343" s="72"/>
      <c r="M343" s="3"/>
      <c r="N343" s="73"/>
      <c r="O343" s="78">
        <f>IF(J343=0,"",J343/I342)</f>
        <v>1</v>
      </c>
      <c r="P343" s="75">
        <v>7</v>
      </c>
      <c r="Q343" s="79">
        <f t="shared" si="68"/>
        <v>1</v>
      </c>
      <c r="R343" s="79">
        <f t="shared" si="69"/>
        <v>0</v>
      </c>
      <c r="T343" s="112"/>
    </row>
    <row r="344" spans="1:20" ht="15.75" customHeight="1">
      <c r="A344" s="64">
        <v>1501</v>
      </c>
      <c r="B344" s="65"/>
      <c r="C344" s="65"/>
      <c r="D344" s="65"/>
      <c r="E344" s="65"/>
      <c r="F344" s="65"/>
      <c r="G344" s="65"/>
      <c r="H344" s="65"/>
      <c r="I344" s="65"/>
      <c r="J344" s="65">
        <v>2</v>
      </c>
      <c r="K344" s="66">
        <v>2</v>
      </c>
      <c r="L344" s="72"/>
      <c r="M344" s="3"/>
      <c r="N344" s="30"/>
      <c r="O344" s="124"/>
      <c r="P344" s="81">
        <v>4</v>
      </c>
      <c r="Q344" s="125"/>
      <c r="R344" s="92"/>
      <c r="T344" s="112"/>
    </row>
    <row r="345" spans="1:20" ht="15.75" customHeight="1">
      <c r="A345" s="64">
        <v>1502</v>
      </c>
      <c r="B345" s="65"/>
      <c r="C345" s="65"/>
      <c r="D345" s="65"/>
      <c r="E345" s="65"/>
      <c r="F345" s="65"/>
      <c r="G345" s="65"/>
      <c r="H345" s="65"/>
      <c r="I345" s="65"/>
      <c r="J345" s="65">
        <v>2</v>
      </c>
      <c r="K345" s="66">
        <v>1</v>
      </c>
      <c r="L345" s="72"/>
      <c r="M345" s="3"/>
      <c r="N345" s="30"/>
      <c r="O345" s="84"/>
      <c r="P345" s="85">
        <v>2</v>
      </c>
      <c r="Q345" s="86"/>
      <c r="R345" s="84"/>
      <c r="T345" s="112"/>
    </row>
    <row r="346" spans="1:20" ht="15.75" customHeight="1">
      <c r="A346" s="64">
        <v>1601</v>
      </c>
      <c r="B346" s="65"/>
      <c r="C346" s="65"/>
      <c r="D346" s="65"/>
      <c r="E346" s="65"/>
      <c r="F346" s="65"/>
      <c r="G346" s="65"/>
      <c r="H346" s="65"/>
      <c r="I346" s="65"/>
      <c r="J346" s="65">
        <v>1</v>
      </c>
      <c r="K346" s="66"/>
      <c r="L346" s="72"/>
      <c r="M346" s="3"/>
      <c r="N346" s="30"/>
      <c r="O346" s="84"/>
      <c r="P346" s="85">
        <v>1</v>
      </c>
      <c r="Q346" s="86"/>
      <c r="R346" s="84"/>
      <c r="T346" s="112"/>
    </row>
    <row r="347" spans="1:20" ht="15.75" customHeight="1">
      <c r="A347" s="64">
        <v>1602</v>
      </c>
      <c r="B347" s="65"/>
      <c r="C347" s="65"/>
      <c r="D347" s="65"/>
      <c r="E347" s="65"/>
      <c r="F347" s="65"/>
      <c r="G347" s="65"/>
      <c r="H347" s="65"/>
      <c r="I347" s="65"/>
      <c r="J347" s="65">
        <v>1</v>
      </c>
      <c r="K347" s="66">
        <v>1</v>
      </c>
      <c r="L347" s="72"/>
      <c r="M347" s="3"/>
      <c r="N347" s="30"/>
      <c r="O347" s="84"/>
      <c r="P347" s="85">
        <v>1</v>
      </c>
      <c r="Q347" s="86"/>
      <c r="R347" s="84"/>
      <c r="T347" s="112"/>
    </row>
    <row r="348" spans="1:20" ht="15.75" customHeight="1">
      <c r="A348" s="64">
        <v>1701</v>
      </c>
      <c r="B348" s="87"/>
      <c r="C348" s="87"/>
      <c r="D348" s="87"/>
      <c r="E348" s="87"/>
      <c r="F348" s="87"/>
      <c r="G348" s="87"/>
      <c r="H348" s="87"/>
      <c r="I348" s="87"/>
      <c r="J348" s="87"/>
      <c r="K348" s="88"/>
      <c r="L348" s="72"/>
      <c r="M348" s="3"/>
      <c r="N348" s="30"/>
      <c r="O348" s="3"/>
      <c r="P348" s="30"/>
      <c r="Q348" s="23"/>
      <c r="R348" s="84"/>
      <c r="T348" s="112"/>
    </row>
    <row r="349" spans="1:20" ht="15.75" customHeight="1">
      <c r="A349" s="64">
        <v>1702</v>
      </c>
      <c r="B349" s="87"/>
      <c r="C349" s="87"/>
      <c r="D349" s="87"/>
      <c r="E349" s="87"/>
      <c r="F349" s="87"/>
      <c r="G349" s="87"/>
      <c r="H349" s="87"/>
      <c r="I349" s="87"/>
      <c r="J349" s="87"/>
      <c r="K349" s="88"/>
      <c r="L349" s="72"/>
      <c r="M349" s="3"/>
      <c r="N349" s="30"/>
      <c r="O349" s="89" t="s">
        <v>83</v>
      </c>
      <c r="P349" s="90">
        <v>5</v>
      </c>
      <c r="Q349" s="120">
        <f>K352</f>
        <v>5</v>
      </c>
      <c r="R349" s="92" t="s">
        <v>11</v>
      </c>
      <c r="T349" s="112"/>
    </row>
    <row r="350" spans="1:20" ht="15.75" customHeight="1">
      <c r="A350" s="64">
        <v>1801</v>
      </c>
      <c r="B350" s="87"/>
      <c r="C350" s="87"/>
      <c r="D350" s="87"/>
      <c r="E350" s="87"/>
      <c r="F350" s="87"/>
      <c r="G350" s="87"/>
      <c r="H350" s="87"/>
      <c r="I350" s="87"/>
      <c r="J350" s="87"/>
      <c r="K350" s="88"/>
      <c r="L350" s="72"/>
      <c r="M350" s="3"/>
      <c r="N350" s="30"/>
      <c r="O350" s="93" t="s">
        <v>85</v>
      </c>
      <c r="P350" s="94">
        <f>IF(P349/B335=0,"",P349/B335)</f>
        <v>0.33333333333333331</v>
      </c>
      <c r="Q350" s="121">
        <f>IF(P349/Q349=0,"",P349/Q349)</f>
        <v>1</v>
      </c>
      <c r="R350" s="96" t="s">
        <v>86</v>
      </c>
      <c r="T350" s="112"/>
    </row>
    <row r="351" spans="1:20" ht="15.75" customHeight="1">
      <c r="A351" s="64">
        <v>1802</v>
      </c>
      <c r="B351" s="87"/>
      <c r="C351" s="87"/>
      <c r="D351" s="87"/>
      <c r="E351" s="87"/>
      <c r="F351" s="87"/>
      <c r="G351" s="87"/>
      <c r="H351" s="87"/>
      <c r="I351" s="87"/>
      <c r="J351" s="87"/>
      <c r="K351" s="88"/>
      <c r="L351" s="97"/>
      <c r="M351" s="98"/>
      <c r="N351" s="99"/>
      <c r="O351" s="98"/>
      <c r="P351" s="99"/>
      <c r="Q351" s="99"/>
      <c r="R351" s="122"/>
      <c r="T351" s="112"/>
    </row>
    <row r="352" spans="1:20" ht="18" customHeight="1">
      <c r="A352" s="29"/>
      <c r="B352" s="30"/>
      <c r="C352" s="30"/>
      <c r="D352" s="288" t="s">
        <v>111</v>
      </c>
      <c r="E352" s="289"/>
      <c r="F352" s="289"/>
      <c r="G352" s="289"/>
      <c r="H352" s="289"/>
      <c r="I352" s="289"/>
      <c r="J352" s="290"/>
      <c r="K352" s="101">
        <f>SUM(K335:K348)</f>
        <v>5</v>
      </c>
      <c r="L352" s="102">
        <f>IF(SUM(K342:K343)=0,"",SUM(K342:K343)/B335)</f>
        <v>6.6666666666666666E-2</v>
      </c>
      <c r="M352" s="102">
        <f>IF(K352=0,"",K352/B335)</f>
        <v>0.33333333333333331</v>
      </c>
      <c r="N352" s="102">
        <f>IF(K343=0,"",M352-L352)</f>
        <v>0.26666666666666666</v>
      </c>
      <c r="O352" s="3"/>
      <c r="P352" s="30"/>
      <c r="Q352" s="23"/>
      <c r="R352" s="3"/>
      <c r="T352" s="112"/>
    </row>
    <row r="353" spans="1:20" ht="12.75" customHeight="1">
      <c r="A353" s="29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"/>
      <c r="M353" s="3"/>
      <c r="N353" s="30"/>
      <c r="O353" s="3"/>
      <c r="P353" s="30"/>
      <c r="Q353" s="23"/>
      <c r="R353" s="3"/>
      <c r="S353" s="30"/>
      <c r="T353" s="39"/>
    </row>
    <row r="354" spans="1:20" ht="12.75" customHeight="1">
      <c r="A354" s="29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"/>
      <c r="M354" s="3"/>
      <c r="N354" s="30"/>
      <c r="O354" s="3"/>
      <c r="P354" s="30"/>
      <c r="Q354" s="23"/>
      <c r="R354" s="3"/>
      <c r="S354" s="30"/>
      <c r="T354" s="39"/>
    </row>
    <row r="355" spans="1:20" ht="26.25" customHeight="1">
      <c r="A355" s="309" t="s">
        <v>99</v>
      </c>
      <c r="B355" s="292"/>
      <c r="C355" s="292"/>
      <c r="D355" s="292"/>
      <c r="E355" s="292"/>
      <c r="F355" s="292"/>
      <c r="G355" s="292"/>
      <c r="H355" s="298" t="s">
        <v>73</v>
      </c>
      <c r="I355" s="292"/>
      <c r="J355" s="292"/>
      <c r="K355" s="30"/>
      <c r="L355" s="3"/>
      <c r="M355" s="3"/>
      <c r="N355" s="30"/>
      <c r="O355" s="3"/>
      <c r="P355" s="30"/>
      <c r="Q355" s="30"/>
      <c r="R355" s="30"/>
    </row>
    <row r="356" spans="1:20" ht="20.25" customHeight="1">
      <c r="A356" s="293" t="s">
        <v>10</v>
      </c>
      <c r="B356" s="294" t="s">
        <v>100</v>
      </c>
      <c r="C356" s="289"/>
      <c r="D356" s="289"/>
      <c r="E356" s="289"/>
      <c r="F356" s="289"/>
      <c r="G356" s="289"/>
      <c r="H356" s="289"/>
      <c r="I356" s="289"/>
      <c r="J356" s="290"/>
      <c r="K356" s="295" t="s">
        <v>11</v>
      </c>
      <c r="L356" s="286" t="s">
        <v>3</v>
      </c>
      <c r="M356" s="286" t="s">
        <v>4</v>
      </c>
      <c r="N356" s="284" t="s">
        <v>5</v>
      </c>
      <c r="O356" s="286" t="s">
        <v>6</v>
      </c>
      <c r="P356" s="287" t="s">
        <v>7</v>
      </c>
      <c r="Q356" s="287" t="s">
        <v>8</v>
      </c>
      <c r="R356" s="286" t="s">
        <v>101</v>
      </c>
    </row>
    <row r="357" spans="1:20" ht="15.75" customHeight="1">
      <c r="A357" s="285"/>
      <c r="B357" s="64" t="s">
        <v>102</v>
      </c>
      <c r="C357" s="64" t="s">
        <v>103</v>
      </c>
      <c r="D357" s="64" t="s">
        <v>104</v>
      </c>
      <c r="E357" s="64" t="s">
        <v>105</v>
      </c>
      <c r="F357" s="64" t="s">
        <v>106</v>
      </c>
      <c r="G357" s="64" t="s">
        <v>107</v>
      </c>
      <c r="H357" s="64" t="s">
        <v>108</v>
      </c>
      <c r="I357" s="64" t="s">
        <v>109</v>
      </c>
      <c r="J357" s="64" t="s">
        <v>110</v>
      </c>
      <c r="K357" s="285"/>
      <c r="L357" s="285"/>
      <c r="M357" s="285"/>
      <c r="N357" s="285"/>
      <c r="O357" s="285"/>
      <c r="P357" s="285"/>
      <c r="Q357" s="285"/>
      <c r="R357" s="285"/>
      <c r="T357" s="112"/>
    </row>
    <row r="358" spans="1:20" ht="15.75" customHeight="1">
      <c r="A358" s="64">
        <v>1101</v>
      </c>
      <c r="B358" s="65">
        <v>7</v>
      </c>
      <c r="C358" s="87"/>
      <c r="D358" s="87"/>
      <c r="E358" s="87"/>
      <c r="F358" s="87"/>
      <c r="G358" s="87"/>
      <c r="H358" s="87"/>
      <c r="I358" s="87"/>
      <c r="J358" s="87"/>
      <c r="K358" s="88"/>
      <c r="L358" s="67"/>
      <c r="M358" s="49"/>
      <c r="N358" s="68"/>
      <c r="O358" s="107"/>
      <c r="P358" s="70">
        <f>B358</f>
        <v>7</v>
      </c>
      <c r="Q358" s="108"/>
      <c r="R358" s="107"/>
      <c r="T358" s="112"/>
    </row>
    <row r="359" spans="1:20" ht="15.75" customHeight="1">
      <c r="A359" s="64">
        <v>1102</v>
      </c>
      <c r="B359" s="87"/>
      <c r="C359" s="87">
        <v>6</v>
      </c>
      <c r="D359" s="87"/>
      <c r="E359" s="87"/>
      <c r="F359" s="87"/>
      <c r="G359" s="87"/>
      <c r="H359" s="87"/>
      <c r="I359" s="87"/>
      <c r="J359" s="87"/>
      <c r="K359" s="88"/>
      <c r="L359" s="72"/>
      <c r="M359" s="3"/>
      <c r="N359" s="73"/>
      <c r="O359" s="74">
        <f>IF(C359=0,"",C359/B358)</f>
        <v>0.8571428571428571</v>
      </c>
      <c r="P359" s="75">
        <v>6</v>
      </c>
      <c r="Q359" s="76">
        <f t="shared" ref="Q359:Q366" si="70">IF(P359=0,"",P359/P358)</f>
        <v>0.8571428571428571</v>
      </c>
      <c r="R359" s="76">
        <f t="shared" ref="R359:R366" si="71">IF(P359=0,"",100%-Q359)</f>
        <v>0.1428571428571429</v>
      </c>
      <c r="T359" s="112"/>
    </row>
    <row r="360" spans="1:20" ht="15.75" customHeight="1">
      <c r="A360" s="64">
        <v>1201</v>
      </c>
      <c r="B360" s="87"/>
      <c r="C360" s="87"/>
      <c r="D360" s="87">
        <v>5</v>
      </c>
      <c r="E360" s="87"/>
      <c r="F360" s="87"/>
      <c r="G360" s="87"/>
      <c r="H360" s="87"/>
      <c r="I360" s="87"/>
      <c r="J360" s="87"/>
      <c r="K360" s="88"/>
      <c r="L360" s="72"/>
      <c r="M360" s="3"/>
      <c r="N360" s="73"/>
      <c r="O360" s="74">
        <f>IF(D360=0,"",D360/C359)</f>
        <v>0.83333333333333337</v>
      </c>
      <c r="P360" s="75">
        <v>6</v>
      </c>
      <c r="Q360" s="76">
        <f t="shared" si="70"/>
        <v>1</v>
      </c>
      <c r="R360" s="76">
        <f t="shared" si="71"/>
        <v>0</v>
      </c>
      <c r="T360" s="77">
        <f>P360/P358</f>
        <v>0.8571428571428571</v>
      </c>
    </row>
    <row r="361" spans="1:20" ht="15.75" customHeight="1">
      <c r="A361" s="64">
        <v>1202</v>
      </c>
      <c r="B361" s="87"/>
      <c r="C361" s="87"/>
      <c r="D361" s="87"/>
      <c r="E361" s="87">
        <v>5</v>
      </c>
      <c r="F361" s="87"/>
      <c r="G361" s="87"/>
      <c r="H361" s="87"/>
      <c r="I361" s="87"/>
      <c r="J361" s="87"/>
      <c r="K361" s="88"/>
      <c r="L361" s="72"/>
      <c r="M361" s="3"/>
      <c r="N361" s="73"/>
      <c r="O361" s="74">
        <f>IF(E361=0,"",E361/D360)</f>
        <v>1</v>
      </c>
      <c r="P361" s="75">
        <v>5</v>
      </c>
      <c r="Q361" s="76">
        <f t="shared" si="70"/>
        <v>0.83333333333333337</v>
      </c>
      <c r="R361" s="76">
        <f t="shared" si="71"/>
        <v>0.16666666666666663</v>
      </c>
      <c r="T361" s="112"/>
    </row>
    <row r="362" spans="1:20" ht="15.75" customHeight="1">
      <c r="A362" s="64">
        <v>1301</v>
      </c>
      <c r="B362" s="87"/>
      <c r="C362" s="87"/>
      <c r="D362" s="87"/>
      <c r="E362" s="87"/>
      <c r="F362" s="87">
        <v>5</v>
      </c>
      <c r="G362" s="87"/>
      <c r="H362" s="87"/>
      <c r="I362" s="87"/>
      <c r="J362" s="87"/>
      <c r="K362" s="88"/>
      <c r="L362" s="72"/>
      <c r="M362" s="3"/>
      <c r="N362" s="73"/>
      <c r="O362" s="74">
        <f>IF(F362=0,"",F362/E361)</f>
        <v>1</v>
      </c>
      <c r="P362" s="75">
        <v>5</v>
      </c>
      <c r="Q362" s="76">
        <f t="shared" si="70"/>
        <v>1</v>
      </c>
      <c r="R362" s="76">
        <f t="shared" si="71"/>
        <v>0</v>
      </c>
      <c r="T362" s="112"/>
    </row>
    <row r="363" spans="1:20" ht="15.75" customHeight="1">
      <c r="A363" s="64">
        <v>1302</v>
      </c>
      <c r="B363" s="87"/>
      <c r="C363" s="87"/>
      <c r="D363" s="87"/>
      <c r="E363" s="87"/>
      <c r="F363" s="87"/>
      <c r="G363" s="87">
        <v>2</v>
      </c>
      <c r="H363" s="87"/>
      <c r="I363" s="87"/>
      <c r="J363" s="87"/>
      <c r="K363" s="88"/>
      <c r="L363" s="72"/>
      <c r="M363" s="3"/>
      <c r="N363" s="73"/>
      <c r="O363" s="74">
        <f>IF(G363=0,"",G363/F362)</f>
        <v>0.4</v>
      </c>
      <c r="P363" s="75">
        <v>2</v>
      </c>
      <c r="Q363" s="76">
        <f t="shared" si="70"/>
        <v>0.4</v>
      </c>
      <c r="R363" s="76">
        <f t="shared" si="71"/>
        <v>0.6</v>
      </c>
      <c r="T363" s="112"/>
    </row>
    <row r="364" spans="1:20" ht="15.75" customHeight="1">
      <c r="A364" s="64">
        <v>1401</v>
      </c>
      <c r="B364" s="87"/>
      <c r="C364" s="87"/>
      <c r="D364" s="87"/>
      <c r="E364" s="87"/>
      <c r="F364" s="87"/>
      <c r="G364" s="87"/>
      <c r="H364" s="87">
        <v>2</v>
      </c>
      <c r="I364" s="87"/>
      <c r="J364" s="87"/>
      <c r="K364" s="88"/>
      <c r="L364" s="72"/>
      <c r="M364" s="3"/>
      <c r="N364" s="73"/>
      <c r="O364" s="74">
        <f>IF(H364=0,"",H364/G363)</f>
        <v>1</v>
      </c>
      <c r="P364" s="75">
        <v>3</v>
      </c>
      <c r="Q364" s="76">
        <f t="shared" si="70"/>
        <v>1.5</v>
      </c>
      <c r="R364" s="76">
        <f t="shared" si="71"/>
        <v>-0.5</v>
      </c>
      <c r="T364" s="112"/>
    </row>
    <row r="365" spans="1:20" ht="15.75" customHeight="1">
      <c r="A365" s="64">
        <v>1402</v>
      </c>
      <c r="B365" s="87"/>
      <c r="C365" s="87"/>
      <c r="D365" s="87"/>
      <c r="E365" s="87"/>
      <c r="F365" s="87"/>
      <c r="G365" s="87"/>
      <c r="H365" s="87"/>
      <c r="I365" s="87">
        <v>2</v>
      </c>
      <c r="J365" s="87"/>
      <c r="K365" s="88"/>
      <c r="L365" s="72"/>
      <c r="M365" s="3"/>
      <c r="N365" s="73"/>
      <c r="O365" s="74">
        <f>IF(I365=0,"",I365/H364)</f>
        <v>1</v>
      </c>
      <c r="P365" s="75">
        <v>3</v>
      </c>
      <c r="Q365" s="76">
        <f t="shared" si="70"/>
        <v>1</v>
      </c>
      <c r="R365" s="76">
        <f t="shared" si="71"/>
        <v>0</v>
      </c>
      <c r="T365" s="112"/>
    </row>
    <row r="366" spans="1:20" ht="15.75" customHeight="1">
      <c r="A366" s="64">
        <v>1501</v>
      </c>
      <c r="B366" s="87"/>
      <c r="C366" s="87"/>
      <c r="D366" s="87"/>
      <c r="E366" s="87"/>
      <c r="F366" s="87"/>
      <c r="G366" s="87"/>
      <c r="H366" s="87"/>
      <c r="I366" s="87"/>
      <c r="J366" s="87">
        <v>2</v>
      </c>
      <c r="K366" s="88">
        <v>0</v>
      </c>
      <c r="L366" s="72"/>
      <c r="M366" s="3"/>
      <c r="N366" s="73"/>
      <c r="O366" s="78">
        <f>IF(J366=0,"",J366/I365)</f>
        <v>1</v>
      </c>
      <c r="P366" s="75">
        <v>2</v>
      </c>
      <c r="Q366" s="79">
        <f t="shared" si="70"/>
        <v>0.66666666666666663</v>
      </c>
      <c r="R366" s="79">
        <f t="shared" si="71"/>
        <v>0.33333333333333337</v>
      </c>
      <c r="T366" s="112"/>
    </row>
    <row r="367" spans="1:20" ht="15.75" customHeight="1">
      <c r="A367" s="64">
        <v>1502</v>
      </c>
      <c r="B367" s="87"/>
      <c r="C367" s="87"/>
      <c r="D367" s="87"/>
      <c r="E367" s="87"/>
      <c r="F367" s="87"/>
      <c r="G367" s="87"/>
      <c r="H367" s="87"/>
      <c r="I367" s="87"/>
      <c r="J367" s="87">
        <v>1</v>
      </c>
      <c r="K367" s="88">
        <v>1</v>
      </c>
      <c r="L367" s="72"/>
      <c r="M367" s="3"/>
      <c r="N367" s="30"/>
      <c r="O367" s="124"/>
      <c r="P367" s="81">
        <v>1</v>
      </c>
      <c r="Q367" s="125"/>
      <c r="R367" s="92"/>
      <c r="T367" s="112"/>
    </row>
    <row r="368" spans="1:20" ht="15.75" customHeight="1">
      <c r="A368" s="64">
        <v>1601</v>
      </c>
      <c r="B368" s="87"/>
      <c r="C368" s="87"/>
      <c r="D368" s="87"/>
      <c r="E368" s="87"/>
      <c r="F368" s="87"/>
      <c r="G368" s="87"/>
      <c r="H368" s="87"/>
      <c r="I368" s="87"/>
      <c r="J368" s="87"/>
      <c r="K368" s="88"/>
      <c r="L368" s="72"/>
      <c r="M368" s="3"/>
      <c r="N368" s="30"/>
      <c r="O368" s="84"/>
      <c r="P368" s="85">
        <v>1</v>
      </c>
      <c r="Q368" s="86"/>
      <c r="R368" s="84"/>
      <c r="T368" s="112"/>
    </row>
    <row r="369" spans="1:20" ht="15.75" customHeight="1">
      <c r="A369" s="64">
        <v>1701</v>
      </c>
      <c r="B369" s="87"/>
      <c r="C369" s="87"/>
      <c r="D369" s="87"/>
      <c r="E369" s="87"/>
      <c r="F369" s="87"/>
      <c r="G369" s="87"/>
      <c r="H369" s="87"/>
      <c r="I369" s="87"/>
      <c r="J369" s="87">
        <v>1</v>
      </c>
      <c r="K369" s="88"/>
      <c r="L369" s="72"/>
      <c r="M369" s="3"/>
      <c r="N369" s="30"/>
      <c r="O369" s="84"/>
      <c r="P369" s="85">
        <v>1</v>
      </c>
      <c r="Q369" s="86"/>
      <c r="R369" s="84"/>
      <c r="T369" s="112"/>
    </row>
    <row r="370" spans="1:20" ht="15.75" customHeight="1">
      <c r="A370" s="64">
        <v>1702</v>
      </c>
      <c r="B370" s="87"/>
      <c r="C370" s="87"/>
      <c r="D370" s="87"/>
      <c r="E370" s="87"/>
      <c r="F370" s="87"/>
      <c r="G370" s="87"/>
      <c r="H370" s="87"/>
      <c r="I370" s="87"/>
      <c r="J370" s="87"/>
      <c r="K370" s="88">
        <v>1</v>
      </c>
      <c r="L370" s="72"/>
      <c r="M370" s="3"/>
      <c r="N370" s="30"/>
      <c r="O370" s="84"/>
      <c r="P370" s="85"/>
      <c r="Q370" s="86"/>
      <c r="R370" s="84"/>
      <c r="T370" s="112"/>
    </row>
    <row r="371" spans="1:20" ht="15.75" customHeight="1">
      <c r="A371" s="64">
        <v>1801</v>
      </c>
      <c r="B371" s="87"/>
      <c r="C371" s="87"/>
      <c r="D371" s="87"/>
      <c r="E371" s="87"/>
      <c r="F371" s="87"/>
      <c r="G371" s="87"/>
      <c r="H371" s="87"/>
      <c r="I371" s="87"/>
      <c r="J371" s="87"/>
      <c r="K371" s="88"/>
      <c r="L371" s="72"/>
      <c r="M371" s="3"/>
      <c r="N371" s="30"/>
      <c r="O371" s="3"/>
      <c r="P371" s="30"/>
      <c r="Q371" s="23"/>
      <c r="R371" s="84"/>
      <c r="T371" s="112"/>
    </row>
    <row r="372" spans="1:20" ht="15.75" customHeight="1">
      <c r="A372" s="64">
        <v>1802</v>
      </c>
      <c r="B372" s="87"/>
      <c r="C372" s="87"/>
      <c r="D372" s="87"/>
      <c r="E372" s="87"/>
      <c r="F372" s="87"/>
      <c r="G372" s="87"/>
      <c r="H372" s="87"/>
      <c r="I372" s="87"/>
      <c r="J372" s="87"/>
      <c r="K372" s="88"/>
      <c r="L372" s="72"/>
      <c r="M372" s="3"/>
      <c r="N372" s="30"/>
      <c r="O372" s="89" t="s">
        <v>83</v>
      </c>
      <c r="P372" s="90">
        <v>2</v>
      </c>
      <c r="Q372" s="120">
        <f>K375</f>
        <v>2</v>
      </c>
      <c r="R372" s="92" t="s">
        <v>11</v>
      </c>
      <c r="T372" s="112"/>
    </row>
    <row r="373" spans="1:20" ht="15.75" customHeight="1">
      <c r="A373" s="64">
        <v>1901</v>
      </c>
      <c r="B373" s="87"/>
      <c r="C373" s="87"/>
      <c r="D373" s="87"/>
      <c r="E373" s="87"/>
      <c r="F373" s="87"/>
      <c r="G373" s="87"/>
      <c r="H373" s="87"/>
      <c r="I373" s="87"/>
      <c r="J373" s="87"/>
      <c r="K373" s="88"/>
      <c r="L373" s="72"/>
      <c r="M373" s="3"/>
      <c r="N373" s="30"/>
      <c r="O373" s="93" t="s">
        <v>85</v>
      </c>
      <c r="P373" s="94">
        <f>IF(P372/B358=0,"",P372/B358)</f>
        <v>0.2857142857142857</v>
      </c>
      <c r="Q373" s="121">
        <f>IF(P372/Q372=0,"",P372/Q372)</f>
        <v>1</v>
      </c>
      <c r="R373" s="96" t="s">
        <v>86</v>
      </c>
      <c r="T373" s="112"/>
    </row>
    <row r="374" spans="1:20" ht="15.75" customHeight="1">
      <c r="A374" s="64">
        <v>1902</v>
      </c>
      <c r="B374" s="87"/>
      <c r="C374" s="87"/>
      <c r="D374" s="87"/>
      <c r="E374" s="87"/>
      <c r="F374" s="87"/>
      <c r="G374" s="87"/>
      <c r="H374" s="87"/>
      <c r="I374" s="87"/>
      <c r="J374" s="87"/>
      <c r="K374" s="88"/>
      <c r="L374" s="97"/>
      <c r="M374" s="98"/>
      <c r="N374" s="99"/>
      <c r="O374" s="98"/>
      <c r="P374" s="99"/>
      <c r="Q374" s="99"/>
      <c r="R374" s="122"/>
      <c r="T374" s="112"/>
    </row>
    <row r="375" spans="1:20" ht="18" customHeight="1">
      <c r="A375" s="29"/>
      <c r="B375" s="30"/>
      <c r="C375" s="30"/>
      <c r="D375" s="288" t="s">
        <v>111</v>
      </c>
      <c r="E375" s="289"/>
      <c r="F375" s="289"/>
      <c r="G375" s="289"/>
      <c r="H375" s="289"/>
      <c r="I375" s="289"/>
      <c r="J375" s="290"/>
      <c r="K375" s="101">
        <f>SUM(K358:K371)</f>
        <v>2</v>
      </c>
      <c r="L375" s="102" t="str">
        <f>IF(SUM(K365:K366)=0,"0%",SUM(K365:K366)/B358)</f>
        <v>0%</v>
      </c>
      <c r="M375" s="102">
        <f>IF(K375=0,"",K375/B358)</f>
        <v>0.2857142857142857</v>
      </c>
      <c r="N375" s="102">
        <f>M375-L375</f>
        <v>0.2857142857142857</v>
      </c>
      <c r="O375" s="3"/>
      <c r="P375" s="30"/>
      <c r="Q375" s="23"/>
      <c r="R375" s="3"/>
      <c r="T375" s="112"/>
    </row>
    <row r="376" spans="1:20" ht="12.75" customHeight="1">
      <c r="A376" s="29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"/>
      <c r="M376" s="3"/>
      <c r="N376" s="30"/>
      <c r="O376" s="3"/>
      <c r="P376" s="30"/>
      <c r="Q376" s="23"/>
      <c r="R376" s="3"/>
      <c r="S376" s="30"/>
      <c r="T376" s="23"/>
    </row>
    <row r="377" spans="1:20" ht="12.75" customHeight="1">
      <c r="A377" s="29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"/>
      <c r="M377" s="3"/>
      <c r="N377" s="30"/>
      <c r="O377" s="3"/>
      <c r="P377" s="30"/>
      <c r="Q377" s="23"/>
      <c r="R377" s="3"/>
      <c r="S377" s="30"/>
      <c r="T377" s="23"/>
    </row>
    <row r="378" spans="1:20" ht="26.25" customHeight="1">
      <c r="A378" s="309" t="s">
        <v>99</v>
      </c>
      <c r="B378" s="292"/>
      <c r="C378" s="292"/>
      <c r="D378" s="292"/>
      <c r="E378" s="292"/>
      <c r="F378" s="292"/>
      <c r="G378" s="292"/>
      <c r="H378" s="298" t="s">
        <v>76</v>
      </c>
      <c r="I378" s="292"/>
      <c r="J378" s="292"/>
      <c r="K378" s="30"/>
      <c r="L378" s="3"/>
      <c r="M378" s="3"/>
      <c r="N378" s="30"/>
      <c r="O378" s="3"/>
      <c r="P378" s="30"/>
      <c r="Q378" s="30"/>
      <c r="R378" s="30"/>
    </row>
    <row r="379" spans="1:20" ht="20.25" customHeight="1">
      <c r="A379" s="293" t="s">
        <v>10</v>
      </c>
      <c r="B379" s="294" t="s">
        <v>100</v>
      </c>
      <c r="C379" s="289"/>
      <c r="D379" s="289"/>
      <c r="E379" s="289"/>
      <c r="F379" s="289"/>
      <c r="G379" s="289"/>
      <c r="H379" s="289"/>
      <c r="I379" s="289"/>
      <c r="J379" s="290"/>
      <c r="K379" s="295" t="s">
        <v>11</v>
      </c>
      <c r="L379" s="286" t="s">
        <v>3</v>
      </c>
      <c r="M379" s="286" t="s">
        <v>4</v>
      </c>
      <c r="N379" s="284" t="s">
        <v>5</v>
      </c>
      <c r="O379" s="286" t="s">
        <v>6</v>
      </c>
      <c r="P379" s="287" t="s">
        <v>7</v>
      </c>
      <c r="Q379" s="287" t="s">
        <v>8</v>
      </c>
      <c r="R379" s="286" t="s">
        <v>101</v>
      </c>
    </row>
    <row r="380" spans="1:20" ht="15.75" customHeight="1">
      <c r="A380" s="285"/>
      <c r="B380" s="64" t="s">
        <v>102</v>
      </c>
      <c r="C380" s="64" t="s">
        <v>103</v>
      </c>
      <c r="D380" s="64" t="s">
        <v>104</v>
      </c>
      <c r="E380" s="64" t="s">
        <v>105</v>
      </c>
      <c r="F380" s="64" t="s">
        <v>106</v>
      </c>
      <c r="G380" s="64" t="s">
        <v>107</v>
      </c>
      <c r="H380" s="64" t="s">
        <v>108</v>
      </c>
      <c r="I380" s="64" t="s">
        <v>109</v>
      </c>
      <c r="J380" s="64" t="s">
        <v>110</v>
      </c>
      <c r="K380" s="285"/>
      <c r="L380" s="285"/>
      <c r="M380" s="285"/>
      <c r="N380" s="285"/>
      <c r="O380" s="285"/>
      <c r="P380" s="285"/>
      <c r="Q380" s="285"/>
      <c r="R380" s="285"/>
      <c r="T380" s="112"/>
    </row>
    <row r="381" spans="1:20" ht="15.75" customHeight="1">
      <c r="A381" s="64">
        <v>1102</v>
      </c>
      <c r="B381" s="65">
        <v>15</v>
      </c>
      <c r="C381" s="87"/>
      <c r="D381" s="87"/>
      <c r="E381" s="87"/>
      <c r="F381" s="87"/>
      <c r="G381" s="87"/>
      <c r="H381" s="87"/>
      <c r="I381" s="87"/>
      <c r="J381" s="87"/>
      <c r="K381" s="88"/>
      <c r="L381" s="67"/>
      <c r="M381" s="49"/>
      <c r="N381" s="68"/>
      <c r="O381" s="107"/>
      <c r="P381" s="70">
        <f>B381</f>
        <v>15</v>
      </c>
      <c r="Q381" s="108"/>
      <c r="R381" s="107"/>
      <c r="T381" s="112"/>
    </row>
    <row r="382" spans="1:20" ht="15.75" customHeight="1">
      <c r="A382" s="64">
        <v>1201</v>
      </c>
      <c r="B382" s="87"/>
      <c r="C382" s="87">
        <v>8</v>
      </c>
      <c r="D382" s="87"/>
      <c r="E382" s="87"/>
      <c r="F382" s="87"/>
      <c r="G382" s="87"/>
      <c r="H382" s="87"/>
      <c r="I382" s="87"/>
      <c r="J382" s="87"/>
      <c r="K382" s="88"/>
      <c r="L382" s="72"/>
      <c r="M382" s="3"/>
      <c r="N382" s="73"/>
      <c r="O382" s="74">
        <f>IF(C382=0,"",C382/B381)</f>
        <v>0.53333333333333333</v>
      </c>
      <c r="P382" s="75">
        <v>9</v>
      </c>
      <c r="Q382" s="76">
        <f t="shared" ref="Q382:Q389" si="72">IF(P382=0,"",P382/P381)</f>
        <v>0.6</v>
      </c>
      <c r="R382" s="76">
        <f t="shared" ref="R382:R389" si="73">IF(P382=0,"",100%-Q382)</f>
        <v>0.4</v>
      </c>
      <c r="T382" s="112"/>
    </row>
    <row r="383" spans="1:20" ht="15.75" customHeight="1">
      <c r="A383" s="64">
        <v>1202</v>
      </c>
      <c r="B383" s="87"/>
      <c r="C383" s="87"/>
      <c r="D383" s="87">
        <v>6</v>
      </c>
      <c r="E383" s="87"/>
      <c r="F383" s="87"/>
      <c r="G383" s="87"/>
      <c r="H383" s="87"/>
      <c r="I383" s="87"/>
      <c r="J383" s="87"/>
      <c r="K383" s="88"/>
      <c r="L383" s="72"/>
      <c r="M383" s="3"/>
      <c r="N383" s="73"/>
      <c r="O383" s="74">
        <f>IF(D383=0,"",D383/C382)</f>
        <v>0.75</v>
      </c>
      <c r="P383" s="75">
        <v>8</v>
      </c>
      <c r="Q383" s="76">
        <f t="shared" si="72"/>
        <v>0.88888888888888884</v>
      </c>
      <c r="R383" s="76">
        <f t="shared" si="73"/>
        <v>0.11111111111111116</v>
      </c>
      <c r="T383" s="77">
        <f>P383/P381</f>
        <v>0.53333333333333333</v>
      </c>
    </row>
    <row r="384" spans="1:20" ht="15.75" customHeight="1">
      <c r="A384" s="64">
        <v>1301</v>
      </c>
      <c r="B384" s="87"/>
      <c r="C384" s="87"/>
      <c r="D384" s="87"/>
      <c r="E384" s="87">
        <v>3</v>
      </c>
      <c r="F384" s="87"/>
      <c r="G384" s="87"/>
      <c r="H384" s="87"/>
      <c r="I384" s="87"/>
      <c r="J384" s="87"/>
      <c r="K384" s="88"/>
      <c r="L384" s="72"/>
      <c r="M384" s="3"/>
      <c r="N384" s="73"/>
      <c r="O384" s="74">
        <f>IF(E384=0,"",E384/D383)</f>
        <v>0.5</v>
      </c>
      <c r="P384" s="75">
        <v>8</v>
      </c>
      <c r="Q384" s="76">
        <f t="shared" si="72"/>
        <v>1</v>
      </c>
      <c r="R384" s="76">
        <f t="shared" si="73"/>
        <v>0</v>
      </c>
      <c r="T384" s="112"/>
    </row>
    <row r="385" spans="1:20" ht="15.75" customHeight="1">
      <c r="A385" s="64">
        <v>1302</v>
      </c>
      <c r="B385" s="87"/>
      <c r="C385" s="87"/>
      <c r="D385" s="87"/>
      <c r="E385" s="87"/>
      <c r="F385" s="87">
        <v>3</v>
      </c>
      <c r="G385" s="87"/>
      <c r="H385" s="87"/>
      <c r="I385" s="87"/>
      <c r="J385" s="87"/>
      <c r="K385" s="88"/>
      <c r="L385" s="72"/>
      <c r="M385" s="3"/>
      <c r="N385" s="73"/>
      <c r="O385" s="74">
        <f>IF(F385=0,"",F385/E384)</f>
        <v>1</v>
      </c>
      <c r="P385" s="75">
        <v>8</v>
      </c>
      <c r="Q385" s="76">
        <f t="shared" si="72"/>
        <v>1</v>
      </c>
      <c r="R385" s="76">
        <f t="shared" si="73"/>
        <v>0</v>
      </c>
      <c r="T385" s="112"/>
    </row>
    <row r="386" spans="1:20" ht="15.75" customHeight="1">
      <c r="A386" s="64">
        <v>1401</v>
      </c>
      <c r="B386" s="87"/>
      <c r="C386" s="87"/>
      <c r="D386" s="87"/>
      <c r="E386" s="87"/>
      <c r="F386" s="87"/>
      <c r="G386" s="87">
        <v>3</v>
      </c>
      <c r="H386" s="87"/>
      <c r="I386" s="87"/>
      <c r="J386" s="87"/>
      <c r="K386" s="88"/>
      <c r="L386" s="72"/>
      <c r="M386" s="3"/>
      <c r="N386" s="73"/>
      <c r="O386" s="74">
        <f>IF(G386=0,"",G386/F385)</f>
        <v>1</v>
      </c>
      <c r="P386" s="75">
        <v>7</v>
      </c>
      <c r="Q386" s="76">
        <f t="shared" si="72"/>
        <v>0.875</v>
      </c>
      <c r="R386" s="76">
        <f t="shared" si="73"/>
        <v>0.125</v>
      </c>
      <c r="T386" s="112"/>
    </row>
    <row r="387" spans="1:20" ht="15.75" customHeight="1">
      <c r="A387" s="64">
        <v>1402</v>
      </c>
      <c r="B387" s="87"/>
      <c r="C387" s="87"/>
      <c r="D387" s="87"/>
      <c r="E387" s="87"/>
      <c r="F387" s="87"/>
      <c r="G387" s="87"/>
      <c r="H387" s="87">
        <v>3</v>
      </c>
      <c r="I387" s="87"/>
      <c r="J387" s="87"/>
      <c r="K387" s="88"/>
      <c r="L387" s="72"/>
      <c r="M387" s="3"/>
      <c r="N387" s="73"/>
      <c r="O387" s="74">
        <f>IF(H387=0,"",H387/G386)</f>
        <v>1</v>
      </c>
      <c r="P387" s="75">
        <v>8</v>
      </c>
      <c r="Q387" s="76">
        <f t="shared" si="72"/>
        <v>1.1428571428571428</v>
      </c>
      <c r="R387" s="76">
        <f t="shared" si="73"/>
        <v>-0.14285714285714279</v>
      </c>
      <c r="T387" s="112"/>
    </row>
    <row r="388" spans="1:20" ht="15.75" customHeight="1">
      <c r="A388" s="64">
        <v>1501</v>
      </c>
      <c r="B388" s="87"/>
      <c r="C388" s="87"/>
      <c r="D388" s="87"/>
      <c r="E388" s="87"/>
      <c r="F388" s="87"/>
      <c r="G388" s="87"/>
      <c r="H388" s="87"/>
      <c r="I388" s="87">
        <v>3</v>
      </c>
      <c r="J388" s="87"/>
      <c r="K388" s="88"/>
      <c r="L388" s="72"/>
      <c r="M388" s="3"/>
      <c r="N388" s="73"/>
      <c r="O388" s="74">
        <f>IF(I388=0,"",I388/H387)</f>
        <v>1</v>
      </c>
      <c r="P388" s="75">
        <v>7</v>
      </c>
      <c r="Q388" s="76">
        <f t="shared" si="72"/>
        <v>0.875</v>
      </c>
      <c r="R388" s="76">
        <f t="shared" si="73"/>
        <v>0.125</v>
      </c>
      <c r="T388" s="112"/>
    </row>
    <row r="389" spans="1:20" ht="15.75" customHeight="1">
      <c r="A389" s="64">
        <v>1502</v>
      </c>
      <c r="B389" s="87"/>
      <c r="C389" s="87"/>
      <c r="D389" s="87"/>
      <c r="E389" s="87"/>
      <c r="F389" s="87"/>
      <c r="G389" s="87"/>
      <c r="H389" s="87"/>
      <c r="I389" s="87"/>
      <c r="J389" s="87">
        <v>3</v>
      </c>
      <c r="K389" s="88">
        <v>3</v>
      </c>
      <c r="L389" s="72"/>
      <c r="M389" s="3"/>
      <c r="N389" s="73"/>
      <c r="O389" s="78">
        <f>IF(J389=0,"",J389/I388)</f>
        <v>1</v>
      </c>
      <c r="P389" s="75">
        <v>7</v>
      </c>
      <c r="Q389" s="79">
        <f t="shared" si="72"/>
        <v>1</v>
      </c>
      <c r="R389" s="79">
        <f t="shared" si="73"/>
        <v>0</v>
      </c>
      <c r="T389" s="112"/>
    </row>
    <row r="390" spans="1:20" ht="15.75" customHeight="1">
      <c r="A390" s="64">
        <v>1601</v>
      </c>
      <c r="B390" s="87"/>
      <c r="C390" s="87"/>
      <c r="D390" s="87"/>
      <c r="E390" s="87"/>
      <c r="F390" s="87"/>
      <c r="G390" s="87"/>
      <c r="H390" s="87"/>
      <c r="I390" s="87"/>
      <c r="J390" s="87">
        <v>2</v>
      </c>
      <c r="K390" s="88">
        <v>1</v>
      </c>
      <c r="L390" s="72"/>
      <c r="M390" s="3"/>
      <c r="N390" s="30"/>
      <c r="O390" s="124"/>
      <c r="P390" s="81">
        <v>4</v>
      </c>
      <c r="Q390" s="125"/>
      <c r="R390" s="92"/>
      <c r="T390" s="112"/>
    </row>
    <row r="391" spans="1:20" ht="15.75" customHeight="1">
      <c r="A391" s="64">
        <v>1602</v>
      </c>
      <c r="B391" s="87"/>
      <c r="C391" s="87"/>
      <c r="D391" s="87"/>
      <c r="E391" s="87"/>
      <c r="F391" s="87"/>
      <c r="G391" s="87"/>
      <c r="H391" s="87"/>
      <c r="I391" s="87"/>
      <c r="J391" s="87">
        <v>1</v>
      </c>
      <c r="K391" s="88"/>
      <c r="L391" s="72"/>
      <c r="M391" s="3"/>
      <c r="N391" s="30"/>
      <c r="O391" s="84"/>
      <c r="P391" s="85">
        <v>3</v>
      </c>
      <c r="Q391" s="86"/>
      <c r="R391" s="84"/>
      <c r="T391" s="112"/>
    </row>
    <row r="392" spans="1:20" ht="15.75" customHeight="1">
      <c r="A392" s="64">
        <v>1701</v>
      </c>
      <c r="B392" s="87"/>
      <c r="C392" s="87"/>
      <c r="D392" s="87"/>
      <c r="E392" s="87"/>
      <c r="F392" s="87"/>
      <c r="G392" s="87"/>
      <c r="H392" s="87"/>
      <c r="I392" s="87"/>
      <c r="J392" s="87">
        <v>3</v>
      </c>
      <c r="K392" s="88">
        <v>3</v>
      </c>
      <c r="L392" s="72"/>
      <c r="M392" s="3"/>
      <c r="N392" s="30"/>
      <c r="O392" s="84"/>
      <c r="P392" s="85">
        <v>1</v>
      </c>
      <c r="Q392" s="86"/>
      <c r="R392" s="84"/>
      <c r="T392" s="112"/>
    </row>
    <row r="393" spans="1:20" ht="15.75" customHeight="1">
      <c r="A393" s="64">
        <v>1702</v>
      </c>
      <c r="B393" s="87"/>
      <c r="C393" s="87"/>
      <c r="D393" s="87"/>
      <c r="E393" s="87"/>
      <c r="F393" s="87"/>
      <c r="G393" s="87"/>
      <c r="H393" s="87"/>
      <c r="I393" s="87"/>
      <c r="J393" s="87"/>
      <c r="K393" s="88"/>
      <c r="L393" s="72"/>
      <c r="M393" s="3"/>
      <c r="N393" s="30"/>
      <c r="O393" s="84"/>
      <c r="P393" s="85"/>
      <c r="Q393" s="86"/>
      <c r="R393" s="84"/>
      <c r="T393" s="112"/>
    </row>
    <row r="394" spans="1:20" ht="15.75" customHeight="1">
      <c r="A394" s="64">
        <v>1801</v>
      </c>
      <c r="B394" s="87"/>
      <c r="C394" s="87"/>
      <c r="D394" s="87"/>
      <c r="E394" s="87"/>
      <c r="F394" s="87"/>
      <c r="G394" s="87"/>
      <c r="H394" s="87"/>
      <c r="I394" s="87"/>
      <c r="J394" s="87"/>
      <c r="K394" s="88"/>
      <c r="L394" s="72"/>
      <c r="M394" s="3"/>
      <c r="N394" s="30"/>
      <c r="O394" s="3"/>
      <c r="P394" s="30"/>
      <c r="Q394" s="23"/>
      <c r="R394" s="84"/>
      <c r="T394" s="112"/>
    </row>
    <row r="395" spans="1:20" ht="15.75" customHeight="1">
      <c r="A395" s="64">
        <v>1802</v>
      </c>
      <c r="B395" s="87"/>
      <c r="C395" s="87"/>
      <c r="D395" s="87"/>
      <c r="E395" s="87"/>
      <c r="F395" s="87"/>
      <c r="G395" s="87"/>
      <c r="H395" s="87"/>
      <c r="I395" s="87"/>
      <c r="J395" s="87"/>
      <c r="K395" s="88"/>
      <c r="L395" s="72"/>
      <c r="M395" s="3"/>
      <c r="N395" s="30"/>
      <c r="O395" s="89" t="s">
        <v>83</v>
      </c>
      <c r="P395" s="90">
        <v>6</v>
      </c>
      <c r="Q395" s="120">
        <f>K398</f>
        <v>7</v>
      </c>
      <c r="R395" s="92" t="s">
        <v>11</v>
      </c>
      <c r="T395" s="112"/>
    </row>
    <row r="396" spans="1:20" ht="15.75" customHeight="1">
      <c r="A396" s="64">
        <v>1901</v>
      </c>
      <c r="B396" s="87"/>
      <c r="C396" s="87"/>
      <c r="D396" s="87"/>
      <c r="E396" s="87"/>
      <c r="F396" s="87"/>
      <c r="G396" s="87"/>
      <c r="H396" s="87"/>
      <c r="I396" s="87"/>
      <c r="J396" s="87"/>
      <c r="K396" s="88"/>
      <c r="L396" s="72"/>
      <c r="M396" s="3"/>
      <c r="N396" s="30"/>
      <c r="O396" s="93" t="s">
        <v>85</v>
      </c>
      <c r="P396" s="94">
        <f>IF(P395/B381=0,"",P395/B381)</f>
        <v>0.4</v>
      </c>
      <c r="Q396" s="121">
        <f>IF(P395/Q395=0,"",P395/Q395)</f>
        <v>0.8571428571428571</v>
      </c>
      <c r="R396" s="96" t="s">
        <v>86</v>
      </c>
      <c r="T396" s="112"/>
    </row>
    <row r="397" spans="1:20" ht="15.75" customHeight="1">
      <c r="A397" s="64">
        <v>1902</v>
      </c>
      <c r="B397" s="87"/>
      <c r="C397" s="87"/>
      <c r="D397" s="87"/>
      <c r="E397" s="87"/>
      <c r="F397" s="87"/>
      <c r="G397" s="87"/>
      <c r="H397" s="87"/>
      <c r="I397" s="87"/>
      <c r="J397" s="87"/>
      <c r="K397" s="88"/>
      <c r="L397" s="97"/>
      <c r="M397" s="98"/>
      <c r="N397" s="99"/>
      <c r="O397" s="98"/>
      <c r="P397" s="99"/>
      <c r="Q397" s="99"/>
      <c r="R397" s="122"/>
      <c r="T397" s="112"/>
    </row>
    <row r="398" spans="1:20" ht="18" customHeight="1">
      <c r="A398" s="29"/>
      <c r="B398" s="30"/>
      <c r="C398" s="30"/>
      <c r="D398" s="288" t="s">
        <v>111</v>
      </c>
      <c r="E398" s="289"/>
      <c r="F398" s="289"/>
      <c r="G398" s="289"/>
      <c r="H398" s="289"/>
      <c r="I398" s="289"/>
      <c r="J398" s="290"/>
      <c r="K398" s="101">
        <f>SUM(K381:K394)</f>
        <v>7</v>
      </c>
      <c r="L398" s="102">
        <f>IF(SUM(K388:K389)=0,"",SUM(K388:K389)/B381)</f>
        <v>0.2</v>
      </c>
      <c r="M398" s="102">
        <f>IF(K398=0,"",K398/B381)</f>
        <v>0.46666666666666667</v>
      </c>
      <c r="N398" s="102">
        <f>IF(K389=0,"",M398-L398)</f>
        <v>0.26666666666666666</v>
      </c>
      <c r="O398" s="3"/>
      <c r="P398" s="30"/>
      <c r="Q398" s="23"/>
      <c r="R398" s="3"/>
      <c r="T398" s="112"/>
    </row>
    <row r="399" spans="1:20" ht="12.75" customHeight="1">
      <c r="L399" s="3"/>
      <c r="M399" s="3"/>
      <c r="O399" s="3"/>
    </row>
    <row r="400" spans="1:20" ht="12.75" customHeight="1">
      <c r="L400" s="3"/>
      <c r="M400" s="3"/>
      <c r="O400" s="3"/>
    </row>
    <row r="401" spans="1:20" ht="26.25" customHeight="1">
      <c r="A401" s="309" t="s">
        <v>99</v>
      </c>
      <c r="B401" s="292"/>
      <c r="C401" s="292"/>
      <c r="D401" s="292"/>
      <c r="E401" s="292"/>
      <c r="F401" s="292"/>
      <c r="G401" s="292"/>
      <c r="H401" s="298" t="s">
        <v>80</v>
      </c>
      <c r="I401" s="292"/>
      <c r="J401" s="292"/>
      <c r="K401" s="30"/>
      <c r="L401" s="3"/>
      <c r="M401" s="3"/>
      <c r="N401" s="30"/>
      <c r="O401" s="3"/>
      <c r="P401" s="30"/>
      <c r="Q401" s="30"/>
      <c r="R401" s="30"/>
    </row>
    <row r="402" spans="1:20" ht="20.25" customHeight="1">
      <c r="A402" s="293" t="s">
        <v>10</v>
      </c>
      <c r="B402" s="294" t="s">
        <v>100</v>
      </c>
      <c r="C402" s="289"/>
      <c r="D402" s="289"/>
      <c r="E402" s="289"/>
      <c r="F402" s="289"/>
      <c r="G402" s="289"/>
      <c r="H402" s="289"/>
      <c r="I402" s="289"/>
      <c r="J402" s="290"/>
      <c r="K402" s="295" t="s">
        <v>11</v>
      </c>
      <c r="L402" s="286" t="s">
        <v>3</v>
      </c>
      <c r="M402" s="286" t="s">
        <v>4</v>
      </c>
      <c r="N402" s="284" t="s">
        <v>5</v>
      </c>
      <c r="O402" s="286" t="s">
        <v>6</v>
      </c>
      <c r="P402" s="287" t="s">
        <v>7</v>
      </c>
      <c r="Q402" s="287" t="s">
        <v>8</v>
      </c>
      <c r="R402" s="286" t="s">
        <v>101</v>
      </c>
    </row>
    <row r="403" spans="1:20" ht="15.75" customHeight="1">
      <c r="A403" s="285"/>
      <c r="B403" s="64" t="s">
        <v>102</v>
      </c>
      <c r="C403" s="64" t="s">
        <v>103</v>
      </c>
      <c r="D403" s="64" t="s">
        <v>104</v>
      </c>
      <c r="E403" s="64" t="s">
        <v>105</v>
      </c>
      <c r="F403" s="64" t="s">
        <v>106</v>
      </c>
      <c r="G403" s="64" t="s">
        <v>107</v>
      </c>
      <c r="H403" s="64" t="s">
        <v>108</v>
      </c>
      <c r="I403" s="64" t="s">
        <v>109</v>
      </c>
      <c r="J403" s="64" t="s">
        <v>110</v>
      </c>
      <c r="K403" s="285"/>
      <c r="L403" s="285"/>
      <c r="M403" s="285"/>
      <c r="N403" s="285"/>
      <c r="O403" s="285"/>
      <c r="P403" s="285"/>
      <c r="Q403" s="285"/>
      <c r="R403" s="285"/>
      <c r="T403" s="112"/>
    </row>
    <row r="404" spans="1:20" ht="15.75" customHeight="1">
      <c r="A404" s="64">
        <v>1201</v>
      </c>
      <c r="B404" s="65">
        <v>3</v>
      </c>
      <c r="C404" s="87"/>
      <c r="D404" s="87"/>
      <c r="E404" s="87"/>
      <c r="F404" s="87"/>
      <c r="G404" s="87"/>
      <c r="H404" s="87"/>
      <c r="I404" s="87"/>
      <c r="J404" s="87"/>
      <c r="K404" s="88"/>
      <c r="L404" s="67"/>
      <c r="M404" s="49"/>
      <c r="N404" s="68"/>
      <c r="O404" s="107"/>
      <c r="P404" s="70">
        <f>B404</f>
        <v>3</v>
      </c>
      <c r="Q404" s="108"/>
      <c r="R404" s="107"/>
      <c r="T404" s="112"/>
    </row>
    <row r="405" spans="1:20" ht="15.75" customHeight="1">
      <c r="A405" s="64">
        <v>1202</v>
      </c>
      <c r="B405" s="87"/>
      <c r="C405" s="87">
        <v>3</v>
      </c>
      <c r="D405" s="87"/>
      <c r="E405" s="87"/>
      <c r="F405" s="87"/>
      <c r="G405" s="87"/>
      <c r="H405" s="87"/>
      <c r="I405" s="87"/>
      <c r="J405" s="87"/>
      <c r="K405" s="88"/>
      <c r="L405" s="72"/>
      <c r="M405" s="3"/>
      <c r="N405" s="73"/>
      <c r="O405" s="74">
        <f>IF(C405=0,"",C405/B404)</f>
        <v>1</v>
      </c>
      <c r="P405" s="75">
        <v>3</v>
      </c>
      <c r="Q405" s="76">
        <f t="shared" ref="Q405:Q412" si="74">IF(P405=0,"",P405/P404)</f>
        <v>1</v>
      </c>
      <c r="R405" s="76">
        <f t="shared" ref="R405:R412" si="75">IF(P405=0,"",100%-Q405)</f>
        <v>0</v>
      </c>
      <c r="T405" s="112"/>
    </row>
    <row r="406" spans="1:20" ht="15.75" customHeight="1">
      <c r="A406" s="64">
        <v>1301</v>
      </c>
      <c r="B406" s="87"/>
      <c r="C406" s="87"/>
      <c r="D406" s="87">
        <v>3</v>
      </c>
      <c r="E406" s="87"/>
      <c r="F406" s="87"/>
      <c r="G406" s="87"/>
      <c r="H406" s="87"/>
      <c r="I406" s="87"/>
      <c r="J406" s="87"/>
      <c r="K406" s="88"/>
      <c r="L406" s="72"/>
      <c r="M406" s="3"/>
      <c r="N406" s="73"/>
      <c r="O406" s="74">
        <f>IF(D406=0,"",D406/C405)</f>
        <v>1</v>
      </c>
      <c r="P406" s="75">
        <v>3</v>
      </c>
      <c r="Q406" s="76">
        <f t="shared" si="74"/>
        <v>1</v>
      </c>
      <c r="R406" s="76">
        <f t="shared" si="75"/>
        <v>0</v>
      </c>
      <c r="T406" s="77">
        <f>P406/P404</f>
        <v>1</v>
      </c>
    </row>
    <row r="407" spans="1:20" ht="15.75" customHeight="1">
      <c r="A407" s="64">
        <v>1302</v>
      </c>
      <c r="B407" s="87"/>
      <c r="C407" s="87"/>
      <c r="D407" s="87"/>
      <c r="E407" s="87">
        <v>3</v>
      </c>
      <c r="F407" s="87"/>
      <c r="G407" s="87"/>
      <c r="H407" s="87"/>
      <c r="I407" s="87"/>
      <c r="J407" s="87"/>
      <c r="K407" s="88"/>
      <c r="L407" s="72"/>
      <c r="M407" s="3"/>
      <c r="N407" s="73"/>
      <c r="O407" s="74">
        <f>IF(E407=0,"",E407/D406)</f>
        <v>1</v>
      </c>
      <c r="P407" s="75">
        <v>3</v>
      </c>
      <c r="Q407" s="76">
        <f t="shared" si="74"/>
        <v>1</v>
      </c>
      <c r="R407" s="76">
        <f t="shared" si="75"/>
        <v>0</v>
      </c>
      <c r="T407" s="112"/>
    </row>
    <row r="408" spans="1:20" ht="15.75" customHeight="1">
      <c r="A408" s="64">
        <v>1401</v>
      </c>
      <c r="B408" s="87"/>
      <c r="C408" s="87"/>
      <c r="D408" s="87"/>
      <c r="E408" s="87"/>
      <c r="F408" s="87">
        <v>2</v>
      </c>
      <c r="G408" s="87"/>
      <c r="H408" s="87"/>
      <c r="I408" s="87"/>
      <c r="J408" s="87"/>
      <c r="K408" s="88"/>
      <c r="L408" s="72"/>
      <c r="M408" s="3"/>
      <c r="N408" s="73"/>
      <c r="O408" s="74">
        <f>IF(F408=0,"",F408/E407)</f>
        <v>0.66666666666666663</v>
      </c>
      <c r="P408" s="75">
        <v>2</v>
      </c>
      <c r="Q408" s="76">
        <f t="shared" si="74"/>
        <v>0.66666666666666663</v>
      </c>
      <c r="R408" s="76">
        <f t="shared" si="75"/>
        <v>0.33333333333333337</v>
      </c>
      <c r="T408" s="112"/>
    </row>
    <row r="409" spans="1:20" ht="15.75" customHeight="1">
      <c r="A409" s="64">
        <v>1402</v>
      </c>
      <c r="B409" s="87"/>
      <c r="C409" s="87"/>
      <c r="D409" s="87"/>
      <c r="E409" s="87"/>
      <c r="F409" s="87"/>
      <c r="G409" s="87">
        <v>1</v>
      </c>
      <c r="H409" s="87"/>
      <c r="I409" s="87"/>
      <c r="J409" s="87"/>
      <c r="K409" s="88"/>
      <c r="L409" s="72"/>
      <c r="M409" s="3"/>
      <c r="N409" s="73"/>
      <c r="O409" s="74">
        <f>IF(G409=0,"",G409/F408)</f>
        <v>0.5</v>
      </c>
      <c r="P409" s="75">
        <v>3</v>
      </c>
      <c r="Q409" s="76">
        <f t="shared" si="74"/>
        <v>1.5</v>
      </c>
      <c r="R409" s="76">
        <f t="shared" si="75"/>
        <v>-0.5</v>
      </c>
      <c r="T409" s="112"/>
    </row>
    <row r="410" spans="1:20" ht="15.75" customHeight="1">
      <c r="A410" s="64">
        <v>1501</v>
      </c>
      <c r="B410" s="87"/>
      <c r="C410" s="87"/>
      <c r="D410" s="87"/>
      <c r="E410" s="87"/>
      <c r="F410" s="87"/>
      <c r="G410" s="87"/>
      <c r="H410" s="87">
        <v>0</v>
      </c>
      <c r="I410" s="87"/>
      <c r="J410" s="87"/>
      <c r="K410" s="88"/>
      <c r="L410" s="72"/>
      <c r="M410" s="3"/>
      <c r="N410" s="73"/>
      <c r="O410" s="74" t="str">
        <f>IF(H410=0,"",H410/G409)</f>
        <v/>
      </c>
      <c r="P410" s="75">
        <v>3</v>
      </c>
      <c r="Q410" s="76">
        <f t="shared" si="74"/>
        <v>1</v>
      </c>
      <c r="R410" s="76">
        <f t="shared" si="75"/>
        <v>0</v>
      </c>
      <c r="T410" s="112"/>
    </row>
    <row r="411" spans="1:20" ht="15.75" customHeight="1">
      <c r="A411" s="64">
        <v>1502</v>
      </c>
      <c r="B411" s="87"/>
      <c r="C411" s="87"/>
      <c r="D411" s="87"/>
      <c r="E411" s="87"/>
      <c r="F411" s="87"/>
      <c r="G411" s="87"/>
      <c r="H411" s="87"/>
      <c r="I411" s="87">
        <v>0</v>
      </c>
      <c r="J411" s="87"/>
      <c r="K411" s="88"/>
      <c r="L411" s="72"/>
      <c r="M411" s="3"/>
      <c r="N411" s="73"/>
      <c r="O411" s="74" t="str">
        <f>IF(I411=0,"",I411/H410)</f>
        <v/>
      </c>
      <c r="P411" s="75">
        <v>2</v>
      </c>
      <c r="Q411" s="76">
        <f t="shared" si="74"/>
        <v>0.66666666666666663</v>
      </c>
      <c r="R411" s="76">
        <f t="shared" si="75"/>
        <v>0.33333333333333337</v>
      </c>
      <c r="T411" s="112"/>
    </row>
    <row r="412" spans="1:20" ht="15.75" customHeight="1">
      <c r="A412" s="64">
        <v>1601</v>
      </c>
      <c r="B412" s="87"/>
      <c r="C412" s="87"/>
      <c r="D412" s="87"/>
      <c r="E412" s="87"/>
      <c r="F412" s="87"/>
      <c r="G412" s="87"/>
      <c r="H412" s="87"/>
      <c r="I412" s="87"/>
      <c r="J412" s="87">
        <v>0</v>
      </c>
      <c r="K412" s="88"/>
      <c r="L412" s="72"/>
      <c r="M412" s="3"/>
      <c r="N412" s="73"/>
      <c r="O412" s="78" t="str">
        <f>IF(J412=0,"",J412/I411)</f>
        <v/>
      </c>
      <c r="P412" s="75">
        <v>1</v>
      </c>
      <c r="Q412" s="79">
        <f t="shared" si="74"/>
        <v>0.5</v>
      </c>
      <c r="R412" s="79">
        <f t="shared" si="75"/>
        <v>0.5</v>
      </c>
      <c r="T412" s="112"/>
    </row>
    <row r="413" spans="1:20" ht="15.75" customHeight="1">
      <c r="A413" s="64">
        <v>1602</v>
      </c>
      <c r="B413" s="87"/>
      <c r="C413" s="87"/>
      <c r="D413" s="87"/>
      <c r="E413" s="87"/>
      <c r="F413" s="87"/>
      <c r="G413" s="87"/>
      <c r="H413" s="87"/>
      <c r="I413" s="87"/>
      <c r="J413" s="87">
        <v>0</v>
      </c>
      <c r="K413" s="88"/>
      <c r="L413" s="72"/>
      <c r="M413" s="3"/>
      <c r="N413" s="30"/>
      <c r="O413" s="124"/>
      <c r="P413" s="81">
        <v>1</v>
      </c>
      <c r="Q413" s="125"/>
      <c r="R413" s="92"/>
      <c r="T413" s="112"/>
    </row>
    <row r="414" spans="1:20" ht="15.75" customHeight="1">
      <c r="A414" s="64">
        <v>1701</v>
      </c>
      <c r="B414" s="87"/>
      <c r="C414" s="87"/>
      <c r="D414" s="87"/>
      <c r="E414" s="87"/>
      <c r="F414" s="87"/>
      <c r="G414" s="87"/>
      <c r="H414" s="87"/>
      <c r="I414" s="87"/>
      <c r="J414" s="87">
        <v>3</v>
      </c>
      <c r="K414" s="88">
        <v>1</v>
      </c>
      <c r="L414" s="72"/>
      <c r="M414" s="3"/>
      <c r="N414" s="30"/>
      <c r="O414" s="84"/>
      <c r="P414" s="85">
        <v>1</v>
      </c>
      <c r="Q414" s="86"/>
      <c r="R414" s="84"/>
      <c r="T414" s="112"/>
    </row>
    <row r="415" spans="1:20" ht="15.75" customHeight="1">
      <c r="A415" s="64">
        <v>1702</v>
      </c>
      <c r="B415" s="87"/>
      <c r="C415" s="87"/>
      <c r="D415" s="87"/>
      <c r="E415" s="87"/>
      <c r="F415" s="87"/>
      <c r="G415" s="87"/>
      <c r="H415" s="87"/>
      <c r="I415" s="87"/>
      <c r="J415" s="87"/>
      <c r="K415" s="88"/>
      <c r="L415" s="72"/>
      <c r="M415" s="3"/>
      <c r="N415" s="30"/>
      <c r="O415" s="84"/>
      <c r="P415" s="85"/>
      <c r="Q415" s="86"/>
      <c r="R415" s="84"/>
      <c r="T415" s="112"/>
    </row>
    <row r="416" spans="1:20" ht="15.75" customHeight="1">
      <c r="A416" s="64">
        <v>1801</v>
      </c>
      <c r="B416" s="87"/>
      <c r="C416" s="87"/>
      <c r="D416" s="87"/>
      <c r="E416" s="87"/>
      <c r="F416" s="87"/>
      <c r="G416" s="87"/>
      <c r="H416" s="87"/>
      <c r="I416" s="87"/>
      <c r="J416" s="87"/>
      <c r="K416" s="88"/>
      <c r="L416" s="72"/>
      <c r="M416" s="3"/>
      <c r="N416" s="30"/>
      <c r="O416" s="84"/>
      <c r="P416" s="85"/>
      <c r="Q416" s="86"/>
      <c r="R416" s="84"/>
      <c r="T416" s="112"/>
    </row>
    <row r="417" spans="1:20" ht="15.75" customHeight="1">
      <c r="A417" s="64">
        <v>1802</v>
      </c>
      <c r="B417" s="87"/>
      <c r="C417" s="87"/>
      <c r="D417" s="87"/>
      <c r="E417" s="87"/>
      <c r="F417" s="87"/>
      <c r="G417" s="87"/>
      <c r="H417" s="87"/>
      <c r="I417" s="87"/>
      <c r="J417" s="87"/>
      <c r="K417" s="88"/>
      <c r="L417" s="72"/>
      <c r="M417" s="3"/>
      <c r="N417" s="30"/>
      <c r="O417" s="3"/>
      <c r="P417" s="30"/>
      <c r="Q417" s="23"/>
      <c r="R417" s="84"/>
      <c r="T417" s="112"/>
    </row>
    <row r="418" spans="1:20" ht="15.75" customHeight="1">
      <c r="A418" s="64">
        <v>1901</v>
      </c>
      <c r="B418" s="87"/>
      <c r="C418" s="87"/>
      <c r="D418" s="87"/>
      <c r="E418" s="87"/>
      <c r="F418" s="87"/>
      <c r="G418" s="87"/>
      <c r="H418" s="87"/>
      <c r="I418" s="87"/>
      <c r="J418" s="87"/>
      <c r="K418" s="88"/>
      <c r="L418" s="72"/>
      <c r="M418" s="3"/>
      <c r="N418" s="30"/>
      <c r="O418" s="89" t="s">
        <v>83</v>
      </c>
      <c r="P418" s="90">
        <v>1</v>
      </c>
      <c r="Q418" s="120">
        <f>IF(SUM(K411:K414)=0,"",SUM(K411:K414))</f>
        <v>1</v>
      </c>
      <c r="R418" s="92" t="s">
        <v>11</v>
      </c>
      <c r="T418" s="112"/>
    </row>
    <row r="419" spans="1:20" ht="15.75" customHeight="1">
      <c r="A419" s="64">
        <v>1902</v>
      </c>
      <c r="B419" s="87"/>
      <c r="C419" s="87"/>
      <c r="D419" s="87"/>
      <c r="E419" s="87"/>
      <c r="F419" s="87"/>
      <c r="G419" s="87"/>
      <c r="H419" s="87"/>
      <c r="I419" s="87"/>
      <c r="J419" s="87"/>
      <c r="K419" s="88"/>
      <c r="L419" s="72"/>
      <c r="M419" s="3"/>
      <c r="N419" s="30"/>
      <c r="O419" s="93" t="s">
        <v>85</v>
      </c>
      <c r="P419" s="94">
        <f>IF(P418/B404=0,"",P418/B404)</f>
        <v>0.33333333333333331</v>
      </c>
      <c r="Q419" s="121">
        <f>IF(P418/Q418=0,"",P418/Q418)</f>
        <v>1</v>
      </c>
      <c r="R419" s="96" t="s">
        <v>86</v>
      </c>
      <c r="T419" s="112"/>
    </row>
    <row r="420" spans="1:20" ht="15.75" customHeight="1">
      <c r="A420" s="64">
        <v>2001</v>
      </c>
      <c r="B420" s="87"/>
      <c r="C420" s="87"/>
      <c r="D420" s="87"/>
      <c r="E420" s="87"/>
      <c r="F420" s="87"/>
      <c r="G420" s="87"/>
      <c r="H420" s="87"/>
      <c r="I420" s="87"/>
      <c r="J420" s="87"/>
      <c r="K420" s="88"/>
      <c r="L420" s="97"/>
      <c r="M420" s="98"/>
      <c r="N420" s="99"/>
      <c r="O420" s="98"/>
      <c r="P420" s="99"/>
      <c r="Q420" s="99"/>
      <c r="R420" s="122"/>
      <c r="T420" s="112"/>
    </row>
    <row r="421" spans="1:20" ht="18" customHeight="1">
      <c r="A421" s="29"/>
      <c r="B421" s="30"/>
      <c r="C421" s="30"/>
      <c r="D421" s="288" t="s">
        <v>111</v>
      </c>
      <c r="E421" s="289"/>
      <c r="F421" s="289"/>
      <c r="G421" s="289"/>
      <c r="H421" s="289"/>
      <c r="I421" s="289"/>
      <c r="J421" s="290"/>
      <c r="K421" s="101">
        <f>SUM(K404:K417)</f>
        <v>1</v>
      </c>
      <c r="L421" s="102" t="str">
        <f>IF(SUM(K411:K412)=0,"0%",SUM(K411:K412)/B404)</f>
        <v>0%</v>
      </c>
      <c r="M421" s="102">
        <f>IF(K421=0,"",K421/B404)</f>
        <v>0.33333333333333331</v>
      </c>
      <c r="N421" s="102">
        <f>M421-L421</f>
        <v>0.33333333333333331</v>
      </c>
      <c r="O421" s="3"/>
      <c r="P421" s="30"/>
      <c r="Q421" s="23"/>
      <c r="R421" s="3"/>
      <c r="T421" s="112"/>
    </row>
    <row r="422" spans="1:20" ht="12.75" customHeight="1">
      <c r="L422" s="3"/>
      <c r="M422" s="3"/>
      <c r="N422" s="3"/>
      <c r="O422" s="3"/>
    </row>
    <row r="423" spans="1:20" ht="12.75" customHeight="1">
      <c r="L423" s="3"/>
      <c r="M423" s="3"/>
      <c r="N423" s="3"/>
      <c r="O423" s="3"/>
    </row>
    <row r="424" spans="1:20" ht="26.25" customHeight="1">
      <c r="A424" s="309" t="s">
        <v>99</v>
      </c>
      <c r="B424" s="292"/>
      <c r="C424" s="292"/>
      <c r="D424" s="292"/>
      <c r="E424" s="292"/>
      <c r="F424" s="292"/>
      <c r="G424" s="292"/>
      <c r="H424" s="298" t="s">
        <v>84</v>
      </c>
      <c r="I424" s="292"/>
      <c r="J424" s="292"/>
      <c r="K424" s="30"/>
      <c r="L424" s="3"/>
      <c r="M424" s="3"/>
      <c r="N424" s="30"/>
      <c r="O424" s="3"/>
      <c r="P424" s="30"/>
      <c r="Q424" s="30"/>
      <c r="R424" s="30"/>
    </row>
    <row r="425" spans="1:20" ht="20.25" customHeight="1">
      <c r="A425" s="293" t="s">
        <v>10</v>
      </c>
      <c r="B425" s="294" t="s">
        <v>100</v>
      </c>
      <c r="C425" s="289"/>
      <c r="D425" s="289"/>
      <c r="E425" s="289"/>
      <c r="F425" s="289"/>
      <c r="G425" s="289"/>
      <c r="H425" s="289"/>
      <c r="I425" s="289"/>
      <c r="J425" s="290"/>
      <c r="K425" s="295" t="s">
        <v>11</v>
      </c>
      <c r="L425" s="286" t="s">
        <v>3</v>
      </c>
      <c r="M425" s="286" t="s">
        <v>4</v>
      </c>
      <c r="N425" s="284" t="s">
        <v>5</v>
      </c>
      <c r="O425" s="286" t="s">
        <v>6</v>
      </c>
      <c r="P425" s="287" t="s">
        <v>7</v>
      </c>
      <c r="Q425" s="287" t="s">
        <v>8</v>
      </c>
      <c r="R425" s="286" t="s">
        <v>101</v>
      </c>
    </row>
    <row r="426" spans="1:20" ht="15.75" customHeight="1">
      <c r="A426" s="285"/>
      <c r="B426" s="64" t="s">
        <v>102</v>
      </c>
      <c r="C426" s="64" t="s">
        <v>103</v>
      </c>
      <c r="D426" s="64" t="s">
        <v>104</v>
      </c>
      <c r="E426" s="64" t="s">
        <v>105</v>
      </c>
      <c r="F426" s="64" t="s">
        <v>106</v>
      </c>
      <c r="G426" s="64" t="s">
        <v>107</v>
      </c>
      <c r="H426" s="64" t="s">
        <v>108</v>
      </c>
      <c r="I426" s="64" t="s">
        <v>109</v>
      </c>
      <c r="J426" s="64" t="s">
        <v>110</v>
      </c>
      <c r="K426" s="285"/>
      <c r="L426" s="285"/>
      <c r="M426" s="285"/>
      <c r="N426" s="285"/>
      <c r="O426" s="285"/>
      <c r="P426" s="285"/>
      <c r="Q426" s="285"/>
      <c r="R426" s="285"/>
      <c r="T426" s="112"/>
    </row>
    <row r="427" spans="1:20" ht="15.75" customHeight="1">
      <c r="A427" s="64">
        <v>1202</v>
      </c>
      <c r="B427" s="65">
        <v>8</v>
      </c>
      <c r="C427" s="87"/>
      <c r="D427" s="87"/>
      <c r="E427" s="87"/>
      <c r="F427" s="87"/>
      <c r="G427" s="87"/>
      <c r="H427" s="87"/>
      <c r="I427" s="87"/>
      <c r="J427" s="87"/>
      <c r="K427" s="88"/>
      <c r="L427" s="67"/>
      <c r="M427" s="49"/>
      <c r="N427" s="68"/>
      <c r="O427" s="107"/>
      <c r="P427" s="70">
        <f>B427</f>
        <v>8</v>
      </c>
      <c r="Q427" s="108"/>
      <c r="R427" s="107"/>
      <c r="T427" s="112"/>
    </row>
    <row r="428" spans="1:20" ht="15.75" customHeight="1">
      <c r="A428" s="64">
        <v>1301</v>
      </c>
      <c r="B428" s="87"/>
      <c r="C428" s="87">
        <v>7</v>
      </c>
      <c r="D428" s="87"/>
      <c r="E428" s="87"/>
      <c r="F428" s="87"/>
      <c r="G428" s="87"/>
      <c r="H428" s="87"/>
      <c r="I428" s="87"/>
      <c r="J428" s="87"/>
      <c r="K428" s="88"/>
      <c r="L428" s="72"/>
      <c r="M428" s="3"/>
      <c r="N428" s="73"/>
      <c r="O428" s="74">
        <f>IF(C428=0,"",C428/B427)</f>
        <v>0.875</v>
      </c>
      <c r="P428" s="75">
        <v>7</v>
      </c>
      <c r="Q428" s="76">
        <f t="shared" ref="Q428:Q435" si="76">IF(P428=0,"",P428/P427)</f>
        <v>0.875</v>
      </c>
      <c r="R428" s="76">
        <f t="shared" ref="R428:R435" si="77">IF(P428=0,"",100%-Q428)</f>
        <v>0.125</v>
      </c>
      <c r="T428" s="112"/>
    </row>
    <row r="429" spans="1:20" ht="15.75" customHeight="1">
      <c r="A429" s="64">
        <v>1302</v>
      </c>
      <c r="B429" s="87"/>
      <c r="C429" s="87"/>
      <c r="D429" s="87">
        <v>6</v>
      </c>
      <c r="E429" s="87"/>
      <c r="F429" s="87"/>
      <c r="G429" s="87"/>
      <c r="H429" s="87"/>
      <c r="I429" s="87"/>
      <c r="J429" s="87"/>
      <c r="K429" s="88"/>
      <c r="L429" s="72"/>
      <c r="M429" s="3"/>
      <c r="N429" s="73"/>
      <c r="O429" s="74">
        <f>IF(D429=0,"",D429/C428)</f>
        <v>0.8571428571428571</v>
      </c>
      <c r="P429" s="75">
        <v>6</v>
      </c>
      <c r="Q429" s="76">
        <f t="shared" si="76"/>
        <v>0.8571428571428571</v>
      </c>
      <c r="R429" s="76">
        <f t="shared" si="77"/>
        <v>0.1428571428571429</v>
      </c>
      <c r="T429" s="77">
        <f>P429/P427</f>
        <v>0.75</v>
      </c>
    </row>
    <row r="430" spans="1:20" ht="15.75" customHeight="1">
      <c r="A430" s="64">
        <v>1401</v>
      </c>
      <c r="B430" s="87"/>
      <c r="C430" s="87"/>
      <c r="D430" s="87"/>
      <c r="E430" s="87">
        <v>6</v>
      </c>
      <c r="F430" s="87"/>
      <c r="G430" s="87"/>
      <c r="H430" s="87"/>
      <c r="I430" s="87"/>
      <c r="J430" s="87"/>
      <c r="K430" s="88"/>
      <c r="L430" s="72"/>
      <c r="M430" s="3"/>
      <c r="N430" s="73"/>
      <c r="O430" s="74">
        <f>IF(E430=0,"",E430/D429)</f>
        <v>1</v>
      </c>
      <c r="P430" s="75">
        <v>6</v>
      </c>
      <c r="Q430" s="76">
        <f t="shared" si="76"/>
        <v>1</v>
      </c>
      <c r="R430" s="76">
        <f t="shared" si="77"/>
        <v>0</v>
      </c>
      <c r="T430" s="112"/>
    </row>
    <row r="431" spans="1:20" ht="15.75" customHeight="1">
      <c r="A431" s="64">
        <v>1402</v>
      </c>
      <c r="B431" s="87"/>
      <c r="C431" s="87"/>
      <c r="D431" s="87"/>
      <c r="E431" s="87"/>
      <c r="F431" s="87">
        <v>6</v>
      </c>
      <c r="G431" s="87"/>
      <c r="H431" s="87"/>
      <c r="I431" s="87"/>
      <c r="J431" s="87"/>
      <c r="K431" s="88"/>
      <c r="L431" s="72"/>
      <c r="M431" s="3"/>
      <c r="N431" s="73"/>
      <c r="O431" s="74">
        <f>IF(F431=0,"",F431/E430)</f>
        <v>1</v>
      </c>
      <c r="P431" s="75">
        <v>6</v>
      </c>
      <c r="Q431" s="76">
        <f t="shared" si="76"/>
        <v>1</v>
      </c>
      <c r="R431" s="76">
        <f t="shared" si="77"/>
        <v>0</v>
      </c>
      <c r="T431" s="112"/>
    </row>
    <row r="432" spans="1:20" ht="15.75" customHeight="1">
      <c r="A432" s="64">
        <v>1501</v>
      </c>
      <c r="B432" s="87"/>
      <c r="C432" s="87"/>
      <c r="D432" s="87"/>
      <c r="E432" s="87"/>
      <c r="F432" s="87"/>
      <c r="G432" s="87">
        <v>5</v>
      </c>
      <c r="H432" s="87"/>
      <c r="I432" s="87"/>
      <c r="J432" s="87"/>
      <c r="K432" s="88"/>
      <c r="L432" s="72"/>
      <c r="M432" s="3"/>
      <c r="N432" s="73"/>
      <c r="O432" s="74">
        <f>IF(G432=0,"",G432/F431)</f>
        <v>0.83333333333333337</v>
      </c>
      <c r="P432" s="75">
        <v>6</v>
      </c>
      <c r="Q432" s="76">
        <f t="shared" si="76"/>
        <v>1</v>
      </c>
      <c r="R432" s="76">
        <f t="shared" si="77"/>
        <v>0</v>
      </c>
      <c r="T432" s="112"/>
    </row>
    <row r="433" spans="1:20" ht="15.75" customHeight="1">
      <c r="A433" s="64">
        <v>1502</v>
      </c>
      <c r="B433" s="87"/>
      <c r="C433" s="87"/>
      <c r="D433" s="87"/>
      <c r="E433" s="87"/>
      <c r="F433" s="87"/>
      <c r="G433" s="87"/>
      <c r="H433" s="87">
        <v>4</v>
      </c>
      <c r="I433" s="87"/>
      <c r="J433" s="87"/>
      <c r="K433" s="88"/>
      <c r="L433" s="72"/>
      <c r="M433" s="3"/>
      <c r="N433" s="73"/>
      <c r="O433" s="74">
        <f>IF(H433=0,"",H433/G432)</f>
        <v>0.8</v>
      </c>
      <c r="P433" s="75">
        <v>6</v>
      </c>
      <c r="Q433" s="76">
        <f t="shared" si="76"/>
        <v>1</v>
      </c>
      <c r="R433" s="76">
        <f t="shared" si="77"/>
        <v>0</v>
      </c>
      <c r="T433" s="112"/>
    </row>
    <row r="434" spans="1:20" ht="15.75" customHeight="1">
      <c r="A434" s="64">
        <v>1601</v>
      </c>
      <c r="B434" s="87"/>
      <c r="C434" s="87"/>
      <c r="D434" s="87"/>
      <c r="E434" s="87"/>
      <c r="F434" s="87"/>
      <c r="G434" s="87"/>
      <c r="H434" s="87"/>
      <c r="I434" s="87">
        <v>4</v>
      </c>
      <c r="J434" s="87"/>
      <c r="K434" s="88"/>
      <c r="L434" s="72"/>
      <c r="M434" s="3"/>
      <c r="N434" s="73"/>
      <c r="O434" s="74">
        <f>IF(I434=0,"",I434/H433)</f>
        <v>1</v>
      </c>
      <c r="P434" s="75">
        <v>6</v>
      </c>
      <c r="Q434" s="76">
        <f t="shared" si="76"/>
        <v>1</v>
      </c>
      <c r="R434" s="76">
        <f t="shared" si="77"/>
        <v>0</v>
      </c>
      <c r="T434" s="112"/>
    </row>
    <row r="435" spans="1:20" ht="15.75" customHeight="1">
      <c r="A435" s="64">
        <v>1602</v>
      </c>
      <c r="B435" s="87"/>
      <c r="C435" s="87"/>
      <c r="D435" s="87"/>
      <c r="E435" s="87"/>
      <c r="F435" s="87"/>
      <c r="G435" s="87"/>
      <c r="H435" s="87"/>
      <c r="I435" s="87"/>
      <c r="J435" s="87">
        <v>4</v>
      </c>
      <c r="K435" s="88">
        <v>1</v>
      </c>
      <c r="L435" s="72"/>
      <c r="M435" s="3"/>
      <c r="N435" s="73"/>
      <c r="O435" s="78">
        <f>IF(J435=0,"",J435/I434)</f>
        <v>1</v>
      </c>
      <c r="P435" s="75">
        <v>6</v>
      </c>
      <c r="Q435" s="79">
        <f t="shared" si="76"/>
        <v>1</v>
      </c>
      <c r="R435" s="79">
        <f t="shared" si="77"/>
        <v>0</v>
      </c>
      <c r="T435" s="112"/>
    </row>
    <row r="436" spans="1:20" ht="15.75" customHeight="1">
      <c r="A436" s="64">
        <v>1701</v>
      </c>
      <c r="B436" s="87"/>
      <c r="C436" s="87"/>
      <c r="D436" s="87"/>
      <c r="E436" s="87"/>
      <c r="F436" s="87"/>
      <c r="G436" s="87"/>
      <c r="H436" s="87"/>
      <c r="I436" s="87"/>
      <c r="J436" s="87">
        <v>3</v>
      </c>
      <c r="K436" s="88">
        <v>3</v>
      </c>
      <c r="L436" s="72"/>
      <c r="M436" s="3"/>
      <c r="N436" s="30"/>
      <c r="O436" s="124"/>
      <c r="P436" s="81">
        <v>3</v>
      </c>
      <c r="Q436" s="125"/>
      <c r="R436" s="92"/>
      <c r="T436" s="112"/>
    </row>
    <row r="437" spans="1:20" ht="15.75" customHeight="1">
      <c r="A437" s="64">
        <v>1702</v>
      </c>
      <c r="B437" s="87"/>
      <c r="C437" s="87"/>
      <c r="D437" s="87"/>
      <c r="E437" s="87"/>
      <c r="F437" s="87"/>
      <c r="G437" s="87"/>
      <c r="H437" s="87"/>
      <c r="I437" s="87"/>
      <c r="J437" s="87"/>
      <c r="K437" s="88">
        <v>2</v>
      </c>
      <c r="L437" s="72"/>
      <c r="M437" s="3"/>
      <c r="N437" s="30"/>
      <c r="O437" s="84"/>
      <c r="P437" s="85"/>
      <c r="Q437" s="86"/>
      <c r="R437" s="84"/>
      <c r="T437" s="112"/>
    </row>
    <row r="438" spans="1:20" ht="15.75" customHeight="1">
      <c r="A438" s="64">
        <v>1801</v>
      </c>
      <c r="B438" s="87"/>
      <c r="C438" s="87"/>
      <c r="D438" s="87"/>
      <c r="E438" s="87"/>
      <c r="F438" s="87"/>
      <c r="G438" s="87"/>
      <c r="H438" s="87"/>
      <c r="I438" s="87"/>
      <c r="J438" s="87"/>
      <c r="K438" s="88"/>
      <c r="L438" s="72"/>
      <c r="M438" s="3"/>
      <c r="N438" s="30"/>
      <c r="O438" s="84"/>
      <c r="P438" s="85"/>
      <c r="Q438" s="86"/>
      <c r="R438" s="84"/>
      <c r="T438" s="112"/>
    </row>
    <row r="439" spans="1:20" ht="15.75" customHeight="1">
      <c r="A439" s="64">
        <v>1802</v>
      </c>
      <c r="B439" s="87"/>
      <c r="C439" s="87"/>
      <c r="D439" s="87"/>
      <c r="E439" s="87"/>
      <c r="F439" s="87"/>
      <c r="G439" s="87"/>
      <c r="H439" s="87"/>
      <c r="I439" s="87"/>
      <c r="J439" s="87"/>
      <c r="K439" s="88"/>
      <c r="L439" s="72"/>
      <c r="M439" s="3"/>
      <c r="N439" s="30"/>
      <c r="O439" s="84"/>
      <c r="P439" s="85"/>
      <c r="Q439" s="86"/>
      <c r="R439" s="84"/>
      <c r="T439" s="112"/>
    </row>
    <row r="440" spans="1:20" ht="15.75" customHeight="1">
      <c r="A440" s="64">
        <v>1901</v>
      </c>
      <c r="B440" s="87"/>
      <c r="C440" s="87"/>
      <c r="D440" s="87"/>
      <c r="E440" s="87"/>
      <c r="F440" s="87"/>
      <c r="G440" s="87"/>
      <c r="H440" s="87"/>
      <c r="I440" s="87"/>
      <c r="J440" s="87"/>
      <c r="K440" s="88"/>
      <c r="L440" s="72"/>
      <c r="M440" s="3"/>
      <c r="N440" s="30"/>
      <c r="O440" s="3"/>
      <c r="P440" s="30"/>
      <c r="Q440" s="23"/>
      <c r="R440" s="84"/>
      <c r="T440" s="112"/>
    </row>
    <row r="441" spans="1:20" ht="15.75" customHeight="1">
      <c r="A441" s="64">
        <v>1902</v>
      </c>
      <c r="B441" s="87"/>
      <c r="C441" s="87"/>
      <c r="D441" s="87"/>
      <c r="E441" s="87"/>
      <c r="F441" s="87"/>
      <c r="G441" s="87"/>
      <c r="H441" s="87"/>
      <c r="I441" s="87"/>
      <c r="J441" s="87"/>
      <c r="K441" s="88"/>
      <c r="L441" s="72"/>
      <c r="M441" s="3"/>
      <c r="N441" s="30"/>
      <c r="O441" s="89" t="s">
        <v>83</v>
      </c>
      <c r="P441" s="90">
        <v>6</v>
      </c>
      <c r="Q441" s="120">
        <f>IF(SUM(K433:K437)=0,"",SUM(K433:K437))</f>
        <v>6</v>
      </c>
      <c r="R441" s="92" t="s">
        <v>11</v>
      </c>
      <c r="T441" s="112"/>
    </row>
    <row r="442" spans="1:20" ht="15.75" customHeight="1">
      <c r="A442" s="64">
        <v>2001</v>
      </c>
      <c r="B442" s="87"/>
      <c r="C442" s="87"/>
      <c r="D442" s="87"/>
      <c r="E442" s="87"/>
      <c r="F442" s="87"/>
      <c r="G442" s="87"/>
      <c r="H442" s="87"/>
      <c r="I442" s="87"/>
      <c r="J442" s="87"/>
      <c r="K442" s="88"/>
      <c r="L442" s="72"/>
      <c r="M442" s="3"/>
      <c r="N442" s="30"/>
      <c r="O442" s="93" t="s">
        <v>85</v>
      </c>
      <c r="P442" s="94">
        <f>IF(P441/B427=0,"",P441/B427)</f>
        <v>0.75</v>
      </c>
      <c r="Q442" s="121">
        <f>IF(P441/Q441=0,"",P441/Q441)</f>
        <v>1</v>
      </c>
      <c r="R442" s="96" t="s">
        <v>86</v>
      </c>
      <c r="T442" s="112"/>
    </row>
    <row r="443" spans="1:20" ht="15.75" customHeight="1">
      <c r="A443" s="64">
        <v>2002</v>
      </c>
      <c r="B443" s="87"/>
      <c r="C443" s="87"/>
      <c r="D443" s="87"/>
      <c r="E443" s="87"/>
      <c r="F443" s="87"/>
      <c r="G443" s="87"/>
      <c r="H443" s="87"/>
      <c r="I443" s="87"/>
      <c r="J443" s="87"/>
      <c r="K443" s="88"/>
      <c r="L443" s="97"/>
      <c r="M443" s="98"/>
      <c r="N443" s="99"/>
      <c r="O443" s="98"/>
      <c r="P443" s="99"/>
      <c r="Q443" s="99"/>
      <c r="R443" s="122"/>
      <c r="T443" s="112"/>
    </row>
    <row r="444" spans="1:20" ht="18" customHeight="1">
      <c r="A444" s="29"/>
      <c r="B444" s="30"/>
      <c r="C444" s="30"/>
      <c r="D444" s="288" t="s">
        <v>111</v>
      </c>
      <c r="E444" s="289"/>
      <c r="F444" s="289"/>
      <c r="G444" s="289"/>
      <c r="H444" s="289"/>
      <c r="I444" s="289"/>
      <c r="J444" s="290"/>
      <c r="K444" s="101">
        <f>SUM(K427:K440)</f>
        <v>6</v>
      </c>
      <c r="L444" s="102">
        <f>IF(SUM(K434:K435)=0,"",SUM(K434:K435)/B427)</f>
        <v>0.125</v>
      </c>
      <c r="M444" s="102">
        <f>IF(K444=0,"",K444/B427)</f>
        <v>0.75</v>
      </c>
      <c r="N444" s="102">
        <f>IF(K435=0,"",M444-L444)</f>
        <v>0.625</v>
      </c>
      <c r="O444" s="3"/>
      <c r="P444" s="30"/>
      <c r="Q444" s="23"/>
      <c r="R444" s="3"/>
      <c r="T444" s="112"/>
    </row>
    <row r="445" spans="1:20" ht="12.75" customHeight="1">
      <c r="L445" s="3"/>
      <c r="M445" s="3"/>
      <c r="O445" s="3"/>
    </row>
    <row r="446" spans="1:20" ht="12.75" customHeight="1">
      <c r="L446" s="3"/>
      <c r="M446" s="3"/>
      <c r="O446" s="3"/>
    </row>
    <row r="447" spans="1:20" ht="26.25" customHeight="1">
      <c r="A447" s="309" t="s">
        <v>99</v>
      </c>
      <c r="B447" s="292"/>
      <c r="C447" s="292"/>
      <c r="D447" s="292"/>
      <c r="E447" s="292"/>
      <c r="F447" s="292"/>
      <c r="G447" s="292"/>
      <c r="H447" s="298" t="s">
        <v>87</v>
      </c>
      <c r="I447" s="292"/>
      <c r="J447" s="292"/>
      <c r="K447" s="30"/>
      <c r="L447" s="3"/>
      <c r="M447" s="3"/>
      <c r="N447" s="30"/>
      <c r="O447" s="3"/>
      <c r="P447" s="30"/>
      <c r="Q447" s="30"/>
      <c r="R447" s="30"/>
    </row>
    <row r="448" spans="1:20" ht="20.25" customHeight="1">
      <c r="A448" s="293" t="s">
        <v>10</v>
      </c>
      <c r="B448" s="294" t="s">
        <v>100</v>
      </c>
      <c r="C448" s="289"/>
      <c r="D448" s="289"/>
      <c r="E448" s="289"/>
      <c r="F448" s="289"/>
      <c r="G448" s="289"/>
      <c r="H448" s="289"/>
      <c r="I448" s="289"/>
      <c r="J448" s="290"/>
      <c r="K448" s="295" t="s">
        <v>11</v>
      </c>
      <c r="L448" s="286" t="s">
        <v>3</v>
      </c>
      <c r="M448" s="286" t="s">
        <v>4</v>
      </c>
      <c r="N448" s="284" t="s">
        <v>5</v>
      </c>
      <c r="O448" s="286" t="s">
        <v>6</v>
      </c>
      <c r="P448" s="287" t="s">
        <v>7</v>
      </c>
      <c r="Q448" s="287" t="s">
        <v>8</v>
      </c>
      <c r="R448" s="286" t="s">
        <v>101</v>
      </c>
    </row>
    <row r="449" spans="1:20" ht="15.75" customHeight="1">
      <c r="A449" s="285"/>
      <c r="B449" s="64" t="s">
        <v>102</v>
      </c>
      <c r="C449" s="64" t="s">
        <v>103</v>
      </c>
      <c r="D449" s="64" t="s">
        <v>104</v>
      </c>
      <c r="E449" s="64" t="s">
        <v>105</v>
      </c>
      <c r="F449" s="64" t="s">
        <v>106</v>
      </c>
      <c r="G449" s="64" t="s">
        <v>107</v>
      </c>
      <c r="H449" s="64" t="s">
        <v>108</v>
      </c>
      <c r="I449" s="64" t="s">
        <v>109</v>
      </c>
      <c r="J449" s="64" t="s">
        <v>110</v>
      </c>
      <c r="K449" s="285"/>
      <c r="L449" s="285"/>
      <c r="M449" s="285"/>
      <c r="N449" s="285"/>
      <c r="O449" s="285"/>
      <c r="P449" s="285"/>
      <c r="Q449" s="285"/>
      <c r="R449" s="285"/>
      <c r="T449" s="112"/>
    </row>
    <row r="450" spans="1:20" ht="15.75" customHeight="1">
      <c r="A450" s="64">
        <v>1301</v>
      </c>
      <c r="B450" s="65">
        <v>11</v>
      </c>
      <c r="C450" s="87"/>
      <c r="D450" s="87"/>
      <c r="E450" s="87"/>
      <c r="F450" s="87"/>
      <c r="G450" s="87"/>
      <c r="H450" s="87"/>
      <c r="I450" s="87"/>
      <c r="J450" s="87"/>
      <c r="K450" s="88"/>
      <c r="L450" s="67"/>
      <c r="M450" s="49"/>
      <c r="N450" s="68"/>
      <c r="O450" s="107"/>
      <c r="P450" s="70">
        <f>B450</f>
        <v>11</v>
      </c>
      <c r="Q450" s="108"/>
      <c r="R450" s="107"/>
      <c r="T450" s="112"/>
    </row>
    <row r="451" spans="1:20" ht="15.75" customHeight="1">
      <c r="A451" s="64">
        <v>1302</v>
      </c>
      <c r="B451" s="87"/>
      <c r="C451" s="87">
        <v>7</v>
      </c>
      <c r="D451" s="87"/>
      <c r="E451" s="87"/>
      <c r="F451" s="87"/>
      <c r="G451" s="87"/>
      <c r="H451" s="87"/>
      <c r="I451" s="87"/>
      <c r="J451" s="87"/>
      <c r="K451" s="88"/>
      <c r="L451" s="72"/>
      <c r="M451" s="3"/>
      <c r="N451" s="73"/>
      <c r="O451" s="74">
        <f>IF(C451=0,"",C451/B450)</f>
        <v>0.63636363636363635</v>
      </c>
      <c r="P451" s="75">
        <v>8</v>
      </c>
      <c r="Q451" s="76">
        <f t="shared" ref="Q451:Q458" si="78">IF(P451=0,"",P451/P450)</f>
        <v>0.72727272727272729</v>
      </c>
      <c r="R451" s="76">
        <f t="shared" ref="R451:R458" si="79">IF(P451=0,"",100%-Q451)</f>
        <v>0.27272727272727271</v>
      </c>
      <c r="T451" s="112"/>
    </row>
    <row r="452" spans="1:20" ht="15.75" customHeight="1">
      <c r="A452" s="64">
        <v>1401</v>
      </c>
      <c r="B452" s="87"/>
      <c r="C452" s="87"/>
      <c r="D452" s="87">
        <v>6</v>
      </c>
      <c r="E452" s="87"/>
      <c r="F452" s="87"/>
      <c r="G452" s="87"/>
      <c r="H452" s="87"/>
      <c r="I452" s="87"/>
      <c r="J452" s="87"/>
      <c r="K452" s="88"/>
      <c r="L452" s="72"/>
      <c r="M452" s="3"/>
      <c r="N452" s="73"/>
      <c r="O452" s="74">
        <f>IF(D452=0,"",D452/C451)</f>
        <v>0.8571428571428571</v>
      </c>
      <c r="P452" s="75">
        <v>7</v>
      </c>
      <c r="Q452" s="76">
        <f t="shared" si="78"/>
        <v>0.875</v>
      </c>
      <c r="R452" s="76">
        <f t="shared" si="79"/>
        <v>0.125</v>
      </c>
      <c r="T452" s="77">
        <f>P452/P450</f>
        <v>0.63636363636363635</v>
      </c>
    </row>
    <row r="453" spans="1:20" ht="15.75" customHeight="1">
      <c r="A453" s="64">
        <v>1402</v>
      </c>
      <c r="B453" s="87"/>
      <c r="C453" s="87"/>
      <c r="D453" s="87"/>
      <c r="E453" s="87">
        <v>2</v>
      </c>
      <c r="F453" s="87"/>
      <c r="G453" s="87"/>
      <c r="H453" s="87"/>
      <c r="I453" s="87"/>
      <c r="J453" s="87"/>
      <c r="K453" s="88"/>
      <c r="L453" s="72"/>
      <c r="M453" s="3"/>
      <c r="N453" s="73"/>
      <c r="O453" s="74">
        <f>IF(E453=0,"",E453/D452)</f>
        <v>0.33333333333333331</v>
      </c>
      <c r="P453" s="75">
        <v>4</v>
      </c>
      <c r="Q453" s="76">
        <f t="shared" si="78"/>
        <v>0.5714285714285714</v>
      </c>
      <c r="R453" s="76">
        <f t="shared" si="79"/>
        <v>0.4285714285714286</v>
      </c>
      <c r="T453" s="112"/>
    </row>
    <row r="454" spans="1:20" ht="15.75" customHeight="1">
      <c r="A454" s="64">
        <v>1501</v>
      </c>
      <c r="B454" s="87"/>
      <c r="C454" s="87"/>
      <c r="D454" s="87"/>
      <c r="E454" s="87"/>
      <c r="F454" s="87">
        <v>2</v>
      </c>
      <c r="G454" s="87"/>
      <c r="H454" s="87"/>
      <c r="I454" s="87"/>
      <c r="J454" s="87"/>
      <c r="K454" s="88"/>
      <c r="L454" s="72"/>
      <c r="M454" s="3"/>
      <c r="N454" s="73"/>
      <c r="O454" s="74">
        <f>IF(F454=0,"",F454/E453)</f>
        <v>1</v>
      </c>
      <c r="P454" s="75">
        <v>4</v>
      </c>
      <c r="Q454" s="76">
        <f t="shared" si="78"/>
        <v>1</v>
      </c>
      <c r="R454" s="76">
        <f t="shared" si="79"/>
        <v>0</v>
      </c>
      <c r="T454" s="112"/>
    </row>
    <row r="455" spans="1:20" ht="15.75" customHeight="1">
      <c r="A455" s="64">
        <v>1502</v>
      </c>
      <c r="B455" s="87"/>
      <c r="C455" s="87"/>
      <c r="D455" s="87"/>
      <c r="E455" s="87"/>
      <c r="F455" s="87"/>
      <c r="G455" s="87">
        <v>1</v>
      </c>
      <c r="H455" s="87"/>
      <c r="I455" s="87"/>
      <c r="J455" s="87"/>
      <c r="K455" s="88"/>
      <c r="L455" s="72"/>
      <c r="M455" s="3"/>
      <c r="N455" s="73"/>
      <c r="O455" s="74">
        <f>IF(G455=0,"",G455/F454)</f>
        <v>0.5</v>
      </c>
      <c r="P455" s="75">
        <v>4</v>
      </c>
      <c r="Q455" s="76">
        <f t="shared" si="78"/>
        <v>1</v>
      </c>
      <c r="R455" s="76">
        <f t="shared" si="79"/>
        <v>0</v>
      </c>
      <c r="T455" s="112"/>
    </row>
    <row r="456" spans="1:20" ht="15.75" customHeight="1">
      <c r="A456" s="64">
        <v>1601</v>
      </c>
      <c r="B456" s="87"/>
      <c r="C456" s="87"/>
      <c r="D456" s="87"/>
      <c r="E456" s="87"/>
      <c r="F456" s="87"/>
      <c r="G456" s="87"/>
      <c r="H456" s="87">
        <v>1</v>
      </c>
      <c r="I456" s="87"/>
      <c r="J456" s="87"/>
      <c r="K456" s="88"/>
      <c r="L456" s="72"/>
      <c r="M456" s="3"/>
      <c r="N456" s="73"/>
      <c r="O456" s="74">
        <f>IF(H456=0,"",H456/G455)</f>
        <v>1</v>
      </c>
      <c r="P456" s="75">
        <v>4</v>
      </c>
      <c r="Q456" s="76">
        <f t="shared" si="78"/>
        <v>1</v>
      </c>
      <c r="R456" s="76">
        <f t="shared" si="79"/>
        <v>0</v>
      </c>
      <c r="T456" s="112"/>
    </row>
    <row r="457" spans="1:20" ht="15.75" customHeight="1">
      <c r="A457" s="64">
        <v>1602</v>
      </c>
      <c r="B457" s="87"/>
      <c r="C457" s="87"/>
      <c r="D457" s="87"/>
      <c r="E457" s="87"/>
      <c r="F457" s="87"/>
      <c r="G457" s="87"/>
      <c r="H457" s="87"/>
      <c r="I457" s="87">
        <v>1</v>
      </c>
      <c r="J457" s="87"/>
      <c r="K457" s="88"/>
      <c r="L457" s="72"/>
      <c r="M457" s="3"/>
      <c r="N457" s="73"/>
      <c r="O457" s="74">
        <f>IF(I457=0,"",I457/H456)</f>
        <v>1</v>
      </c>
      <c r="P457" s="75">
        <v>4</v>
      </c>
      <c r="Q457" s="76">
        <f t="shared" si="78"/>
        <v>1</v>
      </c>
      <c r="R457" s="76">
        <f t="shared" si="79"/>
        <v>0</v>
      </c>
      <c r="T457" s="112"/>
    </row>
    <row r="458" spans="1:20" ht="15.75" customHeight="1">
      <c r="A458" s="64">
        <v>1701</v>
      </c>
      <c r="B458" s="87"/>
      <c r="C458" s="87"/>
      <c r="D458" s="87"/>
      <c r="E458" s="87"/>
      <c r="F458" s="87"/>
      <c r="G458" s="87"/>
      <c r="H458" s="87"/>
      <c r="I458" s="87"/>
      <c r="J458" s="87">
        <v>1</v>
      </c>
      <c r="K458" s="88">
        <v>1</v>
      </c>
      <c r="L458" s="72"/>
      <c r="M458" s="3"/>
      <c r="N458" s="73"/>
      <c r="O458" s="78">
        <f>IF(J458=0,"",J458/I457)</f>
        <v>1</v>
      </c>
      <c r="P458" s="75">
        <v>3</v>
      </c>
      <c r="Q458" s="79">
        <f t="shared" si="78"/>
        <v>0.75</v>
      </c>
      <c r="R458" s="79">
        <f t="shared" si="79"/>
        <v>0.25</v>
      </c>
      <c r="T458" s="112"/>
    </row>
    <row r="459" spans="1:20" ht="15.75" customHeight="1">
      <c r="A459" s="64">
        <v>1702</v>
      </c>
      <c r="B459" s="87"/>
      <c r="C459" s="87"/>
      <c r="D459" s="87"/>
      <c r="E459" s="87"/>
      <c r="F459" s="87"/>
      <c r="G459" s="87"/>
      <c r="H459" s="87"/>
      <c r="I459" s="87"/>
      <c r="J459" s="87">
        <v>2</v>
      </c>
      <c r="K459" s="88"/>
      <c r="L459" s="72"/>
      <c r="M459" s="3"/>
      <c r="N459" s="30"/>
      <c r="O459" s="124"/>
      <c r="P459" s="81">
        <v>2</v>
      </c>
      <c r="Q459" s="125"/>
      <c r="R459" s="92"/>
      <c r="T459" s="112"/>
    </row>
    <row r="460" spans="1:20" ht="15.75" customHeight="1">
      <c r="A460" s="64">
        <v>1801</v>
      </c>
      <c r="B460" s="87"/>
      <c r="C460" s="87"/>
      <c r="D460" s="87"/>
      <c r="E460" s="87"/>
      <c r="F460" s="87"/>
      <c r="G460" s="87"/>
      <c r="H460" s="87"/>
      <c r="I460" s="87"/>
      <c r="J460" s="87">
        <v>2</v>
      </c>
      <c r="K460" s="88">
        <v>2</v>
      </c>
      <c r="L460" s="72"/>
      <c r="M460" s="3"/>
      <c r="N460" s="30"/>
      <c r="O460" s="84"/>
      <c r="P460" s="85">
        <v>2</v>
      </c>
      <c r="Q460" s="86"/>
      <c r="R460" s="84"/>
      <c r="T460" s="112"/>
    </row>
    <row r="461" spans="1:20" ht="15.75" customHeight="1">
      <c r="A461" s="64">
        <v>1802</v>
      </c>
      <c r="B461" s="87"/>
      <c r="C461" s="87"/>
      <c r="D461" s="87"/>
      <c r="E461" s="87"/>
      <c r="F461" s="87"/>
      <c r="G461" s="87"/>
      <c r="H461" s="87"/>
      <c r="I461" s="87"/>
      <c r="J461" s="87"/>
      <c r="K461" s="88"/>
      <c r="L461" s="72"/>
      <c r="M461" s="3"/>
      <c r="N461" s="30"/>
      <c r="O461" s="84"/>
      <c r="P461" s="85"/>
      <c r="Q461" s="86"/>
      <c r="R461" s="84"/>
      <c r="T461" s="112"/>
    </row>
    <row r="462" spans="1:20" ht="15.75" customHeight="1">
      <c r="A462" s="64">
        <v>1901</v>
      </c>
      <c r="B462" s="87"/>
      <c r="C462" s="87"/>
      <c r="D462" s="87"/>
      <c r="E462" s="87"/>
      <c r="F462" s="87"/>
      <c r="G462" s="87"/>
      <c r="H462" s="87"/>
      <c r="I462" s="87"/>
      <c r="J462" s="87"/>
      <c r="K462" s="88"/>
      <c r="L462" s="72"/>
      <c r="M462" s="3"/>
      <c r="N462" s="30"/>
      <c r="O462" s="84"/>
      <c r="P462" s="85"/>
      <c r="Q462" s="86"/>
      <c r="R462" s="84"/>
      <c r="T462" s="112"/>
    </row>
    <row r="463" spans="1:20" ht="15.75" customHeight="1">
      <c r="A463" s="64">
        <v>1902</v>
      </c>
      <c r="B463" s="87"/>
      <c r="C463" s="87"/>
      <c r="D463" s="87"/>
      <c r="E463" s="87"/>
      <c r="F463" s="87"/>
      <c r="G463" s="87"/>
      <c r="H463" s="87"/>
      <c r="I463" s="87"/>
      <c r="J463" s="87"/>
      <c r="K463" s="88"/>
      <c r="L463" s="72"/>
      <c r="M463" s="3"/>
      <c r="N463" s="30"/>
      <c r="O463" s="3"/>
      <c r="P463" s="30"/>
      <c r="Q463" s="23"/>
      <c r="R463" s="84"/>
      <c r="T463" s="112"/>
    </row>
    <row r="464" spans="1:20" ht="15.75" customHeight="1">
      <c r="A464" s="64">
        <v>2001</v>
      </c>
      <c r="B464" s="87"/>
      <c r="C464" s="87"/>
      <c r="D464" s="87"/>
      <c r="E464" s="87"/>
      <c r="F464" s="87"/>
      <c r="G464" s="87"/>
      <c r="H464" s="87"/>
      <c r="I464" s="87"/>
      <c r="J464" s="87"/>
      <c r="K464" s="88"/>
      <c r="L464" s="72"/>
      <c r="M464" s="3"/>
      <c r="N464" s="30"/>
      <c r="O464" s="89" t="s">
        <v>83</v>
      </c>
      <c r="P464" s="90">
        <v>2</v>
      </c>
      <c r="Q464" s="120">
        <f>K467</f>
        <v>3</v>
      </c>
      <c r="R464" s="92" t="s">
        <v>11</v>
      </c>
      <c r="T464" s="112"/>
    </row>
    <row r="465" spans="1:20" ht="15.75" customHeight="1">
      <c r="A465" s="64">
        <v>2002</v>
      </c>
      <c r="B465" s="87"/>
      <c r="C465" s="87"/>
      <c r="D465" s="87"/>
      <c r="E465" s="87"/>
      <c r="F465" s="87"/>
      <c r="G465" s="87"/>
      <c r="H465" s="87"/>
      <c r="I465" s="87"/>
      <c r="J465" s="87"/>
      <c r="K465" s="88"/>
      <c r="L465" s="72"/>
      <c r="M465" s="3"/>
      <c r="N465" s="30"/>
      <c r="O465" s="93" t="s">
        <v>85</v>
      </c>
      <c r="P465" s="94">
        <f>IF(P464/B450=0,"",P464/B450)</f>
        <v>0.18181818181818182</v>
      </c>
      <c r="Q465" s="121">
        <f>IF(P464/Q464=0,"",P464/Q464)</f>
        <v>0.66666666666666663</v>
      </c>
      <c r="R465" s="96" t="s">
        <v>86</v>
      </c>
      <c r="T465" s="112"/>
    </row>
    <row r="466" spans="1:20" ht="15.75" customHeight="1">
      <c r="A466" s="64">
        <v>2101</v>
      </c>
      <c r="B466" s="87"/>
      <c r="C466" s="87"/>
      <c r="D466" s="87"/>
      <c r="E466" s="87"/>
      <c r="F466" s="87"/>
      <c r="G466" s="87"/>
      <c r="H466" s="87"/>
      <c r="I466" s="87"/>
      <c r="J466" s="87"/>
      <c r="K466" s="88"/>
      <c r="L466" s="97"/>
      <c r="M466" s="98"/>
      <c r="N466" s="99"/>
      <c r="O466" s="98"/>
      <c r="P466" s="99"/>
      <c r="Q466" s="99"/>
      <c r="R466" s="122"/>
      <c r="T466" s="112"/>
    </row>
    <row r="467" spans="1:20" ht="18" customHeight="1">
      <c r="A467" s="29"/>
      <c r="B467" s="30"/>
      <c r="C467" s="30"/>
      <c r="D467" s="288" t="s">
        <v>111</v>
      </c>
      <c r="E467" s="289"/>
      <c r="F467" s="289"/>
      <c r="G467" s="289"/>
      <c r="H467" s="289"/>
      <c r="I467" s="289"/>
      <c r="J467" s="290"/>
      <c r="K467" s="101">
        <f>SUM(K450:K463)</f>
        <v>3</v>
      </c>
      <c r="L467" s="102">
        <f>IF(SUM(K457:K458)=0,"",SUM(K457:K458)/B450)</f>
        <v>9.0909090909090912E-2</v>
      </c>
      <c r="M467" s="102">
        <f>IF(K467=0,"",K467/B450)</f>
        <v>0.27272727272727271</v>
      </c>
      <c r="N467" s="102">
        <f>IF(K458=0,"",M467-L467)</f>
        <v>0.1818181818181818</v>
      </c>
      <c r="O467" s="3"/>
      <c r="P467" s="30"/>
      <c r="Q467" s="23"/>
      <c r="R467" s="3"/>
      <c r="T467" s="112"/>
    </row>
    <row r="468" spans="1:20" ht="12.75" customHeight="1">
      <c r="L468" s="3"/>
      <c r="M468" s="3"/>
      <c r="O468" s="3"/>
    </row>
    <row r="469" spans="1:20" ht="12.75" customHeight="1">
      <c r="L469" s="3"/>
      <c r="M469" s="3"/>
      <c r="O469" s="3"/>
    </row>
    <row r="470" spans="1:20" ht="26.25" customHeight="1">
      <c r="A470" s="309" t="s">
        <v>99</v>
      </c>
      <c r="B470" s="292"/>
      <c r="C470" s="292"/>
      <c r="D470" s="292"/>
      <c r="E470" s="292"/>
      <c r="F470" s="292"/>
      <c r="G470" s="292"/>
      <c r="H470" s="298" t="s">
        <v>88</v>
      </c>
      <c r="I470" s="292"/>
      <c r="J470" s="292"/>
      <c r="K470" s="30"/>
      <c r="L470" s="3"/>
      <c r="M470" s="3"/>
      <c r="N470" s="30"/>
      <c r="O470" s="3"/>
      <c r="P470" s="30"/>
      <c r="Q470" s="30"/>
      <c r="R470" s="30"/>
    </row>
    <row r="471" spans="1:20" ht="20.25" customHeight="1">
      <c r="A471" s="293" t="s">
        <v>10</v>
      </c>
      <c r="B471" s="294" t="s">
        <v>100</v>
      </c>
      <c r="C471" s="289"/>
      <c r="D471" s="289"/>
      <c r="E471" s="289"/>
      <c r="F471" s="289"/>
      <c r="G471" s="289"/>
      <c r="H471" s="289"/>
      <c r="I471" s="289"/>
      <c r="J471" s="290"/>
      <c r="K471" s="295" t="s">
        <v>11</v>
      </c>
      <c r="L471" s="286" t="s">
        <v>3</v>
      </c>
      <c r="M471" s="286" t="s">
        <v>4</v>
      </c>
      <c r="N471" s="284" t="s">
        <v>5</v>
      </c>
      <c r="O471" s="286" t="s">
        <v>6</v>
      </c>
      <c r="P471" s="287" t="s">
        <v>7</v>
      </c>
      <c r="Q471" s="287" t="s">
        <v>8</v>
      </c>
      <c r="R471" s="286" t="s">
        <v>101</v>
      </c>
    </row>
    <row r="472" spans="1:20" ht="15.75" customHeight="1">
      <c r="A472" s="285"/>
      <c r="B472" s="64" t="s">
        <v>102</v>
      </c>
      <c r="C472" s="64" t="s">
        <v>103</v>
      </c>
      <c r="D472" s="64" t="s">
        <v>104</v>
      </c>
      <c r="E472" s="64" t="s">
        <v>105</v>
      </c>
      <c r="F472" s="64" t="s">
        <v>106</v>
      </c>
      <c r="G472" s="64" t="s">
        <v>107</v>
      </c>
      <c r="H472" s="64" t="s">
        <v>108</v>
      </c>
      <c r="I472" s="64" t="s">
        <v>109</v>
      </c>
      <c r="J472" s="64" t="s">
        <v>110</v>
      </c>
      <c r="K472" s="285"/>
      <c r="L472" s="285"/>
      <c r="M472" s="285"/>
      <c r="N472" s="285"/>
      <c r="O472" s="285"/>
      <c r="P472" s="285"/>
      <c r="Q472" s="285"/>
      <c r="R472" s="285"/>
      <c r="T472" s="112"/>
    </row>
    <row r="473" spans="1:20" ht="15.75" customHeight="1">
      <c r="A473" s="64">
        <v>1302</v>
      </c>
      <c r="B473" s="65">
        <v>17</v>
      </c>
      <c r="C473" s="87"/>
      <c r="D473" s="87"/>
      <c r="E473" s="87"/>
      <c r="F473" s="87"/>
      <c r="G473" s="87"/>
      <c r="H473" s="87"/>
      <c r="I473" s="87"/>
      <c r="J473" s="87"/>
      <c r="K473" s="88"/>
      <c r="L473" s="67"/>
      <c r="M473" s="49"/>
      <c r="N473" s="68"/>
      <c r="O473" s="107"/>
      <c r="P473" s="70">
        <f>B473</f>
        <v>17</v>
      </c>
      <c r="Q473" s="108"/>
      <c r="R473" s="107"/>
      <c r="T473" s="112"/>
    </row>
    <row r="474" spans="1:20" ht="15.75" customHeight="1">
      <c r="A474" s="64">
        <v>1401</v>
      </c>
      <c r="B474" s="87"/>
      <c r="C474" s="87">
        <v>10</v>
      </c>
      <c r="D474" s="87"/>
      <c r="E474" s="87"/>
      <c r="F474" s="87"/>
      <c r="G474" s="87"/>
      <c r="H474" s="87"/>
      <c r="I474" s="87"/>
      <c r="J474" s="87"/>
      <c r="K474" s="88"/>
      <c r="L474" s="72"/>
      <c r="M474" s="3"/>
      <c r="N474" s="73"/>
      <c r="O474" s="74">
        <f>IF(C474=0,"",C474/B473)</f>
        <v>0.58823529411764708</v>
      </c>
      <c r="P474" s="75">
        <v>10</v>
      </c>
      <c r="Q474" s="76">
        <f t="shared" ref="Q474:Q481" si="80">IF(P474=0,"",P474/P473)</f>
        <v>0.58823529411764708</v>
      </c>
      <c r="R474" s="76">
        <f t="shared" ref="R474:R481" si="81">IF(P474=0,"",100%-Q474)</f>
        <v>0.41176470588235292</v>
      </c>
      <c r="T474" s="112"/>
    </row>
    <row r="475" spans="1:20" ht="15.75" customHeight="1">
      <c r="A475" s="64">
        <v>1402</v>
      </c>
      <c r="B475" s="87"/>
      <c r="C475" s="87"/>
      <c r="D475" s="87">
        <v>9</v>
      </c>
      <c r="E475" s="87"/>
      <c r="F475" s="87"/>
      <c r="G475" s="87"/>
      <c r="H475" s="87"/>
      <c r="I475" s="87"/>
      <c r="J475" s="87"/>
      <c r="K475" s="88"/>
      <c r="L475" s="72"/>
      <c r="M475" s="3"/>
      <c r="N475" s="73"/>
      <c r="O475" s="74">
        <f>IF(D475=0,"",D475/C474)</f>
        <v>0.9</v>
      </c>
      <c r="P475" s="75">
        <v>10</v>
      </c>
      <c r="Q475" s="76">
        <f t="shared" si="80"/>
        <v>1</v>
      </c>
      <c r="R475" s="76">
        <f t="shared" si="81"/>
        <v>0</v>
      </c>
      <c r="T475" s="77">
        <f>P475/P473</f>
        <v>0.58823529411764708</v>
      </c>
    </row>
    <row r="476" spans="1:20" ht="15.75" customHeight="1">
      <c r="A476" s="64">
        <v>1501</v>
      </c>
      <c r="B476" s="87"/>
      <c r="C476" s="87"/>
      <c r="D476" s="87"/>
      <c r="E476" s="87">
        <v>7</v>
      </c>
      <c r="F476" s="87"/>
      <c r="G476" s="87"/>
      <c r="H476" s="87"/>
      <c r="I476" s="87"/>
      <c r="J476" s="87"/>
      <c r="K476" s="88"/>
      <c r="L476" s="72"/>
      <c r="M476" s="3"/>
      <c r="N476" s="73"/>
      <c r="O476" s="74">
        <f>IF(E476=0,"",E476/D475)</f>
        <v>0.77777777777777779</v>
      </c>
      <c r="P476" s="75">
        <v>8</v>
      </c>
      <c r="Q476" s="76">
        <f t="shared" si="80"/>
        <v>0.8</v>
      </c>
      <c r="R476" s="76">
        <f t="shared" si="81"/>
        <v>0.19999999999999996</v>
      </c>
      <c r="T476" s="112"/>
    </row>
    <row r="477" spans="1:20" ht="15.75" customHeight="1">
      <c r="A477" s="64">
        <v>1502</v>
      </c>
      <c r="B477" s="87"/>
      <c r="C477" s="87"/>
      <c r="D477" s="87"/>
      <c r="E477" s="87"/>
      <c r="F477" s="87">
        <v>6</v>
      </c>
      <c r="G477" s="87"/>
      <c r="H477" s="87"/>
      <c r="I477" s="87"/>
      <c r="J477" s="87"/>
      <c r="K477" s="88"/>
      <c r="L477" s="72"/>
      <c r="M477" s="3"/>
      <c r="N477" s="73"/>
      <c r="O477" s="74">
        <f>IF(F477=0,"",F477/E476)</f>
        <v>0.8571428571428571</v>
      </c>
      <c r="P477" s="75">
        <v>8</v>
      </c>
      <c r="Q477" s="76">
        <f t="shared" si="80"/>
        <v>1</v>
      </c>
      <c r="R477" s="76">
        <f t="shared" si="81"/>
        <v>0</v>
      </c>
      <c r="T477" s="112"/>
    </row>
    <row r="478" spans="1:20" ht="15.75" customHeight="1">
      <c r="A478" s="64">
        <v>1601</v>
      </c>
      <c r="B478" s="87"/>
      <c r="C478" s="87"/>
      <c r="D478" s="87"/>
      <c r="E478" s="87"/>
      <c r="F478" s="87"/>
      <c r="G478" s="87">
        <v>6</v>
      </c>
      <c r="H478" s="87"/>
      <c r="I478" s="87"/>
      <c r="J478" s="87"/>
      <c r="K478" s="88"/>
      <c r="L478" s="72"/>
      <c r="M478" s="3"/>
      <c r="N478" s="73"/>
      <c r="O478" s="74">
        <f>IF(G478=0,"",G478/F477)</f>
        <v>1</v>
      </c>
      <c r="P478" s="75">
        <v>8</v>
      </c>
      <c r="Q478" s="76">
        <f t="shared" si="80"/>
        <v>1</v>
      </c>
      <c r="R478" s="76">
        <f t="shared" si="81"/>
        <v>0</v>
      </c>
      <c r="T478" s="112"/>
    </row>
    <row r="479" spans="1:20" ht="15.75" customHeight="1">
      <c r="A479" s="64">
        <v>1602</v>
      </c>
      <c r="B479" s="87"/>
      <c r="C479" s="87"/>
      <c r="D479" s="87"/>
      <c r="E479" s="87"/>
      <c r="F479" s="87"/>
      <c r="G479" s="87"/>
      <c r="H479" s="87">
        <v>5</v>
      </c>
      <c r="I479" s="87"/>
      <c r="J479" s="87"/>
      <c r="K479" s="88"/>
      <c r="L479" s="72"/>
      <c r="M479" s="3"/>
      <c r="N479" s="73"/>
      <c r="O479" s="74">
        <f>IF(H479=0,"",H479/G478)</f>
        <v>0.83333333333333337</v>
      </c>
      <c r="P479" s="75">
        <v>8</v>
      </c>
      <c r="Q479" s="76">
        <f t="shared" si="80"/>
        <v>1</v>
      </c>
      <c r="R479" s="76">
        <f t="shared" si="81"/>
        <v>0</v>
      </c>
      <c r="T479" s="112"/>
    </row>
    <row r="480" spans="1:20" ht="15.75" customHeight="1">
      <c r="A480" s="64">
        <v>1701</v>
      </c>
      <c r="B480" s="87"/>
      <c r="C480" s="87"/>
      <c r="D480" s="87"/>
      <c r="E480" s="87"/>
      <c r="F480" s="87"/>
      <c r="G480" s="87"/>
      <c r="H480" s="87"/>
      <c r="I480" s="87">
        <v>5</v>
      </c>
      <c r="J480" s="87"/>
      <c r="K480" s="88"/>
      <c r="L480" s="72"/>
      <c r="M480" s="3"/>
      <c r="N480" s="73"/>
      <c r="O480" s="74">
        <f>IF(I480=0,"",I480/H479)</f>
        <v>1</v>
      </c>
      <c r="P480" s="75">
        <v>8</v>
      </c>
      <c r="Q480" s="76">
        <f t="shared" si="80"/>
        <v>1</v>
      </c>
      <c r="R480" s="76">
        <f t="shared" si="81"/>
        <v>0</v>
      </c>
      <c r="T480" s="112"/>
    </row>
    <row r="481" spans="1:20" ht="15.75" customHeight="1">
      <c r="A481" s="64">
        <v>1702</v>
      </c>
      <c r="B481" s="87"/>
      <c r="C481" s="87"/>
      <c r="D481" s="87"/>
      <c r="E481" s="87"/>
      <c r="F481" s="87"/>
      <c r="G481" s="87"/>
      <c r="H481" s="87"/>
      <c r="I481" s="87"/>
      <c r="J481" s="87">
        <v>4</v>
      </c>
      <c r="K481" s="88">
        <v>2</v>
      </c>
      <c r="L481" s="72"/>
      <c r="M481" s="3"/>
      <c r="N481" s="73"/>
      <c r="O481" s="78">
        <f>IF(J481=0,"",J481/I480)</f>
        <v>0.8</v>
      </c>
      <c r="P481" s="75">
        <v>8</v>
      </c>
      <c r="Q481" s="79">
        <f t="shared" si="80"/>
        <v>1</v>
      </c>
      <c r="R481" s="79">
        <f t="shared" si="81"/>
        <v>0</v>
      </c>
      <c r="T481" s="112"/>
    </row>
    <row r="482" spans="1:20" ht="15.75" customHeight="1">
      <c r="A482" s="64">
        <v>1801</v>
      </c>
      <c r="B482" s="87"/>
      <c r="C482" s="87"/>
      <c r="D482" s="87"/>
      <c r="E482" s="87"/>
      <c r="F482" s="87"/>
      <c r="G482" s="87"/>
      <c r="H482" s="87"/>
      <c r="I482" s="87"/>
      <c r="J482" s="87">
        <v>6</v>
      </c>
      <c r="K482" s="88">
        <v>3</v>
      </c>
      <c r="L482" s="72"/>
      <c r="M482" s="3"/>
      <c r="N482" s="30"/>
      <c r="O482" s="124"/>
      <c r="P482" s="75">
        <v>8</v>
      </c>
      <c r="Q482" s="125"/>
      <c r="R482" s="92"/>
      <c r="T482" s="112"/>
    </row>
    <row r="483" spans="1:20" ht="15.75" customHeight="1">
      <c r="A483" s="64">
        <v>1802</v>
      </c>
      <c r="B483" s="87"/>
      <c r="C483" s="87"/>
      <c r="D483" s="87"/>
      <c r="E483" s="87"/>
      <c r="F483" s="87"/>
      <c r="G483" s="87"/>
      <c r="H483" s="87"/>
      <c r="I483" s="87"/>
      <c r="J483" s="87">
        <v>2</v>
      </c>
      <c r="K483" s="88"/>
      <c r="L483" s="72"/>
      <c r="M483" s="3"/>
      <c r="N483" s="30"/>
      <c r="O483" s="84"/>
      <c r="P483" s="85">
        <v>4</v>
      </c>
      <c r="Q483" s="86"/>
      <c r="R483" s="84"/>
      <c r="T483" s="112"/>
    </row>
    <row r="484" spans="1:20" ht="15.75" customHeight="1">
      <c r="A484" s="64">
        <v>1901</v>
      </c>
      <c r="B484" s="87"/>
      <c r="C484" s="87"/>
      <c r="D484" s="87"/>
      <c r="E484" s="87"/>
      <c r="F484" s="87"/>
      <c r="G484" s="87"/>
      <c r="H484" s="87"/>
      <c r="I484" s="87"/>
      <c r="J484" s="87">
        <v>2</v>
      </c>
      <c r="K484" s="88">
        <v>1</v>
      </c>
      <c r="L484" s="72"/>
      <c r="M484" s="3"/>
      <c r="N484" s="30"/>
      <c r="O484" s="84"/>
      <c r="P484" s="85">
        <v>2</v>
      </c>
      <c r="Q484" s="86"/>
      <c r="R484" s="84"/>
      <c r="T484" s="112"/>
    </row>
    <row r="485" spans="1:20" ht="15.75" customHeight="1">
      <c r="A485" s="64">
        <v>1902</v>
      </c>
      <c r="B485" s="87"/>
      <c r="C485" s="87"/>
      <c r="D485" s="87"/>
      <c r="E485" s="87"/>
      <c r="F485" s="87"/>
      <c r="G485" s="87"/>
      <c r="H485" s="87"/>
      <c r="I485" s="87"/>
      <c r="J485" s="87">
        <v>1</v>
      </c>
      <c r="K485" s="88"/>
      <c r="L485" s="72"/>
      <c r="M485" s="3"/>
      <c r="N485" s="30"/>
      <c r="O485" s="84"/>
      <c r="P485" s="85">
        <v>1</v>
      </c>
      <c r="Q485" s="86"/>
      <c r="R485" s="84"/>
      <c r="T485" s="112"/>
    </row>
    <row r="486" spans="1:20" ht="15.75" customHeight="1">
      <c r="A486" s="64">
        <v>2001</v>
      </c>
      <c r="B486" s="87"/>
      <c r="C486" s="87"/>
      <c r="D486" s="87"/>
      <c r="E486" s="87"/>
      <c r="F486" s="87"/>
      <c r="G486" s="87"/>
      <c r="H486" s="87"/>
      <c r="I486" s="87"/>
      <c r="J486" s="87">
        <v>1</v>
      </c>
      <c r="K486" s="88"/>
      <c r="L486" s="72"/>
      <c r="M486" s="3"/>
      <c r="N486" s="30"/>
      <c r="O486" s="3"/>
      <c r="P486" s="142">
        <v>1</v>
      </c>
      <c r="Q486" s="23"/>
      <c r="R486" s="84"/>
      <c r="T486" s="112"/>
    </row>
    <row r="487" spans="1:20" ht="15.75" customHeight="1">
      <c r="A487" s="64">
        <v>2002</v>
      </c>
      <c r="B487" s="87"/>
      <c r="C487" s="87"/>
      <c r="D487" s="87"/>
      <c r="E487" s="87"/>
      <c r="F487" s="87"/>
      <c r="G487" s="87"/>
      <c r="H487" s="87"/>
      <c r="I487" s="87"/>
      <c r="J487" s="87">
        <v>1</v>
      </c>
      <c r="K487" s="88">
        <v>1</v>
      </c>
      <c r="L487" s="72"/>
      <c r="M487" s="3"/>
      <c r="N487" s="30"/>
      <c r="O487" s="89" t="s">
        <v>83</v>
      </c>
      <c r="P487" s="90">
        <v>5</v>
      </c>
      <c r="Q487" s="120">
        <f>K490</f>
        <v>7</v>
      </c>
      <c r="R487" s="92" t="s">
        <v>11</v>
      </c>
      <c r="T487" s="112"/>
    </row>
    <row r="488" spans="1:20" ht="15.75" customHeight="1">
      <c r="A488" s="64">
        <v>2101</v>
      </c>
      <c r="B488" s="87"/>
      <c r="C488" s="87"/>
      <c r="D488" s="87"/>
      <c r="E488" s="87"/>
      <c r="F488" s="87"/>
      <c r="G488" s="87"/>
      <c r="H488" s="87"/>
      <c r="I488" s="87"/>
      <c r="J488" s="87"/>
      <c r="K488" s="88"/>
      <c r="L488" s="72"/>
      <c r="M488" s="3"/>
      <c r="N488" s="30"/>
      <c r="O488" s="93" t="s">
        <v>85</v>
      </c>
      <c r="P488" s="94">
        <f>IF(P487/B473=0,"",P487/B473)</f>
        <v>0.29411764705882354</v>
      </c>
      <c r="Q488" s="121">
        <f>IF(P487/Q487=0,"",P487/Q487)</f>
        <v>0.7142857142857143</v>
      </c>
      <c r="R488" s="96" t="s">
        <v>86</v>
      </c>
      <c r="T488" s="112"/>
    </row>
    <row r="489" spans="1:20" ht="15.75" customHeight="1">
      <c r="A489" s="64">
        <v>2102</v>
      </c>
      <c r="B489" s="87"/>
      <c r="C489" s="87"/>
      <c r="D489" s="87"/>
      <c r="E489" s="87"/>
      <c r="F489" s="87"/>
      <c r="G489" s="87"/>
      <c r="H489" s="87"/>
      <c r="I489" s="87"/>
      <c r="J489" s="87"/>
      <c r="K489" s="88"/>
      <c r="L489" s="97"/>
      <c r="M489" s="98"/>
      <c r="N489" s="99"/>
      <c r="O489" s="98"/>
      <c r="P489" s="99"/>
      <c r="Q489" s="99"/>
      <c r="R489" s="122"/>
      <c r="T489" s="112"/>
    </row>
    <row r="490" spans="1:20" ht="18" customHeight="1">
      <c r="A490" s="29"/>
      <c r="B490" s="30"/>
      <c r="C490" s="30"/>
      <c r="D490" s="288" t="s">
        <v>111</v>
      </c>
      <c r="E490" s="289"/>
      <c r="F490" s="289"/>
      <c r="G490" s="289"/>
      <c r="H490" s="289"/>
      <c r="I490" s="289"/>
      <c r="J490" s="290"/>
      <c r="K490" s="101">
        <f>SUM(K473:K488)</f>
        <v>7</v>
      </c>
      <c r="L490" s="102">
        <f>IF(K481=0,"",K481/B473)</f>
        <v>0.11764705882352941</v>
      </c>
      <c r="M490" s="102">
        <f>IF(K490=0,"",K490/B473)</f>
        <v>0.41176470588235292</v>
      </c>
      <c r="N490" s="102">
        <f>IF(K481=0,"",M490-L490)</f>
        <v>0.29411764705882348</v>
      </c>
      <c r="O490" s="3"/>
      <c r="P490" s="30"/>
      <c r="Q490" s="23"/>
      <c r="R490" s="3"/>
      <c r="T490" s="112"/>
    </row>
    <row r="491" spans="1:20" ht="12.75" customHeight="1">
      <c r="L491" s="3"/>
      <c r="M491" s="3"/>
      <c r="O491" s="3"/>
    </row>
    <row r="492" spans="1:20" ht="12.75" customHeight="1">
      <c r="L492" s="3"/>
      <c r="M492" s="3"/>
      <c r="O492" s="3"/>
    </row>
    <row r="493" spans="1:20" ht="26.25" customHeight="1">
      <c r="A493" s="309" t="s">
        <v>99</v>
      </c>
      <c r="B493" s="292"/>
      <c r="C493" s="292"/>
      <c r="D493" s="292"/>
      <c r="E493" s="292"/>
      <c r="F493" s="292"/>
      <c r="G493" s="292"/>
      <c r="H493" s="298" t="s">
        <v>91</v>
      </c>
      <c r="I493" s="292"/>
      <c r="J493" s="292"/>
      <c r="K493" s="30"/>
      <c r="L493" s="3"/>
      <c r="M493" s="3"/>
      <c r="N493" s="30"/>
      <c r="O493" s="3"/>
      <c r="P493" s="30"/>
      <c r="Q493" s="30"/>
      <c r="R493" s="30"/>
    </row>
    <row r="494" spans="1:20" ht="20.25" customHeight="1">
      <c r="A494" s="293" t="s">
        <v>10</v>
      </c>
      <c r="B494" s="294" t="s">
        <v>100</v>
      </c>
      <c r="C494" s="289"/>
      <c r="D494" s="289"/>
      <c r="E494" s="289"/>
      <c r="F494" s="289"/>
      <c r="G494" s="289"/>
      <c r="H494" s="289"/>
      <c r="I494" s="289"/>
      <c r="J494" s="290"/>
      <c r="K494" s="295" t="s">
        <v>11</v>
      </c>
      <c r="L494" s="286" t="s">
        <v>3</v>
      </c>
      <c r="M494" s="286" t="s">
        <v>4</v>
      </c>
      <c r="N494" s="284" t="s">
        <v>5</v>
      </c>
      <c r="O494" s="286" t="s">
        <v>6</v>
      </c>
      <c r="P494" s="287" t="s">
        <v>7</v>
      </c>
      <c r="Q494" s="287" t="s">
        <v>8</v>
      </c>
      <c r="R494" s="286" t="s">
        <v>101</v>
      </c>
    </row>
    <row r="495" spans="1:20" ht="15.75" customHeight="1">
      <c r="A495" s="285"/>
      <c r="B495" s="64" t="s">
        <v>102</v>
      </c>
      <c r="C495" s="64" t="s">
        <v>103</v>
      </c>
      <c r="D495" s="64" t="s">
        <v>104</v>
      </c>
      <c r="E495" s="64" t="s">
        <v>105</v>
      </c>
      <c r="F495" s="64" t="s">
        <v>106</v>
      </c>
      <c r="G495" s="64" t="s">
        <v>107</v>
      </c>
      <c r="H495" s="64" t="s">
        <v>108</v>
      </c>
      <c r="I495" s="64" t="s">
        <v>109</v>
      </c>
      <c r="J495" s="64" t="s">
        <v>110</v>
      </c>
      <c r="K495" s="285"/>
      <c r="L495" s="285"/>
      <c r="M495" s="285"/>
      <c r="N495" s="285"/>
      <c r="O495" s="285"/>
      <c r="P495" s="285"/>
      <c r="Q495" s="285"/>
      <c r="R495" s="285"/>
      <c r="T495" s="112"/>
    </row>
    <row r="496" spans="1:20" ht="15.75" customHeight="1">
      <c r="A496" s="64">
        <v>1401</v>
      </c>
      <c r="B496" s="65">
        <v>11</v>
      </c>
      <c r="C496" s="87"/>
      <c r="D496" s="87"/>
      <c r="E496" s="87"/>
      <c r="F496" s="87"/>
      <c r="G496" s="87"/>
      <c r="H496" s="87"/>
      <c r="I496" s="87"/>
      <c r="J496" s="87"/>
      <c r="K496" s="88"/>
      <c r="L496" s="67"/>
      <c r="M496" s="49"/>
      <c r="N496" s="68"/>
      <c r="O496" s="107"/>
      <c r="P496" s="70">
        <f>B496</f>
        <v>11</v>
      </c>
      <c r="Q496" s="108"/>
      <c r="R496" s="107"/>
      <c r="T496" s="112"/>
    </row>
    <row r="497" spans="1:20" ht="15.75" customHeight="1">
      <c r="A497" s="64">
        <v>1402</v>
      </c>
      <c r="B497" s="87"/>
      <c r="C497" s="87">
        <v>7</v>
      </c>
      <c r="D497" s="87"/>
      <c r="E497" s="87"/>
      <c r="F497" s="87"/>
      <c r="G497" s="87"/>
      <c r="H497" s="87"/>
      <c r="I497" s="87"/>
      <c r="J497" s="87"/>
      <c r="K497" s="88"/>
      <c r="L497" s="72"/>
      <c r="M497" s="3"/>
      <c r="N497" s="73"/>
      <c r="O497" s="74">
        <f>IF(C497=0,"",C497/B496)</f>
        <v>0.63636363636363635</v>
      </c>
      <c r="P497" s="75">
        <v>9</v>
      </c>
      <c r="Q497" s="76">
        <f t="shared" ref="Q497:Q504" si="82">IF(P497=0,"",P497/P496)</f>
        <v>0.81818181818181823</v>
      </c>
      <c r="R497" s="76">
        <f t="shared" ref="R497:R504" si="83">IF(P497=0,"",100%-Q497)</f>
        <v>0.18181818181818177</v>
      </c>
      <c r="T497" s="112"/>
    </row>
    <row r="498" spans="1:20" ht="15.75" customHeight="1">
      <c r="A498" s="64">
        <v>1501</v>
      </c>
      <c r="B498" s="87"/>
      <c r="C498" s="87"/>
      <c r="D498" s="87">
        <v>7</v>
      </c>
      <c r="E498" s="87"/>
      <c r="F498" s="87"/>
      <c r="G498" s="87"/>
      <c r="H498" s="87"/>
      <c r="I498" s="87"/>
      <c r="J498" s="87"/>
      <c r="K498" s="88"/>
      <c r="L498" s="72"/>
      <c r="M498" s="3"/>
      <c r="N498" s="73"/>
      <c r="O498" s="74">
        <f>IF(D498=0,"",D498/C497)</f>
        <v>1</v>
      </c>
      <c r="P498" s="75">
        <v>7</v>
      </c>
      <c r="Q498" s="76">
        <f t="shared" si="82"/>
        <v>0.77777777777777779</v>
      </c>
      <c r="R498" s="76">
        <f t="shared" si="83"/>
        <v>0.22222222222222221</v>
      </c>
      <c r="T498" s="77"/>
    </row>
    <row r="499" spans="1:20" ht="15.75" customHeight="1">
      <c r="A499" s="64">
        <v>1502</v>
      </c>
      <c r="B499" s="87"/>
      <c r="C499" s="87"/>
      <c r="D499" s="87"/>
      <c r="E499" s="87">
        <v>6</v>
      </c>
      <c r="F499" s="87"/>
      <c r="G499" s="87"/>
      <c r="H499" s="87"/>
      <c r="I499" s="87"/>
      <c r="J499" s="87"/>
      <c r="K499" s="88"/>
      <c r="L499" s="72"/>
      <c r="M499" s="3"/>
      <c r="N499" s="73"/>
      <c r="O499" s="74">
        <f>IF(E499=0,"",E499/D498)</f>
        <v>0.8571428571428571</v>
      </c>
      <c r="P499" s="75">
        <v>6</v>
      </c>
      <c r="Q499" s="76">
        <f t="shared" si="82"/>
        <v>0.8571428571428571</v>
      </c>
      <c r="R499" s="76">
        <f t="shared" si="83"/>
        <v>0.1428571428571429</v>
      </c>
      <c r="T499" s="77">
        <f>P498/P496</f>
        <v>0.63636363636363635</v>
      </c>
    </row>
    <row r="500" spans="1:20" ht="15.75" customHeight="1">
      <c r="A500" s="64">
        <v>1601</v>
      </c>
      <c r="B500" s="87"/>
      <c r="C500" s="87"/>
      <c r="D500" s="87"/>
      <c r="E500" s="87"/>
      <c r="F500" s="87">
        <v>6</v>
      </c>
      <c r="G500" s="87"/>
      <c r="H500" s="87"/>
      <c r="I500" s="87"/>
      <c r="J500" s="87"/>
      <c r="K500" s="88"/>
      <c r="L500" s="72"/>
      <c r="M500" s="3"/>
      <c r="N500" s="73"/>
      <c r="O500" s="74">
        <f>IF(F500=0,"",F500/E499)</f>
        <v>1</v>
      </c>
      <c r="P500" s="75">
        <v>6</v>
      </c>
      <c r="Q500" s="76">
        <f t="shared" si="82"/>
        <v>1</v>
      </c>
      <c r="R500" s="76">
        <f t="shared" si="83"/>
        <v>0</v>
      </c>
      <c r="T500" s="112"/>
    </row>
    <row r="501" spans="1:20" ht="15.75" customHeight="1">
      <c r="A501" s="64">
        <v>1602</v>
      </c>
      <c r="B501" s="87"/>
      <c r="C501" s="87"/>
      <c r="D501" s="87"/>
      <c r="E501" s="87"/>
      <c r="F501" s="87"/>
      <c r="G501" s="87">
        <v>5</v>
      </c>
      <c r="H501" s="87"/>
      <c r="I501" s="87"/>
      <c r="J501" s="87"/>
      <c r="K501" s="88"/>
      <c r="L501" s="72"/>
      <c r="M501" s="3"/>
      <c r="N501" s="73"/>
      <c r="O501" s="74">
        <f>IF(G501=0,"",G501/F500)</f>
        <v>0.83333333333333337</v>
      </c>
      <c r="P501" s="75">
        <v>6</v>
      </c>
      <c r="Q501" s="76">
        <f t="shared" si="82"/>
        <v>1</v>
      </c>
      <c r="R501" s="76">
        <f t="shared" si="83"/>
        <v>0</v>
      </c>
      <c r="T501" s="112"/>
    </row>
    <row r="502" spans="1:20" ht="15.75" customHeight="1">
      <c r="A502" s="64">
        <v>1701</v>
      </c>
      <c r="B502" s="87"/>
      <c r="C502" s="87"/>
      <c r="D502" s="87"/>
      <c r="E502" s="87"/>
      <c r="F502" s="87"/>
      <c r="G502" s="87"/>
      <c r="H502" s="87">
        <v>5</v>
      </c>
      <c r="I502" s="87"/>
      <c r="J502" s="87"/>
      <c r="K502" s="88"/>
      <c r="L502" s="72"/>
      <c r="M502" s="3"/>
      <c r="N502" s="73"/>
      <c r="O502" s="74">
        <f>IF(H502=0,"",H502/G501)</f>
        <v>1</v>
      </c>
      <c r="P502" s="75">
        <v>5</v>
      </c>
      <c r="Q502" s="76">
        <f t="shared" si="82"/>
        <v>0.83333333333333337</v>
      </c>
      <c r="R502" s="76">
        <f t="shared" si="83"/>
        <v>0.16666666666666663</v>
      </c>
      <c r="T502" s="112"/>
    </row>
    <row r="503" spans="1:20" ht="15.75" customHeight="1">
      <c r="A503" s="64">
        <v>1702</v>
      </c>
      <c r="B503" s="87"/>
      <c r="C503" s="87"/>
      <c r="D503" s="87"/>
      <c r="E503" s="87"/>
      <c r="F503" s="87"/>
      <c r="G503" s="87"/>
      <c r="H503" s="87"/>
      <c r="I503" s="87">
        <v>5</v>
      </c>
      <c r="J503" s="87"/>
      <c r="K503" s="88"/>
      <c r="L503" s="72"/>
      <c r="M503" s="3"/>
      <c r="N503" s="73"/>
      <c r="O503" s="74">
        <f>IF(I503=0,"",I503/H502)</f>
        <v>1</v>
      </c>
      <c r="P503" s="75">
        <v>5</v>
      </c>
      <c r="Q503" s="76">
        <f t="shared" si="82"/>
        <v>1</v>
      </c>
      <c r="R503" s="76">
        <f t="shared" si="83"/>
        <v>0</v>
      </c>
      <c r="T503" s="112"/>
    </row>
    <row r="504" spans="1:20" ht="15.75" customHeight="1">
      <c r="A504" s="64">
        <v>1801</v>
      </c>
      <c r="B504" s="87"/>
      <c r="C504" s="87"/>
      <c r="D504" s="87"/>
      <c r="E504" s="87"/>
      <c r="F504" s="87"/>
      <c r="G504" s="87"/>
      <c r="H504" s="87"/>
      <c r="I504" s="87"/>
      <c r="J504" s="87">
        <v>5</v>
      </c>
      <c r="K504" s="88">
        <v>1</v>
      </c>
      <c r="L504" s="72"/>
      <c r="M504" s="3"/>
      <c r="N504" s="73"/>
      <c r="O504" s="78">
        <f>IF(J504=0,"",J504/I503)</f>
        <v>1</v>
      </c>
      <c r="P504" s="75">
        <v>5</v>
      </c>
      <c r="Q504" s="79">
        <f t="shared" si="82"/>
        <v>1</v>
      </c>
      <c r="R504" s="79">
        <f t="shared" si="83"/>
        <v>0</v>
      </c>
      <c r="T504" s="112"/>
    </row>
    <row r="505" spans="1:20" ht="15.75" customHeight="1">
      <c r="A505" s="64">
        <v>1802</v>
      </c>
      <c r="B505" s="87"/>
      <c r="C505" s="87"/>
      <c r="D505" s="87"/>
      <c r="E505" s="87"/>
      <c r="F505" s="87"/>
      <c r="G505" s="87"/>
      <c r="H505" s="87"/>
      <c r="I505" s="87"/>
      <c r="J505" s="87">
        <v>5</v>
      </c>
      <c r="K505" s="88">
        <v>3</v>
      </c>
      <c r="L505" s="72"/>
      <c r="M505" s="3"/>
      <c r="N505" s="30"/>
      <c r="O505" s="124"/>
      <c r="P505" s="81">
        <v>5</v>
      </c>
      <c r="Q505" s="125"/>
      <c r="R505" s="92"/>
      <c r="T505" s="112"/>
    </row>
    <row r="506" spans="1:20" ht="15.75" customHeight="1">
      <c r="A506" s="64">
        <v>1901</v>
      </c>
      <c r="B506" s="87"/>
      <c r="C506" s="87"/>
      <c r="D506" s="87"/>
      <c r="E506" s="87"/>
      <c r="F506" s="87"/>
      <c r="G506" s="87"/>
      <c r="H506" s="87"/>
      <c r="I506" s="87"/>
      <c r="J506" s="87">
        <v>1</v>
      </c>
      <c r="K506" s="88">
        <v>1</v>
      </c>
      <c r="L506" s="72"/>
      <c r="M506" s="3"/>
      <c r="N506" s="30"/>
      <c r="O506" s="84"/>
      <c r="P506" s="85">
        <v>1</v>
      </c>
      <c r="Q506" s="86"/>
      <c r="R506" s="84"/>
      <c r="T506" s="112"/>
    </row>
    <row r="507" spans="1:20" ht="15.75" customHeight="1">
      <c r="A507" s="64">
        <v>1902</v>
      </c>
      <c r="B507" s="87"/>
      <c r="C507" s="87"/>
      <c r="D507" s="87"/>
      <c r="E507" s="87"/>
      <c r="F507" s="87"/>
      <c r="G507" s="87"/>
      <c r="H507" s="87"/>
      <c r="I507" s="87"/>
      <c r="J507" s="87"/>
      <c r="K507" s="88"/>
      <c r="L507" s="72"/>
      <c r="M507" s="3"/>
      <c r="N507" s="30"/>
      <c r="O507" s="84"/>
      <c r="P507" s="85"/>
      <c r="Q507" s="86"/>
      <c r="R507" s="84"/>
      <c r="T507" s="112"/>
    </row>
    <row r="508" spans="1:20" ht="15.75" customHeight="1">
      <c r="A508" s="64">
        <v>2001</v>
      </c>
      <c r="B508" s="87"/>
      <c r="C508" s="87"/>
      <c r="D508" s="87"/>
      <c r="E508" s="87"/>
      <c r="F508" s="87"/>
      <c r="G508" s="87"/>
      <c r="H508" s="87"/>
      <c r="I508" s="87"/>
      <c r="J508" s="87"/>
      <c r="K508" s="88"/>
      <c r="L508" s="72"/>
      <c r="M508" s="3"/>
      <c r="N508" s="30"/>
      <c r="O508" s="84"/>
      <c r="P508" s="85"/>
      <c r="Q508" s="86"/>
      <c r="R508" s="84"/>
      <c r="T508" s="112"/>
    </row>
    <row r="509" spans="1:20" ht="15.75" customHeight="1">
      <c r="A509" s="64">
        <v>2002</v>
      </c>
      <c r="B509" s="87"/>
      <c r="C509" s="87"/>
      <c r="D509" s="87"/>
      <c r="E509" s="87"/>
      <c r="F509" s="87"/>
      <c r="G509" s="87"/>
      <c r="H509" s="87"/>
      <c r="I509" s="87"/>
      <c r="J509" s="87"/>
      <c r="K509" s="88"/>
      <c r="L509" s="72"/>
      <c r="M509" s="3"/>
      <c r="N509" s="30"/>
      <c r="O509" s="3"/>
      <c r="P509" s="30"/>
      <c r="Q509" s="23"/>
      <c r="R509" s="84"/>
      <c r="T509" s="112"/>
    </row>
    <row r="510" spans="1:20" ht="15.75" customHeight="1">
      <c r="A510" s="64">
        <v>2101</v>
      </c>
      <c r="B510" s="87"/>
      <c r="C510" s="87"/>
      <c r="D510" s="87"/>
      <c r="E510" s="87"/>
      <c r="F510" s="87"/>
      <c r="G510" s="87"/>
      <c r="H510" s="87"/>
      <c r="I510" s="87"/>
      <c r="J510" s="87"/>
      <c r="K510" s="88"/>
      <c r="L510" s="72"/>
      <c r="M510" s="3"/>
      <c r="N510" s="30"/>
      <c r="O510" s="89" t="s">
        <v>83</v>
      </c>
      <c r="P510" s="90">
        <v>4</v>
      </c>
      <c r="Q510" s="120">
        <f>K513</f>
        <v>5</v>
      </c>
      <c r="R510" s="92" t="s">
        <v>11</v>
      </c>
      <c r="T510" s="112"/>
    </row>
    <row r="511" spans="1:20" ht="15.75" customHeight="1">
      <c r="A511" s="64">
        <v>2102</v>
      </c>
      <c r="B511" s="87"/>
      <c r="C511" s="87"/>
      <c r="D511" s="87"/>
      <c r="E511" s="87"/>
      <c r="F511" s="87"/>
      <c r="G511" s="87"/>
      <c r="H511" s="87"/>
      <c r="I511" s="87"/>
      <c r="J511" s="87"/>
      <c r="K511" s="88"/>
      <c r="L511" s="72"/>
      <c r="M511" s="3"/>
      <c r="N511" s="30"/>
      <c r="O511" s="93" t="s">
        <v>85</v>
      </c>
      <c r="P511" s="94">
        <f>IF(P510/B496=0,"",P510/B496)</f>
        <v>0.36363636363636365</v>
      </c>
      <c r="Q511" s="121">
        <f>IF(P510/Q510=0,"",P510/Q510)</f>
        <v>0.8</v>
      </c>
      <c r="R511" s="96" t="s">
        <v>86</v>
      </c>
      <c r="T511" s="112"/>
    </row>
    <row r="512" spans="1:20" ht="15.75" customHeight="1">
      <c r="A512" s="64">
        <v>2201</v>
      </c>
      <c r="B512" s="87"/>
      <c r="C512" s="87"/>
      <c r="D512" s="87"/>
      <c r="E512" s="87"/>
      <c r="F512" s="87"/>
      <c r="G512" s="87"/>
      <c r="H512" s="87"/>
      <c r="I512" s="87"/>
      <c r="J512" s="87"/>
      <c r="K512" s="88"/>
      <c r="L512" s="97"/>
      <c r="M512" s="98"/>
      <c r="N512" s="99"/>
      <c r="O512" s="98"/>
      <c r="P512" s="99"/>
      <c r="Q512" s="99"/>
      <c r="R512" s="122"/>
      <c r="T512" s="112"/>
    </row>
    <row r="513" spans="1:20" ht="18" customHeight="1">
      <c r="A513" s="29"/>
      <c r="B513" s="30"/>
      <c r="C513" s="30"/>
      <c r="D513" s="288" t="s">
        <v>111</v>
      </c>
      <c r="E513" s="289"/>
      <c r="F513" s="289"/>
      <c r="G513" s="289"/>
      <c r="H513" s="289"/>
      <c r="I513" s="289"/>
      <c r="J513" s="290"/>
      <c r="K513" s="101">
        <f>SUM(K496:K509)</f>
        <v>5</v>
      </c>
      <c r="L513" s="102">
        <f>IF(K504=0,"",K504/B496)</f>
        <v>9.0909090909090912E-2</v>
      </c>
      <c r="M513" s="102">
        <f>IF(K513=0,"",K513/B496)</f>
        <v>0.45454545454545453</v>
      </c>
      <c r="N513" s="102">
        <f>IF(K504=0,"",M513-L513)</f>
        <v>0.36363636363636365</v>
      </c>
      <c r="O513" s="3"/>
      <c r="P513" s="30"/>
      <c r="Q513" s="23"/>
      <c r="R513" s="3"/>
      <c r="T513" s="112"/>
    </row>
    <row r="514" spans="1:20" ht="12.75" customHeight="1">
      <c r="L514" s="3"/>
      <c r="M514" s="3"/>
      <c r="O514" s="3"/>
    </row>
    <row r="515" spans="1:20" ht="12.75" customHeight="1">
      <c r="L515" s="3"/>
      <c r="M515" s="3"/>
      <c r="O515" s="3"/>
    </row>
    <row r="516" spans="1:20" ht="12.75" customHeight="1">
      <c r="L516" s="3"/>
      <c r="M516" s="3"/>
      <c r="O516" s="3"/>
    </row>
    <row r="517" spans="1:20" ht="20.25" customHeight="1">
      <c r="L517" s="3"/>
      <c r="M517" s="3"/>
      <c r="O517" s="3"/>
    </row>
    <row r="518" spans="1:20" ht="15.75" customHeight="1">
      <c r="L518" s="3"/>
      <c r="M518" s="3"/>
      <c r="O518" s="3"/>
      <c r="T518" s="112"/>
    </row>
    <row r="519" spans="1:20" ht="14.25" customHeight="1">
      <c r="L519" s="3"/>
      <c r="M519" s="3"/>
      <c r="O519" s="3"/>
      <c r="T519" s="112"/>
    </row>
    <row r="520" spans="1:20" ht="14.25" customHeight="1">
      <c r="L520" s="3"/>
      <c r="M520" s="3"/>
      <c r="O520" s="3"/>
      <c r="T520" s="112"/>
    </row>
    <row r="521" spans="1:20" ht="15" customHeight="1">
      <c r="L521" s="3"/>
      <c r="M521" s="3"/>
      <c r="O521" s="3"/>
      <c r="T521" s="77"/>
    </row>
    <row r="522" spans="1:20" ht="14.25" customHeight="1">
      <c r="L522" s="3"/>
      <c r="M522" s="3"/>
      <c r="O522" s="3"/>
      <c r="T522" s="112"/>
    </row>
    <row r="523" spans="1:20" ht="14.25" customHeight="1">
      <c r="L523" s="3"/>
      <c r="M523" s="3"/>
      <c r="O523" s="3"/>
      <c r="T523" s="112"/>
    </row>
    <row r="524" spans="1:20" ht="14.25" customHeight="1">
      <c r="L524" s="3"/>
      <c r="M524" s="3"/>
      <c r="O524" s="3"/>
      <c r="T524" s="112"/>
    </row>
    <row r="525" spans="1:20" ht="14.25" customHeight="1">
      <c r="L525" s="3"/>
      <c r="M525" s="3"/>
      <c r="O525" s="3"/>
      <c r="T525" s="112"/>
    </row>
    <row r="526" spans="1:20" ht="14.25" customHeight="1">
      <c r="L526" s="3"/>
      <c r="M526" s="3"/>
      <c r="O526" s="3"/>
      <c r="T526" s="112"/>
    </row>
    <row r="527" spans="1:20" ht="14.25" customHeight="1">
      <c r="L527" s="3"/>
      <c r="M527" s="3"/>
      <c r="O527" s="3"/>
      <c r="T527" s="112"/>
    </row>
    <row r="528" spans="1:20" ht="14.25" customHeight="1">
      <c r="L528" s="3"/>
      <c r="M528" s="3"/>
      <c r="O528" s="3"/>
      <c r="T528" s="112"/>
    </row>
    <row r="529" spans="12:20" ht="14.25" customHeight="1">
      <c r="L529" s="3"/>
      <c r="M529" s="3"/>
      <c r="O529" s="3"/>
      <c r="T529" s="112"/>
    </row>
    <row r="530" spans="12:20" ht="14.25" customHeight="1">
      <c r="L530" s="3"/>
      <c r="M530" s="3"/>
      <c r="O530" s="3"/>
      <c r="T530" s="112"/>
    </row>
    <row r="531" spans="12:20" ht="14.25" customHeight="1">
      <c r="L531" s="3"/>
      <c r="M531" s="3"/>
      <c r="O531" s="3"/>
      <c r="T531" s="112"/>
    </row>
    <row r="532" spans="12:20" ht="14.25" customHeight="1">
      <c r="L532" s="3"/>
      <c r="M532" s="3"/>
      <c r="O532" s="3"/>
      <c r="T532" s="112"/>
    </row>
    <row r="533" spans="12:20" ht="14.25" customHeight="1">
      <c r="L533" s="3"/>
      <c r="M533" s="3"/>
      <c r="O533" s="3"/>
      <c r="T533" s="112"/>
    </row>
    <row r="534" spans="12:20" ht="14.25" customHeight="1">
      <c r="L534" s="3"/>
      <c r="M534" s="3"/>
      <c r="O534" s="3"/>
      <c r="T534" s="112"/>
    </row>
    <row r="535" spans="12:20" ht="14.25" customHeight="1">
      <c r="L535" s="3"/>
      <c r="M535" s="3"/>
      <c r="O535" s="3"/>
      <c r="T535" s="112"/>
    </row>
    <row r="536" spans="12:20" ht="18" customHeight="1">
      <c r="L536" s="3"/>
      <c r="M536" s="3"/>
      <c r="O536" s="3"/>
      <c r="T536" s="112"/>
    </row>
    <row r="537" spans="12:20" ht="12.75" customHeight="1">
      <c r="L537" s="3"/>
      <c r="M537" s="3"/>
      <c r="O537" s="3"/>
    </row>
    <row r="538" spans="12:20" ht="12.75" customHeight="1">
      <c r="L538" s="3"/>
      <c r="M538" s="3"/>
      <c r="O538" s="3"/>
    </row>
    <row r="539" spans="12:20" ht="12.75" customHeight="1">
      <c r="L539" s="3"/>
      <c r="M539" s="3"/>
      <c r="O539" s="3"/>
    </row>
    <row r="540" spans="12:20" ht="20.25" customHeight="1">
      <c r="L540" s="3"/>
      <c r="M540" s="3"/>
      <c r="O540" s="3"/>
    </row>
    <row r="541" spans="12:20" ht="15.75" customHeight="1">
      <c r="L541" s="3"/>
      <c r="M541" s="3"/>
      <c r="O541" s="3"/>
      <c r="T541" s="112"/>
    </row>
    <row r="542" spans="12:20" ht="14.25" customHeight="1">
      <c r="L542" s="3"/>
      <c r="M542" s="3"/>
      <c r="O542" s="3"/>
      <c r="T542" s="112"/>
    </row>
    <row r="543" spans="12:20" ht="14.25" customHeight="1">
      <c r="L543" s="3"/>
      <c r="M543" s="3"/>
      <c r="O543" s="3"/>
      <c r="T543" s="112"/>
    </row>
    <row r="544" spans="12:20" ht="15" customHeight="1">
      <c r="L544" s="3"/>
      <c r="M544" s="3"/>
      <c r="O544" s="3"/>
      <c r="T544" s="77">
        <f>Materiales!P32/Materiales!P30</f>
        <v>0.5714285714285714</v>
      </c>
    </row>
    <row r="545" spans="12:20" ht="14.25" customHeight="1">
      <c r="L545" s="3"/>
      <c r="M545" s="3"/>
      <c r="O545" s="3"/>
      <c r="T545" s="112"/>
    </row>
    <row r="546" spans="12:20" ht="14.25" customHeight="1">
      <c r="L546" s="3"/>
      <c r="M546" s="3"/>
      <c r="O546" s="3"/>
      <c r="T546" s="112"/>
    </row>
    <row r="547" spans="12:20" ht="14.25" customHeight="1">
      <c r="L547" s="3"/>
      <c r="M547" s="3"/>
      <c r="O547" s="3"/>
      <c r="T547" s="112"/>
    </row>
    <row r="548" spans="12:20" ht="14.25" customHeight="1">
      <c r="L548" s="3"/>
      <c r="M548" s="3"/>
      <c r="O548" s="3"/>
      <c r="T548" s="112"/>
    </row>
    <row r="549" spans="12:20" ht="14.25" customHeight="1">
      <c r="L549" s="3"/>
      <c r="M549" s="3"/>
      <c r="O549" s="3"/>
      <c r="T549" s="112"/>
    </row>
    <row r="550" spans="12:20" ht="14.25" customHeight="1">
      <c r="L550" s="3"/>
      <c r="M550" s="3"/>
      <c r="O550" s="3"/>
      <c r="T550" s="112"/>
    </row>
    <row r="551" spans="12:20" ht="14.25" customHeight="1">
      <c r="L551" s="3"/>
      <c r="M551" s="3"/>
      <c r="O551" s="3"/>
      <c r="T551" s="112"/>
    </row>
    <row r="552" spans="12:20" ht="14.25" customHeight="1">
      <c r="L552" s="3"/>
      <c r="M552" s="3"/>
      <c r="O552" s="3"/>
      <c r="T552" s="112"/>
    </row>
    <row r="553" spans="12:20" ht="14.25" customHeight="1">
      <c r="L553" s="3"/>
      <c r="M553" s="3"/>
      <c r="O553" s="3"/>
      <c r="T553" s="112"/>
    </row>
    <row r="554" spans="12:20" ht="14.25" customHeight="1">
      <c r="L554" s="3"/>
      <c r="M554" s="3"/>
      <c r="O554" s="3"/>
      <c r="T554" s="112"/>
    </row>
    <row r="555" spans="12:20" ht="14.25" customHeight="1">
      <c r="L555" s="3"/>
      <c r="M555" s="3"/>
      <c r="O555" s="3"/>
      <c r="T555" s="112"/>
    </row>
    <row r="556" spans="12:20" ht="14.25" customHeight="1">
      <c r="L556" s="3"/>
      <c r="M556" s="3"/>
      <c r="O556" s="3"/>
      <c r="T556" s="112"/>
    </row>
    <row r="557" spans="12:20" ht="14.25" customHeight="1">
      <c r="L557" s="3"/>
      <c r="M557" s="3"/>
      <c r="O557" s="3"/>
      <c r="T557" s="112"/>
    </row>
    <row r="558" spans="12:20" ht="14.25" customHeight="1">
      <c r="L558" s="3"/>
      <c r="M558" s="3"/>
      <c r="O558" s="3"/>
      <c r="T558" s="112"/>
    </row>
    <row r="559" spans="12:20" ht="18" customHeight="1">
      <c r="L559" s="3"/>
      <c r="M559" s="3"/>
      <c r="O559" s="3"/>
      <c r="T559" s="112"/>
    </row>
    <row r="560" spans="12:20" ht="14.25" customHeight="1">
      <c r="T560" s="112"/>
    </row>
    <row r="561" spans="12:20" ht="14.25" customHeight="1">
      <c r="L561" s="3"/>
      <c r="M561" s="3"/>
      <c r="O561" s="3"/>
      <c r="T561" s="112"/>
    </row>
    <row r="562" spans="12:20" ht="14.25" customHeight="1">
      <c r="L562" s="3"/>
      <c r="M562" s="3"/>
      <c r="O562" s="3"/>
      <c r="T562" s="112"/>
    </row>
    <row r="563" spans="12:20" ht="20.25" customHeight="1">
      <c r="L563" s="3"/>
      <c r="M563" s="3"/>
      <c r="O563" s="3"/>
      <c r="T563" s="112"/>
    </row>
    <row r="564" spans="12:20" ht="15.75" customHeight="1">
      <c r="L564" s="3"/>
      <c r="M564" s="3"/>
      <c r="O564" s="3"/>
      <c r="T564" s="112"/>
    </row>
    <row r="565" spans="12:20" ht="14.25" customHeight="1">
      <c r="L565" s="3"/>
      <c r="M565" s="3"/>
      <c r="O565" s="3"/>
      <c r="T565" s="112"/>
    </row>
    <row r="566" spans="12:20" ht="14.25" customHeight="1">
      <c r="L566" s="3"/>
      <c r="M566" s="3"/>
      <c r="O566" s="3"/>
      <c r="T566" s="112"/>
    </row>
    <row r="567" spans="12:20" ht="15" customHeight="1">
      <c r="L567" s="3"/>
      <c r="M567" s="3"/>
      <c r="O567" s="3"/>
      <c r="T567" s="77">
        <f>Materiales!P55/Materiales!P53</f>
        <v>0.86206896551724133</v>
      </c>
    </row>
    <row r="568" spans="12:20" ht="14.25" customHeight="1">
      <c r="L568" s="3"/>
      <c r="M568" s="3"/>
      <c r="O568" s="3"/>
      <c r="T568" s="112"/>
    </row>
    <row r="569" spans="12:20" ht="14.25" customHeight="1">
      <c r="L569" s="3"/>
      <c r="M569" s="3"/>
      <c r="O569" s="3"/>
      <c r="T569" s="112"/>
    </row>
    <row r="570" spans="12:20" ht="14.25" customHeight="1">
      <c r="L570" s="3"/>
      <c r="M570" s="3"/>
      <c r="O570" s="3"/>
      <c r="T570" s="112"/>
    </row>
    <row r="571" spans="12:20" ht="14.25" customHeight="1">
      <c r="L571" s="3"/>
      <c r="M571" s="3"/>
      <c r="O571" s="3"/>
      <c r="T571" s="112"/>
    </row>
    <row r="572" spans="12:20" ht="14.25" customHeight="1">
      <c r="L572" s="3"/>
      <c r="M572" s="3"/>
      <c r="O572" s="3"/>
      <c r="T572" s="112"/>
    </row>
    <row r="573" spans="12:20" ht="14.25" customHeight="1">
      <c r="L573" s="3"/>
      <c r="M573" s="3"/>
      <c r="O573" s="3"/>
      <c r="T573" s="112"/>
    </row>
    <row r="574" spans="12:20" ht="14.25" customHeight="1">
      <c r="L574" s="3"/>
      <c r="M574" s="3"/>
      <c r="O574" s="3"/>
      <c r="T574" s="112"/>
    </row>
    <row r="575" spans="12:20" ht="14.25" customHeight="1">
      <c r="L575" s="3"/>
      <c r="M575" s="3"/>
      <c r="O575" s="3"/>
      <c r="T575" s="112"/>
    </row>
    <row r="576" spans="12:20" ht="14.25" customHeight="1">
      <c r="L576" s="3"/>
      <c r="M576" s="3"/>
      <c r="O576" s="3"/>
      <c r="T576" s="112"/>
    </row>
    <row r="577" spans="12:20" ht="14.25" customHeight="1">
      <c r="L577" s="3"/>
      <c r="M577" s="3"/>
      <c r="O577" s="3"/>
      <c r="T577" s="112"/>
    </row>
    <row r="578" spans="12:20" ht="14.25" customHeight="1">
      <c r="L578" s="3"/>
      <c r="M578" s="3"/>
      <c r="O578" s="3"/>
      <c r="T578" s="112"/>
    </row>
    <row r="579" spans="12:20" ht="14.25" customHeight="1">
      <c r="L579" s="3"/>
      <c r="M579" s="3"/>
      <c r="O579" s="3"/>
      <c r="T579" s="112"/>
    </row>
    <row r="580" spans="12:20" ht="14.25" customHeight="1">
      <c r="L580" s="3"/>
      <c r="M580" s="3"/>
      <c r="O580" s="3"/>
      <c r="T580" s="112"/>
    </row>
    <row r="581" spans="12:20" ht="14.25" customHeight="1">
      <c r="L581" s="3"/>
      <c r="M581" s="3"/>
      <c r="O581" s="3"/>
      <c r="T581" s="112"/>
    </row>
    <row r="582" spans="12:20" ht="18" customHeight="1">
      <c r="L582" s="3"/>
      <c r="M582" s="3"/>
      <c r="O582" s="3"/>
      <c r="T582" s="112"/>
    </row>
    <row r="583" spans="12:20" ht="14.25" customHeight="1">
      <c r="L583" s="3"/>
      <c r="M583" s="3"/>
      <c r="O583" s="3"/>
      <c r="T583" s="112"/>
    </row>
    <row r="584" spans="12:20" ht="14.25" customHeight="1">
      <c r="L584" s="3"/>
      <c r="M584" s="3"/>
      <c r="O584" s="3"/>
      <c r="T584" s="112"/>
    </row>
    <row r="585" spans="12:20" ht="14.25" customHeight="1">
      <c r="L585" s="3"/>
      <c r="M585" s="3"/>
      <c r="O585" s="3"/>
      <c r="T585" s="112"/>
    </row>
    <row r="586" spans="12:20" ht="20.25" customHeight="1">
      <c r="L586" s="3"/>
      <c r="M586" s="3"/>
      <c r="O586" s="3"/>
      <c r="T586" s="112"/>
    </row>
    <row r="587" spans="12:20" ht="15.75" customHeight="1">
      <c r="L587" s="3"/>
      <c r="M587" s="3"/>
      <c r="O587" s="3"/>
      <c r="T587" s="112"/>
    </row>
    <row r="588" spans="12:20" ht="14.25" customHeight="1">
      <c r="L588" s="3"/>
      <c r="M588" s="3"/>
      <c r="O588" s="3"/>
      <c r="T588" s="112"/>
    </row>
    <row r="589" spans="12:20" ht="14.25" customHeight="1">
      <c r="L589" s="3"/>
      <c r="M589" s="3"/>
      <c r="O589" s="3"/>
      <c r="T589" s="112"/>
    </row>
    <row r="590" spans="12:20" ht="15" customHeight="1">
      <c r="L590" s="3"/>
      <c r="M590" s="3"/>
      <c r="O590" s="3"/>
      <c r="T590" s="77">
        <f>Materiales!P78/Materiales!P76</f>
        <v>0.6875</v>
      </c>
    </row>
    <row r="591" spans="12:20" ht="14.25" customHeight="1">
      <c r="L591" s="3"/>
      <c r="M591" s="3"/>
      <c r="O591" s="3"/>
      <c r="T591" s="112"/>
    </row>
    <row r="592" spans="12:20" ht="14.25" customHeight="1">
      <c r="L592" s="3"/>
      <c r="M592" s="3"/>
      <c r="O592" s="3"/>
      <c r="T592" s="112"/>
    </row>
    <row r="593" spans="12:20" ht="14.25" customHeight="1">
      <c r="L593" s="3"/>
      <c r="M593" s="3"/>
      <c r="O593" s="3"/>
      <c r="T593" s="112"/>
    </row>
    <row r="594" spans="12:20" ht="14.25" customHeight="1">
      <c r="L594" s="3"/>
      <c r="M594" s="3"/>
      <c r="O594" s="3"/>
      <c r="T594" s="112"/>
    </row>
    <row r="595" spans="12:20" ht="14.25" customHeight="1">
      <c r="L595" s="3"/>
      <c r="M595" s="3"/>
      <c r="O595" s="3"/>
      <c r="T595" s="112"/>
    </row>
    <row r="596" spans="12:20" ht="12.75" customHeight="1">
      <c r="L596" s="3"/>
      <c r="M596" s="3"/>
      <c r="O596" s="3"/>
    </row>
    <row r="597" spans="12:20" ht="12.75" customHeight="1">
      <c r="L597" s="3"/>
      <c r="M597" s="3"/>
      <c r="O597" s="3"/>
    </row>
    <row r="598" spans="12:20" ht="12.75" customHeight="1">
      <c r="L598" s="3"/>
      <c r="M598" s="3"/>
      <c r="O598" s="3"/>
    </row>
    <row r="599" spans="12:20" ht="12.75" customHeight="1">
      <c r="L599" s="3"/>
      <c r="M599" s="3"/>
      <c r="O599" s="3"/>
    </row>
    <row r="600" spans="12:20" ht="12.75" customHeight="1">
      <c r="L600" s="3"/>
      <c r="M600" s="3"/>
      <c r="O600" s="3"/>
    </row>
    <row r="601" spans="12:20" ht="12.75" customHeight="1">
      <c r="L601" s="3"/>
      <c r="M601" s="3"/>
      <c r="O601" s="3"/>
    </row>
    <row r="602" spans="12:20" ht="12.75" customHeight="1">
      <c r="L602" s="3"/>
      <c r="M602" s="3"/>
      <c r="O602" s="3"/>
    </row>
    <row r="603" spans="12:20" ht="12.75" customHeight="1">
      <c r="L603" s="3"/>
      <c r="M603" s="3"/>
      <c r="O603" s="3"/>
    </row>
    <row r="604" spans="12:20" ht="12.75" customHeight="1">
      <c r="L604" s="3"/>
      <c r="M604" s="3"/>
      <c r="O604" s="3"/>
    </row>
    <row r="605" spans="12:20" ht="18" customHeight="1">
      <c r="L605" s="3"/>
      <c r="M605" s="3"/>
      <c r="O605" s="3"/>
    </row>
    <row r="606" spans="12:20" ht="12.75" customHeight="1">
      <c r="L606" s="3"/>
      <c r="M606" s="3"/>
      <c r="O606" s="3"/>
    </row>
    <row r="607" spans="12:20" ht="12.75" customHeight="1">
      <c r="L607" s="3"/>
      <c r="M607" s="3"/>
      <c r="O607" s="3"/>
    </row>
    <row r="608" spans="12:20" ht="12.75" customHeight="1">
      <c r="L608" s="3"/>
      <c r="M608" s="3"/>
      <c r="O608" s="3"/>
    </row>
    <row r="609" spans="12:20" ht="20.25" customHeight="1">
      <c r="L609" s="3"/>
      <c r="M609" s="3"/>
      <c r="O609" s="3"/>
    </row>
    <row r="610" spans="12:20" ht="15.75" customHeight="1">
      <c r="L610" s="3"/>
      <c r="M610" s="3"/>
      <c r="O610" s="3"/>
    </row>
    <row r="611" spans="12:20" ht="12.75" customHeight="1">
      <c r="L611" s="3"/>
      <c r="M611" s="3"/>
      <c r="O611" s="3"/>
    </row>
    <row r="612" spans="12:20" ht="12.75" customHeight="1">
      <c r="L612" s="3"/>
      <c r="M612" s="3"/>
      <c r="O612" s="3"/>
    </row>
    <row r="613" spans="12:20" ht="15" customHeight="1">
      <c r="L613" s="3"/>
      <c r="M613" s="3"/>
      <c r="O613" s="3"/>
      <c r="T613" s="77">
        <f>Materiales!P101/Materiales!P99</f>
        <v>0.84615384615384615</v>
      </c>
    </row>
    <row r="614" spans="12:20" ht="14.25" customHeight="1">
      <c r="L614" s="3"/>
      <c r="M614" s="3"/>
      <c r="O614" s="3"/>
      <c r="T614" s="112"/>
    </row>
    <row r="615" spans="12:20" ht="14.25" customHeight="1">
      <c r="L615" s="3"/>
      <c r="M615" s="3"/>
      <c r="O615" s="3"/>
      <c r="T615" s="112"/>
    </row>
    <row r="616" spans="12:20" ht="14.25" customHeight="1">
      <c r="L616" s="3"/>
      <c r="M616" s="3"/>
      <c r="O616" s="3"/>
      <c r="T616" s="112"/>
    </row>
    <row r="617" spans="12:20" ht="14.25" customHeight="1">
      <c r="L617" s="3"/>
      <c r="M617" s="3"/>
      <c r="O617" s="3"/>
      <c r="T617" s="112"/>
    </row>
    <row r="618" spans="12:20" ht="14.25" customHeight="1">
      <c r="L618" s="3"/>
      <c r="M618" s="3"/>
      <c r="O618" s="3"/>
      <c r="T618" s="112"/>
    </row>
    <row r="619" spans="12:20" ht="14.25" customHeight="1">
      <c r="L619" s="3"/>
      <c r="M619" s="3"/>
      <c r="O619" s="3"/>
      <c r="T619" s="112"/>
    </row>
    <row r="620" spans="12:20" ht="14.25" customHeight="1">
      <c r="L620" s="3"/>
      <c r="M620" s="3"/>
      <c r="O620" s="3"/>
      <c r="T620" s="112"/>
    </row>
    <row r="621" spans="12:20" ht="14.25" customHeight="1">
      <c r="L621" s="3"/>
      <c r="M621" s="3"/>
      <c r="O621" s="3"/>
      <c r="T621" s="112"/>
    </row>
    <row r="622" spans="12:20" ht="14.25" customHeight="1">
      <c r="L622" s="3"/>
      <c r="M622" s="3"/>
      <c r="O622" s="3"/>
      <c r="T622" s="112"/>
    </row>
    <row r="623" spans="12:20" ht="14.25" customHeight="1">
      <c r="L623" s="3"/>
      <c r="M623" s="3"/>
      <c r="O623" s="3"/>
      <c r="T623" s="112"/>
    </row>
    <row r="624" spans="12:20" ht="14.25" customHeight="1">
      <c r="L624" s="3"/>
      <c r="M624" s="3"/>
      <c r="O624" s="3"/>
      <c r="T624" s="112"/>
    </row>
    <row r="625" spans="12:20" ht="14.25" customHeight="1">
      <c r="L625" s="3"/>
      <c r="M625" s="3"/>
      <c r="O625" s="3"/>
      <c r="T625" s="112"/>
    </row>
    <row r="626" spans="12:20" ht="14.25" customHeight="1">
      <c r="L626" s="3"/>
      <c r="M626" s="3"/>
      <c r="O626" s="3"/>
      <c r="T626" s="112"/>
    </row>
    <row r="627" spans="12:20" ht="14.25" customHeight="1">
      <c r="L627" s="3"/>
      <c r="M627" s="3"/>
      <c r="O627" s="3"/>
      <c r="T627" s="112"/>
    </row>
    <row r="628" spans="12:20" ht="18" customHeight="1">
      <c r="L628" s="3"/>
      <c r="M628" s="3"/>
      <c r="O628" s="3"/>
      <c r="T628" s="112"/>
    </row>
    <row r="629" spans="12:20" ht="14.25" customHeight="1">
      <c r="T629" s="112"/>
    </row>
    <row r="630" spans="12:20" ht="14.25" customHeight="1">
      <c r="T630" s="112"/>
    </row>
    <row r="631" spans="12:20" ht="12.75" customHeight="1">
      <c r="L631" s="3"/>
      <c r="M631" s="3"/>
      <c r="O631" s="3"/>
    </row>
    <row r="632" spans="12:20" ht="20.25" customHeight="1">
      <c r="L632" s="3"/>
      <c r="M632" s="3"/>
      <c r="O632" s="3"/>
      <c r="T632" s="112"/>
    </row>
    <row r="633" spans="12:20" ht="15.75" customHeight="1">
      <c r="L633" s="3"/>
      <c r="M633" s="3"/>
      <c r="O633" s="3"/>
      <c r="T633" s="112"/>
    </row>
    <row r="634" spans="12:20" ht="14.25" customHeight="1">
      <c r="L634" s="3"/>
      <c r="M634" s="3"/>
      <c r="O634" s="3"/>
      <c r="T634" s="112"/>
    </row>
    <row r="635" spans="12:20" ht="14.25" customHeight="1">
      <c r="L635" s="3"/>
      <c r="M635" s="3"/>
      <c r="O635" s="3"/>
      <c r="T635" s="112"/>
    </row>
    <row r="636" spans="12:20" ht="15" customHeight="1">
      <c r="L636" s="3"/>
      <c r="M636" s="3"/>
      <c r="O636" s="3"/>
      <c r="T636" s="77">
        <f>Materiales!P124/Materiales!P122</f>
        <v>0.61111111111111116</v>
      </c>
    </row>
    <row r="637" spans="12:20" ht="14.25" customHeight="1">
      <c r="L637" s="3"/>
      <c r="M637" s="3"/>
      <c r="O637" s="3"/>
      <c r="T637" s="112"/>
    </row>
    <row r="638" spans="12:20" ht="12.75" customHeight="1">
      <c r="L638" s="3"/>
      <c r="M638" s="3"/>
      <c r="O638" s="3"/>
    </row>
    <row r="639" spans="12:20" ht="12.75" customHeight="1">
      <c r="L639" s="3"/>
      <c r="M639" s="3"/>
      <c r="O639" s="3"/>
    </row>
    <row r="640" spans="12:20" ht="12.75" customHeight="1">
      <c r="L640" s="3"/>
      <c r="M640" s="3"/>
      <c r="O640" s="3"/>
    </row>
    <row r="641" spans="12:15" ht="12.75" customHeight="1">
      <c r="L641" s="3"/>
      <c r="M641" s="3"/>
      <c r="O641" s="3"/>
    </row>
    <row r="642" spans="12:15" ht="12.75" customHeight="1">
      <c r="L642" s="3"/>
      <c r="M642" s="3"/>
      <c r="O642" s="3"/>
    </row>
    <row r="643" spans="12:15" ht="12.75" customHeight="1">
      <c r="L643" s="3"/>
      <c r="M643" s="3"/>
      <c r="O643" s="3"/>
    </row>
    <row r="644" spans="12:15" ht="12.75" customHeight="1">
      <c r="L644" s="3"/>
      <c r="M644" s="3"/>
      <c r="O644" s="3"/>
    </row>
    <row r="645" spans="12:15" ht="12.75" customHeight="1">
      <c r="L645" s="3"/>
      <c r="M645" s="3"/>
      <c r="O645" s="3"/>
    </row>
    <row r="646" spans="12:15" ht="12.75" customHeight="1">
      <c r="L646" s="3"/>
      <c r="M646" s="3"/>
      <c r="O646" s="3"/>
    </row>
    <row r="647" spans="12:15" ht="12.75" customHeight="1">
      <c r="L647" s="3"/>
      <c r="M647" s="3"/>
      <c r="O647" s="3"/>
    </row>
    <row r="648" spans="12:15" ht="12.75" customHeight="1">
      <c r="L648" s="3"/>
      <c r="M648" s="3"/>
      <c r="O648" s="3"/>
    </row>
    <row r="649" spans="12:15" ht="12.75" customHeight="1">
      <c r="L649" s="3"/>
      <c r="M649" s="3"/>
      <c r="O649" s="3"/>
    </row>
    <row r="650" spans="12:15" ht="12.75" customHeight="1">
      <c r="L650" s="3"/>
      <c r="M650" s="3"/>
      <c r="O650" s="3"/>
    </row>
    <row r="651" spans="12:15" ht="18" customHeight="1">
      <c r="L651" s="3"/>
      <c r="M651" s="3"/>
      <c r="O651" s="3"/>
    </row>
    <row r="652" spans="12:15" ht="12.75" customHeight="1">
      <c r="L652" s="3"/>
      <c r="M652" s="3"/>
      <c r="O652" s="3"/>
    </row>
    <row r="653" spans="12:15" ht="12.75" customHeight="1"/>
    <row r="654" spans="12:15" ht="12.75" customHeight="1"/>
    <row r="655" spans="12:15" ht="20.25" customHeight="1"/>
    <row r="656" spans="12:15" ht="15.75" customHeight="1"/>
    <row r="657" spans="1:1" ht="12.75" customHeight="1"/>
    <row r="658" spans="1:1" ht="12.75" customHeight="1"/>
    <row r="659" spans="1:1" ht="12.75" customHeight="1">
      <c r="A659" s="8"/>
    </row>
    <row r="660" spans="1:1" ht="12.75" customHeight="1"/>
    <row r="661" spans="1:1" ht="12.75" customHeight="1"/>
    <row r="662" spans="1:1" ht="12.75" customHeight="1"/>
    <row r="663" spans="1:1" ht="12.75" customHeight="1"/>
    <row r="664" spans="1:1" ht="12.75" customHeight="1"/>
    <row r="665" spans="1:1" ht="12.75" customHeight="1"/>
    <row r="666" spans="1:1" ht="12.75" customHeight="1"/>
    <row r="667" spans="1:1" ht="12.75" customHeight="1"/>
    <row r="668" spans="1:1" ht="12.75" customHeight="1"/>
    <row r="669" spans="1:1" ht="12.75" customHeight="1"/>
    <row r="670" spans="1:1" ht="12.75" customHeight="1"/>
    <row r="671" spans="1:1" ht="12.75" customHeight="1"/>
    <row r="672" spans="1:1" ht="12.75" customHeight="1"/>
    <row r="673" spans="12:15" ht="12.75" customHeight="1">
      <c r="L673" s="3"/>
      <c r="M673" s="3"/>
      <c r="O673" s="3"/>
    </row>
    <row r="674" spans="12:15" ht="18" customHeight="1">
      <c r="L674" s="3"/>
      <c r="M674" s="3"/>
      <c r="O674" s="3"/>
    </row>
    <row r="675" spans="12:15" ht="12.75" customHeight="1">
      <c r="L675" s="3"/>
      <c r="M675" s="3"/>
      <c r="O675" s="3"/>
    </row>
  </sheetData>
  <mergeCells count="177">
    <mergeCell ref="D513:J513"/>
    <mergeCell ref="M494:M495"/>
    <mergeCell ref="N494:N495"/>
    <mergeCell ref="O494:O495"/>
    <mergeCell ref="P494:P495"/>
    <mergeCell ref="Q494:Q495"/>
    <mergeCell ref="R494:R495"/>
    <mergeCell ref="D490:J490"/>
    <mergeCell ref="A493:G493"/>
    <mergeCell ref="H493:J493"/>
    <mergeCell ref="A494:A495"/>
    <mergeCell ref="B494:J494"/>
    <mergeCell ref="K494:K495"/>
    <mergeCell ref="L494:L495"/>
    <mergeCell ref="K333:K334"/>
    <mergeCell ref="L333:L334"/>
    <mergeCell ref="M333:M334"/>
    <mergeCell ref="N333:N334"/>
    <mergeCell ref="O333:O334"/>
    <mergeCell ref="P333:P334"/>
    <mergeCell ref="Q333:Q334"/>
    <mergeCell ref="R333:R334"/>
    <mergeCell ref="D326:J326"/>
    <mergeCell ref="A329:G329"/>
    <mergeCell ref="H329:J329"/>
    <mergeCell ref="A332:G332"/>
    <mergeCell ref="H332:J332"/>
    <mergeCell ref="A333:A334"/>
    <mergeCell ref="B333:J333"/>
    <mergeCell ref="M306:M307"/>
    <mergeCell ref="N306:N307"/>
    <mergeCell ref="O306:O307"/>
    <mergeCell ref="P306:P307"/>
    <mergeCell ref="Q306:Q307"/>
    <mergeCell ref="R306:R307"/>
    <mergeCell ref="D302:J302"/>
    <mergeCell ref="A305:G305"/>
    <mergeCell ref="H305:J305"/>
    <mergeCell ref="A306:A307"/>
    <mergeCell ref="B306:J306"/>
    <mergeCell ref="K306:K307"/>
    <mergeCell ref="L306:L307"/>
    <mergeCell ref="M283:M284"/>
    <mergeCell ref="N283:N284"/>
    <mergeCell ref="O283:O284"/>
    <mergeCell ref="P283:P284"/>
    <mergeCell ref="Q283:Q284"/>
    <mergeCell ref="R283:R284"/>
    <mergeCell ref="D279:J279"/>
    <mergeCell ref="A282:G282"/>
    <mergeCell ref="H282:J282"/>
    <mergeCell ref="A283:A284"/>
    <mergeCell ref="B283:J283"/>
    <mergeCell ref="K283:K284"/>
    <mergeCell ref="L283:L284"/>
    <mergeCell ref="M471:M472"/>
    <mergeCell ref="N471:N472"/>
    <mergeCell ref="O471:O472"/>
    <mergeCell ref="P471:P472"/>
    <mergeCell ref="Q471:Q472"/>
    <mergeCell ref="R471:R472"/>
    <mergeCell ref="D467:J467"/>
    <mergeCell ref="A470:G470"/>
    <mergeCell ref="H470:J470"/>
    <mergeCell ref="A471:A472"/>
    <mergeCell ref="B471:J471"/>
    <mergeCell ref="K471:K472"/>
    <mergeCell ref="L471:L472"/>
    <mergeCell ref="M448:M449"/>
    <mergeCell ref="N448:N449"/>
    <mergeCell ref="O448:O449"/>
    <mergeCell ref="P448:P449"/>
    <mergeCell ref="Q448:Q449"/>
    <mergeCell ref="R448:R449"/>
    <mergeCell ref="D444:J444"/>
    <mergeCell ref="A447:G447"/>
    <mergeCell ref="H447:J447"/>
    <mergeCell ref="A448:A449"/>
    <mergeCell ref="B448:J448"/>
    <mergeCell ref="K448:K449"/>
    <mergeCell ref="L448:L449"/>
    <mergeCell ref="M425:M426"/>
    <mergeCell ref="N425:N426"/>
    <mergeCell ref="O425:O426"/>
    <mergeCell ref="P425:P426"/>
    <mergeCell ref="Q425:Q426"/>
    <mergeCell ref="R425:R426"/>
    <mergeCell ref="D421:J421"/>
    <mergeCell ref="A424:G424"/>
    <mergeCell ref="H424:J424"/>
    <mergeCell ref="A425:A426"/>
    <mergeCell ref="B425:J425"/>
    <mergeCell ref="K425:K426"/>
    <mergeCell ref="L425:L426"/>
    <mergeCell ref="M402:M403"/>
    <mergeCell ref="N402:N403"/>
    <mergeCell ref="O402:O403"/>
    <mergeCell ref="P402:P403"/>
    <mergeCell ref="Q402:Q403"/>
    <mergeCell ref="R402:R403"/>
    <mergeCell ref="D398:J398"/>
    <mergeCell ref="A401:G401"/>
    <mergeCell ref="H401:J401"/>
    <mergeCell ref="A402:A403"/>
    <mergeCell ref="B402:J402"/>
    <mergeCell ref="K402:K403"/>
    <mergeCell ref="L402:L403"/>
    <mergeCell ref="M379:M380"/>
    <mergeCell ref="N379:N380"/>
    <mergeCell ref="O379:O380"/>
    <mergeCell ref="P379:P380"/>
    <mergeCell ref="Q379:Q380"/>
    <mergeCell ref="R379:R380"/>
    <mergeCell ref="D375:J375"/>
    <mergeCell ref="A378:G378"/>
    <mergeCell ref="H378:J378"/>
    <mergeCell ref="A379:A380"/>
    <mergeCell ref="B379:J379"/>
    <mergeCell ref="K379:K380"/>
    <mergeCell ref="L379:L380"/>
    <mergeCell ref="M356:M357"/>
    <mergeCell ref="N356:N357"/>
    <mergeCell ref="O356:O357"/>
    <mergeCell ref="P356:P357"/>
    <mergeCell ref="Q356:Q357"/>
    <mergeCell ref="R356:R357"/>
    <mergeCell ref="D352:J352"/>
    <mergeCell ref="A355:G355"/>
    <mergeCell ref="H355:J355"/>
    <mergeCell ref="A356:A357"/>
    <mergeCell ref="B356:J356"/>
    <mergeCell ref="K356:K357"/>
    <mergeCell ref="L356:L357"/>
    <mergeCell ref="M260:M261"/>
    <mergeCell ref="N260:N261"/>
    <mergeCell ref="O260:O261"/>
    <mergeCell ref="P260:P261"/>
    <mergeCell ref="Q260:Q261"/>
    <mergeCell ref="R260:R261"/>
    <mergeCell ref="D256:J256"/>
    <mergeCell ref="A259:G259"/>
    <mergeCell ref="H259:J259"/>
    <mergeCell ref="A260:A261"/>
    <mergeCell ref="B260:J260"/>
    <mergeCell ref="K260:K261"/>
    <mergeCell ref="L260:L261"/>
    <mergeCell ref="B68:J68"/>
    <mergeCell ref="B83:J83"/>
    <mergeCell ref="B102:J102"/>
    <mergeCell ref="B119:J119"/>
    <mergeCell ref="B135:J135"/>
    <mergeCell ref="P237:P238"/>
    <mergeCell ref="Q237:Q238"/>
    <mergeCell ref="R237:R238"/>
    <mergeCell ref="A236:G236"/>
    <mergeCell ref="B237:J237"/>
    <mergeCell ref="K237:K238"/>
    <mergeCell ref="L237:L238"/>
    <mergeCell ref="M237:M238"/>
    <mergeCell ref="N237:N238"/>
    <mergeCell ref="O237:O238"/>
    <mergeCell ref="B151:J151"/>
    <mergeCell ref="B168:J168"/>
    <mergeCell ref="B189:J189"/>
    <mergeCell ref="B208:J208"/>
    <mergeCell ref="B222:J222"/>
    <mergeCell ref="H236:J236"/>
    <mergeCell ref="A237:A238"/>
    <mergeCell ref="A1:O1"/>
    <mergeCell ref="B3:J3"/>
    <mergeCell ref="AB4:AK4"/>
    <mergeCell ref="B21:J21"/>
    <mergeCell ref="AB27:AK27"/>
    <mergeCell ref="B37:J37"/>
    <mergeCell ref="T43:U43"/>
    <mergeCell ref="B53:J53"/>
    <mergeCell ref="AB54:AK54"/>
  </mergeCells>
  <pageMargins left="0.7" right="0.7" top="0.75" bottom="0.75" header="0" footer="0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9CC00"/>
  </sheetPr>
  <dimension ref="A1:W979"/>
  <sheetViews>
    <sheetView topLeftCell="A259" workbookViewId="0">
      <selection activeCell="K287" sqref="K287"/>
    </sheetView>
  </sheetViews>
  <sheetFormatPr baseColWidth="10" defaultColWidth="12.5703125" defaultRowHeight="15" customHeight="1"/>
  <cols>
    <col min="1" max="1" width="10" customWidth="1"/>
    <col min="2" max="10" width="4.5703125" customWidth="1"/>
    <col min="11" max="11" width="13.42578125" customWidth="1"/>
    <col min="12" max="12" width="15.140625" customWidth="1"/>
    <col min="13" max="13" width="11.42578125" customWidth="1"/>
    <col min="14" max="14" width="10.5703125" customWidth="1"/>
    <col min="15" max="15" width="11.42578125" customWidth="1"/>
    <col min="16" max="17" width="10" customWidth="1"/>
    <col min="18" max="18" width="10.85546875" customWidth="1"/>
    <col min="19" max="26" width="10" customWidth="1"/>
  </cols>
  <sheetData>
    <row r="1" spans="1:20" ht="12.75" customHeight="1">
      <c r="L1" s="3"/>
      <c r="M1" s="3"/>
      <c r="O1" s="3"/>
    </row>
    <row r="2" spans="1:20" ht="12.75" customHeight="1">
      <c r="A2" s="134" t="s">
        <v>134</v>
      </c>
      <c r="L2" s="3"/>
      <c r="M2" s="3"/>
      <c r="O2" s="3"/>
    </row>
    <row r="3" spans="1:20" ht="12.75" customHeight="1">
      <c r="A3" s="134"/>
      <c r="L3" s="3"/>
      <c r="M3" s="3"/>
      <c r="O3" s="3"/>
    </row>
    <row r="4" spans="1:20" ht="26.25" customHeight="1">
      <c r="A4" s="245" t="s">
        <v>99</v>
      </c>
      <c r="I4" s="246"/>
      <c r="J4" s="246"/>
      <c r="K4" s="60" t="s">
        <v>93</v>
      </c>
      <c r="L4" s="3"/>
      <c r="M4" s="3"/>
      <c r="N4" s="30"/>
      <c r="O4" s="3"/>
      <c r="P4" s="30"/>
      <c r="Q4" s="30"/>
      <c r="R4" s="30"/>
    </row>
    <row r="5" spans="1:20" ht="20.25" customHeight="1">
      <c r="A5" s="293" t="s">
        <v>10</v>
      </c>
      <c r="B5" s="294" t="s">
        <v>100</v>
      </c>
      <c r="C5" s="289"/>
      <c r="D5" s="289"/>
      <c r="E5" s="289"/>
      <c r="F5" s="289"/>
      <c r="G5" s="289"/>
      <c r="H5" s="289"/>
      <c r="I5" s="289"/>
      <c r="J5" s="290"/>
      <c r="K5" s="310" t="s">
        <v>11</v>
      </c>
      <c r="L5" s="286" t="s">
        <v>3</v>
      </c>
      <c r="M5" s="286" t="s">
        <v>4</v>
      </c>
      <c r="N5" s="284" t="s">
        <v>5</v>
      </c>
      <c r="O5" s="286" t="s">
        <v>6</v>
      </c>
      <c r="P5" s="287" t="s">
        <v>7</v>
      </c>
      <c r="Q5" s="287" t="s">
        <v>8</v>
      </c>
      <c r="R5" s="286" t="s">
        <v>101</v>
      </c>
    </row>
    <row r="6" spans="1:20" ht="15.75" customHeight="1">
      <c r="A6" s="285"/>
      <c r="B6" s="64" t="s">
        <v>102</v>
      </c>
      <c r="C6" s="64" t="s">
        <v>103</v>
      </c>
      <c r="D6" s="64" t="s">
        <v>104</v>
      </c>
      <c r="E6" s="64" t="s">
        <v>105</v>
      </c>
      <c r="F6" s="64" t="s">
        <v>106</v>
      </c>
      <c r="G6" s="64" t="s">
        <v>107</v>
      </c>
      <c r="H6" s="64" t="s">
        <v>108</v>
      </c>
      <c r="I6" s="64" t="s">
        <v>109</v>
      </c>
      <c r="J6" s="64" t="s">
        <v>110</v>
      </c>
      <c r="K6" s="311"/>
      <c r="L6" s="285"/>
      <c r="M6" s="285"/>
      <c r="N6" s="285"/>
      <c r="O6" s="285"/>
      <c r="P6" s="285"/>
      <c r="Q6" s="285"/>
      <c r="R6" s="285"/>
    </row>
    <row r="7" spans="1:20" ht="15.75" customHeight="1">
      <c r="A7" s="64">
        <v>1402</v>
      </c>
      <c r="B7" s="65">
        <v>20</v>
      </c>
      <c r="C7" s="87"/>
      <c r="D7" s="87"/>
      <c r="E7" s="87"/>
      <c r="F7" s="87"/>
      <c r="G7" s="87"/>
      <c r="H7" s="87"/>
      <c r="I7" s="87"/>
      <c r="J7" s="87"/>
      <c r="K7" s="88"/>
      <c r="L7" s="67"/>
      <c r="M7" s="49"/>
      <c r="N7" s="68"/>
      <c r="O7" s="107"/>
      <c r="P7" s="70">
        <f>B7</f>
        <v>20</v>
      </c>
      <c r="Q7" s="108"/>
      <c r="R7" s="107"/>
    </row>
    <row r="8" spans="1:20" ht="15.75" customHeight="1">
      <c r="A8" s="64">
        <v>1501</v>
      </c>
      <c r="B8" s="87"/>
      <c r="C8" s="87">
        <v>13</v>
      </c>
      <c r="D8" s="87"/>
      <c r="E8" s="87"/>
      <c r="F8" s="87"/>
      <c r="G8" s="87"/>
      <c r="H8" s="87"/>
      <c r="I8" s="87"/>
      <c r="J8" s="87"/>
      <c r="K8" s="88"/>
      <c r="L8" s="72"/>
      <c r="M8" s="3"/>
      <c r="N8" s="73"/>
      <c r="O8" s="74">
        <f>IF(C8=0,"",C8/B7)</f>
        <v>0.65</v>
      </c>
      <c r="P8" s="75">
        <v>13</v>
      </c>
      <c r="Q8" s="76">
        <f t="shared" ref="Q8:Q15" si="0">IF(P8=0,"",P8/P7)</f>
        <v>0.65</v>
      </c>
      <c r="R8" s="76">
        <f t="shared" ref="R8:R15" si="1">IF(P8=0,"",100%-Q8)</f>
        <v>0.35</v>
      </c>
    </row>
    <row r="9" spans="1:20" ht="15.75" customHeight="1">
      <c r="A9" s="64">
        <v>1502</v>
      </c>
      <c r="B9" s="87"/>
      <c r="C9" s="87"/>
      <c r="D9" s="87">
        <v>12</v>
      </c>
      <c r="E9" s="87"/>
      <c r="F9" s="87"/>
      <c r="G9" s="87"/>
      <c r="H9" s="87"/>
      <c r="I9" s="87"/>
      <c r="J9" s="87"/>
      <c r="K9" s="88"/>
      <c r="L9" s="72"/>
      <c r="M9" s="3"/>
      <c r="N9" s="73"/>
      <c r="O9" s="74">
        <f>IF(D9=0,"",D9/C8)</f>
        <v>0.92307692307692313</v>
      </c>
      <c r="P9" s="75">
        <v>12</v>
      </c>
      <c r="Q9" s="76">
        <f t="shared" si="0"/>
        <v>0.92307692307692313</v>
      </c>
      <c r="R9" s="76">
        <f t="shared" si="1"/>
        <v>7.6923076923076872E-2</v>
      </c>
      <c r="T9" s="77">
        <f>P9/P7</f>
        <v>0.6</v>
      </c>
    </row>
    <row r="10" spans="1:20" ht="15.75" customHeight="1">
      <c r="A10" s="64">
        <v>1601</v>
      </c>
      <c r="B10" s="87"/>
      <c r="C10" s="87"/>
      <c r="D10" s="87"/>
      <c r="E10" s="87">
        <v>11</v>
      </c>
      <c r="F10" s="87"/>
      <c r="G10" s="87"/>
      <c r="H10" s="87"/>
      <c r="I10" s="87"/>
      <c r="J10" s="87"/>
      <c r="K10" s="88"/>
      <c r="L10" s="72"/>
      <c r="M10" s="3"/>
      <c r="N10" s="73"/>
      <c r="O10" s="74">
        <f>IF(E10=0,"",E10/D9)</f>
        <v>0.91666666666666663</v>
      </c>
      <c r="P10" s="75">
        <v>12</v>
      </c>
      <c r="Q10" s="76">
        <f t="shared" si="0"/>
        <v>1</v>
      </c>
      <c r="R10" s="76">
        <f t="shared" si="1"/>
        <v>0</v>
      </c>
    </row>
    <row r="11" spans="1:20" ht="15.75" customHeight="1">
      <c r="A11" s="64">
        <v>1602</v>
      </c>
      <c r="B11" s="87"/>
      <c r="C11" s="87"/>
      <c r="D11" s="87"/>
      <c r="E11" s="87"/>
      <c r="F11" s="87">
        <v>11</v>
      </c>
      <c r="G11" s="87"/>
      <c r="H11" s="87"/>
      <c r="I11" s="87"/>
      <c r="J11" s="87"/>
      <c r="K11" s="88"/>
      <c r="L11" s="72"/>
      <c r="M11" s="3"/>
      <c r="N11" s="73"/>
      <c r="O11" s="74">
        <f>IF(F11=0,"",F11/E10)</f>
        <v>1</v>
      </c>
      <c r="P11" s="75">
        <v>12</v>
      </c>
      <c r="Q11" s="76">
        <f t="shared" si="0"/>
        <v>1</v>
      </c>
      <c r="R11" s="76">
        <f t="shared" si="1"/>
        <v>0</v>
      </c>
    </row>
    <row r="12" spans="1:20" ht="15.75" customHeight="1">
      <c r="A12" s="64">
        <v>1701</v>
      </c>
      <c r="B12" s="87"/>
      <c r="C12" s="87"/>
      <c r="D12" s="87"/>
      <c r="E12" s="87"/>
      <c r="F12" s="87"/>
      <c r="G12" s="87">
        <v>10</v>
      </c>
      <c r="H12" s="87"/>
      <c r="I12" s="87"/>
      <c r="J12" s="87"/>
      <c r="K12" s="88"/>
      <c r="L12" s="72"/>
      <c r="M12" s="3"/>
      <c r="N12" s="73"/>
      <c r="O12" s="74">
        <f>IF(G12=0,"",G12/F11)</f>
        <v>0.90909090909090906</v>
      </c>
      <c r="P12" s="75">
        <v>12</v>
      </c>
      <c r="Q12" s="76">
        <f t="shared" si="0"/>
        <v>1</v>
      </c>
      <c r="R12" s="76">
        <f t="shared" si="1"/>
        <v>0</v>
      </c>
    </row>
    <row r="13" spans="1:20" ht="15.75" customHeight="1">
      <c r="A13" s="64">
        <v>1702</v>
      </c>
      <c r="B13" s="87"/>
      <c r="C13" s="87"/>
      <c r="D13" s="87"/>
      <c r="E13" s="87"/>
      <c r="F13" s="87"/>
      <c r="G13" s="87"/>
      <c r="H13" s="87">
        <v>10</v>
      </c>
      <c r="I13" s="87"/>
      <c r="J13" s="87"/>
      <c r="K13" s="88"/>
      <c r="L13" s="72"/>
      <c r="M13" s="3"/>
      <c r="N13" s="73"/>
      <c r="O13" s="74">
        <f>IF(H13=0,"",H13/G12)</f>
        <v>1</v>
      </c>
      <c r="P13" s="75">
        <v>11</v>
      </c>
      <c r="Q13" s="76">
        <f t="shared" si="0"/>
        <v>0.91666666666666663</v>
      </c>
      <c r="R13" s="76">
        <f t="shared" si="1"/>
        <v>8.333333333333337E-2</v>
      </c>
    </row>
    <row r="14" spans="1:20" ht="15.75" customHeight="1">
      <c r="A14" s="64">
        <v>1801</v>
      </c>
      <c r="B14" s="87"/>
      <c r="C14" s="87"/>
      <c r="D14" s="87"/>
      <c r="E14" s="87"/>
      <c r="F14" s="87"/>
      <c r="G14" s="87"/>
      <c r="H14" s="87"/>
      <c r="I14" s="87">
        <v>10</v>
      </c>
      <c r="J14" s="87"/>
      <c r="K14" s="88"/>
      <c r="L14" s="72"/>
      <c r="M14" s="3"/>
      <c r="N14" s="73"/>
      <c r="O14" s="74">
        <f>IF(I14=0,"",I14/H13)</f>
        <v>1</v>
      </c>
      <c r="P14" s="75">
        <v>11</v>
      </c>
      <c r="Q14" s="76">
        <f t="shared" si="0"/>
        <v>1</v>
      </c>
      <c r="R14" s="76">
        <f t="shared" si="1"/>
        <v>0</v>
      </c>
    </row>
    <row r="15" spans="1:20" ht="15.75" customHeight="1">
      <c r="A15" s="64">
        <v>1802</v>
      </c>
      <c r="B15" s="87"/>
      <c r="C15" s="87"/>
      <c r="D15" s="87"/>
      <c r="E15" s="87"/>
      <c r="F15" s="87"/>
      <c r="G15" s="87"/>
      <c r="H15" s="87"/>
      <c r="I15" s="87"/>
      <c r="J15" s="87">
        <v>10</v>
      </c>
      <c r="K15" s="88">
        <v>8</v>
      </c>
      <c r="L15" s="72"/>
      <c r="M15" s="3"/>
      <c r="N15" s="73"/>
      <c r="O15" s="78">
        <f>IF(J15=0,"",J15/I14)</f>
        <v>1</v>
      </c>
      <c r="P15" s="75">
        <v>11</v>
      </c>
      <c r="Q15" s="79">
        <f t="shared" si="0"/>
        <v>1</v>
      </c>
      <c r="R15" s="79">
        <f t="shared" si="1"/>
        <v>0</v>
      </c>
    </row>
    <row r="16" spans="1:20" ht="15.75" customHeight="1">
      <c r="A16" s="64">
        <v>1901</v>
      </c>
      <c r="B16" s="87"/>
      <c r="C16" s="87"/>
      <c r="D16" s="87"/>
      <c r="E16" s="87"/>
      <c r="F16" s="87"/>
      <c r="G16" s="87"/>
      <c r="H16" s="87"/>
      <c r="I16" s="87"/>
      <c r="J16" s="87">
        <v>2</v>
      </c>
      <c r="K16" s="88">
        <v>2</v>
      </c>
      <c r="L16" s="72"/>
      <c r="M16" s="3"/>
      <c r="N16" s="30"/>
      <c r="O16" s="124"/>
      <c r="P16" s="81">
        <v>3</v>
      </c>
      <c r="Q16" s="125"/>
      <c r="R16" s="92"/>
    </row>
    <row r="17" spans="1:20" ht="15.75" customHeight="1">
      <c r="A17" s="64">
        <v>1902</v>
      </c>
      <c r="B17" s="87"/>
      <c r="C17" s="87"/>
      <c r="D17" s="87"/>
      <c r="E17" s="87"/>
      <c r="F17" s="87"/>
      <c r="G17" s="87"/>
      <c r="H17" s="87"/>
      <c r="I17" s="87"/>
      <c r="J17" s="87">
        <v>1</v>
      </c>
      <c r="K17" s="88"/>
      <c r="L17" s="72"/>
      <c r="M17" s="3"/>
      <c r="N17" s="30"/>
      <c r="O17" s="84"/>
      <c r="P17" s="85">
        <v>1</v>
      </c>
      <c r="Q17" s="86"/>
      <c r="R17" s="84"/>
    </row>
    <row r="18" spans="1:20" ht="15.75" customHeight="1">
      <c r="A18" s="64">
        <v>2001</v>
      </c>
      <c r="B18" s="87"/>
      <c r="C18" s="87"/>
      <c r="D18" s="87"/>
      <c r="E18" s="87"/>
      <c r="F18" s="87"/>
      <c r="G18" s="87"/>
      <c r="H18" s="87"/>
      <c r="I18" s="87"/>
      <c r="J18" s="87">
        <v>1</v>
      </c>
      <c r="K18" s="88">
        <v>1</v>
      </c>
      <c r="L18" s="72"/>
      <c r="M18" s="3"/>
      <c r="N18" s="30"/>
      <c r="O18" s="84"/>
      <c r="P18" s="85">
        <v>1</v>
      </c>
      <c r="Q18" s="86"/>
      <c r="R18" s="84"/>
    </row>
    <row r="19" spans="1:20" ht="15.75" customHeight="1">
      <c r="A19" s="64">
        <v>2002</v>
      </c>
      <c r="B19" s="87"/>
      <c r="C19" s="87"/>
      <c r="D19" s="87"/>
      <c r="E19" s="87"/>
      <c r="F19" s="87"/>
      <c r="G19" s="87"/>
      <c r="H19" s="87"/>
      <c r="I19" s="87"/>
      <c r="J19" s="87"/>
      <c r="K19" s="88"/>
      <c r="L19" s="72"/>
      <c r="M19" s="3"/>
      <c r="N19" s="30"/>
      <c r="O19" s="84"/>
      <c r="P19" s="85"/>
      <c r="Q19" s="86"/>
      <c r="R19" s="84"/>
    </row>
    <row r="20" spans="1:20" ht="15.75" customHeight="1">
      <c r="A20" s="64">
        <v>2101</v>
      </c>
      <c r="B20" s="87"/>
      <c r="C20" s="87"/>
      <c r="D20" s="87"/>
      <c r="E20" s="87"/>
      <c r="F20" s="87"/>
      <c r="G20" s="87"/>
      <c r="H20" s="87"/>
      <c r="I20" s="87"/>
      <c r="J20" s="87"/>
      <c r="K20" s="88"/>
      <c r="L20" s="72"/>
      <c r="M20" s="3"/>
      <c r="N20" s="30"/>
      <c r="O20" s="3"/>
      <c r="P20" s="30"/>
      <c r="Q20" s="23"/>
      <c r="R20" s="84"/>
    </row>
    <row r="21" spans="1:20" ht="15.75" customHeight="1">
      <c r="A21" s="64">
        <v>2102</v>
      </c>
      <c r="B21" s="87"/>
      <c r="C21" s="87"/>
      <c r="D21" s="87"/>
      <c r="E21" s="87"/>
      <c r="F21" s="87"/>
      <c r="G21" s="87"/>
      <c r="H21" s="87"/>
      <c r="I21" s="87"/>
      <c r="J21" s="87"/>
      <c r="K21" s="88"/>
      <c r="L21" s="72"/>
      <c r="M21" s="3"/>
      <c r="N21" s="30"/>
      <c r="O21" s="89" t="s">
        <v>83</v>
      </c>
      <c r="P21" s="90">
        <v>7</v>
      </c>
      <c r="Q21" s="120">
        <f>K24</f>
        <v>11</v>
      </c>
      <c r="R21" s="92" t="s">
        <v>11</v>
      </c>
    </row>
    <row r="22" spans="1:20" ht="15.75" customHeight="1">
      <c r="A22" s="64">
        <v>2201</v>
      </c>
      <c r="B22" s="87"/>
      <c r="C22" s="87"/>
      <c r="D22" s="87"/>
      <c r="E22" s="87"/>
      <c r="F22" s="87"/>
      <c r="G22" s="87"/>
      <c r="H22" s="87"/>
      <c r="I22" s="87"/>
      <c r="J22" s="87"/>
      <c r="K22" s="88"/>
      <c r="L22" s="72"/>
      <c r="M22" s="3"/>
      <c r="N22" s="30"/>
      <c r="O22" s="93" t="s">
        <v>85</v>
      </c>
      <c r="P22" s="94">
        <f>IF(P21/B7=0,"",P21/B7)</f>
        <v>0.35</v>
      </c>
      <c r="Q22" s="121">
        <f>IF(P21/Q21=0,"",P21/Q21)</f>
        <v>0.63636363636363635</v>
      </c>
      <c r="R22" s="96" t="s">
        <v>86</v>
      </c>
    </row>
    <row r="23" spans="1:20" ht="15.75" customHeight="1">
      <c r="A23" s="64">
        <v>2202</v>
      </c>
      <c r="B23" s="87"/>
      <c r="C23" s="87"/>
      <c r="D23" s="87"/>
      <c r="E23" s="87"/>
      <c r="F23" s="87"/>
      <c r="G23" s="87"/>
      <c r="H23" s="87"/>
      <c r="I23" s="87"/>
      <c r="J23" s="87"/>
      <c r="K23" s="88"/>
      <c r="L23" s="97"/>
      <c r="M23" s="98"/>
      <c r="N23" s="99"/>
      <c r="O23" s="98"/>
      <c r="P23" s="99"/>
      <c r="Q23" s="99"/>
      <c r="R23" s="122"/>
    </row>
    <row r="24" spans="1:20" ht="18" customHeight="1">
      <c r="A24" s="29"/>
      <c r="B24" s="30"/>
      <c r="C24" s="30"/>
      <c r="D24" s="288" t="s">
        <v>111</v>
      </c>
      <c r="E24" s="289"/>
      <c r="F24" s="289"/>
      <c r="G24" s="289"/>
      <c r="H24" s="289"/>
      <c r="I24" s="289"/>
      <c r="J24" s="290"/>
      <c r="K24" s="101">
        <f>SUM(K7:K20)</f>
        <v>11</v>
      </c>
      <c r="L24" s="102">
        <f>IF(K15=0,"",K15/B7)</f>
        <v>0.4</v>
      </c>
      <c r="M24" s="102">
        <f>IF(K24=0,"",K24/B7)</f>
        <v>0.55000000000000004</v>
      </c>
      <c r="N24" s="102">
        <f>IF(K15=0,"",M24-L24)</f>
        <v>0.15000000000000002</v>
      </c>
      <c r="O24" s="3"/>
      <c r="P24" s="30"/>
      <c r="Q24" s="23"/>
      <c r="R24" s="3"/>
    </row>
    <row r="25" spans="1:20" ht="12.75" customHeight="1">
      <c r="A25" s="134"/>
      <c r="L25" s="3"/>
      <c r="M25" s="3"/>
      <c r="O25" s="3"/>
    </row>
    <row r="26" spans="1:20" ht="12.75" customHeight="1">
      <c r="A26" s="134"/>
      <c r="L26" s="3"/>
      <c r="M26" s="3"/>
      <c r="O26" s="3"/>
    </row>
    <row r="27" spans="1:20" ht="26.25" customHeight="1">
      <c r="A27" s="2"/>
      <c r="B27" s="296" t="s">
        <v>99</v>
      </c>
      <c r="C27" s="297"/>
      <c r="D27" s="297"/>
      <c r="E27" s="297"/>
      <c r="F27" s="297"/>
      <c r="G27" s="297"/>
      <c r="H27" s="298" t="s">
        <v>94</v>
      </c>
      <c r="I27" s="292"/>
      <c r="J27" s="292"/>
      <c r="K27" s="30"/>
      <c r="L27" s="3"/>
      <c r="M27" s="3"/>
      <c r="N27" s="30"/>
      <c r="O27" s="3"/>
      <c r="P27" s="30"/>
      <c r="Q27" s="30"/>
      <c r="R27" s="30"/>
    </row>
    <row r="28" spans="1:20" ht="20.25" customHeight="1">
      <c r="A28" s="293" t="s">
        <v>10</v>
      </c>
      <c r="B28" s="294" t="s">
        <v>100</v>
      </c>
      <c r="C28" s="289"/>
      <c r="D28" s="289"/>
      <c r="E28" s="289"/>
      <c r="F28" s="289"/>
      <c r="G28" s="289"/>
      <c r="H28" s="289"/>
      <c r="I28" s="289"/>
      <c r="J28" s="290"/>
      <c r="K28" s="310" t="s">
        <v>11</v>
      </c>
      <c r="L28" s="286" t="s">
        <v>3</v>
      </c>
      <c r="M28" s="286" t="s">
        <v>4</v>
      </c>
      <c r="N28" s="284" t="s">
        <v>5</v>
      </c>
      <c r="O28" s="286" t="s">
        <v>6</v>
      </c>
      <c r="P28" s="287" t="s">
        <v>7</v>
      </c>
      <c r="Q28" s="287" t="s">
        <v>8</v>
      </c>
      <c r="R28" s="286" t="s">
        <v>101</v>
      </c>
    </row>
    <row r="29" spans="1:20" ht="15.75" customHeight="1">
      <c r="A29" s="285"/>
      <c r="B29" s="64" t="s">
        <v>102</v>
      </c>
      <c r="C29" s="64" t="s">
        <v>103</v>
      </c>
      <c r="D29" s="64" t="s">
        <v>104</v>
      </c>
      <c r="E29" s="64" t="s">
        <v>105</v>
      </c>
      <c r="F29" s="64" t="s">
        <v>106</v>
      </c>
      <c r="G29" s="64" t="s">
        <v>107</v>
      </c>
      <c r="H29" s="64" t="s">
        <v>108</v>
      </c>
      <c r="I29" s="64" t="s">
        <v>109</v>
      </c>
      <c r="J29" s="64" t="s">
        <v>110</v>
      </c>
      <c r="K29" s="311"/>
      <c r="L29" s="285"/>
      <c r="M29" s="285"/>
      <c r="N29" s="285"/>
      <c r="O29" s="285"/>
      <c r="P29" s="285"/>
      <c r="Q29" s="285"/>
      <c r="R29" s="285"/>
    </row>
    <row r="30" spans="1:20" ht="15.75" customHeight="1">
      <c r="A30" s="64">
        <v>1501</v>
      </c>
      <c r="B30" s="65">
        <v>14</v>
      </c>
      <c r="C30" s="87"/>
      <c r="D30" s="87"/>
      <c r="E30" s="87"/>
      <c r="F30" s="87"/>
      <c r="G30" s="87"/>
      <c r="H30" s="87"/>
      <c r="I30" s="87"/>
      <c r="J30" s="87"/>
      <c r="K30" s="88"/>
      <c r="L30" s="67"/>
      <c r="M30" s="49"/>
      <c r="N30" s="68"/>
      <c r="O30" s="107"/>
      <c r="P30" s="70">
        <f>B30</f>
        <v>14</v>
      </c>
      <c r="Q30" s="108"/>
      <c r="R30" s="107"/>
    </row>
    <row r="31" spans="1:20" ht="15.75" customHeight="1">
      <c r="A31" s="64">
        <v>1502</v>
      </c>
      <c r="B31" s="87"/>
      <c r="C31" s="87">
        <v>10</v>
      </c>
      <c r="D31" s="87"/>
      <c r="E31" s="87"/>
      <c r="F31" s="87"/>
      <c r="G31" s="87"/>
      <c r="H31" s="87"/>
      <c r="I31" s="87"/>
      <c r="J31" s="87"/>
      <c r="K31" s="88"/>
      <c r="L31" s="72"/>
      <c r="M31" s="3"/>
      <c r="N31" s="73"/>
      <c r="O31" s="74">
        <f>IF(C31=0,"",C31/B30)</f>
        <v>0.7142857142857143</v>
      </c>
      <c r="P31" s="75">
        <v>10</v>
      </c>
      <c r="Q31" s="76">
        <f t="shared" ref="Q31:Q38" si="2">IF(P31=0,"",P31/P30)</f>
        <v>0.7142857142857143</v>
      </c>
      <c r="R31" s="76">
        <f t="shared" ref="R31:R38" si="3">IF(P31=0,"",100%-Q31)</f>
        <v>0.2857142857142857</v>
      </c>
    </row>
    <row r="32" spans="1:20" ht="15.75" customHeight="1">
      <c r="A32" s="64">
        <v>1601</v>
      </c>
      <c r="B32" s="87"/>
      <c r="C32" s="87"/>
      <c r="D32" s="87">
        <v>6</v>
      </c>
      <c r="E32" s="87"/>
      <c r="F32" s="87"/>
      <c r="G32" s="87"/>
      <c r="H32" s="87"/>
      <c r="I32" s="87"/>
      <c r="J32" s="87"/>
      <c r="K32" s="88"/>
      <c r="L32" s="72"/>
      <c r="M32" s="3"/>
      <c r="N32" s="73"/>
      <c r="O32" s="74">
        <f>IF(D32=0,"",D32/C31)</f>
        <v>0.6</v>
      </c>
      <c r="P32" s="75">
        <v>8</v>
      </c>
      <c r="Q32" s="76">
        <f t="shared" si="2"/>
        <v>0.8</v>
      </c>
      <c r="R32" s="76">
        <f t="shared" si="3"/>
        <v>0.19999999999999996</v>
      </c>
      <c r="T32" s="39">
        <f>P32/P30</f>
        <v>0.5714285714285714</v>
      </c>
    </row>
    <row r="33" spans="1:18" ht="15.75" customHeight="1">
      <c r="A33" s="64">
        <v>1602</v>
      </c>
      <c r="B33" s="87"/>
      <c r="C33" s="87"/>
      <c r="D33" s="87"/>
      <c r="E33" s="87">
        <v>6</v>
      </c>
      <c r="F33" s="87"/>
      <c r="G33" s="87"/>
      <c r="H33" s="87"/>
      <c r="I33" s="87"/>
      <c r="J33" s="87"/>
      <c r="K33" s="88"/>
      <c r="L33" s="72"/>
      <c r="M33" s="3"/>
      <c r="N33" s="73"/>
      <c r="O33" s="74">
        <f>IF(E33=0,"",E33/D32)</f>
        <v>1</v>
      </c>
      <c r="P33" s="75">
        <v>9</v>
      </c>
      <c r="Q33" s="76">
        <f t="shared" si="2"/>
        <v>1.125</v>
      </c>
      <c r="R33" s="76">
        <f t="shared" si="3"/>
        <v>-0.125</v>
      </c>
    </row>
    <row r="34" spans="1:18" ht="15.75" customHeight="1">
      <c r="A34" s="64">
        <v>1701</v>
      </c>
      <c r="B34" s="87"/>
      <c r="C34" s="87"/>
      <c r="D34" s="87"/>
      <c r="E34" s="87"/>
      <c r="F34" s="87">
        <v>6</v>
      </c>
      <c r="G34" s="87"/>
      <c r="H34" s="87"/>
      <c r="I34" s="87"/>
      <c r="J34" s="87"/>
      <c r="K34" s="88"/>
      <c r="L34" s="72"/>
      <c r="M34" s="3"/>
      <c r="N34" s="73"/>
      <c r="O34" s="74">
        <f>IF(F34=0,"",F34/E33)</f>
        <v>1</v>
      </c>
      <c r="P34" s="75">
        <v>9</v>
      </c>
      <c r="Q34" s="76">
        <f t="shared" si="2"/>
        <v>1</v>
      </c>
      <c r="R34" s="76">
        <f t="shared" si="3"/>
        <v>0</v>
      </c>
    </row>
    <row r="35" spans="1:18" ht="15.75" customHeight="1">
      <c r="A35" s="64">
        <v>1702</v>
      </c>
      <c r="B35" s="87"/>
      <c r="C35" s="87"/>
      <c r="D35" s="87"/>
      <c r="E35" s="87"/>
      <c r="F35" s="87"/>
      <c r="G35" s="87">
        <v>4</v>
      </c>
      <c r="H35" s="87"/>
      <c r="I35" s="87"/>
      <c r="J35" s="87"/>
      <c r="K35" s="88"/>
      <c r="L35" s="72"/>
      <c r="M35" s="3"/>
      <c r="N35" s="73"/>
      <c r="O35" s="74">
        <f>IF(G35=0,"",G35/F34)</f>
        <v>0.66666666666666663</v>
      </c>
      <c r="P35" s="75">
        <v>8</v>
      </c>
      <c r="Q35" s="76">
        <f t="shared" si="2"/>
        <v>0.88888888888888884</v>
      </c>
      <c r="R35" s="76">
        <f t="shared" si="3"/>
        <v>0.11111111111111116</v>
      </c>
    </row>
    <row r="36" spans="1:18" ht="15.75" customHeight="1">
      <c r="A36" s="64">
        <v>1801</v>
      </c>
      <c r="B36" s="87"/>
      <c r="C36" s="87"/>
      <c r="D36" s="87"/>
      <c r="E36" s="87"/>
      <c r="F36" s="87"/>
      <c r="G36" s="87"/>
      <c r="H36" s="87">
        <v>4</v>
      </c>
      <c r="I36" s="87"/>
      <c r="J36" s="87"/>
      <c r="K36" s="88"/>
      <c r="L36" s="72"/>
      <c r="M36" s="3"/>
      <c r="N36" s="73"/>
      <c r="O36" s="74">
        <f>IF(H36=0,"",H36/G35)</f>
        <v>1</v>
      </c>
      <c r="P36" s="75">
        <v>7</v>
      </c>
      <c r="Q36" s="76">
        <f t="shared" si="2"/>
        <v>0.875</v>
      </c>
      <c r="R36" s="76">
        <f t="shared" si="3"/>
        <v>0.125</v>
      </c>
    </row>
    <row r="37" spans="1:18" ht="15.75" customHeight="1">
      <c r="A37" s="64">
        <v>1802</v>
      </c>
      <c r="B37" s="87"/>
      <c r="C37" s="87"/>
      <c r="D37" s="87"/>
      <c r="E37" s="87"/>
      <c r="F37" s="87"/>
      <c r="G37" s="87"/>
      <c r="H37" s="87"/>
      <c r="I37" s="87">
        <v>4</v>
      </c>
      <c r="J37" s="87"/>
      <c r="K37" s="88"/>
      <c r="L37" s="72"/>
      <c r="M37" s="3"/>
      <c r="N37" s="73"/>
      <c r="O37" s="74">
        <f>IF(I37=0,"",I37/H36)</f>
        <v>1</v>
      </c>
      <c r="P37" s="75">
        <v>6</v>
      </c>
      <c r="Q37" s="76">
        <f t="shared" si="2"/>
        <v>0.8571428571428571</v>
      </c>
      <c r="R37" s="76">
        <f t="shared" si="3"/>
        <v>0.1428571428571429</v>
      </c>
    </row>
    <row r="38" spans="1:18" ht="15.75" customHeight="1">
      <c r="A38" s="64">
        <v>1901</v>
      </c>
      <c r="B38" s="87"/>
      <c r="C38" s="87"/>
      <c r="D38" s="87"/>
      <c r="E38" s="87"/>
      <c r="F38" s="87"/>
      <c r="G38" s="87"/>
      <c r="H38" s="87"/>
      <c r="I38" s="87"/>
      <c r="J38" s="87">
        <v>4</v>
      </c>
      <c r="K38" s="88"/>
      <c r="L38" s="72"/>
      <c r="M38" s="3"/>
      <c r="N38" s="73"/>
      <c r="O38" s="78">
        <f>IF(J38=0,"",J38/I37)</f>
        <v>1</v>
      </c>
      <c r="P38" s="75">
        <v>6</v>
      </c>
      <c r="Q38" s="79">
        <f t="shared" si="2"/>
        <v>1</v>
      </c>
      <c r="R38" s="79">
        <f t="shared" si="3"/>
        <v>0</v>
      </c>
    </row>
    <row r="39" spans="1:18" ht="15.75" customHeight="1">
      <c r="A39" s="64">
        <v>1902</v>
      </c>
      <c r="B39" s="87"/>
      <c r="C39" s="87"/>
      <c r="D39" s="87"/>
      <c r="E39" s="87"/>
      <c r="F39" s="87"/>
      <c r="G39" s="87"/>
      <c r="H39" s="87"/>
      <c r="I39" s="87"/>
      <c r="J39" s="87">
        <v>3</v>
      </c>
      <c r="K39" s="88">
        <v>2</v>
      </c>
      <c r="L39" s="72"/>
      <c r="M39" s="3"/>
      <c r="N39" s="30"/>
      <c r="O39" s="124"/>
      <c r="P39" s="81">
        <v>5</v>
      </c>
      <c r="Q39" s="125"/>
      <c r="R39" s="92"/>
    </row>
    <row r="40" spans="1:18" ht="15.75" customHeight="1">
      <c r="A40" s="64">
        <v>2001</v>
      </c>
      <c r="B40" s="87"/>
      <c r="C40" s="87"/>
      <c r="D40" s="87"/>
      <c r="E40" s="87"/>
      <c r="F40" s="87"/>
      <c r="G40" s="87"/>
      <c r="H40" s="87"/>
      <c r="I40" s="87"/>
      <c r="J40" s="87">
        <v>2</v>
      </c>
      <c r="K40" s="88">
        <v>2</v>
      </c>
      <c r="L40" s="72"/>
      <c r="M40" s="3"/>
      <c r="N40" s="30"/>
      <c r="O40" s="84"/>
      <c r="P40" s="85">
        <v>4</v>
      </c>
      <c r="Q40" s="86"/>
      <c r="R40" s="84"/>
    </row>
    <row r="41" spans="1:18" ht="15.75" customHeight="1">
      <c r="A41" s="64">
        <v>2002</v>
      </c>
      <c r="B41" s="87"/>
      <c r="C41" s="87"/>
      <c r="D41" s="87"/>
      <c r="E41" s="87"/>
      <c r="F41" s="87"/>
      <c r="G41" s="87"/>
      <c r="H41" s="87"/>
      <c r="I41" s="87"/>
      <c r="J41" s="87">
        <v>2</v>
      </c>
      <c r="K41" s="88">
        <v>1</v>
      </c>
      <c r="L41" s="72"/>
      <c r="M41" s="3"/>
      <c r="N41" s="30"/>
      <c r="O41" s="84"/>
      <c r="P41" s="85">
        <v>2</v>
      </c>
      <c r="Q41" s="86"/>
      <c r="R41" s="84"/>
    </row>
    <row r="42" spans="1:18" ht="15.75" customHeight="1">
      <c r="A42" s="64">
        <v>2101</v>
      </c>
      <c r="B42" s="87"/>
      <c r="C42" s="87"/>
      <c r="D42" s="87"/>
      <c r="E42" s="87"/>
      <c r="F42" s="87"/>
      <c r="G42" s="87"/>
      <c r="H42" s="87"/>
      <c r="I42" s="87"/>
      <c r="J42" s="87">
        <v>1</v>
      </c>
      <c r="K42" s="88"/>
      <c r="L42" s="72"/>
      <c r="M42" s="3"/>
      <c r="N42" s="30"/>
      <c r="O42" s="84"/>
      <c r="P42" s="85">
        <v>1</v>
      </c>
      <c r="Q42" s="86"/>
      <c r="R42" s="84"/>
    </row>
    <row r="43" spans="1:18" ht="15.75" customHeight="1">
      <c r="A43" s="64">
        <v>2102</v>
      </c>
      <c r="B43" s="87"/>
      <c r="C43" s="87"/>
      <c r="D43" s="87"/>
      <c r="E43" s="87"/>
      <c r="F43" s="87"/>
      <c r="G43" s="87"/>
      <c r="H43" s="87"/>
      <c r="I43" s="87"/>
      <c r="J43" s="87">
        <v>1</v>
      </c>
      <c r="K43" s="88">
        <v>1</v>
      </c>
      <c r="L43" s="72"/>
      <c r="M43" s="3"/>
      <c r="N43" s="30"/>
      <c r="O43" s="3"/>
      <c r="P43" s="30">
        <v>1</v>
      </c>
      <c r="Q43" s="23"/>
      <c r="R43" s="84"/>
    </row>
    <row r="44" spans="1:18" ht="15.75" customHeight="1">
      <c r="A44" s="64">
        <v>2201</v>
      </c>
      <c r="B44" s="87"/>
      <c r="C44" s="87"/>
      <c r="D44" s="87"/>
      <c r="E44" s="87"/>
      <c r="F44" s="87"/>
      <c r="G44" s="87"/>
      <c r="H44" s="87"/>
      <c r="I44" s="87"/>
      <c r="J44" s="87"/>
      <c r="K44" s="88"/>
      <c r="L44" s="72"/>
      <c r="M44" s="3"/>
      <c r="N44" s="30"/>
      <c r="O44" s="89" t="s">
        <v>83</v>
      </c>
      <c r="P44" s="90">
        <v>6</v>
      </c>
      <c r="Q44" s="120">
        <f>K47</f>
        <v>6</v>
      </c>
      <c r="R44" s="92" t="s">
        <v>11</v>
      </c>
    </row>
    <row r="45" spans="1:18" ht="15.75" customHeight="1">
      <c r="A45" s="64">
        <v>2202</v>
      </c>
      <c r="B45" s="87"/>
      <c r="C45" s="87"/>
      <c r="D45" s="87"/>
      <c r="E45" s="87"/>
      <c r="F45" s="87"/>
      <c r="G45" s="87"/>
      <c r="H45" s="87"/>
      <c r="I45" s="87"/>
      <c r="J45" s="87"/>
      <c r="K45" s="88"/>
      <c r="L45" s="72"/>
      <c r="M45" s="3"/>
      <c r="N45" s="30"/>
      <c r="O45" s="93" t="s">
        <v>85</v>
      </c>
      <c r="P45" s="94">
        <f>IF(P44/B30=0,"",P44/B30)</f>
        <v>0.42857142857142855</v>
      </c>
      <c r="Q45" s="121">
        <f>IF(P44/Q44=0,"",P44/Q44)</f>
        <v>1</v>
      </c>
      <c r="R45" s="96" t="s">
        <v>86</v>
      </c>
    </row>
    <row r="46" spans="1:18" ht="15.75" customHeight="1">
      <c r="A46" s="64">
        <v>2301</v>
      </c>
      <c r="B46" s="87"/>
      <c r="C46" s="87"/>
      <c r="D46" s="87"/>
      <c r="E46" s="87"/>
      <c r="F46" s="87"/>
      <c r="G46" s="87"/>
      <c r="H46" s="87"/>
      <c r="I46" s="87"/>
      <c r="J46" s="87"/>
      <c r="K46" s="88"/>
      <c r="L46" s="97"/>
      <c r="M46" s="98"/>
      <c r="N46" s="99"/>
      <c r="O46" s="98"/>
      <c r="P46" s="99"/>
      <c r="Q46" s="99"/>
      <c r="R46" s="122"/>
    </row>
    <row r="47" spans="1:18" ht="18" customHeight="1">
      <c r="A47" s="29"/>
      <c r="B47" s="30"/>
      <c r="C47" s="30"/>
      <c r="D47" s="288" t="s">
        <v>111</v>
      </c>
      <c r="E47" s="289"/>
      <c r="F47" s="289"/>
      <c r="G47" s="289"/>
      <c r="H47" s="289"/>
      <c r="I47" s="289"/>
      <c r="J47" s="290"/>
      <c r="K47" s="101">
        <f>SUM(K30:K43)</f>
        <v>6</v>
      </c>
      <c r="L47" s="102">
        <v>0</v>
      </c>
      <c r="M47" s="102">
        <f>IF(K47=0,"",K47/B30)</f>
        <v>0.42857142857142855</v>
      </c>
      <c r="N47" s="102">
        <f>M47-L47</f>
        <v>0.42857142857142855</v>
      </c>
      <c r="O47" s="3"/>
      <c r="P47" s="30"/>
      <c r="Q47" s="23"/>
      <c r="R47" s="3"/>
    </row>
    <row r="48" spans="1:18" ht="12.75" customHeight="1">
      <c r="A48" s="134"/>
      <c r="L48" s="3"/>
      <c r="M48" s="3"/>
      <c r="O48" s="3"/>
    </row>
    <row r="49" spans="1:20" ht="12.75" customHeight="1">
      <c r="A49" s="134"/>
      <c r="L49" s="3"/>
      <c r="M49" s="3"/>
      <c r="O49" s="3"/>
    </row>
    <row r="50" spans="1:20" ht="26.25" customHeight="1">
      <c r="A50" s="2"/>
      <c r="B50" s="296" t="s">
        <v>99</v>
      </c>
      <c r="C50" s="297"/>
      <c r="D50" s="297"/>
      <c r="E50" s="297"/>
      <c r="F50" s="297"/>
      <c r="G50" s="297"/>
      <c r="H50" s="298" t="s">
        <v>97</v>
      </c>
      <c r="I50" s="292"/>
      <c r="J50" s="292"/>
      <c r="K50" s="30"/>
      <c r="L50" s="3"/>
      <c r="M50" s="3"/>
      <c r="N50" s="30"/>
      <c r="O50" s="3"/>
      <c r="P50" s="30"/>
      <c r="Q50" s="30"/>
      <c r="R50" s="30"/>
    </row>
    <row r="51" spans="1:20" ht="20.25" customHeight="1">
      <c r="A51" s="293" t="s">
        <v>10</v>
      </c>
      <c r="B51" s="294" t="s">
        <v>100</v>
      </c>
      <c r="C51" s="289"/>
      <c r="D51" s="289"/>
      <c r="E51" s="289"/>
      <c r="F51" s="289"/>
      <c r="G51" s="289"/>
      <c r="H51" s="289"/>
      <c r="I51" s="289"/>
      <c r="J51" s="290"/>
      <c r="K51" s="310" t="s">
        <v>11</v>
      </c>
      <c r="L51" s="286" t="s">
        <v>3</v>
      </c>
      <c r="M51" s="286" t="s">
        <v>4</v>
      </c>
      <c r="N51" s="284" t="s">
        <v>5</v>
      </c>
      <c r="O51" s="286" t="s">
        <v>6</v>
      </c>
      <c r="P51" s="287" t="s">
        <v>7</v>
      </c>
      <c r="Q51" s="287" t="s">
        <v>8</v>
      </c>
      <c r="R51" s="286" t="s">
        <v>101</v>
      </c>
    </row>
    <row r="52" spans="1:20" ht="15.75" customHeight="1">
      <c r="A52" s="285"/>
      <c r="B52" s="64" t="s">
        <v>102</v>
      </c>
      <c r="C52" s="64" t="s">
        <v>103</v>
      </c>
      <c r="D52" s="64" t="s">
        <v>104</v>
      </c>
      <c r="E52" s="64" t="s">
        <v>105</v>
      </c>
      <c r="F52" s="64" t="s">
        <v>106</v>
      </c>
      <c r="G52" s="64" t="s">
        <v>107</v>
      </c>
      <c r="H52" s="64" t="s">
        <v>108</v>
      </c>
      <c r="I52" s="64" t="s">
        <v>109</v>
      </c>
      <c r="J52" s="64" t="s">
        <v>110</v>
      </c>
      <c r="K52" s="311"/>
      <c r="L52" s="285"/>
      <c r="M52" s="285"/>
      <c r="N52" s="285"/>
      <c r="O52" s="285"/>
      <c r="P52" s="285"/>
      <c r="Q52" s="285"/>
      <c r="R52" s="285"/>
    </row>
    <row r="53" spans="1:20" ht="15.75" customHeight="1">
      <c r="A53" s="64">
        <v>1502</v>
      </c>
      <c r="B53" s="65">
        <v>29</v>
      </c>
      <c r="C53" s="87"/>
      <c r="D53" s="87"/>
      <c r="E53" s="87"/>
      <c r="F53" s="87"/>
      <c r="G53" s="87"/>
      <c r="H53" s="87"/>
      <c r="I53" s="87"/>
      <c r="J53" s="87"/>
      <c r="K53" s="88"/>
      <c r="L53" s="67"/>
      <c r="M53" s="49"/>
      <c r="N53" s="68"/>
      <c r="O53" s="107"/>
      <c r="P53" s="70">
        <f>B53</f>
        <v>29</v>
      </c>
      <c r="Q53" s="108"/>
      <c r="R53" s="107"/>
    </row>
    <row r="54" spans="1:20" ht="15.75" customHeight="1">
      <c r="A54" s="64">
        <v>1601</v>
      </c>
      <c r="B54" s="87"/>
      <c r="C54" s="87">
        <v>25</v>
      </c>
      <c r="D54" s="87"/>
      <c r="E54" s="87"/>
      <c r="F54" s="87"/>
      <c r="G54" s="87"/>
      <c r="H54" s="87"/>
      <c r="I54" s="87"/>
      <c r="J54" s="87"/>
      <c r="K54" s="88"/>
      <c r="L54" s="72"/>
      <c r="M54" s="3"/>
      <c r="N54" s="73"/>
      <c r="O54" s="74">
        <f>IF(C54=0,"",C54/B53)</f>
        <v>0.86206896551724133</v>
      </c>
      <c r="P54" s="75">
        <v>25</v>
      </c>
      <c r="Q54" s="76">
        <f t="shared" ref="Q54:Q61" si="4">IF(P54=0,"",P54/P53)</f>
        <v>0.86206896551724133</v>
      </c>
      <c r="R54" s="76">
        <f t="shared" ref="R54:R61" si="5">IF(P54=0,"",100%-Q54)</f>
        <v>0.13793103448275867</v>
      </c>
    </row>
    <row r="55" spans="1:20" ht="15.75" customHeight="1">
      <c r="A55" s="64">
        <v>1602</v>
      </c>
      <c r="B55" s="87"/>
      <c r="C55" s="87"/>
      <c r="D55" s="87">
        <v>24</v>
      </c>
      <c r="E55" s="87"/>
      <c r="F55" s="87"/>
      <c r="G55" s="87"/>
      <c r="H55" s="87"/>
      <c r="I55" s="87"/>
      <c r="J55" s="87"/>
      <c r="K55" s="88"/>
      <c r="L55" s="72"/>
      <c r="M55" s="3"/>
      <c r="N55" s="73"/>
      <c r="O55" s="74">
        <f>IF(D55=0,"",D55/C54)</f>
        <v>0.96</v>
      </c>
      <c r="P55" s="75">
        <v>25</v>
      </c>
      <c r="Q55" s="76">
        <f t="shared" si="4"/>
        <v>1</v>
      </c>
      <c r="R55" s="76">
        <f t="shared" si="5"/>
        <v>0</v>
      </c>
      <c r="T55" s="39">
        <f>P55/P53</f>
        <v>0.86206896551724133</v>
      </c>
    </row>
    <row r="56" spans="1:20" ht="15.75" customHeight="1">
      <c r="A56" s="64">
        <v>1701</v>
      </c>
      <c r="B56" s="87"/>
      <c r="C56" s="87"/>
      <c r="D56" s="87"/>
      <c r="E56" s="87">
        <v>22</v>
      </c>
      <c r="F56" s="87"/>
      <c r="G56" s="87"/>
      <c r="H56" s="87"/>
      <c r="I56" s="87"/>
      <c r="J56" s="87"/>
      <c r="K56" s="88"/>
      <c r="L56" s="72"/>
      <c r="M56" s="3"/>
      <c r="N56" s="73"/>
      <c r="O56" s="74">
        <f>IF(E56=0,"",E56/D55)</f>
        <v>0.91666666666666663</v>
      </c>
      <c r="P56" s="75">
        <v>25</v>
      </c>
      <c r="Q56" s="76">
        <f t="shared" si="4"/>
        <v>1</v>
      </c>
      <c r="R56" s="76">
        <f t="shared" si="5"/>
        <v>0</v>
      </c>
    </row>
    <row r="57" spans="1:20" ht="15.75" customHeight="1">
      <c r="A57" s="64">
        <v>1702</v>
      </c>
      <c r="B57" s="87"/>
      <c r="C57" s="87"/>
      <c r="D57" s="87"/>
      <c r="E57" s="87"/>
      <c r="F57" s="87">
        <v>21</v>
      </c>
      <c r="G57" s="87"/>
      <c r="H57" s="87"/>
      <c r="I57" s="87"/>
      <c r="J57" s="87"/>
      <c r="K57" s="88"/>
      <c r="L57" s="72"/>
      <c r="M57" s="3"/>
      <c r="N57" s="73"/>
      <c r="O57" s="74">
        <f>IF(F57=0,"",F57/E56)</f>
        <v>0.95454545454545459</v>
      </c>
      <c r="P57" s="75">
        <v>23</v>
      </c>
      <c r="Q57" s="76">
        <f t="shared" si="4"/>
        <v>0.92</v>
      </c>
      <c r="R57" s="76">
        <f t="shared" si="5"/>
        <v>7.999999999999996E-2</v>
      </c>
    </row>
    <row r="58" spans="1:20" ht="15.75" customHeight="1">
      <c r="A58" s="64">
        <v>1801</v>
      </c>
      <c r="B58" s="87"/>
      <c r="C58" s="87"/>
      <c r="D58" s="87"/>
      <c r="E58" s="87"/>
      <c r="F58" s="87"/>
      <c r="G58" s="87">
        <v>21</v>
      </c>
      <c r="H58" s="87"/>
      <c r="I58" s="87"/>
      <c r="J58" s="87"/>
      <c r="K58" s="88"/>
      <c r="L58" s="72"/>
      <c r="M58" s="3"/>
      <c r="N58" s="73"/>
      <c r="O58" s="74">
        <f>IF(G58=0,"",G58/F57)</f>
        <v>1</v>
      </c>
      <c r="P58" s="75">
        <v>23</v>
      </c>
      <c r="Q58" s="76">
        <f t="shared" si="4"/>
        <v>1</v>
      </c>
      <c r="R58" s="76">
        <f t="shared" si="5"/>
        <v>0</v>
      </c>
    </row>
    <row r="59" spans="1:20" ht="15.75" customHeight="1">
      <c r="A59" s="64">
        <v>1802</v>
      </c>
      <c r="B59" s="87"/>
      <c r="C59" s="87"/>
      <c r="D59" s="87"/>
      <c r="E59" s="87"/>
      <c r="F59" s="87"/>
      <c r="G59" s="87"/>
      <c r="H59" s="87">
        <v>21</v>
      </c>
      <c r="I59" s="87"/>
      <c r="J59" s="87"/>
      <c r="K59" s="88"/>
      <c r="L59" s="72"/>
      <c r="M59" s="3"/>
      <c r="N59" s="73"/>
      <c r="O59" s="74">
        <f>IF(H59=0,"",H59/G58)</f>
        <v>1</v>
      </c>
      <c r="P59" s="75">
        <v>23</v>
      </c>
      <c r="Q59" s="76">
        <f t="shared" si="4"/>
        <v>1</v>
      </c>
      <c r="R59" s="76">
        <f t="shared" si="5"/>
        <v>0</v>
      </c>
    </row>
    <row r="60" spans="1:20" ht="15.75" customHeight="1">
      <c r="A60" s="64">
        <v>1901</v>
      </c>
      <c r="B60" s="87"/>
      <c r="C60" s="87"/>
      <c r="D60" s="87"/>
      <c r="E60" s="87"/>
      <c r="F60" s="87"/>
      <c r="G60" s="87"/>
      <c r="H60" s="87"/>
      <c r="I60" s="87">
        <v>21</v>
      </c>
      <c r="J60" s="87"/>
      <c r="K60" s="88"/>
      <c r="L60" s="72"/>
      <c r="M60" s="3"/>
      <c r="N60" s="73"/>
      <c r="O60" s="74">
        <f>IF(I60=0,"",I60/H59)</f>
        <v>1</v>
      </c>
      <c r="P60" s="75">
        <v>23</v>
      </c>
      <c r="Q60" s="76">
        <f t="shared" si="4"/>
        <v>1</v>
      </c>
      <c r="R60" s="76">
        <f t="shared" si="5"/>
        <v>0</v>
      </c>
    </row>
    <row r="61" spans="1:20" ht="15.75" customHeight="1">
      <c r="A61" s="64">
        <v>1902</v>
      </c>
      <c r="B61" s="87"/>
      <c r="C61" s="87"/>
      <c r="D61" s="87"/>
      <c r="E61" s="87"/>
      <c r="F61" s="87"/>
      <c r="G61" s="87"/>
      <c r="H61" s="87"/>
      <c r="I61" s="87"/>
      <c r="J61" s="87">
        <v>21</v>
      </c>
      <c r="K61" s="88">
        <v>17</v>
      </c>
      <c r="L61" s="72"/>
      <c r="M61" s="3"/>
      <c r="N61" s="73"/>
      <c r="O61" s="78">
        <f>IF(J61=0,"",J61/I60)</f>
        <v>1</v>
      </c>
      <c r="P61" s="75">
        <v>23</v>
      </c>
      <c r="Q61" s="79">
        <f t="shared" si="4"/>
        <v>1</v>
      </c>
      <c r="R61" s="79">
        <f t="shared" si="5"/>
        <v>0</v>
      </c>
    </row>
    <row r="62" spans="1:20" ht="15.75" customHeight="1">
      <c r="A62" s="64">
        <v>2001</v>
      </c>
      <c r="B62" s="87"/>
      <c r="C62" s="87"/>
      <c r="D62" s="87"/>
      <c r="E62" s="87"/>
      <c r="F62" s="87"/>
      <c r="G62" s="87"/>
      <c r="H62" s="87"/>
      <c r="I62" s="87"/>
      <c r="J62" s="87">
        <v>4</v>
      </c>
      <c r="K62" s="88">
        <v>4</v>
      </c>
      <c r="L62" s="72"/>
      <c r="M62" s="3"/>
      <c r="N62" s="30"/>
      <c r="O62" s="124"/>
      <c r="P62" s="81">
        <v>5</v>
      </c>
      <c r="Q62" s="125"/>
      <c r="R62" s="92"/>
    </row>
    <row r="63" spans="1:20" ht="15.75" customHeight="1">
      <c r="A63" s="64">
        <v>2002</v>
      </c>
      <c r="B63" s="87"/>
      <c r="C63" s="87"/>
      <c r="D63" s="87"/>
      <c r="E63" s="87"/>
      <c r="F63" s="87"/>
      <c r="G63" s="87"/>
      <c r="H63" s="87"/>
      <c r="I63" s="87"/>
      <c r="J63" s="87">
        <v>1</v>
      </c>
      <c r="K63" s="88"/>
      <c r="L63" s="72"/>
      <c r="M63" s="3"/>
      <c r="N63" s="30"/>
      <c r="O63" s="84"/>
      <c r="P63" s="85">
        <v>1</v>
      </c>
      <c r="Q63" s="86"/>
      <c r="R63" s="84"/>
    </row>
    <row r="64" spans="1:20" ht="15.75" customHeight="1">
      <c r="A64" s="64">
        <v>2101</v>
      </c>
      <c r="B64" s="87"/>
      <c r="C64" s="87"/>
      <c r="D64" s="87"/>
      <c r="E64" s="87"/>
      <c r="F64" s="87"/>
      <c r="G64" s="87"/>
      <c r="H64" s="87"/>
      <c r="I64" s="87"/>
      <c r="J64" s="87">
        <v>1</v>
      </c>
      <c r="K64" s="88"/>
      <c r="L64" s="72"/>
      <c r="M64" s="3"/>
      <c r="N64" s="30"/>
      <c r="O64" s="84"/>
      <c r="P64" s="85">
        <v>1</v>
      </c>
      <c r="Q64" s="86"/>
      <c r="R64" s="84"/>
    </row>
    <row r="65" spans="1:18" ht="15.75" customHeight="1">
      <c r="A65" s="64">
        <v>2102</v>
      </c>
      <c r="B65" s="87"/>
      <c r="C65" s="87"/>
      <c r="D65" s="87"/>
      <c r="E65" s="87"/>
      <c r="F65" s="87"/>
      <c r="G65" s="87"/>
      <c r="H65" s="87"/>
      <c r="I65" s="87"/>
      <c r="J65" s="87">
        <v>1</v>
      </c>
      <c r="K65" s="88"/>
      <c r="L65" s="72"/>
      <c r="M65" s="3"/>
      <c r="N65" s="30"/>
      <c r="O65" s="84"/>
      <c r="P65" s="85">
        <v>1</v>
      </c>
      <c r="Q65" s="86"/>
      <c r="R65" s="84"/>
    </row>
    <row r="66" spans="1:18" ht="15.75" customHeight="1">
      <c r="A66" s="64">
        <v>2201</v>
      </c>
      <c r="B66" s="87"/>
      <c r="C66" s="87"/>
      <c r="D66" s="87"/>
      <c r="E66" s="87"/>
      <c r="F66" s="87"/>
      <c r="G66" s="87"/>
      <c r="H66" s="87"/>
      <c r="I66" s="87"/>
      <c r="J66" s="87">
        <v>1</v>
      </c>
      <c r="K66" s="88"/>
      <c r="L66" s="72"/>
      <c r="M66" s="3"/>
      <c r="N66" s="30"/>
      <c r="O66" s="3"/>
      <c r="P66" s="30">
        <v>1</v>
      </c>
      <c r="Q66" s="23"/>
      <c r="R66" s="84"/>
    </row>
    <row r="67" spans="1:18" ht="15.75" customHeight="1">
      <c r="A67" s="64">
        <v>2202</v>
      </c>
      <c r="B67" s="87"/>
      <c r="C67" s="87"/>
      <c r="D67" s="87"/>
      <c r="E67" s="87"/>
      <c r="F67" s="87"/>
      <c r="G67" s="87"/>
      <c r="H67" s="87"/>
      <c r="I67" s="87"/>
      <c r="J67" s="87"/>
      <c r="K67" s="88"/>
      <c r="L67" s="72"/>
      <c r="M67" s="3"/>
      <c r="N67" s="30"/>
      <c r="O67" s="89" t="s">
        <v>83</v>
      </c>
      <c r="P67" s="90">
        <v>21</v>
      </c>
      <c r="Q67" s="120">
        <f>IF(SUM(K59:K62)=0,"",SUM(K59:K62))</f>
        <v>21</v>
      </c>
      <c r="R67" s="92" t="s">
        <v>11</v>
      </c>
    </row>
    <row r="68" spans="1:18" ht="15.75" customHeight="1">
      <c r="A68" s="64">
        <v>2301</v>
      </c>
      <c r="B68" s="87"/>
      <c r="C68" s="87"/>
      <c r="D68" s="87"/>
      <c r="E68" s="87"/>
      <c r="F68" s="87"/>
      <c r="G68" s="87"/>
      <c r="H68" s="87"/>
      <c r="I68" s="87"/>
      <c r="J68" s="87"/>
      <c r="K68" s="88"/>
      <c r="L68" s="72"/>
      <c r="M68" s="3"/>
      <c r="N68" s="30"/>
      <c r="O68" s="93" t="s">
        <v>85</v>
      </c>
      <c r="P68" s="94">
        <f>IF(P67/B53=0,"",P67/B53)</f>
        <v>0.72413793103448276</v>
      </c>
      <c r="Q68" s="121">
        <f>IF(P67/Q67=0,"",P67/Q67)</f>
        <v>1</v>
      </c>
      <c r="R68" s="96" t="s">
        <v>86</v>
      </c>
    </row>
    <row r="69" spans="1:18" ht="15.75" customHeight="1">
      <c r="A69" s="64">
        <v>2302</v>
      </c>
      <c r="B69" s="87"/>
      <c r="C69" s="87"/>
      <c r="D69" s="87"/>
      <c r="E69" s="87"/>
      <c r="F69" s="87"/>
      <c r="G69" s="87"/>
      <c r="H69" s="87"/>
      <c r="I69" s="87"/>
      <c r="J69" s="87"/>
      <c r="K69" s="88"/>
      <c r="L69" s="97"/>
      <c r="M69" s="98"/>
      <c r="N69" s="99"/>
      <c r="O69" s="98"/>
      <c r="P69" s="99"/>
      <c r="Q69" s="99"/>
      <c r="R69" s="122"/>
    </row>
    <row r="70" spans="1:18" ht="18" customHeight="1">
      <c r="A70" s="29"/>
      <c r="B70" s="30"/>
      <c r="C70" s="30"/>
      <c r="D70" s="288" t="s">
        <v>111</v>
      </c>
      <c r="E70" s="289"/>
      <c r="F70" s="289"/>
      <c r="G70" s="289"/>
      <c r="H70" s="289"/>
      <c r="I70" s="289"/>
      <c r="J70" s="290"/>
      <c r="K70" s="101">
        <f>SUM(K53:K66)</f>
        <v>21</v>
      </c>
      <c r="L70" s="102">
        <f>IF(K61=0,"",K61/B53)</f>
        <v>0.58620689655172409</v>
      </c>
      <c r="M70" s="102">
        <f>IF(K70=0,"",K70/B53)</f>
        <v>0.72413793103448276</v>
      </c>
      <c r="N70" s="102">
        <f>IF(K61=0,"",M70-L70)</f>
        <v>0.13793103448275867</v>
      </c>
      <c r="O70" s="3"/>
      <c r="P70" s="30"/>
      <c r="Q70" s="23"/>
      <c r="R70" s="3"/>
    </row>
    <row r="71" spans="1:18" ht="12.75" customHeight="1">
      <c r="A71" s="134"/>
      <c r="L71" s="3"/>
      <c r="M71" s="3"/>
      <c r="O71" s="3"/>
    </row>
    <row r="72" spans="1:18" ht="12.75" customHeight="1">
      <c r="A72" s="134"/>
      <c r="L72" s="3"/>
      <c r="M72" s="3"/>
      <c r="O72" s="3"/>
    </row>
    <row r="73" spans="1:18" ht="26.25" customHeight="1">
      <c r="A73" s="2"/>
      <c r="B73" s="296" t="s">
        <v>99</v>
      </c>
      <c r="C73" s="297"/>
      <c r="D73" s="297"/>
      <c r="E73" s="297"/>
      <c r="F73" s="297"/>
      <c r="G73" s="297"/>
      <c r="H73" s="298" t="s">
        <v>98</v>
      </c>
      <c r="I73" s="292"/>
      <c r="J73" s="292"/>
      <c r="K73" s="30"/>
      <c r="L73" s="3"/>
      <c r="M73" s="3"/>
      <c r="N73" s="30"/>
      <c r="O73" s="3"/>
      <c r="P73" s="30"/>
      <c r="Q73" s="30"/>
      <c r="R73" s="30"/>
    </row>
    <row r="74" spans="1:18" ht="20.25" customHeight="1">
      <c r="A74" s="293" t="s">
        <v>10</v>
      </c>
      <c r="B74" s="294" t="s">
        <v>100</v>
      </c>
      <c r="C74" s="289"/>
      <c r="D74" s="289"/>
      <c r="E74" s="289"/>
      <c r="F74" s="289"/>
      <c r="G74" s="289"/>
      <c r="H74" s="289"/>
      <c r="I74" s="289"/>
      <c r="J74" s="290"/>
      <c r="K74" s="310" t="s">
        <v>11</v>
      </c>
      <c r="L74" s="286" t="s">
        <v>3</v>
      </c>
      <c r="M74" s="286" t="s">
        <v>4</v>
      </c>
      <c r="N74" s="284" t="s">
        <v>5</v>
      </c>
      <c r="O74" s="286" t="s">
        <v>6</v>
      </c>
      <c r="P74" s="287" t="s">
        <v>7</v>
      </c>
      <c r="Q74" s="287" t="s">
        <v>8</v>
      </c>
      <c r="R74" s="286" t="s">
        <v>101</v>
      </c>
    </row>
    <row r="75" spans="1:18" ht="15.75" customHeight="1">
      <c r="A75" s="285"/>
      <c r="B75" s="64" t="s">
        <v>102</v>
      </c>
      <c r="C75" s="64" t="s">
        <v>103</v>
      </c>
      <c r="D75" s="64" t="s">
        <v>104</v>
      </c>
      <c r="E75" s="64" t="s">
        <v>105</v>
      </c>
      <c r="F75" s="64" t="s">
        <v>106</v>
      </c>
      <c r="G75" s="64" t="s">
        <v>107</v>
      </c>
      <c r="H75" s="64" t="s">
        <v>108</v>
      </c>
      <c r="I75" s="64" t="s">
        <v>109</v>
      </c>
      <c r="J75" s="64" t="s">
        <v>110</v>
      </c>
      <c r="K75" s="311"/>
      <c r="L75" s="285"/>
      <c r="M75" s="285"/>
      <c r="N75" s="285"/>
      <c r="O75" s="285"/>
      <c r="P75" s="285"/>
      <c r="Q75" s="285"/>
      <c r="R75" s="285"/>
    </row>
    <row r="76" spans="1:18" ht="15.75" customHeight="1">
      <c r="A76" s="64">
        <v>1601</v>
      </c>
      <c r="B76" s="65">
        <v>16</v>
      </c>
      <c r="C76" s="87"/>
      <c r="D76" s="87"/>
      <c r="E76" s="87"/>
      <c r="F76" s="87"/>
      <c r="G76" s="87"/>
      <c r="H76" s="87"/>
      <c r="I76" s="87"/>
      <c r="J76" s="87"/>
      <c r="K76" s="88"/>
      <c r="L76" s="67"/>
      <c r="M76" s="49"/>
      <c r="N76" s="68"/>
      <c r="O76" s="107"/>
      <c r="P76" s="70">
        <f>B76</f>
        <v>16</v>
      </c>
      <c r="Q76" s="108"/>
      <c r="R76" s="107"/>
    </row>
    <row r="77" spans="1:18" ht="15.75" customHeight="1">
      <c r="A77" s="64">
        <v>1602</v>
      </c>
      <c r="B77" s="87"/>
      <c r="C77" s="87">
        <v>12</v>
      </c>
      <c r="D77" s="87"/>
      <c r="E77" s="87"/>
      <c r="F77" s="87"/>
      <c r="G77" s="87"/>
      <c r="H77" s="87"/>
      <c r="I77" s="87"/>
      <c r="J77" s="87"/>
      <c r="K77" s="88"/>
      <c r="L77" s="72"/>
      <c r="M77" s="3"/>
      <c r="N77" s="73"/>
      <c r="O77" s="74">
        <f>IF(C77=0,"",C77/B76)</f>
        <v>0.75</v>
      </c>
      <c r="P77" s="75">
        <v>12</v>
      </c>
      <c r="Q77" s="76">
        <f t="shared" ref="Q77:Q84" si="6">IF(P77=0,"",P77/P76)</f>
        <v>0.75</v>
      </c>
      <c r="R77" s="76">
        <f t="shared" ref="R77:R84" si="7">IF(P77=0,"",100%-Q77)</f>
        <v>0.25</v>
      </c>
    </row>
    <row r="78" spans="1:18" ht="15.75" customHeight="1">
      <c r="A78" s="64">
        <v>1701</v>
      </c>
      <c r="B78" s="87"/>
      <c r="C78" s="87"/>
      <c r="D78" s="87">
        <v>10</v>
      </c>
      <c r="E78" s="87"/>
      <c r="F78" s="87"/>
      <c r="G78" s="87"/>
      <c r="H78" s="87"/>
      <c r="I78" s="87"/>
      <c r="J78" s="87"/>
      <c r="K78" s="88"/>
      <c r="L78" s="72"/>
      <c r="M78" s="3"/>
      <c r="N78" s="73"/>
      <c r="O78" s="74">
        <f>IF(D78=0,"",D78/C77)</f>
        <v>0.83333333333333337</v>
      </c>
      <c r="P78" s="75">
        <v>11</v>
      </c>
      <c r="Q78" s="76">
        <f t="shared" si="6"/>
        <v>0.91666666666666663</v>
      </c>
      <c r="R78" s="76">
        <f t="shared" si="7"/>
        <v>8.333333333333337E-2</v>
      </c>
    </row>
    <row r="79" spans="1:18" ht="15.75" customHeight="1">
      <c r="A79" s="64">
        <v>1702</v>
      </c>
      <c r="B79" s="87"/>
      <c r="C79" s="87"/>
      <c r="D79" s="87"/>
      <c r="E79" s="87">
        <v>8</v>
      </c>
      <c r="F79" s="87"/>
      <c r="G79" s="87"/>
      <c r="H79" s="87"/>
      <c r="I79" s="87"/>
      <c r="J79" s="87"/>
      <c r="K79" s="88"/>
      <c r="L79" s="72"/>
      <c r="M79" s="3"/>
      <c r="N79" s="73"/>
      <c r="O79" s="74">
        <f>IF(E79=0,"",E79/D78)</f>
        <v>0.8</v>
      </c>
      <c r="P79" s="75">
        <v>11</v>
      </c>
      <c r="Q79" s="76">
        <f t="shared" si="6"/>
        <v>1</v>
      </c>
      <c r="R79" s="76">
        <f t="shared" si="7"/>
        <v>0</v>
      </c>
    </row>
    <row r="80" spans="1:18" ht="15.75" customHeight="1">
      <c r="A80" s="64">
        <v>1801</v>
      </c>
      <c r="B80" s="87"/>
      <c r="C80" s="87"/>
      <c r="D80" s="87"/>
      <c r="E80" s="87"/>
      <c r="F80" s="87">
        <v>8</v>
      </c>
      <c r="G80" s="87"/>
      <c r="H80" s="87"/>
      <c r="I80" s="87"/>
      <c r="J80" s="87"/>
      <c r="K80" s="88"/>
      <c r="L80" s="72"/>
      <c r="M80" s="3"/>
      <c r="N80" s="73"/>
      <c r="O80" s="74">
        <f>IF(F80=0,"",F80/E79)</f>
        <v>1</v>
      </c>
      <c r="P80" s="75">
        <v>10</v>
      </c>
      <c r="Q80" s="76">
        <f t="shared" si="6"/>
        <v>0.90909090909090906</v>
      </c>
      <c r="R80" s="76">
        <f t="shared" si="7"/>
        <v>9.0909090909090939E-2</v>
      </c>
    </row>
    <row r="81" spans="1:18" ht="15.75" customHeight="1">
      <c r="A81" s="64">
        <v>1802</v>
      </c>
      <c r="B81" s="87"/>
      <c r="C81" s="87"/>
      <c r="D81" s="87"/>
      <c r="E81" s="87"/>
      <c r="F81" s="87"/>
      <c r="G81" s="87">
        <v>8</v>
      </c>
      <c r="H81" s="87"/>
      <c r="I81" s="87"/>
      <c r="J81" s="87"/>
      <c r="K81" s="88"/>
      <c r="L81" s="72"/>
      <c r="M81" s="3"/>
      <c r="N81" s="73"/>
      <c r="O81" s="74">
        <f>IF(G81=0,"",G81/F80)</f>
        <v>1</v>
      </c>
      <c r="P81" s="75">
        <v>10</v>
      </c>
      <c r="Q81" s="76">
        <f t="shared" si="6"/>
        <v>1</v>
      </c>
      <c r="R81" s="76">
        <f t="shared" si="7"/>
        <v>0</v>
      </c>
    </row>
    <row r="82" spans="1:18" ht="15.75" customHeight="1">
      <c r="A82" s="64">
        <v>1901</v>
      </c>
      <c r="B82" s="87"/>
      <c r="C82" s="87"/>
      <c r="D82" s="87"/>
      <c r="E82" s="87"/>
      <c r="F82" s="87"/>
      <c r="G82" s="87"/>
      <c r="H82" s="87">
        <v>8</v>
      </c>
      <c r="I82" s="87"/>
      <c r="J82" s="87"/>
      <c r="K82" s="88"/>
      <c r="L82" s="72"/>
      <c r="M82" s="3"/>
      <c r="N82" s="73"/>
      <c r="O82" s="74">
        <f>IF(H82=0,"",H82/G81)</f>
        <v>1</v>
      </c>
      <c r="P82" s="75">
        <v>10</v>
      </c>
      <c r="Q82" s="76">
        <f t="shared" si="6"/>
        <v>1</v>
      </c>
      <c r="R82" s="76">
        <f t="shared" si="7"/>
        <v>0</v>
      </c>
    </row>
    <row r="83" spans="1:18" ht="15.75" customHeight="1">
      <c r="A83" s="64">
        <v>1902</v>
      </c>
      <c r="B83" s="87"/>
      <c r="C83" s="87"/>
      <c r="D83" s="87"/>
      <c r="E83" s="87"/>
      <c r="F83" s="87"/>
      <c r="G83" s="87"/>
      <c r="H83" s="87"/>
      <c r="I83" s="87">
        <v>8</v>
      </c>
      <c r="J83" s="87"/>
      <c r="K83" s="88"/>
      <c r="L83" s="72"/>
      <c r="M83" s="3"/>
      <c r="N83" s="73"/>
      <c r="O83" s="74">
        <f>IF(I83=0,"",I83/H82)</f>
        <v>1</v>
      </c>
      <c r="P83" s="75">
        <v>8</v>
      </c>
      <c r="Q83" s="76">
        <f t="shared" si="6"/>
        <v>0.8</v>
      </c>
      <c r="R83" s="76">
        <f t="shared" si="7"/>
        <v>0.19999999999999996</v>
      </c>
    </row>
    <row r="84" spans="1:18" ht="15.75" customHeight="1">
      <c r="A84" s="64">
        <v>2001</v>
      </c>
      <c r="B84" s="87"/>
      <c r="C84" s="87"/>
      <c r="D84" s="87"/>
      <c r="E84" s="87"/>
      <c r="F84" s="87"/>
      <c r="G84" s="87"/>
      <c r="H84" s="87"/>
      <c r="I84" s="87"/>
      <c r="J84" s="87">
        <v>6</v>
      </c>
      <c r="K84" s="88">
        <v>3</v>
      </c>
      <c r="L84" s="72"/>
      <c r="M84" s="3"/>
      <c r="N84" s="73"/>
      <c r="O84" s="78">
        <f>IF(J84=0,"",J84/I83)</f>
        <v>0.75</v>
      </c>
      <c r="P84" s="75">
        <v>8</v>
      </c>
      <c r="Q84" s="79">
        <f t="shared" si="6"/>
        <v>1</v>
      </c>
      <c r="R84" s="79">
        <f t="shared" si="7"/>
        <v>0</v>
      </c>
    </row>
    <row r="85" spans="1:18" ht="15.75" customHeight="1">
      <c r="A85" s="64">
        <v>2002</v>
      </c>
      <c r="B85" s="87"/>
      <c r="C85" s="87"/>
      <c r="D85" s="87"/>
      <c r="E85" s="87"/>
      <c r="F85" s="87"/>
      <c r="G85" s="87"/>
      <c r="H85" s="87"/>
      <c r="I85" s="87"/>
      <c r="J85" s="87">
        <v>4</v>
      </c>
      <c r="K85" s="88">
        <v>4</v>
      </c>
      <c r="L85" s="72"/>
      <c r="M85" s="3"/>
      <c r="N85" s="30"/>
      <c r="O85" s="124"/>
      <c r="P85" s="81">
        <v>5</v>
      </c>
      <c r="Q85" s="125"/>
      <c r="R85" s="92"/>
    </row>
    <row r="86" spans="1:18" ht="15.75" customHeight="1">
      <c r="A86" s="64">
        <v>2101</v>
      </c>
      <c r="B86" s="87"/>
      <c r="C86" s="87"/>
      <c r="D86" s="87"/>
      <c r="E86" s="87"/>
      <c r="F86" s="87"/>
      <c r="G86" s="87"/>
      <c r="H86" s="87"/>
      <c r="I86" s="87"/>
      <c r="J86" s="87">
        <v>1</v>
      </c>
      <c r="K86" s="88"/>
      <c r="L86" s="72"/>
      <c r="M86" s="3"/>
      <c r="N86" s="30"/>
      <c r="O86" s="84"/>
      <c r="P86" s="85">
        <v>1</v>
      </c>
      <c r="Q86" s="86"/>
      <c r="R86" s="84"/>
    </row>
    <row r="87" spans="1:18" ht="15.75" customHeight="1">
      <c r="A87" s="64">
        <v>2102</v>
      </c>
      <c r="B87" s="87"/>
      <c r="C87" s="87"/>
      <c r="D87" s="87"/>
      <c r="E87" s="87"/>
      <c r="F87" s="87"/>
      <c r="G87" s="87"/>
      <c r="H87" s="87"/>
      <c r="I87" s="87"/>
      <c r="J87" s="87">
        <v>1</v>
      </c>
      <c r="K87" s="88">
        <v>1</v>
      </c>
      <c r="L87" s="72"/>
      <c r="M87" s="3"/>
      <c r="N87" s="30"/>
      <c r="O87" s="84"/>
      <c r="P87" s="85">
        <v>1</v>
      </c>
      <c r="Q87" s="86"/>
      <c r="R87" s="84"/>
    </row>
    <row r="88" spans="1:18" ht="15.75" customHeight="1">
      <c r="A88" s="64">
        <v>2201</v>
      </c>
      <c r="B88" s="87"/>
      <c r="C88" s="87"/>
      <c r="D88" s="87"/>
      <c r="E88" s="87"/>
      <c r="F88" s="87"/>
      <c r="G88" s="87"/>
      <c r="H88" s="87"/>
      <c r="I88" s="87"/>
      <c r="J88" s="87"/>
      <c r="K88" s="88"/>
      <c r="L88" s="72"/>
      <c r="M88" s="3"/>
      <c r="N88" s="30"/>
      <c r="O88" s="84"/>
      <c r="P88" s="85"/>
      <c r="Q88" s="86"/>
      <c r="R88" s="84"/>
    </row>
    <row r="89" spans="1:18" ht="15.75" customHeight="1">
      <c r="A89" s="64">
        <v>2202</v>
      </c>
      <c r="B89" s="87"/>
      <c r="C89" s="87"/>
      <c r="D89" s="87"/>
      <c r="E89" s="87"/>
      <c r="F89" s="87"/>
      <c r="G89" s="87"/>
      <c r="H89" s="87"/>
      <c r="I89" s="87"/>
      <c r="J89" s="87"/>
      <c r="K89" s="88"/>
      <c r="L89" s="72"/>
      <c r="M89" s="3"/>
      <c r="N89" s="30"/>
      <c r="O89" s="3"/>
      <c r="P89" s="30"/>
      <c r="Q89" s="23"/>
      <c r="R89" s="84"/>
    </row>
    <row r="90" spans="1:18" ht="15.75" customHeight="1">
      <c r="A90" s="64">
        <v>2301</v>
      </c>
      <c r="B90" s="87"/>
      <c r="C90" s="87"/>
      <c r="D90" s="87"/>
      <c r="E90" s="87"/>
      <c r="F90" s="87"/>
      <c r="G90" s="87"/>
      <c r="H90" s="87"/>
      <c r="I90" s="87"/>
      <c r="J90" s="87"/>
      <c r="K90" s="88"/>
      <c r="L90" s="72"/>
      <c r="M90" s="3"/>
      <c r="N90" s="30"/>
      <c r="O90" s="89" t="s">
        <v>83</v>
      </c>
      <c r="P90" s="90">
        <v>8</v>
      </c>
      <c r="Q90" s="120">
        <f>K93</f>
        <v>8</v>
      </c>
      <c r="R90" s="92" t="s">
        <v>11</v>
      </c>
    </row>
    <row r="91" spans="1:18" ht="15.75" customHeight="1">
      <c r="A91" s="64">
        <v>2302</v>
      </c>
      <c r="B91" s="87"/>
      <c r="C91" s="87"/>
      <c r="D91" s="87"/>
      <c r="E91" s="87"/>
      <c r="F91" s="87"/>
      <c r="G91" s="87"/>
      <c r="H91" s="87"/>
      <c r="I91" s="87"/>
      <c r="J91" s="87"/>
      <c r="K91" s="88"/>
      <c r="L91" s="72"/>
      <c r="M91" s="3"/>
      <c r="N91" s="30"/>
      <c r="O91" s="93" t="s">
        <v>85</v>
      </c>
      <c r="P91" s="94">
        <f>IF(P90/B76=0,"",P90/B76)</f>
        <v>0.5</v>
      </c>
      <c r="Q91" s="121">
        <f>IF(P90/Q90=0,"",P90/Q90)</f>
        <v>1</v>
      </c>
      <c r="R91" s="96" t="s">
        <v>86</v>
      </c>
    </row>
    <row r="92" spans="1:18" ht="15.75" customHeight="1">
      <c r="A92" s="64">
        <v>2401</v>
      </c>
      <c r="B92" s="87"/>
      <c r="C92" s="87"/>
      <c r="D92" s="87"/>
      <c r="E92" s="87"/>
      <c r="F92" s="87"/>
      <c r="G92" s="87"/>
      <c r="H92" s="87"/>
      <c r="I92" s="87"/>
      <c r="J92" s="87"/>
      <c r="K92" s="88"/>
      <c r="L92" s="97"/>
      <c r="M92" s="98"/>
      <c r="N92" s="99"/>
      <c r="O92" s="98"/>
      <c r="P92" s="99"/>
      <c r="Q92" s="99"/>
      <c r="R92" s="122"/>
    </row>
    <row r="93" spans="1:18" ht="18" customHeight="1">
      <c r="A93" s="29"/>
      <c r="B93" s="30"/>
      <c r="C93" s="30"/>
      <c r="D93" s="288" t="s">
        <v>111</v>
      </c>
      <c r="E93" s="289"/>
      <c r="F93" s="289"/>
      <c r="G93" s="289"/>
      <c r="H93" s="289"/>
      <c r="I93" s="289"/>
      <c r="J93" s="290"/>
      <c r="K93" s="101">
        <f>SUM(K76:K89)</f>
        <v>8</v>
      </c>
      <c r="L93" s="102">
        <f>IF(K84=0,"",K84/B76)</f>
        <v>0.1875</v>
      </c>
      <c r="M93" s="102">
        <f>IF(K93=0,"",K93/B76)</f>
        <v>0.5</v>
      </c>
      <c r="N93" s="102">
        <f>IF(K84=0,"",M93-L93)</f>
        <v>0.3125</v>
      </c>
      <c r="O93" s="3"/>
      <c r="P93" s="30"/>
      <c r="Q93" s="23"/>
      <c r="R93" s="3"/>
    </row>
    <row r="94" spans="1:18" ht="12.75" customHeight="1">
      <c r="A94" s="134"/>
      <c r="L94" s="3"/>
      <c r="M94" s="3"/>
      <c r="O94" s="3"/>
    </row>
    <row r="95" spans="1:18" ht="12.75" customHeight="1">
      <c r="A95" s="134"/>
      <c r="L95" s="3"/>
      <c r="M95" s="3"/>
      <c r="O95" s="3"/>
    </row>
    <row r="96" spans="1:18" ht="26.25" customHeight="1">
      <c r="A96" s="2"/>
      <c r="B96" s="296" t="s">
        <v>99</v>
      </c>
      <c r="C96" s="297"/>
      <c r="D96" s="297"/>
      <c r="E96" s="297"/>
      <c r="F96" s="297"/>
      <c r="G96" s="297"/>
      <c r="H96" s="298" t="s">
        <v>112</v>
      </c>
      <c r="I96" s="292"/>
      <c r="J96" s="292"/>
      <c r="K96" s="30"/>
      <c r="L96" s="3"/>
      <c r="M96" s="3"/>
      <c r="N96" s="30"/>
      <c r="O96" s="3"/>
      <c r="P96" s="30"/>
      <c r="Q96" s="30"/>
      <c r="R96" s="30"/>
    </row>
    <row r="97" spans="1:20" ht="20.25" customHeight="1">
      <c r="A97" s="293" t="s">
        <v>10</v>
      </c>
      <c r="B97" s="294" t="s">
        <v>100</v>
      </c>
      <c r="C97" s="289"/>
      <c r="D97" s="289"/>
      <c r="E97" s="289"/>
      <c r="F97" s="289"/>
      <c r="G97" s="289"/>
      <c r="H97" s="289"/>
      <c r="I97" s="289"/>
      <c r="J97" s="290"/>
      <c r="K97" s="310" t="s">
        <v>11</v>
      </c>
      <c r="L97" s="286" t="s">
        <v>3</v>
      </c>
      <c r="M97" s="286" t="s">
        <v>4</v>
      </c>
      <c r="N97" s="284" t="s">
        <v>5</v>
      </c>
      <c r="O97" s="286" t="s">
        <v>6</v>
      </c>
      <c r="P97" s="287" t="s">
        <v>7</v>
      </c>
      <c r="Q97" s="287" t="s">
        <v>8</v>
      </c>
      <c r="R97" s="286" t="s">
        <v>101</v>
      </c>
    </row>
    <row r="98" spans="1:20" ht="15.75" customHeight="1">
      <c r="A98" s="285"/>
      <c r="B98" s="64" t="s">
        <v>102</v>
      </c>
      <c r="C98" s="64" t="s">
        <v>103</v>
      </c>
      <c r="D98" s="64" t="s">
        <v>104</v>
      </c>
      <c r="E98" s="64" t="s">
        <v>105</v>
      </c>
      <c r="F98" s="64" t="s">
        <v>106</v>
      </c>
      <c r="G98" s="64" t="s">
        <v>107</v>
      </c>
      <c r="H98" s="64" t="s">
        <v>108</v>
      </c>
      <c r="I98" s="64" t="s">
        <v>109</v>
      </c>
      <c r="J98" s="64" t="s">
        <v>110</v>
      </c>
      <c r="K98" s="311"/>
      <c r="L98" s="285"/>
      <c r="M98" s="285"/>
      <c r="N98" s="285"/>
      <c r="O98" s="285"/>
      <c r="P98" s="285"/>
      <c r="Q98" s="285"/>
      <c r="R98" s="285"/>
    </row>
    <row r="99" spans="1:20" ht="15.75" customHeight="1">
      <c r="A99" s="64">
        <v>1602</v>
      </c>
      <c r="B99" s="65">
        <v>26</v>
      </c>
      <c r="C99" s="87"/>
      <c r="D99" s="87"/>
      <c r="E99" s="87"/>
      <c r="F99" s="87"/>
      <c r="G99" s="87"/>
      <c r="H99" s="87"/>
      <c r="I99" s="87"/>
      <c r="J99" s="87"/>
      <c r="K99" s="88"/>
      <c r="L99" s="67"/>
      <c r="M99" s="49"/>
      <c r="N99" s="68"/>
      <c r="O99" s="107"/>
      <c r="P99" s="70">
        <f>B99</f>
        <v>26</v>
      </c>
      <c r="Q99" s="108"/>
      <c r="R99" s="107"/>
    </row>
    <row r="100" spans="1:20" ht="15.75" customHeight="1">
      <c r="A100" s="64">
        <v>1701</v>
      </c>
      <c r="B100" s="87"/>
      <c r="C100" s="87">
        <v>22</v>
      </c>
      <c r="D100" s="87"/>
      <c r="E100" s="87"/>
      <c r="F100" s="87"/>
      <c r="G100" s="87"/>
      <c r="H100" s="87"/>
      <c r="I100" s="87"/>
      <c r="J100" s="87"/>
      <c r="K100" s="88"/>
      <c r="L100" s="72"/>
      <c r="M100" s="3"/>
      <c r="N100" s="73"/>
      <c r="O100" s="74">
        <f>IF(C100=0,"",C100/B99)</f>
        <v>0.84615384615384615</v>
      </c>
      <c r="P100" s="75">
        <v>22</v>
      </c>
      <c r="Q100" s="76">
        <f t="shared" ref="Q100:Q107" si="8">IF(P100=0,"",P100/P99)</f>
        <v>0.84615384615384615</v>
      </c>
      <c r="R100" s="76">
        <f t="shared" ref="R100:R107" si="9">IF(P100=0,"",100%-Q100)</f>
        <v>0.15384615384615385</v>
      </c>
    </row>
    <row r="101" spans="1:20" ht="15.75" customHeight="1">
      <c r="A101" s="64">
        <v>1702</v>
      </c>
      <c r="B101" s="87"/>
      <c r="C101" s="87"/>
      <c r="D101" s="87">
        <v>22</v>
      </c>
      <c r="E101" s="87"/>
      <c r="F101" s="87"/>
      <c r="G101" s="87"/>
      <c r="H101" s="87"/>
      <c r="I101" s="87"/>
      <c r="J101" s="87"/>
      <c r="K101" s="88"/>
      <c r="L101" s="72"/>
      <c r="M101" s="3"/>
      <c r="N101" s="73"/>
      <c r="O101" s="74">
        <f>IF(D101=0,"",D101/C100)</f>
        <v>1</v>
      </c>
      <c r="P101" s="75">
        <v>22</v>
      </c>
      <c r="Q101" s="76">
        <f t="shared" si="8"/>
        <v>1</v>
      </c>
      <c r="R101" s="76">
        <f t="shared" si="9"/>
        <v>0</v>
      </c>
      <c r="T101" s="77">
        <f>P101/P99</f>
        <v>0.84615384615384615</v>
      </c>
    </row>
    <row r="102" spans="1:20" ht="15.75" customHeight="1">
      <c r="A102" s="64">
        <v>1801</v>
      </c>
      <c r="B102" s="87"/>
      <c r="C102" s="87"/>
      <c r="D102" s="87"/>
      <c r="E102" s="87">
        <v>19</v>
      </c>
      <c r="F102" s="87"/>
      <c r="G102" s="87"/>
      <c r="H102" s="87"/>
      <c r="I102" s="87"/>
      <c r="J102" s="87"/>
      <c r="K102" s="88"/>
      <c r="L102" s="72"/>
      <c r="M102" s="3"/>
      <c r="N102" s="73"/>
      <c r="O102" s="74">
        <f>IF(E102=0,"",E102/D101)</f>
        <v>0.86363636363636365</v>
      </c>
      <c r="P102" s="75">
        <v>21</v>
      </c>
      <c r="Q102" s="76">
        <f t="shared" si="8"/>
        <v>0.95454545454545459</v>
      </c>
      <c r="R102" s="76">
        <f t="shared" si="9"/>
        <v>4.5454545454545414E-2</v>
      </c>
    </row>
    <row r="103" spans="1:20" ht="15.75" customHeight="1">
      <c r="A103" s="64">
        <v>1802</v>
      </c>
      <c r="B103" s="87"/>
      <c r="C103" s="87"/>
      <c r="D103" s="87"/>
      <c r="E103" s="87"/>
      <c r="F103" s="87">
        <v>14</v>
      </c>
      <c r="G103" s="87"/>
      <c r="H103" s="87"/>
      <c r="I103" s="87"/>
      <c r="J103" s="87"/>
      <c r="K103" s="88"/>
      <c r="L103" s="72"/>
      <c r="M103" s="3"/>
      <c r="N103" s="73"/>
      <c r="O103" s="74">
        <f>IF(F103=0,"",F103/E102)</f>
        <v>0.73684210526315785</v>
      </c>
      <c r="P103" s="75">
        <v>17</v>
      </c>
      <c r="Q103" s="76">
        <f t="shared" si="8"/>
        <v>0.80952380952380953</v>
      </c>
      <c r="R103" s="76">
        <f t="shared" si="9"/>
        <v>0.19047619047619047</v>
      </c>
    </row>
    <row r="104" spans="1:20" ht="15.75" customHeight="1">
      <c r="A104" s="64">
        <v>1901</v>
      </c>
      <c r="B104" s="87"/>
      <c r="C104" s="87"/>
      <c r="D104" s="87"/>
      <c r="E104" s="87"/>
      <c r="F104" s="87"/>
      <c r="G104" s="87">
        <v>14</v>
      </c>
      <c r="H104" s="87"/>
      <c r="I104" s="87"/>
      <c r="J104" s="87"/>
      <c r="K104" s="88"/>
      <c r="L104" s="72"/>
      <c r="M104" s="3"/>
      <c r="N104" s="73"/>
      <c r="O104" s="74">
        <f>IF(G104=0,"",G104/F103)</f>
        <v>1</v>
      </c>
      <c r="P104" s="75">
        <v>17</v>
      </c>
      <c r="Q104" s="76">
        <f t="shared" si="8"/>
        <v>1</v>
      </c>
      <c r="R104" s="76">
        <f t="shared" si="9"/>
        <v>0</v>
      </c>
    </row>
    <row r="105" spans="1:20" ht="15.75" customHeight="1">
      <c r="A105" s="64">
        <v>1902</v>
      </c>
      <c r="B105" s="87"/>
      <c r="C105" s="87"/>
      <c r="D105" s="87"/>
      <c r="E105" s="87"/>
      <c r="F105" s="87"/>
      <c r="G105" s="87"/>
      <c r="H105" s="87">
        <v>11</v>
      </c>
      <c r="I105" s="87"/>
      <c r="J105" s="87"/>
      <c r="K105" s="88"/>
      <c r="L105" s="72"/>
      <c r="M105" s="3"/>
      <c r="N105" s="73"/>
      <c r="O105" s="74">
        <f>IF(H105=0,"",H105/G104)</f>
        <v>0.7857142857142857</v>
      </c>
      <c r="P105" s="75">
        <v>16</v>
      </c>
      <c r="Q105" s="76">
        <f t="shared" si="8"/>
        <v>0.94117647058823528</v>
      </c>
      <c r="R105" s="76">
        <f t="shared" si="9"/>
        <v>5.8823529411764719E-2</v>
      </c>
    </row>
    <row r="106" spans="1:20" ht="15.75" customHeight="1">
      <c r="A106" s="64">
        <v>2001</v>
      </c>
      <c r="B106" s="87"/>
      <c r="C106" s="87"/>
      <c r="D106" s="87"/>
      <c r="E106" s="87"/>
      <c r="F106" s="87"/>
      <c r="G106" s="87"/>
      <c r="H106" s="87"/>
      <c r="I106" s="87">
        <v>11</v>
      </c>
      <c r="J106" s="87"/>
      <c r="K106" s="88">
        <v>1</v>
      </c>
      <c r="L106" s="72"/>
      <c r="M106" s="3"/>
      <c r="N106" s="73"/>
      <c r="O106" s="74">
        <f>IF(I106=0,"",I106/H105)</f>
        <v>1</v>
      </c>
      <c r="P106" s="75">
        <v>16</v>
      </c>
      <c r="Q106" s="76">
        <f t="shared" si="8"/>
        <v>1</v>
      </c>
      <c r="R106" s="76">
        <f t="shared" si="9"/>
        <v>0</v>
      </c>
    </row>
    <row r="107" spans="1:20" ht="15.75" customHeight="1">
      <c r="A107" s="64">
        <v>2002</v>
      </c>
      <c r="B107" s="87"/>
      <c r="C107" s="87"/>
      <c r="D107" s="87"/>
      <c r="E107" s="87"/>
      <c r="F107" s="87"/>
      <c r="G107" s="87"/>
      <c r="H107" s="87"/>
      <c r="I107" s="87"/>
      <c r="J107" s="87">
        <v>10</v>
      </c>
      <c r="K107" s="88">
        <v>7</v>
      </c>
      <c r="L107" s="72"/>
      <c r="M107" s="3"/>
      <c r="N107" s="73"/>
      <c r="O107" s="78">
        <f>IF(J107=0,"",J107/I106)</f>
        <v>0.90909090909090906</v>
      </c>
      <c r="P107" s="75">
        <v>15</v>
      </c>
      <c r="Q107" s="79">
        <f t="shared" si="8"/>
        <v>0.9375</v>
      </c>
      <c r="R107" s="79">
        <f t="shared" si="9"/>
        <v>6.25E-2</v>
      </c>
    </row>
    <row r="108" spans="1:20" ht="15.75" customHeight="1">
      <c r="A108" s="64">
        <v>2101</v>
      </c>
      <c r="B108" s="87"/>
      <c r="C108" s="87"/>
      <c r="D108" s="87"/>
      <c r="E108" s="87"/>
      <c r="F108" s="87"/>
      <c r="G108" s="87"/>
      <c r="H108" s="87"/>
      <c r="I108" s="87"/>
      <c r="J108" s="87">
        <v>5</v>
      </c>
      <c r="K108" s="88">
        <v>4</v>
      </c>
      <c r="L108" s="72"/>
      <c r="M108" s="3"/>
      <c r="N108" s="30"/>
      <c r="O108" s="124"/>
      <c r="P108" s="81">
        <v>7</v>
      </c>
      <c r="Q108" s="125"/>
      <c r="R108" s="92"/>
    </row>
    <row r="109" spans="1:20" ht="15.75" customHeight="1">
      <c r="A109" s="64">
        <v>2102</v>
      </c>
      <c r="B109" s="87"/>
      <c r="C109" s="87"/>
      <c r="D109" s="87"/>
      <c r="E109" s="87"/>
      <c r="F109" s="87"/>
      <c r="G109" s="87"/>
      <c r="H109" s="87"/>
      <c r="I109" s="87"/>
      <c r="J109" s="87">
        <v>3</v>
      </c>
      <c r="K109" s="88">
        <v>3</v>
      </c>
      <c r="L109" s="72"/>
      <c r="M109" s="3"/>
      <c r="N109" s="30"/>
      <c r="O109" s="84"/>
      <c r="P109" s="85">
        <v>4</v>
      </c>
      <c r="Q109" s="86"/>
      <c r="R109" s="84"/>
    </row>
    <row r="110" spans="1:20" ht="15.75" customHeight="1">
      <c r="A110" s="64">
        <v>2201</v>
      </c>
      <c r="B110" s="87"/>
      <c r="C110" s="87"/>
      <c r="D110" s="87"/>
      <c r="E110" s="87"/>
      <c r="F110" s="87"/>
      <c r="G110" s="87"/>
      <c r="H110" s="87"/>
      <c r="I110" s="87"/>
      <c r="J110" s="87"/>
      <c r="K110" s="88"/>
      <c r="L110" s="72"/>
      <c r="M110" s="3"/>
      <c r="N110" s="30"/>
      <c r="O110" s="84"/>
      <c r="P110" s="85"/>
      <c r="Q110" s="86"/>
      <c r="R110" s="84"/>
    </row>
    <row r="111" spans="1:20" ht="15.75" customHeight="1">
      <c r="A111" s="64">
        <v>2202</v>
      </c>
      <c r="B111" s="87"/>
      <c r="C111" s="87"/>
      <c r="D111" s="87"/>
      <c r="E111" s="87"/>
      <c r="F111" s="87"/>
      <c r="G111" s="87"/>
      <c r="H111" s="87"/>
      <c r="I111" s="87"/>
      <c r="J111" s="87"/>
      <c r="K111" s="88"/>
      <c r="L111" s="72"/>
      <c r="M111" s="3"/>
      <c r="N111" s="30"/>
      <c r="O111" s="84"/>
      <c r="P111" s="85"/>
      <c r="Q111" s="86"/>
      <c r="R111" s="84"/>
    </row>
    <row r="112" spans="1:20" ht="15.75" customHeight="1">
      <c r="A112" s="64">
        <v>2301</v>
      </c>
      <c r="B112" s="87"/>
      <c r="C112" s="87"/>
      <c r="D112" s="87"/>
      <c r="E112" s="87"/>
      <c r="F112" s="87"/>
      <c r="G112" s="87"/>
      <c r="H112" s="87"/>
      <c r="I112" s="87"/>
      <c r="J112" s="87"/>
      <c r="K112" s="88"/>
      <c r="L112" s="72"/>
      <c r="M112" s="3"/>
      <c r="N112" s="30"/>
      <c r="O112" s="3"/>
      <c r="P112" s="30"/>
      <c r="Q112" s="23"/>
      <c r="R112" s="84"/>
    </row>
    <row r="113" spans="1:20" ht="15.75" customHeight="1">
      <c r="A113" s="64">
        <v>2302</v>
      </c>
      <c r="B113" s="87"/>
      <c r="C113" s="87"/>
      <c r="D113" s="87"/>
      <c r="E113" s="87"/>
      <c r="F113" s="87"/>
      <c r="G113" s="87"/>
      <c r="H113" s="87"/>
      <c r="I113" s="87"/>
      <c r="J113" s="87"/>
      <c r="K113" s="88"/>
      <c r="L113" s="72"/>
      <c r="M113" s="3"/>
      <c r="N113" s="30"/>
      <c r="O113" s="89" t="s">
        <v>83</v>
      </c>
      <c r="P113" s="90">
        <v>14</v>
      </c>
      <c r="Q113" s="120">
        <f>K116</f>
        <v>15</v>
      </c>
      <c r="R113" s="92" t="s">
        <v>11</v>
      </c>
    </row>
    <row r="114" spans="1:20" ht="15.75" customHeight="1">
      <c r="A114" s="64">
        <v>2401</v>
      </c>
      <c r="B114" s="87"/>
      <c r="C114" s="87"/>
      <c r="D114" s="87"/>
      <c r="E114" s="87"/>
      <c r="F114" s="87"/>
      <c r="G114" s="87"/>
      <c r="H114" s="87"/>
      <c r="I114" s="87"/>
      <c r="J114" s="87"/>
      <c r="K114" s="88"/>
      <c r="L114" s="72"/>
      <c r="M114" s="3"/>
      <c r="N114" s="30"/>
      <c r="O114" s="93" t="s">
        <v>85</v>
      </c>
      <c r="P114" s="94">
        <f>IF(P113/B99=0,"",P113/B99)</f>
        <v>0.53846153846153844</v>
      </c>
      <c r="Q114" s="121">
        <f>IF(P113/Q113=0,"",P113/Q113)</f>
        <v>0.93333333333333335</v>
      </c>
      <c r="R114" s="96" t="s">
        <v>86</v>
      </c>
    </row>
    <row r="115" spans="1:20" ht="15.75" customHeight="1">
      <c r="A115" s="64">
        <v>2402</v>
      </c>
      <c r="B115" s="87"/>
      <c r="C115" s="87"/>
      <c r="D115" s="87"/>
      <c r="E115" s="87"/>
      <c r="F115" s="87"/>
      <c r="G115" s="87"/>
      <c r="H115" s="87"/>
      <c r="I115" s="87"/>
      <c r="J115" s="87"/>
      <c r="K115" s="88"/>
      <c r="L115" s="97"/>
      <c r="M115" s="98"/>
      <c r="N115" s="99"/>
      <c r="O115" s="98"/>
      <c r="P115" s="99"/>
      <c r="Q115" s="99"/>
      <c r="R115" s="122"/>
    </row>
    <row r="116" spans="1:20" ht="18" customHeight="1">
      <c r="A116" s="29"/>
      <c r="B116" s="30"/>
      <c r="C116" s="30"/>
      <c r="D116" s="288" t="s">
        <v>111</v>
      </c>
      <c r="E116" s="289"/>
      <c r="F116" s="289"/>
      <c r="G116" s="289"/>
      <c r="H116" s="289"/>
      <c r="I116" s="289"/>
      <c r="J116" s="290"/>
      <c r="K116" s="101">
        <f>SUM(K99:K112)</f>
        <v>15</v>
      </c>
      <c r="L116" s="102">
        <f>((SUM(K106:K107)/B99))</f>
        <v>0.30769230769230771</v>
      </c>
      <c r="M116" s="102">
        <f>IF(K116=0,"",K116/B99)</f>
        <v>0.57692307692307687</v>
      </c>
      <c r="N116" s="102">
        <f>IF(K107=0,"",M116-L116)</f>
        <v>0.26923076923076916</v>
      </c>
      <c r="O116" s="3"/>
      <c r="P116" s="30"/>
      <c r="Q116" s="23"/>
      <c r="R116" s="3"/>
    </row>
    <row r="117" spans="1:20" ht="12.75" customHeight="1">
      <c r="A117" s="134"/>
      <c r="L117" s="3"/>
      <c r="M117" s="3"/>
      <c r="O117" s="3"/>
    </row>
    <row r="118" spans="1:20" ht="12.75" customHeight="1">
      <c r="A118" s="134"/>
      <c r="L118" s="3"/>
      <c r="M118" s="3"/>
      <c r="O118" s="3"/>
    </row>
    <row r="119" spans="1:20" ht="26.25" customHeight="1">
      <c r="A119" s="2"/>
      <c r="B119" s="291" t="s">
        <v>99</v>
      </c>
      <c r="C119" s="292"/>
      <c r="D119" s="292"/>
      <c r="E119" s="292"/>
      <c r="F119" s="292"/>
      <c r="G119" s="292"/>
      <c r="H119" s="292"/>
      <c r="I119" s="292"/>
      <c r="J119" s="292"/>
      <c r="K119" s="60" t="s">
        <v>113</v>
      </c>
      <c r="L119" s="60"/>
      <c r="M119" s="60"/>
      <c r="N119" s="30"/>
      <c r="O119" s="3"/>
      <c r="P119" s="30"/>
      <c r="Q119" s="30"/>
      <c r="R119" s="30"/>
    </row>
    <row r="120" spans="1:20" ht="20.25" customHeight="1">
      <c r="A120" s="293" t="s">
        <v>10</v>
      </c>
      <c r="B120" s="294" t="s">
        <v>100</v>
      </c>
      <c r="C120" s="289"/>
      <c r="D120" s="289"/>
      <c r="E120" s="289"/>
      <c r="F120" s="289"/>
      <c r="G120" s="289"/>
      <c r="H120" s="289"/>
      <c r="I120" s="289"/>
      <c r="J120" s="290"/>
      <c r="K120" s="310" t="s">
        <v>11</v>
      </c>
      <c r="L120" s="286" t="s">
        <v>3</v>
      </c>
      <c r="M120" s="286" t="s">
        <v>4</v>
      </c>
      <c r="N120" s="284" t="s">
        <v>5</v>
      </c>
      <c r="O120" s="286" t="s">
        <v>6</v>
      </c>
      <c r="P120" s="287" t="s">
        <v>7</v>
      </c>
      <c r="Q120" s="287" t="s">
        <v>8</v>
      </c>
      <c r="R120" s="286" t="s">
        <v>101</v>
      </c>
    </row>
    <row r="121" spans="1:20" ht="15.75" customHeight="1">
      <c r="A121" s="285"/>
      <c r="B121" s="64" t="s">
        <v>102</v>
      </c>
      <c r="C121" s="64" t="s">
        <v>103</v>
      </c>
      <c r="D121" s="64" t="s">
        <v>104</v>
      </c>
      <c r="E121" s="64" t="s">
        <v>105</v>
      </c>
      <c r="F121" s="64" t="s">
        <v>106</v>
      </c>
      <c r="G121" s="64" t="s">
        <v>107</v>
      </c>
      <c r="H121" s="64" t="s">
        <v>108</v>
      </c>
      <c r="I121" s="64" t="s">
        <v>109</v>
      </c>
      <c r="J121" s="64" t="s">
        <v>110</v>
      </c>
      <c r="K121" s="311"/>
      <c r="L121" s="285"/>
      <c r="M121" s="285"/>
      <c r="N121" s="285"/>
      <c r="O121" s="285"/>
      <c r="P121" s="285"/>
      <c r="Q121" s="285"/>
      <c r="R121" s="285"/>
    </row>
    <row r="122" spans="1:20" ht="15.75" customHeight="1">
      <c r="A122" s="64">
        <v>1701</v>
      </c>
      <c r="B122" s="65">
        <v>18</v>
      </c>
      <c r="C122" s="87"/>
      <c r="D122" s="87"/>
      <c r="E122" s="87"/>
      <c r="F122" s="87"/>
      <c r="G122" s="87"/>
      <c r="H122" s="87"/>
      <c r="I122" s="87"/>
      <c r="J122" s="87"/>
      <c r="K122" s="88"/>
      <c r="L122" s="67"/>
      <c r="M122" s="49"/>
      <c r="N122" s="68"/>
      <c r="O122" s="107"/>
      <c r="P122" s="70">
        <f>B122</f>
        <v>18</v>
      </c>
      <c r="Q122" s="108"/>
      <c r="R122" s="107"/>
    </row>
    <row r="123" spans="1:20" ht="15.75" customHeight="1">
      <c r="A123" s="64">
        <v>1702</v>
      </c>
      <c r="B123" s="87"/>
      <c r="C123" s="87">
        <v>14</v>
      </c>
      <c r="D123" s="87"/>
      <c r="E123" s="87"/>
      <c r="F123" s="87"/>
      <c r="G123" s="87"/>
      <c r="H123" s="87"/>
      <c r="I123" s="87"/>
      <c r="J123" s="87"/>
      <c r="K123" s="88"/>
      <c r="L123" s="72"/>
      <c r="M123" s="3"/>
      <c r="N123" s="73"/>
      <c r="O123" s="74">
        <f>IF(C123=0,"",C123/B122)</f>
        <v>0.77777777777777779</v>
      </c>
      <c r="P123" s="75">
        <v>14</v>
      </c>
      <c r="Q123" s="76">
        <f t="shared" ref="Q123:Q130" si="10">IF(P123=0,"",P123/P122)</f>
        <v>0.77777777777777779</v>
      </c>
      <c r="R123" s="76">
        <f t="shared" ref="R123:R130" si="11">IF(P123=0,"",100%-Q123)</f>
        <v>0.22222222222222221</v>
      </c>
    </row>
    <row r="124" spans="1:20" ht="15.75" customHeight="1">
      <c r="A124" s="64">
        <v>1801</v>
      </c>
      <c r="B124" s="87"/>
      <c r="C124" s="87"/>
      <c r="D124" s="87">
        <v>11</v>
      </c>
      <c r="E124" s="87"/>
      <c r="F124" s="87"/>
      <c r="G124" s="87"/>
      <c r="H124" s="87"/>
      <c r="I124" s="87"/>
      <c r="J124" s="87"/>
      <c r="K124" s="88"/>
      <c r="L124" s="72"/>
      <c r="M124" s="3"/>
      <c r="N124" s="73"/>
      <c r="O124" s="74">
        <f>IF(D124=0,"",D124/C123)</f>
        <v>0.7857142857142857</v>
      </c>
      <c r="P124" s="75">
        <v>11</v>
      </c>
      <c r="Q124" s="76">
        <f t="shared" si="10"/>
        <v>0.7857142857142857</v>
      </c>
      <c r="R124" s="76">
        <f t="shared" si="11"/>
        <v>0.2142857142857143</v>
      </c>
      <c r="T124" s="77">
        <f>P124/P122</f>
        <v>0.61111111111111116</v>
      </c>
    </row>
    <row r="125" spans="1:20" ht="15.75" customHeight="1">
      <c r="A125" s="64">
        <v>1802</v>
      </c>
      <c r="B125" s="87"/>
      <c r="C125" s="87"/>
      <c r="D125" s="87"/>
      <c r="E125" s="87">
        <v>9</v>
      </c>
      <c r="F125" s="87"/>
      <c r="G125" s="87"/>
      <c r="H125" s="87"/>
      <c r="I125" s="87"/>
      <c r="J125" s="87"/>
      <c r="K125" s="88"/>
      <c r="L125" s="72"/>
      <c r="M125" s="3"/>
      <c r="N125" s="73"/>
      <c r="O125" s="74">
        <f>IF(E125=0,"",E125/D124)</f>
        <v>0.81818181818181823</v>
      </c>
      <c r="P125" s="75">
        <v>10</v>
      </c>
      <c r="Q125" s="76">
        <f t="shared" si="10"/>
        <v>0.90909090909090906</v>
      </c>
      <c r="R125" s="76">
        <f t="shared" si="11"/>
        <v>9.0909090909090939E-2</v>
      </c>
    </row>
    <row r="126" spans="1:20" ht="15.75" customHeight="1">
      <c r="A126" s="64">
        <v>1901</v>
      </c>
      <c r="B126" s="87"/>
      <c r="C126" s="87"/>
      <c r="D126" s="87"/>
      <c r="E126" s="87"/>
      <c r="F126" s="87">
        <v>9</v>
      </c>
      <c r="G126" s="87"/>
      <c r="H126" s="87"/>
      <c r="I126" s="87"/>
      <c r="J126" s="87"/>
      <c r="K126" s="88"/>
      <c r="L126" s="72"/>
      <c r="M126" s="3"/>
      <c r="N126" s="73"/>
      <c r="O126" s="74">
        <f>IF(F126=0,"",F126/E125)</f>
        <v>1</v>
      </c>
      <c r="P126" s="75">
        <v>9</v>
      </c>
      <c r="Q126" s="76">
        <f t="shared" si="10"/>
        <v>0.9</v>
      </c>
      <c r="R126" s="76">
        <f t="shared" si="11"/>
        <v>9.9999999999999978E-2</v>
      </c>
    </row>
    <row r="127" spans="1:20" ht="15.75" customHeight="1">
      <c r="A127" s="64">
        <v>1902</v>
      </c>
      <c r="B127" s="87"/>
      <c r="C127" s="87"/>
      <c r="D127" s="87"/>
      <c r="E127" s="87"/>
      <c r="F127" s="87"/>
      <c r="G127" s="87">
        <v>9</v>
      </c>
      <c r="H127" s="87"/>
      <c r="I127" s="87"/>
      <c r="J127" s="87"/>
      <c r="K127" s="88"/>
      <c r="L127" s="72"/>
      <c r="M127" s="3"/>
      <c r="N127" s="73"/>
      <c r="O127" s="74">
        <f>IF(G127=0,"",G127/F126)</f>
        <v>1</v>
      </c>
      <c r="P127" s="75">
        <v>9</v>
      </c>
      <c r="Q127" s="76">
        <f t="shared" si="10"/>
        <v>1</v>
      </c>
      <c r="R127" s="76">
        <f t="shared" si="11"/>
        <v>0</v>
      </c>
    </row>
    <row r="128" spans="1:20" ht="15.75" customHeight="1">
      <c r="A128" s="64">
        <v>2001</v>
      </c>
      <c r="B128" s="87"/>
      <c r="C128" s="87"/>
      <c r="D128" s="87"/>
      <c r="E128" s="87"/>
      <c r="F128" s="87"/>
      <c r="G128" s="87"/>
      <c r="H128" s="87">
        <v>9</v>
      </c>
      <c r="I128" s="87"/>
      <c r="J128" s="87"/>
      <c r="K128" s="88"/>
      <c r="L128" s="72"/>
      <c r="M128" s="3"/>
      <c r="N128" s="73"/>
      <c r="O128" s="74">
        <f>IF(H128=0,"",H128/G127)</f>
        <v>1</v>
      </c>
      <c r="P128" s="75">
        <v>9</v>
      </c>
      <c r="Q128" s="76">
        <f t="shared" si="10"/>
        <v>1</v>
      </c>
      <c r="R128" s="76">
        <f t="shared" si="11"/>
        <v>0</v>
      </c>
    </row>
    <row r="129" spans="1:22" ht="15.75" customHeight="1">
      <c r="A129" s="64">
        <v>2002</v>
      </c>
      <c r="B129" s="87"/>
      <c r="C129" s="87"/>
      <c r="D129" s="87"/>
      <c r="E129" s="87"/>
      <c r="F129" s="87"/>
      <c r="G129" s="87"/>
      <c r="H129" s="87"/>
      <c r="I129" s="87">
        <v>9</v>
      </c>
      <c r="J129" s="87"/>
      <c r="K129" s="88"/>
      <c r="L129" s="72"/>
      <c r="M129" s="3"/>
      <c r="N129" s="73"/>
      <c r="O129" s="74">
        <f>IF(I129=0,"",I129/H128)</f>
        <v>1</v>
      </c>
      <c r="P129" s="75">
        <v>9</v>
      </c>
      <c r="Q129" s="76">
        <f t="shared" si="10"/>
        <v>1</v>
      </c>
      <c r="R129" s="76">
        <f t="shared" si="11"/>
        <v>0</v>
      </c>
    </row>
    <row r="130" spans="1:22" ht="15.75" customHeight="1">
      <c r="A130" s="64">
        <v>2101</v>
      </c>
      <c r="B130" s="87"/>
      <c r="C130" s="87"/>
      <c r="D130" s="87"/>
      <c r="E130" s="87"/>
      <c r="F130" s="87"/>
      <c r="G130" s="87"/>
      <c r="H130" s="87"/>
      <c r="I130" s="87"/>
      <c r="J130" s="87">
        <v>7</v>
      </c>
      <c r="K130" s="88">
        <v>7</v>
      </c>
      <c r="L130" s="72"/>
      <c r="M130" s="3"/>
      <c r="N130" s="73"/>
      <c r="O130" s="78">
        <f>IF(J130=0,"",J130/I129)</f>
        <v>0.77777777777777779</v>
      </c>
      <c r="P130" s="75">
        <v>8</v>
      </c>
      <c r="Q130" s="79">
        <f t="shared" si="10"/>
        <v>0.88888888888888884</v>
      </c>
      <c r="R130" s="79">
        <f t="shared" si="11"/>
        <v>0.11111111111111116</v>
      </c>
    </row>
    <row r="131" spans="1:22" ht="15.75" customHeight="1">
      <c r="A131" s="64">
        <v>2102</v>
      </c>
      <c r="B131" s="87"/>
      <c r="C131" s="87"/>
      <c r="D131" s="87"/>
      <c r="E131" s="87"/>
      <c r="F131" s="87"/>
      <c r="G131" s="87"/>
      <c r="H131" s="87"/>
      <c r="I131" s="87"/>
      <c r="J131" s="87">
        <v>1</v>
      </c>
      <c r="K131" s="88"/>
      <c r="L131" s="72"/>
      <c r="M131" s="3"/>
      <c r="N131" s="30"/>
      <c r="O131" s="124"/>
      <c r="P131" s="81">
        <v>1</v>
      </c>
      <c r="Q131" s="125"/>
      <c r="R131" s="92"/>
    </row>
    <row r="132" spans="1:22" ht="15.75" customHeight="1">
      <c r="A132" s="64">
        <v>2201</v>
      </c>
      <c r="B132" s="87"/>
      <c r="C132" s="87"/>
      <c r="D132" s="87"/>
      <c r="E132" s="87"/>
      <c r="F132" s="87"/>
      <c r="G132" s="87"/>
      <c r="H132" s="87"/>
      <c r="I132" s="87"/>
      <c r="J132" s="87">
        <v>1</v>
      </c>
      <c r="K132" s="88">
        <v>1</v>
      </c>
      <c r="L132" s="72"/>
      <c r="M132" s="3"/>
      <c r="N132" s="30"/>
      <c r="O132" s="84"/>
      <c r="P132" s="85">
        <v>1</v>
      </c>
      <c r="Q132" s="86"/>
      <c r="R132" s="84"/>
    </row>
    <row r="133" spans="1:22" ht="15.75" customHeight="1">
      <c r="A133" s="64">
        <v>2202</v>
      </c>
      <c r="B133" s="87"/>
      <c r="C133" s="87"/>
      <c r="D133" s="87"/>
      <c r="E133" s="87"/>
      <c r="F133" s="87"/>
      <c r="G133" s="87"/>
      <c r="H133" s="87"/>
      <c r="I133" s="87"/>
      <c r="J133" s="87"/>
      <c r="K133" s="88"/>
      <c r="L133" s="72"/>
      <c r="M133" s="3"/>
      <c r="N133" s="30"/>
      <c r="O133" s="84"/>
      <c r="P133" s="85"/>
      <c r="Q133" s="86"/>
      <c r="R133" s="84"/>
    </row>
    <row r="134" spans="1:22" ht="15.75" customHeight="1">
      <c r="A134" s="64">
        <v>2301</v>
      </c>
      <c r="B134" s="87"/>
      <c r="C134" s="87"/>
      <c r="D134" s="87"/>
      <c r="E134" s="87"/>
      <c r="F134" s="87"/>
      <c r="G134" s="87"/>
      <c r="H134" s="87"/>
      <c r="I134" s="87"/>
      <c r="J134" s="87"/>
      <c r="K134" s="88"/>
      <c r="L134" s="72"/>
      <c r="M134" s="3"/>
      <c r="N134" s="30"/>
      <c r="O134" s="84"/>
      <c r="P134" s="85"/>
      <c r="Q134" s="86"/>
      <c r="R134" s="84"/>
    </row>
    <row r="135" spans="1:22" ht="15.75" customHeight="1">
      <c r="A135" s="64">
        <v>2302</v>
      </c>
      <c r="B135" s="87"/>
      <c r="C135" s="87"/>
      <c r="D135" s="87"/>
      <c r="E135" s="87"/>
      <c r="F135" s="87"/>
      <c r="G135" s="87"/>
      <c r="H135" s="87"/>
      <c r="I135" s="87"/>
      <c r="J135" s="87"/>
      <c r="K135" s="88"/>
      <c r="L135" s="72"/>
      <c r="M135" s="3"/>
      <c r="N135" s="30"/>
      <c r="O135" s="3"/>
      <c r="P135" s="30"/>
      <c r="Q135" s="23"/>
      <c r="R135" s="84"/>
    </row>
    <row r="136" spans="1:22" ht="15.75" customHeight="1">
      <c r="A136" s="64">
        <v>2401</v>
      </c>
      <c r="B136" s="87"/>
      <c r="C136" s="87"/>
      <c r="D136" s="87"/>
      <c r="E136" s="87"/>
      <c r="F136" s="87"/>
      <c r="G136" s="87"/>
      <c r="H136" s="87"/>
      <c r="I136" s="87"/>
      <c r="J136" s="87"/>
      <c r="K136" s="88"/>
      <c r="L136" s="72"/>
      <c r="M136" s="3"/>
      <c r="N136" s="30"/>
      <c r="O136" s="89" t="s">
        <v>83</v>
      </c>
      <c r="P136" s="90">
        <v>7</v>
      </c>
      <c r="Q136" s="120">
        <f>K139</f>
        <v>8</v>
      </c>
      <c r="R136" s="92" t="s">
        <v>11</v>
      </c>
    </row>
    <row r="137" spans="1:22" ht="15.75" customHeight="1">
      <c r="A137" s="64">
        <v>2402</v>
      </c>
      <c r="B137" s="87"/>
      <c r="C137" s="87"/>
      <c r="D137" s="87"/>
      <c r="E137" s="87"/>
      <c r="F137" s="87"/>
      <c r="G137" s="87"/>
      <c r="H137" s="87"/>
      <c r="I137" s="87"/>
      <c r="J137" s="87"/>
      <c r="K137" s="88"/>
      <c r="L137" s="72"/>
      <c r="M137" s="3"/>
      <c r="N137" s="30"/>
      <c r="O137" s="93" t="s">
        <v>85</v>
      </c>
      <c r="P137" s="94">
        <f>IF(P136/B122=0,"",P136/B122)</f>
        <v>0.3888888888888889</v>
      </c>
      <c r="Q137" s="121">
        <f>IF(P136/Q136=0,"",P136/Q136)</f>
        <v>0.875</v>
      </c>
      <c r="R137" s="96" t="s">
        <v>86</v>
      </c>
    </row>
    <row r="138" spans="1:22" ht="15.75" customHeight="1">
      <c r="A138" s="64">
        <v>2501</v>
      </c>
      <c r="B138" s="87"/>
      <c r="C138" s="87"/>
      <c r="D138" s="87"/>
      <c r="E138" s="87"/>
      <c r="F138" s="87"/>
      <c r="G138" s="87"/>
      <c r="H138" s="87"/>
      <c r="I138" s="87"/>
      <c r="J138" s="87"/>
      <c r="K138" s="88"/>
      <c r="L138" s="97"/>
      <c r="M138" s="98"/>
      <c r="N138" s="99"/>
      <c r="O138" s="98"/>
      <c r="P138" s="99"/>
      <c r="Q138" s="99"/>
      <c r="R138" s="122"/>
    </row>
    <row r="139" spans="1:22" ht="18" customHeight="1">
      <c r="A139" s="29"/>
      <c r="B139" s="30"/>
      <c r="C139" s="30"/>
      <c r="D139" s="288" t="s">
        <v>111</v>
      </c>
      <c r="E139" s="289"/>
      <c r="F139" s="289"/>
      <c r="G139" s="289"/>
      <c r="H139" s="289"/>
      <c r="I139" s="289"/>
      <c r="J139" s="290"/>
      <c r="K139" s="101">
        <f>SUM(K122:K135)</f>
        <v>8</v>
      </c>
      <c r="L139" s="102">
        <f>IF(K130=0,"",K130/B122)</f>
        <v>0.3888888888888889</v>
      </c>
      <c r="M139" s="102">
        <f>IF(K139=0,"",K139/B122)</f>
        <v>0.44444444444444442</v>
      </c>
      <c r="N139" s="102">
        <f>IF(K130=0,"",M139-L139)</f>
        <v>5.5555555555555525E-2</v>
      </c>
      <c r="O139" s="3"/>
      <c r="P139" s="30"/>
      <c r="Q139" s="23"/>
      <c r="R139" s="3"/>
    </row>
    <row r="140" spans="1:22" ht="12.75" customHeight="1">
      <c r="A140" s="134"/>
      <c r="L140" s="3"/>
      <c r="M140" s="3"/>
      <c r="O140" s="3"/>
    </row>
    <row r="141" spans="1:22" ht="12.75" customHeight="1">
      <c r="A141" s="134"/>
      <c r="L141" s="3"/>
      <c r="M141" s="3"/>
      <c r="O141" s="3"/>
    </row>
    <row r="142" spans="1:22" ht="26.25" customHeight="1">
      <c r="A142" s="2"/>
      <c r="B142" s="291" t="s">
        <v>99</v>
      </c>
      <c r="C142" s="292"/>
      <c r="D142" s="292"/>
      <c r="E142" s="292"/>
      <c r="F142" s="292"/>
      <c r="G142" s="292"/>
      <c r="H142" s="292"/>
      <c r="I142" s="292"/>
      <c r="J142" s="292"/>
      <c r="K142" s="60" t="s">
        <v>114</v>
      </c>
      <c r="L142" s="60"/>
      <c r="M142" s="60"/>
      <c r="N142" s="30"/>
      <c r="O142" s="3"/>
      <c r="P142" s="30"/>
      <c r="Q142" s="30"/>
      <c r="R142" s="30"/>
      <c r="V142" s="253">
        <f>AVERAGE(P137,P160)</f>
        <v>0.35069444444444442</v>
      </c>
    </row>
    <row r="143" spans="1:22" ht="20.25" customHeight="1">
      <c r="A143" s="293" t="s">
        <v>10</v>
      </c>
      <c r="B143" s="294" t="s">
        <v>100</v>
      </c>
      <c r="C143" s="289"/>
      <c r="D143" s="289"/>
      <c r="E143" s="289"/>
      <c r="F143" s="289"/>
      <c r="G143" s="289"/>
      <c r="H143" s="289"/>
      <c r="I143" s="289"/>
      <c r="J143" s="290"/>
      <c r="K143" s="310" t="s">
        <v>11</v>
      </c>
      <c r="L143" s="286" t="s">
        <v>3</v>
      </c>
      <c r="M143" s="286" t="s">
        <v>4</v>
      </c>
      <c r="N143" s="284" t="s">
        <v>5</v>
      </c>
      <c r="O143" s="286" t="s">
        <v>6</v>
      </c>
      <c r="P143" s="287" t="s">
        <v>7</v>
      </c>
      <c r="Q143" s="287" t="s">
        <v>8</v>
      </c>
      <c r="R143" s="286" t="s">
        <v>101</v>
      </c>
    </row>
    <row r="144" spans="1:22" ht="15.75" customHeight="1">
      <c r="A144" s="285"/>
      <c r="B144" s="64" t="s">
        <v>102</v>
      </c>
      <c r="C144" s="64" t="s">
        <v>103</v>
      </c>
      <c r="D144" s="64" t="s">
        <v>104</v>
      </c>
      <c r="E144" s="64" t="s">
        <v>105</v>
      </c>
      <c r="F144" s="64" t="s">
        <v>106</v>
      </c>
      <c r="G144" s="64" t="s">
        <v>107</v>
      </c>
      <c r="H144" s="64" t="s">
        <v>108</v>
      </c>
      <c r="I144" s="64" t="s">
        <v>109</v>
      </c>
      <c r="J144" s="64" t="s">
        <v>110</v>
      </c>
      <c r="K144" s="311"/>
      <c r="L144" s="285"/>
      <c r="M144" s="285"/>
      <c r="N144" s="285"/>
      <c r="O144" s="285"/>
      <c r="P144" s="285"/>
      <c r="Q144" s="285"/>
      <c r="R144" s="285"/>
    </row>
    <row r="145" spans="1:19" ht="15.75" customHeight="1">
      <c r="A145" s="64">
        <v>1702</v>
      </c>
      <c r="B145" s="65">
        <v>16</v>
      </c>
      <c r="C145" s="87"/>
      <c r="D145" s="87"/>
      <c r="E145" s="87"/>
      <c r="F145" s="87"/>
      <c r="G145" s="87"/>
      <c r="H145" s="87"/>
      <c r="I145" s="87"/>
      <c r="J145" s="87"/>
      <c r="K145" s="88"/>
      <c r="L145" s="67"/>
      <c r="M145" s="49"/>
      <c r="N145" s="68"/>
      <c r="O145" s="107"/>
      <c r="P145" s="70">
        <f>B145</f>
        <v>16</v>
      </c>
      <c r="Q145" s="108"/>
      <c r="R145" s="107"/>
    </row>
    <row r="146" spans="1:19" ht="15.75" customHeight="1">
      <c r="A146" s="64">
        <v>1801</v>
      </c>
      <c r="B146" s="87"/>
      <c r="C146" s="87">
        <v>14</v>
      </c>
      <c r="D146" s="87"/>
      <c r="E146" s="87"/>
      <c r="F146" s="87"/>
      <c r="G146" s="87"/>
      <c r="H146" s="87"/>
      <c r="I146" s="87"/>
      <c r="J146" s="87"/>
      <c r="K146" s="88"/>
      <c r="L146" s="72"/>
      <c r="M146" s="3"/>
      <c r="N146" s="73"/>
      <c r="O146" s="74">
        <f>IF(C146=0,"",C146/B145)</f>
        <v>0.875</v>
      </c>
      <c r="P146" s="75">
        <v>11</v>
      </c>
      <c r="Q146" s="76">
        <f t="shared" ref="Q146:Q153" si="12">IF(P146=0,"",P146/P145)</f>
        <v>0.6875</v>
      </c>
      <c r="R146" s="76">
        <f t="shared" ref="R146:R153" si="13">IF(P146=0,"",100%-Q146)</f>
        <v>0.3125</v>
      </c>
    </row>
    <row r="147" spans="1:19" ht="15.75" customHeight="1">
      <c r="A147" s="64">
        <v>1802</v>
      </c>
      <c r="B147" s="87"/>
      <c r="C147" s="87"/>
      <c r="D147" s="87">
        <v>8</v>
      </c>
      <c r="E147" s="87"/>
      <c r="F147" s="87"/>
      <c r="G147" s="87"/>
      <c r="H147" s="87"/>
      <c r="I147" s="87"/>
      <c r="J147" s="87"/>
      <c r="K147" s="88"/>
      <c r="L147" s="72"/>
      <c r="M147" s="3"/>
      <c r="N147" s="73"/>
      <c r="O147" s="74">
        <f>IF(D147=0,"",D147/C146)</f>
        <v>0.5714285714285714</v>
      </c>
      <c r="P147" s="75">
        <v>10</v>
      </c>
      <c r="Q147" s="76">
        <f t="shared" si="12"/>
        <v>0.90909090909090906</v>
      </c>
      <c r="R147" s="76">
        <f t="shared" si="13"/>
        <v>9.0909090909090939E-2</v>
      </c>
      <c r="S147" s="8">
        <f>P147/P145</f>
        <v>0.625</v>
      </c>
    </row>
    <row r="148" spans="1:19" ht="15.75" customHeight="1">
      <c r="A148" s="64">
        <v>1901</v>
      </c>
      <c r="B148" s="87"/>
      <c r="C148" s="87"/>
      <c r="D148" s="87"/>
      <c r="E148" s="87">
        <v>5</v>
      </c>
      <c r="F148" s="87"/>
      <c r="G148" s="87"/>
      <c r="H148" s="87"/>
      <c r="I148" s="87"/>
      <c r="J148" s="87"/>
      <c r="K148" s="88"/>
      <c r="L148" s="72"/>
      <c r="M148" s="3"/>
      <c r="N148" s="73"/>
      <c r="O148" s="74">
        <f>IF(E148=0,"",E148/D147)</f>
        <v>0.625</v>
      </c>
      <c r="P148" s="75">
        <v>7</v>
      </c>
      <c r="Q148" s="76">
        <f t="shared" si="12"/>
        <v>0.7</v>
      </c>
      <c r="R148" s="76">
        <f t="shared" si="13"/>
        <v>0.30000000000000004</v>
      </c>
    </row>
    <row r="149" spans="1:19" ht="15.75" customHeight="1">
      <c r="A149" s="64">
        <v>1902</v>
      </c>
      <c r="B149" s="87"/>
      <c r="C149" s="87"/>
      <c r="D149" s="87"/>
      <c r="E149" s="87"/>
      <c r="F149" s="87">
        <v>4</v>
      </c>
      <c r="G149" s="87"/>
      <c r="H149" s="87"/>
      <c r="I149" s="87"/>
      <c r="J149" s="87"/>
      <c r="K149" s="88"/>
      <c r="L149" s="72"/>
      <c r="M149" s="3"/>
      <c r="N149" s="73"/>
      <c r="O149" s="74">
        <f>IF(F149=0,"",F149/E148)</f>
        <v>0.8</v>
      </c>
      <c r="P149" s="75">
        <v>6</v>
      </c>
      <c r="Q149" s="76">
        <f t="shared" si="12"/>
        <v>0.8571428571428571</v>
      </c>
      <c r="R149" s="76">
        <f t="shared" si="13"/>
        <v>0.1428571428571429</v>
      </c>
    </row>
    <row r="150" spans="1:19" ht="15.75" customHeight="1">
      <c r="A150" s="64">
        <v>2001</v>
      </c>
      <c r="B150" s="87"/>
      <c r="C150" s="87"/>
      <c r="D150" s="87"/>
      <c r="E150" s="87"/>
      <c r="F150" s="87"/>
      <c r="G150" s="87">
        <v>4</v>
      </c>
      <c r="H150" s="87"/>
      <c r="I150" s="87"/>
      <c r="J150" s="87"/>
      <c r="K150" s="88"/>
      <c r="L150" s="72"/>
      <c r="M150" s="3"/>
      <c r="N150" s="73"/>
      <c r="O150" s="74">
        <f>IF(G150=0,"",G150/F149)</f>
        <v>1</v>
      </c>
      <c r="P150" s="75">
        <v>6</v>
      </c>
      <c r="Q150" s="76">
        <f t="shared" si="12"/>
        <v>1</v>
      </c>
      <c r="R150" s="76">
        <f t="shared" si="13"/>
        <v>0</v>
      </c>
    </row>
    <row r="151" spans="1:19" ht="15.75" customHeight="1">
      <c r="A151" s="64">
        <v>2002</v>
      </c>
      <c r="B151" s="87"/>
      <c r="C151" s="87"/>
      <c r="D151" s="87"/>
      <c r="E151" s="87"/>
      <c r="F151" s="87"/>
      <c r="G151" s="87"/>
      <c r="H151" s="87">
        <v>4</v>
      </c>
      <c r="I151" s="87"/>
      <c r="J151" s="87"/>
      <c r="K151" s="88"/>
      <c r="L151" s="72"/>
      <c r="M151" s="3"/>
      <c r="N151" s="73"/>
      <c r="O151" s="74">
        <f>IF(H151=0,"",H151/G150)</f>
        <v>1</v>
      </c>
      <c r="P151" s="75">
        <v>6</v>
      </c>
      <c r="Q151" s="76">
        <f t="shared" si="12"/>
        <v>1</v>
      </c>
      <c r="R151" s="76">
        <f t="shared" si="13"/>
        <v>0</v>
      </c>
    </row>
    <row r="152" spans="1:19" ht="15.75" customHeight="1">
      <c r="A152" s="64">
        <v>2101</v>
      </c>
      <c r="B152" s="87"/>
      <c r="C152" s="87"/>
      <c r="D152" s="87"/>
      <c r="E152" s="87"/>
      <c r="F152" s="87"/>
      <c r="G152" s="87"/>
      <c r="H152" s="87"/>
      <c r="I152" s="87">
        <v>4</v>
      </c>
      <c r="J152" s="87"/>
      <c r="K152" s="88">
        <v>2</v>
      </c>
      <c r="L152" s="72"/>
      <c r="M152" s="3"/>
      <c r="N152" s="73"/>
      <c r="O152" s="74">
        <f>IF(I152=0,"",I152/H151)</f>
        <v>1</v>
      </c>
      <c r="P152" s="75">
        <v>6</v>
      </c>
      <c r="Q152" s="76">
        <f t="shared" si="12"/>
        <v>1</v>
      </c>
      <c r="R152" s="76">
        <f t="shared" si="13"/>
        <v>0</v>
      </c>
    </row>
    <row r="153" spans="1:19" ht="15.75" customHeight="1">
      <c r="A153" s="64">
        <v>2102</v>
      </c>
      <c r="B153" s="87"/>
      <c r="C153" s="87"/>
      <c r="D153" s="87"/>
      <c r="E153" s="87"/>
      <c r="F153" s="87"/>
      <c r="G153" s="87"/>
      <c r="H153" s="87"/>
      <c r="I153" s="87"/>
      <c r="J153" s="87">
        <v>3</v>
      </c>
      <c r="K153" s="88">
        <v>2</v>
      </c>
      <c r="L153" s="72"/>
      <c r="M153" s="3"/>
      <c r="N153" s="73"/>
      <c r="O153" s="78">
        <f>IF(J153=0,"",J153/I152)</f>
        <v>0.75</v>
      </c>
      <c r="P153" s="75">
        <v>4</v>
      </c>
      <c r="Q153" s="79">
        <f t="shared" si="12"/>
        <v>0.66666666666666663</v>
      </c>
      <c r="R153" s="79">
        <f t="shared" si="13"/>
        <v>0.33333333333333337</v>
      </c>
    </row>
    <row r="154" spans="1:19" ht="15.75" customHeight="1">
      <c r="A154" s="64">
        <v>2201</v>
      </c>
      <c r="B154" s="87"/>
      <c r="C154" s="87"/>
      <c r="D154" s="87"/>
      <c r="E154" s="87"/>
      <c r="F154" s="87"/>
      <c r="G154" s="87"/>
      <c r="H154" s="87"/>
      <c r="I154" s="87"/>
      <c r="J154" s="87">
        <v>2</v>
      </c>
      <c r="K154" s="88">
        <v>1</v>
      </c>
      <c r="L154" s="72"/>
      <c r="M154" s="3"/>
      <c r="N154" s="30"/>
      <c r="O154" s="80"/>
      <c r="P154" s="81">
        <v>2</v>
      </c>
      <c r="Q154" s="82"/>
      <c r="R154" s="83"/>
    </row>
    <row r="155" spans="1:19" ht="15.75" customHeight="1">
      <c r="A155" s="64">
        <v>2202</v>
      </c>
      <c r="B155" s="87"/>
      <c r="C155" s="87"/>
      <c r="D155" s="87"/>
      <c r="E155" s="87"/>
      <c r="F155" s="87"/>
      <c r="G155" s="87"/>
      <c r="H155" s="87"/>
      <c r="I155" s="87"/>
      <c r="J155" s="87">
        <v>1</v>
      </c>
      <c r="K155" s="126">
        <v>1</v>
      </c>
      <c r="L155" s="72"/>
      <c r="M155" s="3"/>
      <c r="N155" s="30"/>
      <c r="O155" s="84"/>
      <c r="P155" s="85">
        <v>1</v>
      </c>
      <c r="Q155" s="86"/>
      <c r="R155" s="84"/>
    </row>
    <row r="156" spans="1:19" ht="15.75" customHeight="1">
      <c r="A156" s="64">
        <v>2301</v>
      </c>
      <c r="B156" s="87"/>
      <c r="C156" s="87"/>
      <c r="D156" s="87"/>
      <c r="E156" s="87"/>
      <c r="F156" s="87"/>
      <c r="G156" s="87"/>
      <c r="H156" s="87"/>
      <c r="I156" s="87"/>
      <c r="J156" s="87"/>
      <c r="K156" s="88"/>
      <c r="L156" s="72"/>
      <c r="M156" s="3"/>
      <c r="N156" s="30"/>
      <c r="O156" s="84"/>
      <c r="P156" s="85"/>
      <c r="Q156" s="86"/>
      <c r="R156" s="84"/>
    </row>
    <row r="157" spans="1:19" ht="15.75" customHeight="1">
      <c r="A157" s="64">
        <v>2302</v>
      </c>
      <c r="B157" s="87"/>
      <c r="C157" s="87"/>
      <c r="D157" s="87"/>
      <c r="E157" s="87"/>
      <c r="F157" s="87"/>
      <c r="G157" s="87"/>
      <c r="H157" s="87"/>
      <c r="I157" s="87"/>
      <c r="J157" s="87"/>
      <c r="K157" s="88"/>
      <c r="L157" s="72"/>
      <c r="M157" s="3"/>
      <c r="N157" s="30"/>
      <c r="O157" s="84"/>
      <c r="P157" s="85"/>
      <c r="Q157" s="86"/>
      <c r="R157" s="84"/>
    </row>
    <row r="158" spans="1:19" ht="15.75" customHeight="1">
      <c r="A158" s="64">
        <v>2401</v>
      </c>
      <c r="B158" s="87"/>
      <c r="C158" s="87"/>
      <c r="D158" s="87"/>
      <c r="E158" s="87"/>
      <c r="F158" s="87"/>
      <c r="G158" s="87"/>
      <c r="H158" s="87"/>
      <c r="I158" s="87"/>
      <c r="J158" s="87"/>
      <c r="K158" s="88"/>
      <c r="L158" s="72"/>
      <c r="M158" s="3"/>
      <c r="N158" s="30"/>
      <c r="O158" s="3"/>
      <c r="P158" s="30"/>
      <c r="Q158" s="23"/>
      <c r="R158" s="84"/>
    </row>
    <row r="159" spans="1:19" ht="15.75" customHeight="1">
      <c r="A159" s="64">
        <v>2402</v>
      </c>
      <c r="B159" s="87"/>
      <c r="C159" s="87"/>
      <c r="D159" s="87"/>
      <c r="E159" s="87"/>
      <c r="F159" s="87"/>
      <c r="G159" s="87"/>
      <c r="H159" s="87"/>
      <c r="I159" s="87"/>
      <c r="J159" s="87"/>
      <c r="K159" s="88"/>
      <c r="L159" s="72"/>
      <c r="M159" s="3"/>
      <c r="N159" s="30"/>
      <c r="O159" s="89" t="s">
        <v>83</v>
      </c>
      <c r="P159" s="90">
        <v>5</v>
      </c>
      <c r="Q159" s="120">
        <f>K162</f>
        <v>6</v>
      </c>
      <c r="R159" s="92" t="s">
        <v>11</v>
      </c>
    </row>
    <row r="160" spans="1:19" ht="15.75" customHeight="1">
      <c r="A160" s="64">
        <v>2501</v>
      </c>
      <c r="B160" s="87"/>
      <c r="C160" s="87"/>
      <c r="D160" s="87"/>
      <c r="E160" s="87"/>
      <c r="F160" s="87"/>
      <c r="G160" s="87"/>
      <c r="H160" s="87"/>
      <c r="I160" s="87"/>
      <c r="J160" s="87"/>
      <c r="K160" s="88"/>
      <c r="L160" s="72"/>
      <c r="M160" s="3"/>
      <c r="N160" s="30"/>
      <c r="O160" s="93" t="s">
        <v>85</v>
      </c>
      <c r="P160" s="94">
        <f>IF(P159/B145=0,"",P159/B145)</f>
        <v>0.3125</v>
      </c>
      <c r="Q160" s="121">
        <f>IF(P159/Q159=0,"",P159/Q159)</f>
        <v>0.83333333333333337</v>
      </c>
      <c r="R160" s="96" t="s">
        <v>86</v>
      </c>
    </row>
    <row r="161" spans="1:19" ht="15.75" customHeight="1">
      <c r="A161" s="64">
        <v>2502</v>
      </c>
      <c r="B161" s="87"/>
      <c r="C161" s="87"/>
      <c r="D161" s="87"/>
      <c r="E161" s="87"/>
      <c r="F161" s="87"/>
      <c r="G161" s="87"/>
      <c r="H161" s="87"/>
      <c r="I161" s="87"/>
      <c r="J161" s="87"/>
      <c r="K161" s="88"/>
      <c r="L161" s="97"/>
      <c r="M161" s="98"/>
      <c r="N161" s="99"/>
      <c r="O161" s="98"/>
      <c r="P161" s="99"/>
      <c r="Q161" s="99"/>
      <c r="R161" s="122"/>
    </row>
    <row r="162" spans="1:19" ht="18" customHeight="1">
      <c r="A162" s="29"/>
      <c r="B162" s="30"/>
      <c r="C162" s="30"/>
      <c r="D162" s="288" t="s">
        <v>111</v>
      </c>
      <c r="E162" s="289"/>
      <c r="F162" s="289"/>
      <c r="G162" s="289"/>
      <c r="H162" s="289"/>
      <c r="I162" s="289"/>
      <c r="J162" s="290"/>
      <c r="K162" s="101">
        <f>SUM(K145:K158)</f>
        <v>6</v>
      </c>
      <c r="L162" s="102">
        <f>SUM(K152:K153)/B145</f>
        <v>0.25</v>
      </c>
      <c r="M162" s="102">
        <f>IF(K162=0,"",K162/B145)</f>
        <v>0.375</v>
      </c>
      <c r="N162" s="102">
        <f>IF(K153=0,"",M162-L162)</f>
        <v>0.125</v>
      </c>
      <c r="O162" s="3"/>
      <c r="P162" s="30"/>
      <c r="Q162" s="23"/>
      <c r="R162" s="3"/>
    </row>
    <row r="163" spans="1:19" ht="12.75" customHeight="1">
      <c r="L163" s="3"/>
      <c r="M163" s="3"/>
      <c r="O163" s="3"/>
    </row>
    <row r="164" spans="1:19" ht="12.75" customHeight="1">
      <c r="L164" s="3"/>
      <c r="M164" s="3"/>
      <c r="O164" s="3"/>
    </row>
    <row r="165" spans="1:19" ht="26.25" customHeight="1">
      <c r="A165" s="2"/>
      <c r="B165" s="291" t="s">
        <v>99</v>
      </c>
      <c r="C165" s="292"/>
      <c r="D165" s="292"/>
      <c r="E165" s="292"/>
      <c r="F165" s="292"/>
      <c r="G165" s="292"/>
      <c r="H165" s="292"/>
      <c r="I165" s="292"/>
      <c r="J165" s="292"/>
      <c r="K165" s="60" t="s">
        <v>115</v>
      </c>
      <c r="L165" s="60"/>
      <c r="M165" s="60"/>
      <c r="N165" s="30"/>
      <c r="O165" s="3"/>
      <c r="P165" s="30"/>
      <c r="Q165" s="30"/>
      <c r="R165" s="30"/>
    </row>
    <row r="166" spans="1:19" ht="20.25" customHeight="1">
      <c r="A166" s="293" t="s">
        <v>10</v>
      </c>
      <c r="B166" s="294" t="s">
        <v>100</v>
      </c>
      <c r="C166" s="289"/>
      <c r="D166" s="289"/>
      <c r="E166" s="289"/>
      <c r="F166" s="289"/>
      <c r="G166" s="289"/>
      <c r="H166" s="289"/>
      <c r="I166" s="289"/>
      <c r="J166" s="290"/>
      <c r="K166" s="310" t="s">
        <v>11</v>
      </c>
      <c r="L166" s="286" t="s">
        <v>3</v>
      </c>
      <c r="M166" s="286" t="s">
        <v>4</v>
      </c>
      <c r="N166" s="284" t="s">
        <v>5</v>
      </c>
      <c r="O166" s="286" t="s">
        <v>6</v>
      </c>
      <c r="P166" s="287" t="s">
        <v>7</v>
      </c>
      <c r="Q166" s="287" t="s">
        <v>8</v>
      </c>
      <c r="R166" s="286" t="s">
        <v>101</v>
      </c>
    </row>
    <row r="167" spans="1:19" ht="15.75" customHeight="1">
      <c r="A167" s="285"/>
      <c r="B167" s="64" t="s">
        <v>102</v>
      </c>
      <c r="C167" s="64" t="s">
        <v>103</v>
      </c>
      <c r="D167" s="64" t="s">
        <v>104</v>
      </c>
      <c r="E167" s="64" t="s">
        <v>105</v>
      </c>
      <c r="F167" s="64" t="s">
        <v>106</v>
      </c>
      <c r="G167" s="64" t="s">
        <v>107</v>
      </c>
      <c r="H167" s="64" t="s">
        <v>108</v>
      </c>
      <c r="I167" s="64" t="s">
        <v>109</v>
      </c>
      <c r="J167" s="64" t="s">
        <v>110</v>
      </c>
      <c r="K167" s="311"/>
      <c r="L167" s="285"/>
      <c r="M167" s="285"/>
      <c r="N167" s="285"/>
      <c r="O167" s="285"/>
      <c r="P167" s="285"/>
      <c r="Q167" s="285"/>
      <c r="R167" s="285"/>
    </row>
    <row r="168" spans="1:19" ht="15.75" customHeight="1">
      <c r="A168" s="64">
        <v>1801</v>
      </c>
      <c r="B168" s="65">
        <v>12</v>
      </c>
      <c r="C168" s="87"/>
      <c r="D168" s="87"/>
      <c r="E168" s="87"/>
      <c r="F168" s="87"/>
      <c r="G168" s="87"/>
      <c r="H168" s="87"/>
      <c r="I168" s="87"/>
      <c r="J168" s="87"/>
      <c r="K168" s="88"/>
      <c r="L168" s="67"/>
      <c r="M168" s="49"/>
      <c r="N168" s="68"/>
      <c r="O168" s="107"/>
      <c r="P168" s="70">
        <f>B168</f>
        <v>12</v>
      </c>
      <c r="Q168" s="108"/>
      <c r="R168" s="107"/>
    </row>
    <row r="169" spans="1:19" ht="15.75" customHeight="1">
      <c r="A169" s="64">
        <v>1802</v>
      </c>
      <c r="B169" s="87"/>
      <c r="C169" s="87">
        <v>11</v>
      </c>
      <c r="D169" s="87"/>
      <c r="E169" s="87"/>
      <c r="F169" s="87"/>
      <c r="G169" s="87"/>
      <c r="H169" s="87"/>
      <c r="I169" s="87"/>
      <c r="J169" s="87"/>
      <c r="K169" s="88"/>
      <c r="L169" s="72"/>
      <c r="M169" s="3"/>
      <c r="N169" s="73"/>
      <c r="O169" s="74">
        <f>IF(C169=0,"",C169/B168)</f>
        <v>0.91666666666666663</v>
      </c>
      <c r="P169" s="75">
        <v>11</v>
      </c>
      <c r="Q169" s="76">
        <f t="shared" ref="Q169:Q176" si="14">IF(P169=0,"",P169/P168)</f>
        <v>0.91666666666666663</v>
      </c>
      <c r="R169" s="76">
        <f t="shared" ref="R169:R176" si="15">IF(P169=0,"",100%-Q169)</f>
        <v>8.333333333333337E-2</v>
      </c>
    </row>
    <row r="170" spans="1:19" ht="15.75" customHeight="1">
      <c r="A170" s="64">
        <v>1901</v>
      </c>
      <c r="B170" s="87"/>
      <c r="C170" s="87"/>
      <c r="D170" s="87">
        <v>8</v>
      </c>
      <c r="E170" s="87"/>
      <c r="F170" s="87"/>
      <c r="G170" s="87"/>
      <c r="H170" s="87"/>
      <c r="I170" s="87"/>
      <c r="J170" s="87"/>
      <c r="K170" s="88"/>
      <c r="L170" s="72"/>
      <c r="M170" s="3"/>
      <c r="N170" s="73"/>
      <c r="O170" s="74">
        <f>IF(D170=0,"",D170/C169)</f>
        <v>0.72727272727272729</v>
      </c>
      <c r="P170" s="75">
        <v>9</v>
      </c>
      <c r="Q170" s="76">
        <f t="shared" si="14"/>
        <v>0.81818181818181823</v>
      </c>
      <c r="R170" s="76">
        <f t="shared" si="15"/>
        <v>0.18181818181818177</v>
      </c>
      <c r="S170" s="8">
        <f>P170/P168</f>
        <v>0.75</v>
      </c>
    </row>
    <row r="171" spans="1:19" ht="15.75" customHeight="1">
      <c r="A171" s="64">
        <v>1902</v>
      </c>
      <c r="B171" s="87"/>
      <c r="C171" s="87"/>
      <c r="D171" s="87"/>
      <c r="E171" s="87">
        <v>5</v>
      </c>
      <c r="F171" s="87"/>
      <c r="G171" s="87"/>
      <c r="H171" s="87"/>
      <c r="I171" s="87"/>
      <c r="J171" s="87"/>
      <c r="K171" s="88"/>
      <c r="L171" s="72"/>
      <c r="M171" s="3"/>
      <c r="N171" s="73"/>
      <c r="O171" s="74">
        <f>IF(E171=0,"",E171/D170)</f>
        <v>0.625</v>
      </c>
      <c r="P171" s="75">
        <v>7</v>
      </c>
      <c r="Q171" s="76">
        <f t="shared" si="14"/>
        <v>0.77777777777777779</v>
      </c>
      <c r="R171" s="76">
        <f t="shared" si="15"/>
        <v>0.22222222222222221</v>
      </c>
    </row>
    <row r="172" spans="1:19" ht="15.75" customHeight="1">
      <c r="A172" s="64">
        <v>2001</v>
      </c>
      <c r="B172" s="87"/>
      <c r="C172" s="87"/>
      <c r="D172" s="87"/>
      <c r="E172" s="87"/>
      <c r="F172" s="87">
        <v>5</v>
      </c>
      <c r="G172" s="87"/>
      <c r="H172" s="87"/>
      <c r="I172" s="87"/>
      <c r="J172" s="87"/>
      <c r="K172" s="88"/>
      <c r="L172" s="72"/>
      <c r="M172" s="3"/>
      <c r="N172" s="73"/>
      <c r="O172" s="74">
        <f>IF(F172=0,"",F172/E171)</f>
        <v>1</v>
      </c>
      <c r="P172" s="75">
        <v>5</v>
      </c>
      <c r="Q172" s="76">
        <f t="shared" si="14"/>
        <v>0.7142857142857143</v>
      </c>
      <c r="R172" s="76">
        <f t="shared" si="15"/>
        <v>0.2857142857142857</v>
      </c>
    </row>
    <row r="173" spans="1:19" ht="15.75" customHeight="1">
      <c r="A173" s="64">
        <v>2002</v>
      </c>
      <c r="B173" s="87"/>
      <c r="C173" s="87"/>
      <c r="D173" s="87"/>
      <c r="E173" s="87"/>
      <c r="F173" s="87"/>
      <c r="G173" s="87">
        <v>5</v>
      </c>
      <c r="H173" s="87"/>
      <c r="I173" s="87"/>
      <c r="J173" s="87"/>
      <c r="K173" s="88"/>
      <c r="L173" s="72"/>
      <c r="M173" s="3"/>
      <c r="N173" s="73"/>
      <c r="O173" s="74">
        <f>IF(G173=0,"",G173/F172)</f>
        <v>1</v>
      </c>
      <c r="P173" s="75">
        <v>5</v>
      </c>
      <c r="Q173" s="76">
        <f t="shared" si="14"/>
        <v>1</v>
      </c>
      <c r="R173" s="76">
        <f t="shared" si="15"/>
        <v>0</v>
      </c>
    </row>
    <row r="174" spans="1:19" ht="15.75" customHeight="1">
      <c r="A174" s="64">
        <v>2101</v>
      </c>
      <c r="B174" s="87"/>
      <c r="C174" s="87"/>
      <c r="D174" s="87"/>
      <c r="E174" s="87"/>
      <c r="F174" s="87"/>
      <c r="G174" s="87"/>
      <c r="H174" s="87">
        <v>5</v>
      </c>
      <c r="I174" s="87"/>
      <c r="J174" s="87"/>
      <c r="K174" s="88"/>
      <c r="L174" s="72"/>
      <c r="M174" s="3"/>
      <c r="N174" s="73"/>
      <c r="O174" s="74">
        <f>IF(H174=0,"",H174/G173)</f>
        <v>1</v>
      </c>
      <c r="P174" s="75">
        <v>5</v>
      </c>
      <c r="Q174" s="76">
        <f t="shared" si="14"/>
        <v>1</v>
      </c>
      <c r="R174" s="76">
        <f t="shared" si="15"/>
        <v>0</v>
      </c>
    </row>
    <row r="175" spans="1:19" ht="15.75" customHeight="1">
      <c r="A175" s="64">
        <v>2102</v>
      </c>
      <c r="B175" s="87"/>
      <c r="C175" s="87"/>
      <c r="D175" s="87"/>
      <c r="E175" s="87"/>
      <c r="F175" s="87"/>
      <c r="G175" s="87"/>
      <c r="H175" s="87"/>
      <c r="I175" s="87">
        <v>5</v>
      </c>
      <c r="J175" s="87"/>
      <c r="K175" s="88"/>
      <c r="L175" s="72"/>
      <c r="M175" s="3"/>
      <c r="N175" s="73"/>
      <c r="O175" s="74">
        <f>IF(I175=0,"",I175/H174)</f>
        <v>1</v>
      </c>
      <c r="P175" s="75">
        <v>5</v>
      </c>
      <c r="Q175" s="76">
        <f t="shared" si="14"/>
        <v>1</v>
      </c>
      <c r="R175" s="76">
        <f t="shared" si="15"/>
        <v>0</v>
      </c>
    </row>
    <row r="176" spans="1:19" ht="15.75" customHeight="1">
      <c r="A176" s="64">
        <v>2201</v>
      </c>
      <c r="B176" s="87"/>
      <c r="C176" s="87"/>
      <c r="D176" s="87"/>
      <c r="E176" s="87"/>
      <c r="F176" s="87"/>
      <c r="G176" s="87"/>
      <c r="H176" s="87"/>
      <c r="I176" s="87"/>
      <c r="J176" s="87">
        <v>5</v>
      </c>
      <c r="K176" s="88">
        <v>4</v>
      </c>
      <c r="L176" s="72"/>
      <c r="M176" s="3"/>
      <c r="N176" s="73"/>
      <c r="O176" s="78">
        <f>IF(J176=0,"",J176/I175)</f>
        <v>1</v>
      </c>
      <c r="P176" s="75">
        <v>5</v>
      </c>
      <c r="Q176" s="79">
        <f t="shared" si="14"/>
        <v>1</v>
      </c>
      <c r="R176" s="79">
        <f t="shared" si="15"/>
        <v>0</v>
      </c>
    </row>
    <row r="177" spans="1:23" ht="15.75" customHeight="1">
      <c r="A177" s="64">
        <v>2202</v>
      </c>
      <c r="B177" s="87"/>
      <c r="C177" s="87"/>
      <c r="D177" s="87"/>
      <c r="E177" s="87"/>
      <c r="F177" s="87"/>
      <c r="G177" s="87"/>
      <c r="H177" s="87"/>
      <c r="I177" s="87"/>
      <c r="J177" s="87"/>
      <c r="K177" s="88"/>
      <c r="L177" s="72"/>
      <c r="M177" s="3"/>
      <c r="N177" s="30"/>
      <c r="O177" s="80"/>
      <c r="P177" s="81"/>
      <c r="Q177" s="82"/>
      <c r="R177" s="83"/>
    </row>
    <row r="178" spans="1:23" ht="15.75" customHeight="1">
      <c r="A178" s="64">
        <v>2301</v>
      </c>
      <c r="B178" s="87"/>
      <c r="C178" s="87"/>
      <c r="D178" s="87"/>
      <c r="E178" s="87"/>
      <c r="F178" s="87"/>
      <c r="G178" s="87"/>
      <c r="H178" s="87"/>
      <c r="I178" s="87"/>
      <c r="J178" s="87"/>
      <c r="K178" s="88"/>
      <c r="L178" s="72"/>
      <c r="M178" s="3"/>
      <c r="N178" s="30"/>
      <c r="O178" s="84"/>
      <c r="P178" s="85"/>
      <c r="Q178" s="86"/>
      <c r="R178" s="84"/>
    </row>
    <row r="179" spans="1:23" ht="15.75" customHeight="1">
      <c r="A179" s="64">
        <v>2302</v>
      </c>
      <c r="B179" s="87"/>
      <c r="C179" s="87"/>
      <c r="D179" s="87"/>
      <c r="E179" s="87"/>
      <c r="F179" s="87"/>
      <c r="G179" s="87"/>
      <c r="H179" s="87"/>
      <c r="I179" s="87"/>
      <c r="J179" s="87"/>
      <c r="K179" s="88"/>
      <c r="L179" s="72"/>
      <c r="M179" s="3"/>
      <c r="N179" s="30"/>
      <c r="O179" s="84"/>
      <c r="P179" s="85"/>
      <c r="Q179" s="86"/>
      <c r="R179" s="84"/>
    </row>
    <row r="180" spans="1:23" ht="15.75" customHeight="1">
      <c r="A180" s="64">
        <v>2401</v>
      </c>
      <c r="B180" s="87"/>
      <c r="C180" s="87"/>
      <c r="D180" s="87"/>
      <c r="E180" s="87"/>
      <c r="F180" s="87"/>
      <c r="G180" s="87"/>
      <c r="H180" s="87"/>
      <c r="I180" s="87"/>
      <c r="J180" s="87"/>
      <c r="K180" s="88"/>
      <c r="L180" s="72"/>
      <c r="M180" s="3"/>
      <c r="N180" s="30"/>
      <c r="O180" s="84"/>
      <c r="P180" s="85"/>
      <c r="Q180" s="86"/>
      <c r="R180" s="84"/>
    </row>
    <row r="181" spans="1:23" ht="15.75" customHeight="1">
      <c r="A181" s="64">
        <v>2402</v>
      </c>
      <c r="B181" s="87"/>
      <c r="C181" s="87"/>
      <c r="D181" s="87"/>
      <c r="E181" s="87"/>
      <c r="F181" s="87"/>
      <c r="G181" s="87"/>
      <c r="H181" s="87"/>
      <c r="I181" s="87"/>
      <c r="J181" s="87"/>
      <c r="K181" s="88"/>
      <c r="L181" s="72"/>
      <c r="M181" s="3"/>
      <c r="N181" s="30"/>
      <c r="O181" s="3"/>
      <c r="P181" s="30"/>
      <c r="Q181" s="23"/>
      <c r="R181" s="84"/>
    </row>
    <row r="182" spans="1:23" ht="15.75" customHeight="1">
      <c r="A182" s="64">
        <v>2501</v>
      </c>
      <c r="B182" s="87"/>
      <c r="C182" s="87"/>
      <c r="D182" s="87"/>
      <c r="E182" s="87"/>
      <c r="F182" s="87"/>
      <c r="G182" s="87"/>
      <c r="H182" s="87"/>
      <c r="I182" s="87"/>
      <c r="J182" s="87"/>
      <c r="K182" s="88"/>
      <c r="L182" s="72"/>
      <c r="M182" s="3"/>
      <c r="N182" s="30"/>
      <c r="O182" s="89" t="s">
        <v>83</v>
      </c>
      <c r="P182" s="90">
        <v>4</v>
      </c>
      <c r="Q182" s="120">
        <f>IF(SUM(K174:K177)=0,"",SUM(K174:K177))</f>
        <v>4</v>
      </c>
      <c r="R182" s="92" t="s">
        <v>11</v>
      </c>
    </row>
    <row r="183" spans="1:23" ht="15.75" customHeight="1">
      <c r="A183" s="64">
        <v>2502</v>
      </c>
      <c r="B183" s="87"/>
      <c r="C183" s="87"/>
      <c r="D183" s="87"/>
      <c r="E183" s="87"/>
      <c r="F183" s="87"/>
      <c r="G183" s="87"/>
      <c r="H183" s="87"/>
      <c r="I183" s="87"/>
      <c r="J183" s="87"/>
      <c r="K183" s="88"/>
      <c r="L183" s="72"/>
      <c r="M183" s="3"/>
      <c r="N183" s="30"/>
      <c r="O183" s="93" t="s">
        <v>85</v>
      </c>
      <c r="P183" s="94">
        <f>IF(P182/B168=0,"",P182/B168)</f>
        <v>0.33333333333333331</v>
      </c>
      <c r="Q183" s="121">
        <f>IF(P182/Q182=0,"",P182/Q182)</f>
        <v>1</v>
      </c>
      <c r="R183" s="96" t="s">
        <v>86</v>
      </c>
    </row>
    <row r="184" spans="1:23" ht="15.75" customHeight="1">
      <c r="A184" s="64">
        <v>2601</v>
      </c>
      <c r="B184" s="87"/>
      <c r="C184" s="87"/>
      <c r="D184" s="87"/>
      <c r="E184" s="87"/>
      <c r="F184" s="87"/>
      <c r="G184" s="87"/>
      <c r="H184" s="87"/>
      <c r="I184" s="87"/>
      <c r="J184" s="87"/>
      <c r="K184" s="88"/>
      <c r="L184" s="97"/>
      <c r="M184" s="98"/>
      <c r="N184" s="99"/>
      <c r="O184" s="98"/>
      <c r="P184" s="99"/>
      <c r="Q184" s="99"/>
      <c r="R184" s="122"/>
    </row>
    <row r="185" spans="1:23" ht="18" customHeight="1">
      <c r="A185" s="29"/>
      <c r="B185" s="30"/>
      <c r="C185" s="30"/>
      <c r="D185" s="288" t="s">
        <v>111</v>
      </c>
      <c r="E185" s="289"/>
      <c r="F185" s="289"/>
      <c r="G185" s="289"/>
      <c r="H185" s="289"/>
      <c r="I185" s="289"/>
      <c r="J185" s="290"/>
      <c r="K185" s="101">
        <f>SUM(K168:K181)</f>
        <v>4</v>
      </c>
      <c r="L185" s="102">
        <f>SUM(K175:K176)/B168</f>
        <v>0.33333333333333331</v>
      </c>
      <c r="M185" s="102">
        <f>IF(K185=0,"",K185/B168)</f>
        <v>0.33333333333333331</v>
      </c>
      <c r="N185" s="102">
        <f>IF(K176=0,"",M185-L185)</f>
        <v>0</v>
      </c>
      <c r="O185" s="3"/>
      <c r="P185" s="30"/>
      <c r="Q185" s="23"/>
      <c r="R185" s="3"/>
    </row>
    <row r="186" spans="1:23" ht="12.75" customHeight="1">
      <c r="L186" s="3"/>
      <c r="M186" s="3"/>
      <c r="O186" s="3"/>
    </row>
    <row r="187" spans="1:23" ht="12.75" customHeight="1">
      <c r="L187" s="3"/>
      <c r="M187" s="3"/>
      <c r="O187" s="3"/>
    </row>
    <row r="188" spans="1:23" ht="26.25" customHeight="1">
      <c r="A188" s="2"/>
      <c r="B188" s="291" t="s">
        <v>99</v>
      </c>
      <c r="C188" s="292"/>
      <c r="D188" s="292"/>
      <c r="E188" s="292"/>
      <c r="F188" s="292"/>
      <c r="G188" s="292"/>
      <c r="H188" s="292"/>
      <c r="I188" s="292"/>
      <c r="J188" s="292"/>
      <c r="K188" s="60" t="s">
        <v>116</v>
      </c>
      <c r="L188" s="60"/>
      <c r="M188" s="60"/>
      <c r="N188" s="30"/>
      <c r="O188" s="3"/>
      <c r="P188" s="30"/>
      <c r="Q188" s="30"/>
      <c r="R188" s="30"/>
    </row>
    <row r="189" spans="1:23" ht="20.25" customHeight="1">
      <c r="A189" s="293" t="s">
        <v>10</v>
      </c>
      <c r="B189" s="294" t="s">
        <v>100</v>
      </c>
      <c r="C189" s="289"/>
      <c r="D189" s="289"/>
      <c r="E189" s="289"/>
      <c r="F189" s="289"/>
      <c r="G189" s="289"/>
      <c r="H189" s="289"/>
      <c r="I189" s="289"/>
      <c r="J189" s="290"/>
      <c r="K189" s="310" t="s">
        <v>11</v>
      </c>
      <c r="L189" s="286" t="s">
        <v>3</v>
      </c>
      <c r="M189" s="286" t="s">
        <v>4</v>
      </c>
      <c r="N189" s="284" t="s">
        <v>5</v>
      </c>
      <c r="O189" s="286" t="s">
        <v>6</v>
      </c>
      <c r="P189" s="287" t="s">
        <v>7</v>
      </c>
      <c r="Q189" s="287" t="s">
        <v>8</v>
      </c>
      <c r="R189" s="286" t="s">
        <v>101</v>
      </c>
    </row>
    <row r="190" spans="1:23" ht="15.75" customHeight="1">
      <c r="A190" s="285"/>
      <c r="B190" s="64" t="s">
        <v>102</v>
      </c>
      <c r="C190" s="64" t="s">
        <v>103</v>
      </c>
      <c r="D190" s="64" t="s">
        <v>104</v>
      </c>
      <c r="E190" s="64" t="s">
        <v>105</v>
      </c>
      <c r="F190" s="64" t="s">
        <v>106</v>
      </c>
      <c r="G190" s="64" t="s">
        <v>107</v>
      </c>
      <c r="H190" s="64" t="s">
        <v>108</v>
      </c>
      <c r="I190" s="64" t="s">
        <v>109</v>
      </c>
      <c r="J190" s="64" t="s">
        <v>110</v>
      </c>
      <c r="K190" s="311"/>
      <c r="L190" s="285"/>
      <c r="M190" s="285"/>
      <c r="N190" s="285"/>
      <c r="O190" s="285"/>
      <c r="P190" s="285"/>
      <c r="Q190" s="285"/>
      <c r="R190" s="285"/>
      <c r="W190" s="252">
        <f>AVERAGE(L185,L207)</f>
        <v>0.34699453551912568</v>
      </c>
    </row>
    <row r="191" spans="1:23" ht="15.75" customHeight="1">
      <c r="A191" s="64">
        <v>1802</v>
      </c>
      <c r="B191" s="65">
        <v>61</v>
      </c>
      <c r="C191" s="87"/>
      <c r="D191" s="87"/>
      <c r="E191" s="87"/>
      <c r="F191" s="87"/>
      <c r="G191" s="87"/>
      <c r="H191" s="87"/>
      <c r="I191" s="87"/>
      <c r="J191" s="87"/>
      <c r="K191" s="88"/>
      <c r="L191" s="67"/>
      <c r="M191" s="49"/>
      <c r="N191" s="68"/>
      <c r="O191" s="107"/>
      <c r="P191" s="70">
        <f>B191</f>
        <v>61</v>
      </c>
      <c r="Q191" s="108"/>
      <c r="R191" s="107"/>
    </row>
    <row r="192" spans="1:23" ht="15.75" customHeight="1">
      <c r="A192" s="64">
        <v>1901</v>
      </c>
      <c r="B192" s="87"/>
      <c r="C192" s="87">
        <v>46</v>
      </c>
      <c r="D192" s="87"/>
      <c r="E192" s="87"/>
      <c r="F192" s="87"/>
      <c r="G192" s="87"/>
      <c r="H192" s="87"/>
      <c r="I192" s="87"/>
      <c r="J192" s="87"/>
      <c r="K192" s="88"/>
      <c r="L192" s="72"/>
      <c r="M192" s="3"/>
      <c r="N192" s="73"/>
      <c r="O192" s="74">
        <f>IF(C192=0,"",C192/B191)</f>
        <v>0.75409836065573765</v>
      </c>
      <c r="P192" s="75">
        <v>46</v>
      </c>
      <c r="Q192" s="76">
        <f t="shared" ref="Q192:Q199" si="16">IF(P192=0,"",P192/P191)</f>
        <v>0.75409836065573765</v>
      </c>
      <c r="R192" s="76">
        <f t="shared" ref="R192:R199" si="17">IF(P192=0,"",100%-Q192)</f>
        <v>0.24590163934426235</v>
      </c>
    </row>
    <row r="193" spans="1:19" ht="15.75" customHeight="1">
      <c r="A193" s="64">
        <v>1902</v>
      </c>
      <c r="B193" s="87"/>
      <c r="C193" s="87"/>
      <c r="D193" s="87">
        <v>33</v>
      </c>
      <c r="E193" s="87"/>
      <c r="F193" s="87"/>
      <c r="G193" s="87"/>
      <c r="H193" s="87"/>
      <c r="I193" s="87"/>
      <c r="J193" s="87"/>
      <c r="K193" s="88"/>
      <c r="L193" s="72"/>
      <c r="M193" s="3"/>
      <c r="N193" s="73"/>
      <c r="O193" s="74">
        <f>IF(D193=0,"",D193/C192)</f>
        <v>0.71739130434782605</v>
      </c>
      <c r="P193" s="75">
        <v>42</v>
      </c>
      <c r="Q193" s="76">
        <f t="shared" si="16"/>
        <v>0.91304347826086951</v>
      </c>
      <c r="R193" s="76">
        <f t="shared" si="17"/>
        <v>8.6956521739130488E-2</v>
      </c>
      <c r="S193" s="8">
        <f>P193/P191</f>
        <v>0.68852459016393441</v>
      </c>
    </row>
    <row r="194" spans="1:19" ht="15.75" customHeight="1">
      <c r="A194" s="64">
        <v>2001</v>
      </c>
      <c r="B194" s="87"/>
      <c r="C194" s="87"/>
      <c r="D194" s="87"/>
      <c r="E194" s="87">
        <v>32</v>
      </c>
      <c r="F194" s="87"/>
      <c r="G194" s="87"/>
      <c r="H194" s="87"/>
      <c r="I194" s="87"/>
      <c r="J194" s="87"/>
      <c r="K194" s="88"/>
      <c r="L194" s="72"/>
      <c r="M194" s="3"/>
      <c r="N194" s="73"/>
      <c r="O194" s="74">
        <f>IF(E194=0,"",E194/D193)</f>
        <v>0.96969696969696972</v>
      </c>
      <c r="P194" s="75">
        <v>41</v>
      </c>
      <c r="Q194" s="76">
        <f t="shared" si="16"/>
        <v>0.97619047619047616</v>
      </c>
      <c r="R194" s="76">
        <f t="shared" si="17"/>
        <v>2.3809523809523836E-2</v>
      </c>
    </row>
    <row r="195" spans="1:19" ht="15.75" customHeight="1">
      <c r="A195" s="64">
        <v>2002</v>
      </c>
      <c r="B195" s="87"/>
      <c r="C195" s="87"/>
      <c r="D195" s="87"/>
      <c r="E195" s="87"/>
      <c r="F195" s="87">
        <v>32</v>
      </c>
      <c r="G195" s="87"/>
      <c r="H195" s="87"/>
      <c r="I195" s="87"/>
      <c r="J195" s="87"/>
      <c r="K195" s="88"/>
      <c r="L195" s="72"/>
      <c r="M195" s="3"/>
      <c r="N195" s="73"/>
      <c r="O195" s="74">
        <f>IF(F195=0,"",F195/E194)</f>
        <v>1</v>
      </c>
      <c r="P195" s="75">
        <v>41</v>
      </c>
      <c r="Q195" s="76">
        <f t="shared" si="16"/>
        <v>1</v>
      </c>
      <c r="R195" s="76">
        <f t="shared" si="17"/>
        <v>0</v>
      </c>
    </row>
    <row r="196" spans="1:19" ht="15.75" customHeight="1">
      <c r="A196" s="64">
        <v>2101</v>
      </c>
      <c r="B196" s="87"/>
      <c r="C196" s="87"/>
      <c r="D196" s="87"/>
      <c r="E196" s="87"/>
      <c r="F196" s="87"/>
      <c r="G196" s="87">
        <v>32</v>
      </c>
      <c r="H196" s="87"/>
      <c r="I196" s="87"/>
      <c r="J196" s="87"/>
      <c r="K196" s="88"/>
      <c r="L196" s="72"/>
      <c r="M196" s="3"/>
      <c r="N196" s="73"/>
      <c r="O196" s="74">
        <f>IF(G196=0,"",G196/F195)</f>
        <v>1</v>
      </c>
      <c r="P196" s="75">
        <v>39</v>
      </c>
      <c r="Q196" s="76">
        <f t="shared" si="16"/>
        <v>0.95121951219512191</v>
      </c>
      <c r="R196" s="76">
        <f t="shared" si="17"/>
        <v>4.8780487804878092E-2</v>
      </c>
    </row>
    <row r="197" spans="1:19" ht="15.75" customHeight="1">
      <c r="A197" s="64">
        <v>2102</v>
      </c>
      <c r="B197" s="87"/>
      <c r="C197" s="87"/>
      <c r="D197" s="87"/>
      <c r="E197" s="87"/>
      <c r="F197" s="87"/>
      <c r="G197" s="87"/>
      <c r="H197" s="87">
        <v>31</v>
      </c>
      <c r="I197" s="87"/>
      <c r="J197" s="87"/>
      <c r="K197" s="88"/>
      <c r="L197" s="72"/>
      <c r="M197" s="3"/>
      <c r="N197" s="73"/>
      <c r="O197" s="74">
        <f>IF(H197=0,"",H197/G196)</f>
        <v>0.96875</v>
      </c>
      <c r="P197" s="75">
        <v>39</v>
      </c>
      <c r="Q197" s="76">
        <f t="shared" si="16"/>
        <v>1</v>
      </c>
      <c r="R197" s="76">
        <f t="shared" si="17"/>
        <v>0</v>
      </c>
    </row>
    <row r="198" spans="1:19" ht="15.75" customHeight="1">
      <c r="A198" s="64">
        <v>2201</v>
      </c>
      <c r="B198" s="87"/>
      <c r="C198" s="87"/>
      <c r="D198" s="87"/>
      <c r="E198" s="87"/>
      <c r="F198" s="87"/>
      <c r="G198" s="87"/>
      <c r="H198" s="87"/>
      <c r="I198" s="87">
        <v>28</v>
      </c>
      <c r="J198" s="87"/>
      <c r="K198" s="88"/>
      <c r="L198" s="72"/>
      <c r="M198" s="3"/>
      <c r="N198" s="73"/>
      <c r="O198" s="74">
        <f>IF(I198=0,"",I198/H197)</f>
        <v>0.90322580645161288</v>
      </c>
      <c r="P198" s="75">
        <v>38</v>
      </c>
      <c r="Q198" s="76">
        <f t="shared" si="16"/>
        <v>0.97435897435897434</v>
      </c>
      <c r="R198" s="76">
        <f t="shared" si="17"/>
        <v>2.5641025641025661E-2</v>
      </c>
    </row>
    <row r="199" spans="1:19" ht="15.75" customHeight="1">
      <c r="A199" s="64">
        <v>2202</v>
      </c>
      <c r="B199" s="87"/>
      <c r="C199" s="87"/>
      <c r="D199" s="87"/>
      <c r="E199" s="87"/>
      <c r="F199" s="87"/>
      <c r="G199" s="87"/>
      <c r="H199" s="87"/>
      <c r="I199" s="87"/>
      <c r="J199" s="87">
        <v>24</v>
      </c>
      <c r="K199" s="126">
        <v>22</v>
      </c>
      <c r="L199" s="72"/>
      <c r="M199" s="3"/>
      <c r="N199" s="73"/>
      <c r="O199" s="78">
        <f>IF(J199=0,"",J199/I198)</f>
        <v>0.8571428571428571</v>
      </c>
      <c r="P199" s="75">
        <v>34</v>
      </c>
      <c r="Q199" s="79">
        <f t="shared" si="16"/>
        <v>0.89473684210526316</v>
      </c>
      <c r="R199" s="79">
        <f t="shared" si="17"/>
        <v>0.10526315789473684</v>
      </c>
    </row>
    <row r="200" spans="1:19" ht="15.75" customHeight="1">
      <c r="A200" s="64">
        <v>2301</v>
      </c>
      <c r="B200" s="87"/>
      <c r="C200" s="87"/>
      <c r="D200" s="87"/>
      <c r="E200" s="87"/>
      <c r="F200" s="87"/>
      <c r="G200" s="87"/>
      <c r="H200" s="87"/>
      <c r="I200" s="87"/>
      <c r="J200" s="87">
        <v>7</v>
      </c>
      <c r="K200" s="88">
        <v>7</v>
      </c>
      <c r="L200" s="72"/>
      <c r="M200" s="3"/>
      <c r="N200" s="30"/>
      <c r="O200" s="80"/>
      <c r="P200" s="81">
        <v>12</v>
      </c>
      <c r="Q200" s="82"/>
      <c r="R200" s="83"/>
    </row>
    <row r="201" spans="1:19" ht="15.75" customHeight="1">
      <c r="A201" s="64">
        <v>2302</v>
      </c>
      <c r="B201" s="87"/>
      <c r="C201" s="87"/>
      <c r="D201" s="87"/>
      <c r="E201" s="87"/>
      <c r="F201" s="87"/>
      <c r="G201" s="87"/>
      <c r="H201" s="87"/>
      <c r="I201" s="87"/>
      <c r="J201" s="87">
        <v>2</v>
      </c>
      <c r="K201" s="88">
        <v>1</v>
      </c>
      <c r="L201" s="72"/>
      <c r="M201" s="3"/>
      <c r="N201" s="30"/>
      <c r="O201" s="84"/>
      <c r="P201" s="85">
        <v>5</v>
      </c>
      <c r="Q201" s="86"/>
      <c r="R201" s="84"/>
    </row>
    <row r="202" spans="1:19" ht="15.75" customHeight="1">
      <c r="A202" s="64">
        <v>2401</v>
      </c>
      <c r="B202" s="87"/>
      <c r="C202" s="87"/>
      <c r="D202" s="87"/>
      <c r="E202" s="87"/>
      <c r="F202" s="87"/>
      <c r="G202" s="87"/>
      <c r="H202" s="87"/>
      <c r="I202" s="87"/>
      <c r="J202" s="87">
        <v>2</v>
      </c>
      <c r="K202" s="88">
        <v>2</v>
      </c>
      <c r="L202" s="72"/>
      <c r="M202" s="3"/>
      <c r="N202" s="30"/>
      <c r="O202" s="84"/>
      <c r="P202" s="85">
        <v>2</v>
      </c>
      <c r="Q202" s="86"/>
      <c r="R202" s="84"/>
    </row>
    <row r="203" spans="1:19" ht="15.75" customHeight="1">
      <c r="A203" s="64">
        <v>2402</v>
      </c>
      <c r="B203" s="87"/>
      <c r="C203" s="87"/>
      <c r="D203" s="87"/>
      <c r="E203" s="87"/>
      <c r="F203" s="87"/>
      <c r="G203" s="87"/>
      <c r="H203" s="87"/>
      <c r="I203" s="87"/>
      <c r="J203" s="87">
        <v>1</v>
      </c>
      <c r="K203" s="88"/>
      <c r="L203" s="72"/>
      <c r="M203" s="3"/>
      <c r="N203" s="30"/>
      <c r="O203" s="3"/>
      <c r="P203" s="30">
        <v>1</v>
      </c>
      <c r="Q203" s="23"/>
      <c r="R203" s="84"/>
    </row>
    <row r="204" spans="1:19" ht="15.75" customHeight="1">
      <c r="A204" s="64">
        <v>2501</v>
      </c>
      <c r="B204" s="87"/>
      <c r="C204" s="87"/>
      <c r="D204" s="87"/>
      <c r="E204" s="87"/>
      <c r="F204" s="87"/>
      <c r="G204" s="87"/>
      <c r="H204" s="87"/>
      <c r="I204" s="87"/>
      <c r="J204" s="87"/>
      <c r="K204" s="88"/>
      <c r="L204" s="72"/>
      <c r="M204" s="3"/>
      <c r="N204" s="30"/>
      <c r="O204" s="89" t="s">
        <v>83</v>
      </c>
      <c r="P204" s="90">
        <v>30</v>
      </c>
      <c r="Q204" s="120">
        <f>K207</f>
        <v>32</v>
      </c>
      <c r="R204" s="92" t="s">
        <v>11</v>
      </c>
    </row>
    <row r="205" spans="1:19" ht="15.75" customHeight="1">
      <c r="A205" s="64">
        <v>2502</v>
      </c>
      <c r="B205" s="87"/>
      <c r="C205" s="87"/>
      <c r="D205" s="87"/>
      <c r="E205" s="87"/>
      <c r="F205" s="87"/>
      <c r="G205" s="87"/>
      <c r="H205" s="87"/>
      <c r="I205" s="87"/>
      <c r="J205" s="87"/>
      <c r="K205" s="88"/>
      <c r="L205" s="72"/>
      <c r="M205" s="3"/>
      <c r="N205" s="30"/>
      <c r="O205" s="93" t="s">
        <v>85</v>
      </c>
      <c r="P205" s="94">
        <f>IF(P204/B191=0,"",P204/B191)</f>
        <v>0.49180327868852458</v>
      </c>
      <c r="Q205" s="121">
        <f>IF(P204/Q204=0,"",P204/Q204)</f>
        <v>0.9375</v>
      </c>
      <c r="R205" s="96" t="s">
        <v>86</v>
      </c>
    </row>
    <row r="206" spans="1:19" ht="15.75" customHeight="1">
      <c r="A206" s="64">
        <v>2601</v>
      </c>
      <c r="B206" s="87"/>
      <c r="C206" s="87"/>
      <c r="D206" s="87"/>
      <c r="E206" s="87"/>
      <c r="F206" s="87"/>
      <c r="G206" s="87"/>
      <c r="H206" s="87"/>
      <c r="I206" s="87"/>
      <c r="J206" s="87"/>
      <c r="K206" s="88"/>
      <c r="L206" s="97"/>
      <c r="M206" s="98"/>
      <c r="N206" s="99"/>
      <c r="O206" s="98"/>
      <c r="P206" s="99"/>
      <c r="Q206" s="99"/>
      <c r="R206" s="122"/>
    </row>
    <row r="207" spans="1:19" ht="18" customHeight="1">
      <c r="A207" s="29"/>
      <c r="B207" s="30"/>
      <c r="C207" s="30"/>
      <c r="D207" s="288" t="s">
        <v>111</v>
      </c>
      <c r="E207" s="289"/>
      <c r="F207" s="289"/>
      <c r="G207" s="289"/>
      <c r="H207" s="289"/>
      <c r="I207" s="289"/>
      <c r="J207" s="290"/>
      <c r="K207" s="101">
        <f>SUM(K191:K203)</f>
        <v>32</v>
      </c>
      <c r="L207" s="102">
        <f>SUM(K198:K199)/B191</f>
        <v>0.36065573770491804</v>
      </c>
      <c r="M207" s="102">
        <f>IF(K207=0,"",K207/B191)</f>
        <v>0.52459016393442626</v>
      </c>
      <c r="N207" s="102">
        <f>IF(K199=0,"",M207-L207)</f>
        <v>0.16393442622950821</v>
      </c>
      <c r="O207" s="3"/>
      <c r="P207" s="30"/>
      <c r="Q207" s="23"/>
      <c r="R207" s="3"/>
    </row>
    <row r="208" spans="1:19" ht="12.75" customHeight="1">
      <c r="L208" s="3"/>
      <c r="M208" s="3"/>
      <c r="O208" s="3"/>
    </row>
    <row r="209" spans="1:19" ht="12.75" customHeight="1">
      <c r="L209" s="3"/>
      <c r="M209" s="3"/>
      <c r="O209" s="3"/>
    </row>
    <row r="210" spans="1:19" ht="26.25" customHeight="1">
      <c r="A210" s="2"/>
      <c r="B210" s="291" t="s">
        <v>99</v>
      </c>
      <c r="C210" s="292"/>
      <c r="D210" s="292"/>
      <c r="E210" s="292"/>
      <c r="F210" s="292"/>
      <c r="G210" s="292"/>
      <c r="H210" s="292"/>
      <c r="I210" s="292"/>
      <c r="J210" s="292"/>
      <c r="K210" s="60" t="s">
        <v>117</v>
      </c>
      <c r="L210" s="60"/>
      <c r="M210" s="60"/>
      <c r="N210" s="30"/>
      <c r="O210" s="3"/>
      <c r="P210" s="30"/>
      <c r="Q210" s="30"/>
      <c r="R210" s="30"/>
    </row>
    <row r="211" spans="1:19" ht="20.25" customHeight="1">
      <c r="A211" s="293" t="s">
        <v>10</v>
      </c>
      <c r="B211" s="294" t="s">
        <v>100</v>
      </c>
      <c r="C211" s="289"/>
      <c r="D211" s="289"/>
      <c r="E211" s="289"/>
      <c r="F211" s="289"/>
      <c r="G211" s="289"/>
      <c r="H211" s="289"/>
      <c r="I211" s="289"/>
      <c r="J211" s="290"/>
      <c r="K211" s="310" t="s">
        <v>11</v>
      </c>
      <c r="L211" s="286" t="s">
        <v>3</v>
      </c>
      <c r="M211" s="286" t="s">
        <v>4</v>
      </c>
      <c r="N211" s="284" t="s">
        <v>5</v>
      </c>
      <c r="O211" s="286" t="s">
        <v>6</v>
      </c>
      <c r="P211" s="287" t="s">
        <v>7</v>
      </c>
      <c r="Q211" s="287" t="s">
        <v>8</v>
      </c>
      <c r="R211" s="286" t="s">
        <v>101</v>
      </c>
    </row>
    <row r="212" spans="1:19" ht="15.75" customHeight="1">
      <c r="A212" s="285"/>
      <c r="B212" s="64" t="s">
        <v>102</v>
      </c>
      <c r="C212" s="64" t="s">
        <v>103</v>
      </c>
      <c r="D212" s="64" t="s">
        <v>104</v>
      </c>
      <c r="E212" s="64" t="s">
        <v>105</v>
      </c>
      <c r="F212" s="64" t="s">
        <v>106</v>
      </c>
      <c r="G212" s="64" t="s">
        <v>107</v>
      </c>
      <c r="H212" s="64" t="s">
        <v>108</v>
      </c>
      <c r="I212" s="64" t="s">
        <v>109</v>
      </c>
      <c r="J212" s="64" t="s">
        <v>110</v>
      </c>
      <c r="K212" s="311"/>
      <c r="L212" s="285"/>
      <c r="M212" s="285"/>
      <c r="N212" s="285"/>
      <c r="O212" s="285"/>
      <c r="P212" s="285"/>
      <c r="Q212" s="285"/>
      <c r="R212" s="285"/>
    </row>
    <row r="213" spans="1:19" ht="15.75" customHeight="1">
      <c r="A213" s="64">
        <v>1901</v>
      </c>
      <c r="B213" s="65">
        <v>29</v>
      </c>
      <c r="C213" s="87"/>
      <c r="D213" s="87"/>
      <c r="E213" s="87"/>
      <c r="F213" s="87"/>
      <c r="G213" s="87"/>
      <c r="H213" s="87"/>
      <c r="I213" s="87"/>
      <c r="J213" s="87"/>
      <c r="K213" s="88"/>
      <c r="L213" s="67"/>
      <c r="M213" s="49"/>
      <c r="N213" s="68"/>
      <c r="O213" s="107"/>
      <c r="P213" s="70">
        <f>B213</f>
        <v>29</v>
      </c>
      <c r="Q213" s="108"/>
      <c r="R213" s="107"/>
    </row>
    <row r="214" spans="1:19" ht="15.75" customHeight="1">
      <c r="A214" s="64">
        <v>1902</v>
      </c>
      <c r="B214" s="87"/>
      <c r="C214" s="87">
        <v>23</v>
      </c>
      <c r="D214" s="87"/>
      <c r="E214" s="87"/>
      <c r="F214" s="87"/>
      <c r="G214" s="87"/>
      <c r="H214" s="87"/>
      <c r="I214" s="87"/>
      <c r="J214" s="87"/>
      <c r="K214" s="88"/>
      <c r="L214" s="72"/>
      <c r="M214" s="3"/>
      <c r="N214" s="73"/>
      <c r="O214" s="127">
        <f>IF(C214=0,"",C214/B213)</f>
        <v>0.7931034482758621</v>
      </c>
      <c r="P214" s="75">
        <v>23</v>
      </c>
      <c r="Q214" s="128">
        <f t="shared" ref="Q214:Q221" si="18">IF(P214=0,"",P214/P213)</f>
        <v>0.7931034482758621</v>
      </c>
      <c r="R214" s="128">
        <f t="shared" ref="R214:R221" si="19">IF(P214=0,"",100%-Q214)</f>
        <v>0.2068965517241379</v>
      </c>
    </row>
    <row r="215" spans="1:19" ht="15.75" customHeight="1">
      <c r="A215" s="64">
        <v>2001</v>
      </c>
      <c r="B215" s="87"/>
      <c r="C215" s="87"/>
      <c r="D215" s="87">
        <v>18</v>
      </c>
      <c r="E215" s="87"/>
      <c r="F215" s="87"/>
      <c r="G215" s="87"/>
      <c r="H215" s="87"/>
      <c r="I215" s="87"/>
      <c r="J215" s="87"/>
      <c r="K215" s="88"/>
      <c r="L215" s="72"/>
      <c r="M215" s="3"/>
      <c r="N215" s="73"/>
      <c r="O215" s="127">
        <f>IF(D215=0,"",D215/C214)</f>
        <v>0.78260869565217395</v>
      </c>
      <c r="P215" s="75">
        <v>22</v>
      </c>
      <c r="Q215" s="128">
        <f t="shared" si="18"/>
        <v>0.95652173913043481</v>
      </c>
      <c r="R215" s="128">
        <f t="shared" si="19"/>
        <v>4.3478260869565188E-2</v>
      </c>
      <c r="S215" s="8">
        <f>P215/P213</f>
        <v>0.75862068965517238</v>
      </c>
    </row>
    <row r="216" spans="1:19" ht="15.75" customHeight="1">
      <c r="A216" s="64">
        <v>2002</v>
      </c>
      <c r="B216" s="87"/>
      <c r="C216" s="87"/>
      <c r="D216" s="87"/>
      <c r="E216" s="87">
        <v>12</v>
      </c>
      <c r="F216" s="87"/>
      <c r="G216" s="87"/>
      <c r="H216" s="87"/>
      <c r="I216" s="87"/>
      <c r="J216" s="87"/>
      <c r="K216" s="88"/>
      <c r="L216" s="72"/>
      <c r="M216" s="3"/>
      <c r="N216" s="73"/>
      <c r="O216" s="127">
        <f>IF(E216=0,"",E216/D215)</f>
        <v>0.66666666666666663</v>
      </c>
      <c r="P216" s="75">
        <v>18</v>
      </c>
      <c r="Q216" s="128">
        <f t="shared" si="18"/>
        <v>0.81818181818181823</v>
      </c>
      <c r="R216" s="128">
        <f t="shared" si="19"/>
        <v>0.18181818181818177</v>
      </c>
    </row>
    <row r="217" spans="1:19" ht="15.75" customHeight="1">
      <c r="A217" s="64">
        <v>2101</v>
      </c>
      <c r="B217" s="87"/>
      <c r="C217" s="87"/>
      <c r="D217" s="87"/>
      <c r="E217" s="87"/>
      <c r="F217" s="87">
        <v>11</v>
      </c>
      <c r="G217" s="87"/>
      <c r="H217" s="87"/>
      <c r="I217" s="87"/>
      <c r="J217" s="87"/>
      <c r="K217" s="88"/>
      <c r="L217" s="72"/>
      <c r="M217" s="3"/>
      <c r="N217" s="73"/>
      <c r="O217" s="127">
        <f>IF(F217=0,"",F217/E216)</f>
        <v>0.91666666666666663</v>
      </c>
      <c r="P217" s="75">
        <v>18</v>
      </c>
      <c r="Q217" s="128">
        <f t="shared" si="18"/>
        <v>1</v>
      </c>
      <c r="R217" s="128">
        <f t="shared" si="19"/>
        <v>0</v>
      </c>
    </row>
    <row r="218" spans="1:19" ht="15.75" customHeight="1">
      <c r="A218" s="64">
        <v>2102</v>
      </c>
      <c r="B218" s="87"/>
      <c r="C218" s="87"/>
      <c r="D218" s="87"/>
      <c r="E218" s="87"/>
      <c r="F218" s="87"/>
      <c r="G218" s="87">
        <v>11</v>
      </c>
      <c r="H218" s="87"/>
      <c r="I218" s="87"/>
      <c r="J218" s="87"/>
      <c r="K218" s="88"/>
      <c r="L218" s="72"/>
      <c r="M218" s="3"/>
      <c r="N218" s="73"/>
      <c r="O218" s="127">
        <f>IF(G218=0,"",G218/F217)</f>
        <v>1</v>
      </c>
      <c r="P218" s="75">
        <v>17</v>
      </c>
      <c r="Q218" s="128">
        <f t="shared" si="18"/>
        <v>0.94444444444444442</v>
      </c>
      <c r="R218" s="128">
        <f t="shared" si="19"/>
        <v>5.555555555555558E-2</v>
      </c>
    </row>
    <row r="219" spans="1:19" ht="15.75" customHeight="1">
      <c r="A219" s="64">
        <v>2201</v>
      </c>
      <c r="B219" s="87"/>
      <c r="C219" s="87"/>
      <c r="D219" s="87"/>
      <c r="E219" s="87"/>
      <c r="F219" s="87"/>
      <c r="G219" s="87"/>
      <c r="H219" s="87">
        <v>9</v>
      </c>
      <c r="I219" s="87"/>
      <c r="J219" s="87"/>
      <c r="K219" s="88"/>
      <c r="L219" s="72"/>
      <c r="M219" s="3"/>
      <c r="N219" s="73"/>
      <c r="O219" s="127">
        <f>IF(H219=0,"",H219/G218)</f>
        <v>0.81818181818181823</v>
      </c>
      <c r="P219" s="75">
        <v>17</v>
      </c>
      <c r="Q219" s="128">
        <f t="shared" si="18"/>
        <v>1</v>
      </c>
      <c r="R219" s="128">
        <f t="shared" si="19"/>
        <v>0</v>
      </c>
    </row>
    <row r="220" spans="1:19" ht="15.75" customHeight="1">
      <c r="A220" s="64">
        <v>2202</v>
      </c>
      <c r="B220" s="87"/>
      <c r="C220" s="87"/>
      <c r="D220" s="87"/>
      <c r="E220" s="87"/>
      <c r="F220" s="87"/>
      <c r="G220" s="87"/>
      <c r="H220" s="87"/>
      <c r="I220" s="87">
        <v>8</v>
      </c>
      <c r="J220" s="87"/>
      <c r="K220" s="126">
        <v>2</v>
      </c>
      <c r="L220" s="72"/>
      <c r="M220" s="3"/>
      <c r="N220" s="73"/>
      <c r="O220" s="127">
        <f>IF(I220=0,"",I220/H219)</f>
        <v>0.88888888888888884</v>
      </c>
      <c r="P220" s="75">
        <v>16</v>
      </c>
      <c r="Q220" s="128">
        <f t="shared" si="18"/>
        <v>0.94117647058823528</v>
      </c>
      <c r="R220" s="128">
        <f t="shared" si="19"/>
        <v>5.8823529411764719E-2</v>
      </c>
    </row>
    <row r="221" spans="1:19" ht="15.75" customHeight="1">
      <c r="A221" s="64">
        <v>2301</v>
      </c>
      <c r="B221" s="87"/>
      <c r="C221" s="87"/>
      <c r="D221" s="87"/>
      <c r="E221" s="87"/>
      <c r="F221" s="87"/>
      <c r="G221" s="87"/>
      <c r="H221" s="87"/>
      <c r="I221" s="87"/>
      <c r="J221" s="87">
        <v>8</v>
      </c>
      <c r="K221" s="88">
        <v>2</v>
      </c>
      <c r="L221" s="72"/>
      <c r="M221" s="3"/>
      <c r="N221" s="73"/>
      <c r="O221" s="129">
        <f>IF(J221=0,"",J221/I220)</f>
        <v>1</v>
      </c>
      <c r="P221" s="75">
        <v>13</v>
      </c>
      <c r="Q221" s="130">
        <f t="shared" si="18"/>
        <v>0.8125</v>
      </c>
      <c r="R221" s="130">
        <f t="shared" si="19"/>
        <v>0.1875</v>
      </c>
    </row>
    <row r="222" spans="1:19" ht="15.75" customHeight="1">
      <c r="A222" s="64">
        <v>2302</v>
      </c>
      <c r="B222" s="87"/>
      <c r="C222" s="87"/>
      <c r="D222" s="87"/>
      <c r="E222" s="87"/>
      <c r="F222" s="87"/>
      <c r="G222" s="87"/>
      <c r="H222" s="87"/>
      <c r="I222" s="87"/>
      <c r="J222" s="87">
        <v>8</v>
      </c>
      <c r="K222" s="88">
        <v>5</v>
      </c>
      <c r="L222" s="72"/>
      <c r="M222" s="3"/>
      <c r="N222" s="30"/>
      <c r="O222" s="80"/>
      <c r="P222" s="81">
        <v>11</v>
      </c>
      <c r="Q222" s="82"/>
      <c r="R222" s="83"/>
    </row>
    <row r="223" spans="1:19" ht="15.75" customHeight="1">
      <c r="A223" s="64">
        <v>2401</v>
      </c>
      <c r="B223" s="87"/>
      <c r="C223" s="87"/>
      <c r="D223" s="87"/>
      <c r="E223" s="87"/>
      <c r="F223" s="87"/>
      <c r="G223" s="87"/>
      <c r="H223" s="87"/>
      <c r="I223" s="87"/>
      <c r="J223" s="87">
        <v>3</v>
      </c>
      <c r="K223" s="88">
        <v>2</v>
      </c>
      <c r="L223" s="72"/>
      <c r="M223" s="3"/>
      <c r="N223" s="30"/>
      <c r="O223" s="84"/>
      <c r="P223" s="85">
        <v>6</v>
      </c>
      <c r="Q223" s="86"/>
      <c r="R223" s="84"/>
    </row>
    <row r="224" spans="1:19" ht="15.75" customHeight="1">
      <c r="A224" s="64">
        <v>2402</v>
      </c>
      <c r="B224" s="87"/>
      <c r="C224" s="87"/>
      <c r="D224" s="87"/>
      <c r="E224" s="87"/>
      <c r="F224" s="87"/>
      <c r="G224" s="87"/>
      <c r="H224" s="87"/>
      <c r="I224" s="87"/>
      <c r="J224" s="87">
        <v>2</v>
      </c>
      <c r="K224" s="88"/>
      <c r="L224" s="72"/>
      <c r="M224" s="3"/>
      <c r="N224" s="30"/>
      <c r="O224" s="84"/>
      <c r="P224" s="85">
        <v>3</v>
      </c>
      <c r="Q224" s="86"/>
      <c r="R224" s="84"/>
    </row>
    <row r="225" spans="1:19" ht="15.75" customHeight="1">
      <c r="A225" s="64">
        <v>2501</v>
      </c>
      <c r="B225" s="87"/>
      <c r="C225" s="87"/>
      <c r="D225" s="87"/>
      <c r="E225" s="87"/>
      <c r="F225" s="87"/>
      <c r="G225" s="87"/>
      <c r="H225" s="87"/>
      <c r="I225" s="87"/>
      <c r="J225" s="87"/>
      <c r="K225" s="88"/>
      <c r="L225" s="72"/>
      <c r="M225" s="3"/>
      <c r="N225" s="30"/>
      <c r="O225" s="3"/>
      <c r="P225" s="30"/>
      <c r="Q225" s="23"/>
      <c r="R225" s="84"/>
    </row>
    <row r="226" spans="1:19" ht="15.75" customHeight="1">
      <c r="A226" s="64">
        <v>2502</v>
      </c>
      <c r="B226" s="87"/>
      <c r="C226" s="87"/>
      <c r="D226" s="87"/>
      <c r="E226" s="87"/>
      <c r="F226" s="87"/>
      <c r="G226" s="87"/>
      <c r="H226" s="87"/>
      <c r="I226" s="87"/>
      <c r="J226" s="87"/>
      <c r="K226" s="88"/>
      <c r="L226" s="72"/>
      <c r="M226" s="3"/>
      <c r="N226" s="30"/>
      <c r="O226" s="89" t="s">
        <v>83</v>
      </c>
      <c r="P226" s="90">
        <v>5</v>
      </c>
      <c r="Q226" s="120">
        <f>K229</f>
        <v>11</v>
      </c>
      <c r="R226" s="92" t="s">
        <v>11</v>
      </c>
    </row>
    <row r="227" spans="1:19" ht="15.75" customHeight="1">
      <c r="A227" s="64">
        <v>2601</v>
      </c>
      <c r="B227" s="87"/>
      <c r="C227" s="87"/>
      <c r="D227" s="87"/>
      <c r="E227" s="87"/>
      <c r="F227" s="87"/>
      <c r="G227" s="87"/>
      <c r="H227" s="87"/>
      <c r="I227" s="87"/>
      <c r="J227" s="87"/>
      <c r="K227" s="88"/>
      <c r="L227" s="72"/>
      <c r="M227" s="3"/>
      <c r="N227" s="30"/>
      <c r="O227" s="93" t="s">
        <v>85</v>
      </c>
      <c r="P227" s="94">
        <f>IF(P226/B213=0,"",P226/B213)</f>
        <v>0.17241379310344829</v>
      </c>
      <c r="Q227" s="121">
        <f>IF(P226/Q226=0,"",P226/Q226)</f>
        <v>0.45454545454545453</v>
      </c>
      <c r="R227" s="96" t="s">
        <v>86</v>
      </c>
    </row>
    <row r="228" spans="1:19" ht="15.75" customHeight="1">
      <c r="A228" s="64">
        <v>2602</v>
      </c>
      <c r="B228" s="87"/>
      <c r="C228" s="87"/>
      <c r="D228" s="87"/>
      <c r="E228" s="87"/>
      <c r="F228" s="87"/>
      <c r="G228" s="87"/>
      <c r="H228" s="87"/>
      <c r="I228" s="87"/>
      <c r="J228" s="87"/>
      <c r="K228" s="88"/>
      <c r="L228" s="97"/>
      <c r="M228" s="98"/>
      <c r="N228" s="99"/>
      <c r="O228" s="98"/>
      <c r="P228" s="99"/>
      <c r="Q228" s="99"/>
      <c r="R228" s="122"/>
    </row>
    <row r="229" spans="1:19" ht="18" customHeight="1">
      <c r="A229" s="29"/>
      <c r="B229" s="30"/>
      <c r="C229" s="30"/>
      <c r="D229" s="288" t="s">
        <v>111</v>
      </c>
      <c r="E229" s="289"/>
      <c r="F229" s="289"/>
      <c r="G229" s="289"/>
      <c r="H229" s="289"/>
      <c r="I229" s="289"/>
      <c r="J229" s="290"/>
      <c r="K229" s="101">
        <f>SUM(K213:K225)</f>
        <v>11</v>
      </c>
      <c r="L229" s="102">
        <f>IF(K221=0,"",K221/B213)</f>
        <v>6.8965517241379309E-2</v>
      </c>
      <c r="M229" s="102">
        <f>IF(K229=0,"",K229/B213)</f>
        <v>0.37931034482758619</v>
      </c>
      <c r="N229" s="102">
        <f>IF(K221=0,"",M229-L229)</f>
        <v>0.31034482758620685</v>
      </c>
      <c r="O229" s="3"/>
      <c r="P229" s="30"/>
      <c r="Q229" s="23"/>
      <c r="R229" s="3"/>
    </row>
    <row r="230" spans="1:19" ht="12.75" customHeight="1">
      <c r="L230" s="3"/>
      <c r="M230" s="3"/>
      <c r="O230" s="3"/>
    </row>
    <row r="231" spans="1:19" ht="12.75" customHeight="1">
      <c r="L231" s="3"/>
      <c r="M231" s="3"/>
      <c r="O231" s="3"/>
    </row>
    <row r="232" spans="1:19" ht="26.25" customHeight="1">
      <c r="A232" s="2"/>
      <c r="B232" s="291" t="s">
        <v>99</v>
      </c>
      <c r="C232" s="292"/>
      <c r="D232" s="292"/>
      <c r="E232" s="292"/>
      <c r="F232" s="292"/>
      <c r="G232" s="292"/>
      <c r="H232" s="292"/>
      <c r="I232" s="292"/>
      <c r="J232" s="292"/>
      <c r="K232" s="60" t="s">
        <v>118</v>
      </c>
      <c r="L232" s="60"/>
      <c r="M232" s="60"/>
      <c r="N232" s="30"/>
      <c r="O232" s="3"/>
      <c r="P232" s="30"/>
      <c r="Q232" s="30"/>
      <c r="R232" s="30"/>
    </row>
    <row r="233" spans="1:19" ht="20.25" customHeight="1">
      <c r="A233" s="293" t="s">
        <v>10</v>
      </c>
      <c r="B233" s="294" t="s">
        <v>100</v>
      </c>
      <c r="C233" s="289"/>
      <c r="D233" s="289"/>
      <c r="E233" s="289"/>
      <c r="F233" s="289"/>
      <c r="G233" s="289"/>
      <c r="H233" s="289"/>
      <c r="I233" s="289"/>
      <c r="J233" s="290"/>
      <c r="K233" s="310" t="s">
        <v>11</v>
      </c>
      <c r="L233" s="286" t="s">
        <v>3</v>
      </c>
      <c r="M233" s="286" t="s">
        <v>4</v>
      </c>
      <c r="N233" s="284" t="s">
        <v>5</v>
      </c>
      <c r="O233" s="286" t="s">
        <v>6</v>
      </c>
      <c r="P233" s="287" t="s">
        <v>7</v>
      </c>
      <c r="Q233" s="287" t="s">
        <v>8</v>
      </c>
      <c r="R233" s="286" t="s">
        <v>101</v>
      </c>
    </row>
    <row r="234" spans="1:19" ht="15.75" customHeight="1">
      <c r="A234" s="285"/>
      <c r="B234" s="64" t="s">
        <v>102</v>
      </c>
      <c r="C234" s="64" t="s">
        <v>103</v>
      </c>
      <c r="D234" s="64" t="s">
        <v>104</v>
      </c>
      <c r="E234" s="64" t="s">
        <v>105</v>
      </c>
      <c r="F234" s="64" t="s">
        <v>106</v>
      </c>
      <c r="G234" s="64" t="s">
        <v>107</v>
      </c>
      <c r="H234" s="64" t="s">
        <v>108</v>
      </c>
      <c r="I234" s="64" t="s">
        <v>109</v>
      </c>
      <c r="J234" s="64" t="s">
        <v>110</v>
      </c>
      <c r="K234" s="311"/>
      <c r="L234" s="285"/>
      <c r="M234" s="285"/>
      <c r="N234" s="285"/>
      <c r="O234" s="285"/>
      <c r="P234" s="285"/>
      <c r="Q234" s="285"/>
      <c r="R234" s="285"/>
    </row>
    <row r="235" spans="1:19" ht="15.75" customHeight="1">
      <c r="A235" s="64">
        <v>1902</v>
      </c>
      <c r="B235" s="65">
        <v>45</v>
      </c>
      <c r="C235" s="87"/>
      <c r="D235" s="87"/>
      <c r="E235" s="87"/>
      <c r="F235" s="87"/>
      <c r="G235" s="87"/>
      <c r="H235" s="87"/>
      <c r="I235" s="87"/>
      <c r="J235" s="87"/>
      <c r="K235" s="88"/>
      <c r="L235" s="67"/>
      <c r="M235" s="49"/>
      <c r="N235" s="68"/>
      <c r="O235" s="107"/>
      <c r="P235" s="70">
        <f>B235</f>
        <v>45</v>
      </c>
      <c r="Q235" s="108"/>
      <c r="R235" s="107"/>
    </row>
    <row r="236" spans="1:19" ht="15.75" customHeight="1">
      <c r="A236" s="64">
        <v>2001</v>
      </c>
      <c r="B236" s="87"/>
      <c r="C236" s="87">
        <v>37</v>
      </c>
      <c r="D236" s="87"/>
      <c r="E236" s="87"/>
      <c r="F236" s="87"/>
      <c r="G236" s="87"/>
      <c r="H236" s="87"/>
      <c r="I236" s="87"/>
      <c r="J236" s="87"/>
      <c r="K236" s="88"/>
      <c r="L236" s="72"/>
      <c r="M236" s="3"/>
      <c r="N236" s="73"/>
      <c r="O236" s="127">
        <f>IF(C236=0,"",C236/B235)</f>
        <v>0.82222222222222219</v>
      </c>
      <c r="P236" s="75">
        <v>37</v>
      </c>
      <c r="Q236" s="128">
        <f t="shared" ref="Q236:Q243" si="20">IF(P236=0,"",P236/P235)</f>
        <v>0.82222222222222219</v>
      </c>
      <c r="R236" s="128">
        <f t="shared" ref="R236:R243" si="21">IF(P236=0,"",100%-Q236)</f>
        <v>0.17777777777777781</v>
      </c>
    </row>
    <row r="237" spans="1:19" ht="15.75" customHeight="1">
      <c r="A237" s="64">
        <v>2002</v>
      </c>
      <c r="B237" s="87"/>
      <c r="C237" s="87"/>
      <c r="D237" s="87">
        <v>29</v>
      </c>
      <c r="E237" s="87"/>
      <c r="F237" s="87"/>
      <c r="G237" s="87"/>
      <c r="H237" s="87"/>
      <c r="I237" s="87"/>
      <c r="J237" s="87"/>
      <c r="K237" s="88"/>
      <c r="L237" s="72"/>
      <c r="M237" s="3"/>
      <c r="N237" s="73"/>
      <c r="O237" s="127">
        <f>IF(D237=0,"",D237/C236)</f>
        <v>0.78378378378378377</v>
      </c>
      <c r="P237" s="75">
        <v>33</v>
      </c>
      <c r="Q237" s="128">
        <f t="shared" si="20"/>
        <v>0.89189189189189189</v>
      </c>
      <c r="R237" s="128">
        <f t="shared" si="21"/>
        <v>0.10810810810810811</v>
      </c>
      <c r="S237" s="8">
        <f>P237/P235</f>
        <v>0.73333333333333328</v>
      </c>
    </row>
    <row r="238" spans="1:19" ht="15.75" customHeight="1">
      <c r="A238" s="64">
        <v>2101</v>
      </c>
      <c r="B238" s="87"/>
      <c r="C238" s="87"/>
      <c r="D238" s="87"/>
      <c r="E238" s="87">
        <v>23</v>
      </c>
      <c r="F238" s="87"/>
      <c r="G238" s="87"/>
      <c r="H238" s="87"/>
      <c r="I238" s="87"/>
      <c r="J238" s="87"/>
      <c r="K238" s="88"/>
      <c r="L238" s="72"/>
      <c r="M238" s="3"/>
      <c r="N238" s="73"/>
      <c r="O238" s="127">
        <f>IF(E238=0,"",E238/D237)</f>
        <v>0.7931034482758621</v>
      </c>
      <c r="P238" s="75">
        <v>27</v>
      </c>
      <c r="Q238" s="128">
        <f t="shared" si="20"/>
        <v>0.81818181818181823</v>
      </c>
      <c r="R238" s="128">
        <f t="shared" si="21"/>
        <v>0.18181818181818177</v>
      </c>
    </row>
    <row r="239" spans="1:19" ht="15.75" customHeight="1">
      <c r="A239" s="64">
        <v>2102</v>
      </c>
      <c r="B239" s="87"/>
      <c r="C239" s="87"/>
      <c r="D239" s="87"/>
      <c r="E239" s="87"/>
      <c r="F239" s="87">
        <v>22</v>
      </c>
      <c r="G239" s="87"/>
      <c r="H239" s="87"/>
      <c r="I239" s="87"/>
      <c r="J239" s="87"/>
      <c r="K239" s="88"/>
      <c r="L239" s="72"/>
      <c r="M239" s="3"/>
      <c r="N239" s="73"/>
      <c r="O239" s="127">
        <f>IF(F239=0,"",F239/E238)</f>
        <v>0.95652173913043481</v>
      </c>
      <c r="P239" s="75">
        <v>26</v>
      </c>
      <c r="Q239" s="128">
        <f t="shared" si="20"/>
        <v>0.96296296296296291</v>
      </c>
      <c r="R239" s="128">
        <f t="shared" si="21"/>
        <v>3.703703703703709E-2</v>
      </c>
    </row>
    <row r="240" spans="1:19" ht="15.75" customHeight="1">
      <c r="A240" s="64">
        <v>2201</v>
      </c>
      <c r="B240" s="87"/>
      <c r="C240" s="87"/>
      <c r="D240" s="87"/>
      <c r="E240" s="87"/>
      <c r="F240" s="87"/>
      <c r="G240" s="87">
        <v>22</v>
      </c>
      <c r="H240" s="87"/>
      <c r="I240" s="87"/>
      <c r="J240" s="87"/>
      <c r="K240" s="88"/>
      <c r="L240" s="72"/>
      <c r="M240" s="3"/>
      <c r="N240" s="73"/>
      <c r="O240" s="127">
        <f>IF(G240=0,"",G240/F239)</f>
        <v>1</v>
      </c>
      <c r="P240" s="75">
        <v>26</v>
      </c>
      <c r="Q240" s="128">
        <f t="shared" si="20"/>
        <v>1</v>
      </c>
      <c r="R240" s="128">
        <f t="shared" si="21"/>
        <v>0</v>
      </c>
    </row>
    <row r="241" spans="1:18" ht="15.75" customHeight="1">
      <c r="A241" s="64">
        <v>2202</v>
      </c>
      <c r="B241" s="87"/>
      <c r="C241" s="87"/>
      <c r="D241" s="87"/>
      <c r="E241" s="87"/>
      <c r="F241" s="87"/>
      <c r="G241" s="87"/>
      <c r="H241" s="87">
        <v>18</v>
      </c>
      <c r="I241" s="87"/>
      <c r="J241" s="87"/>
      <c r="K241" s="88"/>
      <c r="L241" s="72"/>
      <c r="M241" s="3"/>
      <c r="N241" s="73"/>
      <c r="O241" s="127">
        <f>IF(H241=0,"",H241/G240)</f>
        <v>0.81818181818181823</v>
      </c>
      <c r="P241" s="75">
        <v>24</v>
      </c>
      <c r="Q241" s="128">
        <f t="shared" si="20"/>
        <v>0.92307692307692313</v>
      </c>
      <c r="R241" s="128">
        <f t="shared" si="21"/>
        <v>7.6923076923076872E-2</v>
      </c>
    </row>
    <row r="242" spans="1:18" ht="15.75" customHeight="1">
      <c r="A242" s="64">
        <v>2301</v>
      </c>
      <c r="B242" s="87"/>
      <c r="C242" s="87"/>
      <c r="D242" s="87"/>
      <c r="E242" s="87"/>
      <c r="F242" s="87"/>
      <c r="G242" s="87"/>
      <c r="H242" s="87"/>
      <c r="I242" s="87">
        <v>16</v>
      </c>
      <c r="J242" s="87"/>
      <c r="K242" s="88"/>
      <c r="L242" s="72"/>
      <c r="M242" s="3"/>
      <c r="N242" s="73"/>
      <c r="O242" s="127">
        <f>IF(I242=0,"",I242/H241)</f>
        <v>0.88888888888888884</v>
      </c>
      <c r="P242" s="75">
        <v>23</v>
      </c>
      <c r="Q242" s="128">
        <f t="shared" si="20"/>
        <v>0.95833333333333337</v>
      </c>
      <c r="R242" s="128">
        <f t="shared" si="21"/>
        <v>4.166666666666663E-2</v>
      </c>
    </row>
    <row r="243" spans="1:18" ht="15.75" customHeight="1">
      <c r="A243" s="64">
        <v>2302</v>
      </c>
      <c r="B243" s="87"/>
      <c r="C243" s="87"/>
      <c r="D243" s="87"/>
      <c r="E243" s="87"/>
      <c r="F243" s="87"/>
      <c r="G243" s="87"/>
      <c r="H243" s="87"/>
      <c r="I243" s="87"/>
      <c r="J243" s="87">
        <v>16</v>
      </c>
      <c r="K243" s="88">
        <v>14</v>
      </c>
      <c r="L243" s="72"/>
      <c r="M243" s="3"/>
      <c r="N243" s="73"/>
      <c r="O243" s="129">
        <f>IF(J243=0,"",J243/I242)</f>
        <v>1</v>
      </c>
      <c r="P243" s="75">
        <v>22</v>
      </c>
      <c r="Q243" s="130">
        <f t="shared" si="20"/>
        <v>0.95652173913043481</v>
      </c>
      <c r="R243" s="130">
        <f t="shared" si="21"/>
        <v>4.3478260869565188E-2</v>
      </c>
    </row>
    <row r="244" spans="1:18" ht="15.75" customHeight="1">
      <c r="A244" s="64">
        <v>2401</v>
      </c>
      <c r="B244" s="87"/>
      <c r="C244" s="87"/>
      <c r="D244" s="87"/>
      <c r="E244" s="87"/>
      <c r="F244" s="87"/>
      <c r="G244" s="87"/>
      <c r="H244" s="87"/>
      <c r="I244" s="87"/>
      <c r="J244" s="87">
        <v>3</v>
      </c>
      <c r="K244" s="88">
        <v>2</v>
      </c>
      <c r="L244" s="72"/>
      <c r="M244" s="3"/>
      <c r="N244" s="30"/>
      <c r="O244" s="80"/>
      <c r="P244" s="81">
        <v>6</v>
      </c>
      <c r="Q244" s="82"/>
      <c r="R244" s="83"/>
    </row>
    <row r="245" spans="1:18" ht="15.75" customHeight="1">
      <c r="A245" s="64">
        <v>2402</v>
      </c>
      <c r="B245" s="87"/>
      <c r="C245" s="87"/>
      <c r="D245" s="87"/>
      <c r="E245" s="87"/>
      <c r="F245" s="87"/>
      <c r="G245" s="87"/>
      <c r="H245" s="87"/>
      <c r="I245" s="87"/>
      <c r="J245" s="87">
        <v>3</v>
      </c>
      <c r="K245" s="88">
        <v>2</v>
      </c>
      <c r="L245" s="72"/>
      <c r="M245" s="3"/>
      <c r="N245" s="30"/>
      <c r="O245" s="84"/>
      <c r="P245" s="85">
        <v>5</v>
      </c>
      <c r="Q245" s="86"/>
      <c r="R245" s="84"/>
    </row>
    <row r="246" spans="1:18" ht="15.75" customHeight="1">
      <c r="A246" s="64">
        <v>2501</v>
      </c>
      <c r="B246" s="87"/>
      <c r="C246" s="87"/>
      <c r="D246" s="87"/>
      <c r="E246" s="87"/>
      <c r="F246" s="87"/>
      <c r="G246" s="87"/>
      <c r="H246" s="87"/>
      <c r="I246" s="87"/>
      <c r="J246" s="87"/>
      <c r="K246" s="88"/>
      <c r="L246" s="72"/>
      <c r="M246" s="3"/>
      <c r="N246" s="30"/>
      <c r="O246" s="84"/>
      <c r="P246" s="85"/>
      <c r="Q246" s="86"/>
      <c r="R246" s="84"/>
    </row>
    <row r="247" spans="1:18" ht="15.75" customHeight="1">
      <c r="A247" s="64">
        <v>2502</v>
      </c>
      <c r="B247" s="87"/>
      <c r="C247" s="87"/>
      <c r="D247" s="87"/>
      <c r="E247" s="87"/>
      <c r="F247" s="87"/>
      <c r="G247" s="87"/>
      <c r="H247" s="87"/>
      <c r="I247" s="87"/>
      <c r="J247" s="87"/>
      <c r="K247" s="88"/>
      <c r="L247" s="72"/>
      <c r="M247" s="3"/>
      <c r="N247" s="30"/>
      <c r="O247" s="3"/>
      <c r="P247" s="30"/>
      <c r="Q247" s="23"/>
      <c r="R247" s="84"/>
    </row>
    <row r="248" spans="1:18" ht="15.75" customHeight="1">
      <c r="A248" s="64">
        <v>2601</v>
      </c>
      <c r="B248" s="87"/>
      <c r="C248" s="87"/>
      <c r="D248" s="87"/>
      <c r="E248" s="87"/>
      <c r="F248" s="87"/>
      <c r="G248" s="87"/>
      <c r="H248" s="87"/>
      <c r="I248" s="87"/>
      <c r="J248" s="87"/>
      <c r="K248" s="88"/>
      <c r="L248" s="72"/>
      <c r="M248" s="3"/>
      <c r="N248" s="30"/>
      <c r="O248" s="89" t="s">
        <v>83</v>
      </c>
      <c r="P248" s="90">
        <v>3</v>
      </c>
      <c r="Q248" s="120">
        <f>K251</f>
        <v>18</v>
      </c>
      <c r="R248" s="92" t="s">
        <v>11</v>
      </c>
    </row>
    <row r="249" spans="1:18" ht="15.75" customHeight="1">
      <c r="A249" s="64">
        <v>2602</v>
      </c>
      <c r="B249" s="87"/>
      <c r="C249" s="87"/>
      <c r="D249" s="87"/>
      <c r="E249" s="87"/>
      <c r="F249" s="87"/>
      <c r="G249" s="87"/>
      <c r="H249" s="87"/>
      <c r="I249" s="87"/>
      <c r="J249" s="87"/>
      <c r="K249" s="88"/>
      <c r="L249" s="72"/>
      <c r="M249" s="3"/>
      <c r="N249" s="30"/>
      <c r="O249" s="93" t="s">
        <v>85</v>
      </c>
      <c r="P249" s="94">
        <f>IF(P248/B235=0,"",P248/B235)</f>
        <v>6.6666666666666666E-2</v>
      </c>
      <c r="Q249" s="121">
        <f>IF(P248/Q248=0,"",P248/Q248)</f>
        <v>0.16666666666666666</v>
      </c>
      <c r="R249" s="96" t="s">
        <v>86</v>
      </c>
    </row>
    <row r="250" spans="1:18" ht="15.75" customHeight="1">
      <c r="A250" s="64">
        <v>2701</v>
      </c>
      <c r="B250" s="87"/>
      <c r="C250" s="87"/>
      <c r="D250" s="87"/>
      <c r="E250" s="87"/>
      <c r="F250" s="87"/>
      <c r="G250" s="87"/>
      <c r="H250" s="87"/>
      <c r="I250" s="87"/>
      <c r="J250" s="87"/>
      <c r="K250" s="88"/>
      <c r="L250" s="97"/>
      <c r="M250" s="98"/>
      <c r="N250" s="99"/>
      <c r="O250" s="98"/>
      <c r="P250" s="99"/>
      <c r="Q250" s="99"/>
      <c r="R250" s="122"/>
    </row>
    <row r="251" spans="1:18" ht="18" customHeight="1">
      <c r="A251" s="29"/>
      <c r="B251" s="30"/>
      <c r="C251" s="30"/>
      <c r="D251" s="288" t="s">
        <v>111</v>
      </c>
      <c r="E251" s="289"/>
      <c r="F251" s="289"/>
      <c r="G251" s="289"/>
      <c r="H251" s="289"/>
      <c r="I251" s="289"/>
      <c r="J251" s="290"/>
      <c r="K251" s="101">
        <f>SUM(K235:K247)</f>
        <v>18</v>
      </c>
      <c r="L251" s="102">
        <f>IF(K243=0,"",K243/B235)</f>
        <v>0.31111111111111112</v>
      </c>
      <c r="M251" s="102">
        <f>IF(K251=0,"",K251/B235)</f>
        <v>0.4</v>
      </c>
      <c r="N251" s="102">
        <f>IF(K243=0,"",M251-L251)</f>
        <v>8.8888888888888906E-2</v>
      </c>
      <c r="O251" s="3"/>
      <c r="P251" s="30"/>
      <c r="Q251" s="23"/>
      <c r="R251" s="3"/>
    </row>
    <row r="252" spans="1:18" ht="12.75" customHeight="1">
      <c r="L252" s="3"/>
      <c r="M252" s="3"/>
      <c r="O252" s="3"/>
    </row>
    <row r="253" spans="1:18" ht="12.75" customHeight="1">
      <c r="L253" s="3"/>
      <c r="M253" s="3"/>
      <c r="O253" s="3"/>
    </row>
    <row r="254" spans="1:18" ht="26.25" customHeight="1">
      <c r="A254" s="2"/>
      <c r="B254" s="291" t="s">
        <v>99</v>
      </c>
      <c r="C254" s="292"/>
      <c r="D254" s="292"/>
      <c r="E254" s="292"/>
      <c r="F254" s="292"/>
      <c r="G254" s="292"/>
      <c r="H254" s="292"/>
      <c r="I254" s="292"/>
      <c r="J254" s="292"/>
      <c r="K254" s="60" t="s">
        <v>119</v>
      </c>
      <c r="L254" s="60"/>
      <c r="M254" s="60"/>
      <c r="N254" s="30"/>
      <c r="O254" s="3"/>
      <c r="P254" s="30"/>
      <c r="Q254" s="30"/>
      <c r="R254" s="30"/>
    </row>
    <row r="255" spans="1:18" ht="20.25" customHeight="1">
      <c r="A255" s="293" t="s">
        <v>10</v>
      </c>
      <c r="B255" s="294" t="s">
        <v>100</v>
      </c>
      <c r="C255" s="289"/>
      <c r="D255" s="289"/>
      <c r="E255" s="289"/>
      <c r="F255" s="289"/>
      <c r="G255" s="289"/>
      <c r="H255" s="289"/>
      <c r="I255" s="289"/>
      <c r="J255" s="290"/>
      <c r="K255" s="310" t="s">
        <v>11</v>
      </c>
      <c r="L255" s="286" t="s">
        <v>3</v>
      </c>
      <c r="M255" s="286" t="s">
        <v>4</v>
      </c>
      <c r="N255" s="284" t="s">
        <v>5</v>
      </c>
      <c r="O255" s="286" t="s">
        <v>6</v>
      </c>
      <c r="P255" s="287" t="s">
        <v>7</v>
      </c>
      <c r="Q255" s="287" t="s">
        <v>8</v>
      </c>
      <c r="R255" s="286" t="s">
        <v>101</v>
      </c>
    </row>
    <row r="256" spans="1:18" ht="15.75" customHeight="1">
      <c r="A256" s="285"/>
      <c r="B256" s="64" t="s">
        <v>102</v>
      </c>
      <c r="C256" s="64" t="s">
        <v>103</v>
      </c>
      <c r="D256" s="64" t="s">
        <v>104</v>
      </c>
      <c r="E256" s="64" t="s">
        <v>105</v>
      </c>
      <c r="F256" s="64" t="s">
        <v>106</v>
      </c>
      <c r="G256" s="64" t="s">
        <v>107</v>
      </c>
      <c r="H256" s="64" t="s">
        <v>108</v>
      </c>
      <c r="I256" s="64" t="s">
        <v>109</v>
      </c>
      <c r="J256" s="64" t="s">
        <v>110</v>
      </c>
      <c r="K256" s="311"/>
      <c r="L256" s="285"/>
      <c r="M256" s="285"/>
      <c r="N256" s="285"/>
      <c r="O256" s="285"/>
      <c r="P256" s="285"/>
      <c r="Q256" s="285"/>
      <c r="R256" s="285"/>
    </row>
    <row r="257" spans="1:19" ht="15.75" customHeight="1">
      <c r="A257" s="64">
        <v>2001</v>
      </c>
      <c r="B257" s="65">
        <v>23</v>
      </c>
      <c r="C257" s="87"/>
      <c r="D257" s="87"/>
      <c r="E257" s="87"/>
      <c r="F257" s="87"/>
      <c r="G257" s="87"/>
      <c r="H257" s="87"/>
      <c r="I257" s="87"/>
      <c r="J257" s="87"/>
      <c r="K257" s="88"/>
      <c r="L257" s="67"/>
      <c r="M257" s="49"/>
      <c r="N257" s="68"/>
      <c r="O257" s="107"/>
      <c r="P257" s="70">
        <f>B257</f>
        <v>23</v>
      </c>
      <c r="Q257" s="108"/>
      <c r="R257" s="107"/>
    </row>
    <row r="258" spans="1:19" ht="15.75" customHeight="1">
      <c r="A258" s="64">
        <v>2002</v>
      </c>
      <c r="B258" s="87"/>
      <c r="C258" s="87">
        <v>21</v>
      </c>
      <c r="D258" s="87"/>
      <c r="E258" s="87"/>
      <c r="F258" s="87"/>
      <c r="G258" s="87"/>
      <c r="H258" s="87"/>
      <c r="I258" s="87"/>
      <c r="J258" s="87"/>
      <c r="K258" s="88"/>
      <c r="L258" s="72"/>
      <c r="M258" s="3"/>
      <c r="N258" s="73"/>
      <c r="O258" s="127">
        <f>IF(C258=0,"",C258/B257)</f>
        <v>0.91304347826086951</v>
      </c>
      <c r="P258" s="75">
        <v>21</v>
      </c>
      <c r="Q258" s="128">
        <f t="shared" ref="Q258:Q265" si="22">IF(P258=0,"",P258/P257)</f>
        <v>0.91304347826086951</v>
      </c>
      <c r="R258" s="128">
        <f t="shared" ref="R258:R265" si="23">IF(P258=0,"",100%-Q258)</f>
        <v>8.6956521739130488E-2</v>
      </c>
    </row>
    <row r="259" spans="1:19" ht="15.75" customHeight="1">
      <c r="A259" s="64">
        <v>2101</v>
      </c>
      <c r="B259" s="87"/>
      <c r="C259" s="87"/>
      <c r="D259" s="87">
        <v>20</v>
      </c>
      <c r="E259" s="87"/>
      <c r="F259" s="87"/>
      <c r="G259" s="87"/>
      <c r="H259" s="87"/>
      <c r="I259" s="87"/>
      <c r="J259" s="87"/>
      <c r="K259" s="88"/>
      <c r="L259" s="72"/>
      <c r="M259" s="3"/>
      <c r="N259" s="73"/>
      <c r="O259" s="127">
        <f>IF(D259=0,"",D259/C258)</f>
        <v>0.95238095238095233</v>
      </c>
      <c r="P259" s="75">
        <v>21</v>
      </c>
      <c r="Q259" s="128">
        <f t="shared" si="22"/>
        <v>1</v>
      </c>
      <c r="R259" s="128">
        <f t="shared" si="23"/>
        <v>0</v>
      </c>
      <c r="S259" s="8">
        <f>P259/P257</f>
        <v>0.91304347826086951</v>
      </c>
    </row>
    <row r="260" spans="1:19" ht="15.75" customHeight="1">
      <c r="A260" s="64">
        <v>2102</v>
      </c>
      <c r="B260" s="87"/>
      <c r="C260" s="87"/>
      <c r="D260" s="87"/>
      <c r="E260" s="87">
        <v>17</v>
      </c>
      <c r="F260" s="87"/>
      <c r="G260" s="87"/>
      <c r="H260" s="87"/>
      <c r="I260" s="87"/>
      <c r="J260" s="87"/>
      <c r="K260" s="88"/>
      <c r="L260" s="72"/>
      <c r="M260" s="3"/>
      <c r="N260" s="73"/>
      <c r="O260" s="127">
        <f>IF(E260=0,"",E260/D259)</f>
        <v>0.85</v>
      </c>
      <c r="P260" s="75">
        <v>20</v>
      </c>
      <c r="Q260" s="128">
        <f t="shared" si="22"/>
        <v>0.95238095238095233</v>
      </c>
      <c r="R260" s="128">
        <f t="shared" si="23"/>
        <v>4.7619047619047672E-2</v>
      </c>
    </row>
    <row r="261" spans="1:19" ht="15.75" customHeight="1">
      <c r="A261" s="64">
        <v>2201</v>
      </c>
      <c r="B261" s="87"/>
      <c r="C261" s="87"/>
      <c r="D261" s="87"/>
      <c r="E261" s="87"/>
      <c r="F261" s="87">
        <v>15</v>
      </c>
      <c r="G261" s="87"/>
      <c r="H261" s="87"/>
      <c r="I261" s="87"/>
      <c r="J261" s="87"/>
      <c r="K261" s="88"/>
      <c r="L261" s="72"/>
      <c r="M261" s="3"/>
      <c r="N261" s="73"/>
      <c r="O261" s="127">
        <f>IF(F261=0,"",F261/E260)</f>
        <v>0.88235294117647056</v>
      </c>
      <c r="P261" s="75">
        <v>19</v>
      </c>
      <c r="Q261" s="128">
        <f t="shared" si="22"/>
        <v>0.95</v>
      </c>
      <c r="R261" s="128">
        <f t="shared" si="23"/>
        <v>5.0000000000000044E-2</v>
      </c>
    </row>
    <row r="262" spans="1:19" ht="15.75" customHeight="1">
      <c r="A262" s="64">
        <v>2202</v>
      </c>
      <c r="B262" s="87"/>
      <c r="C262" s="87"/>
      <c r="D262" s="87"/>
      <c r="E262" s="87"/>
      <c r="F262" s="87"/>
      <c r="G262" s="87">
        <v>15</v>
      </c>
      <c r="H262" s="87"/>
      <c r="I262" s="87"/>
      <c r="J262" s="87"/>
      <c r="K262" s="88"/>
      <c r="L262" s="72"/>
      <c r="M262" s="3"/>
      <c r="N262" s="73"/>
      <c r="O262" s="127">
        <f>IF(G262=0,"",G262/F261)</f>
        <v>1</v>
      </c>
      <c r="P262" s="75">
        <v>17</v>
      </c>
      <c r="Q262" s="128">
        <f t="shared" si="22"/>
        <v>0.89473684210526316</v>
      </c>
      <c r="R262" s="128">
        <f t="shared" si="23"/>
        <v>0.10526315789473684</v>
      </c>
    </row>
    <row r="263" spans="1:19" ht="15.75" customHeight="1">
      <c r="A263" s="64">
        <v>2301</v>
      </c>
      <c r="B263" s="87"/>
      <c r="C263" s="87"/>
      <c r="D263" s="87"/>
      <c r="E263" s="87"/>
      <c r="F263" s="87"/>
      <c r="G263" s="87"/>
      <c r="H263" s="87">
        <v>13</v>
      </c>
      <c r="I263" s="87"/>
      <c r="J263" s="87"/>
      <c r="K263" s="88"/>
      <c r="L263" s="72"/>
      <c r="M263" s="3"/>
      <c r="N263" s="73"/>
      <c r="O263" s="127">
        <f>IF(H263=0,"",H263/G262)</f>
        <v>0.8666666666666667</v>
      </c>
      <c r="P263" s="75">
        <v>16</v>
      </c>
      <c r="Q263" s="128">
        <f t="shared" si="22"/>
        <v>0.94117647058823528</v>
      </c>
      <c r="R263" s="128">
        <f t="shared" si="23"/>
        <v>5.8823529411764719E-2</v>
      </c>
    </row>
    <row r="264" spans="1:19" ht="15.75" customHeight="1">
      <c r="A264" s="64">
        <v>2302</v>
      </c>
      <c r="B264" s="87"/>
      <c r="C264" s="87"/>
      <c r="D264" s="87"/>
      <c r="E264" s="87"/>
      <c r="F264" s="87"/>
      <c r="G264" s="87"/>
      <c r="H264" s="87"/>
      <c r="I264" s="87">
        <v>13</v>
      </c>
      <c r="J264" s="87"/>
      <c r="K264" s="88"/>
      <c r="L264" s="72"/>
      <c r="M264" s="3"/>
      <c r="N264" s="73"/>
      <c r="O264" s="127">
        <f>IF(I264=0,"",I264/H263)</f>
        <v>1</v>
      </c>
      <c r="P264" s="75">
        <v>16</v>
      </c>
      <c r="Q264" s="128">
        <f t="shared" si="22"/>
        <v>1</v>
      </c>
      <c r="R264" s="128">
        <f t="shared" si="23"/>
        <v>0</v>
      </c>
    </row>
    <row r="265" spans="1:19" ht="15.75" customHeight="1">
      <c r="A265" s="64">
        <v>2401</v>
      </c>
      <c r="B265" s="87"/>
      <c r="C265" s="87"/>
      <c r="D265" s="87"/>
      <c r="E265" s="87"/>
      <c r="F265" s="87"/>
      <c r="G265" s="87"/>
      <c r="H265" s="87"/>
      <c r="I265" s="87"/>
      <c r="J265" s="87">
        <v>13</v>
      </c>
      <c r="K265" s="88">
        <v>8</v>
      </c>
      <c r="L265" s="72"/>
      <c r="M265" s="3"/>
      <c r="N265" s="73"/>
      <c r="O265" s="129">
        <f>IF(J265=0,"",J265/I264)</f>
        <v>1</v>
      </c>
      <c r="P265" s="75">
        <v>16</v>
      </c>
      <c r="Q265" s="130">
        <f t="shared" si="22"/>
        <v>1</v>
      </c>
      <c r="R265" s="130">
        <f t="shared" si="23"/>
        <v>0</v>
      </c>
    </row>
    <row r="266" spans="1:19" ht="15.75" customHeight="1">
      <c r="A266" s="64">
        <v>2402</v>
      </c>
      <c r="B266" s="87"/>
      <c r="C266" s="87"/>
      <c r="D266" s="87"/>
      <c r="E266" s="87"/>
      <c r="F266" s="87"/>
      <c r="G266" s="87"/>
      <c r="H266" s="87"/>
      <c r="I266" s="87"/>
      <c r="J266" s="87">
        <v>4</v>
      </c>
      <c r="K266" s="88">
        <v>3</v>
      </c>
      <c r="L266" s="72"/>
      <c r="M266" s="3"/>
      <c r="N266" s="30"/>
      <c r="O266" s="80"/>
      <c r="P266" s="81">
        <v>7</v>
      </c>
      <c r="Q266" s="82"/>
      <c r="R266" s="83"/>
    </row>
    <row r="267" spans="1:19" ht="15.75" customHeight="1">
      <c r="A267" s="64">
        <v>2501</v>
      </c>
      <c r="B267" s="87"/>
      <c r="C267" s="87"/>
      <c r="D267" s="87"/>
      <c r="E267" s="87"/>
      <c r="F267" s="87"/>
      <c r="G267" s="87"/>
      <c r="H267" s="87"/>
      <c r="I267" s="87"/>
      <c r="J267" s="87"/>
      <c r="K267" s="88"/>
      <c r="L267" s="72"/>
      <c r="M267" s="3"/>
      <c r="N267" s="30"/>
      <c r="O267" s="84"/>
      <c r="P267" s="85"/>
      <c r="Q267" s="86"/>
      <c r="R267" s="84"/>
    </row>
    <row r="268" spans="1:19" ht="15.75" customHeight="1">
      <c r="A268" s="64">
        <v>2502</v>
      </c>
      <c r="B268" s="87"/>
      <c r="C268" s="87"/>
      <c r="D268" s="87"/>
      <c r="E268" s="87"/>
      <c r="F268" s="87"/>
      <c r="G268" s="87"/>
      <c r="H268" s="87"/>
      <c r="I268" s="87"/>
      <c r="J268" s="87"/>
      <c r="K268" s="88"/>
      <c r="L268" s="72"/>
      <c r="M268" s="3"/>
      <c r="N268" s="30"/>
      <c r="O268" s="84"/>
      <c r="P268" s="85"/>
      <c r="Q268" s="86"/>
      <c r="R268" s="84"/>
    </row>
    <row r="269" spans="1:19" ht="15.75" customHeight="1">
      <c r="A269" s="64">
        <v>2601</v>
      </c>
      <c r="B269" s="87"/>
      <c r="C269" s="87"/>
      <c r="D269" s="87"/>
      <c r="E269" s="87"/>
      <c r="F269" s="87"/>
      <c r="G269" s="87"/>
      <c r="H269" s="87"/>
      <c r="I269" s="87"/>
      <c r="J269" s="87"/>
      <c r="K269" s="88"/>
      <c r="L269" s="72"/>
      <c r="M269" s="3"/>
      <c r="N269" s="30"/>
      <c r="O269" s="3"/>
      <c r="P269" s="30"/>
      <c r="Q269" s="23"/>
      <c r="R269" s="84"/>
    </row>
    <row r="270" spans="1:19" ht="15.75" customHeight="1">
      <c r="A270" s="64">
        <v>2602</v>
      </c>
      <c r="B270" s="87"/>
      <c r="C270" s="87"/>
      <c r="D270" s="87"/>
      <c r="E270" s="87"/>
      <c r="F270" s="87"/>
      <c r="G270" s="87"/>
      <c r="H270" s="87"/>
      <c r="I270" s="87"/>
      <c r="J270" s="87"/>
      <c r="K270" s="88"/>
      <c r="L270" s="72"/>
      <c r="M270" s="3"/>
      <c r="N270" s="30"/>
      <c r="O270" s="89" t="s">
        <v>83</v>
      </c>
      <c r="P270" s="90">
        <v>1</v>
      </c>
      <c r="Q270" s="120">
        <f>IF(SUM(K263:K266)=0,"",SUM(K263:K266))</f>
        <v>11</v>
      </c>
      <c r="R270" s="92" t="s">
        <v>11</v>
      </c>
    </row>
    <row r="271" spans="1:19" ht="15.75" customHeight="1">
      <c r="A271" s="64">
        <v>2701</v>
      </c>
      <c r="B271" s="87"/>
      <c r="C271" s="87"/>
      <c r="D271" s="87"/>
      <c r="E271" s="87"/>
      <c r="F271" s="87"/>
      <c r="G271" s="87"/>
      <c r="H271" s="87"/>
      <c r="I271" s="87"/>
      <c r="J271" s="87"/>
      <c r="K271" s="88"/>
      <c r="L271" s="72"/>
      <c r="M271" s="3"/>
      <c r="N271" s="30"/>
      <c r="O271" s="93" t="s">
        <v>85</v>
      </c>
      <c r="P271" s="94">
        <f>IF(P270/B257=0,"",P270/B257)</f>
        <v>4.3478260869565216E-2</v>
      </c>
      <c r="Q271" s="121">
        <f>IF(P270/Q270=0,"",P270/Q270)</f>
        <v>9.0909090909090912E-2</v>
      </c>
      <c r="R271" s="96" t="s">
        <v>86</v>
      </c>
    </row>
    <row r="272" spans="1:19" ht="15.75" customHeight="1">
      <c r="A272" s="64">
        <v>2702</v>
      </c>
      <c r="B272" s="87"/>
      <c r="C272" s="87"/>
      <c r="D272" s="87"/>
      <c r="E272" s="87"/>
      <c r="F272" s="87"/>
      <c r="G272" s="87"/>
      <c r="H272" s="87"/>
      <c r="I272" s="87"/>
      <c r="J272" s="87"/>
      <c r="K272" s="88"/>
      <c r="L272" s="97"/>
      <c r="M272" s="98"/>
      <c r="N272" s="99"/>
      <c r="O272" s="98"/>
      <c r="P272" s="99"/>
      <c r="Q272" s="99"/>
      <c r="R272" s="122"/>
    </row>
    <row r="273" spans="1:19" ht="18" customHeight="1">
      <c r="A273" s="29"/>
      <c r="B273" s="30"/>
      <c r="C273" s="30"/>
      <c r="D273" s="288" t="s">
        <v>111</v>
      </c>
      <c r="E273" s="289"/>
      <c r="F273" s="289"/>
      <c r="G273" s="289"/>
      <c r="H273" s="289"/>
      <c r="I273" s="289"/>
      <c r="J273" s="290"/>
      <c r="K273" s="101">
        <f>SUM(K257:K269)</f>
        <v>11</v>
      </c>
      <c r="L273" s="102">
        <f>IF(K265=0,"",K265/B257)</f>
        <v>0.34782608695652173</v>
      </c>
      <c r="M273" s="102">
        <f>IF(K273=0,"",K273/B257)</f>
        <v>0.47826086956521741</v>
      </c>
      <c r="N273" s="102">
        <f>IF(K265=0,"",M273-L273)</f>
        <v>0.13043478260869568</v>
      </c>
      <c r="O273" s="3"/>
      <c r="P273" s="30"/>
      <c r="Q273" s="23"/>
      <c r="R273" s="3"/>
    </row>
    <row r="274" spans="1:19" ht="12.75" customHeight="1">
      <c r="L274" s="3"/>
      <c r="M274" s="3"/>
      <c r="O274" s="3"/>
    </row>
    <row r="275" spans="1:19" ht="12.75" customHeight="1">
      <c r="L275" s="3"/>
      <c r="M275" s="3"/>
      <c r="O275" s="3"/>
    </row>
    <row r="276" spans="1:19" ht="26.25" customHeight="1">
      <c r="A276" s="2"/>
      <c r="B276" s="291" t="s">
        <v>99</v>
      </c>
      <c r="C276" s="292"/>
      <c r="D276" s="292"/>
      <c r="E276" s="292"/>
      <c r="F276" s="292"/>
      <c r="G276" s="292"/>
      <c r="H276" s="292"/>
      <c r="I276" s="292"/>
      <c r="J276" s="292"/>
      <c r="K276" s="60" t="s">
        <v>120</v>
      </c>
      <c r="L276" s="60"/>
      <c r="M276" s="60"/>
      <c r="N276" s="30"/>
      <c r="O276" s="3"/>
      <c r="P276" s="30"/>
      <c r="Q276" s="30"/>
      <c r="R276" s="30"/>
    </row>
    <row r="277" spans="1:19" ht="20.25" customHeight="1">
      <c r="A277" s="293" t="s">
        <v>10</v>
      </c>
      <c r="B277" s="294" t="s">
        <v>100</v>
      </c>
      <c r="C277" s="289"/>
      <c r="D277" s="289"/>
      <c r="E277" s="289"/>
      <c r="F277" s="289"/>
      <c r="G277" s="289"/>
      <c r="H277" s="289"/>
      <c r="I277" s="289"/>
      <c r="J277" s="290"/>
      <c r="K277" s="310" t="s">
        <v>11</v>
      </c>
      <c r="L277" s="286" t="s">
        <v>3</v>
      </c>
      <c r="M277" s="286" t="s">
        <v>4</v>
      </c>
      <c r="N277" s="284" t="s">
        <v>5</v>
      </c>
      <c r="O277" s="286" t="s">
        <v>6</v>
      </c>
      <c r="P277" s="287" t="s">
        <v>7</v>
      </c>
      <c r="Q277" s="287" t="s">
        <v>8</v>
      </c>
      <c r="R277" s="286" t="s">
        <v>101</v>
      </c>
    </row>
    <row r="278" spans="1:19" ht="15.75" customHeight="1">
      <c r="A278" s="285"/>
      <c r="B278" s="64" t="s">
        <v>102</v>
      </c>
      <c r="C278" s="64" t="s">
        <v>103</v>
      </c>
      <c r="D278" s="64" t="s">
        <v>104</v>
      </c>
      <c r="E278" s="64" t="s">
        <v>105</v>
      </c>
      <c r="F278" s="64" t="s">
        <v>106</v>
      </c>
      <c r="G278" s="64" t="s">
        <v>107</v>
      </c>
      <c r="H278" s="64" t="s">
        <v>108</v>
      </c>
      <c r="I278" s="64" t="s">
        <v>109</v>
      </c>
      <c r="J278" s="64" t="s">
        <v>110</v>
      </c>
      <c r="K278" s="311"/>
      <c r="L278" s="285"/>
      <c r="M278" s="285"/>
      <c r="N278" s="285"/>
      <c r="O278" s="285"/>
      <c r="P278" s="285"/>
      <c r="Q278" s="285"/>
      <c r="R278" s="285"/>
    </row>
    <row r="279" spans="1:19" ht="15.75" customHeight="1">
      <c r="A279" s="64">
        <v>2002</v>
      </c>
      <c r="B279" s="65">
        <v>26</v>
      </c>
      <c r="C279" s="87"/>
      <c r="D279" s="87"/>
      <c r="E279" s="87"/>
      <c r="F279" s="87"/>
      <c r="G279" s="87"/>
      <c r="H279" s="87"/>
      <c r="I279" s="87"/>
      <c r="J279" s="87"/>
      <c r="K279" s="88"/>
      <c r="L279" s="67"/>
      <c r="M279" s="49"/>
      <c r="N279" s="68"/>
      <c r="O279" s="107"/>
      <c r="P279" s="70">
        <f>B279</f>
        <v>26</v>
      </c>
      <c r="Q279" s="108"/>
      <c r="R279" s="107"/>
    </row>
    <row r="280" spans="1:19" ht="15.75" customHeight="1">
      <c r="A280" s="64">
        <v>2101</v>
      </c>
      <c r="B280" s="87"/>
      <c r="C280" s="87">
        <v>24</v>
      </c>
      <c r="D280" s="87"/>
      <c r="E280" s="87"/>
      <c r="F280" s="87"/>
      <c r="G280" s="87"/>
      <c r="H280" s="87"/>
      <c r="I280" s="87"/>
      <c r="J280" s="87"/>
      <c r="K280" s="88"/>
      <c r="L280" s="72"/>
      <c r="M280" s="3"/>
      <c r="N280" s="73"/>
      <c r="O280" s="127">
        <f>IF(C280=0,"",C280/B279)</f>
        <v>0.92307692307692313</v>
      </c>
      <c r="P280" s="75">
        <v>24</v>
      </c>
      <c r="Q280" s="128">
        <f t="shared" ref="Q280:Q287" si="24">IF(P280=0,"",P280/P279)</f>
        <v>0.92307692307692313</v>
      </c>
      <c r="R280" s="128">
        <f t="shared" ref="R280:R287" si="25">IF(P280=0,"",100%-Q280)</f>
        <v>7.6923076923076872E-2</v>
      </c>
    </row>
    <row r="281" spans="1:19" ht="15.75" customHeight="1">
      <c r="A281" s="64">
        <v>2102</v>
      </c>
      <c r="B281" s="87"/>
      <c r="C281" s="87"/>
      <c r="D281" s="87">
        <v>19</v>
      </c>
      <c r="E281" s="87"/>
      <c r="F281" s="87"/>
      <c r="G281" s="87"/>
      <c r="H281" s="87"/>
      <c r="I281" s="87"/>
      <c r="J281" s="87"/>
      <c r="K281" s="88"/>
      <c r="L281" s="72"/>
      <c r="M281" s="3"/>
      <c r="N281" s="73"/>
      <c r="O281" s="127">
        <f>IF(D281=0,"",D281/C280)</f>
        <v>0.79166666666666663</v>
      </c>
      <c r="P281" s="75">
        <v>22</v>
      </c>
      <c r="Q281" s="128">
        <f t="shared" si="24"/>
        <v>0.91666666666666663</v>
      </c>
      <c r="R281" s="128">
        <f t="shared" si="25"/>
        <v>8.333333333333337E-2</v>
      </c>
      <c r="S281" s="8">
        <f>P281/P279</f>
        <v>0.84615384615384615</v>
      </c>
    </row>
    <row r="282" spans="1:19" ht="15.75" customHeight="1">
      <c r="A282" s="64">
        <v>2201</v>
      </c>
      <c r="B282" s="87"/>
      <c r="C282" s="87"/>
      <c r="D282" s="87"/>
      <c r="E282" s="87">
        <v>18</v>
      </c>
      <c r="F282" s="87"/>
      <c r="G282" s="87"/>
      <c r="H282" s="87"/>
      <c r="I282" s="87"/>
      <c r="J282" s="87"/>
      <c r="K282" s="88"/>
      <c r="L282" s="72"/>
      <c r="M282" s="3"/>
      <c r="N282" s="73"/>
      <c r="O282" s="127">
        <f>IF(E282=0,"",E282/D281)</f>
        <v>0.94736842105263153</v>
      </c>
      <c r="P282" s="75">
        <v>20</v>
      </c>
      <c r="Q282" s="128">
        <f t="shared" si="24"/>
        <v>0.90909090909090906</v>
      </c>
      <c r="R282" s="128">
        <f t="shared" si="25"/>
        <v>9.0909090909090939E-2</v>
      </c>
    </row>
    <row r="283" spans="1:19" ht="15.75" customHeight="1">
      <c r="A283" s="64">
        <v>2202</v>
      </c>
      <c r="B283" s="87"/>
      <c r="C283" s="87"/>
      <c r="D283" s="87"/>
      <c r="E283" s="87"/>
      <c r="F283" s="87">
        <v>14</v>
      </c>
      <c r="G283" s="87"/>
      <c r="H283" s="87"/>
      <c r="I283" s="87"/>
      <c r="J283" s="87"/>
      <c r="K283" s="88"/>
      <c r="L283" s="72"/>
      <c r="M283" s="3"/>
      <c r="N283" s="73"/>
      <c r="O283" s="127">
        <f>IF(F283=0,"",F283/E282)</f>
        <v>0.77777777777777779</v>
      </c>
      <c r="P283" s="75">
        <v>20</v>
      </c>
      <c r="Q283" s="128">
        <f t="shared" si="24"/>
        <v>1</v>
      </c>
      <c r="R283" s="128">
        <f t="shared" si="25"/>
        <v>0</v>
      </c>
    </row>
    <row r="284" spans="1:19" ht="15.75" customHeight="1">
      <c r="A284" s="64">
        <v>2301</v>
      </c>
      <c r="B284" s="87"/>
      <c r="C284" s="87"/>
      <c r="D284" s="87"/>
      <c r="E284" s="87"/>
      <c r="F284" s="87"/>
      <c r="G284" s="87">
        <v>13</v>
      </c>
      <c r="H284" s="87"/>
      <c r="I284" s="87"/>
      <c r="J284" s="87"/>
      <c r="K284" s="88"/>
      <c r="L284" s="72"/>
      <c r="M284" s="3"/>
      <c r="N284" s="73"/>
      <c r="O284" s="127">
        <f>IF(G284=0,"",G284/F283)</f>
        <v>0.9285714285714286</v>
      </c>
      <c r="P284" s="75">
        <v>18</v>
      </c>
      <c r="Q284" s="128">
        <f t="shared" si="24"/>
        <v>0.9</v>
      </c>
      <c r="R284" s="128">
        <f t="shared" si="25"/>
        <v>9.9999999999999978E-2</v>
      </c>
    </row>
    <row r="285" spans="1:19" ht="15.75" customHeight="1">
      <c r="A285" s="64">
        <v>2302</v>
      </c>
      <c r="B285" s="87"/>
      <c r="C285" s="87"/>
      <c r="D285" s="87"/>
      <c r="E285" s="87"/>
      <c r="F285" s="87"/>
      <c r="G285" s="87"/>
      <c r="H285" s="87">
        <v>13</v>
      </c>
      <c r="I285" s="87"/>
      <c r="J285" s="87"/>
      <c r="K285" s="88"/>
      <c r="L285" s="72"/>
      <c r="M285" s="3"/>
      <c r="N285" s="73"/>
      <c r="O285" s="127">
        <f>IF(H285=0,"",H285/G284)</f>
        <v>1</v>
      </c>
      <c r="P285" s="75">
        <v>17</v>
      </c>
      <c r="Q285" s="128">
        <f t="shared" si="24"/>
        <v>0.94444444444444442</v>
      </c>
      <c r="R285" s="128">
        <f t="shared" si="25"/>
        <v>5.555555555555558E-2</v>
      </c>
    </row>
    <row r="286" spans="1:19" ht="15.75" customHeight="1">
      <c r="A286" s="64">
        <v>2401</v>
      </c>
      <c r="B286" s="87"/>
      <c r="C286" s="87"/>
      <c r="D286" s="87"/>
      <c r="E286" s="87"/>
      <c r="F286" s="87"/>
      <c r="G286" s="87"/>
      <c r="H286" s="87"/>
      <c r="I286" s="87">
        <v>13</v>
      </c>
      <c r="J286" s="87"/>
      <c r="K286" s="88"/>
      <c r="L286" s="72"/>
      <c r="M286" s="3"/>
      <c r="N286" s="73"/>
      <c r="O286" s="127">
        <f>IF(I286=0,"",I286/H285)</f>
        <v>1</v>
      </c>
      <c r="P286" s="75">
        <v>17</v>
      </c>
      <c r="Q286" s="128">
        <f t="shared" si="24"/>
        <v>1</v>
      </c>
      <c r="R286" s="128">
        <f t="shared" si="25"/>
        <v>0</v>
      </c>
    </row>
    <row r="287" spans="1:19" ht="15.75" customHeight="1">
      <c r="A287" s="64">
        <v>2402</v>
      </c>
      <c r="B287" s="87"/>
      <c r="C287" s="87"/>
      <c r="D287" s="87"/>
      <c r="E287" s="87"/>
      <c r="F287" s="87"/>
      <c r="G287" s="87"/>
      <c r="H287" s="87"/>
      <c r="I287" s="87"/>
      <c r="J287" s="87">
        <v>8</v>
      </c>
      <c r="K287" s="88">
        <v>6</v>
      </c>
      <c r="L287" s="72"/>
      <c r="M287" s="3"/>
      <c r="N287" s="73"/>
      <c r="O287" s="129">
        <f>IF(J287=0,"",J287/I286)</f>
        <v>0.61538461538461542</v>
      </c>
      <c r="P287" s="75">
        <v>17</v>
      </c>
      <c r="Q287" s="130">
        <f t="shared" si="24"/>
        <v>1</v>
      </c>
      <c r="R287" s="130">
        <f t="shared" si="25"/>
        <v>0</v>
      </c>
    </row>
    <row r="288" spans="1:19" ht="15.75" customHeight="1">
      <c r="A288" s="64">
        <v>2501</v>
      </c>
      <c r="B288" s="87"/>
      <c r="C288" s="87"/>
      <c r="D288" s="87"/>
      <c r="E288" s="87"/>
      <c r="F288" s="87"/>
      <c r="G288" s="87"/>
      <c r="H288" s="87"/>
      <c r="I288" s="87"/>
      <c r="J288" s="87"/>
      <c r="K288" s="88"/>
      <c r="L288" s="72"/>
      <c r="M288" s="3"/>
      <c r="N288" s="30"/>
      <c r="O288" s="80"/>
      <c r="P288" s="81"/>
      <c r="Q288" s="82"/>
      <c r="R288" s="83"/>
    </row>
    <row r="289" spans="1:19" ht="15.75" customHeight="1">
      <c r="A289" s="64">
        <v>2502</v>
      </c>
      <c r="B289" s="87"/>
      <c r="C289" s="87"/>
      <c r="D289" s="87"/>
      <c r="E289" s="87"/>
      <c r="F289" s="87"/>
      <c r="G289" s="87"/>
      <c r="H289" s="87"/>
      <c r="I289" s="87"/>
      <c r="J289" s="87"/>
      <c r="K289" s="88"/>
      <c r="L289" s="72"/>
      <c r="M289" s="3"/>
      <c r="N289" s="30"/>
      <c r="O289" s="84"/>
      <c r="P289" s="85"/>
      <c r="Q289" s="86"/>
      <c r="R289" s="84"/>
    </row>
    <row r="290" spans="1:19" ht="15.75" customHeight="1">
      <c r="A290" s="64">
        <v>2601</v>
      </c>
      <c r="B290" s="87"/>
      <c r="C290" s="87"/>
      <c r="D290" s="87"/>
      <c r="E290" s="87"/>
      <c r="F290" s="87"/>
      <c r="G290" s="87"/>
      <c r="H290" s="87"/>
      <c r="I290" s="87"/>
      <c r="J290" s="87"/>
      <c r="K290" s="88"/>
      <c r="L290" s="72"/>
      <c r="M290" s="3"/>
      <c r="N290" s="30"/>
      <c r="O290" s="84"/>
      <c r="P290" s="85"/>
      <c r="Q290" s="86"/>
      <c r="R290" s="84"/>
    </row>
    <row r="291" spans="1:19" ht="15.75" customHeight="1">
      <c r="A291" s="64">
        <v>2602</v>
      </c>
      <c r="B291" s="87"/>
      <c r="C291" s="87"/>
      <c r="D291" s="87"/>
      <c r="E291" s="87"/>
      <c r="F291" s="87"/>
      <c r="G291" s="87"/>
      <c r="H291" s="87"/>
      <c r="I291" s="87"/>
      <c r="J291" s="87"/>
      <c r="K291" s="88"/>
      <c r="L291" s="72"/>
      <c r="M291" s="3"/>
      <c r="N291" s="30"/>
      <c r="O291" s="3"/>
      <c r="P291" s="30"/>
      <c r="Q291" s="23"/>
      <c r="R291" s="84"/>
    </row>
    <row r="292" spans="1:19" ht="15.75" customHeight="1">
      <c r="A292" s="64">
        <v>2701</v>
      </c>
      <c r="B292" s="87"/>
      <c r="C292" s="87"/>
      <c r="D292" s="87"/>
      <c r="E292" s="87"/>
      <c r="F292" s="87"/>
      <c r="G292" s="87"/>
      <c r="H292" s="87"/>
      <c r="I292" s="87"/>
      <c r="J292" s="87"/>
      <c r="K292" s="88"/>
      <c r="L292" s="72"/>
      <c r="M292" s="3"/>
      <c r="N292" s="30"/>
      <c r="O292" s="89" t="s">
        <v>83</v>
      </c>
      <c r="P292" s="90"/>
      <c r="Q292" s="120">
        <f>IF(SUM(K285:K288)=0,"",SUM(K285:K288))</f>
        <v>6</v>
      </c>
      <c r="R292" s="92" t="s">
        <v>11</v>
      </c>
    </row>
    <row r="293" spans="1:19" ht="15.75" customHeight="1">
      <c r="A293" s="64">
        <v>2702</v>
      </c>
      <c r="B293" s="87"/>
      <c r="C293" s="87"/>
      <c r="D293" s="87"/>
      <c r="E293" s="87"/>
      <c r="F293" s="87"/>
      <c r="G293" s="87"/>
      <c r="H293" s="87"/>
      <c r="I293" s="87"/>
      <c r="J293" s="87"/>
      <c r="K293" s="88"/>
      <c r="L293" s="72"/>
      <c r="M293" s="3"/>
      <c r="N293" s="30"/>
      <c r="O293" s="93" t="s">
        <v>85</v>
      </c>
      <c r="P293" s="94" t="str">
        <f>IF(P292/B279=0,"",P292/B279)</f>
        <v/>
      </c>
      <c r="Q293" s="121" t="str">
        <f>IF(P292/Q292=0,"",P292/Q292)</f>
        <v/>
      </c>
      <c r="R293" s="96" t="s">
        <v>86</v>
      </c>
    </row>
    <row r="294" spans="1:19" ht="15.75" customHeight="1">
      <c r="A294" s="64">
        <v>2801</v>
      </c>
      <c r="B294" s="87"/>
      <c r="C294" s="87"/>
      <c r="D294" s="87"/>
      <c r="E294" s="87"/>
      <c r="F294" s="87"/>
      <c r="G294" s="87"/>
      <c r="H294" s="87"/>
      <c r="I294" s="87"/>
      <c r="J294" s="87"/>
      <c r="K294" s="88"/>
      <c r="L294" s="97"/>
      <c r="M294" s="98"/>
      <c r="N294" s="99"/>
      <c r="O294" s="98"/>
      <c r="P294" s="99"/>
      <c r="Q294" s="99"/>
      <c r="R294" s="122"/>
    </row>
    <row r="295" spans="1:19" ht="18" customHeight="1">
      <c r="A295" s="29"/>
      <c r="B295" s="30"/>
      <c r="C295" s="30"/>
      <c r="D295" s="288" t="s">
        <v>111</v>
      </c>
      <c r="E295" s="289"/>
      <c r="F295" s="289"/>
      <c r="G295" s="289"/>
      <c r="H295" s="289"/>
      <c r="I295" s="289"/>
      <c r="J295" s="290"/>
      <c r="K295" s="101">
        <f>SUM(K279:K291)</f>
        <v>6</v>
      </c>
      <c r="L295" s="102">
        <f>IF(K287=0,"",K287/B279)</f>
        <v>0.23076923076923078</v>
      </c>
      <c r="M295" s="102">
        <f>IF(K295=0,"",K295/B279)</f>
        <v>0.23076923076923078</v>
      </c>
      <c r="N295" s="102">
        <f>IF(K287=0,"",M295-L295)</f>
        <v>0</v>
      </c>
      <c r="O295" s="3"/>
      <c r="P295" s="30"/>
      <c r="Q295" s="23"/>
      <c r="R295" s="3"/>
    </row>
    <row r="296" spans="1:19" ht="12.75" customHeight="1">
      <c r="L296" s="3"/>
      <c r="M296" s="3"/>
      <c r="O296" s="3"/>
    </row>
    <row r="297" spans="1:19" ht="12.75" customHeight="1">
      <c r="L297" s="3"/>
      <c r="M297" s="3"/>
      <c r="O297" s="3"/>
    </row>
    <row r="298" spans="1:19" ht="34.5" customHeight="1">
      <c r="A298" s="2"/>
      <c r="B298" s="291" t="s">
        <v>99</v>
      </c>
      <c r="C298" s="292"/>
      <c r="D298" s="292"/>
      <c r="E298" s="292"/>
      <c r="F298" s="292"/>
      <c r="G298" s="292"/>
      <c r="H298" s="292"/>
      <c r="I298" s="292"/>
      <c r="J298" s="292"/>
      <c r="K298" s="60" t="s">
        <v>121</v>
      </c>
      <c r="L298" s="60"/>
      <c r="M298" s="60"/>
      <c r="N298" s="30"/>
      <c r="O298" s="3"/>
      <c r="P298" s="30"/>
      <c r="Q298" s="30"/>
      <c r="R298" s="30"/>
    </row>
    <row r="299" spans="1:19" ht="20.25">
      <c r="A299" s="293" t="s">
        <v>10</v>
      </c>
      <c r="B299" s="294" t="s">
        <v>100</v>
      </c>
      <c r="C299" s="289"/>
      <c r="D299" s="289"/>
      <c r="E299" s="289"/>
      <c r="F299" s="289"/>
      <c r="G299" s="289"/>
      <c r="H299" s="289"/>
      <c r="I299" s="289"/>
      <c r="J299" s="290"/>
      <c r="K299" s="310" t="s">
        <v>11</v>
      </c>
      <c r="L299" s="286" t="s">
        <v>3</v>
      </c>
      <c r="M299" s="286" t="s">
        <v>4</v>
      </c>
      <c r="N299" s="284" t="s">
        <v>5</v>
      </c>
      <c r="O299" s="286" t="s">
        <v>6</v>
      </c>
      <c r="P299" s="287" t="s">
        <v>7</v>
      </c>
      <c r="Q299" s="287" t="s">
        <v>8</v>
      </c>
      <c r="R299" s="286" t="s">
        <v>101</v>
      </c>
    </row>
    <row r="300" spans="1:19" ht="15.75">
      <c r="A300" s="285"/>
      <c r="B300" s="64" t="s">
        <v>102</v>
      </c>
      <c r="C300" s="64" t="s">
        <v>103</v>
      </c>
      <c r="D300" s="64" t="s">
        <v>104</v>
      </c>
      <c r="E300" s="64" t="s">
        <v>105</v>
      </c>
      <c r="F300" s="64" t="s">
        <v>106</v>
      </c>
      <c r="G300" s="64" t="s">
        <v>107</v>
      </c>
      <c r="H300" s="64" t="s">
        <v>108</v>
      </c>
      <c r="I300" s="64" t="s">
        <v>109</v>
      </c>
      <c r="J300" s="64" t="s">
        <v>110</v>
      </c>
      <c r="K300" s="311"/>
      <c r="L300" s="285"/>
      <c r="M300" s="285"/>
      <c r="N300" s="285"/>
      <c r="O300" s="285"/>
      <c r="P300" s="285"/>
      <c r="Q300" s="285"/>
      <c r="R300" s="285"/>
    </row>
    <row r="301" spans="1:19" ht="15.75">
      <c r="A301" s="64">
        <v>2101</v>
      </c>
      <c r="B301" s="65">
        <v>7</v>
      </c>
      <c r="C301" s="87"/>
      <c r="D301" s="87"/>
      <c r="E301" s="87"/>
      <c r="F301" s="87"/>
      <c r="G301" s="87"/>
      <c r="H301" s="87"/>
      <c r="I301" s="87"/>
      <c r="J301" s="87"/>
      <c r="K301" s="88"/>
      <c r="L301" s="67"/>
      <c r="M301" s="49"/>
      <c r="N301" s="68"/>
      <c r="O301" s="107"/>
      <c r="P301" s="70">
        <f>B301</f>
        <v>7</v>
      </c>
      <c r="Q301" s="108"/>
      <c r="R301" s="107"/>
    </row>
    <row r="302" spans="1:19" ht="15.75">
      <c r="A302" s="64">
        <v>2102</v>
      </c>
      <c r="B302" s="87"/>
      <c r="C302" s="87">
        <v>6</v>
      </c>
      <c r="D302" s="87"/>
      <c r="E302" s="87"/>
      <c r="F302" s="87"/>
      <c r="G302" s="87"/>
      <c r="H302" s="87"/>
      <c r="I302" s="87"/>
      <c r="J302" s="87"/>
      <c r="K302" s="88"/>
      <c r="L302" s="72"/>
      <c r="M302" s="3"/>
      <c r="N302" s="73"/>
      <c r="O302" s="127">
        <f>IF(C302=0,"",C302/B301)</f>
        <v>0.8571428571428571</v>
      </c>
      <c r="P302" s="75">
        <v>6</v>
      </c>
      <c r="Q302" s="128">
        <f t="shared" ref="Q302:Q309" si="26">IF(P302=0,"",P302/P301)</f>
        <v>0.8571428571428571</v>
      </c>
      <c r="R302" s="128">
        <f t="shared" ref="R302:R309" si="27">IF(P302=0,"",100%-Q302)</f>
        <v>0.1428571428571429</v>
      </c>
    </row>
    <row r="303" spans="1:19" ht="15.75">
      <c r="A303" s="64">
        <v>2201</v>
      </c>
      <c r="B303" s="87"/>
      <c r="C303" s="87"/>
      <c r="D303" s="87">
        <v>4</v>
      </c>
      <c r="E303" s="87"/>
      <c r="F303" s="87"/>
      <c r="G303" s="87"/>
      <c r="H303" s="87"/>
      <c r="I303" s="87"/>
      <c r="J303" s="87"/>
      <c r="K303" s="88"/>
      <c r="L303" s="72"/>
      <c r="M303" s="3"/>
      <c r="N303" s="73"/>
      <c r="O303" s="127">
        <f>IF(D303=0,"",D303/C302)</f>
        <v>0.66666666666666663</v>
      </c>
      <c r="P303" s="75">
        <v>4</v>
      </c>
      <c r="Q303" s="128">
        <f t="shared" si="26"/>
        <v>0.66666666666666663</v>
      </c>
      <c r="R303" s="128">
        <f t="shared" si="27"/>
        <v>0.33333333333333337</v>
      </c>
      <c r="S303" s="8">
        <f>P303/P301</f>
        <v>0.5714285714285714</v>
      </c>
    </row>
    <row r="304" spans="1:19" ht="15.75">
      <c r="A304" s="64">
        <v>2202</v>
      </c>
      <c r="B304" s="87"/>
      <c r="C304" s="87"/>
      <c r="D304" s="87"/>
      <c r="E304" s="87">
        <v>4</v>
      </c>
      <c r="F304" s="87"/>
      <c r="G304" s="87"/>
      <c r="H304" s="87"/>
      <c r="I304" s="87"/>
      <c r="J304" s="87"/>
      <c r="K304" s="88"/>
      <c r="L304" s="72"/>
      <c r="M304" s="3"/>
      <c r="N304" s="73"/>
      <c r="O304" s="127">
        <f>IF(E304=0,"",E304/D303)</f>
        <v>1</v>
      </c>
      <c r="P304" s="75">
        <v>4</v>
      </c>
      <c r="Q304" s="128">
        <f t="shared" si="26"/>
        <v>1</v>
      </c>
      <c r="R304" s="128">
        <f t="shared" si="27"/>
        <v>0</v>
      </c>
    </row>
    <row r="305" spans="1:22" ht="15.75">
      <c r="A305" s="64">
        <v>2301</v>
      </c>
      <c r="B305" s="87"/>
      <c r="C305" s="87"/>
      <c r="D305" s="87"/>
      <c r="E305" s="87"/>
      <c r="F305" s="87">
        <v>3</v>
      </c>
      <c r="G305" s="87"/>
      <c r="H305" s="87"/>
      <c r="I305" s="87"/>
      <c r="J305" s="87"/>
      <c r="K305" s="88"/>
      <c r="L305" s="72"/>
      <c r="M305" s="3"/>
      <c r="N305" s="73"/>
      <c r="O305" s="127">
        <f>IF(F305=0,"",F305/E304)</f>
        <v>0.75</v>
      </c>
      <c r="P305" s="75">
        <v>4</v>
      </c>
      <c r="Q305" s="128">
        <f t="shared" si="26"/>
        <v>1</v>
      </c>
      <c r="R305" s="128">
        <f t="shared" si="27"/>
        <v>0</v>
      </c>
    </row>
    <row r="306" spans="1:22" ht="15.75">
      <c r="A306" s="64">
        <v>2302</v>
      </c>
      <c r="B306" s="87"/>
      <c r="C306" s="87"/>
      <c r="D306" s="87"/>
      <c r="E306" s="87"/>
      <c r="F306" s="87"/>
      <c r="G306" s="87">
        <v>2</v>
      </c>
      <c r="H306" s="87"/>
      <c r="I306" s="87"/>
      <c r="J306" s="87"/>
      <c r="K306" s="88"/>
      <c r="L306" s="72"/>
      <c r="M306" s="3"/>
      <c r="N306" s="73"/>
      <c r="O306" s="127">
        <f>IF(G306=0,"",G306/F305)</f>
        <v>0.66666666666666663</v>
      </c>
      <c r="P306" s="75">
        <v>4</v>
      </c>
      <c r="Q306" s="128">
        <f t="shared" si="26"/>
        <v>1</v>
      </c>
      <c r="R306" s="128">
        <f t="shared" si="27"/>
        <v>0</v>
      </c>
    </row>
    <row r="307" spans="1:22" ht="15.75">
      <c r="A307" s="64">
        <v>2401</v>
      </c>
      <c r="B307" s="87"/>
      <c r="C307" s="87"/>
      <c r="D307" s="87"/>
      <c r="E307" s="87"/>
      <c r="F307" s="87"/>
      <c r="G307" s="87"/>
      <c r="H307" s="87">
        <v>2</v>
      </c>
      <c r="I307" s="87"/>
      <c r="J307" s="87"/>
      <c r="K307" s="88"/>
      <c r="L307" s="72"/>
      <c r="M307" s="3"/>
      <c r="N307" s="73"/>
      <c r="O307" s="127">
        <f>IF(H307=0,"",H307/G306)</f>
        <v>1</v>
      </c>
      <c r="P307" s="75">
        <v>4</v>
      </c>
      <c r="Q307" s="128">
        <f t="shared" si="26"/>
        <v>1</v>
      </c>
      <c r="R307" s="128">
        <f t="shared" si="27"/>
        <v>0</v>
      </c>
    </row>
    <row r="308" spans="1:22" ht="15.75">
      <c r="A308" s="64">
        <v>2402</v>
      </c>
      <c r="B308" s="87"/>
      <c r="C308" s="87"/>
      <c r="D308" s="87"/>
      <c r="E308" s="87"/>
      <c r="F308" s="87"/>
      <c r="G308" s="87"/>
      <c r="H308" s="87"/>
      <c r="I308" s="87">
        <v>2</v>
      </c>
      <c r="J308" s="87"/>
      <c r="K308" s="88"/>
      <c r="L308" s="72"/>
      <c r="M308" s="3"/>
      <c r="N308" s="73"/>
      <c r="O308" s="127">
        <f>IF(I308=0,"",I308/H307)</f>
        <v>1</v>
      </c>
      <c r="P308" s="75">
        <v>3</v>
      </c>
      <c r="Q308" s="128">
        <f t="shared" si="26"/>
        <v>0.75</v>
      </c>
      <c r="R308" s="128">
        <f t="shared" si="27"/>
        <v>0.25</v>
      </c>
    </row>
    <row r="309" spans="1:22" ht="15.75">
      <c r="A309" s="64">
        <v>2501</v>
      </c>
      <c r="B309" s="87"/>
      <c r="C309" s="87"/>
      <c r="D309" s="87"/>
      <c r="E309" s="87"/>
      <c r="F309" s="87"/>
      <c r="G309" s="87"/>
      <c r="H309" s="87"/>
      <c r="I309" s="87"/>
      <c r="J309" s="87"/>
      <c r="K309" s="88"/>
      <c r="L309" s="72"/>
      <c r="M309" s="3"/>
      <c r="N309" s="73"/>
      <c r="O309" s="129" t="str">
        <f>IF(J309=0,"",J309/I308)</f>
        <v/>
      </c>
      <c r="P309" s="75"/>
      <c r="Q309" s="130" t="str">
        <f t="shared" si="26"/>
        <v/>
      </c>
      <c r="R309" s="130" t="str">
        <f t="shared" si="27"/>
        <v/>
      </c>
    </row>
    <row r="310" spans="1:22" ht="15.75">
      <c r="A310" s="64">
        <v>2502</v>
      </c>
      <c r="B310" s="87"/>
      <c r="C310" s="87"/>
      <c r="D310" s="87"/>
      <c r="E310" s="87"/>
      <c r="F310" s="87"/>
      <c r="G310" s="87"/>
      <c r="H310" s="87"/>
      <c r="I310" s="87"/>
      <c r="J310" s="87"/>
      <c r="K310" s="88"/>
      <c r="L310" s="72"/>
      <c r="M310" s="3"/>
      <c r="N310" s="30"/>
      <c r="O310" s="80"/>
      <c r="P310" s="81"/>
      <c r="Q310" s="82"/>
      <c r="R310" s="83"/>
    </row>
    <row r="311" spans="1:22" ht="15.75">
      <c r="A311" s="64">
        <v>2601</v>
      </c>
      <c r="B311" s="87"/>
      <c r="C311" s="87"/>
      <c r="D311" s="87"/>
      <c r="E311" s="87"/>
      <c r="F311" s="87"/>
      <c r="G311" s="87"/>
      <c r="H311" s="87"/>
      <c r="I311" s="87"/>
      <c r="J311" s="87"/>
      <c r="K311" s="88"/>
      <c r="L311" s="72"/>
      <c r="M311" s="3"/>
      <c r="N311" s="30"/>
      <c r="O311" s="84"/>
      <c r="P311" s="85"/>
      <c r="Q311" s="86"/>
      <c r="R311" s="84"/>
    </row>
    <row r="312" spans="1:22" ht="15.75">
      <c r="A312" s="64">
        <v>2602</v>
      </c>
      <c r="B312" s="87"/>
      <c r="C312" s="87"/>
      <c r="D312" s="87"/>
      <c r="E312" s="87"/>
      <c r="F312" s="87"/>
      <c r="G312" s="87"/>
      <c r="H312" s="87"/>
      <c r="I312" s="87"/>
      <c r="J312" s="87"/>
      <c r="K312" s="88"/>
      <c r="L312" s="72"/>
      <c r="M312" s="3"/>
      <c r="N312" s="30"/>
      <c r="O312" s="84"/>
      <c r="P312" s="85"/>
      <c r="Q312" s="86"/>
      <c r="R312" s="84"/>
    </row>
    <row r="313" spans="1:22" ht="15.75">
      <c r="A313" s="64">
        <v>2701</v>
      </c>
      <c r="B313" s="87"/>
      <c r="C313" s="87"/>
      <c r="D313" s="87"/>
      <c r="E313" s="87"/>
      <c r="F313" s="87"/>
      <c r="G313" s="87"/>
      <c r="H313" s="87"/>
      <c r="I313" s="87"/>
      <c r="J313" s="87"/>
      <c r="K313" s="88"/>
      <c r="L313" s="72"/>
      <c r="M313" s="3"/>
      <c r="N313" s="30"/>
      <c r="O313" s="3"/>
      <c r="P313" s="30"/>
      <c r="Q313" s="23"/>
      <c r="R313" s="84"/>
    </row>
    <row r="314" spans="1:22" ht="15.75">
      <c r="A314" s="64">
        <v>2702</v>
      </c>
      <c r="B314" s="87"/>
      <c r="C314" s="87"/>
      <c r="D314" s="87"/>
      <c r="E314" s="87"/>
      <c r="F314" s="87"/>
      <c r="G314" s="87"/>
      <c r="H314" s="87"/>
      <c r="I314" s="87"/>
      <c r="J314" s="87"/>
      <c r="K314" s="88"/>
      <c r="L314" s="72"/>
      <c r="M314" s="3"/>
      <c r="N314" s="30"/>
      <c r="O314" s="89" t="s">
        <v>83</v>
      </c>
      <c r="P314" s="90"/>
      <c r="Q314" s="120" t="str">
        <f>IF(SUM(K307:K310)=0,"",SUM(K307:K310))</f>
        <v/>
      </c>
      <c r="R314" s="92" t="s">
        <v>11</v>
      </c>
    </row>
    <row r="315" spans="1:22" ht="15.75">
      <c r="A315" s="64">
        <v>2801</v>
      </c>
      <c r="B315" s="87"/>
      <c r="C315" s="87"/>
      <c r="D315" s="87"/>
      <c r="E315" s="87"/>
      <c r="F315" s="87"/>
      <c r="G315" s="87"/>
      <c r="H315" s="87"/>
      <c r="I315" s="87"/>
      <c r="J315" s="87"/>
      <c r="K315" s="88"/>
      <c r="L315" s="72"/>
      <c r="M315" s="3"/>
      <c r="N315" s="30"/>
      <c r="O315" s="93" t="s">
        <v>85</v>
      </c>
      <c r="P315" s="94" t="str">
        <f>IF(P314/B301=0,"",P314/B301)</f>
        <v/>
      </c>
      <c r="Q315" s="121" t="e">
        <f>IF(P314/Q314=0,"",P314/Q314)</f>
        <v>#VALUE!</v>
      </c>
      <c r="R315" s="96" t="s">
        <v>86</v>
      </c>
    </row>
    <row r="316" spans="1:22" ht="15.75">
      <c r="A316" s="64">
        <v>2802</v>
      </c>
      <c r="B316" s="87"/>
      <c r="C316" s="87"/>
      <c r="D316" s="87"/>
      <c r="E316" s="87"/>
      <c r="F316" s="87"/>
      <c r="G316" s="87"/>
      <c r="H316" s="87"/>
      <c r="I316" s="87"/>
      <c r="J316" s="87"/>
      <c r="K316" s="88"/>
      <c r="L316" s="97"/>
      <c r="M316" s="98"/>
      <c r="N316" s="99"/>
      <c r="O316" s="98"/>
      <c r="P316" s="99"/>
      <c r="Q316" s="99"/>
      <c r="R316" s="122"/>
    </row>
    <row r="317" spans="1:22" ht="18">
      <c r="A317" s="29"/>
      <c r="B317" s="30"/>
      <c r="C317" s="30"/>
      <c r="D317" s="288" t="s">
        <v>111</v>
      </c>
      <c r="E317" s="289"/>
      <c r="F317" s="289"/>
      <c r="G317" s="289"/>
      <c r="H317" s="289"/>
      <c r="I317" s="289"/>
      <c r="J317" s="290"/>
      <c r="K317" s="101">
        <f>SUM(K301:K313)</f>
        <v>0</v>
      </c>
      <c r="L317" s="102" t="str">
        <f>IF(K309=0,"",K309/B301)</f>
        <v/>
      </c>
      <c r="M317" s="102" t="str">
        <f>IF(K317=0,"",K317/B301)</f>
        <v/>
      </c>
      <c r="N317" s="102" t="str">
        <f>IF(K309=0,"",M317-L317)</f>
        <v/>
      </c>
      <c r="O317" s="3"/>
      <c r="P317" s="30"/>
      <c r="Q317" s="23"/>
      <c r="R317" s="3"/>
      <c r="V317" s="256">
        <f>AVERAGE(S303,S325)</f>
        <v>0.60052910052910047</v>
      </c>
    </row>
    <row r="318" spans="1:22" ht="12.75" customHeight="1">
      <c r="L318" s="3"/>
      <c r="M318" s="3"/>
      <c r="O318" s="3"/>
    </row>
    <row r="319" spans="1:22" ht="12.75" customHeight="1">
      <c r="L319" s="3"/>
      <c r="M319" s="3"/>
      <c r="O319" s="3"/>
    </row>
    <row r="320" spans="1:22" ht="26.25">
      <c r="A320" s="2"/>
      <c r="B320" s="291" t="s">
        <v>99</v>
      </c>
      <c r="C320" s="292"/>
      <c r="D320" s="292"/>
      <c r="E320" s="292"/>
      <c r="F320" s="292"/>
      <c r="G320" s="292"/>
      <c r="H320" s="292"/>
      <c r="I320" s="292"/>
      <c r="J320" s="292"/>
      <c r="K320" s="60" t="s">
        <v>122</v>
      </c>
      <c r="L320" s="60"/>
      <c r="M320" s="60"/>
      <c r="N320" s="30"/>
      <c r="O320" s="3"/>
      <c r="P320" s="30"/>
      <c r="Q320" s="30"/>
      <c r="R320" s="30"/>
      <c r="S320" s="131"/>
    </row>
    <row r="321" spans="1:19" ht="20.25">
      <c r="A321" s="293" t="s">
        <v>10</v>
      </c>
      <c r="B321" s="294" t="s">
        <v>100</v>
      </c>
      <c r="C321" s="289"/>
      <c r="D321" s="289"/>
      <c r="E321" s="289"/>
      <c r="F321" s="289"/>
      <c r="G321" s="289"/>
      <c r="H321" s="289"/>
      <c r="I321" s="289"/>
      <c r="J321" s="290"/>
      <c r="K321" s="310" t="s">
        <v>11</v>
      </c>
      <c r="L321" s="286" t="s">
        <v>3</v>
      </c>
      <c r="M321" s="286" t="s">
        <v>4</v>
      </c>
      <c r="N321" s="284" t="s">
        <v>5</v>
      </c>
      <c r="O321" s="286" t="s">
        <v>6</v>
      </c>
      <c r="P321" s="287" t="s">
        <v>7</v>
      </c>
      <c r="Q321" s="287" t="s">
        <v>8</v>
      </c>
      <c r="R321" s="286" t="s">
        <v>101</v>
      </c>
      <c r="S321" s="131"/>
    </row>
    <row r="322" spans="1:19" ht="15.75">
      <c r="A322" s="285"/>
      <c r="B322" s="64" t="s">
        <v>102</v>
      </c>
      <c r="C322" s="64" t="s">
        <v>103</v>
      </c>
      <c r="D322" s="64" t="s">
        <v>104</v>
      </c>
      <c r="E322" s="64" t="s">
        <v>105</v>
      </c>
      <c r="F322" s="64" t="s">
        <v>106</v>
      </c>
      <c r="G322" s="64" t="s">
        <v>107</v>
      </c>
      <c r="H322" s="64" t="s">
        <v>108</v>
      </c>
      <c r="I322" s="64" t="s">
        <v>109</v>
      </c>
      <c r="J322" s="64" t="s">
        <v>110</v>
      </c>
      <c r="K322" s="311"/>
      <c r="L322" s="285"/>
      <c r="M322" s="285"/>
      <c r="N322" s="285"/>
      <c r="O322" s="285"/>
      <c r="P322" s="285"/>
      <c r="Q322" s="285"/>
      <c r="R322" s="285"/>
      <c r="S322" s="131"/>
    </row>
    <row r="323" spans="1:19" ht="15.75">
      <c r="A323" s="64">
        <v>2102</v>
      </c>
      <c r="B323" s="65">
        <v>27</v>
      </c>
      <c r="C323" s="87"/>
      <c r="D323" s="87"/>
      <c r="E323" s="87"/>
      <c r="F323" s="87"/>
      <c r="G323" s="87"/>
      <c r="H323" s="87"/>
      <c r="I323" s="87"/>
      <c r="J323" s="87"/>
      <c r="K323" s="88"/>
      <c r="L323" s="67"/>
      <c r="M323" s="49"/>
      <c r="N323" s="68"/>
      <c r="O323" s="107"/>
      <c r="P323" s="70">
        <f>B323</f>
        <v>27</v>
      </c>
      <c r="Q323" s="108"/>
      <c r="R323" s="107"/>
      <c r="S323" s="131"/>
    </row>
    <row r="324" spans="1:19" ht="15.75">
      <c r="A324" s="64">
        <v>2201</v>
      </c>
      <c r="B324" s="87"/>
      <c r="C324" s="87">
        <v>18</v>
      </c>
      <c r="D324" s="87"/>
      <c r="E324" s="87"/>
      <c r="F324" s="87"/>
      <c r="G324" s="87"/>
      <c r="H324" s="87"/>
      <c r="I324" s="87"/>
      <c r="J324" s="87"/>
      <c r="K324" s="88"/>
      <c r="L324" s="72"/>
      <c r="M324" s="3"/>
      <c r="N324" s="73"/>
      <c r="O324" s="127">
        <f>IF(C324=0,"",C324/B323)</f>
        <v>0.66666666666666663</v>
      </c>
      <c r="P324" s="75">
        <v>19</v>
      </c>
      <c r="Q324" s="128">
        <f t="shared" ref="Q324:Q331" si="28">IF(P324=0,"",P324/P323)</f>
        <v>0.70370370370370372</v>
      </c>
      <c r="R324" s="128">
        <f t="shared" ref="R324:R331" si="29">IF(P324=0,"",100%-Q324)</f>
        <v>0.29629629629629628</v>
      </c>
      <c r="S324" s="131"/>
    </row>
    <row r="325" spans="1:19" ht="15.75">
      <c r="A325" s="64">
        <v>2202</v>
      </c>
      <c r="B325" s="87"/>
      <c r="C325" s="87"/>
      <c r="D325" s="87">
        <v>14</v>
      </c>
      <c r="E325" s="87"/>
      <c r="F325" s="87"/>
      <c r="G325" s="87"/>
      <c r="H325" s="87"/>
      <c r="I325" s="87"/>
      <c r="J325" s="87"/>
      <c r="K325" s="88"/>
      <c r="L325" s="72"/>
      <c r="M325" s="3"/>
      <c r="N325" s="73"/>
      <c r="O325" s="127">
        <f>IF(D325=0,"",D325/C324)</f>
        <v>0.77777777777777779</v>
      </c>
      <c r="P325" s="75">
        <v>17</v>
      </c>
      <c r="Q325" s="128">
        <f t="shared" si="28"/>
        <v>0.89473684210526316</v>
      </c>
      <c r="R325" s="128">
        <f t="shared" si="29"/>
        <v>0.10526315789473684</v>
      </c>
      <c r="S325" s="8">
        <f>P325/P323</f>
        <v>0.62962962962962965</v>
      </c>
    </row>
    <row r="326" spans="1:19" ht="15.75">
      <c r="A326" s="64">
        <v>2301</v>
      </c>
      <c r="B326" s="87"/>
      <c r="C326" s="87"/>
      <c r="D326" s="87"/>
      <c r="E326" s="87">
        <v>10</v>
      </c>
      <c r="F326" s="87"/>
      <c r="G326" s="87"/>
      <c r="H326" s="87"/>
      <c r="I326" s="87"/>
      <c r="J326" s="87"/>
      <c r="K326" s="88"/>
      <c r="L326" s="72"/>
      <c r="M326" s="3"/>
      <c r="N326" s="73"/>
      <c r="O326" s="127">
        <f>IF(E326=0,"",E326/D325)</f>
        <v>0.7142857142857143</v>
      </c>
      <c r="P326" s="75">
        <v>15</v>
      </c>
      <c r="Q326" s="128">
        <f t="shared" si="28"/>
        <v>0.88235294117647056</v>
      </c>
      <c r="R326" s="128">
        <f t="shared" si="29"/>
        <v>0.11764705882352944</v>
      </c>
      <c r="S326" s="131"/>
    </row>
    <row r="327" spans="1:19" ht="15.75">
      <c r="A327" s="64">
        <v>2302</v>
      </c>
      <c r="B327" s="87"/>
      <c r="C327" s="87"/>
      <c r="D327" s="87"/>
      <c r="E327" s="87"/>
      <c r="F327" s="87">
        <v>8</v>
      </c>
      <c r="G327" s="87"/>
      <c r="H327" s="87"/>
      <c r="I327" s="87"/>
      <c r="J327" s="87"/>
      <c r="K327" s="88"/>
      <c r="L327" s="72"/>
      <c r="M327" s="3"/>
      <c r="N327" s="73"/>
      <c r="O327" s="127">
        <f>IF(F327=0,"",F327/E326)</f>
        <v>0.8</v>
      </c>
      <c r="P327" s="75">
        <v>11</v>
      </c>
      <c r="Q327" s="128">
        <f t="shared" si="28"/>
        <v>0.73333333333333328</v>
      </c>
      <c r="R327" s="128">
        <f t="shared" si="29"/>
        <v>0.26666666666666672</v>
      </c>
      <c r="S327" s="131"/>
    </row>
    <row r="328" spans="1:19" ht="15.75">
      <c r="A328" s="64">
        <v>2401</v>
      </c>
      <c r="B328" s="87"/>
      <c r="C328" s="87"/>
      <c r="D328" s="87"/>
      <c r="E328" s="87"/>
      <c r="F328" s="87"/>
      <c r="G328" s="87">
        <v>8</v>
      </c>
      <c r="H328" s="87"/>
      <c r="I328" s="87"/>
      <c r="J328" s="87"/>
      <c r="K328" s="88"/>
      <c r="L328" s="72"/>
      <c r="M328" s="3"/>
      <c r="N328" s="73"/>
      <c r="O328" s="127">
        <f>IF(G328=0,"",G328/F327)</f>
        <v>1</v>
      </c>
      <c r="P328" s="75">
        <v>11</v>
      </c>
      <c r="Q328" s="128">
        <f t="shared" si="28"/>
        <v>1</v>
      </c>
      <c r="R328" s="128">
        <f t="shared" si="29"/>
        <v>0</v>
      </c>
      <c r="S328" s="131"/>
    </row>
    <row r="329" spans="1:19" ht="15.75">
      <c r="A329" s="64">
        <v>2402</v>
      </c>
      <c r="B329" s="87"/>
      <c r="C329" s="87"/>
      <c r="D329" s="87"/>
      <c r="E329" s="87"/>
      <c r="F329" s="87"/>
      <c r="G329" s="87"/>
      <c r="H329" s="87">
        <v>8</v>
      </c>
      <c r="I329" s="87"/>
      <c r="J329" s="87"/>
      <c r="K329" s="88"/>
      <c r="L329" s="72"/>
      <c r="M329" s="3"/>
      <c r="N329" s="73"/>
      <c r="O329" s="127">
        <f>IF(H329=0,"",H329/G328)</f>
        <v>1</v>
      </c>
      <c r="P329" s="75">
        <v>11</v>
      </c>
      <c r="Q329" s="128">
        <f t="shared" si="28"/>
        <v>1</v>
      </c>
      <c r="R329" s="128">
        <f t="shared" si="29"/>
        <v>0</v>
      </c>
      <c r="S329" s="131"/>
    </row>
    <row r="330" spans="1:19" ht="15.75">
      <c r="A330" s="64">
        <v>2501</v>
      </c>
      <c r="B330" s="87"/>
      <c r="C330" s="87"/>
      <c r="D330" s="87"/>
      <c r="E330" s="87"/>
      <c r="F330" s="87"/>
      <c r="G330" s="87"/>
      <c r="H330" s="87"/>
      <c r="I330" s="87"/>
      <c r="J330" s="87"/>
      <c r="K330" s="88"/>
      <c r="L330" s="72"/>
      <c r="M330" s="3"/>
      <c r="N330" s="73"/>
      <c r="O330" s="127" t="str">
        <f>IF(I330=0,"",I330/H329)</f>
        <v/>
      </c>
      <c r="P330" s="75"/>
      <c r="Q330" s="128" t="str">
        <f t="shared" si="28"/>
        <v/>
      </c>
      <c r="R330" s="128" t="str">
        <f t="shared" si="29"/>
        <v/>
      </c>
      <c r="S330" s="131"/>
    </row>
    <row r="331" spans="1:19" ht="15.75">
      <c r="A331" s="64">
        <v>2502</v>
      </c>
      <c r="B331" s="87"/>
      <c r="C331" s="87"/>
      <c r="D331" s="87"/>
      <c r="E331" s="87"/>
      <c r="F331" s="87"/>
      <c r="G331" s="87"/>
      <c r="H331" s="87"/>
      <c r="I331" s="87"/>
      <c r="J331" s="87"/>
      <c r="K331" s="88"/>
      <c r="L331" s="72"/>
      <c r="M331" s="3"/>
      <c r="N331" s="73"/>
      <c r="O331" s="129" t="str">
        <f>IF(J331=0,"",J331/I330)</f>
        <v/>
      </c>
      <c r="P331" s="75"/>
      <c r="Q331" s="130" t="str">
        <f t="shared" si="28"/>
        <v/>
      </c>
      <c r="R331" s="130" t="str">
        <f t="shared" si="29"/>
        <v/>
      </c>
      <c r="S331" s="131"/>
    </row>
    <row r="332" spans="1:19" ht="15.75">
      <c r="A332" s="64">
        <v>2601</v>
      </c>
      <c r="B332" s="87"/>
      <c r="C332" s="87"/>
      <c r="D332" s="87"/>
      <c r="E332" s="87"/>
      <c r="F332" s="87"/>
      <c r="G332" s="87"/>
      <c r="H332" s="87"/>
      <c r="I332" s="87"/>
      <c r="J332" s="87"/>
      <c r="K332" s="88"/>
      <c r="L332" s="72"/>
      <c r="M332" s="3"/>
      <c r="N332" s="30"/>
      <c r="O332" s="80"/>
      <c r="P332" s="81"/>
      <c r="Q332" s="82"/>
      <c r="R332" s="83"/>
      <c r="S332" s="131"/>
    </row>
    <row r="333" spans="1:19" ht="15.75">
      <c r="A333" s="64">
        <v>2602</v>
      </c>
      <c r="B333" s="87"/>
      <c r="C333" s="87"/>
      <c r="D333" s="87"/>
      <c r="E333" s="87"/>
      <c r="F333" s="87"/>
      <c r="G333" s="87"/>
      <c r="H333" s="87"/>
      <c r="I333" s="87"/>
      <c r="J333" s="87"/>
      <c r="K333" s="88"/>
      <c r="L333" s="72"/>
      <c r="M333" s="3"/>
      <c r="N333" s="30"/>
      <c r="O333" s="84"/>
      <c r="P333" s="85"/>
      <c r="Q333" s="86"/>
      <c r="R333" s="84"/>
      <c r="S333" s="131"/>
    </row>
    <row r="334" spans="1:19" ht="15.75">
      <c r="A334" s="64">
        <v>2701</v>
      </c>
      <c r="B334" s="87"/>
      <c r="C334" s="87"/>
      <c r="D334" s="87"/>
      <c r="E334" s="87"/>
      <c r="F334" s="87"/>
      <c r="G334" s="87"/>
      <c r="H334" s="87"/>
      <c r="I334" s="87"/>
      <c r="J334" s="87"/>
      <c r="K334" s="88"/>
      <c r="L334" s="72"/>
      <c r="M334" s="3"/>
      <c r="N334" s="30"/>
      <c r="O334" s="84"/>
      <c r="P334" s="85"/>
      <c r="Q334" s="86"/>
      <c r="R334" s="84"/>
      <c r="S334" s="131"/>
    </row>
    <row r="335" spans="1:19" ht="15.75">
      <c r="A335" s="64">
        <v>2702</v>
      </c>
      <c r="B335" s="87"/>
      <c r="C335" s="87"/>
      <c r="D335" s="87"/>
      <c r="E335" s="87"/>
      <c r="F335" s="87"/>
      <c r="G335" s="87"/>
      <c r="H335" s="87"/>
      <c r="I335" s="87"/>
      <c r="J335" s="87"/>
      <c r="K335" s="88"/>
      <c r="L335" s="72"/>
      <c r="M335" s="3"/>
      <c r="N335" s="30"/>
      <c r="O335" s="3"/>
      <c r="P335" s="30"/>
      <c r="Q335" s="23"/>
      <c r="R335" s="84"/>
      <c r="S335" s="131"/>
    </row>
    <row r="336" spans="1:19" ht="15.75">
      <c r="A336" s="64">
        <v>2801</v>
      </c>
      <c r="B336" s="87"/>
      <c r="C336" s="87"/>
      <c r="D336" s="87"/>
      <c r="E336" s="87"/>
      <c r="F336" s="87"/>
      <c r="G336" s="87"/>
      <c r="H336" s="87"/>
      <c r="I336" s="87"/>
      <c r="J336" s="87"/>
      <c r="K336" s="88"/>
      <c r="L336" s="72"/>
      <c r="M336" s="3"/>
      <c r="N336" s="30"/>
      <c r="O336" s="89" t="s">
        <v>83</v>
      </c>
      <c r="P336" s="90"/>
      <c r="Q336" s="120" t="str">
        <f>IF(SUM(K329:K332)=0,"",SUM(K329:K332))</f>
        <v/>
      </c>
      <c r="R336" s="92" t="s">
        <v>11</v>
      </c>
      <c r="S336" s="131"/>
    </row>
    <row r="337" spans="1:20" ht="15.75">
      <c r="A337" s="64">
        <v>2802</v>
      </c>
      <c r="B337" s="87"/>
      <c r="C337" s="87"/>
      <c r="D337" s="87"/>
      <c r="E337" s="87"/>
      <c r="F337" s="87"/>
      <c r="G337" s="87"/>
      <c r="H337" s="87"/>
      <c r="I337" s="87"/>
      <c r="J337" s="87"/>
      <c r="K337" s="88"/>
      <c r="L337" s="72"/>
      <c r="M337" s="3"/>
      <c r="N337" s="30"/>
      <c r="O337" s="93" t="s">
        <v>85</v>
      </c>
      <c r="P337" s="94" t="str">
        <f>IF(P336/B323=0,"",P336/B323)</f>
        <v/>
      </c>
      <c r="Q337" s="121" t="e">
        <f>IF(P336/Q336=0,"",P336/Q336)</f>
        <v>#VALUE!</v>
      </c>
      <c r="R337" s="96" t="s">
        <v>86</v>
      </c>
      <c r="S337" s="131"/>
    </row>
    <row r="338" spans="1:20" ht="15.75">
      <c r="A338" s="64">
        <v>2901</v>
      </c>
      <c r="B338" s="87"/>
      <c r="C338" s="87"/>
      <c r="D338" s="87"/>
      <c r="E338" s="87"/>
      <c r="F338" s="87"/>
      <c r="G338" s="87"/>
      <c r="H338" s="87"/>
      <c r="I338" s="87"/>
      <c r="J338" s="87"/>
      <c r="K338" s="88"/>
      <c r="L338" s="97"/>
      <c r="M338" s="98"/>
      <c r="N338" s="99"/>
      <c r="O338" s="98"/>
      <c r="P338" s="99"/>
      <c r="Q338" s="99"/>
      <c r="R338" s="122"/>
      <c r="S338" s="131"/>
    </row>
    <row r="339" spans="1:20" ht="18">
      <c r="A339" s="29"/>
      <c r="B339" s="30"/>
      <c r="C339" s="30"/>
      <c r="D339" s="288" t="s">
        <v>111</v>
      </c>
      <c r="E339" s="289"/>
      <c r="F339" s="289"/>
      <c r="G339" s="289"/>
      <c r="H339" s="289"/>
      <c r="I339" s="289"/>
      <c r="J339" s="290"/>
      <c r="K339" s="101">
        <f>SUM(K323:K335)</f>
        <v>0</v>
      </c>
      <c r="L339" s="102" t="str">
        <f>IF(K331=0,"",K331/B323)</f>
        <v/>
      </c>
      <c r="M339" s="102" t="str">
        <f>IF(K339=0,"",K339/B323)</f>
        <v/>
      </c>
      <c r="N339" s="102" t="str">
        <f>IF(K331=0,"",M339-L339)</f>
        <v/>
      </c>
      <c r="O339" s="3"/>
      <c r="P339" s="30"/>
      <c r="Q339" s="23"/>
      <c r="R339" s="3"/>
      <c r="S339" s="131"/>
    </row>
    <row r="340" spans="1:20" ht="12.75" customHeight="1">
      <c r="L340" s="3"/>
      <c r="M340" s="3"/>
      <c r="O340" s="3"/>
    </row>
    <row r="341" spans="1:20" ht="12.75" customHeight="1">
      <c r="L341" s="3"/>
      <c r="M341" s="3"/>
      <c r="O341" s="3"/>
    </row>
    <row r="342" spans="1:20" ht="26.25">
      <c r="A342" s="2"/>
      <c r="B342" s="291" t="s">
        <v>99</v>
      </c>
      <c r="C342" s="292"/>
      <c r="D342" s="292"/>
      <c r="E342" s="292"/>
      <c r="F342" s="292"/>
      <c r="G342" s="292"/>
      <c r="H342" s="292"/>
      <c r="I342" s="292"/>
      <c r="J342" s="292"/>
      <c r="K342" s="60" t="s">
        <v>123</v>
      </c>
      <c r="L342" s="60"/>
      <c r="M342" s="60"/>
      <c r="N342" s="30"/>
      <c r="O342" s="3"/>
      <c r="P342" s="30"/>
      <c r="Q342" s="30"/>
      <c r="R342" s="30"/>
      <c r="S342" s="131"/>
      <c r="T342" s="131"/>
    </row>
    <row r="343" spans="1:20" ht="20.25">
      <c r="A343" s="293" t="s">
        <v>10</v>
      </c>
      <c r="B343" s="294" t="s">
        <v>100</v>
      </c>
      <c r="C343" s="289"/>
      <c r="D343" s="289"/>
      <c r="E343" s="289"/>
      <c r="F343" s="289"/>
      <c r="G343" s="289"/>
      <c r="H343" s="289"/>
      <c r="I343" s="289"/>
      <c r="J343" s="290"/>
      <c r="K343" s="310" t="s">
        <v>11</v>
      </c>
      <c r="L343" s="286" t="s">
        <v>3</v>
      </c>
      <c r="M343" s="286" t="s">
        <v>4</v>
      </c>
      <c r="N343" s="284" t="s">
        <v>5</v>
      </c>
      <c r="O343" s="286" t="s">
        <v>6</v>
      </c>
      <c r="P343" s="287" t="s">
        <v>7</v>
      </c>
      <c r="Q343" s="287" t="s">
        <v>8</v>
      </c>
      <c r="R343" s="286" t="s">
        <v>101</v>
      </c>
      <c r="S343" s="131"/>
      <c r="T343" s="131"/>
    </row>
    <row r="344" spans="1:20" ht="15.75">
      <c r="A344" s="285"/>
      <c r="B344" s="64" t="s">
        <v>102</v>
      </c>
      <c r="C344" s="64" t="s">
        <v>103</v>
      </c>
      <c r="D344" s="64" t="s">
        <v>104</v>
      </c>
      <c r="E344" s="64" t="s">
        <v>105</v>
      </c>
      <c r="F344" s="64" t="s">
        <v>106</v>
      </c>
      <c r="G344" s="64" t="s">
        <v>107</v>
      </c>
      <c r="H344" s="64" t="s">
        <v>108</v>
      </c>
      <c r="I344" s="64" t="s">
        <v>109</v>
      </c>
      <c r="J344" s="64" t="s">
        <v>110</v>
      </c>
      <c r="K344" s="311"/>
      <c r="L344" s="285"/>
      <c r="M344" s="285"/>
      <c r="N344" s="285"/>
      <c r="O344" s="285"/>
      <c r="P344" s="285"/>
      <c r="Q344" s="285"/>
      <c r="R344" s="285"/>
      <c r="S344" s="131"/>
      <c r="T344" s="131"/>
    </row>
    <row r="345" spans="1:20" ht="15.75">
      <c r="A345" s="64">
        <v>2201</v>
      </c>
      <c r="B345" s="65">
        <v>6</v>
      </c>
      <c r="C345" s="87"/>
      <c r="D345" s="87"/>
      <c r="E345" s="87"/>
      <c r="F345" s="87"/>
      <c r="G345" s="87"/>
      <c r="H345" s="87"/>
      <c r="I345" s="87"/>
      <c r="J345" s="87"/>
      <c r="K345" s="88"/>
      <c r="L345" s="67"/>
      <c r="M345" s="49"/>
      <c r="N345" s="68"/>
      <c r="O345" s="107"/>
      <c r="P345" s="70">
        <f>B345</f>
        <v>6</v>
      </c>
      <c r="Q345" s="108"/>
      <c r="R345" s="107"/>
      <c r="S345" s="131"/>
      <c r="T345" s="131"/>
    </row>
    <row r="346" spans="1:20" ht="15.75">
      <c r="A346" s="64">
        <v>2202</v>
      </c>
      <c r="B346" s="87"/>
      <c r="C346" s="87">
        <v>6</v>
      </c>
      <c r="D346" s="87"/>
      <c r="E346" s="87"/>
      <c r="F346" s="87"/>
      <c r="G346" s="87"/>
      <c r="H346" s="87"/>
      <c r="I346" s="87"/>
      <c r="J346" s="87"/>
      <c r="K346" s="88"/>
      <c r="L346" s="72"/>
      <c r="M346" s="3"/>
      <c r="N346" s="73"/>
      <c r="O346" s="127">
        <f>IF(C346=0,"",C346/B345)</f>
        <v>1</v>
      </c>
      <c r="P346" s="75">
        <v>6</v>
      </c>
      <c r="Q346" s="128">
        <f t="shared" ref="Q346:Q353" si="30">IF(P346=0,"",P346/P345)</f>
        <v>1</v>
      </c>
      <c r="R346" s="128">
        <f t="shared" ref="R346:R353" si="31">IF(P346=0,"",100%-Q346)</f>
        <v>0</v>
      </c>
      <c r="S346" s="131"/>
      <c r="T346" s="131"/>
    </row>
    <row r="347" spans="1:20" ht="15.75">
      <c r="A347" s="64">
        <v>2301</v>
      </c>
      <c r="B347" s="87"/>
      <c r="C347" s="87"/>
      <c r="D347" s="87">
        <v>6</v>
      </c>
      <c r="E347" s="87"/>
      <c r="F347" s="87"/>
      <c r="G347" s="87"/>
      <c r="H347" s="87"/>
      <c r="I347" s="87"/>
      <c r="J347" s="87"/>
      <c r="K347" s="88"/>
      <c r="L347" s="72"/>
      <c r="M347" s="3"/>
      <c r="N347" s="73"/>
      <c r="O347" s="127">
        <f>IF(D347=0,"",D347/C346)</f>
        <v>1</v>
      </c>
      <c r="P347" s="75">
        <v>6</v>
      </c>
      <c r="Q347" s="128">
        <f t="shared" si="30"/>
        <v>1</v>
      </c>
      <c r="R347" s="128">
        <f t="shared" si="31"/>
        <v>0</v>
      </c>
      <c r="S347" s="8">
        <f>P347/P345</f>
        <v>1</v>
      </c>
      <c r="T347" s="131"/>
    </row>
    <row r="348" spans="1:20" ht="15.75">
      <c r="A348" s="64">
        <v>2302</v>
      </c>
      <c r="B348" s="87"/>
      <c r="C348" s="87"/>
      <c r="D348" s="87"/>
      <c r="E348" s="87">
        <v>4</v>
      </c>
      <c r="F348" s="87"/>
      <c r="G348" s="87"/>
      <c r="H348" s="87"/>
      <c r="I348" s="87"/>
      <c r="J348" s="87"/>
      <c r="K348" s="88"/>
      <c r="L348" s="72"/>
      <c r="M348" s="3"/>
      <c r="N348" s="73"/>
      <c r="O348" s="127">
        <f>IF(E348=0,"",E348/D347)</f>
        <v>0.66666666666666663</v>
      </c>
      <c r="P348" s="75">
        <v>5</v>
      </c>
      <c r="Q348" s="128">
        <f t="shared" si="30"/>
        <v>0.83333333333333337</v>
      </c>
      <c r="R348" s="128">
        <f t="shared" si="31"/>
        <v>0.16666666666666663</v>
      </c>
      <c r="S348" s="131"/>
      <c r="T348" s="131"/>
    </row>
    <row r="349" spans="1:20" ht="15.75">
      <c r="A349" s="64">
        <v>2401</v>
      </c>
      <c r="B349" s="87"/>
      <c r="C349" s="87"/>
      <c r="D349" s="87"/>
      <c r="E349" s="87"/>
      <c r="F349" s="87">
        <v>1</v>
      </c>
      <c r="G349" s="87"/>
      <c r="H349" s="87"/>
      <c r="I349" s="87"/>
      <c r="J349" s="87"/>
      <c r="K349" s="88"/>
      <c r="L349" s="72"/>
      <c r="M349" s="3"/>
      <c r="N349" s="73"/>
      <c r="O349" s="127">
        <f>IF(F349=0,"",F349/E348)</f>
        <v>0.25</v>
      </c>
      <c r="P349" s="75">
        <v>4</v>
      </c>
      <c r="Q349" s="128">
        <f t="shared" si="30"/>
        <v>0.8</v>
      </c>
      <c r="R349" s="128">
        <f t="shared" si="31"/>
        <v>0.19999999999999996</v>
      </c>
      <c r="S349" s="131"/>
      <c r="T349" s="131"/>
    </row>
    <row r="350" spans="1:20" ht="15.75">
      <c r="A350" s="64">
        <v>2402</v>
      </c>
      <c r="B350" s="87"/>
      <c r="C350" s="87"/>
      <c r="D350" s="87"/>
      <c r="E350" s="87"/>
      <c r="F350" s="87"/>
      <c r="G350" s="87">
        <v>1</v>
      </c>
      <c r="H350" s="87"/>
      <c r="I350" s="87"/>
      <c r="J350" s="87"/>
      <c r="K350" s="88"/>
      <c r="L350" s="72"/>
      <c r="M350" s="3"/>
      <c r="N350" s="73"/>
      <c r="O350" s="127">
        <f>IF(G350=0,"",G350/F349)</f>
        <v>1</v>
      </c>
      <c r="P350" s="75">
        <v>3</v>
      </c>
      <c r="Q350" s="128">
        <f t="shared" si="30"/>
        <v>0.75</v>
      </c>
      <c r="R350" s="128">
        <f t="shared" si="31"/>
        <v>0.25</v>
      </c>
      <c r="S350" s="131"/>
      <c r="T350" s="131"/>
    </row>
    <row r="351" spans="1:20" ht="15.75">
      <c r="A351" s="64">
        <v>2501</v>
      </c>
      <c r="B351" s="87"/>
      <c r="C351" s="87"/>
      <c r="D351" s="87"/>
      <c r="E351" s="87"/>
      <c r="F351" s="87"/>
      <c r="G351" s="87"/>
      <c r="H351" s="87"/>
      <c r="I351" s="87"/>
      <c r="J351" s="87"/>
      <c r="K351" s="88"/>
      <c r="L351" s="72"/>
      <c r="M351" s="3"/>
      <c r="N351" s="73"/>
      <c r="O351" s="127" t="str">
        <f>IF(H351=0,"",H351/G350)</f>
        <v/>
      </c>
      <c r="P351" s="75"/>
      <c r="Q351" s="128" t="str">
        <f t="shared" si="30"/>
        <v/>
      </c>
      <c r="R351" s="128" t="str">
        <f t="shared" si="31"/>
        <v/>
      </c>
      <c r="S351" s="131"/>
      <c r="T351" s="131"/>
    </row>
    <row r="352" spans="1:20" ht="15.75">
      <c r="A352" s="64">
        <v>2502</v>
      </c>
      <c r="B352" s="87"/>
      <c r="C352" s="87"/>
      <c r="D352" s="87"/>
      <c r="E352" s="87"/>
      <c r="F352" s="87"/>
      <c r="G352" s="87"/>
      <c r="H352" s="87"/>
      <c r="I352" s="87"/>
      <c r="J352" s="87"/>
      <c r="K352" s="88"/>
      <c r="L352" s="72"/>
      <c r="M352" s="3"/>
      <c r="N352" s="73"/>
      <c r="O352" s="127" t="str">
        <f>IF(I352=0,"",I352/H351)</f>
        <v/>
      </c>
      <c r="P352" s="75"/>
      <c r="Q352" s="128" t="str">
        <f t="shared" si="30"/>
        <v/>
      </c>
      <c r="R352" s="128" t="str">
        <f t="shared" si="31"/>
        <v/>
      </c>
      <c r="S352" s="131"/>
      <c r="T352" s="131"/>
    </row>
    <row r="353" spans="1:20" ht="15.75">
      <c r="A353" s="64">
        <v>2601</v>
      </c>
      <c r="B353" s="87"/>
      <c r="C353" s="87"/>
      <c r="D353" s="87"/>
      <c r="E353" s="87"/>
      <c r="F353" s="87"/>
      <c r="G353" s="87"/>
      <c r="H353" s="87"/>
      <c r="I353" s="87"/>
      <c r="J353" s="87"/>
      <c r="K353" s="88"/>
      <c r="L353" s="72"/>
      <c r="M353" s="3"/>
      <c r="N353" s="73"/>
      <c r="O353" s="129" t="str">
        <f>IF(J353=0,"",J353/I352)</f>
        <v/>
      </c>
      <c r="P353" s="75"/>
      <c r="Q353" s="130" t="str">
        <f t="shared" si="30"/>
        <v/>
      </c>
      <c r="R353" s="130" t="str">
        <f t="shared" si="31"/>
        <v/>
      </c>
      <c r="S353" s="131"/>
      <c r="T353" s="131"/>
    </row>
    <row r="354" spans="1:20" ht="15.75">
      <c r="A354" s="64">
        <v>2602</v>
      </c>
      <c r="B354" s="87"/>
      <c r="C354" s="87"/>
      <c r="D354" s="87"/>
      <c r="E354" s="87"/>
      <c r="F354" s="87"/>
      <c r="G354" s="87"/>
      <c r="H354" s="87"/>
      <c r="I354" s="87"/>
      <c r="J354" s="87"/>
      <c r="K354" s="88"/>
      <c r="L354" s="72"/>
      <c r="M354" s="3"/>
      <c r="N354" s="30"/>
      <c r="O354" s="80"/>
      <c r="P354" s="81"/>
      <c r="Q354" s="82"/>
      <c r="R354" s="83"/>
      <c r="S354" s="131"/>
      <c r="T354" s="131"/>
    </row>
    <row r="355" spans="1:20" ht="15.75">
      <c r="A355" s="64">
        <v>2701</v>
      </c>
      <c r="B355" s="87"/>
      <c r="C355" s="87"/>
      <c r="D355" s="87"/>
      <c r="E355" s="87"/>
      <c r="F355" s="87"/>
      <c r="G355" s="87"/>
      <c r="H355" s="87"/>
      <c r="I355" s="87"/>
      <c r="J355" s="87"/>
      <c r="K355" s="88"/>
      <c r="L355" s="72"/>
      <c r="M355" s="3"/>
      <c r="N355" s="30"/>
      <c r="O355" s="84"/>
      <c r="P355" s="85"/>
      <c r="Q355" s="86"/>
      <c r="R355" s="84"/>
      <c r="S355" s="131"/>
      <c r="T355" s="131"/>
    </row>
    <row r="356" spans="1:20" ht="15.75">
      <c r="A356" s="64">
        <v>2702</v>
      </c>
      <c r="B356" s="87"/>
      <c r="C356" s="87"/>
      <c r="D356" s="87"/>
      <c r="E356" s="87"/>
      <c r="F356" s="87"/>
      <c r="G356" s="87"/>
      <c r="H356" s="87"/>
      <c r="I356" s="87"/>
      <c r="J356" s="87"/>
      <c r="K356" s="88"/>
      <c r="L356" s="72"/>
      <c r="M356" s="3"/>
      <c r="N356" s="30"/>
      <c r="O356" s="84"/>
      <c r="P356" s="85"/>
      <c r="Q356" s="86"/>
      <c r="R356" s="84"/>
      <c r="S356" s="131"/>
      <c r="T356" s="131"/>
    </row>
    <row r="357" spans="1:20" ht="15.75">
      <c r="A357" s="64">
        <v>2801</v>
      </c>
      <c r="B357" s="87"/>
      <c r="C357" s="87"/>
      <c r="D357" s="87"/>
      <c r="E357" s="87"/>
      <c r="F357" s="87"/>
      <c r="G357" s="87"/>
      <c r="H357" s="87"/>
      <c r="I357" s="87"/>
      <c r="J357" s="87"/>
      <c r="K357" s="88"/>
      <c r="L357" s="72"/>
      <c r="M357" s="3"/>
      <c r="N357" s="30"/>
      <c r="O357" s="3"/>
      <c r="P357" s="30"/>
      <c r="Q357" s="23"/>
      <c r="R357" s="84"/>
      <c r="S357" s="131"/>
      <c r="T357" s="131"/>
    </row>
    <row r="358" spans="1:20" ht="15.75">
      <c r="A358" s="64">
        <v>2802</v>
      </c>
      <c r="B358" s="87"/>
      <c r="C358" s="87"/>
      <c r="D358" s="87"/>
      <c r="E358" s="87"/>
      <c r="F358" s="87"/>
      <c r="G358" s="87"/>
      <c r="H358" s="87"/>
      <c r="I358" s="87"/>
      <c r="J358" s="87"/>
      <c r="K358" s="88"/>
      <c r="L358" s="72"/>
      <c r="M358" s="3"/>
      <c r="N358" s="30"/>
      <c r="O358" s="89" t="s">
        <v>83</v>
      </c>
      <c r="P358" s="90"/>
      <c r="Q358" s="120" t="str">
        <f>IF(SUM(K351:K354)=0,"",SUM(K351:K354))</f>
        <v/>
      </c>
      <c r="R358" s="92" t="s">
        <v>11</v>
      </c>
      <c r="S358" s="131"/>
      <c r="T358" s="131"/>
    </row>
    <row r="359" spans="1:20" ht="15.75">
      <c r="A359" s="64">
        <v>2901</v>
      </c>
      <c r="B359" s="87"/>
      <c r="C359" s="87"/>
      <c r="D359" s="87"/>
      <c r="E359" s="87"/>
      <c r="F359" s="87"/>
      <c r="G359" s="87"/>
      <c r="H359" s="87"/>
      <c r="I359" s="87"/>
      <c r="J359" s="87"/>
      <c r="K359" s="88"/>
      <c r="L359" s="72"/>
      <c r="M359" s="3"/>
      <c r="N359" s="30"/>
      <c r="O359" s="93" t="s">
        <v>85</v>
      </c>
      <c r="P359" s="94" t="str">
        <f>IF(P358/B345=0,"",P358/B345)</f>
        <v/>
      </c>
      <c r="Q359" s="121" t="e">
        <f>IF(P358/Q358=0,"",P358/Q358)</f>
        <v>#VALUE!</v>
      </c>
      <c r="R359" s="96" t="s">
        <v>86</v>
      </c>
      <c r="S359" s="131"/>
      <c r="T359" s="131"/>
    </row>
    <row r="360" spans="1:20" ht="15.75">
      <c r="A360" s="64">
        <v>2902</v>
      </c>
      <c r="B360" s="87"/>
      <c r="C360" s="87"/>
      <c r="D360" s="87"/>
      <c r="E360" s="87"/>
      <c r="F360" s="87"/>
      <c r="G360" s="87"/>
      <c r="H360" s="87"/>
      <c r="I360" s="87"/>
      <c r="J360" s="87"/>
      <c r="K360" s="88"/>
      <c r="L360" s="97"/>
      <c r="M360" s="98"/>
      <c r="N360" s="99"/>
      <c r="O360" s="98"/>
      <c r="P360" s="99"/>
      <c r="Q360" s="99"/>
      <c r="R360" s="122"/>
      <c r="S360" s="131"/>
      <c r="T360" s="131"/>
    </row>
    <row r="361" spans="1:20" ht="18">
      <c r="A361" s="29"/>
      <c r="B361" s="30"/>
      <c r="C361" s="30"/>
      <c r="D361" s="288" t="s">
        <v>111</v>
      </c>
      <c r="E361" s="289"/>
      <c r="F361" s="289"/>
      <c r="G361" s="289"/>
      <c r="H361" s="289"/>
      <c r="I361" s="289"/>
      <c r="J361" s="290"/>
      <c r="K361" s="101">
        <f>SUM(K345:K357)</f>
        <v>0</v>
      </c>
      <c r="L361" s="102" t="str">
        <f>IF(K353=0,"",K353/B345)</f>
        <v/>
      </c>
      <c r="M361" s="102" t="str">
        <f>IF(K361=0,"",K361/B345)</f>
        <v/>
      </c>
      <c r="N361" s="102" t="str">
        <f>IF(K353=0,"",M361-L361)</f>
        <v/>
      </c>
      <c r="O361" s="3"/>
      <c r="P361" s="30"/>
      <c r="Q361" s="23"/>
      <c r="R361" s="3"/>
      <c r="S361" s="131"/>
      <c r="T361" s="131"/>
    </row>
    <row r="362" spans="1:20" ht="12.75" customHeight="1">
      <c r="L362" s="3"/>
      <c r="M362" s="3"/>
      <c r="O362" s="3"/>
    </row>
    <row r="363" spans="1:20" ht="12.75" customHeight="1">
      <c r="L363" s="3"/>
      <c r="M363" s="3"/>
      <c r="O363" s="3"/>
    </row>
    <row r="364" spans="1:20" ht="33" customHeight="1">
      <c r="A364" s="2"/>
      <c r="B364" s="291" t="s">
        <v>99</v>
      </c>
      <c r="C364" s="292"/>
      <c r="D364" s="292"/>
      <c r="E364" s="292"/>
      <c r="F364" s="292"/>
      <c r="G364" s="292"/>
      <c r="H364" s="292"/>
      <c r="I364" s="292"/>
      <c r="J364" s="292"/>
      <c r="K364" s="60" t="s">
        <v>124</v>
      </c>
      <c r="L364" s="60"/>
      <c r="M364" s="60"/>
      <c r="N364" s="30"/>
      <c r="O364" s="3"/>
      <c r="P364" s="30"/>
      <c r="Q364" s="30"/>
      <c r="R364" s="30"/>
      <c r="S364" s="131"/>
    </row>
    <row r="365" spans="1:20" ht="19.5" customHeight="1">
      <c r="A365" s="293" t="s">
        <v>10</v>
      </c>
      <c r="B365" s="294" t="s">
        <v>100</v>
      </c>
      <c r="C365" s="289"/>
      <c r="D365" s="289"/>
      <c r="E365" s="289"/>
      <c r="F365" s="289"/>
      <c r="G365" s="289"/>
      <c r="H365" s="289"/>
      <c r="I365" s="289"/>
      <c r="J365" s="290"/>
      <c r="K365" s="310" t="s">
        <v>11</v>
      </c>
      <c r="L365" s="286" t="s">
        <v>3</v>
      </c>
      <c r="M365" s="286" t="s">
        <v>4</v>
      </c>
      <c r="N365" s="284" t="s">
        <v>5</v>
      </c>
      <c r="O365" s="286" t="s">
        <v>6</v>
      </c>
      <c r="P365" s="287" t="s">
        <v>7</v>
      </c>
      <c r="Q365" s="287" t="s">
        <v>8</v>
      </c>
      <c r="R365" s="286" t="s">
        <v>101</v>
      </c>
      <c r="S365" s="131"/>
    </row>
    <row r="366" spans="1:20" ht="15.75">
      <c r="A366" s="285"/>
      <c r="B366" s="64" t="s">
        <v>102</v>
      </c>
      <c r="C366" s="64" t="s">
        <v>103</v>
      </c>
      <c r="D366" s="64" t="s">
        <v>104</v>
      </c>
      <c r="E366" s="64" t="s">
        <v>105</v>
      </c>
      <c r="F366" s="64" t="s">
        <v>106</v>
      </c>
      <c r="G366" s="64" t="s">
        <v>107</v>
      </c>
      <c r="H366" s="64" t="s">
        <v>108</v>
      </c>
      <c r="I366" s="64" t="s">
        <v>109</v>
      </c>
      <c r="J366" s="64" t="s">
        <v>110</v>
      </c>
      <c r="K366" s="311"/>
      <c r="L366" s="285"/>
      <c r="M366" s="285"/>
      <c r="N366" s="285"/>
      <c r="O366" s="285"/>
      <c r="P366" s="285"/>
      <c r="Q366" s="285"/>
      <c r="R366" s="285"/>
      <c r="S366" s="131"/>
    </row>
    <row r="367" spans="1:20" ht="15.75">
      <c r="A367" s="64">
        <v>2202</v>
      </c>
      <c r="B367" s="65">
        <v>31</v>
      </c>
      <c r="C367" s="87"/>
      <c r="D367" s="87"/>
      <c r="E367" s="87"/>
      <c r="F367" s="87"/>
      <c r="G367" s="87"/>
      <c r="H367" s="87"/>
      <c r="I367" s="87"/>
      <c r="J367" s="87"/>
      <c r="K367" s="88"/>
      <c r="L367" s="67"/>
      <c r="M367" s="49"/>
      <c r="N367" s="68"/>
      <c r="O367" s="107"/>
      <c r="P367" s="70">
        <f>B367</f>
        <v>31</v>
      </c>
      <c r="Q367" s="108"/>
      <c r="R367" s="107"/>
      <c r="S367" s="131"/>
    </row>
    <row r="368" spans="1:20" ht="15.75">
      <c r="A368" s="64">
        <v>2301</v>
      </c>
      <c r="B368" s="87"/>
      <c r="C368" s="87">
        <v>22</v>
      </c>
      <c r="D368" s="87"/>
      <c r="E368" s="87"/>
      <c r="F368" s="87"/>
      <c r="G368" s="87"/>
      <c r="H368" s="87"/>
      <c r="I368" s="87"/>
      <c r="J368" s="87"/>
      <c r="K368" s="88"/>
      <c r="L368" s="72"/>
      <c r="M368" s="3"/>
      <c r="N368" s="73"/>
      <c r="O368" s="127">
        <f>IF(C368=0,"",C368/B367)</f>
        <v>0.70967741935483875</v>
      </c>
      <c r="P368" s="75">
        <v>22</v>
      </c>
      <c r="Q368" s="128">
        <f t="shared" ref="Q368:Q375" si="32">IF(P368=0,"",P368/P367)</f>
        <v>0.70967741935483875</v>
      </c>
      <c r="R368" s="128">
        <f t="shared" ref="R368:R375" si="33">IF(P368=0,"",100%-Q368)</f>
        <v>0.29032258064516125</v>
      </c>
      <c r="S368" s="131"/>
    </row>
    <row r="369" spans="1:19" ht="15.75">
      <c r="A369" s="64">
        <v>2302</v>
      </c>
      <c r="B369" s="87"/>
      <c r="C369" s="87"/>
      <c r="D369" s="87">
        <v>15</v>
      </c>
      <c r="E369" s="87"/>
      <c r="F369" s="87"/>
      <c r="G369" s="87"/>
      <c r="H369" s="87"/>
      <c r="I369" s="87"/>
      <c r="J369" s="87"/>
      <c r="K369" s="88"/>
      <c r="L369" s="72"/>
      <c r="M369" s="3"/>
      <c r="N369" s="73"/>
      <c r="O369" s="127">
        <f>IF(D369=0,"",D369/C368)</f>
        <v>0.68181818181818177</v>
      </c>
      <c r="P369" s="75">
        <v>18</v>
      </c>
      <c r="Q369" s="128">
        <f t="shared" si="32"/>
        <v>0.81818181818181823</v>
      </c>
      <c r="R369" s="128">
        <f t="shared" si="33"/>
        <v>0.18181818181818177</v>
      </c>
      <c r="S369" s="8">
        <f>P369/P367</f>
        <v>0.58064516129032262</v>
      </c>
    </row>
    <row r="370" spans="1:19" ht="15.75">
      <c r="A370" s="64">
        <v>2401</v>
      </c>
      <c r="B370" s="87"/>
      <c r="C370" s="87"/>
      <c r="D370" s="87"/>
      <c r="E370" s="87">
        <v>12</v>
      </c>
      <c r="F370" s="87"/>
      <c r="G370" s="87"/>
      <c r="H370" s="87"/>
      <c r="I370" s="87"/>
      <c r="J370" s="87"/>
      <c r="K370" s="88"/>
      <c r="L370" s="72"/>
      <c r="M370" s="3"/>
      <c r="N370" s="73"/>
      <c r="O370" s="127">
        <f>IF(E370=0,"",E370/D369)</f>
        <v>0.8</v>
      </c>
      <c r="P370" s="75">
        <v>15</v>
      </c>
      <c r="Q370" s="128">
        <f t="shared" si="32"/>
        <v>0.83333333333333337</v>
      </c>
      <c r="R370" s="128">
        <f t="shared" si="33"/>
        <v>0.16666666666666663</v>
      </c>
      <c r="S370" s="131"/>
    </row>
    <row r="371" spans="1:19" ht="15.75">
      <c r="A371" s="64">
        <v>2402</v>
      </c>
      <c r="B371" s="87"/>
      <c r="C371" s="87"/>
      <c r="D371" s="87"/>
      <c r="E371" s="87"/>
      <c r="F371" s="87">
        <v>12</v>
      </c>
      <c r="G371" s="87"/>
      <c r="H371" s="87"/>
      <c r="I371" s="87"/>
      <c r="J371" s="87"/>
      <c r="K371" s="88"/>
      <c r="L371" s="72"/>
      <c r="M371" s="3"/>
      <c r="N371" s="73"/>
      <c r="O371" s="127">
        <f>IF(F371=0,"",F371/E370)</f>
        <v>1</v>
      </c>
      <c r="P371" s="75">
        <v>14</v>
      </c>
      <c r="Q371" s="128">
        <f t="shared" si="32"/>
        <v>0.93333333333333335</v>
      </c>
      <c r="R371" s="128">
        <f t="shared" si="33"/>
        <v>6.6666666666666652E-2</v>
      </c>
      <c r="S371" s="131"/>
    </row>
    <row r="372" spans="1:19" ht="15.75">
      <c r="A372" s="64">
        <v>2501</v>
      </c>
      <c r="B372" s="87"/>
      <c r="C372" s="87"/>
      <c r="D372" s="87"/>
      <c r="E372" s="87"/>
      <c r="F372" s="87"/>
      <c r="G372" s="87"/>
      <c r="H372" s="87"/>
      <c r="I372" s="87"/>
      <c r="J372" s="87"/>
      <c r="K372" s="88"/>
      <c r="L372" s="72"/>
      <c r="M372" s="3"/>
      <c r="N372" s="73"/>
      <c r="O372" s="127" t="str">
        <f>IF(G372=0,"",G372/F371)</f>
        <v/>
      </c>
      <c r="P372" s="75"/>
      <c r="Q372" s="128" t="str">
        <f t="shared" si="32"/>
        <v/>
      </c>
      <c r="R372" s="128" t="str">
        <f t="shared" si="33"/>
        <v/>
      </c>
      <c r="S372" s="131"/>
    </row>
    <row r="373" spans="1:19" ht="15.75">
      <c r="A373" s="64">
        <v>2502</v>
      </c>
      <c r="B373" s="87"/>
      <c r="C373" s="87"/>
      <c r="D373" s="87"/>
      <c r="E373" s="87"/>
      <c r="F373" s="87"/>
      <c r="G373" s="87"/>
      <c r="H373" s="87"/>
      <c r="I373" s="87"/>
      <c r="J373" s="87"/>
      <c r="K373" s="88"/>
      <c r="L373" s="72"/>
      <c r="M373" s="3"/>
      <c r="N373" s="73"/>
      <c r="O373" s="127" t="str">
        <f>IF(H373=0,"",H373/G372)</f>
        <v/>
      </c>
      <c r="P373" s="75"/>
      <c r="Q373" s="128" t="str">
        <f t="shared" si="32"/>
        <v/>
      </c>
      <c r="R373" s="128" t="str">
        <f t="shared" si="33"/>
        <v/>
      </c>
      <c r="S373" s="131"/>
    </row>
    <row r="374" spans="1:19" ht="15.75">
      <c r="A374" s="64">
        <v>2601</v>
      </c>
      <c r="B374" s="87"/>
      <c r="C374" s="87"/>
      <c r="D374" s="87"/>
      <c r="E374" s="87"/>
      <c r="F374" s="87"/>
      <c r="G374" s="87"/>
      <c r="H374" s="87"/>
      <c r="I374" s="87"/>
      <c r="J374" s="87"/>
      <c r="K374" s="88"/>
      <c r="L374" s="72"/>
      <c r="M374" s="3"/>
      <c r="N374" s="73"/>
      <c r="O374" s="127" t="str">
        <f>IF(I374=0,"",I374/H373)</f>
        <v/>
      </c>
      <c r="P374" s="75"/>
      <c r="Q374" s="128" t="str">
        <f t="shared" si="32"/>
        <v/>
      </c>
      <c r="R374" s="128" t="str">
        <f t="shared" si="33"/>
        <v/>
      </c>
      <c r="S374" s="131"/>
    </row>
    <row r="375" spans="1:19" ht="15.75">
      <c r="A375" s="64">
        <v>2602</v>
      </c>
      <c r="B375" s="87"/>
      <c r="C375" s="87"/>
      <c r="D375" s="87"/>
      <c r="E375" s="87"/>
      <c r="F375" s="87"/>
      <c r="G375" s="87"/>
      <c r="H375" s="87"/>
      <c r="I375" s="87"/>
      <c r="J375" s="87"/>
      <c r="K375" s="88"/>
      <c r="L375" s="72"/>
      <c r="M375" s="3"/>
      <c r="N375" s="73"/>
      <c r="O375" s="129" t="str">
        <f>IF(J375=0,"",J375/I374)</f>
        <v/>
      </c>
      <c r="P375" s="75"/>
      <c r="Q375" s="130" t="str">
        <f t="shared" si="32"/>
        <v/>
      </c>
      <c r="R375" s="130" t="str">
        <f t="shared" si="33"/>
        <v/>
      </c>
      <c r="S375" s="131"/>
    </row>
    <row r="376" spans="1:19" ht="15.75">
      <c r="A376" s="64">
        <v>2701</v>
      </c>
      <c r="B376" s="87"/>
      <c r="C376" s="87"/>
      <c r="D376" s="87"/>
      <c r="E376" s="87"/>
      <c r="F376" s="87"/>
      <c r="G376" s="87"/>
      <c r="H376" s="87"/>
      <c r="I376" s="87"/>
      <c r="J376" s="87"/>
      <c r="K376" s="88"/>
      <c r="L376" s="72"/>
      <c r="M376" s="3"/>
      <c r="N376" s="30"/>
      <c r="O376" s="80"/>
      <c r="P376" s="81"/>
      <c r="Q376" s="82"/>
      <c r="R376" s="83"/>
      <c r="S376" s="131"/>
    </row>
    <row r="377" spans="1:19" ht="15.75">
      <c r="A377" s="64">
        <v>2702</v>
      </c>
      <c r="B377" s="87"/>
      <c r="C377" s="87"/>
      <c r="D377" s="87"/>
      <c r="E377" s="87"/>
      <c r="F377" s="87"/>
      <c r="G377" s="87"/>
      <c r="H377" s="87"/>
      <c r="I377" s="87"/>
      <c r="J377" s="87"/>
      <c r="K377" s="88"/>
      <c r="L377" s="72"/>
      <c r="M377" s="3"/>
      <c r="N377" s="30"/>
      <c r="O377" s="84"/>
      <c r="P377" s="85"/>
      <c r="Q377" s="86"/>
      <c r="R377" s="84"/>
      <c r="S377" s="131"/>
    </row>
    <row r="378" spans="1:19" ht="15.75">
      <c r="A378" s="64">
        <v>2801</v>
      </c>
      <c r="B378" s="87"/>
      <c r="C378" s="87"/>
      <c r="D378" s="87"/>
      <c r="E378" s="87"/>
      <c r="F378" s="87"/>
      <c r="G378" s="87"/>
      <c r="H378" s="87"/>
      <c r="I378" s="87"/>
      <c r="J378" s="87"/>
      <c r="K378" s="88"/>
      <c r="L378" s="72"/>
      <c r="M378" s="3"/>
      <c r="N378" s="30"/>
      <c r="O378" s="84"/>
      <c r="P378" s="85"/>
      <c r="Q378" s="86"/>
      <c r="R378" s="84"/>
      <c r="S378" s="131"/>
    </row>
    <row r="379" spans="1:19" ht="15.75">
      <c r="A379" s="64">
        <v>2802</v>
      </c>
      <c r="B379" s="87"/>
      <c r="C379" s="87"/>
      <c r="D379" s="87"/>
      <c r="E379" s="87"/>
      <c r="F379" s="87"/>
      <c r="G379" s="87"/>
      <c r="H379" s="87"/>
      <c r="I379" s="87"/>
      <c r="J379" s="87"/>
      <c r="K379" s="88"/>
      <c r="L379" s="72"/>
      <c r="M379" s="3"/>
      <c r="N379" s="30"/>
      <c r="O379" s="3"/>
      <c r="P379" s="30"/>
      <c r="Q379" s="23"/>
      <c r="R379" s="84"/>
      <c r="S379" s="131"/>
    </row>
    <row r="380" spans="1:19" ht="15.75">
      <c r="A380" s="64">
        <v>2901</v>
      </c>
      <c r="B380" s="87"/>
      <c r="C380" s="87"/>
      <c r="D380" s="87"/>
      <c r="E380" s="87"/>
      <c r="F380" s="87"/>
      <c r="G380" s="87"/>
      <c r="H380" s="87"/>
      <c r="I380" s="87"/>
      <c r="J380" s="87"/>
      <c r="K380" s="88"/>
      <c r="L380" s="72"/>
      <c r="M380" s="3"/>
      <c r="N380" s="30"/>
      <c r="O380" s="89" t="s">
        <v>83</v>
      </c>
      <c r="P380" s="90"/>
      <c r="Q380" s="120" t="str">
        <f>IF(SUM(K373:K376)=0,"",SUM(K373:K376))</f>
        <v/>
      </c>
      <c r="R380" s="92" t="s">
        <v>11</v>
      </c>
      <c r="S380" s="131"/>
    </row>
    <row r="381" spans="1:19" ht="15.75">
      <c r="A381" s="64">
        <v>2902</v>
      </c>
      <c r="B381" s="87"/>
      <c r="C381" s="87"/>
      <c r="D381" s="87"/>
      <c r="E381" s="87"/>
      <c r="F381" s="87"/>
      <c r="G381" s="87"/>
      <c r="H381" s="87"/>
      <c r="I381" s="87"/>
      <c r="J381" s="87"/>
      <c r="K381" s="88"/>
      <c r="L381" s="72"/>
      <c r="M381" s="3"/>
      <c r="N381" s="30"/>
      <c r="O381" s="93" t="s">
        <v>85</v>
      </c>
      <c r="P381" s="94" t="str">
        <f>IF(P380/B367=0,"",P380/B367)</f>
        <v/>
      </c>
      <c r="Q381" s="121" t="e">
        <f>IF(P380/Q380=0,"",P380/Q380)</f>
        <v>#VALUE!</v>
      </c>
      <c r="R381" s="96" t="s">
        <v>86</v>
      </c>
      <c r="S381" s="131"/>
    </row>
    <row r="382" spans="1:19" ht="12.75">
      <c r="B382" s="87"/>
      <c r="C382" s="87"/>
      <c r="D382" s="87"/>
      <c r="E382" s="87"/>
      <c r="F382" s="87"/>
      <c r="G382" s="87"/>
      <c r="H382" s="87"/>
      <c r="I382" s="87"/>
      <c r="J382" s="87"/>
      <c r="K382" s="88"/>
      <c r="L382" s="97"/>
      <c r="M382" s="98"/>
      <c r="N382" s="99"/>
      <c r="O382" s="98"/>
      <c r="P382" s="99"/>
      <c r="Q382" s="99"/>
      <c r="R382" s="122"/>
      <c r="S382" s="131"/>
    </row>
    <row r="383" spans="1:19" ht="18">
      <c r="A383" s="29"/>
      <c r="B383" s="30"/>
      <c r="C383" s="30"/>
      <c r="D383" s="288" t="s">
        <v>111</v>
      </c>
      <c r="E383" s="289"/>
      <c r="F383" s="289"/>
      <c r="G383" s="289"/>
      <c r="H383" s="289"/>
      <c r="I383" s="289"/>
      <c r="J383" s="290"/>
      <c r="K383" s="101">
        <f>SUM(K367:K379)</f>
        <v>0</v>
      </c>
      <c r="L383" s="102" t="str">
        <f>IF(K375=0,"",K375/B367)</f>
        <v/>
      </c>
      <c r="M383" s="102" t="str">
        <f>IF(K383=0,"",K383/B367)</f>
        <v/>
      </c>
      <c r="N383" s="102" t="str">
        <f>IF(K375=0,"",M383-L383)</f>
        <v/>
      </c>
      <c r="O383" s="3"/>
      <c r="P383" s="30"/>
      <c r="Q383" s="23"/>
      <c r="R383" s="3"/>
      <c r="S383" s="131"/>
    </row>
    <row r="384" spans="1:19" ht="12.75" customHeight="1">
      <c r="L384" s="3"/>
      <c r="M384" s="3"/>
      <c r="O384" s="3"/>
    </row>
    <row r="385" spans="1:19" ht="12.75" customHeight="1">
      <c r="L385" s="3"/>
      <c r="M385" s="3"/>
      <c r="O385" s="3"/>
    </row>
    <row r="386" spans="1:19" ht="26.25">
      <c r="A386" s="2"/>
      <c r="B386" s="291" t="s">
        <v>99</v>
      </c>
      <c r="C386" s="292"/>
      <c r="D386" s="292"/>
      <c r="E386" s="292"/>
      <c r="F386" s="292"/>
      <c r="G386" s="292"/>
      <c r="H386" s="292"/>
      <c r="I386" s="292"/>
      <c r="J386" s="292"/>
      <c r="K386" s="60" t="s">
        <v>144</v>
      </c>
      <c r="L386" s="60"/>
      <c r="M386" s="60"/>
      <c r="N386" s="30"/>
      <c r="O386" s="3"/>
      <c r="P386" s="30"/>
      <c r="Q386" s="30"/>
      <c r="R386" s="30"/>
      <c r="S386" s="131"/>
    </row>
    <row r="387" spans="1:19" ht="12.75" customHeight="1">
      <c r="A387" s="293" t="s">
        <v>10</v>
      </c>
      <c r="B387" s="294" t="s">
        <v>100</v>
      </c>
      <c r="C387" s="289"/>
      <c r="D387" s="289"/>
      <c r="E387" s="289"/>
      <c r="F387" s="289"/>
      <c r="G387" s="289"/>
      <c r="H387" s="289"/>
      <c r="I387" s="289"/>
      <c r="J387" s="290"/>
      <c r="K387" s="310" t="s">
        <v>11</v>
      </c>
      <c r="L387" s="286" t="s">
        <v>3</v>
      </c>
      <c r="M387" s="286" t="s">
        <v>4</v>
      </c>
      <c r="N387" s="284" t="s">
        <v>5</v>
      </c>
      <c r="O387" s="286" t="s">
        <v>6</v>
      </c>
      <c r="P387" s="287" t="s">
        <v>7</v>
      </c>
      <c r="Q387" s="287" t="s">
        <v>8</v>
      </c>
      <c r="R387" s="286" t="s">
        <v>101</v>
      </c>
      <c r="S387" s="131"/>
    </row>
    <row r="388" spans="1:19" ht="12.75" customHeight="1">
      <c r="A388" s="285"/>
      <c r="B388" s="64" t="s">
        <v>102</v>
      </c>
      <c r="C388" s="64" t="s">
        <v>103</v>
      </c>
      <c r="D388" s="64" t="s">
        <v>104</v>
      </c>
      <c r="E388" s="64" t="s">
        <v>105</v>
      </c>
      <c r="F388" s="64" t="s">
        <v>106</v>
      </c>
      <c r="G388" s="64" t="s">
        <v>107</v>
      </c>
      <c r="H388" s="64" t="s">
        <v>108</v>
      </c>
      <c r="I388" s="64" t="s">
        <v>109</v>
      </c>
      <c r="J388" s="64" t="s">
        <v>110</v>
      </c>
      <c r="K388" s="311"/>
      <c r="L388" s="285"/>
      <c r="M388" s="285"/>
      <c r="N388" s="285"/>
      <c r="O388" s="285"/>
      <c r="P388" s="285"/>
      <c r="Q388" s="285"/>
      <c r="R388" s="285"/>
      <c r="S388" s="131"/>
    </row>
    <row r="389" spans="1:19" ht="12.75" customHeight="1">
      <c r="A389" s="64">
        <v>2302</v>
      </c>
      <c r="B389" s="181">
        <v>18</v>
      </c>
      <c r="C389" s="87"/>
      <c r="D389" s="87"/>
      <c r="E389" s="87"/>
      <c r="F389" s="87"/>
      <c r="G389" s="87"/>
      <c r="H389" s="87"/>
      <c r="I389" s="87"/>
      <c r="J389" s="87"/>
      <c r="K389" s="126"/>
      <c r="L389" s="67"/>
      <c r="M389" s="49"/>
      <c r="N389" s="68"/>
      <c r="O389" s="107"/>
      <c r="P389" s="70">
        <f>B389</f>
        <v>18</v>
      </c>
      <c r="Q389" s="108"/>
      <c r="R389" s="107"/>
      <c r="S389" s="131"/>
    </row>
    <row r="390" spans="1:19" ht="12.75" customHeight="1">
      <c r="A390" s="64">
        <v>2401</v>
      </c>
      <c r="B390" s="87"/>
      <c r="C390" s="87">
        <v>11</v>
      </c>
      <c r="D390" s="87"/>
      <c r="E390" s="87"/>
      <c r="F390" s="87"/>
      <c r="G390" s="87"/>
      <c r="H390" s="87"/>
      <c r="I390" s="87"/>
      <c r="J390" s="87"/>
      <c r="K390" s="126"/>
      <c r="L390" s="72"/>
      <c r="M390" s="3"/>
      <c r="N390" s="73"/>
      <c r="O390" s="127">
        <f>IF(C390=0,"",C390/B389)</f>
        <v>0.61111111111111116</v>
      </c>
      <c r="P390" s="75">
        <v>11</v>
      </c>
      <c r="Q390" s="128">
        <f t="shared" ref="Q390:Q397" si="34">IF(P390=0,"",P390/P389)</f>
        <v>0.61111111111111116</v>
      </c>
      <c r="R390" s="128">
        <f t="shared" ref="R390:R397" si="35">IF(P390=0,"",100%-Q390)</f>
        <v>0.38888888888888884</v>
      </c>
      <c r="S390" s="131"/>
    </row>
    <row r="391" spans="1:19" ht="12.75" customHeight="1">
      <c r="A391" s="64">
        <v>2402</v>
      </c>
      <c r="B391" s="87"/>
      <c r="C391" s="87"/>
      <c r="D391" s="87">
        <v>9</v>
      </c>
      <c r="E391" s="87"/>
      <c r="F391" s="87"/>
      <c r="G391" s="87"/>
      <c r="H391" s="87"/>
      <c r="I391" s="87"/>
      <c r="J391" s="87"/>
      <c r="K391" s="126"/>
      <c r="L391" s="72"/>
      <c r="M391" s="3"/>
      <c r="N391" s="73"/>
      <c r="O391" s="127">
        <f>IF(D391=0,"",D391/C390)</f>
        <v>0.81818181818181823</v>
      </c>
      <c r="P391" s="75">
        <v>10</v>
      </c>
      <c r="Q391" s="128">
        <f t="shared" si="34"/>
        <v>0.90909090909090906</v>
      </c>
      <c r="R391" s="128">
        <f t="shared" si="35"/>
        <v>9.0909090909090939E-2</v>
      </c>
      <c r="S391" s="8">
        <f>P391/P389</f>
        <v>0.55555555555555558</v>
      </c>
    </row>
    <row r="392" spans="1:19" ht="12.75" customHeight="1">
      <c r="A392" s="64">
        <v>2501</v>
      </c>
      <c r="B392" s="87"/>
      <c r="C392" s="87"/>
      <c r="D392" s="87"/>
      <c r="E392" s="87"/>
      <c r="F392" s="87"/>
      <c r="G392" s="87"/>
      <c r="H392" s="87"/>
      <c r="I392" s="87"/>
      <c r="J392" s="87"/>
      <c r="K392" s="126"/>
      <c r="L392" s="72"/>
      <c r="M392" s="3"/>
      <c r="N392" s="73"/>
      <c r="O392" s="127" t="str">
        <f>IF(E392=0,"",E392/D391)</f>
        <v/>
      </c>
      <c r="P392" s="75"/>
      <c r="Q392" s="128" t="str">
        <f t="shared" si="34"/>
        <v/>
      </c>
      <c r="R392" s="128" t="str">
        <f t="shared" si="35"/>
        <v/>
      </c>
      <c r="S392" s="131"/>
    </row>
    <row r="393" spans="1:19" ht="12.75" customHeight="1">
      <c r="A393" s="64">
        <v>2502</v>
      </c>
      <c r="B393" s="87"/>
      <c r="C393" s="87"/>
      <c r="D393" s="87"/>
      <c r="E393" s="87"/>
      <c r="F393" s="87"/>
      <c r="G393" s="87"/>
      <c r="H393" s="87"/>
      <c r="I393" s="87"/>
      <c r="J393" s="87"/>
      <c r="K393" s="126"/>
      <c r="L393" s="72"/>
      <c r="M393" s="3"/>
      <c r="N393" s="73"/>
      <c r="O393" s="127" t="str">
        <f>IF(F393=0,"",F393/E392)</f>
        <v/>
      </c>
      <c r="P393" s="75"/>
      <c r="Q393" s="128" t="str">
        <f t="shared" si="34"/>
        <v/>
      </c>
      <c r="R393" s="128" t="str">
        <f t="shared" si="35"/>
        <v/>
      </c>
      <c r="S393" s="131"/>
    </row>
    <row r="394" spans="1:19" ht="12.75" customHeight="1">
      <c r="A394" s="64">
        <v>2601</v>
      </c>
      <c r="B394" s="87"/>
      <c r="C394" s="87"/>
      <c r="D394" s="87"/>
      <c r="E394" s="87"/>
      <c r="F394" s="87"/>
      <c r="G394" s="87"/>
      <c r="H394" s="87"/>
      <c r="I394" s="87"/>
      <c r="J394" s="87"/>
      <c r="K394" s="126"/>
      <c r="L394" s="72"/>
      <c r="M394" s="3"/>
      <c r="N394" s="73"/>
      <c r="O394" s="127" t="str">
        <f>IF(G394=0,"",G394/F393)</f>
        <v/>
      </c>
      <c r="P394" s="75"/>
      <c r="Q394" s="128" t="str">
        <f t="shared" si="34"/>
        <v/>
      </c>
      <c r="R394" s="128" t="str">
        <f t="shared" si="35"/>
        <v/>
      </c>
      <c r="S394" s="131"/>
    </row>
    <row r="395" spans="1:19" ht="12.75" customHeight="1">
      <c r="A395" s="64">
        <v>2602</v>
      </c>
      <c r="B395" s="87"/>
      <c r="C395" s="87"/>
      <c r="D395" s="87"/>
      <c r="E395" s="87"/>
      <c r="F395" s="87"/>
      <c r="G395" s="87"/>
      <c r="H395" s="87"/>
      <c r="I395" s="87"/>
      <c r="J395" s="87"/>
      <c r="K395" s="126"/>
      <c r="L395" s="72"/>
      <c r="M395" s="3"/>
      <c r="N395" s="73"/>
      <c r="O395" s="127" t="str">
        <f>IF(H395=0,"",H395/G394)</f>
        <v/>
      </c>
      <c r="P395" s="75"/>
      <c r="Q395" s="128" t="str">
        <f t="shared" si="34"/>
        <v/>
      </c>
      <c r="R395" s="128" t="str">
        <f t="shared" si="35"/>
        <v/>
      </c>
      <c r="S395" s="131"/>
    </row>
    <row r="396" spans="1:19" ht="12.75" customHeight="1">
      <c r="A396" s="64">
        <v>2701</v>
      </c>
      <c r="B396" s="87"/>
      <c r="C396" s="87"/>
      <c r="D396" s="87"/>
      <c r="E396" s="87"/>
      <c r="F396" s="87"/>
      <c r="G396" s="87"/>
      <c r="H396" s="87"/>
      <c r="I396" s="87"/>
      <c r="J396" s="87"/>
      <c r="K396" s="126"/>
      <c r="L396" s="72"/>
      <c r="M396" s="3"/>
      <c r="N396" s="73"/>
      <c r="O396" s="127" t="str">
        <f>IF(I396=0,"",I396/H395)</f>
        <v/>
      </c>
      <c r="P396" s="75"/>
      <c r="Q396" s="128" t="str">
        <f t="shared" si="34"/>
        <v/>
      </c>
      <c r="R396" s="128" t="str">
        <f t="shared" si="35"/>
        <v/>
      </c>
      <c r="S396" s="131"/>
    </row>
    <row r="397" spans="1:19" ht="12.75" customHeight="1">
      <c r="A397" s="64">
        <v>2702</v>
      </c>
      <c r="B397" s="87"/>
      <c r="C397" s="87"/>
      <c r="D397" s="87"/>
      <c r="E397" s="87"/>
      <c r="F397" s="87"/>
      <c r="G397" s="87"/>
      <c r="H397" s="87"/>
      <c r="I397" s="87"/>
      <c r="J397" s="87"/>
      <c r="K397" s="126"/>
      <c r="L397" s="72"/>
      <c r="M397" s="3"/>
      <c r="N397" s="73"/>
      <c r="O397" s="129" t="str">
        <f>IF(J397=0,"",J397/I396)</f>
        <v/>
      </c>
      <c r="P397" s="75"/>
      <c r="Q397" s="130" t="str">
        <f t="shared" si="34"/>
        <v/>
      </c>
      <c r="R397" s="130" t="str">
        <f t="shared" si="35"/>
        <v/>
      </c>
      <c r="S397" s="131"/>
    </row>
    <row r="398" spans="1:19" ht="12.75" customHeight="1">
      <c r="A398" s="64">
        <v>2801</v>
      </c>
      <c r="B398" s="87"/>
      <c r="C398" s="87"/>
      <c r="D398" s="87"/>
      <c r="E398" s="87"/>
      <c r="F398" s="87"/>
      <c r="G398" s="87"/>
      <c r="H398" s="87"/>
      <c r="I398" s="87"/>
      <c r="J398" s="87"/>
      <c r="K398" s="126"/>
      <c r="L398" s="72"/>
      <c r="M398" s="3"/>
      <c r="N398" s="30"/>
      <c r="O398" s="80"/>
      <c r="P398" s="81"/>
      <c r="Q398" s="82"/>
      <c r="R398" s="83"/>
      <c r="S398" s="131"/>
    </row>
    <row r="399" spans="1:19" ht="12.75" customHeight="1">
      <c r="A399" s="64">
        <v>2802</v>
      </c>
      <c r="B399" s="87"/>
      <c r="C399" s="87"/>
      <c r="D399" s="87"/>
      <c r="E399" s="87"/>
      <c r="F399" s="87"/>
      <c r="G399" s="87"/>
      <c r="H399" s="87"/>
      <c r="I399" s="87"/>
      <c r="J399" s="87"/>
      <c r="K399" s="126"/>
      <c r="L399" s="72"/>
      <c r="M399" s="3"/>
      <c r="N399" s="30"/>
      <c r="O399" s="84"/>
      <c r="P399" s="241"/>
      <c r="Q399" s="86"/>
      <c r="R399" s="84"/>
      <c r="S399" s="131"/>
    </row>
    <row r="400" spans="1:19" ht="12.75" customHeight="1">
      <c r="A400" s="64">
        <v>2901</v>
      </c>
      <c r="B400" s="87"/>
      <c r="C400" s="87"/>
      <c r="D400" s="87"/>
      <c r="E400" s="87"/>
      <c r="F400" s="87"/>
      <c r="G400" s="87"/>
      <c r="H400" s="87"/>
      <c r="I400" s="87"/>
      <c r="J400" s="87"/>
      <c r="K400" s="126"/>
      <c r="L400" s="72"/>
      <c r="M400" s="3"/>
      <c r="N400" s="30"/>
      <c r="O400" s="84"/>
      <c r="P400" s="241"/>
      <c r="Q400" s="86"/>
      <c r="R400" s="84"/>
      <c r="S400" s="131"/>
    </row>
    <row r="401" spans="1:19" ht="12.75" customHeight="1">
      <c r="A401" s="64">
        <v>2902</v>
      </c>
      <c r="B401" s="87"/>
      <c r="C401" s="87"/>
      <c r="D401" s="87"/>
      <c r="E401" s="87"/>
      <c r="F401" s="87"/>
      <c r="G401" s="87"/>
      <c r="H401" s="87"/>
      <c r="I401" s="87"/>
      <c r="J401" s="87"/>
      <c r="K401" s="126"/>
      <c r="L401" s="72"/>
      <c r="M401" s="3"/>
      <c r="N401" s="30"/>
      <c r="O401" s="3"/>
      <c r="P401" s="30"/>
      <c r="Q401" s="23"/>
      <c r="R401" s="84"/>
      <c r="S401" s="131"/>
    </row>
    <row r="402" spans="1:19" ht="12.75" customHeight="1">
      <c r="A402" s="64">
        <v>3001</v>
      </c>
      <c r="B402" s="87"/>
      <c r="C402" s="87"/>
      <c r="D402" s="87"/>
      <c r="E402" s="87"/>
      <c r="F402" s="87"/>
      <c r="G402" s="87"/>
      <c r="H402" s="87"/>
      <c r="I402" s="87"/>
      <c r="J402" s="87"/>
      <c r="K402" s="126"/>
      <c r="L402" s="72"/>
      <c r="M402" s="3"/>
      <c r="N402" s="30"/>
      <c r="O402" s="89" t="s">
        <v>83</v>
      </c>
      <c r="P402" s="90"/>
      <c r="Q402" s="120" t="str">
        <f>IF(SUM(K395:K398)=0,"",SUM(K395:K398))</f>
        <v/>
      </c>
      <c r="R402" s="92" t="s">
        <v>11</v>
      </c>
      <c r="S402" s="131"/>
    </row>
    <row r="403" spans="1:19" ht="12.75" customHeight="1">
      <c r="A403" s="64">
        <v>3002</v>
      </c>
      <c r="B403" s="87"/>
      <c r="C403" s="87"/>
      <c r="D403" s="87"/>
      <c r="E403" s="87"/>
      <c r="F403" s="87"/>
      <c r="G403" s="87"/>
      <c r="H403" s="87"/>
      <c r="I403" s="87"/>
      <c r="J403" s="87"/>
      <c r="K403" s="126"/>
      <c r="L403" s="72"/>
      <c r="M403" s="3"/>
      <c r="N403" s="30"/>
      <c r="O403" s="93" t="s">
        <v>85</v>
      </c>
      <c r="P403" s="94" t="str">
        <f>IF(P402/B389=0,"",P402/B389)</f>
        <v/>
      </c>
      <c r="Q403" s="121" t="e">
        <f>IF(P402/Q402=0,"",P402/Q402)</f>
        <v>#VALUE!</v>
      </c>
      <c r="R403" s="96" t="s">
        <v>86</v>
      </c>
      <c r="S403" s="131"/>
    </row>
    <row r="404" spans="1:19" ht="12.75" customHeight="1">
      <c r="A404" s="261"/>
      <c r="B404" s="87"/>
      <c r="C404" s="87"/>
      <c r="D404" s="87"/>
      <c r="E404" s="87"/>
      <c r="F404" s="87"/>
      <c r="G404" s="87"/>
      <c r="H404" s="87"/>
      <c r="I404" s="87"/>
      <c r="J404" s="87"/>
      <c r="K404" s="126"/>
      <c r="L404" s="97"/>
      <c r="M404" s="98"/>
      <c r="N404" s="99"/>
      <c r="O404" s="98"/>
      <c r="P404" s="99"/>
      <c r="Q404" s="99"/>
      <c r="R404" s="122"/>
      <c r="S404" s="131"/>
    </row>
    <row r="405" spans="1:19" ht="12.75" customHeight="1">
      <c r="A405" s="29"/>
      <c r="B405" s="30"/>
      <c r="C405" s="30"/>
      <c r="D405" s="288" t="s">
        <v>111</v>
      </c>
      <c r="E405" s="289"/>
      <c r="F405" s="289"/>
      <c r="G405" s="289"/>
      <c r="H405" s="289"/>
      <c r="I405" s="289"/>
      <c r="J405" s="290"/>
      <c r="K405" s="101">
        <f>SUM(K389:K401)</f>
        <v>0</v>
      </c>
      <c r="L405" s="102" t="str">
        <f>IF(K397=0,"",K397/B389)</f>
        <v/>
      </c>
      <c r="M405" s="102" t="str">
        <f>IF(K405=0,"",K405/B389)</f>
        <v/>
      </c>
      <c r="N405" s="102" t="str">
        <f>IF(K397=0,"",M405-L405)</f>
        <v/>
      </c>
      <c r="O405" s="3"/>
      <c r="P405" s="30"/>
      <c r="Q405" s="23"/>
      <c r="R405" s="3"/>
      <c r="S405" s="131"/>
    </row>
    <row r="406" spans="1:19" ht="12.75" customHeight="1">
      <c r="L406" s="3"/>
      <c r="M406" s="3"/>
      <c r="O406" s="3"/>
    </row>
    <row r="407" spans="1:19" ht="12.75" customHeight="1">
      <c r="L407" s="3"/>
      <c r="M407" s="3"/>
      <c r="O407" s="3"/>
    </row>
    <row r="408" spans="1:19" ht="12.75" customHeight="1">
      <c r="A408" s="2"/>
      <c r="B408" s="291" t="s">
        <v>99</v>
      </c>
      <c r="C408" s="292"/>
      <c r="D408" s="292"/>
      <c r="E408" s="292"/>
      <c r="F408" s="292"/>
      <c r="G408" s="292"/>
      <c r="H408" s="292"/>
      <c r="I408" s="292"/>
      <c r="J408" s="292"/>
      <c r="K408" s="60" t="s">
        <v>146</v>
      </c>
      <c r="L408" s="60"/>
      <c r="M408" s="60"/>
      <c r="N408" s="30"/>
      <c r="O408" s="3"/>
      <c r="P408" s="30"/>
      <c r="Q408" s="30"/>
      <c r="R408" s="30"/>
      <c r="S408" s="131"/>
    </row>
    <row r="409" spans="1:19" ht="12.75" customHeight="1">
      <c r="A409" s="293" t="s">
        <v>10</v>
      </c>
      <c r="B409" s="294" t="s">
        <v>100</v>
      </c>
      <c r="C409" s="289"/>
      <c r="D409" s="289"/>
      <c r="E409" s="289"/>
      <c r="F409" s="289"/>
      <c r="G409" s="289"/>
      <c r="H409" s="289"/>
      <c r="I409" s="289"/>
      <c r="J409" s="290"/>
      <c r="K409" s="310" t="s">
        <v>11</v>
      </c>
      <c r="L409" s="286" t="s">
        <v>3</v>
      </c>
      <c r="M409" s="286" t="s">
        <v>4</v>
      </c>
      <c r="N409" s="284" t="s">
        <v>5</v>
      </c>
      <c r="O409" s="286" t="s">
        <v>6</v>
      </c>
      <c r="P409" s="287" t="s">
        <v>7</v>
      </c>
      <c r="Q409" s="287" t="s">
        <v>8</v>
      </c>
      <c r="R409" s="286" t="s">
        <v>101</v>
      </c>
      <c r="S409" s="131"/>
    </row>
    <row r="410" spans="1:19" ht="12.75" customHeight="1">
      <c r="A410" s="285"/>
      <c r="B410" s="64" t="s">
        <v>102</v>
      </c>
      <c r="C410" s="64" t="s">
        <v>103</v>
      </c>
      <c r="D410" s="64" t="s">
        <v>104</v>
      </c>
      <c r="E410" s="64" t="s">
        <v>105</v>
      </c>
      <c r="F410" s="64" t="s">
        <v>106</v>
      </c>
      <c r="G410" s="64" t="s">
        <v>107</v>
      </c>
      <c r="H410" s="64" t="s">
        <v>108</v>
      </c>
      <c r="I410" s="64" t="s">
        <v>109</v>
      </c>
      <c r="J410" s="64" t="s">
        <v>110</v>
      </c>
      <c r="K410" s="311"/>
      <c r="L410" s="285"/>
      <c r="M410" s="285"/>
      <c r="N410" s="285"/>
      <c r="O410" s="285"/>
      <c r="P410" s="285"/>
      <c r="Q410" s="285"/>
      <c r="R410" s="285"/>
      <c r="S410" s="131"/>
    </row>
    <row r="411" spans="1:19" ht="12.75" customHeight="1">
      <c r="A411" s="64">
        <v>2402</v>
      </c>
      <c r="B411" s="181">
        <v>18</v>
      </c>
      <c r="C411" s="87"/>
      <c r="D411" s="87"/>
      <c r="E411" s="87"/>
      <c r="F411" s="87"/>
      <c r="G411" s="87"/>
      <c r="H411" s="87"/>
      <c r="I411" s="87"/>
      <c r="J411" s="87"/>
      <c r="K411" s="126"/>
      <c r="L411" s="67"/>
      <c r="M411" s="49"/>
      <c r="N411" s="68"/>
      <c r="O411" s="107"/>
      <c r="P411" s="70">
        <f>B411</f>
        <v>18</v>
      </c>
      <c r="Q411" s="108"/>
      <c r="R411" s="107"/>
      <c r="S411" s="131"/>
    </row>
    <row r="412" spans="1:19" ht="12.75" customHeight="1">
      <c r="A412" s="64">
        <v>2501</v>
      </c>
      <c r="B412" s="87"/>
      <c r="C412" s="87"/>
      <c r="D412" s="87"/>
      <c r="E412" s="87"/>
      <c r="F412" s="87"/>
      <c r="G412" s="87"/>
      <c r="H412" s="87"/>
      <c r="I412" s="87"/>
      <c r="J412" s="87"/>
      <c r="K412" s="126"/>
      <c r="L412" s="72"/>
      <c r="M412" s="3"/>
      <c r="N412" s="73"/>
      <c r="O412" s="127" t="str">
        <f>IF(C412=0,"",C412/B411)</f>
        <v/>
      </c>
      <c r="P412" s="75"/>
      <c r="Q412" s="128" t="str">
        <f t="shared" ref="Q412:Q419" si="36">IF(P412=0,"",P412/P411)</f>
        <v/>
      </c>
      <c r="R412" s="128" t="str">
        <f t="shared" ref="R412:R419" si="37">IF(P412=0,"",100%-Q412)</f>
        <v/>
      </c>
      <c r="S412" s="131"/>
    </row>
    <row r="413" spans="1:19" ht="12.75" customHeight="1">
      <c r="A413" s="64">
        <v>2502</v>
      </c>
      <c r="B413" s="87"/>
      <c r="C413" s="87"/>
      <c r="D413" s="87"/>
      <c r="E413" s="87"/>
      <c r="F413" s="87"/>
      <c r="G413" s="87"/>
      <c r="H413" s="87"/>
      <c r="I413" s="87"/>
      <c r="J413" s="87"/>
      <c r="K413" s="126"/>
      <c r="L413" s="72"/>
      <c r="M413" s="3"/>
      <c r="N413" s="73"/>
      <c r="O413" s="127" t="str">
        <f>IF(D413=0,"",D413/C412)</f>
        <v/>
      </c>
      <c r="P413" s="75"/>
      <c r="Q413" s="128" t="str">
        <f t="shared" si="36"/>
        <v/>
      </c>
      <c r="R413" s="128" t="str">
        <f t="shared" si="37"/>
        <v/>
      </c>
      <c r="S413" s="8">
        <f>P413/P411</f>
        <v>0</v>
      </c>
    </row>
    <row r="414" spans="1:19" ht="12.75" customHeight="1">
      <c r="A414" s="64">
        <v>2601</v>
      </c>
      <c r="B414" s="87"/>
      <c r="C414" s="87"/>
      <c r="D414" s="87"/>
      <c r="E414" s="87"/>
      <c r="F414" s="87"/>
      <c r="G414" s="87"/>
      <c r="H414" s="87"/>
      <c r="I414" s="87"/>
      <c r="J414" s="87"/>
      <c r="K414" s="126"/>
      <c r="L414" s="72"/>
      <c r="M414" s="3"/>
      <c r="N414" s="73"/>
      <c r="O414" s="127" t="str">
        <f>IF(E414=0,"",E414/D413)</f>
        <v/>
      </c>
      <c r="P414" s="75"/>
      <c r="Q414" s="128" t="str">
        <f t="shared" si="36"/>
        <v/>
      </c>
      <c r="R414" s="128" t="str">
        <f t="shared" si="37"/>
        <v/>
      </c>
      <c r="S414" s="131"/>
    </row>
    <row r="415" spans="1:19" ht="12.75" customHeight="1">
      <c r="A415" s="64">
        <v>2602</v>
      </c>
      <c r="B415" s="87"/>
      <c r="C415" s="87"/>
      <c r="D415" s="87"/>
      <c r="E415" s="87"/>
      <c r="F415" s="87"/>
      <c r="G415" s="87"/>
      <c r="H415" s="87"/>
      <c r="I415" s="87"/>
      <c r="J415" s="87"/>
      <c r="K415" s="126"/>
      <c r="L415" s="72"/>
      <c r="M415" s="3"/>
      <c r="N415" s="73"/>
      <c r="O415" s="127" t="str">
        <f>IF(F415=0,"",F415/E414)</f>
        <v/>
      </c>
      <c r="P415" s="75"/>
      <c r="Q415" s="128" t="str">
        <f t="shared" si="36"/>
        <v/>
      </c>
      <c r="R415" s="128" t="str">
        <f t="shared" si="37"/>
        <v/>
      </c>
      <c r="S415" s="131"/>
    </row>
    <row r="416" spans="1:19" ht="12.75" customHeight="1">
      <c r="A416" s="64">
        <v>2701</v>
      </c>
      <c r="B416" s="87"/>
      <c r="C416" s="87"/>
      <c r="D416" s="87"/>
      <c r="E416" s="87"/>
      <c r="F416" s="87"/>
      <c r="G416" s="87"/>
      <c r="H416" s="87"/>
      <c r="I416" s="87"/>
      <c r="J416" s="87"/>
      <c r="K416" s="126"/>
      <c r="L416" s="72"/>
      <c r="M416" s="3"/>
      <c r="N416" s="73"/>
      <c r="O416" s="127" t="str">
        <f>IF(G416=0,"",G416/F415)</f>
        <v/>
      </c>
      <c r="P416" s="75"/>
      <c r="Q416" s="128" t="str">
        <f t="shared" si="36"/>
        <v/>
      </c>
      <c r="R416" s="128" t="str">
        <f t="shared" si="37"/>
        <v/>
      </c>
      <c r="S416" s="131"/>
    </row>
    <row r="417" spans="1:19" ht="12.75" customHeight="1">
      <c r="A417" s="64">
        <v>2702</v>
      </c>
      <c r="B417" s="87"/>
      <c r="C417" s="87"/>
      <c r="D417" s="87"/>
      <c r="E417" s="87"/>
      <c r="F417" s="87"/>
      <c r="G417" s="87"/>
      <c r="H417" s="87"/>
      <c r="I417" s="87"/>
      <c r="J417" s="87"/>
      <c r="K417" s="126"/>
      <c r="L417" s="72"/>
      <c r="M417" s="3"/>
      <c r="N417" s="73"/>
      <c r="O417" s="127" t="str">
        <f>IF(H417=0,"",H417/G416)</f>
        <v/>
      </c>
      <c r="P417" s="75"/>
      <c r="Q417" s="128" t="str">
        <f t="shared" si="36"/>
        <v/>
      </c>
      <c r="R417" s="128" t="str">
        <f t="shared" si="37"/>
        <v/>
      </c>
      <c r="S417" s="131"/>
    </row>
    <row r="418" spans="1:19" ht="12.75" customHeight="1">
      <c r="A418" s="64">
        <v>2801</v>
      </c>
      <c r="B418" s="87"/>
      <c r="C418" s="87"/>
      <c r="D418" s="87"/>
      <c r="E418" s="87"/>
      <c r="F418" s="87"/>
      <c r="G418" s="87"/>
      <c r="H418" s="87"/>
      <c r="I418" s="87"/>
      <c r="J418" s="87"/>
      <c r="K418" s="126"/>
      <c r="L418" s="72"/>
      <c r="M418" s="3"/>
      <c r="N418" s="73"/>
      <c r="O418" s="127" t="str">
        <f>IF(I418=0,"",I418/H417)</f>
        <v/>
      </c>
      <c r="P418" s="75"/>
      <c r="Q418" s="128" t="str">
        <f t="shared" si="36"/>
        <v/>
      </c>
      <c r="R418" s="128" t="str">
        <f t="shared" si="37"/>
        <v/>
      </c>
      <c r="S418" s="131"/>
    </row>
    <row r="419" spans="1:19" ht="12.75" customHeight="1">
      <c r="A419" s="64">
        <v>2802</v>
      </c>
      <c r="B419" s="87"/>
      <c r="C419" s="87"/>
      <c r="D419" s="87"/>
      <c r="E419" s="87"/>
      <c r="F419" s="87"/>
      <c r="G419" s="87"/>
      <c r="H419" s="87"/>
      <c r="I419" s="87"/>
      <c r="J419" s="87"/>
      <c r="K419" s="126"/>
      <c r="L419" s="72"/>
      <c r="M419" s="3"/>
      <c r="N419" s="73"/>
      <c r="O419" s="129" t="str">
        <f>IF(J419=0,"",J419/I418)</f>
        <v/>
      </c>
      <c r="P419" s="75"/>
      <c r="Q419" s="130" t="str">
        <f t="shared" si="36"/>
        <v/>
      </c>
      <c r="R419" s="130" t="str">
        <f t="shared" si="37"/>
        <v/>
      </c>
      <c r="S419" s="131"/>
    </row>
    <row r="420" spans="1:19" ht="12.75" customHeight="1">
      <c r="A420" s="64">
        <v>2901</v>
      </c>
      <c r="B420" s="87"/>
      <c r="C420" s="87"/>
      <c r="D420" s="87"/>
      <c r="E420" s="87"/>
      <c r="F420" s="87"/>
      <c r="G420" s="87"/>
      <c r="H420" s="87"/>
      <c r="I420" s="87"/>
      <c r="J420" s="87"/>
      <c r="K420" s="126"/>
      <c r="L420" s="72"/>
      <c r="M420" s="3"/>
      <c r="N420" s="30"/>
      <c r="O420" s="80"/>
      <c r="P420" s="81"/>
      <c r="Q420" s="82"/>
      <c r="R420" s="83"/>
      <c r="S420" s="131"/>
    </row>
    <row r="421" spans="1:19" ht="12.75" customHeight="1">
      <c r="A421" s="64">
        <v>2902</v>
      </c>
      <c r="B421" s="87"/>
      <c r="C421" s="87"/>
      <c r="D421" s="87"/>
      <c r="E421" s="87"/>
      <c r="F421" s="87"/>
      <c r="G421" s="87"/>
      <c r="H421" s="87"/>
      <c r="I421" s="87"/>
      <c r="J421" s="87"/>
      <c r="K421" s="126"/>
      <c r="L421" s="72"/>
      <c r="M421" s="3"/>
      <c r="N421" s="30"/>
      <c r="O421" s="84"/>
      <c r="P421" s="241"/>
      <c r="Q421" s="86"/>
      <c r="R421" s="84"/>
      <c r="S421" s="131"/>
    </row>
    <row r="422" spans="1:19" ht="12.75" customHeight="1">
      <c r="A422" s="64">
        <v>3001</v>
      </c>
      <c r="B422" s="87"/>
      <c r="C422" s="87"/>
      <c r="D422" s="87"/>
      <c r="E422" s="87"/>
      <c r="F422" s="87"/>
      <c r="G422" s="87"/>
      <c r="H422" s="87"/>
      <c r="I422" s="87"/>
      <c r="J422" s="87"/>
      <c r="K422" s="126"/>
      <c r="L422" s="72"/>
      <c r="M422" s="3"/>
      <c r="N422" s="30"/>
      <c r="O422" s="84"/>
      <c r="P422" s="241"/>
      <c r="Q422" s="86"/>
      <c r="R422" s="84"/>
      <c r="S422" s="131"/>
    </row>
    <row r="423" spans="1:19" ht="12.75" customHeight="1">
      <c r="A423" s="64">
        <v>3002</v>
      </c>
      <c r="B423" s="87"/>
      <c r="C423" s="87"/>
      <c r="D423" s="87"/>
      <c r="E423" s="87"/>
      <c r="F423" s="87"/>
      <c r="G423" s="87"/>
      <c r="H423" s="87"/>
      <c r="I423" s="87"/>
      <c r="J423" s="87"/>
      <c r="K423" s="126"/>
      <c r="L423" s="72"/>
      <c r="M423" s="3"/>
      <c r="N423" s="30"/>
      <c r="O423" s="3"/>
      <c r="P423" s="30"/>
      <c r="Q423" s="23"/>
      <c r="R423" s="84"/>
      <c r="S423" s="131"/>
    </row>
    <row r="424" spans="1:19" ht="12.75" customHeight="1">
      <c r="A424" s="64">
        <v>3101</v>
      </c>
      <c r="B424" s="87"/>
      <c r="C424" s="87"/>
      <c r="D424" s="87"/>
      <c r="E424" s="87"/>
      <c r="F424" s="87"/>
      <c r="G424" s="87"/>
      <c r="H424" s="87"/>
      <c r="I424" s="87"/>
      <c r="J424" s="87"/>
      <c r="K424" s="126"/>
      <c r="L424" s="72"/>
      <c r="M424" s="3"/>
      <c r="N424" s="30"/>
      <c r="O424" s="89" t="s">
        <v>83</v>
      </c>
      <c r="P424" s="90"/>
      <c r="Q424" s="120" t="str">
        <f>IF(SUM(K417:K420)=0,"",SUM(K417:K420))</f>
        <v/>
      </c>
      <c r="R424" s="92" t="s">
        <v>11</v>
      </c>
      <c r="S424" s="131"/>
    </row>
    <row r="425" spans="1:19" ht="12.75" customHeight="1">
      <c r="A425" s="64">
        <v>3102</v>
      </c>
      <c r="B425" s="87"/>
      <c r="C425" s="87"/>
      <c r="D425" s="87"/>
      <c r="E425" s="87"/>
      <c r="F425" s="87"/>
      <c r="G425" s="87"/>
      <c r="H425" s="87"/>
      <c r="I425" s="87"/>
      <c r="J425" s="87"/>
      <c r="K425" s="126"/>
      <c r="L425" s="72"/>
      <c r="M425" s="3"/>
      <c r="N425" s="30"/>
      <c r="O425" s="93" t="s">
        <v>85</v>
      </c>
      <c r="P425" s="94" t="str">
        <f>IF(P424/B411=0,"",P424/B411)</f>
        <v/>
      </c>
      <c r="Q425" s="121" t="e">
        <f>IF(P424/Q424=0,"",P424/Q424)</f>
        <v>#VALUE!</v>
      </c>
      <c r="R425" s="96" t="s">
        <v>86</v>
      </c>
      <c r="S425" s="131"/>
    </row>
    <row r="426" spans="1:19" ht="12.75" customHeight="1">
      <c r="A426" s="280"/>
      <c r="B426" s="87"/>
      <c r="C426" s="87"/>
      <c r="D426" s="87"/>
      <c r="E426" s="87"/>
      <c r="F426" s="87"/>
      <c r="G426" s="87"/>
      <c r="H426" s="87"/>
      <c r="I426" s="87"/>
      <c r="J426" s="87"/>
      <c r="K426" s="126"/>
      <c r="L426" s="97"/>
      <c r="M426" s="98"/>
      <c r="N426" s="99"/>
      <c r="O426" s="98"/>
      <c r="P426" s="99"/>
      <c r="Q426" s="99"/>
      <c r="R426" s="122"/>
      <c r="S426" s="131"/>
    </row>
    <row r="427" spans="1:19" ht="12.75" customHeight="1">
      <c r="A427" s="29"/>
      <c r="B427" s="30"/>
      <c r="C427" s="30"/>
      <c r="D427" s="288" t="s">
        <v>111</v>
      </c>
      <c r="E427" s="289"/>
      <c r="F427" s="289"/>
      <c r="G427" s="289"/>
      <c r="H427" s="289"/>
      <c r="I427" s="289"/>
      <c r="J427" s="290"/>
      <c r="K427" s="101">
        <f>SUM(K411:K423)</f>
        <v>0</v>
      </c>
      <c r="L427" s="102" t="str">
        <f>IF(K419=0,"",K419/B411)</f>
        <v/>
      </c>
      <c r="M427" s="102" t="str">
        <f>IF(K427=0,"",K427/B411)</f>
        <v/>
      </c>
      <c r="N427" s="102" t="str">
        <f>IF(K419=0,"",M427-L427)</f>
        <v/>
      </c>
      <c r="O427" s="3"/>
      <c r="P427" s="30"/>
      <c r="Q427" s="23"/>
      <c r="R427" s="3"/>
      <c r="S427" s="131"/>
    </row>
    <row r="428" spans="1:19" ht="12.75" customHeight="1">
      <c r="L428" s="3"/>
      <c r="M428" s="3"/>
      <c r="O428" s="3"/>
    </row>
    <row r="429" spans="1:19" ht="12.75" customHeight="1">
      <c r="L429" s="3"/>
      <c r="M429" s="3"/>
      <c r="O429" s="3"/>
    </row>
    <row r="430" spans="1:19" ht="12.75" customHeight="1">
      <c r="L430" s="3"/>
      <c r="M430" s="3"/>
      <c r="O430" s="3"/>
    </row>
    <row r="431" spans="1:19" ht="12.75" customHeight="1">
      <c r="L431" s="3"/>
      <c r="M431" s="3"/>
      <c r="O431" s="3"/>
    </row>
    <row r="432" spans="1:19" ht="12.75" customHeight="1">
      <c r="L432" s="3"/>
      <c r="M432" s="3"/>
      <c r="O432" s="3"/>
    </row>
    <row r="433" spans="12:15" ht="12.75" customHeight="1">
      <c r="L433" s="3"/>
      <c r="M433" s="3"/>
      <c r="O433" s="3"/>
    </row>
    <row r="434" spans="12:15" ht="12.75" customHeight="1">
      <c r="L434" s="3"/>
      <c r="M434" s="3"/>
      <c r="O434" s="3"/>
    </row>
    <row r="435" spans="12:15" ht="12.75" customHeight="1">
      <c r="L435" s="3"/>
      <c r="M435" s="3"/>
      <c r="O435" s="3"/>
    </row>
    <row r="436" spans="12:15" ht="12.75" customHeight="1">
      <c r="L436" s="3"/>
      <c r="M436" s="3"/>
      <c r="O436" s="3"/>
    </row>
    <row r="437" spans="12:15" ht="12.75" customHeight="1">
      <c r="L437" s="3"/>
      <c r="M437" s="3"/>
      <c r="O437" s="3"/>
    </row>
    <row r="438" spans="12:15" ht="12.75" customHeight="1">
      <c r="L438" s="3"/>
      <c r="M438" s="3"/>
      <c r="O438" s="3"/>
    </row>
    <row r="439" spans="12:15" ht="12.75" customHeight="1">
      <c r="L439" s="3"/>
      <c r="M439" s="3"/>
      <c r="O439" s="3"/>
    </row>
    <row r="440" spans="12:15" ht="12.75" customHeight="1">
      <c r="L440" s="3"/>
      <c r="M440" s="3"/>
      <c r="O440" s="3"/>
    </row>
    <row r="441" spans="12:15" ht="12.75" customHeight="1">
      <c r="L441" s="3"/>
      <c r="M441" s="3"/>
      <c r="O441" s="3"/>
    </row>
    <row r="442" spans="12:15" ht="12.75" customHeight="1">
      <c r="L442" s="3"/>
      <c r="M442" s="3"/>
      <c r="O442" s="3"/>
    </row>
    <row r="443" spans="12:15" ht="12.75" customHeight="1">
      <c r="L443" s="3"/>
      <c r="M443" s="3"/>
      <c r="O443" s="3"/>
    </row>
    <row r="444" spans="12:15" ht="12.75" customHeight="1">
      <c r="L444" s="3"/>
      <c r="M444" s="3"/>
      <c r="O444" s="3"/>
    </row>
    <row r="445" spans="12:15" ht="12.75" customHeight="1">
      <c r="L445" s="3"/>
      <c r="M445" s="3"/>
      <c r="O445" s="3"/>
    </row>
    <row r="446" spans="12:15" ht="12.75" customHeight="1">
      <c r="L446" s="3"/>
      <c r="M446" s="3"/>
      <c r="O446" s="3"/>
    </row>
    <row r="447" spans="12:15" ht="12.75" customHeight="1">
      <c r="L447" s="3"/>
      <c r="M447" s="3"/>
      <c r="O447" s="3"/>
    </row>
    <row r="448" spans="12:15" ht="12.75" customHeight="1">
      <c r="L448" s="3"/>
      <c r="M448" s="3"/>
      <c r="O448" s="3"/>
    </row>
    <row r="449" spans="12:15" ht="12.75" customHeight="1">
      <c r="L449" s="3"/>
      <c r="M449" s="3"/>
      <c r="O449" s="3"/>
    </row>
    <row r="450" spans="12:15" ht="12.75" customHeight="1">
      <c r="L450" s="3"/>
      <c r="M450" s="3"/>
      <c r="O450" s="3"/>
    </row>
    <row r="451" spans="12:15" ht="12.75" customHeight="1">
      <c r="L451" s="3"/>
      <c r="M451" s="3"/>
      <c r="O451" s="3"/>
    </row>
    <row r="452" spans="12:15" ht="12.75" customHeight="1">
      <c r="L452" s="3"/>
      <c r="M452" s="3"/>
      <c r="O452" s="3"/>
    </row>
    <row r="453" spans="12:15" ht="12.75" customHeight="1">
      <c r="L453" s="3"/>
      <c r="M453" s="3"/>
      <c r="O453" s="3"/>
    </row>
    <row r="454" spans="12:15" ht="12.75" customHeight="1">
      <c r="L454" s="3"/>
      <c r="M454" s="3"/>
      <c r="O454" s="3"/>
    </row>
    <row r="455" spans="12:15" ht="12.75" customHeight="1">
      <c r="L455" s="3"/>
      <c r="M455" s="3"/>
      <c r="O455" s="3"/>
    </row>
    <row r="456" spans="12:15" ht="12.75" customHeight="1">
      <c r="L456" s="3"/>
      <c r="M456" s="3"/>
      <c r="O456" s="3"/>
    </row>
    <row r="457" spans="12:15" ht="12.75" customHeight="1">
      <c r="L457" s="3"/>
      <c r="M457" s="3"/>
      <c r="O457" s="3"/>
    </row>
    <row r="458" spans="12:15" ht="12.75" customHeight="1">
      <c r="L458" s="3"/>
      <c r="M458" s="3"/>
      <c r="O458" s="3"/>
    </row>
    <row r="459" spans="12:15" ht="12.75" customHeight="1">
      <c r="L459" s="3"/>
      <c r="M459" s="3"/>
      <c r="O459" s="3"/>
    </row>
    <row r="460" spans="12:15" ht="12.75" customHeight="1">
      <c r="L460" s="3"/>
      <c r="M460" s="3"/>
      <c r="O460" s="3"/>
    </row>
    <row r="461" spans="12:15" ht="12.75" customHeight="1">
      <c r="L461" s="3"/>
      <c r="M461" s="3"/>
      <c r="O461" s="3"/>
    </row>
    <row r="462" spans="12:15" ht="12.75" customHeight="1">
      <c r="L462" s="3"/>
      <c r="M462" s="3"/>
      <c r="O462" s="3"/>
    </row>
    <row r="463" spans="12:15" ht="12.75" customHeight="1">
      <c r="L463" s="3"/>
      <c r="M463" s="3"/>
      <c r="O463" s="3"/>
    </row>
    <row r="464" spans="12:15" ht="12.75" customHeight="1">
      <c r="L464" s="3"/>
      <c r="M464" s="3"/>
      <c r="O464" s="3"/>
    </row>
    <row r="465" spans="12:15" ht="12.75" customHeight="1">
      <c r="L465" s="3"/>
      <c r="M465" s="3"/>
      <c r="O465" s="3"/>
    </row>
    <row r="466" spans="12:15" ht="12.75" customHeight="1">
      <c r="L466" s="3"/>
      <c r="M466" s="3"/>
      <c r="O466" s="3"/>
    </row>
    <row r="467" spans="12:15" ht="12.75" customHeight="1">
      <c r="L467" s="3"/>
      <c r="M467" s="3"/>
      <c r="O467" s="3"/>
    </row>
    <row r="468" spans="12:15" ht="12.75" customHeight="1">
      <c r="L468" s="3"/>
      <c r="M468" s="3"/>
      <c r="O468" s="3"/>
    </row>
    <row r="469" spans="12:15" ht="12.75" customHeight="1">
      <c r="L469" s="3"/>
      <c r="M469" s="3"/>
      <c r="O469" s="3"/>
    </row>
    <row r="470" spans="12:15" ht="12.75" customHeight="1">
      <c r="L470" s="3"/>
      <c r="M470" s="3"/>
      <c r="O470" s="3"/>
    </row>
    <row r="471" spans="12:15" ht="12.75" customHeight="1">
      <c r="L471" s="3"/>
      <c r="M471" s="3"/>
      <c r="O471" s="3"/>
    </row>
    <row r="472" spans="12:15" ht="12.75" customHeight="1">
      <c r="L472" s="3"/>
      <c r="M472" s="3"/>
      <c r="O472" s="3"/>
    </row>
    <row r="473" spans="12:15" ht="12.75" customHeight="1">
      <c r="L473" s="3"/>
      <c r="M473" s="3"/>
      <c r="O473" s="3"/>
    </row>
    <row r="474" spans="12:15" ht="12.75" customHeight="1">
      <c r="L474" s="3"/>
      <c r="M474" s="3"/>
      <c r="O474" s="3"/>
    </row>
    <row r="475" spans="12:15" ht="12.75" customHeight="1">
      <c r="L475" s="3"/>
      <c r="M475" s="3"/>
      <c r="O475" s="3"/>
    </row>
    <row r="476" spans="12:15" ht="12.75" customHeight="1">
      <c r="L476" s="3"/>
      <c r="M476" s="3"/>
      <c r="O476" s="3"/>
    </row>
    <row r="477" spans="12:15" ht="12.75" customHeight="1">
      <c r="L477" s="3"/>
      <c r="M477" s="3"/>
      <c r="O477" s="3"/>
    </row>
    <row r="478" spans="12:15" ht="12.75" customHeight="1">
      <c r="L478" s="3"/>
      <c r="M478" s="3"/>
      <c r="O478" s="3"/>
    </row>
    <row r="479" spans="12:15" ht="12.75" customHeight="1">
      <c r="L479" s="3"/>
      <c r="M479" s="3"/>
      <c r="O479" s="3"/>
    </row>
    <row r="480" spans="12:15" ht="12.75" customHeight="1">
      <c r="L480" s="3"/>
      <c r="M480" s="3"/>
      <c r="O480" s="3"/>
    </row>
    <row r="481" spans="12:15" ht="12.75" customHeight="1">
      <c r="L481" s="3"/>
      <c r="M481" s="3"/>
      <c r="O481" s="3"/>
    </row>
    <row r="482" spans="12:15" ht="12.75" customHeight="1">
      <c r="L482" s="3"/>
      <c r="M482" s="3"/>
      <c r="O482" s="3"/>
    </row>
    <row r="483" spans="12:15" ht="12.75" customHeight="1">
      <c r="L483" s="3"/>
      <c r="M483" s="3"/>
      <c r="O483" s="3"/>
    </row>
    <row r="484" spans="12:15" ht="12.75" customHeight="1">
      <c r="L484" s="3"/>
      <c r="M484" s="3"/>
      <c r="O484" s="3"/>
    </row>
    <row r="485" spans="12:15" ht="12.75" customHeight="1">
      <c r="L485" s="3"/>
      <c r="M485" s="3"/>
      <c r="O485" s="3"/>
    </row>
    <row r="486" spans="12:15" ht="12.75" customHeight="1">
      <c r="L486" s="3"/>
      <c r="M486" s="3"/>
      <c r="O486" s="3"/>
    </row>
    <row r="487" spans="12:15" ht="12.75" customHeight="1">
      <c r="L487" s="3"/>
      <c r="M487" s="3"/>
      <c r="O487" s="3"/>
    </row>
    <row r="488" spans="12:15" ht="12.75" customHeight="1">
      <c r="L488" s="3"/>
      <c r="M488" s="3"/>
      <c r="O488" s="3"/>
    </row>
    <row r="489" spans="12:15" ht="12.75" customHeight="1">
      <c r="L489" s="3"/>
      <c r="M489" s="3"/>
      <c r="O489" s="3"/>
    </row>
    <row r="490" spans="12:15" ht="12.75" customHeight="1">
      <c r="L490" s="3"/>
      <c r="M490" s="3"/>
      <c r="O490" s="3"/>
    </row>
    <row r="491" spans="12:15" ht="12.75" customHeight="1">
      <c r="L491" s="3"/>
      <c r="M491" s="3"/>
      <c r="O491" s="3"/>
    </row>
    <row r="492" spans="12:15" ht="12.75" customHeight="1">
      <c r="L492" s="3"/>
      <c r="M492" s="3"/>
      <c r="O492" s="3"/>
    </row>
    <row r="493" spans="12:15" ht="12.75" customHeight="1">
      <c r="L493" s="3"/>
      <c r="M493" s="3"/>
      <c r="O493" s="3"/>
    </row>
    <row r="494" spans="12:15" ht="12.75" customHeight="1">
      <c r="L494" s="3"/>
      <c r="M494" s="3"/>
      <c r="O494" s="3"/>
    </row>
    <row r="495" spans="12:15" ht="12.75" customHeight="1">
      <c r="L495" s="3"/>
      <c r="M495" s="3"/>
      <c r="O495" s="3"/>
    </row>
    <row r="496" spans="12:15" ht="12.75" customHeight="1">
      <c r="L496" s="3"/>
      <c r="M496" s="3"/>
      <c r="O496" s="3"/>
    </row>
    <row r="497" spans="12:15" ht="12.75" customHeight="1">
      <c r="L497" s="3"/>
      <c r="M497" s="3"/>
      <c r="O497" s="3"/>
    </row>
    <row r="498" spans="12:15" ht="12.75" customHeight="1">
      <c r="L498" s="3"/>
      <c r="M498" s="3"/>
      <c r="O498" s="3"/>
    </row>
    <row r="499" spans="12:15" ht="12.75" customHeight="1">
      <c r="L499" s="3"/>
      <c r="M499" s="3"/>
      <c r="O499" s="3"/>
    </row>
    <row r="500" spans="12:15" ht="12.75" customHeight="1">
      <c r="L500" s="3"/>
      <c r="M500" s="3"/>
      <c r="O500" s="3"/>
    </row>
    <row r="501" spans="12:15" ht="12.75" customHeight="1">
      <c r="L501" s="3"/>
      <c r="M501" s="3"/>
      <c r="O501" s="3"/>
    </row>
    <row r="502" spans="12:15" ht="12.75" customHeight="1">
      <c r="L502" s="3"/>
      <c r="M502" s="3"/>
      <c r="O502" s="3"/>
    </row>
    <row r="503" spans="12:15" ht="12.75" customHeight="1">
      <c r="L503" s="3"/>
      <c r="M503" s="3"/>
      <c r="O503" s="3"/>
    </row>
    <row r="504" spans="12:15" ht="12.75" customHeight="1">
      <c r="L504" s="3"/>
      <c r="M504" s="3"/>
      <c r="O504" s="3"/>
    </row>
    <row r="505" spans="12:15" ht="12.75" customHeight="1">
      <c r="L505" s="3"/>
      <c r="M505" s="3"/>
      <c r="O505" s="3"/>
    </row>
    <row r="506" spans="12:15" ht="12.75" customHeight="1">
      <c r="L506" s="3"/>
      <c r="M506" s="3"/>
      <c r="O506" s="3"/>
    </row>
    <row r="507" spans="12:15" ht="12.75" customHeight="1">
      <c r="L507" s="3"/>
      <c r="M507" s="3"/>
      <c r="O507" s="3"/>
    </row>
    <row r="508" spans="12:15" ht="12.75" customHeight="1">
      <c r="L508" s="3"/>
      <c r="M508" s="3"/>
      <c r="O508" s="3"/>
    </row>
    <row r="509" spans="12:15" ht="12.75" customHeight="1">
      <c r="L509" s="3"/>
      <c r="M509" s="3"/>
      <c r="O509" s="3"/>
    </row>
    <row r="510" spans="12:15" ht="12.75" customHeight="1">
      <c r="L510" s="3"/>
      <c r="M510" s="3"/>
      <c r="O510" s="3"/>
    </row>
    <row r="511" spans="12:15" ht="12.75" customHeight="1">
      <c r="L511" s="3"/>
      <c r="M511" s="3"/>
      <c r="O511" s="3"/>
    </row>
    <row r="512" spans="12:15" ht="12.75" customHeight="1">
      <c r="L512" s="3"/>
      <c r="M512" s="3"/>
      <c r="O512" s="3"/>
    </row>
    <row r="513" spans="12:15" ht="12.75" customHeight="1">
      <c r="L513" s="3"/>
      <c r="M513" s="3"/>
      <c r="O513" s="3"/>
    </row>
    <row r="514" spans="12:15" ht="12.75" customHeight="1">
      <c r="L514" s="3"/>
      <c r="M514" s="3"/>
      <c r="O514" s="3"/>
    </row>
    <row r="515" spans="12:15" ht="12.75" customHeight="1">
      <c r="L515" s="3"/>
      <c r="M515" s="3"/>
      <c r="O515" s="3"/>
    </row>
    <row r="516" spans="12:15" ht="12.75" customHeight="1">
      <c r="L516" s="3"/>
      <c r="M516" s="3"/>
      <c r="O516" s="3"/>
    </row>
    <row r="517" spans="12:15" ht="12.75" customHeight="1">
      <c r="L517" s="3"/>
      <c r="M517" s="3"/>
      <c r="O517" s="3"/>
    </row>
    <row r="518" spans="12:15" ht="12.75" customHeight="1">
      <c r="L518" s="3"/>
      <c r="M518" s="3"/>
      <c r="O518" s="3"/>
    </row>
    <row r="519" spans="12:15" ht="12.75" customHeight="1">
      <c r="L519" s="3"/>
      <c r="M519" s="3"/>
      <c r="O519" s="3"/>
    </row>
    <row r="520" spans="12:15" ht="12.75" customHeight="1">
      <c r="L520" s="3"/>
      <c r="M520" s="3"/>
      <c r="O520" s="3"/>
    </row>
    <row r="521" spans="12:15" ht="12.75" customHeight="1">
      <c r="L521" s="3"/>
      <c r="M521" s="3"/>
      <c r="O521" s="3"/>
    </row>
    <row r="522" spans="12:15" ht="12.75" customHeight="1">
      <c r="L522" s="3"/>
      <c r="M522" s="3"/>
      <c r="O522" s="3"/>
    </row>
    <row r="523" spans="12:15" ht="12.75" customHeight="1">
      <c r="L523" s="3"/>
      <c r="M523" s="3"/>
      <c r="O523" s="3"/>
    </row>
    <row r="524" spans="12:15" ht="12.75" customHeight="1">
      <c r="L524" s="3"/>
      <c r="M524" s="3"/>
      <c r="O524" s="3"/>
    </row>
    <row r="525" spans="12:15" ht="12.75" customHeight="1">
      <c r="L525" s="3"/>
      <c r="M525" s="3"/>
      <c r="O525" s="3"/>
    </row>
    <row r="526" spans="12:15" ht="12.75" customHeight="1">
      <c r="L526" s="3"/>
      <c r="M526" s="3"/>
      <c r="O526" s="3"/>
    </row>
    <row r="527" spans="12:15" ht="12.75" customHeight="1">
      <c r="L527" s="3"/>
      <c r="M527" s="3"/>
      <c r="O527" s="3"/>
    </row>
    <row r="528" spans="12:15" ht="12.75" customHeight="1">
      <c r="L528" s="3"/>
      <c r="M528" s="3"/>
      <c r="O528" s="3"/>
    </row>
    <row r="529" spans="12:15" ht="12.75" customHeight="1">
      <c r="L529" s="3"/>
      <c r="M529" s="3"/>
      <c r="O529" s="3"/>
    </row>
    <row r="530" spans="12:15" ht="12.75" customHeight="1">
      <c r="L530" s="3"/>
      <c r="M530" s="3"/>
      <c r="O530" s="3"/>
    </row>
    <row r="531" spans="12:15" ht="12.75" customHeight="1">
      <c r="L531" s="3"/>
      <c r="M531" s="3"/>
      <c r="O531" s="3"/>
    </row>
    <row r="532" spans="12:15" ht="12.75" customHeight="1">
      <c r="L532" s="3"/>
      <c r="M532" s="3"/>
      <c r="O532" s="3"/>
    </row>
    <row r="533" spans="12:15" ht="12.75" customHeight="1">
      <c r="L533" s="3"/>
      <c r="M533" s="3"/>
      <c r="O533" s="3"/>
    </row>
    <row r="534" spans="12:15" ht="12.75" customHeight="1">
      <c r="L534" s="3"/>
      <c r="M534" s="3"/>
      <c r="O534" s="3"/>
    </row>
    <row r="535" spans="12:15" ht="12.75" customHeight="1">
      <c r="L535" s="3"/>
      <c r="M535" s="3"/>
      <c r="O535" s="3"/>
    </row>
    <row r="536" spans="12:15" ht="12.75" customHeight="1">
      <c r="L536" s="3"/>
      <c r="M536" s="3"/>
      <c r="O536" s="3"/>
    </row>
    <row r="537" spans="12:15" ht="12.75" customHeight="1">
      <c r="L537" s="3"/>
      <c r="M537" s="3"/>
      <c r="O537" s="3"/>
    </row>
    <row r="538" spans="12:15" ht="12.75" customHeight="1">
      <c r="L538" s="3"/>
      <c r="M538" s="3"/>
      <c r="O538" s="3"/>
    </row>
    <row r="539" spans="12:15" ht="12.75" customHeight="1">
      <c r="L539" s="3"/>
      <c r="M539" s="3"/>
      <c r="O539" s="3"/>
    </row>
    <row r="540" spans="12:15" ht="12.75" customHeight="1">
      <c r="L540" s="3"/>
      <c r="M540" s="3"/>
      <c r="O540" s="3"/>
    </row>
    <row r="541" spans="12:15" ht="12.75" customHeight="1">
      <c r="L541" s="3"/>
      <c r="M541" s="3"/>
      <c r="O541" s="3"/>
    </row>
    <row r="542" spans="12:15" ht="12.75" customHeight="1">
      <c r="L542" s="3"/>
      <c r="M542" s="3"/>
      <c r="O542" s="3"/>
    </row>
    <row r="543" spans="12:15" ht="12.75" customHeight="1">
      <c r="L543" s="3"/>
      <c r="M543" s="3"/>
      <c r="O543" s="3"/>
    </row>
    <row r="544" spans="12:15" ht="12.75" customHeight="1">
      <c r="L544" s="3"/>
      <c r="M544" s="3"/>
      <c r="O544" s="3"/>
    </row>
    <row r="545" spans="12:15" ht="12.75" customHeight="1">
      <c r="L545" s="3"/>
      <c r="M545" s="3"/>
      <c r="O545" s="3"/>
    </row>
    <row r="546" spans="12:15" ht="12.75" customHeight="1">
      <c r="L546" s="3"/>
      <c r="M546" s="3"/>
      <c r="O546" s="3"/>
    </row>
    <row r="547" spans="12:15" ht="12.75" customHeight="1">
      <c r="L547" s="3"/>
      <c r="M547" s="3"/>
      <c r="O547" s="3"/>
    </row>
    <row r="548" spans="12:15" ht="12.75" customHeight="1">
      <c r="L548" s="3"/>
      <c r="M548" s="3"/>
      <c r="O548" s="3"/>
    </row>
    <row r="549" spans="12:15" ht="12.75" customHeight="1">
      <c r="L549" s="3"/>
      <c r="M549" s="3"/>
      <c r="O549" s="3"/>
    </row>
    <row r="550" spans="12:15" ht="12.75" customHeight="1">
      <c r="L550" s="3"/>
      <c r="M550" s="3"/>
      <c r="O550" s="3"/>
    </row>
    <row r="551" spans="12:15" ht="12.75" customHeight="1">
      <c r="L551" s="3"/>
      <c r="M551" s="3"/>
      <c r="O551" s="3"/>
    </row>
    <row r="552" spans="12:15" ht="12.75" customHeight="1">
      <c r="L552" s="3"/>
      <c r="M552" s="3"/>
      <c r="O552" s="3"/>
    </row>
    <row r="553" spans="12:15" ht="12.75" customHeight="1">
      <c r="L553" s="3"/>
      <c r="M553" s="3"/>
      <c r="O553" s="3"/>
    </row>
    <row r="554" spans="12:15" ht="12.75" customHeight="1">
      <c r="L554" s="3"/>
      <c r="M554" s="3"/>
      <c r="O554" s="3"/>
    </row>
    <row r="555" spans="12:15" ht="12.75" customHeight="1">
      <c r="L555" s="3"/>
      <c r="M555" s="3"/>
      <c r="O555" s="3"/>
    </row>
    <row r="556" spans="12:15" ht="12.75" customHeight="1">
      <c r="L556" s="3"/>
      <c r="M556" s="3"/>
      <c r="O556" s="3"/>
    </row>
    <row r="557" spans="12:15" ht="12.75" customHeight="1">
      <c r="L557" s="3"/>
      <c r="M557" s="3"/>
      <c r="O557" s="3"/>
    </row>
    <row r="558" spans="12:15" ht="12.75" customHeight="1">
      <c r="L558" s="3"/>
      <c r="M558" s="3"/>
      <c r="O558" s="3"/>
    </row>
    <row r="559" spans="12:15" ht="12.75" customHeight="1">
      <c r="L559" s="3"/>
      <c r="M559" s="3"/>
      <c r="O559" s="3"/>
    </row>
    <row r="560" spans="12:15" ht="12.75" customHeight="1">
      <c r="L560" s="3"/>
      <c r="M560" s="3"/>
      <c r="O560" s="3"/>
    </row>
    <row r="561" spans="12:15" ht="12.75" customHeight="1">
      <c r="L561" s="3"/>
      <c r="M561" s="3"/>
      <c r="O561" s="3"/>
    </row>
    <row r="562" spans="12:15" ht="12.75" customHeight="1">
      <c r="L562" s="3"/>
      <c r="M562" s="3"/>
      <c r="O562" s="3"/>
    </row>
    <row r="563" spans="12:15" ht="12.75" customHeight="1">
      <c r="L563" s="3"/>
      <c r="M563" s="3"/>
      <c r="O563" s="3"/>
    </row>
    <row r="564" spans="12:15" ht="12.75" customHeight="1">
      <c r="L564" s="3"/>
      <c r="M564" s="3"/>
      <c r="O564" s="3"/>
    </row>
    <row r="565" spans="12:15" ht="12.75" customHeight="1">
      <c r="L565" s="3"/>
      <c r="M565" s="3"/>
      <c r="O565" s="3"/>
    </row>
    <row r="566" spans="12:15" ht="12.75" customHeight="1">
      <c r="L566" s="3"/>
      <c r="M566" s="3"/>
      <c r="O566" s="3"/>
    </row>
    <row r="567" spans="12:15" ht="12.75" customHeight="1">
      <c r="L567" s="3"/>
      <c r="M567" s="3"/>
      <c r="O567" s="3"/>
    </row>
    <row r="568" spans="12:15" ht="12.75" customHeight="1">
      <c r="L568" s="3"/>
      <c r="M568" s="3"/>
      <c r="O568" s="3"/>
    </row>
    <row r="569" spans="12:15" ht="12.75" customHeight="1">
      <c r="L569" s="3"/>
      <c r="M569" s="3"/>
      <c r="O569" s="3"/>
    </row>
    <row r="570" spans="12:15" ht="12.75" customHeight="1">
      <c r="L570" s="3"/>
      <c r="M570" s="3"/>
      <c r="O570" s="3"/>
    </row>
    <row r="571" spans="12:15" ht="12.75" customHeight="1">
      <c r="L571" s="3"/>
      <c r="M571" s="3"/>
      <c r="O571" s="3"/>
    </row>
    <row r="572" spans="12:15" ht="12.75" customHeight="1">
      <c r="L572" s="3"/>
      <c r="M572" s="3"/>
      <c r="O572" s="3"/>
    </row>
    <row r="573" spans="12:15" ht="12.75" customHeight="1">
      <c r="L573" s="3"/>
      <c r="M573" s="3"/>
      <c r="O573" s="3"/>
    </row>
    <row r="574" spans="12:15" ht="12.75" customHeight="1">
      <c r="L574" s="3"/>
      <c r="M574" s="3"/>
      <c r="O574" s="3"/>
    </row>
    <row r="575" spans="12:15" ht="12.75" customHeight="1">
      <c r="L575" s="3"/>
      <c r="M575" s="3"/>
      <c r="O575" s="3"/>
    </row>
    <row r="576" spans="12:15" ht="12.75" customHeight="1">
      <c r="L576" s="3"/>
      <c r="M576" s="3"/>
      <c r="O576" s="3"/>
    </row>
    <row r="577" spans="12:15" ht="12.75" customHeight="1">
      <c r="L577" s="3"/>
      <c r="M577" s="3"/>
      <c r="O577" s="3"/>
    </row>
    <row r="578" spans="12:15" ht="12.75" customHeight="1">
      <c r="L578" s="3"/>
      <c r="M578" s="3"/>
      <c r="O578" s="3"/>
    </row>
    <row r="579" spans="12:15" ht="12.75" customHeight="1">
      <c r="L579" s="3"/>
      <c r="M579" s="3"/>
      <c r="O579" s="3"/>
    </row>
    <row r="580" spans="12:15" ht="12.75" customHeight="1">
      <c r="L580" s="3"/>
      <c r="M580" s="3"/>
      <c r="O580" s="3"/>
    </row>
    <row r="581" spans="12:15" ht="12.75" customHeight="1">
      <c r="L581" s="3"/>
      <c r="M581" s="3"/>
      <c r="O581" s="3"/>
    </row>
    <row r="582" spans="12:15" ht="12.75" customHeight="1">
      <c r="L582" s="3"/>
      <c r="M582" s="3"/>
      <c r="O582" s="3"/>
    </row>
    <row r="583" spans="12:15" ht="12.75" customHeight="1">
      <c r="L583" s="3"/>
      <c r="M583" s="3"/>
      <c r="O583" s="3"/>
    </row>
    <row r="584" spans="12:15" ht="12.75" customHeight="1">
      <c r="L584" s="3"/>
      <c r="M584" s="3"/>
      <c r="O584" s="3"/>
    </row>
    <row r="585" spans="12:15" ht="12.75" customHeight="1">
      <c r="L585" s="3"/>
      <c r="M585" s="3"/>
      <c r="O585" s="3"/>
    </row>
    <row r="586" spans="12:15" ht="12.75" customHeight="1">
      <c r="L586" s="3"/>
      <c r="M586" s="3"/>
      <c r="O586" s="3"/>
    </row>
    <row r="587" spans="12:15" ht="12.75" customHeight="1">
      <c r="L587" s="3"/>
      <c r="M587" s="3"/>
      <c r="O587" s="3"/>
    </row>
    <row r="588" spans="12:15" ht="12.75" customHeight="1">
      <c r="L588" s="3"/>
      <c r="M588" s="3"/>
      <c r="O588" s="3"/>
    </row>
    <row r="589" spans="12:15" ht="12.75" customHeight="1">
      <c r="L589" s="3"/>
      <c r="M589" s="3"/>
      <c r="O589" s="3"/>
    </row>
    <row r="590" spans="12:15" ht="12.75" customHeight="1">
      <c r="L590" s="3"/>
      <c r="M590" s="3"/>
      <c r="O590" s="3"/>
    </row>
    <row r="591" spans="12:15" ht="12.75" customHeight="1">
      <c r="L591" s="3"/>
      <c r="M591" s="3"/>
      <c r="O591" s="3"/>
    </row>
    <row r="592" spans="12:15" ht="12.75" customHeight="1">
      <c r="L592" s="3"/>
      <c r="M592" s="3"/>
      <c r="O592" s="3"/>
    </row>
    <row r="593" spans="12:15" ht="12.75" customHeight="1">
      <c r="L593" s="3"/>
      <c r="M593" s="3"/>
      <c r="O593" s="3"/>
    </row>
    <row r="594" spans="12:15" ht="12.75" customHeight="1">
      <c r="L594" s="3"/>
      <c r="M594" s="3"/>
      <c r="O594" s="3"/>
    </row>
    <row r="595" spans="12:15" ht="12.75" customHeight="1">
      <c r="L595" s="3"/>
      <c r="M595" s="3"/>
      <c r="O595" s="3"/>
    </row>
    <row r="596" spans="12:15" ht="12.75" customHeight="1">
      <c r="L596" s="3"/>
      <c r="M596" s="3"/>
      <c r="O596" s="3"/>
    </row>
    <row r="597" spans="12:15" ht="12.75" customHeight="1">
      <c r="L597" s="3"/>
      <c r="M597" s="3"/>
      <c r="O597" s="3"/>
    </row>
    <row r="598" spans="12:15" ht="12.75" customHeight="1">
      <c r="L598" s="3"/>
      <c r="M598" s="3"/>
      <c r="O598" s="3"/>
    </row>
    <row r="599" spans="12:15" ht="12.75" customHeight="1">
      <c r="L599" s="3"/>
      <c r="M599" s="3"/>
      <c r="O599" s="3"/>
    </row>
    <row r="600" spans="12:15" ht="12.75" customHeight="1">
      <c r="L600" s="3"/>
      <c r="M600" s="3"/>
      <c r="O600" s="3"/>
    </row>
    <row r="601" spans="12:15" ht="12.75" customHeight="1">
      <c r="L601" s="3"/>
      <c r="M601" s="3"/>
      <c r="O601" s="3"/>
    </row>
    <row r="602" spans="12:15" ht="12.75" customHeight="1">
      <c r="L602" s="3"/>
      <c r="M602" s="3"/>
      <c r="O602" s="3"/>
    </row>
    <row r="603" spans="12:15" ht="12.75" customHeight="1">
      <c r="L603" s="3"/>
      <c r="M603" s="3"/>
      <c r="O603" s="3"/>
    </row>
    <row r="604" spans="12:15" ht="12.75" customHeight="1">
      <c r="L604" s="3"/>
      <c r="M604" s="3"/>
      <c r="O604" s="3"/>
    </row>
    <row r="605" spans="12:15" ht="12.75" customHeight="1">
      <c r="L605" s="3"/>
      <c r="M605" s="3"/>
      <c r="O605" s="3"/>
    </row>
    <row r="606" spans="12:15" ht="12.75" customHeight="1">
      <c r="L606" s="3"/>
      <c r="M606" s="3"/>
      <c r="O606" s="3"/>
    </row>
    <row r="607" spans="12:15" ht="12.75" customHeight="1">
      <c r="L607" s="3"/>
      <c r="M607" s="3"/>
      <c r="O607" s="3"/>
    </row>
    <row r="608" spans="12:15" ht="12.75" customHeight="1">
      <c r="L608" s="3"/>
      <c r="M608" s="3"/>
      <c r="O608" s="3"/>
    </row>
    <row r="609" spans="12:15" ht="12.75" customHeight="1">
      <c r="L609" s="3"/>
      <c r="M609" s="3"/>
      <c r="O609" s="3"/>
    </row>
    <row r="610" spans="12:15" ht="12.75" customHeight="1">
      <c r="L610" s="3"/>
      <c r="M610" s="3"/>
      <c r="O610" s="3"/>
    </row>
    <row r="611" spans="12:15" ht="12.75" customHeight="1">
      <c r="L611" s="3"/>
      <c r="M611" s="3"/>
      <c r="O611" s="3"/>
    </row>
    <row r="612" spans="12:15" ht="12.75" customHeight="1">
      <c r="L612" s="3"/>
      <c r="M612" s="3"/>
      <c r="O612" s="3"/>
    </row>
    <row r="613" spans="12:15" ht="12.75" customHeight="1">
      <c r="L613" s="3"/>
      <c r="M613" s="3"/>
      <c r="O613" s="3"/>
    </row>
    <row r="614" spans="12:15" ht="12.75" customHeight="1">
      <c r="L614" s="3"/>
      <c r="M614" s="3"/>
      <c r="O614" s="3"/>
    </row>
    <row r="615" spans="12:15" ht="12.75" customHeight="1">
      <c r="L615" s="3"/>
      <c r="M615" s="3"/>
      <c r="O615" s="3"/>
    </row>
    <row r="616" spans="12:15" ht="12.75" customHeight="1">
      <c r="L616" s="3"/>
      <c r="M616" s="3"/>
      <c r="O616" s="3"/>
    </row>
    <row r="617" spans="12:15" ht="12.75" customHeight="1">
      <c r="L617" s="3"/>
      <c r="M617" s="3"/>
      <c r="O617" s="3"/>
    </row>
    <row r="618" spans="12:15" ht="12.75" customHeight="1">
      <c r="L618" s="3"/>
      <c r="M618" s="3"/>
      <c r="O618" s="3"/>
    </row>
    <row r="619" spans="12:15" ht="12.75" customHeight="1">
      <c r="L619" s="3"/>
      <c r="M619" s="3"/>
      <c r="O619" s="3"/>
    </row>
    <row r="620" spans="12:15" ht="12.75" customHeight="1">
      <c r="L620" s="3"/>
      <c r="M620" s="3"/>
      <c r="O620" s="3"/>
    </row>
    <row r="621" spans="12:15" ht="12.75" customHeight="1">
      <c r="L621" s="3"/>
      <c r="M621" s="3"/>
      <c r="O621" s="3"/>
    </row>
    <row r="622" spans="12:15" ht="12.75" customHeight="1">
      <c r="L622" s="3"/>
      <c r="M622" s="3"/>
      <c r="O622" s="3"/>
    </row>
    <row r="623" spans="12:15" ht="12.75" customHeight="1">
      <c r="L623" s="3"/>
      <c r="M623" s="3"/>
      <c r="O623" s="3"/>
    </row>
    <row r="624" spans="12:15" ht="12.75" customHeight="1">
      <c r="L624" s="3"/>
      <c r="M624" s="3"/>
      <c r="O624" s="3"/>
    </row>
    <row r="625" spans="12:15" ht="12.75" customHeight="1">
      <c r="L625" s="3"/>
      <c r="M625" s="3"/>
      <c r="O625" s="3"/>
    </row>
    <row r="626" spans="12:15" ht="12.75" customHeight="1">
      <c r="L626" s="3"/>
      <c r="M626" s="3"/>
      <c r="O626" s="3"/>
    </row>
    <row r="627" spans="12:15" ht="12.75" customHeight="1">
      <c r="L627" s="3"/>
      <c r="M627" s="3"/>
      <c r="O627" s="3"/>
    </row>
    <row r="628" spans="12:15" ht="12.75" customHeight="1">
      <c r="L628" s="3"/>
      <c r="M628" s="3"/>
      <c r="O628" s="3"/>
    </row>
    <row r="629" spans="12:15" ht="12.75" customHeight="1">
      <c r="L629" s="3"/>
      <c r="M629" s="3"/>
      <c r="O629" s="3"/>
    </row>
    <row r="630" spans="12:15" ht="12.75" customHeight="1">
      <c r="L630" s="3"/>
      <c r="M630" s="3"/>
      <c r="O630" s="3"/>
    </row>
    <row r="631" spans="12:15" ht="12.75" customHeight="1">
      <c r="L631" s="3"/>
      <c r="M631" s="3"/>
      <c r="O631" s="3"/>
    </row>
    <row r="632" spans="12:15" ht="12.75" customHeight="1">
      <c r="L632" s="3"/>
      <c r="M632" s="3"/>
      <c r="O632" s="3"/>
    </row>
    <row r="633" spans="12:15" ht="12.75" customHeight="1">
      <c r="L633" s="3"/>
      <c r="M633" s="3"/>
      <c r="O633" s="3"/>
    </row>
    <row r="634" spans="12:15" ht="12.75" customHeight="1">
      <c r="L634" s="3"/>
      <c r="M634" s="3"/>
      <c r="O634" s="3"/>
    </row>
    <row r="635" spans="12:15" ht="12.75" customHeight="1">
      <c r="L635" s="3"/>
      <c r="M635" s="3"/>
      <c r="O635" s="3"/>
    </row>
    <row r="636" spans="12:15" ht="12.75" customHeight="1">
      <c r="L636" s="3"/>
      <c r="M636" s="3"/>
      <c r="O636" s="3"/>
    </row>
    <row r="637" spans="12:15" ht="12.75" customHeight="1">
      <c r="L637" s="3"/>
      <c r="M637" s="3"/>
      <c r="O637" s="3"/>
    </row>
    <row r="638" spans="12:15" ht="12.75" customHeight="1">
      <c r="L638" s="3"/>
      <c r="M638" s="3"/>
      <c r="O638" s="3"/>
    </row>
    <row r="639" spans="12:15" ht="12.75" customHeight="1">
      <c r="L639" s="3"/>
      <c r="M639" s="3"/>
      <c r="O639" s="3"/>
    </row>
    <row r="640" spans="12:15" ht="12.75" customHeight="1">
      <c r="L640" s="3"/>
      <c r="M640" s="3"/>
      <c r="O640" s="3"/>
    </row>
    <row r="641" spans="12:15" ht="12.75" customHeight="1">
      <c r="L641" s="3"/>
      <c r="M641" s="3"/>
      <c r="O641" s="3"/>
    </row>
    <row r="642" spans="12:15" ht="12.75" customHeight="1">
      <c r="L642" s="3"/>
      <c r="M642" s="3"/>
      <c r="O642" s="3"/>
    </row>
    <row r="643" spans="12:15" ht="12.75" customHeight="1">
      <c r="L643" s="3"/>
      <c r="M643" s="3"/>
      <c r="O643" s="3"/>
    </row>
    <row r="644" spans="12:15" ht="12.75" customHeight="1">
      <c r="L644" s="3"/>
      <c r="M644" s="3"/>
      <c r="O644" s="3"/>
    </row>
    <row r="645" spans="12:15" ht="12.75" customHeight="1">
      <c r="L645" s="3"/>
      <c r="M645" s="3"/>
      <c r="O645" s="3"/>
    </row>
    <row r="646" spans="12:15" ht="12.75" customHeight="1">
      <c r="L646" s="3"/>
      <c r="M646" s="3"/>
      <c r="O646" s="3"/>
    </row>
    <row r="647" spans="12:15" ht="12.75" customHeight="1">
      <c r="L647" s="3"/>
      <c r="M647" s="3"/>
      <c r="O647" s="3"/>
    </row>
    <row r="648" spans="12:15" ht="12.75" customHeight="1">
      <c r="L648" s="3"/>
      <c r="M648" s="3"/>
      <c r="O648" s="3"/>
    </row>
    <row r="649" spans="12:15" ht="12.75" customHeight="1">
      <c r="L649" s="3"/>
      <c r="M649" s="3"/>
      <c r="O649" s="3"/>
    </row>
    <row r="650" spans="12:15" ht="12.75" customHeight="1">
      <c r="L650" s="3"/>
      <c r="M650" s="3"/>
      <c r="O650" s="3"/>
    </row>
    <row r="651" spans="12:15" ht="12.75" customHeight="1">
      <c r="L651" s="3"/>
      <c r="M651" s="3"/>
      <c r="O651" s="3"/>
    </row>
    <row r="652" spans="12:15" ht="12.75" customHeight="1">
      <c r="L652" s="3"/>
      <c r="M652" s="3"/>
      <c r="O652" s="3"/>
    </row>
    <row r="653" spans="12:15" ht="12.75" customHeight="1">
      <c r="L653" s="3"/>
      <c r="M653" s="3"/>
      <c r="O653" s="3"/>
    </row>
    <row r="654" spans="12:15" ht="12.75" customHeight="1">
      <c r="L654" s="3"/>
      <c r="M654" s="3"/>
      <c r="O654" s="3"/>
    </row>
    <row r="655" spans="12:15" ht="12.75" customHeight="1">
      <c r="L655" s="3"/>
      <c r="M655" s="3"/>
      <c r="O655" s="3"/>
    </row>
    <row r="656" spans="12:15" ht="12.75" customHeight="1">
      <c r="L656" s="3"/>
      <c r="M656" s="3"/>
      <c r="O656" s="3"/>
    </row>
    <row r="657" spans="12:15" ht="12.75" customHeight="1">
      <c r="L657" s="3"/>
      <c r="M657" s="3"/>
      <c r="O657" s="3"/>
    </row>
    <row r="658" spans="12:15" ht="12.75" customHeight="1">
      <c r="L658" s="3"/>
      <c r="M658" s="3"/>
      <c r="O658" s="3"/>
    </row>
    <row r="659" spans="12:15" ht="12.75" customHeight="1">
      <c r="L659" s="3"/>
      <c r="M659" s="3"/>
      <c r="O659" s="3"/>
    </row>
    <row r="660" spans="12:15" ht="12.75" customHeight="1">
      <c r="L660" s="3"/>
      <c r="M660" s="3"/>
      <c r="O660" s="3"/>
    </row>
    <row r="661" spans="12:15" ht="12.75" customHeight="1">
      <c r="L661" s="3"/>
      <c r="M661" s="3"/>
      <c r="O661" s="3"/>
    </row>
    <row r="662" spans="12:15" ht="12.75" customHeight="1">
      <c r="L662" s="3"/>
      <c r="M662" s="3"/>
      <c r="O662" s="3"/>
    </row>
    <row r="663" spans="12:15" ht="12.75" customHeight="1">
      <c r="L663" s="3"/>
      <c r="M663" s="3"/>
      <c r="O663" s="3"/>
    </row>
    <row r="664" spans="12:15" ht="12.75" customHeight="1">
      <c r="L664" s="3"/>
      <c r="M664" s="3"/>
      <c r="O664" s="3"/>
    </row>
    <row r="665" spans="12:15" ht="12.75" customHeight="1">
      <c r="L665" s="3"/>
      <c r="M665" s="3"/>
      <c r="O665" s="3"/>
    </row>
    <row r="666" spans="12:15" ht="12.75" customHeight="1">
      <c r="L666" s="3"/>
      <c r="M666" s="3"/>
      <c r="O666" s="3"/>
    </row>
    <row r="667" spans="12:15" ht="12.75" customHeight="1">
      <c r="L667" s="3"/>
      <c r="M667" s="3"/>
      <c r="O667" s="3"/>
    </row>
    <row r="668" spans="12:15" ht="12.75" customHeight="1">
      <c r="L668" s="3"/>
      <c r="M668" s="3"/>
      <c r="O668" s="3"/>
    </row>
    <row r="669" spans="12:15" ht="12.75" customHeight="1">
      <c r="L669" s="3"/>
      <c r="M669" s="3"/>
      <c r="O669" s="3"/>
    </row>
    <row r="670" spans="12:15" ht="12.75" customHeight="1">
      <c r="L670" s="3"/>
      <c r="M670" s="3"/>
      <c r="O670" s="3"/>
    </row>
    <row r="671" spans="12:15" ht="12.75" customHeight="1">
      <c r="L671" s="3"/>
      <c r="M671" s="3"/>
      <c r="O671" s="3"/>
    </row>
    <row r="672" spans="12:15" ht="12.75" customHeight="1">
      <c r="L672" s="3"/>
      <c r="M672" s="3"/>
      <c r="O672" s="3"/>
    </row>
    <row r="673" spans="12:15" ht="12.75" customHeight="1">
      <c r="L673" s="3"/>
      <c r="M673" s="3"/>
      <c r="O673" s="3"/>
    </row>
    <row r="674" spans="12:15" ht="12.75" customHeight="1">
      <c r="L674" s="3"/>
      <c r="M674" s="3"/>
      <c r="O674" s="3"/>
    </row>
    <row r="675" spans="12:15" ht="12.75" customHeight="1">
      <c r="L675" s="3"/>
      <c r="M675" s="3"/>
      <c r="O675" s="3"/>
    </row>
    <row r="676" spans="12:15" ht="12.75" customHeight="1">
      <c r="L676" s="3"/>
      <c r="M676" s="3"/>
      <c r="O676" s="3"/>
    </row>
    <row r="677" spans="12:15" ht="12.75" customHeight="1">
      <c r="L677" s="3"/>
      <c r="M677" s="3"/>
      <c r="O677" s="3"/>
    </row>
    <row r="678" spans="12:15" ht="12.75" customHeight="1">
      <c r="L678" s="3"/>
      <c r="M678" s="3"/>
      <c r="O678" s="3"/>
    </row>
    <row r="679" spans="12:15" ht="12.75" customHeight="1">
      <c r="L679" s="3"/>
      <c r="M679" s="3"/>
      <c r="O679" s="3"/>
    </row>
    <row r="680" spans="12:15" ht="12.75" customHeight="1">
      <c r="L680" s="3"/>
      <c r="M680" s="3"/>
      <c r="O680" s="3"/>
    </row>
    <row r="681" spans="12:15" ht="12.75" customHeight="1">
      <c r="L681" s="3"/>
      <c r="M681" s="3"/>
      <c r="O681" s="3"/>
    </row>
    <row r="682" spans="12:15" ht="12.75" customHeight="1">
      <c r="L682" s="3"/>
      <c r="M682" s="3"/>
      <c r="O682" s="3"/>
    </row>
    <row r="683" spans="12:15" ht="12.75" customHeight="1">
      <c r="L683" s="3"/>
      <c r="M683" s="3"/>
      <c r="O683" s="3"/>
    </row>
    <row r="684" spans="12:15" ht="12.75" customHeight="1">
      <c r="L684" s="3"/>
      <c r="M684" s="3"/>
      <c r="O684" s="3"/>
    </row>
    <row r="685" spans="12:15" ht="12.75" customHeight="1">
      <c r="L685" s="3"/>
      <c r="M685" s="3"/>
      <c r="O685" s="3"/>
    </row>
    <row r="686" spans="12:15" ht="12.75" customHeight="1">
      <c r="L686" s="3"/>
      <c r="M686" s="3"/>
      <c r="O686" s="3"/>
    </row>
    <row r="687" spans="12:15" ht="12.75" customHeight="1">
      <c r="L687" s="3"/>
      <c r="M687" s="3"/>
      <c r="O687" s="3"/>
    </row>
    <row r="688" spans="12:15" ht="12.75" customHeight="1">
      <c r="L688" s="3"/>
      <c r="M688" s="3"/>
      <c r="O688" s="3"/>
    </row>
    <row r="689" spans="12:15" ht="12.75" customHeight="1">
      <c r="L689" s="3"/>
      <c r="M689" s="3"/>
      <c r="O689" s="3"/>
    </row>
    <row r="690" spans="12:15" ht="12.75" customHeight="1">
      <c r="L690" s="3"/>
      <c r="M690" s="3"/>
      <c r="O690" s="3"/>
    </row>
    <row r="691" spans="12:15" ht="12.75" customHeight="1">
      <c r="L691" s="3"/>
      <c r="M691" s="3"/>
      <c r="O691" s="3"/>
    </row>
    <row r="692" spans="12:15" ht="12.75" customHeight="1">
      <c r="L692" s="3"/>
      <c r="M692" s="3"/>
      <c r="O692" s="3"/>
    </row>
    <row r="693" spans="12:15" ht="12.75" customHeight="1">
      <c r="L693" s="3"/>
      <c r="M693" s="3"/>
      <c r="O693" s="3"/>
    </row>
    <row r="694" spans="12:15" ht="12.75" customHeight="1">
      <c r="L694" s="3"/>
      <c r="M694" s="3"/>
      <c r="O694" s="3"/>
    </row>
    <row r="695" spans="12:15" ht="12.75" customHeight="1">
      <c r="L695" s="3"/>
      <c r="M695" s="3"/>
      <c r="O695" s="3"/>
    </row>
    <row r="696" spans="12:15" ht="12.75" customHeight="1">
      <c r="L696" s="3"/>
      <c r="M696" s="3"/>
      <c r="O696" s="3"/>
    </row>
    <row r="697" spans="12:15" ht="12.75" customHeight="1">
      <c r="L697" s="3"/>
      <c r="M697" s="3"/>
      <c r="O697" s="3"/>
    </row>
    <row r="698" spans="12:15" ht="12.75" customHeight="1">
      <c r="L698" s="3"/>
      <c r="M698" s="3"/>
      <c r="O698" s="3"/>
    </row>
    <row r="699" spans="12:15" ht="12.75" customHeight="1">
      <c r="L699" s="3"/>
      <c r="M699" s="3"/>
      <c r="O699" s="3"/>
    </row>
    <row r="700" spans="12:15" ht="12.75" customHeight="1">
      <c r="L700" s="3"/>
      <c r="M700" s="3"/>
      <c r="O700" s="3"/>
    </row>
    <row r="701" spans="12:15" ht="12.75" customHeight="1">
      <c r="L701" s="3"/>
      <c r="M701" s="3"/>
      <c r="O701" s="3"/>
    </row>
    <row r="702" spans="12:15" ht="12.75" customHeight="1">
      <c r="L702" s="3"/>
      <c r="M702" s="3"/>
      <c r="O702" s="3"/>
    </row>
    <row r="703" spans="12:15" ht="12.75" customHeight="1">
      <c r="L703" s="3"/>
      <c r="M703" s="3"/>
      <c r="O703" s="3"/>
    </row>
    <row r="704" spans="12:15" ht="12.75" customHeight="1">
      <c r="L704" s="3"/>
      <c r="M704" s="3"/>
      <c r="O704" s="3"/>
    </row>
    <row r="705" spans="12:15" ht="12.75" customHeight="1">
      <c r="L705" s="3"/>
      <c r="M705" s="3"/>
      <c r="O705" s="3"/>
    </row>
    <row r="706" spans="12:15" ht="12.75" customHeight="1">
      <c r="L706" s="3"/>
      <c r="M706" s="3"/>
      <c r="O706" s="3"/>
    </row>
    <row r="707" spans="12:15" ht="12.75" customHeight="1">
      <c r="L707" s="3"/>
      <c r="M707" s="3"/>
      <c r="O707" s="3"/>
    </row>
    <row r="708" spans="12:15" ht="12.75" customHeight="1">
      <c r="L708" s="3"/>
      <c r="M708" s="3"/>
      <c r="O708" s="3"/>
    </row>
    <row r="709" spans="12:15" ht="12.75" customHeight="1">
      <c r="L709" s="3"/>
      <c r="M709" s="3"/>
      <c r="O709" s="3"/>
    </row>
    <row r="710" spans="12:15" ht="12.75" customHeight="1">
      <c r="L710" s="3"/>
      <c r="M710" s="3"/>
      <c r="O710" s="3"/>
    </row>
    <row r="711" spans="12:15" ht="12.75" customHeight="1">
      <c r="L711" s="3"/>
      <c r="M711" s="3"/>
      <c r="O711" s="3"/>
    </row>
    <row r="712" spans="12:15" ht="12.75" customHeight="1">
      <c r="L712" s="3"/>
      <c r="M712" s="3"/>
      <c r="O712" s="3"/>
    </row>
    <row r="713" spans="12:15" ht="12.75" customHeight="1">
      <c r="L713" s="3"/>
      <c r="M713" s="3"/>
      <c r="O713" s="3"/>
    </row>
    <row r="714" spans="12:15" ht="12.75" customHeight="1">
      <c r="L714" s="3"/>
      <c r="M714" s="3"/>
      <c r="O714" s="3"/>
    </row>
    <row r="715" spans="12:15" ht="12.75" customHeight="1">
      <c r="L715" s="3"/>
      <c r="M715" s="3"/>
      <c r="O715" s="3"/>
    </row>
    <row r="716" spans="12:15" ht="12.75" customHeight="1">
      <c r="L716" s="3"/>
      <c r="M716" s="3"/>
      <c r="O716" s="3"/>
    </row>
    <row r="717" spans="12:15" ht="12.75" customHeight="1">
      <c r="L717" s="3"/>
      <c r="M717" s="3"/>
      <c r="O717" s="3"/>
    </row>
    <row r="718" spans="12:15" ht="12.75" customHeight="1">
      <c r="L718" s="3"/>
      <c r="M718" s="3"/>
      <c r="O718" s="3"/>
    </row>
    <row r="719" spans="12:15" ht="12.75" customHeight="1">
      <c r="L719" s="3"/>
      <c r="M719" s="3"/>
      <c r="O719" s="3"/>
    </row>
    <row r="720" spans="12:15" ht="12.75" customHeight="1">
      <c r="L720" s="3"/>
      <c r="M720" s="3"/>
      <c r="O720" s="3"/>
    </row>
    <row r="721" spans="12:15" ht="12.75" customHeight="1">
      <c r="L721" s="3"/>
      <c r="M721" s="3"/>
      <c r="O721" s="3"/>
    </row>
    <row r="722" spans="12:15" ht="12.75" customHeight="1">
      <c r="L722" s="3"/>
      <c r="M722" s="3"/>
      <c r="O722" s="3"/>
    </row>
    <row r="723" spans="12:15" ht="12.75" customHeight="1">
      <c r="L723" s="3"/>
      <c r="M723" s="3"/>
      <c r="O723" s="3"/>
    </row>
    <row r="724" spans="12:15" ht="12.75" customHeight="1">
      <c r="L724" s="3"/>
      <c r="M724" s="3"/>
      <c r="O724" s="3"/>
    </row>
    <row r="725" spans="12:15" ht="12.75" customHeight="1">
      <c r="L725" s="3"/>
      <c r="M725" s="3"/>
      <c r="O725" s="3"/>
    </row>
    <row r="726" spans="12:15" ht="12.75" customHeight="1">
      <c r="L726" s="3"/>
      <c r="M726" s="3"/>
      <c r="O726" s="3"/>
    </row>
    <row r="727" spans="12:15" ht="12.75" customHeight="1">
      <c r="L727" s="3"/>
      <c r="M727" s="3"/>
      <c r="O727" s="3"/>
    </row>
    <row r="728" spans="12:15" ht="12.75" customHeight="1">
      <c r="L728" s="3"/>
      <c r="M728" s="3"/>
      <c r="O728" s="3"/>
    </row>
    <row r="729" spans="12:15" ht="12.75" customHeight="1">
      <c r="L729" s="3"/>
      <c r="M729" s="3"/>
      <c r="O729" s="3"/>
    </row>
    <row r="730" spans="12:15" ht="12.75" customHeight="1">
      <c r="L730" s="3"/>
      <c r="M730" s="3"/>
      <c r="O730" s="3"/>
    </row>
    <row r="731" spans="12:15" ht="12.75" customHeight="1">
      <c r="L731" s="3"/>
      <c r="M731" s="3"/>
      <c r="O731" s="3"/>
    </row>
    <row r="732" spans="12:15" ht="12.75" customHeight="1">
      <c r="L732" s="3"/>
      <c r="M732" s="3"/>
      <c r="O732" s="3"/>
    </row>
    <row r="733" spans="12:15" ht="12.75" customHeight="1">
      <c r="L733" s="3"/>
      <c r="M733" s="3"/>
      <c r="O733" s="3"/>
    </row>
    <row r="734" spans="12:15" ht="12.75" customHeight="1">
      <c r="L734" s="3"/>
      <c r="M734" s="3"/>
      <c r="O734" s="3"/>
    </row>
    <row r="735" spans="12:15" ht="12.75" customHeight="1">
      <c r="L735" s="3"/>
      <c r="M735" s="3"/>
      <c r="O735" s="3"/>
    </row>
    <row r="736" spans="12:15" ht="12.75" customHeight="1">
      <c r="L736" s="3"/>
      <c r="M736" s="3"/>
      <c r="O736" s="3"/>
    </row>
    <row r="737" spans="12:15" ht="12.75" customHeight="1">
      <c r="L737" s="3"/>
      <c r="M737" s="3"/>
      <c r="O737" s="3"/>
    </row>
    <row r="738" spans="12:15" ht="12.75" customHeight="1">
      <c r="L738" s="3"/>
      <c r="M738" s="3"/>
      <c r="O738" s="3"/>
    </row>
    <row r="739" spans="12:15" ht="12.75" customHeight="1">
      <c r="L739" s="3"/>
      <c r="M739" s="3"/>
      <c r="O739" s="3"/>
    </row>
    <row r="740" spans="12:15" ht="12.75" customHeight="1">
      <c r="L740" s="3"/>
      <c r="M740" s="3"/>
      <c r="O740" s="3"/>
    </row>
    <row r="741" spans="12:15" ht="12.75" customHeight="1">
      <c r="L741" s="3"/>
      <c r="M741" s="3"/>
      <c r="O741" s="3"/>
    </row>
    <row r="742" spans="12:15" ht="12.75" customHeight="1">
      <c r="L742" s="3"/>
      <c r="M742" s="3"/>
      <c r="O742" s="3"/>
    </row>
    <row r="743" spans="12:15" ht="12.75" customHeight="1">
      <c r="L743" s="3"/>
      <c r="M743" s="3"/>
      <c r="O743" s="3"/>
    </row>
    <row r="744" spans="12:15" ht="12.75" customHeight="1">
      <c r="L744" s="3"/>
      <c r="M744" s="3"/>
      <c r="O744" s="3"/>
    </row>
    <row r="745" spans="12:15" ht="12.75" customHeight="1">
      <c r="L745" s="3"/>
      <c r="M745" s="3"/>
      <c r="O745" s="3"/>
    </row>
    <row r="746" spans="12:15" ht="12.75" customHeight="1">
      <c r="L746" s="3"/>
      <c r="M746" s="3"/>
      <c r="O746" s="3"/>
    </row>
    <row r="747" spans="12:15" ht="12.75" customHeight="1">
      <c r="L747" s="3"/>
      <c r="M747" s="3"/>
      <c r="O747" s="3"/>
    </row>
    <row r="748" spans="12:15" ht="12.75" customHeight="1">
      <c r="L748" s="3"/>
      <c r="M748" s="3"/>
      <c r="O748" s="3"/>
    </row>
    <row r="749" spans="12:15" ht="12.75" customHeight="1">
      <c r="L749" s="3"/>
      <c r="M749" s="3"/>
      <c r="O749" s="3"/>
    </row>
    <row r="750" spans="12:15" ht="12.75" customHeight="1">
      <c r="L750" s="3"/>
      <c r="M750" s="3"/>
      <c r="O750" s="3"/>
    </row>
    <row r="751" spans="12:15" ht="12.75" customHeight="1">
      <c r="L751" s="3"/>
      <c r="M751" s="3"/>
      <c r="O751" s="3"/>
    </row>
    <row r="752" spans="12:15" ht="12.75" customHeight="1">
      <c r="L752" s="3"/>
      <c r="M752" s="3"/>
      <c r="O752" s="3"/>
    </row>
    <row r="753" spans="12:15" ht="12.75" customHeight="1">
      <c r="L753" s="3"/>
      <c r="M753" s="3"/>
      <c r="O753" s="3"/>
    </row>
    <row r="754" spans="12:15" ht="12.75" customHeight="1">
      <c r="L754" s="3"/>
      <c r="M754" s="3"/>
      <c r="O754" s="3"/>
    </row>
    <row r="755" spans="12:15" ht="12.75" customHeight="1">
      <c r="L755" s="3"/>
      <c r="M755" s="3"/>
      <c r="O755" s="3"/>
    </row>
    <row r="756" spans="12:15" ht="12.75" customHeight="1">
      <c r="L756" s="3"/>
      <c r="M756" s="3"/>
      <c r="O756" s="3"/>
    </row>
    <row r="757" spans="12:15" ht="12.75" customHeight="1">
      <c r="L757" s="3"/>
      <c r="M757" s="3"/>
      <c r="O757" s="3"/>
    </row>
    <row r="758" spans="12:15" ht="12.75" customHeight="1">
      <c r="L758" s="3"/>
      <c r="M758" s="3"/>
      <c r="O758" s="3"/>
    </row>
    <row r="759" spans="12:15" ht="12.75" customHeight="1">
      <c r="L759" s="3"/>
      <c r="M759" s="3"/>
      <c r="O759" s="3"/>
    </row>
    <row r="760" spans="12:15" ht="12.75" customHeight="1">
      <c r="L760" s="3"/>
      <c r="M760" s="3"/>
      <c r="O760" s="3"/>
    </row>
    <row r="761" spans="12:15" ht="12.75" customHeight="1">
      <c r="L761" s="3"/>
      <c r="M761" s="3"/>
      <c r="O761" s="3"/>
    </row>
    <row r="762" spans="12:15" ht="12.75" customHeight="1">
      <c r="L762" s="3"/>
      <c r="M762" s="3"/>
      <c r="O762" s="3"/>
    </row>
    <row r="763" spans="12:15" ht="12.75" customHeight="1">
      <c r="L763" s="3"/>
      <c r="M763" s="3"/>
      <c r="O763" s="3"/>
    </row>
    <row r="764" spans="12:15" ht="12.75" customHeight="1">
      <c r="L764" s="3"/>
      <c r="M764" s="3"/>
      <c r="O764" s="3"/>
    </row>
    <row r="765" spans="12:15" ht="12.75" customHeight="1">
      <c r="L765" s="3"/>
      <c r="M765" s="3"/>
      <c r="O765" s="3"/>
    </row>
    <row r="766" spans="12:15" ht="12.75" customHeight="1">
      <c r="L766" s="3"/>
      <c r="M766" s="3"/>
      <c r="O766" s="3"/>
    </row>
    <row r="767" spans="12:15" ht="12.75" customHeight="1">
      <c r="L767" s="3"/>
      <c r="M767" s="3"/>
      <c r="O767" s="3"/>
    </row>
    <row r="768" spans="12:15" ht="12.75" customHeight="1">
      <c r="L768" s="3"/>
      <c r="M768" s="3"/>
      <c r="O768" s="3"/>
    </row>
    <row r="769" spans="12:15" ht="12.75" customHeight="1">
      <c r="L769" s="3"/>
      <c r="M769" s="3"/>
      <c r="O769" s="3"/>
    </row>
    <row r="770" spans="12:15" ht="12.75" customHeight="1">
      <c r="L770" s="3"/>
      <c r="M770" s="3"/>
      <c r="O770" s="3"/>
    </row>
    <row r="771" spans="12:15" ht="12.75" customHeight="1">
      <c r="L771" s="3"/>
      <c r="M771" s="3"/>
      <c r="O771" s="3"/>
    </row>
    <row r="772" spans="12:15" ht="12.75" customHeight="1">
      <c r="L772" s="3"/>
      <c r="M772" s="3"/>
      <c r="O772" s="3"/>
    </row>
    <row r="773" spans="12:15" ht="12.75" customHeight="1">
      <c r="L773" s="3"/>
      <c r="M773" s="3"/>
      <c r="O773" s="3"/>
    </row>
    <row r="774" spans="12:15" ht="12.75" customHeight="1">
      <c r="L774" s="3"/>
      <c r="M774" s="3"/>
      <c r="O774" s="3"/>
    </row>
    <row r="775" spans="12:15" ht="12.75" customHeight="1">
      <c r="L775" s="3"/>
      <c r="M775" s="3"/>
      <c r="O775" s="3"/>
    </row>
    <row r="776" spans="12:15" ht="12.75" customHeight="1">
      <c r="L776" s="3"/>
      <c r="M776" s="3"/>
      <c r="O776" s="3"/>
    </row>
    <row r="777" spans="12:15" ht="12.75" customHeight="1">
      <c r="L777" s="3"/>
      <c r="M777" s="3"/>
      <c r="O777" s="3"/>
    </row>
    <row r="778" spans="12:15" ht="12.75" customHeight="1">
      <c r="L778" s="3"/>
      <c r="M778" s="3"/>
      <c r="O778" s="3"/>
    </row>
    <row r="779" spans="12:15" ht="12.75" customHeight="1">
      <c r="L779" s="3"/>
      <c r="M779" s="3"/>
      <c r="O779" s="3"/>
    </row>
    <row r="780" spans="12:15" ht="12.75" customHeight="1">
      <c r="L780" s="3"/>
      <c r="M780" s="3"/>
      <c r="O780" s="3"/>
    </row>
    <row r="781" spans="12:15" ht="12.75" customHeight="1">
      <c r="L781" s="3"/>
      <c r="M781" s="3"/>
      <c r="O781" s="3"/>
    </row>
    <row r="782" spans="12:15" ht="12.75" customHeight="1">
      <c r="L782" s="3"/>
      <c r="M782" s="3"/>
      <c r="O782" s="3"/>
    </row>
    <row r="783" spans="12:15" ht="12.75" customHeight="1">
      <c r="L783" s="3"/>
      <c r="M783" s="3"/>
      <c r="O783" s="3"/>
    </row>
    <row r="784" spans="12:15" ht="12.75" customHeight="1">
      <c r="L784" s="3"/>
      <c r="M784" s="3"/>
      <c r="O784" s="3"/>
    </row>
    <row r="785" spans="12:15" ht="12.75" customHeight="1">
      <c r="L785" s="3"/>
      <c r="M785" s="3"/>
      <c r="O785" s="3"/>
    </row>
    <row r="786" spans="12:15" ht="12.75" customHeight="1">
      <c r="L786" s="3"/>
      <c r="M786" s="3"/>
      <c r="O786" s="3"/>
    </row>
    <row r="787" spans="12:15" ht="12.75" customHeight="1">
      <c r="L787" s="3"/>
      <c r="M787" s="3"/>
      <c r="O787" s="3"/>
    </row>
    <row r="788" spans="12:15" ht="12.75" customHeight="1">
      <c r="L788" s="3"/>
      <c r="M788" s="3"/>
      <c r="O788" s="3"/>
    </row>
    <row r="789" spans="12:15" ht="12.75" customHeight="1">
      <c r="L789" s="3"/>
      <c r="M789" s="3"/>
      <c r="O789" s="3"/>
    </row>
    <row r="790" spans="12:15" ht="12.75" customHeight="1">
      <c r="L790" s="3"/>
      <c r="M790" s="3"/>
      <c r="O790" s="3"/>
    </row>
    <row r="791" spans="12:15" ht="12.75" customHeight="1">
      <c r="L791" s="3"/>
      <c r="M791" s="3"/>
      <c r="O791" s="3"/>
    </row>
    <row r="792" spans="12:15" ht="12.75" customHeight="1">
      <c r="L792" s="3"/>
      <c r="M792" s="3"/>
      <c r="O792" s="3"/>
    </row>
    <row r="793" spans="12:15" ht="12.75" customHeight="1">
      <c r="L793" s="3"/>
      <c r="M793" s="3"/>
      <c r="O793" s="3"/>
    </row>
    <row r="794" spans="12:15" ht="12.75" customHeight="1">
      <c r="L794" s="3"/>
      <c r="M794" s="3"/>
      <c r="O794" s="3"/>
    </row>
    <row r="795" spans="12:15" ht="12.75" customHeight="1">
      <c r="L795" s="3"/>
      <c r="M795" s="3"/>
      <c r="O795" s="3"/>
    </row>
    <row r="796" spans="12:15" ht="12.75" customHeight="1">
      <c r="L796" s="3"/>
      <c r="M796" s="3"/>
      <c r="O796" s="3"/>
    </row>
    <row r="797" spans="12:15" ht="12.75" customHeight="1">
      <c r="L797" s="3"/>
      <c r="M797" s="3"/>
      <c r="O797" s="3"/>
    </row>
    <row r="798" spans="12:15" ht="12.75" customHeight="1">
      <c r="L798" s="3"/>
      <c r="M798" s="3"/>
      <c r="O798" s="3"/>
    </row>
    <row r="799" spans="12:15" ht="12.75" customHeight="1">
      <c r="L799" s="3"/>
      <c r="M799" s="3"/>
      <c r="O799" s="3"/>
    </row>
    <row r="800" spans="12:15" ht="12.75" customHeight="1">
      <c r="L800" s="3"/>
      <c r="M800" s="3"/>
      <c r="O800" s="3"/>
    </row>
    <row r="801" spans="12:15" ht="12.75" customHeight="1">
      <c r="L801" s="3"/>
      <c r="M801" s="3"/>
      <c r="O801" s="3"/>
    </row>
    <row r="802" spans="12:15" ht="12.75" customHeight="1">
      <c r="L802" s="3"/>
      <c r="M802" s="3"/>
      <c r="O802" s="3"/>
    </row>
    <row r="803" spans="12:15" ht="12.75" customHeight="1">
      <c r="L803" s="3"/>
      <c r="M803" s="3"/>
      <c r="O803" s="3"/>
    </row>
    <row r="804" spans="12:15" ht="12.75" customHeight="1">
      <c r="L804" s="3"/>
      <c r="M804" s="3"/>
      <c r="O804" s="3"/>
    </row>
    <row r="805" spans="12:15" ht="12.75" customHeight="1">
      <c r="L805" s="3"/>
      <c r="M805" s="3"/>
      <c r="O805" s="3"/>
    </row>
    <row r="806" spans="12:15" ht="12.75" customHeight="1">
      <c r="L806" s="3"/>
      <c r="M806" s="3"/>
      <c r="O806" s="3"/>
    </row>
    <row r="807" spans="12:15" ht="12.75" customHeight="1">
      <c r="L807" s="3"/>
      <c r="M807" s="3"/>
      <c r="O807" s="3"/>
    </row>
    <row r="808" spans="12:15" ht="12.75" customHeight="1">
      <c r="L808" s="3"/>
      <c r="M808" s="3"/>
      <c r="O808" s="3"/>
    </row>
    <row r="809" spans="12:15" ht="12.75" customHeight="1">
      <c r="L809" s="3"/>
      <c r="M809" s="3"/>
      <c r="O809" s="3"/>
    </row>
    <row r="810" spans="12:15" ht="12.75" customHeight="1">
      <c r="L810" s="3"/>
      <c r="M810" s="3"/>
      <c r="O810" s="3"/>
    </row>
    <row r="811" spans="12:15" ht="12.75" customHeight="1">
      <c r="L811" s="3"/>
      <c r="M811" s="3"/>
      <c r="O811" s="3"/>
    </row>
    <row r="812" spans="12:15" ht="12.75" customHeight="1">
      <c r="L812" s="3"/>
      <c r="M812" s="3"/>
      <c r="O812" s="3"/>
    </row>
    <row r="813" spans="12:15" ht="12.75" customHeight="1">
      <c r="L813" s="3"/>
      <c r="M813" s="3"/>
      <c r="O813" s="3"/>
    </row>
    <row r="814" spans="12:15" ht="12.75" customHeight="1">
      <c r="L814" s="3"/>
      <c r="M814" s="3"/>
      <c r="O814" s="3"/>
    </row>
    <row r="815" spans="12:15" ht="12.75" customHeight="1">
      <c r="L815" s="3"/>
      <c r="M815" s="3"/>
      <c r="O815" s="3"/>
    </row>
    <row r="816" spans="12:15" ht="12.75" customHeight="1">
      <c r="L816" s="3"/>
      <c r="M816" s="3"/>
      <c r="O816" s="3"/>
    </row>
    <row r="817" spans="12:15" ht="12.75" customHeight="1">
      <c r="L817" s="3"/>
      <c r="M817" s="3"/>
      <c r="O817" s="3"/>
    </row>
    <row r="818" spans="12:15" ht="12.75" customHeight="1">
      <c r="L818" s="3"/>
      <c r="M818" s="3"/>
      <c r="O818" s="3"/>
    </row>
    <row r="819" spans="12:15" ht="12.75" customHeight="1">
      <c r="L819" s="3"/>
      <c r="M819" s="3"/>
      <c r="O819" s="3"/>
    </row>
    <row r="820" spans="12:15" ht="12.75" customHeight="1">
      <c r="L820" s="3"/>
      <c r="M820" s="3"/>
      <c r="O820" s="3"/>
    </row>
    <row r="821" spans="12:15" ht="12.75" customHeight="1">
      <c r="L821" s="3"/>
      <c r="M821" s="3"/>
      <c r="O821" s="3"/>
    </row>
    <row r="822" spans="12:15" ht="12.75" customHeight="1">
      <c r="L822" s="3"/>
      <c r="M822" s="3"/>
      <c r="O822" s="3"/>
    </row>
    <row r="823" spans="12:15" ht="12.75" customHeight="1">
      <c r="L823" s="3"/>
      <c r="M823" s="3"/>
      <c r="O823" s="3"/>
    </row>
    <row r="824" spans="12:15" ht="12.75" customHeight="1">
      <c r="L824" s="3"/>
      <c r="M824" s="3"/>
      <c r="O824" s="3"/>
    </row>
    <row r="825" spans="12:15" ht="12.75" customHeight="1">
      <c r="L825" s="3"/>
      <c r="M825" s="3"/>
      <c r="O825" s="3"/>
    </row>
    <row r="826" spans="12:15" ht="12.75" customHeight="1">
      <c r="L826" s="3"/>
      <c r="M826" s="3"/>
      <c r="O826" s="3"/>
    </row>
    <row r="827" spans="12:15" ht="12.75" customHeight="1">
      <c r="L827" s="3"/>
      <c r="M827" s="3"/>
      <c r="O827" s="3"/>
    </row>
    <row r="828" spans="12:15" ht="12.75" customHeight="1">
      <c r="L828" s="3"/>
      <c r="M828" s="3"/>
      <c r="O828" s="3"/>
    </row>
    <row r="829" spans="12:15" ht="12.75" customHeight="1">
      <c r="L829" s="3"/>
      <c r="M829" s="3"/>
      <c r="O829" s="3"/>
    </row>
    <row r="830" spans="12:15" ht="12.75" customHeight="1">
      <c r="L830" s="3"/>
      <c r="M830" s="3"/>
      <c r="O830" s="3"/>
    </row>
    <row r="831" spans="12:15" ht="12.75" customHeight="1">
      <c r="L831" s="3"/>
      <c r="M831" s="3"/>
      <c r="O831" s="3"/>
    </row>
    <row r="832" spans="12:15" ht="12.75" customHeight="1">
      <c r="L832" s="3"/>
      <c r="M832" s="3"/>
      <c r="O832" s="3"/>
    </row>
    <row r="833" spans="12:15" ht="12.75" customHeight="1">
      <c r="L833" s="3"/>
      <c r="M833" s="3"/>
      <c r="O833" s="3"/>
    </row>
    <row r="834" spans="12:15" ht="12.75" customHeight="1">
      <c r="L834" s="3"/>
      <c r="M834" s="3"/>
      <c r="O834" s="3"/>
    </row>
    <row r="835" spans="12:15" ht="12.75" customHeight="1">
      <c r="L835" s="3"/>
      <c r="M835" s="3"/>
      <c r="O835" s="3"/>
    </row>
    <row r="836" spans="12:15" ht="12.75" customHeight="1">
      <c r="L836" s="3"/>
      <c r="M836" s="3"/>
      <c r="O836" s="3"/>
    </row>
    <row r="837" spans="12:15" ht="12.75" customHeight="1">
      <c r="L837" s="3"/>
      <c r="M837" s="3"/>
      <c r="O837" s="3"/>
    </row>
    <row r="838" spans="12:15" ht="12.75" customHeight="1">
      <c r="L838" s="3"/>
      <c r="M838" s="3"/>
      <c r="O838" s="3"/>
    </row>
    <row r="839" spans="12:15" ht="12.75" customHeight="1">
      <c r="L839" s="3"/>
      <c r="M839" s="3"/>
      <c r="O839" s="3"/>
    </row>
    <row r="840" spans="12:15" ht="12.75" customHeight="1">
      <c r="L840" s="3"/>
      <c r="M840" s="3"/>
      <c r="O840" s="3"/>
    </row>
    <row r="841" spans="12:15" ht="12.75" customHeight="1">
      <c r="L841" s="3"/>
      <c r="M841" s="3"/>
      <c r="O841" s="3"/>
    </row>
    <row r="842" spans="12:15" ht="12.75" customHeight="1">
      <c r="L842" s="3"/>
      <c r="M842" s="3"/>
      <c r="O842" s="3"/>
    </row>
    <row r="843" spans="12:15" ht="12.75" customHeight="1">
      <c r="L843" s="3"/>
      <c r="M843" s="3"/>
      <c r="O843" s="3"/>
    </row>
    <row r="844" spans="12:15" ht="12.75" customHeight="1">
      <c r="L844" s="3"/>
      <c r="M844" s="3"/>
      <c r="O844" s="3"/>
    </row>
    <row r="845" spans="12:15" ht="12.75" customHeight="1">
      <c r="L845" s="3"/>
      <c r="M845" s="3"/>
      <c r="O845" s="3"/>
    </row>
    <row r="846" spans="12:15" ht="12.75" customHeight="1">
      <c r="L846" s="3"/>
      <c r="M846" s="3"/>
      <c r="O846" s="3"/>
    </row>
    <row r="847" spans="12:15" ht="12.75" customHeight="1">
      <c r="L847" s="3"/>
      <c r="M847" s="3"/>
      <c r="O847" s="3"/>
    </row>
    <row r="848" spans="12:15" ht="12.75" customHeight="1">
      <c r="L848" s="3"/>
      <c r="M848" s="3"/>
      <c r="O848" s="3"/>
    </row>
    <row r="849" spans="12:15" ht="12.75" customHeight="1">
      <c r="L849" s="3"/>
      <c r="M849" s="3"/>
      <c r="O849" s="3"/>
    </row>
    <row r="850" spans="12:15" ht="12.75" customHeight="1">
      <c r="L850" s="3"/>
      <c r="M850" s="3"/>
      <c r="O850" s="3"/>
    </row>
    <row r="851" spans="12:15" ht="12.75" customHeight="1">
      <c r="L851" s="3"/>
      <c r="M851" s="3"/>
      <c r="O851" s="3"/>
    </row>
    <row r="852" spans="12:15" ht="12.75" customHeight="1">
      <c r="L852" s="3"/>
      <c r="M852" s="3"/>
      <c r="O852" s="3"/>
    </row>
    <row r="853" spans="12:15" ht="12.75" customHeight="1">
      <c r="L853" s="3"/>
      <c r="M853" s="3"/>
      <c r="O853" s="3"/>
    </row>
    <row r="854" spans="12:15" ht="12.75" customHeight="1">
      <c r="L854" s="3"/>
      <c r="M854" s="3"/>
      <c r="O854" s="3"/>
    </row>
    <row r="855" spans="12:15" ht="12.75" customHeight="1">
      <c r="L855" s="3"/>
      <c r="M855" s="3"/>
      <c r="O855" s="3"/>
    </row>
    <row r="856" spans="12:15" ht="12.75" customHeight="1">
      <c r="L856" s="3"/>
      <c r="M856" s="3"/>
      <c r="O856" s="3"/>
    </row>
    <row r="857" spans="12:15" ht="12.75" customHeight="1">
      <c r="L857" s="3"/>
      <c r="M857" s="3"/>
      <c r="O857" s="3"/>
    </row>
    <row r="858" spans="12:15" ht="12.75" customHeight="1">
      <c r="L858" s="3"/>
      <c r="M858" s="3"/>
      <c r="O858" s="3"/>
    </row>
    <row r="859" spans="12:15" ht="12.75" customHeight="1">
      <c r="L859" s="3"/>
      <c r="M859" s="3"/>
      <c r="O859" s="3"/>
    </row>
    <row r="860" spans="12:15" ht="12.75" customHeight="1">
      <c r="L860" s="3"/>
      <c r="M860" s="3"/>
      <c r="O860" s="3"/>
    </row>
    <row r="861" spans="12:15" ht="12.75" customHeight="1">
      <c r="L861" s="3"/>
      <c r="M861" s="3"/>
      <c r="O861" s="3"/>
    </row>
    <row r="862" spans="12:15" ht="12.75" customHeight="1">
      <c r="L862" s="3"/>
      <c r="M862" s="3"/>
      <c r="O862" s="3"/>
    </row>
    <row r="863" spans="12:15" ht="12.75" customHeight="1">
      <c r="L863" s="3"/>
      <c r="M863" s="3"/>
      <c r="O863" s="3"/>
    </row>
    <row r="864" spans="12:15" ht="12.75" customHeight="1">
      <c r="L864" s="3"/>
      <c r="M864" s="3"/>
      <c r="O864" s="3"/>
    </row>
    <row r="865" spans="12:15" ht="12.75" customHeight="1">
      <c r="L865" s="3"/>
      <c r="M865" s="3"/>
      <c r="O865" s="3"/>
    </row>
    <row r="866" spans="12:15" ht="12.75" customHeight="1">
      <c r="L866" s="3"/>
      <c r="M866" s="3"/>
      <c r="O866" s="3"/>
    </row>
    <row r="867" spans="12:15" ht="12.75" customHeight="1">
      <c r="L867" s="3"/>
      <c r="M867" s="3"/>
      <c r="O867" s="3"/>
    </row>
    <row r="868" spans="12:15" ht="12.75" customHeight="1">
      <c r="L868" s="3"/>
      <c r="M868" s="3"/>
      <c r="O868" s="3"/>
    </row>
    <row r="869" spans="12:15" ht="12.75" customHeight="1">
      <c r="L869" s="3"/>
      <c r="M869" s="3"/>
      <c r="O869" s="3"/>
    </row>
    <row r="870" spans="12:15" ht="12.75" customHeight="1">
      <c r="L870" s="3"/>
      <c r="M870" s="3"/>
      <c r="O870" s="3"/>
    </row>
    <row r="871" spans="12:15" ht="12.75" customHeight="1">
      <c r="L871" s="3"/>
      <c r="M871" s="3"/>
      <c r="O871" s="3"/>
    </row>
    <row r="872" spans="12:15" ht="12.75" customHeight="1">
      <c r="L872" s="3"/>
      <c r="M872" s="3"/>
      <c r="O872" s="3"/>
    </row>
    <row r="873" spans="12:15" ht="12.75" customHeight="1">
      <c r="L873" s="3"/>
      <c r="M873" s="3"/>
      <c r="O873" s="3"/>
    </row>
    <row r="874" spans="12:15" ht="12.75" customHeight="1">
      <c r="L874" s="3"/>
      <c r="M874" s="3"/>
      <c r="O874" s="3"/>
    </row>
    <row r="875" spans="12:15" ht="12.75" customHeight="1">
      <c r="L875" s="3"/>
      <c r="M875" s="3"/>
      <c r="O875" s="3"/>
    </row>
    <row r="876" spans="12:15" ht="12.75" customHeight="1">
      <c r="L876" s="3"/>
      <c r="M876" s="3"/>
      <c r="O876" s="3"/>
    </row>
    <row r="877" spans="12:15" ht="12.75" customHeight="1">
      <c r="L877" s="3"/>
      <c r="M877" s="3"/>
      <c r="O877" s="3"/>
    </row>
    <row r="878" spans="12:15" ht="12.75" customHeight="1">
      <c r="L878" s="3"/>
      <c r="M878" s="3"/>
      <c r="O878" s="3"/>
    </row>
    <row r="879" spans="12:15" ht="12.75" customHeight="1">
      <c r="L879" s="3"/>
      <c r="M879" s="3"/>
      <c r="O879" s="3"/>
    </row>
    <row r="880" spans="12:15" ht="12.75" customHeight="1">
      <c r="L880" s="3"/>
      <c r="M880" s="3"/>
      <c r="O880" s="3"/>
    </row>
    <row r="881" spans="12:15" ht="12.75" customHeight="1">
      <c r="L881" s="3"/>
      <c r="M881" s="3"/>
      <c r="O881" s="3"/>
    </row>
    <row r="882" spans="12:15" ht="12.75" customHeight="1">
      <c r="L882" s="3"/>
      <c r="M882" s="3"/>
      <c r="O882" s="3"/>
    </row>
    <row r="883" spans="12:15" ht="12.75" customHeight="1">
      <c r="L883" s="3"/>
      <c r="M883" s="3"/>
      <c r="O883" s="3"/>
    </row>
    <row r="884" spans="12:15" ht="12.75" customHeight="1">
      <c r="L884" s="3"/>
      <c r="M884" s="3"/>
      <c r="O884" s="3"/>
    </row>
    <row r="885" spans="12:15" ht="12.75" customHeight="1">
      <c r="L885" s="3"/>
      <c r="M885" s="3"/>
      <c r="O885" s="3"/>
    </row>
    <row r="886" spans="12:15" ht="12.75" customHeight="1">
      <c r="L886" s="3"/>
      <c r="M886" s="3"/>
      <c r="O886" s="3"/>
    </row>
    <row r="887" spans="12:15" ht="12.75" customHeight="1">
      <c r="L887" s="3"/>
      <c r="M887" s="3"/>
      <c r="O887" s="3"/>
    </row>
    <row r="888" spans="12:15" ht="12.75" customHeight="1">
      <c r="L888" s="3"/>
      <c r="M888" s="3"/>
      <c r="O888" s="3"/>
    </row>
    <row r="889" spans="12:15" ht="12.75" customHeight="1">
      <c r="L889" s="3"/>
      <c r="M889" s="3"/>
      <c r="O889" s="3"/>
    </row>
    <row r="890" spans="12:15" ht="12.75" customHeight="1">
      <c r="L890" s="3"/>
      <c r="M890" s="3"/>
      <c r="O890" s="3"/>
    </row>
    <row r="891" spans="12:15" ht="12.75" customHeight="1">
      <c r="L891" s="3"/>
      <c r="M891" s="3"/>
      <c r="O891" s="3"/>
    </row>
    <row r="892" spans="12:15" ht="12.75" customHeight="1">
      <c r="L892" s="3"/>
      <c r="M892" s="3"/>
      <c r="O892" s="3"/>
    </row>
    <row r="893" spans="12:15" ht="12.75" customHeight="1">
      <c r="L893" s="3"/>
      <c r="M893" s="3"/>
      <c r="O893" s="3"/>
    </row>
    <row r="894" spans="12:15" ht="12.75" customHeight="1">
      <c r="L894" s="3"/>
      <c r="M894" s="3"/>
      <c r="O894" s="3"/>
    </row>
    <row r="895" spans="12:15" ht="12.75" customHeight="1">
      <c r="L895" s="3"/>
      <c r="M895" s="3"/>
      <c r="O895" s="3"/>
    </row>
    <row r="896" spans="12:15" ht="12.75" customHeight="1">
      <c r="L896" s="3"/>
      <c r="M896" s="3"/>
      <c r="O896" s="3"/>
    </row>
    <row r="897" spans="12:15" ht="12.75" customHeight="1">
      <c r="L897" s="3"/>
      <c r="M897" s="3"/>
      <c r="O897" s="3"/>
    </row>
    <row r="898" spans="12:15" ht="12.75" customHeight="1">
      <c r="L898" s="3"/>
      <c r="M898" s="3"/>
      <c r="O898" s="3"/>
    </row>
    <row r="899" spans="12:15" ht="12.75" customHeight="1">
      <c r="L899" s="3"/>
      <c r="M899" s="3"/>
      <c r="O899" s="3"/>
    </row>
    <row r="900" spans="12:15" ht="12.75" customHeight="1">
      <c r="L900" s="3"/>
      <c r="M900" s="3"/>
      <c r="O900" s="3"/>
    </row>
    <row r="901" spans="12:15" ht="12.75" customHeight="1">
      <c r="L901" s="3"/>
      <c r="M901" s="3"/>
      <c r="O901" s="3"/>
    </row>
    <row r="902" spans="12:15" ht="12.75" customHeight="1">
      <c r="L902" s="3"/>
      <c r="M902" s="3"/>
      <c r="O902" s="3"/>
    </row>
    <row r="903" spans="12:15" ht="12.75" customHeight="1">
      <c r="L903" s="3"/>
      <c r="M903" s="3"/>
      <c r="O903" s="3"/>
    </row>
    <row r="904" spans="12:15" ht="12.75" customHeight="1">
      <c r="L904" s="3"/>
      <c r="M904" s="3"/>
      <c r="O904" s="3"/>
    </row>
    <row r="905" spans="12:15" ht="12.75" customHeight="1">
      <c r="L905" s="3"/>
      <c r="M905" s="3"/>
      <c r="O905" s="3"/>
    </row>
    <row r="906" spans="12:15" ht="12.75" customHeight="1">
      <c r="L906" s="3"/>
      <c r="M906" s="3"/>
      <c r="O906" s="3"/>
    </row>
    <row r="907" spans="12:15" ht="12.75" customHeight="1">
      <c r="L907" s="3"/>
      <c r="M907" s="3"/>
      <c r="O907" s="3"/>
    </row>
    <row r="908" spans="12:15" ht="12.75" customHeight="1">
      <c r="L908" s="3"/>
      <c r="M908" s="3"/>
      <c r="O908" s="3"/>
    </row>
    <row r="909" spans="12:15" ht="12.75" customHeight="1">
      <c r="L909" s="3"/>
      <c r="M909" s="3"/>
      <c r="O909" s="3"/>
    </row>
    <row r="910" spans="12:15" ht="12.75" customHeight="1">
      <c r="L910" s="3"/>
      <c r="M910" s="3"/>
      <c r="O910" s="3"/>
    </row>
    <row r="911" spans="12:15" ht="12.75" customHeight="1">
      <c r="L911" s="3"/>
      <c r="M911" s="3"/>
      <c r="O911" s="3"/>
    </row>
    <row r="912" spans="12:15" ht="12.75" customHeight="1">
      <c r="L912" s="3"/>
      <c r="M912" s="3"/>
      <c r="O912" s="3"/>
    </row>
    <row r="913" spans="12:15" ht="12.75" customHeight="1">
      <c r="L913" s="3"/>
      <c r="M913" s="3"/>
      <c r="O913" s="3"/>
    </row>
    <row r="914" spans="12:15" ht="12.75" customHeight="1">
      <c r="L914" s="3"/>
      <c r="M914" s="3"/>
      <c r="O914" s="3"/>
    </row>
    <row r="915" spans="12:15" ht="12.75" customHeight="1">
      <c r="L915" s="3"/>
      <c r="M915" s="3"/>
      <c r="O915" s="3"/>
    </row>
    <row r="916" spans="12:15" ht="12.75" customHeight="1">
      <c r="L916" s="3"/>
      <c r="M916" s="3"/>
      <c r="O916" s="3"/>
    </row>
    <row r="917" spans="12:15" ht="12.75" customHeight="1">
      <c r="L917" s="3"/>
      <c r="M917" s="3"/>
      <c r="O917" s="3"/>
    </row>
    <row r="918" spans="12:15" ht="12.75" customHeight="1">
      <c r="L918" s="3"/>
      <c r="M918" s="3"/>
      <c r="O918" s="3"/>
    </row>
    <row r="919" spans="12:15" ht="12.75" customHeight="1">
      <c r="L919" s="3"/>
      <c r="M919" s="3"/>
      <c r="O919" s="3"/>
    </row>
    <row r="920" spans="12:15" ht="12.75" customHeight="1">
      <c r="L920" s="3"/>
      <c r="M920" s="3"/>
      <c r="O920" s="3"/>
    </row>
    <row r="921" spans="12:15" ht="12.75" customHeight="1">
      <c r="L921" s="3"/>
      <c r="M921" s="3"/>
      <c r="O921" s="3"/>
    </row>
    <row r="922" spans="12:15" ht="12.75" customHeight="1">
      <c r="L922" s="3"/>
      <c r="M922" s="3"/>
      <c r="O922" s="3"/>
    </row>
    <row r="923" spans="12:15" ht="12.75" customHeight="1">
      <c r="L923" s="3"/>
      <c r="M923" s="3"/>
      <c r="O923" s="3"/>
    </row>
    <row r="924" spans="12:15" ht="12.75" customHeight="1">
      <c r="L924" s="3"/>
      <c r="M924" s="3"/>
      <c r="O924" s="3"/>
    </row>
    <row r="925" spans="12:15" ht="12.75" customHeight="1">
      <c r="L925" s="3"/>
      <c r="M925" s="3"/>
      <c r="O925" s="3"/>
    </row>
    <row r="926" spans="12:15" ht="12.75" customHeight="1">
      <c r="L926" s="3"/>
      <c r="M926" s="3"/>
      <c r="O926" s="3"/>
    </row>
    <row r="927" spans="12:15" ht="12.75" customHeight="1">
      <c r="L927" s="3"/>
      <c r="M927" s="3"/>
      <c r="O927" s="3"/>
    </row>
    <row r="928" spans="12:15" ht="12.75" customHeight="1">
      <c r="L928" s="3"/>
      <c r="M928" s="3"/>
      <c r="O928" s="3"/>
    </row>
    <row r="929" spans="12:15" ht="12.75" customHeight="1">
      <c r="L929" s="3"/>
      <c r="M929" s="3"/>
      <c r="O929" s="3"/>
    </row>
    <row r="930" spans="12:15" ht="12.75" customHeight="1">
      <c r="L930" s="3"/>
      <c r="M930" s="3"/>
      <c r="O930" s="3"/>
    </row>
    <row r="931" spans="12:15" ht="12.75" customHeight="1">
      <c r="L931" s="3"/>
      <c r="M931" s="3"/>
      <c r="O931" s="3"/>
    </row>
    <row r="932" spans="12:15" ht="12.75" customHeight="1">
      <c r="L932" s="3"/>
      <c r="M932" s="3"/>
      <c r="O932" s="3"/>
    </row>
    <row r="933" spans="12:15" ht="12.75" customHeight="1">
      <c r="L933" s="3"/>
      <c r="M933" s="3"/>
      <c r="O933" s="3"/>
    </row>
    <row r="934" spans="12:15" ht="12.75" customHeight="1">
      <c r="L934" s="3"/>
      <c r="M934" s="3"/>
      <c r="O934" s="3"/>
    </row>
    <row r="935" spans="12:15" ht="12.75" customHeight="1">
      <c r="L935" s="3"/>
      <c r="M935" s="3"/>
      <c r="O935" s="3"/>
    </row>
    <row r="936" spans="12:15" ht="12.75" customHeight="1">
      <c r="L936" s="3"/>
      <c r="M936" s="3"/>
      <c r="O936" s="3"/>
    </row>
    <row r="937" spans="12:15" ht="12.75" customHeight="1">
      <c r="L937" s="3"/>
      <c r="M937" s="3"/>
      <c r="O937" s="3"/>
    </row>
    <row r="938" spans="12:15" ht="12.75" customHeight="1">
      <c r="L938" s="3"/>
      <c r="M938" s="3"/>
      <c r="O938" s="3"/>
    </row>
    <row r="939" spans="12:15" ht="12.75" customHeight="1">
      <c r="L939" s="3"/>
      <c r="M939" s="3"/>
      <c r="O939" s="3"/>
    </row>
    <row r="940" spans="12:15" ht="12.75" customHeight="1">
      <c r="L940" s="3"/>
      <c r="M940" s="3"/>
      <c r="O940" s="3"/>
    </row>
    <row r="941" spans="12:15" ht="12.75" customHeight="1">
      <c r="L941" s="3"/>
      <c r="M941" s="3"/>
      <c r="O941" s="3"/>
    </row>
    <row r="942" spans="12:15" ht="12.75" customHeight="1">
      <c r="L942" s="3"/>
      <c r="M942" s="3"/>
      <c r="O942" s="3"/>
    </row>
    <row r="943" spans="12:15" ht="12.75" customHeight="1">
      <c r="L943" s="3"/>
      <c r="M943" s="3"/>
      <c r="O943" s="3"/>
    </row>
    <row r="944" spans="12:15" ht="12.75" customHeight="1">
      <c r="L944" s="3"/>
      <c r="M944" s="3"/>
      <c r="O944" s="3"/>
    </row>
    <row r="945" spans="12:15" ht="12.75" customHeight="1">
      <c r="L945" s="3"/>
      <c r="M945" s="3"/>
      <c r="O945" s="3"/>
    </row>
    <row r="946" spans="12:15" ht="12.75" customHeight="1">
      <c r="L946" s="3"/>
      <c r="M946" s="3"/>
      <c r="O946" s="3"/>
    </row>
    <row r="947" spans="12:15" ht="12.75" customHeight="1">
      <c r="L947" s="3"/>
      <c r="M947" s="3"/>
      <c r="O947" s="3"/>
    </row>
    <row r="948" spans="12:15" ht="12.75" customHeight="1">
      <c r="L948" s="3"/>
      <c r="M948" s="3"/>
      <c r="O948" s="3"/>
    </row>
    <row r="949" spans="12:15" ht="12.75" customHeight="1">
      <c r="L949" s="3"/>
      <c r="M949" s="3"/>
      <c r="O949" s="3"/>
    </row>
    <row r="950" spans="12:15" ht="12.75" customHeight="1">
      <c r="L950" s="3"/>
      <c r="M950" s="3"/>
      <c r="O950" s="3"/>
    </row>
    <row r="951" spans="12:15" ht="12.75" customHeight="1">
      <c r="L951" s="3"/>
      <c r="M951" s="3"/>
      <c r="O951" s="3"/>
    </row>
    <row r="952" spans="12:15" ht="12.75" customHeight="1">
      <c r="L952" s="3"/>
      <c r="M952" s="3"/>
      <c r="O952" s="3"/>
    </row>
    <row r="953" spans="12:15" ht="12.75" customHeight="1">
      <c r="L953" s="3"/>
      <c r="M953" s="3"/>
      <c r="O953" s="3"/>
    </row>
    <row r="954" spans="12:15" ht="12.75" customHeight="1">
      <c r="L954" s="3"/>
      <c r="M954" s="3"/>
      <c r="O954" s="3"/>
    </row>
    <row r="955" spans="12:15" ht="12.75" customHeight="1">
      <c r="L955" s="3"/>
      <c r="M955" s="3"/>
      <c r="O955" s="3"/>
    </row>
    <row r="956" spans="12:15" ht="12.75" customHeight="1">
      <c r="L956" s="3"/>
      <c r="M956" s="3"/>
      <c r="O956" s="3"/>
    </row>
    <row r="957" spans="12:15" ht="12.75" customHeight="1">
      <c r="L957" s="3"/>
      <c r="M957" s="3"/>
      <c r="O957" s="3"/>
    </row>
    <row r="958" spans="12:15" ht="12.75" customHeight="1">
      <c r="L958" s="3"/>
      <c r="M958" s="3"/>
      <c r="O958" s="3"/>
    </row>
    <row r="959" spans="12:15" ht="12.75" customHeight="1">
      <c r="L959" s="3"/>
      <c r="M959" s="3"/>
      <c r="O959" s="3"/>
    </row>
    <row r="960" spans="12:15" ht="12.75" customHeight="1">
      <c r="L960" s="3"/>
      <c r="M960" s="3"/>
      <c r="O960" s="3"/>
    </row>
    <row r="961" spans="12:15" ht="12.75" customHeight="1">
      <c r="L961" s="3"/>
      <c r="M961" s="3"/>
      <c r="O961" s="3"/>
    </row>
    <row r="962" spans="12:15" ht="12.75" customHeight="1">
      <c r="L962" s="3"/>
      <c r="M962" s="3"/>
      <c r="O962" s="3"/>
    </row>
    <row r="963" spans="12:15" ht="12.75" customHeight="1">
      <c r="L963" s="3"/>
      <c r="M963" s="3"/>
      <c r="O963" s="3"/>
    </row>
    <row r="964" spans="12:15" ht="12.75" customHeight="1">
      <c r="L964" s="3"/>
      <c r="M964" s="3"/>
      <c r="O964" s="3"/>
    </row>
    <row r="965" spans="12:15" ht="12.75" customHeight="1">
      <c r="L965" s="3"/>
      <c r="M965" s="3"/>
      <c r="O965" s="3"/>
    </row>
    <row r="966" spans="12:15" ht="12.75" customHeight="1">
      <c r="L966" s="3"/>
      <c r="M966" s="3"/>
      <c r="O966" s="3"/>
    </row>
    <row r="967" spans="12:15" ht="12.75" customHeight="1">
      <c r="L967" s="3"/>
      <c r="M967" s="3"/>
      <c r="O967" s="3"/>
    </row>
    <row r="968" spans="12:15" ht="12.75" customHeight="1">
      <c r="L968" s="3"/>
      <c r="M968" s="3"/>
      <c r="O968" s="3"/>
    </row>
    <row r="969" spans="12:15" ht="12.75" customHeight="1">
      <c r="L969" s="3"/>
      <c r="M969" s="3"/>
      <c r="O969" s="3"/>
    </row>
    <row r="970" spans="12:15" ht="12.75" customHeight="1">
      <c r="L970" s="3"/>
      <c r="M970" s="3"/>
      <c r="O970" s="3"/>
    </row>
    <row r="971" spans="12:15" ht="12.75" customHeight="1">
      <c r="L971" s="3"/>
      <c r="M971" s="3"/>
      <c r="O971" s="3"/>
    </row>
    <row r="972" spans="12:15" ht="12.75" customHeight="1">
      <c r="L972" s="3"/>
      <c r="M972" s="3"/>
      <c r="O972" s="3"/>
    </row>
    <row r="973" spans="12:15" ht="12.75" customHeight="1">
      <c r="L973" s="3"/>
      <c r="M973" s="3"/>
      <c r="O973" s="3"/>
    </row>
    <row r="974" spans="12:15" ht="12.75" customHeight="1">
      <c r="L974" s="3"/>
      <c r="M974" s="3"/>
      <c r="O974" s="3"/>
    </row>
    <row r="975" spans="12:15" ht="12.75" customHeight="1">
      <c r="L975" s="3"/>
      <c r="M975" s="3"/>
      <c r="O975" s="3"/>
    </row>
    <row r="976" spans="12:15" ht="12.75" customHeight="1">
      <c r="L976" s="3"/>
      <c r="M976" s="3"/>
      <c r="O976" s="3"/>
    </row>
    <row r="977" spans="12:15" ht="12.75" customHeight="1">
      <c r="L977" s="3"/>
      <c r="M977" s="3"/>
      <c r="O977" s="3"/>
    </row>
    <row r="978" spans="12:15" ht="12.75" customHeight="1">
      <c r="L978" s="3"/>
      <c r="M978" s="3"/>
      <c r="O978" s="3"/>
    </row>
    <row r="979" spans="12:15" ht="12.75" customHeight="1">
      <c r="L979" s="3"/>
      <c r="M979" s="3"/>
      <c r="O979" s="3"/>
    </row>
  </sheetData>
  <mergeCells count="231">
    <mergeCell ref="Q409:Q410"/>
    <mergeCell ref="R409:R410"/>
    <mergeCell ref="D427:J427"/>
    <mergeCell ref="B408:J408"/>
    <mergeCell ref="A409:A410"/>
    <mergeCell ref="B409:J409"/>
    <mergeCell ref="K409:K410"/>
    <mergeCell ref="L409:L410"/>
    <mergeCell ref="M409:M410"/>
    <mergeCell ref="N409:N410"/>
    <mergeCell ref="O409:O410"/>
    <mergeCell ref="P409:P410"/>
    <mergeCell ref="Q387:Q388"/>
    <mergeCell ref="R387:R388"/>
    <mergeCell ref="D405:J405"/>
    <mergeCell ref="B386:J386"/>
    <mergeCell ref="A387:A388"/>
    <mergeCell ref="B387:J387"/>
    <mergeCell ref="K387:K388"/>
    <mergeCell ref="L387:L388"/>
    <mergeCell ref="M387:M388"/>
    <mergeCell ref="N387:N388"/>
    <mergeCell ref="O387:O388"/>
    <mergeCell ref="P387:P388"/>
    <mergeCell ref="N211:N212"/>
    <mergeCell ref="O211:O212"/>
    <mergeCell ref="P211:P212"/>
    <mergeCell ref="Q211:Q212"/>
    <mergeCell ref="R211:R212"/>
    <mergeCell ref="D207:J207"/>
    <mergeCell ref="B210:J210"/>
    <mergeCell ref="A211:A212"/>
    <mergeCell ref="B211:J211"/>
    <mergeCell ref="K211:K212"/>
    <mergeCell ref="L211:L212"/>
    <mergeCell ref="M211:M212"/>
    <mergeCell ref="N189:N190"/>
    <mergeCell ref="O189:O190"/>
    <mergeCell ref="P189:P190"/>
    <mergeCell ref="Q189:Q190"/>
    <mergeCell ref="R189:R190"/>
    <mergeCell ref="D185:J185"/>
    <mergeCell ref="B188:J188"/>
    <mergeCell ref="A189:A190"/>
    <mergeCell ref="B189:J189"/>
    <mergeCell ref="K189:K190"/>
    <mergeCell ref="L189:L190"/>
    <mergeCell ref="M189:M190"/>
    <mergeCell ref="N166:N167"/>
    <mergeCell ref="O166:O167"/>
    <mergeCell ref="P166:P167"/>
    <mergeCell ref="Q166:Q167"/>
    <mergeCell ref="R166:R167"/>
    <mergeCell ref="D162:J162"/>
    <mergeCell ref="B165:J165"/>
    <mergeCell ref="A166:A167"/>
    <mergeCell ref="B166:J166"/>
    <mergeCell ref="K166:K167"/>
    <mergeCell ref="L166:L167"/>
    <mergeCell ref="M166:M167"/>
    <mergeCell ref="N143:N144"/>
    <mergeCell ref="O143:O144"/>
    <mergeCell ref="P143:P144"/>
    <mergeCell ref="Q143:Q144"/>
    <mergeCell ref="R143:R144"/>
    <mergeCell ref="D139:J139"/>
    <mergeCell ref="B142:J142"/>
    <mergeCell ref="A143:A144"/>
    <mergeCell ref="B143:J143"/>
    <mergeCell ref="K143:K144"/>
    <mergeCell ref="L143:L144"/>
    <mergeCell ref="M143:M144"/>
    <mergeCell ref="O120:O121"/>
    <mergeCell ref="P120:P121"/>
    <mergeCell ref="Q120:Q121"/>
    <mergeCell ref="R120:R121"/>
    <mergeCell ref="D116:J116"/>
    <mergeCell ref="B119:J119"/>
    <mergeCell ref="A120:A121"/>
    <mergeCell ref="B120:J120"/>
    <mergeCell ref="K120:K121"/>
    <mergeCell ref="L120:L121"/>
    <mergeCell ref="M120:M121"/>
    <mergeCell ref="D383:J383"/>
    <mergeCell ref="M74:M75"/>
    <mergeCell ref="N74:N75"/>
    <mergeCell ref="O74:O75"/>
    <mergeCell ref="P74:P75"/>
    <mergeCell ref="Q74:Q75"/>
    <mergeCell ref="R74:R75"/>
    <mergeCell ref="D70:J70"/>
    <mergeCell ref="B73:G73"/>
    <mergeCell ref="H73:J73"/>
    <mergeCell ref="B74:J74"/>
    <mergeCell ref="K74:K75"/>
    <mergeCell ref="L74:L75"/>
    <mergeCell ref="M97:M98"/>
    <mergeCell ref="N97:N98"/>
    <mergeCell ref="O97:O98"/>
    <mergeCell ref="P97:P98"/>
    <mergeCell ref="Q97:Q98"/>
    <mergeCell ref="R97:R98"/>
    <mergeCell ref="D93:J93"/>
    <mergeCell ref="B96:G96"/>
    <mergeCell ref="H96:J96"/>
    <mergeCell ref="B97:J97"/>
    <mergeCell ref="K97:K98"/>
    <mergeCell ref="R51:R52"/>
    <mergeCell ref="D47:J47"/>
    <mergeCell ref="B50:G50"/>
    <mergeCell ref="H50:J50"/>
    <mergeCell ref="A51:A52"/>
    <mergeCell ref="B51:J51"/>
    <mergeCell ref="K51:K52"/>
    <mergeCell ref="L51:L52"/>
    <mergeCell ref="N365:N366"/>
    <mergeCell ref="O365:O366"/>
    <mergeCell ref="P365:P366"/>
    <mergeCell ref="Q365:Q366"/>
    <mergeCell ref="R365:R366"/>
    <mergeCell ref="D361:J361"/>
    <mergeCell ref="B364:J364"/>
    <mergeCell ref="A365:A366"/>
    <mergeCell ref="B365:J365"/>
    <mergeCell ref="K365:K366"/>
    <mergeCell ref="L365:L366"/>
    <mergeCell ref="M365:M366"/>
    <mergeCell ref="A74:A75"/>
    <mergeCell ref="A97:A98"/>
    <mergeCell ref="L97:L98"/>
    <mergeCell ref="N120:N121"/>
    <mergeCell ref="M51:M52"/>
    <mergeCell ref="N51:N52"/>
    <mergeCell ref="O51:O52"/>
    <mergeCell ref="P51:P52"/>
    <mergeCell ref="Q51:Q52"/>
    <mergeCell ref="M28:M29"/>
    <mergeCell ref="N28:N29"/>
    <mergeCell ref="O28:O29"/>
    <mergeCell ref="P28:P29"/>
    <mergeCell ref="Q28:Q29"/>
    <mergeCell ref="R28:R29"/>
    <mergeCell ref="D24:J24"/>
    <mergeCell ref="B27:G27"/>
    <mergeCell ref="H27:J27"/>
    <mergeCell ref="N5:N6"/>
    <mergeCell ref="O5:O6"/>
    <mergeCell ref="P5:P6"/>
    <mergeCell ref="Q5:Q6"/>
    <mergeCell ref="R5:R6"/>
    <mergeCell ref="B28:J28"/>
    <mergeCell ref="K28:K29"/>
    <mergeCell ref="L28:L29"/>
    <mergeCell ref="A5:A6"/>
    <mergeCell ref="B5:J5"/>
    <mergeCell ref="K5:K6"/>
    <mergeCell ref="L5:L6"/>
    <mergeCell ref="M5:M6"/>
    <mergeCell ref="N343:N344"/>
    <mergeCell ref="O343:O344"/>
    <mergeCell ref="P343:P344"/>
    <mergeCell ref="Q343:Q344"/>
    <mergeCell ref="D317:J317"/>
    <mergeCell ref="B320:J320"/>
    <mergeCell ref="N299:N300"/>
    <mergeCell ref="O299:O300"/>
    <mergeCell ref="P299:P300"/>
    <mergeCell ref="Q299:Q300"/>
    <mergeCell ref="D273:J273"/>
    <mergeCell ref="B276:J276"/>
    <mergeCell ref="N255:N256"/>
    <mergeCell ref="O255:O256"/>
    <mergeCell ref="P255:P256"/>
    <mergeCell ref="Q255:Q256"/>
    <mergeCell ref="D229:J229"/>
    <mergeCell ref="B232:J232"/>
    <mergeCell ref="A28:A29"/>
    <mergeCell ref="R343:R344"/>
    <mergeCell ref="D339:J339"/>
    <mergeCell ref="B342:J342"/>
    <mergeCell ref="A343:A344"/>
    <mergeCell ref="B343:J343"/>
    <mergeCell ref="K343:K344"/>
    <mergeCell ref="L343:L344"/>
    <mergeCell ref="M343:M344"/>
    <mergeCell ref="N321:N322"/>
    <mergeCell ref="O321:O322"/>
    <mergeCell ref="P321:P322"/>
    <mergeCell ref="Q321:Q322"/>
    <mergeCell ref="R321:R322"/>
    <mergeCell ref="A321:A322"/>
    <mergeCell ref="B321:J321"/>
    <mergeCell ref="K321:K322"/>
    <mergeCell ref="L321:L322"/>
    <mergeCell ref="M321:M322"/>
    <mergeCell ref="R299:R300"/>
    <mergeCell ref="D295:J295"/>
    <mergeCell ref="B298:J298"/>
    <mergeCell ref="A299:A300"/>
    <mergeCell ref="B299:J299"/>
    <mergeCell ref="K299:K300"/>
    <mergeCell ref="L299:L300"/>
    <mergeCell ref="M299:M300"/>
    <mergeCell ref="N277:N278"/>
    <mergeCell ref="O277:O278"/>
    <mergeCell ref="P277:P278"/>
    <mergeCell ref="Q277:Q278"/>
    <mergeCell ref="R277:R278"/>
    <mergeCell ref="A277:A278"/>
    <mergeCell ref="B277:J277"/>
    <mergeCell ref="K277:K278"/>
    <mergeCell ref="L277:L278"/>
    <mergeCell ref="M277:M278"/>
    <mergeCell ref="R255:R256"/>
    <mergeCell ref="D251:J251"/>
    <mergeCell ref="B254:J254"/>
    <mergeCell ref="A255:A256"/>
    <mergeCell ref="B255:J255"/>
    <mergeCell ref="K255:K256"/>
    <mergeCell ref="L255:L256"/>
    <mergeCell ref="M255:M256"/>
    <mergeCell ref="N233:N234"/>
    <mergeCell ref="O233:O234"/>
    <mergeCell ref="P233:P234"/>
    <mergeCell ref="Q233:Q234"/>
    <mergeCell ref="R233:R234"/>
    <mergeCell ref="A233:A234"/>
    <mergeCell ref="B233:J233"/>
    <mergeCell ref="K233:K234"/>
    <mergeCell ref="L233:L234"/>
    <mergeCell ref="M233:M234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</sheetPr>
  <dimension ref="A1:AV1000"/>
  <sheetViews>
    <sheetView topLeftCell="A486" workbookViewId="0">
      <selection activeCell="S512" sqref="S512"/>
    </sheetView>
  </sheetViews>
  <sheetFormatPr baseColWidth="10" defaultColWidth="12.5703125" defaultRowHeight="15" customHeight="1"/>
  <cols>
    <col min="1" max="1" width="10" customWidth="1"/>
    <col min="2" max="2" width="5" customWidth="1"/>
    <col min="3" max="6" width="4" customWidth="1"/>
    <col min="7" max="7" width="5.42578125" customWidth="1"/>
    <col min="8" max="9" width="4" customWidth="1"/>
    <col min="10" max="10" width="6.7109375" customWidth="1"/>
    <col min="11" max="11" width="10" customWidth="1"/>
    <col min="12" max="13" width="11.42578125" customWidth="1"/>
    <col min="14" max="14" width="10.42578125" customWidth="1"/>
    <col min="15" max="15" width="11.42578125" customWidth="1"/>
    <col min="16" max="19" width="10" customWidth="1"/>
    <col min="20" max="20" width="8.5703125" customWidth="1"/>
    <col min="21" max="48" width="10" customWidth="1"/>
  </cols>
  <sheetData>
    <row r="1" spans="1:38" ht="12.75" customHeight="1">
      <c r="K1" s="30"/>
      <c r="L1" s="3"/>
      <c r="M1" s="3"/>
      <c r="O1" s="3"/>
    </row>
    <row r="2" spans="1:38" ht="12.75" customHeight="1">
      <c r="A2" s="40" t="s">
        <v>63</v>
      </c>
      <c r="L2" s="3"/>
      <c r="M2" s="3"/>
      <c r="O2" s="3"/>
    </row>
    <row r="3" spans="1:38" ht="25.5" customHeight="1">
      <c r="B3" s="302" t="s">
        <v>2</v>
      </c>
      <c r="C3" s="303"/>
      <c r="D3" s="303"/>
      <c r="E3" s="303"/>
      <c r="F3" s="303"/>
      <c r="G3" s="303"/>
      <c r="H3" s="303"/>
      <c r="I3" s="303"/>
      <c r="J3" s="303"/>
      <c r="L3" s="4" t="s">
        <v>3</v>
      </c>
      <c r="M3" s="4" t="s">
        <v>4</v>
      </c>
      <c r="N3" s="5" t="s">
        <v>5</v>
      </c>
      <c r="O3" s="4" t="s">
        <v>6</v>
      </c>
      <c r="P3" s="6" t="s">
        <v>7</v>
      </c>
      <c r="Q3" s="6" t="s">
        <v>8</v>
      </c>
      <c r="R3" s="7" t="s">
        <v>9</v>
      </c>
      <c r="S3" s="7"/>
      <c r="T3" s="7"/>
      <c r="U3" s="7"/>
      <c r="V3" s="7"/>
      <c r="W3" s="7"/>
      <c r="X3" s="7"/>
      <c r="Y3" s="7"/>
      <c r="Z3" s="7"/>
      <c r="AC3" s="8" t="s">
        <v>6</v>
      </c>
      <c r="AD3" s="8"/>
      <c r="AE3" s="8"/>
      <c r="AF3" s="8"/>
      <c r="AG3" s="8"/>
      <c r="AH3" s="8"/>
      <c r="AI3" s="8"/>
      <c r="AJ3" s="8"/>
      <c r="AK3" s="8"/>
      <c r="AL3" s="8"/>
    </row>
    <row r="4" spans="1:38" ht="12.75" customHeight="1">
      <c r="A4" s="152" t="s">
        <v>10</v>
      </c>
      <c r="B4" s="153">
        <v>1</v>
      </c>
      <c r="C4" s="153">
        <v>2</v>
      </c>
      <c r="D4" s="153">
        <v>3</v>
      </c>
      <c r="E4" s="153">
        <v>4</v>
      </c>
      <c r="F4" s="153">
        <v>5</v>
      </c>
      <c r="G4" s="153">
        <v>6</v>
      </c>
      <c r="H4" s="153">
        <v>7</v>
      </c>
      <c r="I4" s="153">
        <v>8</v>
      </c>
      <c r="J4" s="153">
        <v>9</v>
      </c>
      <c r="K4" s="154" t="s">
        <v>11</v>
      </c>
      <c r="L4" s="12"/>
      <c r="M4" s="12"/>
      <c r="N4" s="13"/>
      <c r="O4" s="14"/>
      <c r="P4" s="15"/>
      <c r="Q4" s="15"/>
      <c r="R4" s="3"/>
      <c r="S4" s="3"/>
      <c r="T4" s="3"/>
      <c r="U4" s="3"/>
      <c r="V4" s="3"/>
      <c r="W4" s="3"/>
      <c r="X4" s="3"/>
      <c r="Y4" s="3"/>
      <c r="Z4" s="3"/>
      <c r="AC4" s="300" t="s">
        <v>12</v>
      </c>
      <c r="AD4" s="297"/>
      <c r="AE4" s="297"/>
      <c r="AF4" s="297"/>
      <c r="AG4" s="297"/>
      <c r="AH4" s="297"/>
      <c r="AI4" s="297"/>
      <c r="AJ4" s="297"/>
      <c r="AK4" s="297"/>
      <c r="AL4" s="297"/>
    </row>
    <row r="5" spans="1:38" ht="12.75" customHeight="1">
      <c r="A5" s="27" t="s">
        <v>14</v>
      </c>
      <c r="B5" s="10">
        <v>96</v>
      </c>
      <c r="C5" s="10"/>
      <c r="D5" s="10"/>
      <c r="E5" s="10"/>
      <c r="F5" s="10"/>
      <c r="G5" s="10"/>
      <c r="H5" s="10"/>
      <c r="I5" s="10"/>
      <c r="J5" s="10"/>
      <c r="K5" s="17"/>
      <c r="L5" s="12"/>
      <c r="M5" s="12"/>
      <c r="N5" s="13"/>
      <c r="O5" s="14"/>
      <c r="P5" s="18">
        <f>B5</f>
        <v>96</v>
      </c>
      <c r="Q5" s="15"/>
      <c r="R5" s="3"/>
      <c r="S5" s="3"/>
      <c r="T5" s="2" t="s">
        <v>3</v>
      </c>
      <c r="Z5" s="3"/>
      <c r="AB5" s="19" t="s">
        <v>13</v>
      </c>
      <c r="AC5" s="21" t="s">
        <v>14</v>
      </c>
      <c r="AD5" s="21" t="s">
        <v>15</v>
      </c>
      <c r="AE5" s="21" t="s">
        <v>16</v>
      </c>
      <c r="AF5" s="21" t="s">
        <v>17</v>
      </c>
      <c r="AG5" s="21" t="s">
        <v>18</v>
      </c>
      <c r="AH5" s="21" t="s">
        <v>19</v>
      </c>
      <c r="AI5" s="21" t="s">
        <v>20</v>
      </c>
      <c r="AJ5" s="21" t="s">
        <v>21</v>
      </c>
      <c r="AK5" s="21" t="s">
        <v>22</v>
      </c>
      <c r="AL5" s="21" t="s">
        <v>23</v>
      </c>
    </row>
    <row r="6" spans="1:38" ht="12.75" customHeight="1">
      <c r="A6" s="27" t="s">
        <v>15</v>
      </c>
      <c r="B6" s="10">
        <v>2</v>
      </c>
      <c r="C6" s="10">
        <v>72</v>
      </c>
      <c r="D6" s="10"/>
      <c r="E6" s="10"/>
      <c r="F6" s="10"/>
      <c r="G6" s="10"/>
      <c r="H6" s="10"/>
      <c r="I6" s="10"/>
      <c r="J6" s="10"/>
      <c r="K6" s="17"/>
      <c r="L6" s="12"/>
      <c r="M6" s="12"/>
      <c r="N6" s="13"/>
      <c r="O6" s="14">
        <f>C6/B5</f>
        <v>0.75</v>
      </c>
      <c r="P6" s="22">
        <v>74</v>
      </c>
      <c r="Q6" s="23">
        <f t="shared" ref="Q6:Q13" si="0">P6/P5</f>
        <v>0.77083333333333337</v>
      </c>
      <c r="R6" s="3">
        <f t="shared" ref="R6:R13" si="1">100%-Q6</f>
        <v>0.22916666666666663</v>
      </c>
      <c r="S6" s="3"/>
      <c r="T6" s="28" t="s">
        <v>14</v>
      </c>
      <c r="U6" s="3">
        <f>L19</f>
        <v>0.33333333333333331</v>
      </c>
      <c r="Z6" s="3"/>
      <c r="AB6" s="24" t="s">
        <v>37</v>
      </c>
      <c r="AC6" s="25">
        <f t="shared" ref="AC6:AC13" si="2">O6</f>
        <v>0.75</v>
      </c>
      <c r="AD6" s="25">
        <f t="shared" ref="AD6:AD13" si="3">O26</f>
        <v>0.71755725190839692</v>
      </c>
      <c r="AE6" s="25">
        <f t="shared" ref="AE6:AE13" si="4">O48</f>
        <v>0.81372549019607843</v>
      </c>
      <c r="AF6" s="25">
        <f t="shared" ref="AF6:AF12" si="5">O68</f>
        <v>0.81182795698924726</v>
      </c>
      <c r="AG6" s="25">
        <f t="shared" ref="AG6:AG11" si="6">O86</f>
        <v>0.7021276595744681</v>
      </c>
      <c r="AH6" s="3">
        <f t="shared" ref="AH6:AH10" si="7">O105</f>
        <v>0.77245508982035926</v>
      </c>
      <c r="AI6" s="3">
        <f t="shared" ref="AI6:AI9" si="8">O123</f>
        <v>0.7142857142857143</v>
      </c>
      <c r="AJ6" s="3">
        <f t="shared" ref="AJ6:AJ8" si="9">O140</f>
        <v>0.79012345679012341</v>
      </c>
      <c r="AK6" s="3">
        <f t="shared" ref="AK6:AK7" si="10">O156</f>
        <v>0.68571428571428572</v>
      </c>
      <c r="AL6" s="3">
        <f>O173</f>
        <v>0.84810126582278478</v>
      </c>
    </row>
    <row r="7" spans="1:38" ht="12.75" customHeight="1">
      <c r="A7" s="27" t="s">
        <v>16</v>
      </c>
      <c r="B7" s="10"/>
      <c r="C7" s="10"/>
      <c r="D7" s="10">
        <v>61</v>
      </c>
      <c r="E7" s="10"/>
      <c r="F7" s="10"/>
      <c r="G7" s="10"/>
      <c r="H7" s="10"/>
      <c r="I7" s="10"/>
      <c r="J7" s="10"/>
      <c r="K7" s="17"/>
      <c r="L7" s="12"/>
      <c r="M7" s="12"/>
      <c r="N7" s="13"/>
      <c r="O7" s="14">
        <f>D7/C6</f>
        <v>0.84722222222222221</v>
      </c>
      <c r="P7" s="22">
        <v>70</v>
      </c>
      <c r="Q7" s="23">
        <f t="shared" si="0"/>
        <v>0.94594594594594594</v>
      </c>
      <c r="R7" s="3">
        <f t="shared" si="1"/>
        <v>5.4054054054054057E-2</v>
      </c>
      <c r="S7" s="3"/>
      <c r="T7" s="28" t="s">
        <v>15</v>
      </c>
      <c r="U7" s="3">
        <f>L40</f>
        <v>0.47328244274809161</v>
      </c>
      <c r="Z7" s="3"/>
      <c r="AB7" s="24" t="s">
        <v>38</v>
      </c>
      <c r="AC7" s="25">
        <f t="shared" si="2"/>
        <v>0.84722222222222221</v>
      </c>
      <c r="AD7" s="25">
        <f t="shared" si="3"/>
        <v>0.86170212765957444</v>
      </c>
      <c r="AE7" s="25">
        <f t="shared" si="4"/>
        <v>0.81927710843373491</v>
      </c>
      <c r="AF7" s="25">
        <f t="shared" si="5"/>
        <v>0.89403973509933776</v>
      </c>
      <c r="AG7" s="25">
        <f t="shared" si="6"/>
        <v>0.77272727272727271</v>
      </c>
      <c r="AH7" s="3">
        <f t="shared" si="7"/>
        <v>0.9147286821705426</v>
      </c>
      <c r="AI7" s="3">
        <f t="shared" si="8"/>
        <v>0.85</v>
      </c>
      <c r="AJ7" s="3">
        <f t="shared" si="9"/>
        <v>1</v>
      </c>
      <c r="AK7" s="3">
        <f t="shared" si="10"/>
        <v>0.6</v>
      </c>
    </row>
    <row r="8" spans="1:38" ht="12.75" customHeight="1">
      <c r="A8" s="27" t="s">
        <v>17</v>
      </c>
      <c r="B8" s="10"/>
      <c r="C8" s="10"/>
      <c r="D8" s="10"/>
      <c r="E8" s="10">
        <v>51</v>
      </c>
      <c r="F8" s="10"/>
      <c r="G8" s="10"/>
      <c r="H8" s="10"/>
      <c r="I8" s="10"/>
      <c r="J8" s="10"/>
      <c r="K8" s="17"/>
      <c r="L8" s="12"/>
      <c r="M8" s="12"/>
      <c r="N8" s="13"/>
      <c r="O8" s="14">
        <f>E8/D7</f>
        <v>0.83606557377049184</v>
      </c>
      <c r="P8" s="22">
        <v>66</v>
      </c>
      <c r="Q8" s="23">
        <f t="shared" si="0"/>
        <v>0.94285714285714284</v>
      </c>
      <c r="R8" s="3">
        <f t="shared" si="1"/>
        <v>5.7142857142857162E-2</v>
      </c>
      <c r="S8" s="3"/>
      <c r="T8" s="28" t="s">
        <v>16</v>
      </c>
      <c r="U8" s="3">
        <f>L62</f>
        <v>0.38235294117647056</v>
      </c>
      <c r="Z8" s="3"/>
      <c r="AB8" s="24" t="s">
        <v>39</v>
      </c>
      <c r="AC8" s="25">
        <f t="shared" si="2"/>
        <v>0.83606557377049184</v>
      </c>
      <c r="AD8" s="25">
        <f t="shared" si="3"/>
        <v>0.90123456790123457</v>
      </c>
      <c r="AE8" s="25">
        <f t="shared" si="4"/>
        <v>0.8529411764705882</v>
      </c>
      <c r="AF8" s="25">
        <f t="shared" si="5"/>
        <v>0.88148148148148153</v>
      </c>
      <c r="AG8" s="25">
        <f t="shared" si="6"/>
        <v>0.86274509803921573</v>
      </c>
      <c r="AH8" s="3">
        <f t="shared" si="7"/>
        <v>0.97457627118644063</v>
      </c>
      <c r="AI8" s="3">
        <f t="shared" si="8"/>
        <v>0.78431372549019607</v>
      </c>
      <c r="AJ8" s="3">
        <f t="shared" si="9"/>
        <v>0.859375</v>
      </c>
      <c r="AK8" s="3" t="s">
        <v>27</v>
      </c>
    </row>
    <row r="9" spans="1:38" ht="12.75" customHeight="1">
      <c r="A9" s="27" t="s">
        <v>18</v>
      </c>
      <c r="B9" s="10"/>
      <c r="C9" s="10"/>
      <c r="D9" s="10"/>
      <c r="E9" s="10"/>
      <c r="F9" s="10">
        <v>50</v>
      </c>
      <c r="G9" s="10"/>
      <c r="H9" s="10"/>
      <c r="I9" s="10"/>
      <c r="J9" s="10"/>
      <c r="K9" s="17"/>
      <c r="L9" s="12"/>
      <c r="M9" s="12"/>
      <c r="N9" s="13"/>
      <c r="O9" s="14">
        <f>F9/E8</f>
        <v>0.98039215686274506</v>
      </c>
      <c r="P9" s="22">
        <v>64</v>
      </c>
      <c r="Q9" s="23">
        <f t="shared" si="0"/>
        <v>0.96969696969696972</v>
      </c>
      <c r="R9" s="3">
        <f t="shared" si="1"/>
        <v>3.0303030303030276E-2</v>
      </c>
      <c r="S9" s="3"/>
      <c r="T9" s="28" t="s">
        <v>17</v>
      </c>
      <c r="U9" s="3">
        <f>L81</f>
        <v>0.43548387096774194</v>
      </c>
      <c r="Z9" s="3"/>
      <c r="AB9" s="24" t="s">
        <v>40</v>
      </c>
      <c r="AC9" s="25">
        <f t="shared" si="2"/>
        <v>0.98039215686274506</v>
      </c>
      <c r="AD9" s="25">
        <f t="shared" si="3"/>
        <v>0.98630136986301364</v>
      </c>
      <c r="AE9" s="25">
        <f t="shared" si="4"/>
        <v>0.94827586206896552</v>
      </c>
      <c r="AF9" s="25">
        <f t="shared" si="5"/>
        <v>1</v>
      </c>
      <c r="AG9" s="25">
        <f t="shared" si="6"/>
        <v>1</v>
      </c>
      <c r="AH9" s="3">
        <f t="shared" si="7"/>
        <v>0.93913043478260871</v>
      </c>
      <c r="AI9" s="3">
        <f t="shared" si="8"/>
        <v>1</v>
      </c>
      <c r="AJ9" s="3" t="s">
        <v>27</v>
      </c>
    </row>
    <row r="10" spans="1:38" ht="12.75" customHeight="1">
      <c r="A10" s="27" t="s">
        <v>19</v>
      </c>
      <c r="B10" s="10"/>
      <c r="C10" s="10"/>
      <c r="D10" s="10"/>
      <c r="E10" s="10"/>
      <c r="F10" s="10"/>
      <c r="G10" s="10">
        <v>44</v>
      </c>
      <c r="H10" s="10"/>
      <c r="I10" s="10"/>
      <c r="J10" s="10"/>
      <c r="K10" s="17"/>
      <c r="L10" s="12"/>
      <c r="M10" s="12"/>
      <c r="N10" s="13"/>
      <c r="O10" s="14">
        <f>G10/F9</f>
        <v>0.88</v>
      </c>
      <c r="P10" s="22">
        <v>61</v>
      </c>
      <c r="Q10" s="23">
        <f t="shared" si="0"/>
        <v>0.953125</v>
      </c>
      <c r="R10" s="3">
        <f t="shared" si="1"/>
        <v>4.6875E-2</v>
      </c>
      <c r="S10" s="3"/>
      <c r="T10" s="28" t="s">
        <v>18</v>
      </c>
      <c r="U10" s="3">
        <f>L100</f>
        <v>0.19148936170212766</v>
      </c>
      <c r="Z10" s="3"/>
      <c r="AB10" s="24" t="s">
        <v>41</v>
      </c>
      <c r="AC10" s="25">
        <f t="shared" si="2"/>
        <v>0.88</v>
      </c>
      <c r="AD10" s="25">
        <f t="shared" si="3"/>
        <v>0.91666666666666663</v>
      </c>
      <c r="AE10" s="25">
        <f t="shared" si="4"/>
        <v>0.90909090909090906</v>
      </c>
      <c r="AF10" s="25">
        <f t="shared" si="5"/>
        <v>0.90756302521008403</v>
      </c>
      <c r="AG10" s="25">
        <f t="shared" si="6"/>
        <v>0.93181818181818177</v>
      </c>
      <c r="AH10" s="3">
        <f t="shared" si="7"/>
        <v>0.92592592592592593</v>
      </c>
      <c r="AI10" s="3" t="s">
        <v>27</v>
      </c>
      <c r="AJ10" s="3" t="s">
        <v>27</v>
      </c>
    </row>
    <row r="11" spans="1:38" ht="12.75" customHeight="1">
      <c r="A11" s="29" t="s">
        <v>20</v>
      </c>
      <c r="B11" s="30"/>
      <c r="C11" s="30"/>
      <c r="D11" s="30"/>
      <c r="E11" s="30"/>
      <c r="F11" s="30"/>
      <c r="G11" s="30"/>
      <c r="H11" s="30">
        <v>33</v>
      </c>
      <c r="I11" s="30"/>
      <c r="J11" s="30"/>
      <c r="K11" s="31"/>
      <c r="L11" s="3"/>
      <c r="M11" s="3"/>
      <c r="N11" s="30"/>
      <c r="O11" s="3">
        <f>H11/G10</f>
        <v>0.75</v>
      </c>
      <c r="P11" s="22">
        <v>57</v>
      </c>
      <c r="Q11" s="23">
        <f t="shared" si="0"/>
        <v>0.93442622950819676</v>
      </c>
      <c r="R11" s="3">
        <f t="shared" si="1"/>
        <v>6.557377049180324E-2</v>
      </c>
      <c r="S11" s="3"/>
      <c r="T11" s="28" t="s">
        <v>19</v>
      </c>
      <c r="U11" s="3">
        <f>L118</f>
        <v>0.44910179640718562</v>
      </c>
      <c r="Z11" s="3"/>
      <c r="AB11" s="27" t="s">
        <v>42</v>
      </c>
      <c r="AC11" s="25">
        <f t="shared" si="2"/>
        <v>0.75</v>
      </c>
      <c r="AD11" s="25">
        <f t="shared" si="3"/>
        <v>0.96969696969696972</v>
      </c>
      <c r="AE11" s="25">
        <f t="shared" si="4"/>
        <v>0.9</v>
      </c>
      <c r="AF11" s="25">
        <f t="shared" si="5"/>
        <v>0.98148148148148151</v>
      </c>
      <c r="AG11" s="25">
        <f t="shared" si="6"/>
        <v>0.97560975609756095</v>
      </c>
      <c r="AH11" s="3" t="s">
        <v>27</v>
      </c>
    </row>
    <row r="12" spans="1:38" ht="12.75" customHeight="1">
      <c r="A12" s="29" t="s">
        <v>21</v>
      </c>
      <c r="B12" s="30"/>
      <c r="C12" s="30"/>
      <c r="D12" s="30"/>
      <c r="E12" s="30"/>
      <c r="F12" s="30"/>
      <c r="G12" s="30"/>
      <c r="H12" s="30"/>
      <c r="I12" s="30">
        <v>33</v>
      </c>
      <c r="J12" s="30"/>
      <c r="K12" s="31"/>
      <c r="L12" s="3"/>
      <c r="M12" s="3"/>
      <c r="N12" s="30"/>
      <c r="O12" s="3">
        <f>I12/H11</f>
        <v>1</v>
      </c>
      <c r="P12" s="22">
        <v>56</v>
      </c>
      <c r="Q12" s="23">
        <f t="shared" si="0"/>
        <v>0.98245614035087714</v>
      </c>
      <c r="R12" s="3">
        <f t="shared" si="1"/>
        <v>1.7543859649122862E-2</v>
      </c>
      <c r="S12" s="3"/>
      <c r="Z12" s="3"/>
      <c r="AB12" s="27" t="s">
        <v>43</v>
      </c>
      <c r="AC12" s="25">
        <f t="shared" si="2"/>
        <v>1</v>
      </c>
      <c r="AD12" s="25">
        <f t="shared" si="3"/>
        <v>1</v>
      </c>
      <c r="AE12" s="25">
        <f t="shared" si="4"/>
        <v>0.97777777777777775</v>
      </c>
      <c r="AF12" s="25">
        <f t="shared" si="5"/>
        <v>0.98113207547169812</v>
      </c>
      <c r="AG12" s="25" t="s">
        <v>27</v>
      </c>
    </row>
    <row r="13" spans="1:38" ht="12.75" customHeight="1">
      <c r="A13" s="29" t="s">
        <v>22</v>
      </c>
      <c r="B13" s="30"/>
      <c r="C13" s="30"/>
      <c r="D13" s="30"/>
      <c r="E13" s="30"/>
      <c r="F13" s="30"/>
      <c r="G13" s="30"/>
      <c r="H13" s="30"/>
      <c r="I13" s="30"/>
      <c r="J13" s="30">
        <v>33</v>
      </c>
      <c r="K13" s="31">
        <v>32</v>
      </c>
      <c r="L13" s="3"/>
      <c r="M13" s="3"/>
      <c r="N13" s="30"/>
      <c r="O13" s="3">
        <f>J13/I12</f>
        <v>1</v>
      </c>
      <c r="P13" s="22">
        <v>56</v>
      </c>
      <c r="Q13" s="23">
        <f t="shared" si="0"/>
        <v>1</v>
      </c>
      <c r="R13" s="3">
        <f t="shared" si="1"/>
        <v>0</v>
      </c>
      <c r="S13" s="3"/>
      <c r="Z13" s="3"/>
      <c r="AB13" s="27" t="s">
        <v>44</v>
      </c>
      <c r="AC13" s="25">
        <f t="shared" si="2"/>
        <v>1</v>
      </c>
      <c r="AD13" s="25">
        <f t="shared" si="3"/>
        <v>0.96875</v>
      </c>
      <c r="AE13" s="25">
        <f t="shared" si="4"/>
        <v>1</v>
      </c>
      <c r="AF13" s="25" t="s">
        <v>27</v>
      </c>
      <c r="AG13" s="25"/>
    </row>
    <row r="14" spans="1:38" ht="12.75" customHeight="1">
      <c r="A14" s="29" t="s">
        <v>23</v>
      </c>
      <c r="B14" s="30"/>
      <c r="C14" s="30"/>
      <c r="D14" s="30"/>
      <c r="E14" s="30"/>
      <c r="F14" s="30"/>
      <c r="G14" s="30"/>
      <c r="H14" s="30"/>
      <c r="I14" s="30"/>
      <c r="J14" s="30">
        <v>18</v>
      </c>
      <c r="K14" s="31">
        <v>16</v>
      </c>
      <c r="L14" s="3"/>
      <c r="M14" s="3"/>
      <c r="N14" s="30"/>
      <c r="O14" s="3"/>
      <c r="P14" s="22">
        <v>24</v>
      </c>
      <c r="Q14" s="23"/>
      <c r="R14" s="3"/>
      <c r="S14" s="3"/>
      <c r="Z14" s="3"/>
      <c r="AB14" s="29"/>
      <c r="AC14" s="25"/>
      <c r="AD14" s="25"/>
      <c r="AE14" s="25"/>
      <c r="AF14" s="25"/>
      <c r="AG14" s="25"/>
    </row>
    <row r="15" spans="1:38" ht="12.75" customHeight="1">
      <c r="A15" s="29" t="s">
        <v>48</v>
      </c>
      <c r="B15" s="30"/>
      <c r="D15" s="30"/>
      <c r="E15" s="30"/>
      <c r="F15" s="30"/>
      <c r="G15" s="30"/>
      <c r="H15" s="30"/>
      <c r="I15" s="30"/>
      <c r="J15" s="30">
        <v>5</v>
      </c>
      <c r="K15" s="31">
        <v>4</v>
      </c>
      <c r="L15" s="3"/>
      <c r="M15" s="3"/>
      <c r="N15" s="30"/>
      <c r="O15" s="3"/>
      <c r="P15" s="22">
        <v>6</v>
      </c>
      <c r="Q15" s="23"/>
      <c r="R15" s="3"/>
      <c r="S15" s="3"/>
      <c r="Z15" s="3"/>
      <c r="AB15" s="29"/>
      <c r="AC15" s="25"/>
      <c r="AD15" s="25"/>
      <c r="AE15" s="25"/>
      <c r="AF15" s="25"/>
      <c r="AG15" s="25"/>
    </row>
    <row r="16" spans="1:38" ht="12.75" customHeight="1">
      <c r="A16" s="29" t="s">
        <v>49</v>
      </c>
      <c r="B16" s="30"/>
      <c r="C16" s="29"/>
      <c r="D16" s="30"/>
      <c r="E16" s="30"/>
      <c r="F16" s="30"/>
      <c r="G16" s="30"/>
      <c r="H16" s="30"/>
      <c r="I16" s="30">
        <v>1</v>
      </c>
      <c r="J16" s="30">
        <v>1</v>
      </c>
      <c r="K16" s="31">
        <v>2</v>
      </c>
      <c r="L16" s="3"/>
      <c r="M16" s="3"/>
      <c r="N16" s="30"/>
      <c r="O16" s="3"/>
      <c r="P16" s="22">
        <v>2</v>
      </c>
      <c r="Q16" s="23"/>
      <c r="R16" s="3"/>
      <c r="S16" s="3"/>
      <c r="Z16" s="3"/>
      <c r="AB16" s="29"/>
      <c r="AC16" s="25"/>
      <c r="AD16" s="25"/>
      <c r="AE16" s="25"/>
      <c r="AF16" s="25"/>
      <c r="AG16" s="25"/>
    </row>
    <row r="17" spans="1:38" ht="12.75" customHeight="1">
      <c r="A17" s="29" t="s">
        <v>50</v>
      </c>
      <c r="B17" s="30"/>
      <c r="C17" s="29"/>
      <c r="D17" s="30"/>
      <c r="E17" s="30"/>
      <c r="F17" s="30"/>
      <c r="G17" s="30"/>
      <c r="H17" s="30"/>
      <c r="I17" s="30"/>
      <c r="J17" s="30">
        <v>1</v>
      </c>
      <c r="K17" s="31"/>
      <c r="L17" s="3"/>
      <c r="M17" s="3"/>
      <c r="N17" s="30"/>
      <c r="O17" s="3"/>
      <c r="P17" s="22">
        <v>1</v>
      </c>
      <c r="Q17" s="23"/>
      <c r="R17" s="3"/>
      <c r="S17" s="3"/>
      <c r="Z17" s="3"/>
      <c r="AB17" s="29"/>
      <c r="AC17" s="25"/>
      <c r="AD17" s="25"/>
      <c r="AE17" s="25"/>
      <c r="AF17" s="25"/>
      <c r="AG17" s="25"/>
    </row>
    <row r="18" spans="1:38" ht="12.75" customHeight="1">
      <c r="A18" s="29" t="s">
        <v>51</v>
      </c>
      <c r="B18" s="30"/>
      <c r="C18" s="29"/>
      <c r="D18" s="30"/>
      <c r="E18" s="30"/>
      <c r="F18" s="30"/>
      <c r="G18" s="30"/>
      <c r="H18" s="30"/>
      <c r="I18" s="30"/>
      <c r="J18" s="30">
        <v>1</v>
      </c>
      <c r="K18" s="31"/>
      <c r="L18" s="3"/>
      <c r="M18" s="3"/>
      <c r="N18" s="30"/>
      <c r="O18" s="3"/>
      <c r="P18" s="22">
        <v>1</v>
      </c>
      <c r="Q18" s="23"/>
      <c r="R18" s="3"/>
      <c r="S18" s="3"/>
      <c r="Z18" s="3"/>
      <c r="AB18" s="29"/>
      <c r="AC18" s="25"/>
      <c r="AD18" s="25"/>
      <c r="AE18" s="25"/>
      <c r="AF18" s="25"/>
      <c r="AG18" s="25"/>
    </row>
    <row r="19" spans="1:38" ht="12.75" customHeight="1">
      <c r="K19" s="30">
        <f>SUM(K13:K17)</f>
        <v>54</v>
      </c>
      <c r="L19" s="3">
        <f>K13/B5</f>
        <v>0.33333333333333331</v>
      </c>
      <c r="M19" s="3">
        <f>K19/B5</f>
        <v>0.5625</v>
      </c>
      <c r="N19" s="3">
        <f>M19-L19</f>
        <v>0.22916666666666669</v>
      </c>
      <c r="O19" s="3"/>
      <c r="AC19" s="25"/>
      <c r="AD19" s="25"/>
      <c r="AE19" s="25"/>
      <c r="AF19" s="25"/>
      <c r="AG19" s="25"/>
    </row>
    <row r="20" spans="1:38" ht="12.75" customHeight="1">
      <c r="A20" s="34" t="s">
        <v>34</v>
      </c>
      <c r="B20" s="34"/>
      <c r="C20" s="34"/>
      <c r="D20" s="35"/>
      <c r="E20" s="35"/>
      <c r="F20" s="143"/>
      <c r="G20" s="30">
        <f>((K13*9)+(K14*10)+(K15*11))/K19</f>
        <v>9.1111111111111107</v>
      </c>
      <c r="K20" s="30"/>
      <c r="L20" s="3"/>
      <c r="M20" s="3"/>
      <c r="N20" s="3"/>
      <c r="O20" s="3"/>
      <c r="AC20" s="25"/>
      <c r="AD20" s="25"/>
      <c r="AE20" s="25"/>
      <c r="AF20" s="25"/>
      <c r="AG20" s="25"/>
    </row>
    <row r="21" spans="1:38" ht="12.75" customHeight="1">
      <c r="K21" s="30"/>
      <c r="L21" s="3"/>
      <c r="M21" s="3"/>
      <c r="N21" s="3"/>
      <c r="O21" s="3"/>
      <c r="AC21" s="25"/>
      <c r="AD21" s="25"/>
      <c r="AE21" s="25"/>
      <c r="AF21" s="25"/>
      <c r="AG21" s="25"/>
    </row>
    <row r="22" spans="1:38" ht="12.75" customHeight="1">
      <c r="A22" s="40" t="s">
        <v>64</v>
      </c>
      <c r="L22" s="3"/>
      <c r="M22" s="3"/>
      <c r="O22" s="3"/>
    </row>
    <row r="23" spans="1:38" ht="25.5" customHeight="1">
      <c r="B23" s="302" t="s">
        <v>2</v>
      </c>
      <c r="C23" s="303"/>
      <c r="D23" s="303"/>
      <c r="E23" s="303"/>
      <c r="F23" s="303"/>
      <c r="G23" s="303"/>
      <c r="H23" s="303"/>
      <c r="I23" s="303"/>
      <c r="J23" s="303"/>
      <c r="L23" s="4" t="s">
        <v>3</v>
      </c>
      <c r="M23" s="4" t="s">
        <v>4</v>
      </c>
      <c r="N23" s="5" t="s">
        <v>5</v>
      </c>
      <c r="O23" s="4" t="s">
        <v>6</v>
      </c>
      <c r="P23" s="6" t="s">
        <v>7</v>
      </c>
      <c r="Q23" s="6" t="s">
        <v>8</v>
      </c>
      <c r="R23" s="7" t="s">
        <v>9</v>
      </c>
      <c r="S23" s="7"/>
      <c r="Z23" s="7"/>
    </row>
    <row r="24" spans="1:38" ht="12.75" customHeight="1">
      <c r="A24" s="152" t="s">
        <v>10</v>
      </c>
      <c r="B24" s="153">
        <v>1</v>
      </c>
      <c r="C24" s="153">
        <v>2</v>
      </c>
      <c r="D24" s="153">
        <v>3</v>
      </c>
      <c r="E24" s="153">
        <v>4</v>
      </c>
      <c r="F24" s="153">
        <v>5</v>
      </c>
      <c r="G24" s="153">
        <v>6</v>
      </c>
      <c r="H24" s="153">
        <v>7</v>
      </c>
      <c r="I24" s="153">
        <v>8</v>
      </c>
      <c r="J24" s="153">
        <v>9</v>
      </c>
      <c r="K24" s="154" t="s">
        <v>11</v>
      </c>
      <c r="L24" s="12"/>
      <c r="M24" s="12"/>
      <c r="N24" s="13"/>
      <c r="O24" s="14"/>
      <c r="P24" s="15"/>
      <c r="Q24" s="15"/>
      <c r="R24" s="3"/>
      <c r="S24" s="3"/>
      <c r="Z24" s="3"/>
    </row>
    <row r="25" spans="1:38" ht="12.75" customHeight="1">
      <c r="A25" s="27" t="s">
        <v>15</v>
      </c>
      <c r="B25" s="10">
        <v>131</v>
      </c>
      <c r="C25" s="10"/>
      <c r="D25" s="10"/>
      <c r="E25" s="10"/>
      <c r="F25" s="10"/>
      <c r="G25" s="10"/>
      <c r="H25" s="10"/>
      <c r="I25" s="10"/>
      <c r="J25" s="10"/>
      <c r="K25" s="17"/>
      <c r="L25" s="12"/>
      <c r="M25" s="12"/>
      <c r="N25" s="13"/>
      <c r="O25" s="14"/>
      <c r="P25" s="18">
        <f>B25</f>
        <v>131</v>
      </c>
      <c r="Q25" s="15"/>
      <c r="R25" s="3"/>
      <c r="S25" s="3"/>
      <c r="Z25" s="3"/>
    </row>
    <row r="26" spans="1:38" ht="12.75" customHeight="1">
      <c r="A26" s="27" t="s">
        <v>16</v>
      </c>
      <c r="B26" s="10"/>
      <c r="C26" s="10">
        <v>94</v>
      </c>
      <c r="D26" s="10"/>
      <c r="E26" s="10"/>
      <c r="F26" s="10"/>
      <c r="G26" s="10"/>
      <c r="H26" s="10"/>
      <c r="I26" s="10"/>
      <c r="J26" s="10"/>
      <c r="K26" s="17"/>
      <c r="L26" s="12"/>
      <c r="M26" s="12"/>
      <c r="N26" s="13"/>
      <c r="O26" s="14">
        <f>C26/B25</f>
        <v>0.71755725190839692</v>
      </c>
      <c r="P26" s="22">
        <v>96</v>
      </c>
      <c r="Q26" s="23">
        <f t="shared" ref="Q26:Q33" si="11">P26/P25</f>
        <v>0.73282442748091603</v>
      </c>
      <c r="R26" s="3">
        <f t="shared" ref="R26:R33" si="12">100%-Q26</f>
        <v>0.26717557251908397</v>
      </c>
      <c r="S26" s="3"/>
      <c r="Z26" s="3"/>
    </row>
    <row r="27" spans="1:38" ht="12.75" customHeight="1">
      <c r="A27" s="27" t="s">
        <v>17</v>
      </c>
      <c r="B27" s="10"/>
      <c r="C27" s="10"/>
      <c r="D27" s="10">
        <v>81</v>
      </c>
      <c r="E27" s="10"/>
      <c r="F27" s="10"/>
      <c r="G27" s="10"/>
      <c r="H27" s="10"/>
      <c r="I27" s="10"/>
      <c r="J27" s="10"/>
      <c r="K27" s="17"/>
      <c r="L27" s="12"/>
      <c r="M27" s="12"/>
      <c r="N27" s="13"/>
      <c r="O27" s="14">
        <f>D27/C26</f>
        <v>0.86170212765957444</v>
      </c>
      <c r="P27" s="22">
        <v>88</v>
      </c>
      <c r="Q27" s="23">
        <f t="shared" si="11"/>
        <v>0.91666666666666663</v>
      </c>
      <c r="R27" s="3">
        <f t="shared" si="12"/>
        <v>8.333333333333337E-2</v>
      </c>
      <c r="S27" s="3"/>
      <c r="Z27" s="3"/>
    </row>
    <row r="28" spans="1:38" ht="12.75" customHeight="1">
      <c r="A28" s="27" t="s">
        <v>18</v>
      </c>
      <c r="B28" s="10"/>
      <c r="C28" s="10"/>
      <c r="D28" s="10"/>
      <c r="E28" s="10">
        <v>73</v>
      </c>
      <c r="F28" s="10"/>
      <c r="G28" s="10"/>
      <c r="H28" s="10"/>
      <c r="I28" s="10"/>
      <c r="J28" s="10"/>
      <c r="K28" s="17"/>
      <c r="L28" s="12"/>
      <c r="M28" s="12"/>
      <c r="N28" s="13"/>
      <c r="O28" s="14">
        <f>E28/D27</f>
        <v>0.90123456790123457</v>
      </c>
      <c r="P28" s="22">
        <v>85</v>
      </c>
      <c r="Q28" s="23">
        <f t="shared" si="11"/>
        <v>0.96590909090909094</v>
      </c>
      <c r="R28" s="3">
        <f t="shared" si="12"/>
        <v>3.4090909090909061E-2</v>
      </c>
      <c r="S28" s="3"/>
      <c r="T28" s="2" t="s">
        <v>4</v>
      </c>
      <c r="Z28" s="3"/>
    </row>
    <row r="29" spans="1:38" ht="12.75" customHeight="1">
      <c r="A29" s="27" t="s">
        <v>19</v>
      </c>
      <c r="B29" s="10"/>
      <c r="C29" s="10"/>
      <c r="D29" s="10"/>
      <c r="E29" s="10"/>
      <c r="F29" s="10">
        <v>72</v>
      </c>
      <c r="G29" s="10"/>
      <c r="H29" s="10"/>
      <c r="I29" s="10"/>
      <c r="J29" s="10"/>
      <c r="K29" s="17"/>
      <c r="L29" s="12"/>
      <c r="M29" s="12"/>
      <c r="N29" s="13"/>
      <c r="O29" s="14">
        <f>F29/E28</f>
        <v>0.98630136986301364</v>
      </c>
      <c r="P29" s="22">
        <v>83</v>
      </c>
      <c r="Q29" s="23">
        <f t="shared" si="11"/>
        <v>0.97647058823529409</v>
      </c>
      <c r="R29" s="3">
        <f t="shared" si="12"/>
        <v>2.352941176470591E-2</v>
      </c>
      <c r="S29" s="3"/>
      <c r="T29" s="28" t="s">
        <v>14</v>
      </c>
      <c r="U29" s="3">
        <f>M19</f>
        <v>0.5625</v>
      </c>
      <c r="Z29" s="3"/>
      <c r="AB29" s="2"/>
      <c r="AC29" s="8" t="s">
        <v>35</v>
      </c>
      <c r="AD29" s="8"/>
      <c r="AE29" s="8"/>
      <c r="AF29" s="8"/>
      <c r="AG29" s="8"/>
      <c r="AH29" s="8"/>
      <c r="AI29" s="8"/>
      <c r="AJ29" s="8"/>
      <c r="AK29" s="8"/>
      <c r="AL29" s="8"/>
    </row>
    <row r="30" spans="1:38" ht="12.75" customHeight="1">
      <c r="A30" s="29" t="s">
        <v>20</v>
      </c>
      <c r="B30" s="30"/>
      <c r="C30" s="30"/>
      <c r="D30" s="30"/>
      <c r="E30" s="30"/>
      <c r="F30" s="30"/>
      <c r="G30" s="30">
        <v>66</v>
      </c>
      <c r="H30" s="30"/>
      <c r="I30" s="30"/>
      <c r="J30" s="30"/>
      <c r="K30" s="31"/>
      <c r="L30" s="3"/>
      <c r="M30" s="3"/>
      <c r="N30" s="30"/>
      <c r="O30" s="3">
        <f>G30/F29</f>
        <v>0.91666666666666663</v>
      </c>
      <c r="P30" s="22">
        <v>80</v>
      </c>
      <c r="Q30" s="23">
        <f t="shared" si="11"/>
        <v>0.96385542168674698</v>
      </c>
      <c r="R30" s="3">
        <f t="shared" si="12"/>
        <v>3.6144578313253017E-2</v>
      </c>
      <c r="S30" s="3"/>
      <c r="T30" s="28" t="s">
        <v>15</v>
      </c>
      <c r="U30" s="3">
        <f>M40</f>
        <v>0.60305343511450382</v>
      </c>
      <c r="Z30" s="3"/>
      <c r="AC30" s="300" t="s">
        <v>12</v>
      </c>
      <c r="AD30" s="297"/>
      <c r="AE30" s="297"/>
      <c r="AF30" s="297"/>
      <c r="AG30" s="297"/>
      <c r="AH30" s="297"/>
      <c r="AI30" s="297"/>
      <c r="AJ30" s="297"/>
      <c r="AK30" s="297"/>
      <c r="AL30" s="297"/>
    </row>
    <row r="31" spans="1:38" ht="12.75" customHeight="1">
      <c r="A31" s="29" t="s">
        <v>21</v>
      </c>
      <c r="B31" s="30"/>
      <c r="C31" s="30"/>
      <c r="D31" s="30"/>
      <c r="E31" s="30"/>
      <c r="F31" s="30"/>
      <c r="G31" s="30"/>
      <c r="H31" s="30">
        <v>64</v>
      </c>
      <c r="I31" s="30"/>
      <c r="J31" s="30"/>
      <c r="K31" s="31"/>
      <c r="L31" s="3"/>
      <c r="M31" s="3"/>
      <c r="N31" s="30"/>
      <c r="O31" s="3">
        <f>H31/G30</f>
        <v>0.96969696969696972</v>
      </c>
      <c r="P31" s="22">
        <v>78</v>
      </c>
      <c r="Q31" s="23">
        <f t="shared" si="11"/>
        <v>0.97499999999999998</v>
      </c>
      <c r="R31" s="3">
        <f t="shared" si="12"/>
        <v>2.5000000000000022E-2</v>
      </c>
      <c r="S31" s="3"/>
      <c r="T31" s="28" t="s">
        <v>16</v>
      </c>
      <c r="U31" s="3">
        <f>M62</f>
        <v>0.46078431372549017</v>
      </c>
      <c r="Z31" s="3"/>
      <c r="AB31" s="19" t="s">
        <v>13</v>
      </c>
      <c r="AC31" s="21" t="s">
        <v>14</v>
      </c>
      <c r="AD31" s="21" t="s">
        <v>15</v>
      </c>
      <c r="AE31" s="21" t="s">
        <v>16</v>
      </c>
      <c r="AF31" s="21" t="s">
        <v>17</v>
      </c>
      <c r="AG31" s="21" t="s">
        <v>18</v>
      </c>
      <c r="AH31" s="21" t="s">
        <v>19</v>
      </c>
      <c r="AI31" s="21" t="s">
        <v>20</v>
      </c>
      <c r="AJ31" s="21" t="s">
        <v>21</v>
      </c>
      <c r="AK31" s="21" t="s">
        <v>22</v>
      </c>
      <c r="AL31" s="21" t="s">
        <v>23</v>
      </c>
    </row>
    <row r="32" spans="1:38" ht="12.75" customHeight="1">
      <c r="A32" s="29" t="s">
        <v>22</v>
      </c>
      <c r="B32" s="30"/>
      <c r="C32" s="30"/>
      <c r="D32" s="30"/>
      <c r="E32" s="30"/>
      <c r="F32" s="30"/>
      <c r="G32" s="30"/>
      <c r="H32" s="30"/>
      <c r="I32" s="30">
        <v>64</v>
      </c>
      <c r="J32" s="30"/>
      <c r="K32" s="31"/>
      <c r="L32" s="3"/>
      <c r="M32" s="3"/>
      <c r="N32" s="30"/>
      <c r="O32" s="3">
        <f>I32/H31</f>
        <v>1</v>
      </c>
      <c r="P32" s="22">
        <v>79</v>
      </c>
      <c r="Q32" s="23">
        <f t="shared" si="11"/>
        <v>1.0128205128205128</v>
      </c>
      <c r="R32" s="3">
        <f t="shared" si="12"/>
        <v>-1.2820512820512775E-2</v>
      </c>
      <c r="S32" s="3"/>
      <c r="T32" s="28" t="s">
        <v>17</v>
      </c>
      <c r="U32" s="3">
        <f>M81</f>
        <v>0.55913978494623651</v>
      </c>
      <c r="Z32" s="3"/>
      <c r="AB32" s="24" t="s">
        <v>37</v>
      </c>
      <c r="AC32" s="23">
        <f t="shared" ref="AC32:AC34" si="13">Q6</f>
        <v>0.77083333333333337</v>
      </c>
      <c r="AD32" s="23">
        <f t="shared" ref="AD32:AD34" si="14">Q8</f>
        <v>0.94285714285714284</v>
      </c>
      <c r="AE32" s="23">
        <f t="shared" ref="AE32:AE34" si="15">Q48</f>
        <v>0.82352941176470584</v>
      </c>
      <c r="AF32" s="23">
        <f t="shared" ref="AF32:AF34" si="16">Q68</f>
        <v>0.82258064516129037</v>
      </c>
      <c r="AG32" s="23">
        <f t="shared" ref="AG32:AG34" si="17">Q86</f>
        <v>0.74468085106382975</v>
      </c>
      <c r="AH32" s="23">
        <f t="shared" ref="AH32:AH34" si="18">Q105</f>
        <v>0.77844311377245512</v>
      </c>
      <c r="AI32" s="23">
        <f t="shared" ref="AI32:AI34" si="19">Q123</f>
        <v>0.77380952380952384</v>
      </c>
      <c r="AJ32" s="23">
        <f t="shared" ref="AJ32:AJ34" si="20">Q140</f>
        <v>0.81481481481481477</v>
      </c>
      <c r="AK32" s="23">
        <f t="shared" ref="AK32:AK33" si="21">Q156</f>
        <v>0.7</v>
      </c>
      <c r="AL32" s="23">
        <f>Q173</f>
        <v>0.84810126582278478</v>
      </c>
    </row>
    <row r="33" spans="1:37" ht="12.75" customHeight="1">
      <c r="A33" s="29" t="s">
        <v>23</v>
      </c>
      <c r="B33" s="30"/>
      <c r="C33" s="30"/>
      <c r="D33" s="30"/>
      <c r="E33" s="30"/>
      <c r="F33" s="30"/>
      <c r="G33" s="30"/>
      <c r="H33" s="30"/>
      <c r="I33" s="30"/>
      <c r="J33" s="30">
        <v>62</v>
      </c>
      <c r="K33" s="31">
        <v>62</v>
      </c>
      <c r="L33" s="3"/>
      <c r="M33" s="3"/>
      <c r="N33" s="30"/>
      <c r="O33" s="3">
        <f>J33/I32</f>
        <v>0.96875</v>
      </c>
      <c r="P33" s="22">
        <v>78</v>
      </c>
      <c r="Q33" s="23">
        <f t="shared" si="11"/>
        <v>0.98734177215189878</v>
      </c>
      <c r="R33" s="3">
        <f t="shared" si="12"/>
        <v>1.2658227848101222E-2</v>
      </c>
      <c r="S33" s="3"/>
      <c r="T33" s="28" t="s">
        <v>18</v>
      </c>
      <c r="U33" s="3">
        <f>M100</f>
        <v>0.34042553191489361</v>
      </c>
      <c r="Z33" s="3"/>
      <c r="AB33" s="24" t="s">
        <v>38</v>
      </c>
      <c r="AC33" s="23">
        <f t="shared" si="13"/>
        <v>0.94594594594594594</v>
      </c>
      <c r="AD33" s="23">
        <f t="shared" si="14"/>
        <v>0.96969696969696972</v>
      </c>
      <c r="AE33" s="23">
        <f t="shared" si="15"/>
        <v>0.9285714285714286</v>
      </c>
      <c r="AF33" s="23">
        <f t="shared" si="16"/>
        <v>0.94117647058823528</v>
      </c>
      <c r="AG33" s="23">
        <f t="shared" si="17"/>
        <v>0.95714285714285718</v>
      </c>
      <c r="AH33" s="23">
        <f t="shared" si="18"/>
        <v>0.97692307692307689</v>
      </c>
      <c r="AI33" s="23">
        <f t="shared" si="19"/>
        <v>0.92307692307692313</v>
      </c>
      <c r="AJ33" s="23">
        <f t="shared" si="20"/>
        <v>1.1363636363636365</v>
      </c>
      <c r="AK33" s="23">
        <f t="shared" si="21"/>
        <v>0.97959183673469385</v>
      </c>
    </row>
    <row r="34" spans="1:37" ht="12.75" customHeight="1">
      <c r="A34" s="29" t="s">
        <v>48</v>
      </c>
      <c r="B34" s="30"/>
      <c r="C34" s="30"/>
      <c r="D34" s="30"/>
      <c r="E34" s="30"/>
      <c r="F34" s="30"/>
      <c r="G34" s="30"/>
      <c r="H34" s="30"/>
      <c r="I34" s="30"/>
      <c r="J34" s="30">
        <v>11</v>
      </c>
      <c r="K34" s="31">
        <v>11</v>
      </c>
      <c r="L34" s="3"/>
      <c r="M34" s="3"/>
      <c r="N34" s="30"/>
      <c r="O34" s="3"/>
      <c r="P34" s="22">
        <v>19</v>
      </c>
      <c r="Q34" s="23"/>
      <c r="R34" s="3"/>
      <c r="S34" s="3"/>
      <c r="T34" s="28" t="s">
        <v>19</v>
      </c>
      <c r="U34" s="3">
        <f>M118</f>
        <v>0.56287425149700598</v>
      </c>
      <c r="Z34" s="3"/>
      <c r="AB34" s="24" t="s">
        <v>39</v>
      </c>
      <c r="AC34" s="23">
        <f t="shared" si="13"/>
        <v>0.94285714285714284</v>
      </c>
      <c r="AD34" s="23">
        <f t="shared" si="14"/>
        <v>0.953125</v>
      </c>
      <c r="AE34" s="23">
        <f t="shared" si="15"/>
        <v>0.91025641025641024</v>
      </c>
      <c r="AF34" s="23">
        <f t="shared" si="16"/>
        <v>0.95138888888888884</v>
      </c>
      <c r="AG34" s="23">
        <f t="shared" si="17"/>
        <v>0.88059701492537312</v>
      </c>
      <c r="AH34" s="23">
        <f t="shared" si="18"/>
        <v>0.96850393700787396</v>
      </c>
      <c r="AI34" s="23">
        <f t="shared" si="19"/>
        <v>0.9</v>
      </c>
      <c r="AJ34" s="23">
        <f t="shared" si="20"/>
        <v>0.82666666666666666</v>
      </c>
      <c r="AK34" s="23" t="s">
        <v>27</v>
      </c>
    </row>
    <row r="35" spans="1:37" ht="12.75" customHeight="1">
      <c r="A35" s="29" t="s">
        <v>49</v>
      </c>
      <c r="B35" s="30"/>
      <c r="C35" s="30"/>
      <c r="D35" s="30"/>
      <c r="E35" s="30"/>
      <c r="F35" s="30"/>
      <c r="G35" s="30"/>
      <c r="H35" s="30"/>
      <c r="I35" s="30"/>
      <c r="J35" s="30">
        <v>3</v>
      </c>
      <c r="K35" s="31">
        <v>3</v>
      </c>
      <c r="L35" s="3"/>
      <c r="M35" s="3"/>
      <c r="N35" s="30"/>
      <c r="O35" s="3"/>
      <c r="P35" s="22">
        <v>8</v>
      </c>
      <c r="Q35" s="23"/>
      <c r="R35" s="3"/>
      <c r="S35" s="3"/>
      <c r="Z35" s="3"/>
      <c r="AB35" s="24"/>
      <c r="AC35" s="23"/>
      <c r="AD35" s="23"/>
      <c r="AE35" s="23"/>
      <c r="AF35" s="23"/>
      <c r="AG35" s="23"/>
      <c r="AH35" s="23"/>
      <c r="AI35" s="23"/>
      <c r="AJ35" s="23"/>
      <c r="AK35" s="23"/>
    </row>
    <row r="36" spans="1:37" ht="12.75" customHeight="1">
      <c r="A36" s="29" t="s">
        <v>50</v>
      </c>
      <c r="B36" s="30"/>
      <c r="C36" s="30"/>
      <c r="D36" s="30"/>
      <c r="E36" s="30"/>
      <c r="F36" s="30"/>
      <c r="G36" s="30"/>
      <c r="H36" s="30"/>
      <c r="I36" s="30"/>
      <c r="J36" s="30">
        <v>4</v>
      </c>
      <c r="K36" s="31">
        <v>3</v>
      </c>
      <c r="L36" s="3"/>
      <c r="M36" s="3"/>
      <c r="N36" s="30"/>
      <c r="O36" s="3"/>
      <c r="P36" s="22">
        <v>5</v>
      </c>
      <c r="Q36" s="23"/>
      <c r="R36" s="3"/>
      <c r="S36" s="3"/>
      <c r="Z36" s="3"/>
      <c r="AB36" s="24"/>
      <c r="AC36" s="23"/>
      <c r="AD36" s="23"/>
      <c r="AE36" s="23"/>
      <c r="AF36" s="23"/>
      <c r="AG36" s="23"/>
      <c r="AH36" s="23"/>
      <c r="AI36" s="23"/>
      <c r="AJ36" s="23"/>
      <c r="AK36" s="23"/>
    </row>
    <row r="37" spans="1:37" ht="12.75" customHeight="1">
      <c r="A37" s="29" t="s">
        <v>51</v>
      </c>
      <c r="B37" s="30"/>
      <c r="C37" s="30"/>
      <c r="D37" s="30"/>
      <c r="E37" s="30"/>
      <c r="F37" s="30"/>
      <c r="G37" s="30"/>
      <c r="H37" s="30"/>
      <c r="I37" s="30"/>
      <c r="J37" s="30">
        <v>1</v>
      </c>
      <c r="K37" s="31"/>
      <c r="L37" s="3"/>
      <c r="M37" s="3"/>
      <c r="N37" s="30"/>
      <c r="O37" s="3"/>
      <c r="P37" s="22">
        <v>1</v>
      </c>
      <c r="Q37" s="23"/>
      <c r="R37" s="3"/>
      <c r="S37" s="3"/>
      <c r="Z37" s="3"/>
      <c r="AB37" s="24"/>
      <c r="AC37" s="23"/>
      <c r="AD37" s="23"/>
      <c r="AE37" s="23"/>
      <c r="AF37" s="23"/>
      <c r="AG37" s="23"/>
      <c r="AH37" s="23"/>
      <c r="AI37" s="23"/>
      <c r="AJ37" s="23"/>
      <c r="AK37" s="23"/>
    </row>
    <row r="38" spans="1:37" ht="12.75" customHeight="1">
      <c r="A38" s="29" t="s">
        <v>52</v>
      </c>
      <c r="B38" s="30"/>
      <c r="C38" s="30"/>
      <c r="D38" s="30"/>
      <c r="E38" s="30"/>
      <c r="F38" s="30"/>
      <c r="G38" s="30"/>
      <c r="H38" s="30"/>
      <c r="I38" s="30"/>
      <c r="J38" s="30"/>
      <c r="K38" s="31"/>
      <c r="L38" s="3"/>
      <c r="M38" s="3"/>
      <c r="N38" s="30"/>
      <c r="O38" s="3"/>
      <c r="P38" s="22"/>
      <c r="Q38" s="23"/>
      <c r="R38" s="3"/>
      <c r="S38" s="3"/>
      <c r="Z38" s="3"/>
      <c r="AB38" s="24"/>
      <c r="AC38" s="23"/>
      <c r="AD38" s="23"/>
      <c r="AE38" s="23"/>
      <c r="AF38" s="23"/>
      <c r="AG38" s="23"/>
      <c r="AH38" s="23"/>
      <c r="AI38" s="23"/>
      <c r="AJ38" s="23"/>
      <c r="AK38" s="23"/>
    </row>
    <row r="39" spans="1:37" ht="12.75" customHeight="1">
      <c r="A39" s="29" t="s">
        <v>53</v>
      </c>
      <c r="B39" s="30"/>
      <c r="C39" s="30"/>
      <c r="D39" s="30"/>
      <c r="E39" s="30"/>
      <c r="F39" s="30"/>
      <c r="G39" s="30"/>
      <c r="H39" s="30"/>
      <c r="I39" s="30"/>
      <c r="J39" s="30">
        <v>1</v>
      </c>
      <c r="K39" s="31"/>
      <c r="L39" s="3"/>
      <c r="M39" s="3"/>
      <c r="N39" s="30"/>
      <c r="O39" s="3"/>
      <c r="P39" s="22">
        <v>1</v>
      </c>
      <c r="Q39" s="23"/>
      <c r="R39" s="3"/>
      <c r="S39" s="3"/>
      <c r="Z39" s="3"/>
      <c r="AB39" s="24"/>
      <c r="AC39" s="23"/>
      <c r="AD39" s="23"/>
      <c r="AE39" s="23"/>
      <c r="AF39" s="23"/>
      <c r="AG39" s="23"/>
      <c r="AH39" s="23"/>
      <c r="AI39" s="23"/>
      <c r="AJ39" s="23"/>
      <c r="AK39" s="23"/>
    </row>
    <row r="40" spans="1:37" ht="12.75" customHeight="1">
      <c r="K40" s="30">
        <f>SUM(K33:K36)</f>
        <v>79</v>
      </c>
      <c r="L40" s="3">
        <f>K33/B25</f>
        <v>0.47328244274809161</v>
      </c>
      <c r="M40" s="3">
        <f>K40/B25</f>
        <v>0.60305343511450382</v>
      </c>
      <c r="N40" s="3">
        <f>M40-L40</f>
        <v>0.12977099236641221</v>
      </c>
      <c r="O40" s="3"/>
      <c r="AB40" s="24" t="s">
        <v>40</v>
      </c>
      <c r="AC40" s="23">
        <f t="shared" ref="AC40:AC44" si="22">Q9</f>
        <v>0.96969696969696972</v>
      </c>
      <c r="AD40" s="23">
        <f t="shared" ref="AD40:AD44" si="23">Q11</f>
        <v>0.93442622950819676</v>
      </c>
      <c r="AE40" s="23">
        <f t="shared" ref="AE40:AE44" si="24">Q51</f>
        <v>0.94366197183098588</v>
      </c>
      <c r="AF40" s="23">
        <f t="shared" ref="AF40:AF43" si="25">Q71</f>
        <v>0.94890510948905105</v>
      </c>
      <c r="AG40" s="23">
        <f t="shared" ref="AG40:AG42" si="26">Q89</f>
        <v>1.0508474576271187</v>
      </c>
      <c r="AH40" s="23">
        <f t="shared" ref="AH40:AH41" si="27">Q108</f>
        <v>0.95121951219512191</v>
      </c>
      <c r="AI40" s="23">
        <f>Q126</f>
        <v>0.88888888888888884</v>
      </c>
      <c r="AJ40" s="23" t="s">
        <v>27</v>
      </c>
      <c r="AK40" s="23" t="s">
        <v>27</v>
      </c>
    </row>
    <row r="41" spans="1:37" ht="12.75" customHeight="1">
      <c r="K41" s="30"/>
      <c r="L41" s="3"/>
      <c r="M41" s="3"/>
      <c r="N41" s="3"/>
      <c r="O41" s="3"/>
      <c r="AB41" s="24" t="s">
        <v>41</v>
      </c>
      <c r="AC41" s="23">
        <f t="shared" si="22"/>
        <v>0.953125</v>
      </c>
      <c r="AD41" s="23">
        <f t="shared" si="23"/>
        <v>0.98245614035087714</v>
      </c>
      <c r="AE41" s="23">
        <f t="shared" si="24"/>
        <v>0.89552238805970152</v>
      </c>
      <c r="AF41" s="23">
        <f t="shared" si="25"/>
        <v>1</v>
      </c>
      <c r="AG41" s="23">
        <f t="shared" si="26"/>
        <v>0.87096774193548387</v>
      </c>
      <c r="AH41" s="23">
        <f t="shared" si="27"/>
        <v>0.98290598290598286</v>
      </c>
      <c r="AI41" s="23" t="s">
        <v>27</v>
      </c>
      <c r="AJ41" s="23" t="s">
        <v>27</v>
      </c>
      <c r="AK41" s="23" t="s">
        <v>27</v>
      </c>
    </row>
    <row r="42" spans="1:37" ht="12.75" customHeight="1">
      <c r="A42" s="34" t="s">
        <v>34</v>
      </c>
      <c r="B42" s="34"/>
      <c r="C42" s="34"/>
      <c r="D42" s="35"/>
      <c r="E42" s="35"/>
      <c r="F42" s="143"/>
      <c r="G42" s="59">
        <f>((K33*9)+(K34*10))/K40</f>
        <v>8.4556962025316462</v>
      </c>
      <c r="K42" s="30"/>
      <c r="L42" s="3"/>
      <c r="M42" s="3"/>
      <c r="N42" s="3"/>
      <c r="O42" s="3"/>
      <c r="AB42" s="27" t="s">
        <v>42</v>
      </c>
      <c r="AC42" s="23">
        <f t="shared" si="22"/>
        <v>0.93442622950819676</v>
      </c>
      <c r="AD42" s="23">
        <f t="shared" si="23"/>
        <v>1</v>
      </c>
      <c r="AE42" s="23">
        <f t="shared" si="24"/>
        <v>0.9</v>
      </c>
      <c r="AF42" s="23">
        <f t="shared" si="25"/>
        <v>0.96153846153846156</v>
      </c>
      <c r="AG42" s="23">
        <f t="shared" si="26"/>
        <v>1.037037037037037</v>
      </c>
      <c r="AH42" s="23" t="s">
        <v>27</v>
      </c>
      <c r="AI42" s="23" t="s">
        <v>27</v>
      </c>
      <c r="AJ42" s="23" t="s">
        <v>27</v>
      </c>
      <c r="AK42" s="23" t="s">
        <v>27</v>
      </c>
    </row>
    <row r="43" spans="1:37" ht="12.75" customHeight="1">
      <c r="K43" s="30"/>
      <c r="L43" s="3"/>
      <c r="M43" s="3"/>
      <c r="N43" s="3"/>
      <c r="O43" s="3"/>
      <c r="AB43" s="27" t="s">
        <v>43</v>
      </c>
      <c r="AC43" s="23">
        <f t="shared" si="22"/>
        <v>0.98245614035087714</v>
      </c>
      <c r="AD43" s="23">
        <f t="shared" si="23"/>
        <v>0</v>
      </c>
      <c r="AE43" s="23">
        <f t="shared" si="24"/>
        <v>1.037037037037037</v>
      </c>
      <c r="AF43" s="23">
        <f t="shared" si="25"/>
        <v>0.97599999999999998</v>
      </c>
      <c r="AG43" s="23" t="s">
        <v>27</v>
      </c>
      <c r="AH43" s="23" t="s">
        <v>27</v>
      </c>
      <c r="AI43" s="23" t="s">
        <v>27</v>
      </c>
      <c r="AJ43" s="23" t="s">
        <v>27</v>
      </c>
      <c r="AK43" s="23" t="s">
        <v>27</v>
      </c>
    </row>
    <row r="44" spans="1:37" ht="12.75" customHeight="1">
      <c r="A44" s="40" t="s">
        <v>65</v>
      </c>
      <c r="L44" s="3"/>
      <c r="M44" s="3"/>
      <c r="O44" s="3"/>
      <c r="AB44" s="27" t="s">
        <v>44</v>
      </c>
      <c r="AC44" s="23">
        <f t="shared" si="22"/>
        <v>1</v>
      </c>
      <c r="AD44" s="23">
        <f t="shared" si="23"/>
        <v>0</v>
      </c>
      <c r="AE44" s="23">
        <f t="shared" si="24"/>
        <v>0.9642857142857143</v>
      </c>
      <c r="AF44" s="23" t="s">
        <v>27</v>
      </c>
      <c r="AG44" s="23" t="s">
        <v>27</v>
      </c>
      <c r="AH44" s="23" t="s">
        <v>27</v>
      </c>
      <c r="AI44" s="23" t="s">
        <v>27</v>
      </c>
      <c r="AJ44" s="23" t="s">
        <v>27</v>
      </c>
      <c r="AK44" s="23" t="s">
        <v>27</v>
      </c>
    </row>
    <row r="45" spans="1:37" ht="25.5" customHeight="1">
      <c r="B45" s="302" t="s">
        <v>2</v>
      </c>
      <c r="C45" s="303"/>
      <c r="D45" s="303"/>
      <c r="E45" s="303"/>
      <c r="F45" s="303"/>
      <c r="G45" s="303"/>
      <c r="H45" s="303"/>
      <c r="I45" s="303"/>
      <c r="J45" s="303"/>
      <c r="L45" s="4" t="s">
        <v>3</v>
      </c>
      <c r="M45" s="4" t="s">
        <v>4</v>
      </c>
      <c r="N45" s="5" t="s">
        <v>5</v>
      </c>
      <c r="O45" s="4" t="s">
        <v>6</v>
      </c>
      <c r="P45" s="6" t="s">
        <v>7</v>
      </c>
      <c r="Q45" s="6" t="s">
        <v>8</v>
      </c>
      <c r="R45" s="7" t="s">
        <v>9</v>
      </c>
      <c r="S45" s="7"/>
      <c r="Z45" s="7"/>
      <c r="AB45" s="56" t="s">
        <v>27</v>
      </c>
      <c r="AC45" s="23" t="s">
        <v>27</v>
      </c>
      <c r="AD45" s="23"/>
      <c r="AE45" s="23"/>
      <c r="AF45" s="23"/>
      <c r="AG45" s="23"/>
      <c r="AH45" s="23"/>
      <c r="AI45" s="23"/>
    </row>
    <row r="46" spans="1:37" ht="12.75" customHeight="1">
      <c r="A46" s="152" t="s">
        <v>10</v>
      </c>
      <c r="B46" s="153">
        <v>1</v>
      </c>
      <c r="C46" s="153">
        <v>2</v>
      </c>
      <c r="D46" s="153">
        <v>3</v>
      </c>
      <c r="E46" s="153">
        <v>4</v>
      </c>
      <c r="F46" s="153">
        <v>5</v>
      </c>
      <c r="G46" s="153">
        <v>6</v>
      </c>
      <c r="H46" s="153">
        <v>7</v>
      </c>
      <c r="I46" s="153">
        <v>8</v>
      </c>
      <c r="J46" s="153">
        <v>9</v>
      </c>
      <c r="K46" s="154" t="s">
        <v>11</v>
      </c>
      <c r="L46" s="12"/>
      <c r="M46" s="12"/>
      <c r="N46" s="13"/>
      <c r="O46" s="14"/>
      <c r="P46" s="15"/>
      <c r="Q46" s="15"/>
      <c r="R46" s="3"/>
      <c r="S46" s="3"/>
      <c r="Z46" s="3"/>
      <c r="AB46" s="56" t="s">
        <v>27</v>
      </c>
      <c r="AC46" s="23" t="s">
        <v>27</v>
      </c>
      <c r="AD46" s="23"/>
      <c r="AE46" s="23"/>
      <c r="AF46" s="23"/>
      <c r="AG46" s="23"/>
      <c r="AH46" s="23"/>
      <c r="AI46" s="23"/>
    </row>
    <row r="47" spans="1:37" ht="12.75" customHeight="1">
      <c r="A47" s="27" t="s">
        <v>16</v>
      </c>
      <c r="B47" s="10">
        <v>102</v>
      </c>
      <c r="C47" s="10"/>
      <c r="D47" s="10"/>
      <c r="E47" s="10"/>
      <c r="F47" s="10"/>
      <c r="G47" s="10"/>
      <c r="H47" s="10"/>
      <c r="I47" s="10"/>
      <c r="J47" s="10"/>
      <c r="K47" s="17"/>
      <c r="L47" s="12"/>
      <c r="M47" s="12"/>
      <c r="N47" s="13"/>
      <c r="O47" s="14"/>
      <c r="P47" s="18">
        <f>B47</f>
        <v>102</v>
      </c>
      <c r="Q47" s="15"/>
      <c r="R47" s="3"/>
      <c r="S47" s="3"/>
      <c r="Z47" s="3"/>
      <c r="AB47" s="56" t="s">
        <v>128</v>
      </c>
      <c r="AC47" s="23" t="s">
        <v>27</v>
      </c>
      <c r="AD47" s="23"/>
      <c r="AE47" s="23"/>
      <c r="AF47" s="23"/>
      <c r="AG47" s="23"/>
      <c r="AH47" s="23"/>
    </row>
    <row r="48" spans="1:37" ht="12.75" customHeight="1">
      <c r="A48" s="27" t="s">
        <v>17</v>
      </c>
      <c r="B48" s="10">
        <v>1</v>
      </c>
      <c r="C48" s="10">
        <v>83</v>
      </c>
      <c r="D48" s="10"/>
      <c r="E48" s="10"/>
      <c r="F48" s="10"/>
      <c r="G48" s="10"/>
      <c r="H48" s="10"/>
      <c r="I48" s="10"/>
      <c r="J48" s="10"/>
      <c r="K48" s="17"/>
      <c r="L48" s="12"/>
      <c r="M48" s="12"/>
      <c r="N48" s="13"/>
      <c r="O48" s="14">
        <f>C48/B47</f>
        <v>0.81372549019607843</v>
      </c>
      <c r="P48" s="22">
        <v>84</v>
      </c>
      <c r="Q48" s="23">
        <f t="shared" ref="Q48:Q55" si="28">P48/P47</f>
        <v>0.82352941176470584</v>
      </c>
      <c r="R48" s="3">
        <f t="shared" ref="R48:R55" si="29">100%-Q48</f>
        <v>0.17647058823529416</v>
      </c>
      <c r="S48" s="3"/>
      <c r="Z48" s="3"/>
      <c r="AB48" s="29" t="s">
        <v>27</v>
      </c>
      <c r="AC48" s="23" t="s">
        <v>27</v>
      </c>
      <c r="AD48" s="23"/>
      <c r="AE48" s="23"/>
      <c r="AF48" s="23"/>
      <c r="AG48" s="23"/>
      <c r="AH48" s="23"/>
    </row>
    <row r="49" spans="1:33" ht="12.75" customHeight="1">
      <c r="A49" s="27" t="s">
        <v>18</v>
      </c>
      <c r="B49" s="10"/>
      <c r="C49" s="10">
        <v>10</v>
      </c>
      <c r="D49" s="10">
        <v>68</v>
      </c>
      <c r="E49" s="10"/>
      <c r="F49" s="10"/>
      <c r="G49" s="10"/>
      <c r="H49" s="10"/>
      <c r="I49" s="10"/>
      <c r="J49" s="10"/>
      <c r="K49" s="17"/>
      <c r="L49" s="12"/>
      <c r="M49" s="12"/>
      <c r="N49" s="13"/>
      <c r="O49" s="14">
        <f>D49/C48</f>
        <v>0.81927710843373491</v>
      </c>
      <c r="P49" s="22">
        <v>78</v>
      </c>
      <c r="Q49" s="23">
        <f t="shared" si="28"/>
        <v>0.9285714285714286</v>
      </c>
      <c r="R49" s="3">
        <f t="shared" si="29"/>
        <v>7.1428571428571397E-2</v>
      </c>
      <c r="S49" s="3"/>
      <c r="Z49" s="3"/>
      <c r="AB49" s="29" t="s">
        <v>27</v>
      </c>
      <c r="AC49" s="23" t="s">
        <v>27</v>
      </c>
      <c r="AD49" s="23"/>
      <c r="AE49" s="23"/>
      <c r="AF49" s="23"/>
      <c r="AG49" s="25"/>
    </row>
    <row r="50" spans="1:33" ht="12.75" customHeight="1">
      <c r="A50" s="27" t="s">
        <v>19</v>
      </c>
      <c r="B50" s="10"/>
      <c r="C50" s="10">
        <v>1</v>
      </c>
      <c r="D50" s="10">
        <v>12</v>
      </c>
      <c r="E50" s="10">
        <v>58</v>
      </c>
      <c r="F50" s="10"/>
      <c r="G50" s="10"/>
      <c r="H50" s="10"/>
      <c r="I50" s="10"/>
      <c r="J50" s="10"/>
      <c r="K50" s="17"/>
      <c r="L50" s="12"/>
      <c r="M50" s="12"/>
      <c r="N50" s="13"/>
      <c r="O50" s="14">
        <f>E50/D49</f>
        <v>0.8529411764705882</v>
      </c>
      <c r="P50" s="22">
        <v>71</v>
      </c>
      <c r="Q50" s="23">
        <f t="shared" si="28"/>
        <v>0.91025641025641024</v>
      </c>
      <c r="R50" s="3">
        <f t="shared" si="29"/>
        <v>8.9743589743589758E-2</v>
      </c>
      <c r="S50" s="3"/>
      <c r="Z50" s="3"/>
      <c r="AB50" s="29" t="s">
        <v>27</v>
      </c>
      <c r="AC50" s="23" t="s">
        <v>27</v>
      </c>
      <c r="AD50" s="23"/>
      <c r="AE50" s="23"/>
    </row>
    <row r="51" spans="1:33" ht="12.75" customHeight="1">
      <c r="A51" s="29" t="s">
        <v>20</v>
      </c>
      <c r="B51" s="30"/>
      <c r="C51" s="30"/>
      <c r="D51" s="30"/>
      <c r="E51" s="30"/>
      <c r="F51" s="30">
        <v>55</v>
      </c>
      <c r="G51" s="30"/>
      <c r="H51" s="30"/>
      <c r="I51" s="30"/>
      <c r="J51" s="30"/>
      <c r="K51" s="31"/>
      <c r="L51" s="3"/>
      <c r="M51" s="3"/>
      <c r="N51" s="30"/>
      <c r="O51" s="3">
        <f>F51/E50</f>
        <v>0.94827586206896552</v>
      </c>
      <c r="P51" s="22">
        <v>67</v>
      </c>
      <c r="Q51" s="23">
        <f t="shared" si="28"/>
        <v>0.94366197183098588</v>
      </c>
      <c r="R51" s="3">
        <f t="shared" si="29"/>
        <v>5.633802816901412E-2</v>
      </c>
      <c r="S51" s="3"/>
      <c r="Z51" s="3"/>
    </row>
    <row r="52" spans="1:33" ht="12.75" customHeight="1">
      <c r="A52" s="29" t="s">
        <v>21</v>
      </c>
      <c r="B52" s="30"/>
      <c r="C52" s="30"/>
      <c r="D52" s="30"/>
      <c r="E52" s="30"/>
      <c r="F52" s="30"/>
      <c r="G52" s="30">
        <v>50</v>
      </c>
      <c r="H52" s="30"/>
      <c r="I52" s="30"/>
      <c r="J52" s="30"/>
      <c r="K52" s="31"/>
      <c r="L52" s="3"/>
      <c r="M52" s="3"/>
      <c r="N52" s="30"/>
      <c r="O52" s="3">
        <f>G52/F51</f>
        <v>0.90909090909090906</v>
      </c>
      <c r="P52" s="22">
        <v>60</v>
      </c>
      <c r="Q52" s="23">
        <f t="shared" si="28"/>
        <v>0.89552238805970152</v>
      </c>
      <c r="R52" s="3">
        <f t="shared" si="29"/>
        <v>0.10447761194029848</v>
      </c>
      <c r="S52" s="3"/>
      <c r="T52" s="312" t="s">
        <v>5</v>
      </c>
      <c r="U52" s="297"/>
      <c r="Z52" s="3"/>
    </row>
    <row r="53" spans="1:33" ht="12.75" customHeight="1">
      <c r="A53" s="29" t="s">
        <v>22</v>
      </c>
      <c r="B53" s="30"/>
      <c r="C53" s="30"/>
      <c r="D53" s="30"/>
      <c r="E53" s="30"/>
      <c r="F53" s="30"/>
      <c r="G53" s="30"/>
      <c r="H53" s="30">
        <v>45</v>
      </c>
      <c r="I53" s="30"/>
      <c r="J53" s="30"/>
      <c r="K53" s="31"/>
      <c r="L53" s="3"/>
      <c r="M53" s="3"/>
      <c r="N53" s="30"/>
      <c r="O53" s="3">
        <f>H53/G52</f>
        <v>0.9</v>
      </c>
      <c r="P53" s="22">
        <v>54</v>
      </c>
      <c r="Q53" s="23">
        <f t="shared" si="28"/>
        <v>0.9</v>
      </c>
      <c r="R53" s="3">
        <f t="shared" si="29"/>
        <v>9.9999999999999978E-2</v>
      </c>
      <c r="S53" s="3"/>
      <c r="T53" s="28" t="s">
        <v>14</v>
      </c>
      <c r="U53" s="3">
        <f>N19</f>
        <v>0.22916666666666669</v>
      </c>
      <c r="Z53" s="3"/>
    </row>
    <row r="54" spans="1:33" ht="12.75" customHeight="1">
      <c r="A54" s="29" t="s">
        <v>23</v>
      </c>
      <c r="B54" s="30"/>
      <c r="C54" s="30"/>
      <c r="D54" s="30"/>
      <c r="E54" s="30"/>
      <c r="F54" s="30"/>
      <c r="G54" s="30"/>
      <c r="H54" s="30"/>
      <c r="I54" s="30">
        <v>44</v>
      </c>
      <c r="J54" s="30"/>
      <c r="K54" s="31"/>
      <c r="L54" s="3"/>
      <c r="M54" s="3"/>
      <c r="N54" s="30"/>
      <c r="O54" s="3">
        <f>I54/H53</f>
        <v>0.97777777777777775</v>
      </c>
      <c r="P54" s="22">
        <v>56</v>
      </c>
      <c r="Q54" s="23">
        <f t="shared" si="28"/>
        <v>1.037037037037037</v>
      </c>
      <c r="R54" s="3">
        <f t="shared" si="29"/>
        <v>-3.7037037037036979E-2</v>
      </c>
      <c r="S54" s="3"/>
      <c r="T54" s="28" t="s">
        <v>15</v>
      </c>
      <c r="U54" s="3">
        <f>N40</f>
        <v>0.12977099236641221</v>
      </c>
      <c r="Z54" s="3"/>
    </row>
    <row r="55" spans="1:33" ht="12.75" customHeight="1">
      <c r="A55" s="29" t="s">
        <v>48</v>
      </c>
      <c r="B55" s="30"/>
      <c r="C55" s="30"/>
      <c r="D55" s="30"/>
      <c r="E55" s="30"/>
      <c r="F55" s="30"/>
      <c r="G55" s="30"/>
      <c r="H55" s="30"/>
      <c r="I55" s="30"/>
      <c r="J55" s="30">
        <v>44</v>
      </c>
      <c r="K55" s="31">
        <v>39</v>
      </c>
      <c r="L55" s="3"/>
      <c r="M55" s="3"/>
      <c r="N55" s="30"/>
      <c r="O55" s="3">
        <f>J55/I54</f>
        <v>1</v>
      </c>
      <c r="P55" s="22">
        <v>54</v>
      </c>
      <c r="Q55" s="23">
        <f t="shared" si="28"/>
        <v>0.9642857142857143</v>
      </c>
      <c r="R55" s="3">
        <f t="shared" si="29"/>
        <v>3.5714285714285698E-2</v>
      </c>
      <c r="S55" s="3"/>
      <c r="T55" s="28" t="s">
        <v>16</v>
      </c>
      <c r="U55" s="3">
        <f>N62</f>
        <v>7.8431372549019607E-2</v>
      </c>
      <c r="Z55" s="3"/>
    </row>
    <row r="56" spans="1:33" ht="12.75" customHeight="1">
      <c r="A56" s="29" t="s">
        <v>49</v>
      </c>
      <c r="B56" s="30"/>
      <c r="C56" s="30"/>
      <c r="D56" s="30"/>
      <c r="E56" s="30"/>
      <c r="F56" s="30"/>
      <c r="G56" s="30"/>
      <c r="H56" s="30"/>
      <c r="I56" s="30"/>
      <c r="J56" s="30">
        <v>3</v>
      </c>
      <c r="K56" s="31">
        <v>1</v>
      </c>
      <c r="L56" s="3"/>
      <c r="M56" s="3"/>
      <c r="N56" s="30"/>
      <c r="O56" s="3"/>
      <c r="P56" s="22">
        <v>15</v>
      </c>
      <c r="Q56" s="23"/>
      <c r="R56" s="3"/>
      <c r="S56" s="3"/>
      <c r="T56" s="28" t="s">
        <v>17</v>
      </c>
      <c r="U56" s="3">
        <f>N81</f>
        <v>0.12365591397849457</v>
      </c>
      <c r="Z56" s="3"/>
    </row>
    <row r="57" spans="1:33" ht="12.75" customHeight="1">
      <c r="A57" s="29" t="s">
        <v>50</v>
      </c>
      <c r="B57" s="30"/>
      <c r="C57" s="30"/>
      <c r="D57" s="30"/>
      <c r="E57" s="30"/>
      <c r="F57" s="30"/>
      <c r="G57" s="30"/>
      <c r="H57" s="30"/>
      <c r="I57" s="30"/>
      <c r="J57" s="30">
        <v>7</v>
      </c>
      <c r="K57" s="31">
        <v>5</v>
      </c>
      <c r="L57" s="3"/>
      <c r="M57" s="3"/>
      <c r="N57" s="30"/>
      <c r="O57" s="3"/>
      <c r="P57" s="22">
        <v>12</v>
      </c>
      <c r="Q57" s="23"/>
      <c r="R57" s="3"/>
      <c r="S57" s="3"/>
      <c r="T57" s="28" t="s">
        <v>18</v>
      </c>
      <c r="U57" s="3">
        <f>N100</f>
        <v>0.14893617021276595</v>
      </c>
      <c r="Z57" s="3"/>
    </row>
    <row r="58" spans="1:33" ht="12.75" customHeight="1">
      <c r="A58" s="29" t="s">
        <v>51</v>
      </c>
      <c r="B58" s="30"/>
      <c r="C58" s="30"/>
      <c r="D58" s="30"/>
      <c r="E58" s="30"/>
      <c r="F58" s="30"/>
      <c r="G58" s="30"/>
      <c r="H58" s="30"/>
      <c r="I58" s="30"/>
      <c r="J58" s="30">
        <v>1</v>
      </c>
      <c r="K58" s="31">
        <v>1</v>
      </c>
      <c r="L58" s="3"/>
      <c r="M58" s="3"/>
      <c r="N58" s="30"/>
      <c r="O58" s="3"/>
      <c r="P58" s="22">
        <v>5</v>
      </c>
      <c r="Q58" s="23"/>
      <c r="R58" s="3"/>
      <c r="S58" s="3"/>
      <c r="T58" s="28" t="s">
        <v>19</v>
      </c>
      <c r="U58" s="3">
        <f>N118</f>
        <v>0.11377245508982037</v>
      </c>
      <c r="Z58" s="3"/>
    </row>
    <row r="59" spans="1:33" ht="12.75" customHeight="1">
      <c r="A59" s="29" t="s">
        <v>52</v>
      </c>
      <c r="B59" s="30"/>
      <c r="C59" s="30"/>
      <c r="D59" s="30"/>
      <c r="E59" s="30"/>
      <c r="F59" s="30"/>
      <c r="G59" s="30"/>
      <c r="H59" s="30"/>
      <c r="I59" s="30"/>
      <c r="J59" s="30">
        <v>1</v>
      </c>
      <c r="K59" s="31">
        <v>1</v>
      </c>
      <c r="L59" s="3"/>
      <c r="M59" s="3"/>
      <c r="N59" s="30"/>
      <c r="O59" s="3"/>
      <c r="P59" s="22">
        <v>3</v>
      </c>
      <c r="Q59" s="23"/>
      <c r="R59" s="3"/>
      <c r="S59" s="3"/>
      <c r="T59" s="28"/>
      <c r="U59" s="3"/>
      <c r="Z59" s="3"/>
    </row>
    <row r="60" spans="1:33" ht="12.75" customHeight="1">
      <c r="A60" s="29" t="s">
        <v>53</v>
      </c>
      <c r="B60" s="30"/>
      <c r="C60" s="30"/>
      <c r="D60" s="30"/>
      <c r="E60" s="30"/>
      <c r="F60" s="30"/>
      <c r="G60" s="30"/>
      <c r="H60" s="30">
        <v>1</v>
      </c>
      <c r="I60" s="30"/>
      <c r="J60" s="30"/>
      <c r="K60" s="31"/>
      <c r="L60" s="3"/>
      <c r="M60" s="3"/>
      <c r="N60" s="30"/>
      <c r="O60" s="3"/>
      <c r="P60" s="22">
        <v>1</v>
      </c>
      <c r="Q60" s="23"/>
      <c r="R60" s="3"/>
      <c r="S60" s="3"/>
      <c r="T60" s="28"/>
      <c r="U60" s="3"/>
      <c r="Z60" s="3"/>
    </row>
    <row r="61" spans="1:33" ht="12.75" customHeight="1">
      <c r="A61" s="29" t="s">
        <v>54</v>
      </c>
      <c r="B61" s="30"/>
      <c r="C61" s="30"/>
      <c r="D61" s="30"/>
      <c r="E61" s="30"/>
      <c r="F61" s="30"/>
      <c r="G61" s="30"/>
      <c r="H61" s="30"/>
      <c r="I61" s="30">
        <v>1</v>
      </c>
      <c r="J61" s="30"/>
      <c r="K61" s="31"/>
      <c r="L61" s="3"/>
      <c r="M61" s="3"/>
      <c r="N61" s="30"/>
      <c r="O61" s="3"/>
      <c r="P61" s="22">
        <v>1</v>
      </c>
      <c r="Q61" s="23"/>
      <c r="R61" s="3"/>
      <c r="S61" s="3"/>
      <c r="T61" s="28"/>
      <c r="U61" s="3"/>
      <c r="Z61" s="3"/>
    </row>
    <row r="62" spans="1:33" ht="12.75" customHeight="1">
      <c r="A62" s="29"/>
      <c r="B62" s="30"/>
      <c r="C62" s="30"/>
      <c r="D62" s="30"/>
      <c r="E62" s="30"/>
      <c r="F62" s="30"/>
      <c r="G62" s="30"/>
      <c r="H62" s="30"/>
      <c r="I62" s="30"/>
      <c r="J62" s="30"/>
      <c r="K62" s="31">
        <f>SUM(K55:K59)</f>
        <v>47</v>
      </c>
      <c r="L62" s="3">
        <f>K55/B47</f>
        <v>0.38235294117647056</v>
      </c>
      <c r="M62" s="3">
        <f>K62/B47</f>
        <v>0.46078431372549017</v>
      </c>
      <c r="N62" s="3">
        <f>M62-L62</f>
        <v>7.8431372549019607E-2</v>
      </c>
      <c r="O62" s="3"/>
      <c r="P62" s="22"/>
      <c r="Q62" s="23"/>
      <c r="R62" s="3"/>
      <c r="S62" s="3"/>
      <c r="T62" s="28" t="s">
        <v>27</v>
      </c>
      <c r="U62" s="3" t="s">
        <v>27</v>
      </c>
      <c r="Z62" s="3"/>
    </row>
    <row r="63" spans="1:33" ht="12.75" customHeight="1">
      <c r="K63" s="30"/>
      <c r="L63" s="3"/>
      <c r="M63" s="3"/>
      <c r="O63" s="3"/>
      <c r="T63" s="26" t="s">
        <v>27</v>
      </c>
    </row>
    <row r="64" spans="1:33" ht="12.75" customHeight="1">
      <c r="A64" s="40" t="s">
        <v>66</v>
      </c>
      <c r="L64" s="3"/>
      <c r="M64" s="3"/>
      <c r="O64" s="3"/>
    </row>
    <row r="65" spans="1:38" ht="25.5" customHeight="1">
      <c r="B65" s="302" t="s">
        <v>2</v>
      </c>
      <c r="C65" s="303"/>
      <c r="D65" s="303"/>
      <c r="E65" s="303"/>
      <c r="F65" s="303"/>
      <c r="G65" s="303"/>
      <c r="H65" s="303"/>
      <c r="I65" s="303"/>
      <c r="J65" s="303"/>
      <c r="L65" s="4" t="s">
        <v>3</v>
      </c>
      <c r="M65" s="4" t="s">
        <v>4</v>
      </c>
      <c r="N65" s="5" t="s">
        <v>5</v>
      </c>
      <c r="O65" s="4" t="s">
        <v>6</v>
      </c>
      <c r="P65" s="6" t="s">
        <v>7</v>
      </c>
      <c r="Q65" s="6" t="s">
        <v>8</v>
      </c>
      <c r="R65" s="7" t="s">
        <v>9</v>
      </c>
      <c r="S65" s="7"/>
      <c r="Z65" s="7"/>
    </row>
    <row r="66" spans="1:38" ht="12.75" customHeight="1">
      <c r="A66" s="152" t="s">
        <v>10</v>
      </c>
      <c r="B66" s="153">
        <v>1</v>
      </c>
      <c r="C66" s="153">
        <v>2</v>
      </c>
      <c r="D66" s="153">
        <v>3</v>
      </c>
      <c r="E66" s="153">
        <v>4</v>
      </c>
      <c r="F66" s="153">
        <v>5</v>
      </c>
      <c r="G66" s="153">
        <v>6</v>
      </c>
      <c r="H66" s="153">
        <v>7</v>
      </c>
      <c r="I66" s="153">
        <v>8</v>
      </c>
      <c r="J66" s="153">
        <v>9</v>
      </c>
      <c r="K66" s="154" t="s">
        <v>11</v>
      </c>
      <c r="L66" s="12"/>
      <c r="M66" s="12"/>
      <c r="N66" s="13"/>
      <c r="O66" s="14"/>
      <c r="P66" s="15"/>
      <c r="Q66" s="15"/>
      <c r="R66" s="3"/>
      <c r="S66" s="3"/>
      <c r="Z66" s="3"/>
    </row>
    <row r="67" spans="1:38" ht="12.75" customHeight="1">
      <c r="A67" s="27" t="s">
        <v>17</v>
      </c>
      <c r="B67" s="10">
        <v>186</v>
      </c>
      <c r="C67" s="10"/>
      <c r="D67" s="10"/>
      <c r="E67" s="10"/>
      <c r="F67" s="10"/>
      <c r="G67" s="10"/>
      <c r="H67" s="10"/>
      <c r="I67" s="10"/>
      <c r="J67" s="10"/>
      <c r="K67" s="17"/>
      <c r="L67" s="12"/>
      <c r="M67" s="12"/>
      <c r="N67" s="13"/>
      <c r="O67" s="14"/>
      <c r="P67" s="18">
        <f>B67</f>
        <v>186</v>
      </c>
      <c r="Q67" s="15"/>
      <c r="R67" s="3"/>
      <c r="S67" s="3"/>
      <c r="Z67" s="3"/>
    </row>
    <row r="68" spans="1:38" ht="12.75" customHeight="1">
      <c r="A68" s="27" t="s">
        <v>18</v>
      </c>
      <c r="B68" s="10">
        <v>1</v>
      </c>
      <c r="C68" s="10">
        <v>151</v>
      </c>
      <c r="D68" s="10"/>
      <c r="E68" s="10"/>
      <c r="F68" s="10"/>
      <c r="G68" s="10"/>
      <c r="H68" s="10"/>
      <c r="I68" s="10"/>
      <c r="J68" s="10"/>
      <c r="K68" s="17"/>
      <c r="L68" s="12"/>
      <c r="M68" s="12"/>
      <c r="N68" s="13"/>
      <c r="O68" s="14">
        <f>C68/B67</f>
        <v>0.81182795698924726</v>
      </c>
      <c r="P68" s="22">
        <v>153</v>
      </c>
      <c r="Q68" s="23">
        <f t="shared" ref="Q68:Q75" si="30">P68/P67</f>
        <v>0.82258064516129037</v>
      </c>
      <c r="R68" s="3">
        <f t="shared" ref="R68:R75" si="31">100%-Q68</f>
        <v>0.17741935483870963</v>
      </c>
      <c r="S68" s="3"/>
      <c r="Z68" s="3"/>
      <c r="AB68" s="2"/>
      <c r="AC68" s="8" t="s">
        <v>45</v>
      </c>
      <c r="AD68" s="8"/>
      <c r="AE68" s="8"/>
      <c r="AF68" s="8"/>
      <c r="AG68" s="8"/>
      <c r="AH68" s="8"/>
      <c r="AI68" s="8"/>
      <c r="AJ68" s="8"/>
      <c r="AK68" s="8"/>
      <c r="AL68" s="8"/>
    </row>
    <row r="69" spans="1:38" ht="12.75" customHeight="1">
      <c r="A69" s="27" t="s">
        <v>19</v>
      </c>
      <c r="B69" s="10"/>
      <c r="C69" s="10">
        <v>9</v>
      </c>
      <c r="D69" s="10">
        <v>135</v>
      </c>
      <c r="E69" s="10"/>
      <c r="F69" s="10"/>
      <c r="G69" s="10"/>
      <c r="H69" s="10"/>
      <c r="I69" s="10"/>
      <c r="J69" s="10"/>
      <c r="K69" s="17"/>
      <c r="L69" s="12"/>
      <c r="M69" s="12"/>
      <c r="N69" s="13"/>
      <c r="O69" s="14">
        <f>D69/C68</f>
        <v>0.89403973509933776</v>
      </c>
      <c r="P69" s="22">
        <v>144</v>
      </c>
      <c r="Q69" s="23">
        <f t="shared" si="30"/>
        <v>0.94117647058823528</v>
      </c>
      <c r="R69" s="3">
        <f t="shared" si="31"/>
        <v>5.8823529411764719E-2</v>
      </c>
      <c r="S69" s="3"/>
      <c r="Z69" s="3"/>
      <c r="AC69" s="300" t="s">
        <v>12</v>
      </c>
      <c r="AD69" s="297"/>
      <c r="AE69" s="297"/>
      <c r="AF69" s="297"/>
      <c r="AG69" s="297"/>
      <c r="AH69" s="297"/>
      <c r="AI69" s="297"/>
      <c r="AJ69" s="297"/>
      <c r="AK69" s="297"/>
      <c r="AL69" s="297"/>
    </row>
    <row r="70" spans="1:38" ht="12.75" customHeight="1">
      <c r="A70" s="29" t="s">
        <v>20</v>
      </c>
      <c r="B70" s="30"/>
      <c r="C70" s="30"/>
      <c r="D70" s="30"/>
      <c r="E70" s="30">
        <v>119</v>
      </c>
      <c r="F70" s="30"/>
      <c r="G70" s="30"/>
      <c r="H70" s="30"/>
      <c r="I70" s="30"/>
      <c r="J70" s="30"/>
      <c r="K70" s="31"/>
      <c r="L70" s="3"/>
      <c r="M70" s="3"/>
      <c r="N70" s="30"/>
      <c r="O70" s="3">
        <f>E70/D69</f>
        <v>0.88148148148148153</v>
      </c>
      <c r="P70" s="22">
        <v>137</v>
      </c>
      <c r="Q70" s="23">
        <f t="shared" si="30"/>
        <v>0.95138888888888884</v>
      </c>
      <c r="R70" s="3">
        <f t="shared" si="31"/>
        <v>4.861111111111116E-2</v>
      </c>
      <c r="S70" s="3"/>
      <c r="Z70" s="3"/>
      <c r="AB70" s="19" t="s">
        <v>13</v>
      </c>
      <c r="AC70" s="21" t="s">
        <v>14</v>
      </c>
      <c r="AD70" s="21" t="s">
        <v>15</v>
      </c>
      <c r="AE70" s="21" t="s">
        <v>16</v>
      </c>
      <c r="AF70" s="21" t="s">
        <v>17</v>
      </c>
      <c r="AG70" s="21" t="s">
        <v>18</v>
      </c>
      <c r="AH70" s="21" t="s">
        <v>19</v>
      </c>
      <c r="AI70" s="21" t="s">
        <v>20</v>
      </c>
      <c r="AJ70" s="21" t="s">
        <v>21</v>
      </c>
      <c r="AK70" s="21" t="s">
        <v>22</v>
      </c>
      <c r="AL70" s="21" t="s">
        <v>23</v>
      </c>
    </row>
    <row r="71" spans="1:38" ht="12.75" customHeight="1">
      <c r="A71" s="29" t="s">
        <v>21</v>
      </c>
      <c r="B71" s="30"/>
      <c r="C71" s="30"/>
      <c r="D71" s="30"/>
      <c r="E71" s="30"/>
      <c r="F71" s="30">
        <v>119</v>
      </c>
      <c r="G71" s="30"/>
      <c r="H71" s="30"/>
      <c r="I71" s="30"/>
      <c r="J71" s="30"/>
      <c r="K71" s="31"/>
      <c r="L71" s="3"/>
      <c r="M71" s="3"/>
      <c r="N71" s="30"/>
      <c r="O71" s="3">
        <f>F71/E70</f>
        <v>1</v>
      </c>
      <c r="P71" s="22">
        <v>130</v>
      </c>
      <c r="Q71" s="23">
        <f t="shared" si="30"/>
        <v>0.94890510948905105</v>
      </c>
      <c r="R71" s="3">
        <f t="shared" si="31"/>
        <v>5.1094890510948954E-2</v>
      </c>
      <c r="S71" s="3"/>
      <c r="Z71" s="3"/>
      <c r="AB71" s="24" t="s">
        <v>37</v>
      </c>
      <c r="AC71" s="23">
        <f t="shared" ref="AC71:AC74" si="32">R6</f>
        <v>0.22916666666666663</v>
      </c>
      <c r="AD71" s="23">
        <f t="shared" ref="AD71:AD74" si="33">R8</f>
        <v>5.7142857142857162E-2</v>
      </c>
      <c r="AE71" s="23">
        <f t="shared" ref="AE71:AE74" si="34">R48</f>
        <v>0.17647058823529416</v>
      </c>
      <c r="AF71" s="23">
        <f t="shared" ref="AF71:AF74" si="35">R68</f>
        <v>0.17741935483870963</v>
      </c>
      <c r="AG71" s="23">
        <f t="shared" ref="AG71:AG74" si="36">R86</f>
        <v>0.25531914893617025</v>
      </c>
      <c r="AH71" s="3">
        <f t="shared" ref="AH71:AH74" si="37">R105</f>
        <v>0.22155688622754488</v>
      </c>
      <c r="AI71" s="3">
        <f t="shared" ref="AI71:AI74" si="38">R123</f>
        <v>0.22619047619047616</v>
      </c>
      <c r="AJ71" s="3">
        <f t="shared" ref="AJ71:AJ73" si="39">R140</f>
        <v>0.18518518518518523</v>
      </c>
      <c r="AK71" s="3">
        <f t="shared" ref="AK71:AK72" si="40">R156</f>
        <v>0.30000000000000004</v>
      </c>
      <c r="AL71" s="3">
        <f>R173</f>
        <v>0.15189873417721522</v>
      </c>
    </row>
    <row r="72" spans="1:38" ht="12.75" customHeight="1">
      <c r="A72" s="29" t="s">
        <v>22</v>
      </c>
      <c r="B72" s="30"/>
      <c r="C72" s="30"/>
      <c r="D72" s="30"/>
      <c r="E72" s="30"/>
      <c r="F72" s="30"/>
      <c r="G72" s="30">
        <v>108</v>
      </c>
      <c r="H72" s="30"/>
      <c r="I72" s="30"/>
      <c r="J72" s="30"/>
      <c r="K72" s="31"/>
      <c r="L72" s="3"/>
      <c r="M72" s="3"/>
      <c r="N72" s="30"/>
      <c r="O72" s="3">
        <f>G72/F71</f>
        <v>0.90756302521008403</v>
      </c>
      <c r="P72" s="22">
        <v>130</v>
      </c>
      <c r="Q72" s="23">
        <f t="shared" si="30"/>
        <v>1</v>
      </c>
      <c r="R72" s="3">
        <f t="shared" si="31"/>
        <v>0</v>
      </c>
      <c r="S72" s="3"/>
      <c r="Z72" s="3"/>
      <c r="AB72" s="24" t="s">
        <v>38</v>
      </c>
      <c r="AC72" s="23">
        <f t="shared" si="32"/>
        <v>5.4054054054054057E-2</v>
      </c>
      <c r="AD72" s="23">
        <f t="shared" si="33"/>
        <v>3.0303030303030276E-2</v>
      </c>
      <c r="AE72" s="23">
        <f t="shared" si="34"/>
        <v>7.1428571428571397E-2</v>
      </c>
      <c r="AF72" s="23">
        <f t="shared" si="35"/>
        <v>5.8823529411764719E-2</v>
      </c>
      <c r="AG72" s="23">
        <f t="shared" si="36"/>
        <v>4.2857142857142816E-2</v>
      </c>
      <c r="AH72" s="3">
        <f t="shared" si="37"/>
        <v>2.3076923076923106E-2</v>
      </c>
      <c r="AI72" s="3">
        <f t="shared" si="38"/>
        <v>7.6923076923076872E-2</v>
      </c>
      <c r="AJ72" s="3">
        <f t="shared" si="39"/>
        <v>-0.13636363636363646</v>
      </c>
      <c r="AK72" s="3">
        <f t="shared" si="40"/>
        <v>2.0408163265306145E-2</v>
      </c>
    </row>
    <row r="73" spans="1:38" ht="12.75" customHeight="1">
      <c r="A73" s="29" t="s">
        <v>23</v>
      </c>
      <c r="B73" s="30"/>
      <c r="C73" s="30"/>
      <c r="D73" s="30"/>
      <c r="E73" s="30"/>
      <c r="F73" s="30"/>
      <c r="G73" s="30"/>
      <c r="H73" s="30">
        <v>106</v>
      </c>
      <c r="I73" s="30"/>
      <c r="J73" s="30"/>
      <c r="K73" s="31"/>
      <c r="L73" s="3"/>
      <c r="M73" s="3"/>
      <c r="N73" s="30"/>
      <c r="O73" s="3">
        <f>H73/G72</f>
        <v>0.98148148148148151</v>
      </c>
      <c r="P73" s="22">
        <v>125</v>
      </c>
      <c r="Q73" s="23">
        <f t="shared" si="30"/>
        <v>0.96153846153846156</v>
      </c>
      <c r="R73" s="3">
        <f t="shared" si="31"/>
        <v>3.8461538461538436E-2</v>
      </c>
      <c r="S73" s="3"/>
      <c r="Z73" s="3"/>
      <c r="AB73" s="24" t="s">
        <v>39</v>
      </c>
      <c r="AC73" s="23">
        <f t="shared" si="32"/>
        <v>5.7142857142857162E-2</v>
      </c>
      <c r="AD73" s="23">
        <f t="shared" si="33"/>
        <v>4.6875E-2</v>
      </c>
      <c r="AE73" s="23">
        <f t="shared" si="34"/>
        <v>8.9743589743589758E-2</v>
      </c>
      <c r="AF73" s="23">
        <f t="shared" si="35"/>
        <v>4.861111111111116E-2</v>
      </c>
      <c r="AG73" s="23">
        <f t="shared" si="36"/>
        <v>0.11940298507462688</v>
      </c>
      <c r="AH73" s="3">
        <f t="shared" si="37"/>
        <v>3.1496062992126039E-2</v>
      </c>
      <c r="AI73" s="3">
        <f t="shared" si="38"/>
        <v>9.9999999999999978E-2</v>
      </c>
      <c r="AJ73" s="3">
        <f t="shared" si="39"/>
        <v>0.17333333333333334</v>
      </c>
      <c r="AK73" s="3" t="s">
        <v>27</v>
      </c>
    </row>
    <row r="74" spans="1:38" ht="12.75" customHeight="1">
      <c r="A74" s="29" t="s">
        <v>48</v>
      </c>
      <c r="B74" s="30"/>
      <c r="C74" s="30"/>
      <c r="D74" s="30"/>
      <c r="E74" s="30"/>
      <c r="F74" s="30"/>
      <c r="G74" s="30"/>
      <c r="H74" s="30"/>
      <c r="I74" s="30">
        <v>104</v>
      </c>
      <c r="J74" s="30"/>
      <c r="K74" s="31"/>
      <c r="L74" s="3"/>
      <c r="M74" s="3"/>
      <c r="N74" s="30"/>
      <c r="O74" s="3">
        <f>I74/H73</f>
        <v>0.98113207547169812</v>
      </c>
      <c r="P74" s="22">
        <v>122</v>
      </c>
      <c r="Q74" s="23">
        <f t="shared" si="30"/>
        <v>0.97599999999999998</v>
      </c>
      <c r="R74" s="3">
        <f t="shared" si="31"/>
        <v>2.4000000000000021E-2</v>
      </c>
      <c r="S74" s="3"/>
      <c r="Z74" s="3"/>
      <c r="AB74" s="24" t="s">
        <v>40</v>
      </c>
      <c r="AC74" s="23">
        <f t="shared" si="32"/>
        <v>3.0303030303030276E-2</v>
      </c>
      <c r="AD74" s="23">
        <f t="shared" si="33"/>
        <v>6.557377049180324E-2</v>
      </c>
      <c r="AE74" s="23">
        <f t="shared" si="34"/>
        <v>5.633802816901412E-2</v>
      </c>
      <c r="AF74" s="23">
        <f t="shared" si="35"/>
        <v>5.1094890510948954E-2</v>
      </c>
      <c r="AG74" s="23">
        <f t="shared" si="36"/>
        <v>-5.0847457627118731E-2</v>
      </c>
      <c r="AH74" s="3">
        <f t="shared" si="37"/>
        <v>4.8780487804878092E-2</v>
      </c>
      <c r="AI74" s="3">
        <f t="shared" si="38"/>
        <v>0.11111111111111116</v>
      </c>
      <c r="AJ74" s="3" t="s">
        <v>27</v>
      </c>
      <c r="AK74" s="3" t="s">
        <v>27</v>
      </c>
    </row>
    <row r="75" spans="1:38" ht="12.75" customHeight="1">
      <c r="A75" s="29" t="s">
        <v>49</v>
      </c>
      <c r="B75" s="30"/>
      <c r="C75" s="30"/>
      <c r="D75" s="30"/>
      <c r="E75" s="30"/>
      <c r="F75" s="30"/>
      <c r="G75" s="30"/>
      <c r="H75" s="30"/>
      <c r="I75" s="30"/>
      <c r="J75" s="30">
        <v>99</v>
      </c>
      <c r="K75" s="31">
        <v>81</v>
      </c>
      <c r="L75" s="3"/>
      <c r="M75" s="3"/>
      <c r="N75" s="30"/>
      <c r="O75" s="3">
        <f>J75/I74</f>
        <v>0.95192307692307687</v>
      </c>
      <c r="P75" s="22">
        <v>119</v>
      </c>
      <c r="Q75" s="23">
        <f t="shared" si="30"/>
        <v>0.97540983606557374</v>
      </c>
      <c r="R75" s="3">
        <f t="shared" si="31"/>
        <v>2.4590163934426257E-2</v>
      </c>
      <c r="S75" s="3"/>
      <c r="Z75" s="3"/>
      <c r="AB75" s="24"/>
      <c r="AC75" s="23"/>
      <c r="AD75" s="23"/>
      <c r="AE75" s="23"/>
      <c r="AF75" s="23"/>
      <c r="AG75" s="23"/>
      <c r="AH75" s="3"/>
      <c r="AI75" s="3"/>
      <c r="AJ75" s="3"/>
      <c r="AK75" s="3"/>
    </row>
    <row r="76" spans="1:38" ht="12.75" customHeight="1">
      <c r="A76" s="29" t="s">
        <v>50</v>
      </c>
      <c r="B76" s="30"/>
      <c r="C76" s="30"/>
      <c r="D76" s="30"/>
      <c r="E76" s="30"/>
      <c r="F76" s="30"/>
      <c r="G76" s="30"/>
      <c r="H76" s="30"/>
      <c r="I76" s="30"/>
      <c r="J76" s="30">
        <v>23</v>
      </c>
      <c r="K76" s="31">
        <v>14</v>
      </c>
      <c r="L76" s="3"/>
      <c r="M76" s="3"/>
      <c r="N76" s="30"/>
      <c r="O76" s="3"/>
      <c r="P76" s="22">
        <v>35</v>
      </c>
      <c r="Q76" s="23"/>
      <c r="R76" s="3"/>
      <c r="S76" s="3"/>
      <c r="Z76" s="3"/>
      <c r="AB76" s="24"/>
      <c r="AC76" s="23"/>
      <c r="AD76" s="23"/>
      <c r="AE76" s="23"/>
      <c r="AF76" s="23"/>
      <c r="AG76" s="23"/>
      <c r="AH76" s="3"/>
      <c r="AI76" s="3"/>
      <c r="AJ76" s="3"/>
      <c r="AK76" s="3"/>
    </row>
    <row r="77" spans="1:38" ht="12.75" customHeight="1">
      <c r="A77" s="29" t="s">
        <v>51</v>
      </c>
      <c r="B77" s="30"/>
      <c r="C77" s="30"/>
      <c r="D77" s="30"/>
      <c r="E77" s="30"/>
      <c r="F77" s="30"/>
      <c r="G77" s="30"/>
      <c r="H77" s="30"/>
      <c r="I77" s="30"/>
      <c r="J77" s="30">
        <v>16</v>
      </c>
      <c r="K77" s="31">
        <v>4</v>
      </c>
      <c r="L77" s="3"/>
      <c r="M77" s="3"/>
      <c r="N77" s="30"/>
      <c r="O77" s="3"/>
      <c r="P77" s="22">
        <v>20</v>
      </c>
      <c r="Q77" s="23"/>
      <c r="R77" s="3"/>
      <c r="S77" s="3"/>
      <c r="Z77" s="3"/>
      <c r="AB77" s="24"/>
      <c r="AC77" s="23"/>
      <c r="AD77" s="23"/>
      <c r="AE77" s="23"/>
      <c r="AF77" s="23"/>
      <c r="AG77" s="23"/>
      <c r="AH77" s="3"/>
      <c r="AI77" s="3"/>
      <c r="AJ77" s="3"/>
      <c r="AK77" s="3"/>
    </row>
    <row r="78" spans="1:38" ht="12.75" customHeight="1">
      <c r="A78" s="29" t="s">
        <v>52</v>
      </c>
      <c r="B78" s="30"/>
      <c r="C78" s="30"/>
      <c r="D78" s="30"/>
      <c r="E78" s="30"/>
      <c r="F78" s="30"/>
      <c r="G78" s="30"/>
      <c r="H78" s="30"/>
      <c r="I78" s="30"/>
      <c r="J78" s="30">
        <v>8</v>
      </c>
      <c r="K78" s="31">
        <v>4</v>
      </c>
      <c r="L78" s="3"/>
      <c r="M78" s="3"/>
      <c r="N78" s="30"/>
      <c r="O78" s="3"/>
      <c r="P78" s="22">
        <v>8</v>
      </c>
      <c r="Q78" s="23"/>
      <c r="R78" s="3"/>
      <c r="S78" s="3"/>
      <c r="Z78" s="3"/>
      <c r="AB78" s="24"/>
      <c r="AC78" s="23"/>
      <c r="AD78" s="23"/>
      <c r="AE78" s="23"/>
      <c r="AF78" s="23"/>
      <c r="AG78" s="23"/>
      <c r="AH78" s="3"/>
      <c r="AI78" s="3"/>
      <c r="AJ78" s="3"/>
      <c r="AK78" s="3"/>
    </row>
    <row r="79" spans="1:38" ht="12.75" customHeight="1">
      <c r="A79" s="29" t="s">
        <v>53</v>
      </c>
      <c r="B79" s="30"/>
      <c r="C79" s="30"/>
      <c r="D79" s="30"/>
      <c r="E79" s="30"/>
      <c r="F79" s="30"/>
      <c r="G79" s="30"/>
      <c r="H79" s="30"/>
      <c r="I79" s="30"/>
      <c r="J79" s="30">
        <v>3</v>
      </c>
      <c r="K79" s="31">
        <v>1</v>
      </c>
      <c r="L79" s="3"/>
      <c r="M79" s="3"/>
      <c r="N79" s="30"/>
      <c r="O79" s="3"/>
      <c r="P79" s="22">
        <v>3</v>
      </c>
      <c r="Q79" s="23"/>
      <c r="R79" s="3"/>
      <c r="S79" s="3"/>
      <c r="Z79" s="3"/>
      <c r="AB79" s="24"/>
      <c r="AC79" s="23"/>
      <c r="AD79" s="23"/>
      <c r="AE79" s="23"/>
      <c r="AF79" s="23"/>
      <c r="AG79" s="23"/>
      <c r="AH79" s="3"/>
      <c r="AI79" s="3"/>
      <c r="AJ79" s="3"/>
      <c r="AK79" s="3"/>
    </row>
    <row r="80" spans="1:38" ht="12.75" customHeight="1">
      <c r="A80" s="29"/>
      <c r="B80" s="30"/>
      <c r="C80" s="30"/>
      <c r="D80" s="30"/>
      <c r="E80" s="30"/>
      <c r="F80" s="30"/>
      <c r="G80" s="30"/>
      <c r="H80" s="30"/>
      <c r="I80" s="30"/>
      <c r="J80" s="30"/>
      <c r="K80" s="31"/>
      <c r="L80" s="3"/>
      <c r="M80" s="3"/>
      <c r="N80" s="30"/>
      <c r="O80" s="3"/>
      <c r="P80" s="22"/>
      <c r="Q80" s="23"/>
      <c r="R80" s="3"/>
      <c r="S80" s="3"/>
      <c r="Z80" s="3"/>
      <c r="AB80" s="24"/>
      <c r="AC80" s="23"/>
      <c r="AD80" s="23"/>
      <c r="AE80" s="23"/>
      <c r="AF80" s="23"/>
      <c r="AG80" s="23"/>
      <c r="AH80" s="3"/>
      <c r="AI80" s="3"/>
      <c r="AJ80" s="3"/>
      <c r="AK80" s="3"/>
    </row>
    <row r="81" spans="1:38" ht="12.75" customHeight="1">
      <c r="K81" s="30">
        <f>SUM(K75:K79)</f>
        <v>104</v>
      </c>
      <c r="L81" s="3">
        <f>K75/B67</f>
        <v>0.43548387096774194</v>
      </c>
      <c r="M81" s="3">
        <f>K81/B67</f>
        <v>0.55913978494623651</v>
      </c>
      <c r="N81" s="3">
        <f>M81-L81</f>
        <v>0.12365591397849457</v>
      </c>
      <c r="O81" s="3"/>
      <c r="AB81" s="24" t="s">
        <v>41</v>
      </c>
      <c r="AC81" s="23">
        <f t="shared" ref="AC81:AC84" si="41">R10</f>
        <v>4.6875E-2</v>
      </c>
      <c r="AD81" s="23">
        <f t="shared" ref="AD81:AD84" si="42">R12</f>
        <v>1.7543859649122862E-2</v>
      </c>
      <c r="AE81" s="23">
        <f t="shared" ref="AE81:AE84" si="43">R52</f>
        <v>0.10447761194029848</v>
      </c>
      <c r="AF81" s="23">
        <f t="shared" ref="AF81:AF83" si="44">R72</f>
        <v>0</v>
      </c>
      <c r="AG81" s="23">
        <f t="shared" ref="AG81:AG82" si="45">R90</f>
        <v>0.12903225806451613</v>
      </c>
      <c r="AH81" s="3">
        <f>R109</f>
        <v>1.7094017094017144E-2</v>
      </c>
      <c r="AI81" s="3" t="s">
        <v>27</v>
      </c>
      <c r="AJ81" s="3" t="s">
        <v>27</v>
      </c>
      <c r="AK81" s="3" t="s">
        <v>27</v>
      </c>
    </row>
    <row r="82" spans="1:38" ht="12.75" customHeight="1">
      <c r="A82" s="40" t="s">
        <v>67</v>
      </c>
      <c r="L82" s="3"/>
      <c r="M82" s="3"/>
      <c r="O82" s="3"/>
      <c r="AB82" s="27" t="s">
        <v>42</v>
      </c>
      <c r="AC82" s="23">
        <f t="shared" si="41"/>
        <v>6.557377049180324E-2</v>
      </c>
      <c r="AD82" s="23">
        <f t="shared" si="42"/>
        <v>0</v>
      </c>
      <c r="AE82" s="23">
        <f t="shared" si="43"/>
        <v>9.9999999999999978E-2</v>
      </c>
      <c r="AF82" s="23">
        <f t="shared" si="44"/>
        <v>3.8461538461538436E-2</v>
      </c>
      <c r="AG82" s="23">
        <f t="shared" si="45"/>
        <v>-3.7037037037036979E-2</v>
      </c>
      <c r="AH82" s="3" t="s">
        <v>27</v>
      </c>
      <c r="AI82" s="3" t="s">
        <v>27</v>
      </c>
      <c r="AJ82" s="3" t="s">
        <v>27</v>
      </c>
      <c r="AK82" s="3" t="s">
        <v>27</v>
      </c>
    </row>
    <row r="83" spans="1:38" ht="15" customHeight="1">
      <c r="B83" s="302" t="s">
        <v>2</v>
      </c>
      <c r="C83" s="303"/>
      <c r="D83" s="303"/>
      <c r="E83" s="303"/>
      <c r="F83" s="303"/>
      <c r="G83" s="303"/>
      <c r="H83" s="303"/>
      <c r="I83" s="303"/>
      <c r="J83" s="303"/>
      <c r="L83" s="4" t="s">
        <v>3</v>
      </c>
      <c r="M83" s="4" t="s">
        <v>4</v>
      </c>
      <c r="N83" s="5" t="s">
        <v>5</v>
      </c>
      <c r="O83" s="4" t="s">
        <v>6</v>
      </c>
      <c r="P83" s="6" t="s">
        <v>7</v>
      </c>
      <c r="Q83" s="6" t="s">
        <v>8</v>
      </c>
      <c r="R83" s="7" t="s">
        <v>9</v>
      </c>
      <c r="S83" s="7"/>
      <c r="T83" s="7"/>
      <c r="U83" s="7"/>
      <c r="V83" s="7"/>
      <c r="W83" s="7"/>
      <c r="X83" s="7"/>
      <c r="Y83" s="7"/>
      <c r="Z83" s="7"/>
      <c r="AB83" s="27" t="s">
        <v>43</v>
      </c>
      <c r="AC83" s="23">
        <f t="shared" si="41"/>
        <v>1.7543859649122862E-2</v>
      </c>
      <c r="AD83" s="23">
        <f t="shared" si="42"/>
        <v>0</v>
      </c>
      <c r="AE83" s="23">
        <f t="shared" si="43"/>
        <v>-3.7037037037036979E-2</v>
      </c>
      <c r="AF83" s="23">
        <f t="shared" si="44"/>
        <v>2.4000000000000021E-2</v>
      </c>
      <c r="AG83" s="23" t="s">
        <v>27</v>
      </c>
      <c r="AH83" s="3" t="s">
        <v>27</v>
      </c>
      <c r="AI83" s="3" t="s">
        <v>27</v>
      </c>
      <c r="AJ83" s="3" t="s">
        <v>27</v>
      </c>
      <c r="AK83" s="3" t="s">
        <v>27</v>
      </c>
    </row>
    <row r="84" spans="1:38" ht="12.75" customHeight="1">
      <c r="A84" s="152" t="s">
        <v>10</v>
      </c>
      <c r="B84" s="153">
        <v>1</v>
      </c>
      <c r="C84" s="153">
        <v>2</v>
      </c>
      <c r="D84" s="153">
        <v>3</v>
      </c>
      <c r="E84" s="153">
        <v>4</v>
      </c>
      <c r="F84" s="153">
        <v>5</v>
      </c>
      <c r="G84" s="153">
        <v>6</v>
      </c>
      <c r="H84" s="153">
        <v>7</v>
      </c>
      <c r="I84" s="153">
        <v>8</v>
      </c>
      <c r="J84" s="153">
        <v>9</v>
      </c>
      <c r="K84" s="154" t="s">
        <v>11</v>
      </c>
      <c r="L84" s="12"/>
      <c r="M84" s="12"/>
      <c r="N84" s="13"/>
      <c r="O84" s="14"/>
      <c r="P84" s="15"/>
      <c r="Q84" s="15"/>
      <c r="R84" s="3"/>
      <c r="S84" s="3"/>
      <c r="T84" s="3"/>
      <c r="U84" s="3"/>
      <c r="V84" s="3"/>
      <c r="W84" s="3"/>
      <c r="X84" s="3"/>
      <c r="Y84" s="3"/>
      <c r="Z84" s="3"/>
      <c r="AB84" s="27" t="s">
        <v>44</v>
      </c>
      <c r="AC84" s="23">
        <f t="shared" si="41"/>
        <v>0</v>
      </c>
      <c r="AD84" s="23">
        <f t="shared" si="42"/>
        <v>0</v>
      </c>
      <c r="AE84" s="23">
        <f t="shared" si="43"/>
        <v>3.5714285714285698E-2</v>
      </c>
      <c r="AF84" s="23" t="s">
        <v>27</v>
      </c>
      <c r="AG84" s="23" t="s">
        <v>27</v>
      </c>
      <c r="AH84" s="3" t="s">
        <v>27</v>
      </c>
      <c r="AI84" s="3" t="s">
        <v>27</v>
      </c>
      <c r="AJ84" s="3" t="s">
        <v>27</v>
      </c>
      <c r="AK84" s="3" t="s">
        <v>27</v>
      </c>
    </row>
    <row r="85" spans="1:38" ht="12.75" customHeight="1">
      <c r="A85" s="27" t="s">
        <v>18</v>
      </c>
      <c r="B85" s="10">
        <v>94</v>
      </c>
      <c r="C85" s="10"/>
      <c r="D85" s="10"/>
      <c r="E85" s="10"/>
      <c r="F85" s="10"/>
      <c r="G85" s="10"/>
      <c r="H85" s="10"/>
      <c r="I85" s="10"/>
      <c r="J85" s="10"/>
      <c r="K85" s="17"/>
      <c r="L85" s="12"/>
      <c r="M85" s="12"/>
      <c r="N85" s="13"/>
      <c r="O85" s="14"/>
      <c r="P85" s="18">
        <f>B85</f>
        <v>94</v>
      </c>
      <c r="Q85" s="15"/>
      <c r="R85" s="3"/>
      <c r="S85" s="3"/>
      <c r="T85" s="3"/>
      <c r="U85" s="3"/>
      <c r="V85" s="3"/>
      <c r="W85" s="3"/>
      <c r="X85" s="3"/>
      <c r="Y85" s="3"/>
      <c r="Z85" s="3"/>
      <c r="AG85" s="25"/>
      <c r="AH85" s="25"/>
      <c r="AI85" s="25"/>
      <c r="AJ85" s="25"/>
    </row>
    <row r="86" spans="1:38" ht="12.75" customHeight="1">
      <c r="A86" s="27" t="s">
        <v>19</v>
      </c>
      <c r="B86" s="10">
        <v>4</v>
      </c>
      <c r="C86" s="10">
        <v>66</v>
      </c>
      <c r="D86" s="10"/>
      <c r="E86" s="10"/>
      <c r="F86" s="10"/>
      <c r="G86" s="10"/>
      <c r="H86" s="10"/>
      <c r="I86" s="10"/>
      <c r="J86" s="10"/>
      <c r="K86" s="17"/>
      <c r="L86" s="12"/>
      <c r="M86" s="12"/>
      <c r="N86" s="13"/>
      <c r="O86" s="14">
        <f>C86/B85</f>
        <v>0.7021276595744681</v>
      </c>
      <c r="P86" s="22">
        <v>70</v>
      </c>
      <c r="Q86" s="23">
        <f t="shared" ref="Q86:Q93" si="46">P86/P85</f>
        <v>0.74468085106382975</v>
      </c>
      <c r="R86" s="3">
        <f t="shared" ref="R86:R93" si="47">100%-Q86</f>
        <v>0.25531914893617025</v>
      </c>
      <c r="S86" s="3"/>
      <c r="T86" s="3"/>
      <c r="U86" s="3"/>
      <c r="V86" s="3"/>
      <c r="W86" s="3"/>
      <c r="X86" s="3"/>
      <c r="Y86" s="3"/>
      <c r="Z86" s="3"/>
    </row>
    <row r="87" spans="1:38" ht="12.75" customHeight="1">
      <c r="A87" s="29" t="s">
        <v>20</v>
      </c>
      <c r="B87" s="30"/>
      <c r="C87" s="30"/>
      <c r="D87" s="30">
        <v>51</v>
      </c>
      <c r="E87" s="30"/>
      <c r="F87" s="30"/>
      <c r="G87" s="30"/>
      <c r="H87" s="30"/>
      <c r="I87" s="30"/>
      <c r="J87" s="30"/>
      <c r="K87" s="31"/>
      <c r="L87" s="3"/>
      <c r="M87" s="3"/>
      <c r="N87" s="30"/>
      <c r="O87" s="3">
        <f>D87/C86</f>
        <v>0.77272727272727271</v>
      </c>
      <c r="P87" s="22">
        <v>67</v>
      </c>
      <c r="Q87" s="23">
        <f t="shared" si="46"/>
        <v>0.95714285714285718</v>
      </c>
      <c r="R87" s="3">
        <f t="shared" si="47"/>
        <v>4.2857142857142816E-2</v>
      </c>
      <c r="S87" s="3"/>
      <c r="T87" s="3"/>
      <c r="U87" s="3"/>
      <c r="V87" s="3"/>
      <c r="W87" s="3"/>
      <c r="X87" s="3"/>
      <c r="Y87" s="3"/>
      <c r="Z87" s="3"/>
      <c r="AK87" s="25"/>
      <c r="AL87" s="25"/>
    </row>
    <row r="88" spans="1:38" ht="12.75" customHeight="1">
      <c r="A88" s="29" t="s">
        <v>21</v>
      </c>
      <c r="B88" s="30"/>
      <c r="C88" s="30"/>
      <c r="D88" s="30"/>
      <c r="E88" s="30">
        <v>44</v>
      </c>
      <c r="F88" s="30"/>
      <c r="G88" s="30"/>
      <c r="H88" s="30"/>
      <c r="I88" s="30"/>
      <c r="J88" s="30"/>
      <c r="K88" s="31"/>
      <c r="L88" s="3"/>
      <c r="M88" s="3"/>
      <c r="N88" s="30"/>
      <c r="O88" s="3">
        <f>E88/D87</f>
        <v>0.86274509803921573</v>
      </c>
      <c r="P88" s="22">
        <v>59</v>
      </c>
      <c r="Q88" s="23">
        <f t="shared" si="46"/>
        <v>0.88059701492537312</v>
      </c>
      <c r="R88" s="3">
        <f t="shared" si="47"/>
        <v>0.11940298507462688</v>
      </c>
      <c r="S88" s="3"/>
      <c r="T88" s="3"/>
      <c r="U88" s="3"/>
      <c r="V88" s="3"/>
      <c r="W88" s="3"/>
      <c r="X88" s="3"/>
      <c r="Y88" s="3"/>
      <c r="Z88" s="3"/>
      <c r="AB88" s="29"/>
      <c r="AC88" s="39"/>
      <c r="AD88" s="39"/>
      <c r="AE88" s="39"/>
      <c r="AF88" s="42"/>
      <c r="AG88" s="42"/>
      <c r="AH88" s="42"/>
      <c r="AI88" s="42"/>
      <c r="AJ88" s="42"/>
      <c r="AK88" s="42"/>
      <c r="AL88" s="42"/>
    </row>
    <row r="89" spans="1:38" ht="12.75" customHeight="1">
      <c r="A89" s="29" t="s">
        <v>22</v>
      </c>
      <c r="B89" s="30"/>
      <c r="C89" s="30"/>
      <c r="D89" s="30"/>
      <c r="E89" s="30"/>
      <c r="F89" s="30">
        <v>44</v>
      </c>
      <c r="G89" s="30"/>
      <c r="H89" s="30"/>
      <c r="I89" s="30"/>
      <c r="J89" s="30"/>
      <c r="K89" s="31"/>
      <c r="L89" s="3"/>
      <c r="M89" s="3"/>
      <c r="N89" s="30"/>
      <c r="O89" s="3">
        <f>F89/E88</f>
        <v>1</v>
      </c>
      <c r="P89" s="22">
        <v>62</v>
      </c>
      <c r="Q89" s="23">
        <f t="shared" si="46"/>
        <v>1.0508474576271187</v>
      </c>
      <c r="R89" s="3">
        <f t="shared" si="47"/>
        <v>-5.0847457627118731E-2</v>
      </c>
      <c r="S89" s="3"/>
      <c r="T89" s="3"/>
      <c r="U89" s="3"/>
      <c r="V89" s="3"/>
      <c r="W89" s="3"/>
      <c r="X89" s="3"/>
      <c r="Y89" s="3"/>
      <c r="Z89" s="3"/>
      <c r="AB89" s="29"/>
      <c r="AC89" s="39"/>
      <c r="AD89" s="39"/>
      <c r="AE89" s="39"/>
      <c r="AF89" s="42"/>
      <c r="AG89" s="42"/>
      <c r="AH89" s="42"/>
      <c r="AI89" s="42"/>
      <c r="AJ89" s="42"/>
      <c r="AK89" s="42"/>
      <c r="AL89" s="42"/>
    </row>
    <row r="90" spans="1:38" ht="12.75" customHeight="1">
      <c r="A90" s="29" t="s">
        <v>23</v>
      </c>
      <c r="B90" s="30"/>
      <c r="C90" s="30"/>
      <c r="D90" s="30"/>
      <c r="E90" s="30"/>
      <c r="F90" s="30"/>
      <c r="G90" s="30">
        <v>41</v>
      </c>
      <c r="H90" s="30"/>
      <c r="I90" s="30"/>
      <c r="J90" s="30"/>
      <c r="K90" s="31"/>
      <c r="L90" s="3"/>
      <c r="M90" s="3"/>
      <c r="N90" s="30"/>
      <c r="O90" s="3">
        <f>G90/F89</f>
        <v>0.93181818181818177</v>
      </c>
      <c r="P90" s="22">
        <v>54</v>
      </c>
      <c r="Q90" s="23">
        <f t="shared" si="46"/>
        <v>0.87096774193548387</v>
      </c>
      <c r="R90" s="3">
        <f t="shared" si="47"/>
        <v>0.12903225806451613</v>
      </c>
      <c r="S90" s="3"/>
      <c r="T90" s="3"/>
      <c r="U90" s="3"/>
      <c r="V90" s="3"/>
      <c r="W90" s="3"/>
      <c r="X90" s="3"/>
      <c r="Y90" s="3"/>
      <c r="Z90" s="3"/>
      <c r="AB90" s="29"/>
      <c r="AC90" s="39"/>
      <c r="AD90" s="39"/>
      <c r="AE90" s="39"/>
      <c r="AF90" s="42"/>
      <c r="AG90" s="42"/>
      <c r="AH90" s="42"/>
      <c r="AI90" s="42"/>
      <c r="AJ90" s="42"/>
      <c r="AK90" s="42"/>
      <c r="AL90" s="42"/>
    </row>
    <row r="91" spans="1:38" ht="12.75" customHeight="1">
      <c r="A91" s="29" t="s">
        <v>48</v>
      </c>
      <c r="B91" s="30"/>
      <c r="C91" s="30"/>
      <c r="D91" s="30"/>
      <c r="E91" s="30"/>
      <c r="F91" s="30"/>
      <c r="G91" s="30"/>
      <c r="H91" s="30">
        <v>40</v>
      </c>
      <c r="I91" s="30"/>
      <c r="J91" s="30"/>
      <c r="K91" s="31"/>
      <c r="L91" s="3"/>
      <c r="M91" s="3"/>
      <c r="N91" s="30"/>
      <c r="O91" s="3">
        <f>H91/G90</f>
        <v>0.97560975609756095</v>
      </c>
      <c r="P91" s="22">
        <v>56</v>
      </c>
      <c r="Q91" s="23">
        <f t="shared" si="46"/>
        <v>1.037037037037037</v>
      </c>
      <c r="R91" s="3">
        <f t="shared" si="47"/>
        <v>-3.7037037037036979E-2</v>
      </c>
      <c r="S91" s="3"/>
      <c r="T91" s="3"/>
      <c r="U91" s="3"/>
      <c r="V91" s="3"/>
      <c r="W91" s="3"/>
      <c r="X91" s="3"/>
      <c r="Y91" s="3"/>
      <c r="Z91" s="3"/>
      <c r="AB91" s="29"/>
      <c r="AC91" s="39"/>
      <c r="AD91" s="39"/>
      <c r="AE91" s="39"/>
      <c r="AF91" s="42"/>
      <c r="AG91" s="42"/>
      <c r="AH91" s="42"/>
      <c r="AI91" s="42"/>
      <c r="AJ91" s="42"/>
      <c r="AK91" s="42"/>
      <c r="AL91" s="42"/>
    </row>
    <row r="92" spans="1:38" ht="12.75" customHeight="1">
      <c r="A92" s="29" t="s">
        <v>49</v>
      </c>
      <c r="B92" s="30"/>
      <c r="C92" s="30"/>
      <c r="D92" s="30"/>
      <c r="E92" s="30"/>
      <c r="F92" s="30"/>
      <c r="G92" s="30"/>
      <c r="H92" s="30"/>
      <c r="I92" s="30">
        <v>30</v>
      </c>
      <c r="J92" s="30"/>
      <c r="K92" s="31"/>
      <c r="L92" s="3"/>
      <c r="M92" s="3"/>
      <c r="N92" s="30"/>
      <c r="O92" s="3">
        <f>I92/H91</f>
        <v>0.75</v>
      </c>
      <c r="P92" s="22">
        <v>53</v>
      </c>
      <c r="Q92" s="23">
        <f t="shared" si="46"/>
        <v>0.9464285714285714</v>
      </c>
      <c r="R92" s="3">
        <f t="shared" si="47"/>
        <v>5.3571428571428603E-2</v>
      </c>
      <c r="S92" s="3"/>
      <c r="T92" s="3"/>
      <c r="U92" s="3"/>
      <c r="V92" s="3"/>
      <c r="W92" s="3"/>
      <c r="X92" s="3"/>
      <c r="Y92" s="3"/>
      <c r="Z92" s="3"/>
      <c r="AB92" s="29"/>
      <c r="AC92" s="39"/>
      <c r="AD92" s="39"/>
      <c r="AE92" s="39"/>
      <c r="AF92" s="42"/>
      <c r="AG92" s="42"/>
      <c r="AH92" s="42"/>
      <c r="AI92" s="42"/>
      <c r="AJ92" s="42"/>
      <c r="AK92" s="42"/>
      <c r="AL92" s="42"/>
    </row>
    <row r="93" spans="1:38" ht="12.75" customHeight="1">
      <c r="A93" s="29" t="s">
        <v>50</v>
      </c>
      <c r="B93" s="30"/>
      <c r="C93" s="30"/>
      <c r="D93" s="30"/>
      <c r="E93" s="30"/>
      <c r="F93" s="30"/>
      <c r="G93" s="30"/>
      <c r="H93" s="30"/>
      <c r="I93" s="30"/>
      <c r="J93" s="30">
        <v>28</v>
      </c>
      <c r="K93" s="31">
        <v>18</v>
      </c>
      <c r="L93" s="3"/>
      <c r="M93" s="3"/>
      <c r="N93" s="30"/>
      <c r="O93" s="3">
        <f>J93/I92</f>
        <v>0.93333333333333335</v>
      </c>
      <c r="P93" s="22">
        <v>55</v>
      </c>
      <c r="Q93" s="23">
        <f t="shared" si="46"/>
        <v>1.0377358490566038</v>
      </c>
      <c r="R93" s="3">
        <f t="shared" si="47"/>
        <v>-3.7735849056603765E-2</v>
      </c>
      <c r="S93" s="3"/>
      <c r="T93" s="3"/>
      <c r="U93" s="3"/>
      <c r="V93" s="3"/>
      <c r="W93" s="3"/>
      <c r="X93" s="3"/>
      <c r="Y93" s="3"/>
      <c r="Z93" s="3"/>
      <c r="AB93" s="29"/>
      <c r="AC93" s="39"/>
      <c r="AD93" s="39"/>
      <c r="AE93" s="39"/>
      <c r="AF93" s="42"/>
      <c r="AG93" s="42"/>
      <c r="AH93" s="42"/>
      <c r="AI93" s="42"/>
      <c r="AJ93" s="42"/>
      <c r="AK93" s="42"/>
      <c r="AL93" s="42"/>
    </row>
    <row r="94" spans="1:38" ht="12.75" customHeight="1">
      <c r="A94" s="29" t="s">
        <v>51</v>
      </c>
      <c r="B94" s="30"/>
      <c r="C94" s="30"/>
      <c r="D94" s="30"/>
      <c r="E94" s="30"/>
      <c r="F94" s="30"/>
      <c r="G94" s="30"/>
      <c r="H94" s="30"/>
      <c r="I94" s="30"/>
      <c r="J94" s="30">
        <v>24</v>
      </c>
      <c r="K94" s="31">
        <v>8</v>
      </c>
      <c r="L94" s="3"/>
      <c r="M94" s="3"/>
      <c r="N94" s="30"/>
      <c r="O94" s="3"/>
      <c r="P94" s="22">
        <v>35</v>
      </c>
      <c r="Q94" s="23"/>
      <c r="R94" s="3"/>
      <c r="S94" s="3"/>
      <c r="T94" s="3"/>
      <c r="U94" s="3"/>
      <c r="V94" s="3"/>
      <c r="W94" s="3"/>
      <c r="X94" s="3"/>
      <c r="Y94" s="3"/>
      <c r="Z94" s="3"/>
      <c r="AB94" s="29"/>
      <c r="AC94" s="39"/>
      <c r="AD94" s="39"/>
      <c r="AE94" s="39"/>
      <c r="AF94" s="42"/>
      <c r="AG94" s="42"/>
      <c r="AH94" s="42"/>
      <c r="AI94" s="42"/>
      <c r="AJ94" s="42"/>
      <c r="AK94" s="42"/>
      <c r="AL94" s="42"/>
    </row>
    <row r="95" spans="1:38" ht="12.75" customHeight="1">
      <c r="A95" s="29" t="s">
        <v>52</v>
      </c>
      <c r="B95" s="30"/>
      <c r="C95" s="30"/>
      <c r="D95" s="30"/>
      <c r="E95" s="30"/>
      <c r="F95" s="30"/>
      <c r="G95" s="30"/>
      <c r="H95" s="30"/>
      <c r="I95" s="30"/>
      <c r="J95" s="30">
        <v>11</v>
      </c>
      <c r="K95" s="31">
        <v>3</v>
      </c>
      <c r="L95" s="3"/>
      <c r="M95" s="3"/>
      <c r="N95" s="30"/>
      <c r="O95" s="3"/>
      <c r="P95" s="22">
        <v>16</v>
      </c>
      <c r="Q95" s="23"/>
      <c r="R95" s="3"/>
      <c r="S95" s="3"/>
      <c r="T95" s="3"/>
      <c r="U95" s="3"/>
      <c r="V95" s="3"/>
      <c r="W95" s="3"/>
      <c r="X95" s="3"/>
      <c r="Y95" s="3"/>
      <c r="Z95" s="3"/>
      <c r="AB95" s="29"/>
      <c r="AC95" s="39"/>
      <c r="AD95" s="39"/>
      <c r="AE95" s="39"/>
      <c r="AF95" s="42"/>
      <c r="AG95" s="42"/>
      <c r="AH95" s="42"/>
      <c r="AI95" s="42"/>
      <c r="AJ95" s="42"/>
      <c r="AK95" s="42"/>
      <c r="AL95" s="42"/>
    </row>
    <row r="96" spans="1:38" ht="12.75" customHeight="1">
      <c r="A96" s="29" t="s">
        <v>53</v>
      </c>
      <c r="B96" s="30"/>
      <c r="C96" s="30"/>
      <c r="D96" s="30"/>
      <c r="E96" s="30"/>
      <c r="F96" s="30"/>
      <c r="G96" s="30"/>
      <c r="H96" s="30"/>
      <c r="I96" s="30"/>
      <c r="J96" s="30">
        <v>6</v>
      </c>
      <c r="K96" s="31">
        <v>1</v>
      </c>
      <c r="L96" s="3"/>
      <c r="M96" s="3"/>
      <c r="N96" s="30"/>
      <c r="O96" s="3"/>
      <c r="P96" s="22">
        <v>9</v>
      </c>
      <c r="Q96" s="23"/>
      <c r="R96" s="3"/>
      <c r="S96" s="3"/>
      <c r="T96" s="3"/>
      <c r="U96" s="3"/>
      <c r="V96" s="3"/>
      <c r="W96" s="3"/>
      <c r="X96" s="3"/>
      <c r="Y96" s="3"/>
      <c r="Z96" s="3"/>
      <c r="AB96" s="29"/>
      <c r="AC96" s="39"/>
      <c r="AD96" s="39"/>
      <c r="AE96" s="39"/>
      <c r="AF96" s="42"/>
      <c r="AG96" s="42"/>
      <c r="AH96" s="42"/>
      <c r="AI96" s="42"/>
      <c r="AJ96" s="42"/>
      <c r="AK96" s="42"/>
      <c r="AL96" s="42"/>
    </row>
    <row r="97" spans="1:48" ht="12.75" customHeight="1">
      <c r="A97" s="29" t="s">
        <v>54</v>
      </c>
      <c r="B97" s="30"/>
      <c r="C97" s="30"/>
      <c r="D97" s="30"/>
      <c r="E97" s="30"/>
      <c r="F97" s="30"/>
      <c r="G97" s="30"/>
      <c r="H97" s="30"/>
      <c r="I97" s="30"/>
      <c r="J97" s="30">
        <v>3</v>
      </c>
      <c r="K97" s="31">
        <v>2</v>
      </c>
      <c r="L97" s="3"/>
      <c r="M97" s="3"/>
      <c r="N97" s="30"/>
      <c r="O97" s="3"/>
      <c r="P97" s="22">
        <v>4</v>
      </c>
      <c r="Q97" s="23"/>
      <c r="R97" s="3"/>
      <c r="S97" s="3"/>
      <c r="T97" s="3"/>
      <c r="U97" s="3"/>
      <c r="V97" s="3"/>
      <c r="W97" s="3"/>
      <c r="X97" s="3"/>
      <c r="Y97" s="3"/>
      <c r="Z97" s="3"/>
      <c r="AB97" s="29"/>
      <c r="AC97" s="39"/>
      <c r="AD97" s="39"/>
      <c r="AE97" s="39"/>
      <c r="AF97" s="42"/>
      <c r="AG97" s="42"/>
      <c r="AH97" s="42"/>
      <c r="AI97" s="42"/>
      <c r="AJ97" s="42"/>
      <c r="AK97" s="42"/>
      <c r="AL97" s="42"/>
    </row>
    <row r="98" spans="1:48" ht="12.75" customHeight="1">
      <c r="A98" s="29" t="s">
        <v>55</v>
      </c>
      <c r="B98" s="30"/>
      <c r="C98" s="30"/>
      <c r="D98" s="30"/>
      <c r="E98" s="30"/>
      <c r="F98" s="30"/>
      <c r="G98" s="30"/>
      <c r="H98" s="30"/>
      <c r="I98" s="30"/>
      <c r="J98" s="30">
        <v>1</v>
      </c>
      <c r="K98" s="31"/>
      <c r="L98" s="3"/>
      <c r="M98" s="3"/>
      <c r="N98" s="30"/>
      <c r="O98" s="3"/>
      <c r="P98" s="22">
        <v>1</v>
      </c>
      <c r="Q98" s="23"/>
      <c r="R98" s="3"/>
      <c r="S98" s="3"/>
      <c r="T98" s="3"/>
      <c r="U98" s="3"/>
      <c r="V98" s="3"/>
      <c r="W98" s="3"/>
      <c r="X98" s="3"/>
      <c r="Y98" s="3"/>
      <c r="Z98" s="3"/>
      <c r="AB98" s="29"/>
      <c r="AC98" s="39"/>
      <c r="AD98" s="39"/>
      <c r="AE98" s="39"/>
      <c r="AF98" s="42"/>
      <c r="AG98" s="42"/>
      <c r="AH98" s="42"/>
      <c r="AI98" s="42"/>
      <c r="AJ98" s="42"/>
      <c r="AK98" s="42"/>
      <c r="AL98" s="42"/>
    </row>
    <row r="99" spans="1:48" ht="12.75" customHeight="1">
      <c r="A99" s="29" t="s">
        <v>56</v>
      </c>
      <c r="B99" s="30"/>
      <c r="C99" s="30"/>
      <c r="D99" s="30"/>
      <c r="E99" s="30"/>
      <c r="F99" s="30"/>
      <c r="G99" s="30"/>
      <c r="H99" s="30"/>
      <c r="I99" s="30"/>
      <c r="J99" s="30">
        <v>1</v>
      </c>
      <c r="K99" s="31"/>
      <c r="L99" s="3"/>
      <c r="M99" s="3"/>
      <c r="N99" s="30"/>
      <c r="O99" s="3"/>
      <c r="P99" s="22">
        <v>2</v>
      </c>
      <c r="Q99" s="23"/>
      <c r="R99" s="3"/>
      <c r="S99" s="3"/>
      <c r="T99" s="3"/>
      <c r="U99" s="3"/>
      <c r="V99" s="3"/>
      <c r="W99" s="3"/>
      <c r="X99" s="3"/>
      <c r="Y99" s="3"/>
      <c r="Z99" s="3"/>
      <c r="AB99" s="29"/>
      <c r="AC99" s="39"/>
      <c r="AD99" s="39"/>
      <c r="AE99" s="39"/>
      <c r="AF99" s="42"/>
      <c r="AG99" s="42"/>
      <c r="AH99" s="42"/>
      <c r="AI99" s="42"/>
      <c r="AJ99" s="42"/>
      <c r="AK99" s="42"/>
      <c r="AL99" s="42"/>
    </row>
    <row r="100" spans="1:48" ht="12.75" customHeight="1">
      <c r="K100" s="30">
        <f>SUM(K93:K97)</f>
        <v>32</v>
      </c>
      <c r="L100" s="3">
        <f>K93/B85</f>
        <v>0.19148936170212766</v>
      </c>
      <c r="M100" s="3">
        <f>K100/B85</f>
        <v>0.34042553191489361</v>
      </c>
      <c r="N100" s="3">
        <f>M100-L100</f>
        <v>0.14893617021276595</v>
      </c>
      <c r="O100" s="3"/>
      <c r="AB100" s="29"/>
      <c r="AC100" s="39"/>
      <c r="AD100" s="39"/>
      <c r="AE100" s="42"/>
      <c r="AF100" s="42"/>
      <c r="AG100" s="42"/>
      <c r="AH100" s="42"/>
      <c r="AI100" s="42"/>
      <c r="AJ100" s="42"/>
      <c r="AK100" s="42"/>
      <c r="AL100" s="42"/>
    </row>
    <row r="101" spans="1:48" ht="12.75" customHeight="1">
      <c r="A101" s="40" t="s">
        <v>68</v>
      </c>
      <c r="L101" s="3"/>
      <c r="M101" s="3"/>
      <c r="O101" s="3"/>
      <c r="AB101" s="29"/>
      <c r="AC101" s="39"/>
      <c r="AD101" s="42"/>
      <c r="AE101" s="42"/>
      <c r="AF101" s="42"/>
      <c r="AG101" s="42"/>
      <c r="AH101" s="42"/>
      <c r="AI101" s="42"/>
      <c r="AJ101" s="42"/>
      <c r="AK101" s="42"/>
      <c r="AL101" s="42"/>
    </row>
    <row r="102" spans="1:48" ht="25.5" customHeight="1">
      <c r="B102" s="302" t="s">
        <v>2</v>
      </c>
      <c r="C102" s="303"/>
      <c r="D102" s="303"/>
      <c r="E102" s="303"/>
      <c r="F102" s="303"/>
      <c r="G102" s="303"/>
      <c r="H102" s="303"/>
      <c r="I102" s="303"/>
      <c r="J102" s="303"/>
      <c r="L102" s="4" t="s">
        <v>3</v>
      </c>
      <c r="M102" s="4" t="s">
        <v>4</v>
      </c>
      <c r="N102" s="5" t="s">
        <v>5</v>
      </c>
      <c r="O102" s="4" t="s">
        <v>6</v>
      </c>
      <c r="P102" s="6" t="s">
        <v>7</v>
      </c>
      <c r="Q102" s="6" t="s">
        <v>8</v>
      </c>
      <c r="R102" s="7" t="s">
        <v>9</v>
      </c>
      <c r="S102" s="7"/>
      <c r="T102" s="7"/>
      <c r="U102" s="7"/>
      <c r="V102" s="7"/>
      <c r="W102" s="7"/>
      <c r="X102" s="7"/>
      <c r="Y102" s="7"/>
      <c r="Z102" s="7"/>
      <c r="AB102" s="30"/>
      <c r="AC102" s="8" t="s">
        <v>47</v>
      </c>
      <c r="AD102" s="39"/>
      <c r="AE102" s="39"/>
      <c r="AF102" s="39"/>
      <c r="AG102" s="39"/>
      <c r="AH102" s="39"/>
      <c r="AI102" s="39"/>
      <c r="AJ102" s="39"/>
      <c r="AK102" s="39"/>
      <c r="AL102" s="39"/>
    </row>
    <row r="103" spans="1:48" ht="12.75" customHeight="1">
      <c r="A103" s="152" t="s">
        <v>10</v>
      </c>
      <c r="B103" s="153">
        <v>1</v>
      </c>
      <c r="C103" s="153">
        <v>2</v>
      </c>
      <c r="D103" s="153">
        <v>3</v>
      </c>
      <c r="E103" s="153">
        <v>4</v>
      </c>
      <c r="F103" s="153">
        <v>5</v>
      </c>
      <c r="G103" s="153">
        <v>6</v>
      </c>
      <c r="H103" s="153">
        <v>7</v>
      </c>
      <c r="I103" s="153">
        <v>8</v>
      </c>
      <c r="J103" s="153">
        <v>9</v>
      </c>
      <c r="K103" s="154" t="s">
        <v>11</v>
      </c>
      <c r="L103" s="12"/>
      <c r="M103" s="12"/>
      <c r="N103" s="13"/>
      <c r="O103" s="14"/>
      <c r="P103" s="15"/>
      <c r="Q103" s="15"/>
      <c r="R103" s="3"/>
      <c r="S103" s="3"/>
      <c r="T103" s="3"/>
      <c r="U103" s="3"/>
      <c r="V103" s="3"/>
      <c r="W103" s="3"/>
      <c r="X103" s="3"/>
      <c r="Y103" s="3"/>
      <c r="Z103" s="3"/>
      <c r="AB103" s="43" t="s">
        <v>13</v>
      </c>
      <c r="AC103" s="46" t="s">
        <v>14</v>
      </c>
      <c r="AD103" s="46" t="s">
        <v>15</v>
      </c>
      <c r="AE103" s="46" t="s">
        <v>16</v>
      </c>
      <c r="AF103" s="46" t="s">
        <v>17</v>
      </c>
      <c r="AG103" s="46" t="s">
        <v>18</v>
      </c>
      <c r="AH103" s="46" t="s">
        <v>19</v>
      </c>
      <c r="AI103" s="46" t="s">
        <v>20</v>
      </c>
      <c r="AJ103" s="46" t="s">
        <v>21</v>
      </c>
      <c r="AK103" s="46" t="s">
        <v>22</v>
      </c>
      <c r="AL103" s="46" t="s">
        <v>23</v>
      </c>
      <c r="AM103" s="46" t="s">
        <v>48</v>
      </c>
      <c r="AN103" s="46" t="s">
        <v>49</v>
      </c>
      <c r="AO103" s="46" t="s">
        <v>50</v>
      </c>
      <c r="AP103" s="46" t="s">
        <v>51</v>
      </c>
      <c r="AQ103" s="46" t="s">
        <v>52</v>
      </c>
      <c r="AR103" s="46" t="s">
        <v>53</v>
      </c>
      <c r="AS103" s="46" t="s">
        <v>54</v>
      </c>
      <c r="AT103" s="46" t="s">
        <v>55</v>
      </c>
      <c r="AU103" s="46" t="s">
        <v>56</v>
      </c>
      <c r="AV103" s="46" t="s">
        <v>57</v>
      </c>
    </row>
    <row r="104" spans="1:48" ht="12.75" customHeight="1">
      <c r="A104" s="27" t="s">
        <v>19</v>
      </c>
      <c r="B104" s="10">
        <v>167</v>
      </c>
      <c r="C104" s="10"/>
      <c r="D104" s="10"/>
      <c r="E104" s="10"/>
      <c r="F104" s="10"/>
      <c r="G104" s="10"/>
      <c r="H104" s="10"/>
      <c r="I104" s="10"/>
      <c r="J104" s="10"/>
      <c r="K104" s="17"/>
      <c r="L104" s="12"/>
      <c r="M104" s="12"/>
      <c r="N104" s="13"/>
      <c r="O104" s="14"/>
      <c r="P104" s="18">
        <f>B104</f>
        <v>167</v>
      </c>
      <c r="Q104" s="15"/>
      <c r="R104" s="3"/>
      <c r="S104" s="3"/>
      <c r="T104" s="3"/>
      <c r="U104" s="3"/>
      <c r="V104" s="3"/>
      <c r="W104" s="3"/>
      <c r="X104" s="3"/>
      <c r="Y104" s="3"/>
      <c r="Z104" s="3"/>
      <c r="AB104" s="47" t="s">
        <v>37</v>
      </c>
      <c r="AC104" s="48">
        <f>P7/P5</f>
        <v>0.72916666666666663</v>
      </c>
      <c r="AD104" s="48">
        <f>P27/P25</f>
        <v>0.6717557251908397</v>
      </c>
      <c r="AE104" s="48">
        <f>P49/P47</f>
        <v>0.76470588235294112</v>
      </c>
      <c r="AF104" s="48">
        <f>P69/P67</f>
        <v>0.77419354838709675</v>
      </c>
      <c r="AG104" s="48">
        <f>P87/P85</f>
        <v>0.71276595744680848</v>
      </c>
      <c r="AH104" s="48">
        <f>P106/P104</f>
        <v>0.76047904191616766</v>
      </c>
      <c r="AI104" s="48">
        <f>P124/P122</f>
        <v>0.7142857142857143</v>
      </c>
      <c r="AJ104" s="48">
        <f>P141/P139</f>
        <v>0.92592592592592593</v>
      </c>
      <c r="AK104" s="48">
        <f>P157/P155</f>
        <v>0.68571428571428572</v>
      </c>
      <c r="AL104" s="48">
        <f>P174/P172</f>
        <v>0.83544303797468356</v>
      </c>
      <c r="AM104" s="48">
        <f>P189/P187</f>
        <v>0.77027027027027029</v>
      </c>
      <c r="AN104" s="48">
        <f>P206/P204</f>
        <v>0.92307692307692313</v>
      </c>
      <c r="AO104" s="48">
        <f>P224/P222</f>
        <v>0.71232876712328763</v>
      </c>
      <c r="AP104" s="48">
        <f>P241/P239</f>
        <v>0.8970588235294118</v>
      </c>
      <c r="AQ104" s="48">
        <f>P259/P257</f>
        <v>0.62337662337662336</v>
      </c>
      <c r="AR104" s="48">
        <f>P277/P275</f>
        <v>0.90163934426229508</v>
      </c>
      <c r="AS104" s="48" t="e">
        <f t="shared" ref="AS104:AV104" si="48">#REF!/#REF!</f>
        <v>#REF!</v>
      </c>
      <c r="AT104" s="48" t="e">
        <f t="shared" si="48"/>
        <v>#REF!</v>
      </c>
      <c r="AU104" s="48" t="e">
        <f t="shared" si="48"/>
        <v>#REF!</v>
      </c>
      <c r="AV104" s="48" t="e">
        <f t="shared" si="48"/>
        <v>#REF!</v>
      </c>
    </row>
    <row r="105" spans="1:48" ht="12.75" customHeight="1">
      <c r="A105" s="29" t="s">
        <v>20</v>
      </c>
      <c r="C105" s="26">
        <v>129</v>
      </c>
      <c r="K105" s="17"/>
      <c r="L105" s="3"/>
      <c r="M105" s="3"/>
      <c r="O105" s="3">
        <f>C105/B104</f>
        <v>0.77245508982035926</v>
      </c>
      <c r="P105" s="22">
        <v>130</v>
      </c>
      <c r="Q105" s="23">
        <f t="shared" ref="Q105:Q112" si="49">P105/P104</f>
        <v>0.77844311377245512</v>
      </c>
      <c r="R105" s="3">
        <f t="shared" ref="R105:R112" si="50">100%-Q105</f>
        <v>0.22155688622754488</v>
      </c>
      <c r="S105" s="3"/>
      <c r="T105" s="3"/>
      <c r="U105" s="3"/>
      <c r="V105" s="3"/>
      <c r="W105" s="3"/>
      <c r="X105" s="3"/>
      <c r="Y105" s="3"/>
      <c r="Z105" s="3"/>
      <c r="AB105" s="2"/>
      <c r="AC105" s="8"/>
      <c r="AD105" s="39"/>
      <c r="AE105" s="39"/>
      <c r="AF105" s="39"/>
      <c r="AG105" s="39"/>
      <c r="AH105" s="39"/>
      <c r="AI105" s="39"/>
      <c r="AJ105" s="39"/>
      <c r="AK105" s="39"/>
      <c r="AL105" s="39"/>
    </row>
    <row r="106" spans="1:48" ht="12.75" customHeight="1">
      <c r="A106" s="29" t="s">
        <v>21</v>
      </c>
      <c r="D106" s="26">
        <v>118</v>
      </c>
      <c r="K106" s="17"/>
      <c r="L106" s="3"/>
      <c r="M106" s="3"/>
      <c r="O106" s="3">
        <f>D106/C105</f>
        <v>0.9147286821705426</v>
      </c>
      <c r="P106" s="22">
        <v>127</v>
      </c>
      <c r="Q106" s="23">
        <f t="shared" si="49"/>
        <v>0.97692307692307689</v>
      </c>
      <c r="R106" s="3">
        <f t="shared" si="50"/>
        <v>2.3076923076923106E-2</v>
      </c>
      <c r="S106" s="3"/>
      <c r="T106" s="3"/>
      <c r="U106" s="3"/>
      <c r="V106" s="3"/>
      <c r="W106" s="3"/>
      <c r="X106" s="3"/>
      <c r="Y106" s="3"/>
      <c r="Z106" s="3"/>
    </row>
    <row r="107" spans="1:48" ht="12.75" customHeight="1">
      <c r="A107" s="29" t="s">
        <v>22</v>
      </c>
      <c r="E107" s="26">
        <v>115</v>
      </c>
      <c r="K107" s="17"/>
      <c r="L107" s="3"/>
      <c r="M107" s="3"/>
      <c r="O107" s="3">
        <f>E107/D106</f>
        <v>0.97457627118644063</v>
      </c>
      <c r="P107" s="22">
        <v>123</v>
      </c>
      <c r="Q107" s="23">
        <f t="shared" si="49"/>
        <v>0.96850393700787396</v>
      </c>
      <c r="R107" s="3">
        <f t="shared" si="50"/>
        <v>3.1496062992126039E-2</v>
      </c>
      <c r="S107" s="3"/>
      <c r="T107" s="3"/>
      <c r="U107" s="3"/>
      <c r="V107" s="3"/>
      <c r="W107" s="3"/>
      <c r="X107" s="3"/>
      <c r="Y107" s="3"/>
      <c r="Z107" s="3"/>
    </row>
    <row r="108" spans="1:48" ht="12.75" customHeight="1">
      <c r="A108" s="29" t="s">
        <v>23</v>
      </c>
      <c r="F108" s="26">
        <v>108</v>
      </c>
      <c r="K108" s="17"/>
      <c r="L108" s="3"/>
      <c r="M108" s="3"/>
      <c r="O108" s="3">
        <f>F108/E107</f>
        <v>0.93913043478260871</v>
      </c>
      <c r="P108" s="22">
        <v>117</v>
      </c>
      <c r="Q108" s="23">
        <f t="shared" si="49"/>
        <v>0.95121951219512191</v>
      </c>
      <c r="R108" s="3">
        <f t="shared" si="50"/>
        <v>4.8780487804878092E-2</v>
      </c>
      <c r="S108" s="3"/>
      <c r="T108" s="3"/>
      <c r="U108" s="3"/>
      <c r="V108" s="3"/>
      <c r="W108" s="3"/>
      <c r="X108" s="3"/>
      <c r="Y108" s="3"/>
      <c r="Z108" s="3"/>
    </row>
    <row r="109" spans="1:48" ht="12.75" customHeight="1">
      <c r="A109" s="29" t="s">
        <v>48</v>
      </c>
      <c r="G109" s="26">
        <v>100</v>
      </c>
      <c r="K109" s="17"/>
      <c r="L109" s="3"/>
      <c r="M109" s="3"/>
      <c r="O109" s="3">
        <f>G109/F108</f>
        <v>0.92592592592592593</v>
      </c>
      <c r="P109" s="22">
        <v>115</v>
      </c>
      <c r="Q109" s="23">
        <f t="shared" si="49"/>
        <v>0.98290598290598286</v>
      </c>
      <c r="R109" s="3">
        <f t="shared" si="50"/>
        <v>1.7094017094017144E-2</v>
      </c>
      <c r="S109" s="3"/>
      <c r="T109" s="3"/>
      <c r="U109" s="3"/>
      <c r="V109" s="3"/>
      <c r="W109" s="3"/>
      <c r="X109" s="3"/>
      <c r="Y109" s="3"/>
      <c r="Z109" s="3"/>
    </row>
    <row r="110" spans="1:48" ht="12.75" customHeight="1">
      <c r="A110" s="29" t="s">
        <v>49</v>
      </c>
      <c r="H110" s="26">
        <v>98</v>
      </c>
      <c r="K110" s="17"/>
      <c r="L110" s="3"/>
      <c r="M110" s="3"/>
      <c r="O110" s="3">
        <f>H110/G109</f>
        <v>0.98</v>
      </c>
      <c r="P110" s="22">
        <v>116</v>
      </c>
      <c r="Q110" s="23">
        <f t="shared" si="49"/>
        <v>1.008695652173913</v>
      </c>
      <c r="R110" s="3">
        <f t="shared" si="50"/>
        <v>-8.6956521739129933E-3</v>
      </c>
      <c r="S110" s="3"/>
      <c r="T110" s="3"/>
      <c r="U110" s="3"/>
      <c r="V110" s="3"/>
      <c r="W110" s="3"/>
      <c r="X110" s="3"/>
      <c r="Y110" s="3"/>
      <c r="Z110" s="3"/>
    </row>
    <row r="111" spans="1:48" ht="12.75" customHeight="1">
      <c r="A111" s="29" t="s">
        <v>50</v>
      </c>
      <c r="I111" s="26">
        <v>91</v>
      </c>
      <c r="K111" s="17">
        <v>2</v>
      </c>
      <c r="L111" s="3"/>
      <c r="M111" s="3"/>
      <c r="O111" s="3">
        <f>I111/H110</f>
        <v>0.9285714285714286</v>
      </c>
      <c r="P111" s="22">
        <v>115</v>
      </c>
      <c r="Q111" s="23">
        <f t="shared" si="49"/>
        <v>0.99137931034482762</v>
      </c>
      <c r="R111" s="3">
        <f t="shared" si="50"/>
        <v>8.6206896551723755E-3</v>
      </c>
      <c r="S111" s="3"/>
      <c r="T111" s="3"/>
      <c r="U111" s="3"/>
      <c r="V111" s="3"/>
      <c r="W111" s="3"/>
      <c r="X111" s="3"/>
      <c r="Y111" s="3"/>
      <c r="Z111" s="3"/>
    </row>
    <row r="112" spans="1:48" ht="12.75" customHeight="1">
      <c r="A112" s="29" t="s">
        <v>51</v>
      </c>
      <c r="J112" s="26">
        <v>85</v>
      </c>
      <c r="K112" s="31">
        <v>73</v>
      </c>
      <c r="L112" s="3"/>
      <c r="M112" s="3"/>
      <c r="O112" s="3">
        <f>J112/I111</f>
        <v>0.93406593406593408</v>
      </c>
      <c r="P112" s="22">
        <v>109</v>
      </c>
      <c r="Q112" s="23">
        <f t="shared" si="49"/>
        <v>0.94782608695652171</v>
      </c>
      <c r="R112" s="3">
        <f t="shared" si="50"/>
        <v>5.2173913043478293E-2</v>
      </c>
      <c r="S112" s="3"/>
      <c r="T112" s="3"/>
      <c r="U112" s="3"/>
      <c r="V112" s="3"/>
      <c r="W112" s="3"/>
      <c r="X112" s="3"/>
      <c r="Y112" s="3"/>
      <c r="Z112" s="3"/>
    </row>
    <row r="113" spans="1:26" ht="12.75" customHeight="1">
      <c r="A113" s="29" t="s">
        <v>52</v>
      </c>
      <c r="J113" s="26">
        <v>27</v>
      </c>
      <c r="K113" s="31">
        <v>12</v>
      </c>
      <c r="L113" s="3"/>
      <c r="M113" s="3"/>
      <c r="O113" s="3"/>
      <c r="P113" s="22">
        <v>34</v>
      </c>
      <c r="Q113" s="2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>
      <c r="A114" s="29" t="s">
        <v>53</v>
      </c>
      <c r="J114" s="26">
        <v>8</v>
      </c>
      <c r="K114" s="31">
        <v>5</v>
      </c>
      <c r="L114" s="3"/>
      <c r="M114" s="3"/>
      <c r="O114" s="3"/>
      <c r="P114" s="22">
        <v>14</v>
      </c>
      <c r="Q114" s="2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>
      <c r="A115" s="29" t="s">
        <v>54</v>
      </c>
      <c r="J115" s="26">
        <v>4</v>
      </c>
      <c r="K115" s="31">
        <v>2</v>
      </c>
      <c r="L115" s="3"/>
      <c r="M115" s="3"/>
      <c r="O115" s="3"/>
      <c r="P115" s="22">
        <v>6</v>
      </c>
      <c r="Q115" s="2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>
      <c r="A116" s="29" t="s">
        <v>55</v>
      </c>
      <c r="J116" s="26">
        <v>2</v>
      </c>
      <c r="K116" s="31"/>
      <c r="L116" s="3"/>
      <c r="M116" s="3"/>
      <c r="O116" s="3"/>
      <c r="P116" s="22">
        <v>2</v>
      </c>
      <c r="Q116" s="2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>
      <c r="A117" s="29" t="s">
        <v>56</v>
      </c>
      <c r="J117" s="26">
        <v>1</v>
      </c>
      <c r="K117" s="31"/>
      <c r="L117" s="3"/>
      <c r="M117" s="3"/>
      <c r="O117" s="3"/>
      <c r="P117" s="22">
        <v>1</v>
      </c>
      <c r="Q117" s="2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>
      <c r="K118" s="26">
        <f>SUM(K111:K115)</f>
        <v>94</v>
      </c>
      <c r="L118" s="3">
        <f>SUM(K111:K112)/B104</f>
        <v>0.44910179640718562</v>
      </c>
      <c r="M118" s="3">
        <f>K118/B104</f>
        <v>0.56287425149700598</v>
      </c>
      <c r="N118" s="3">
        <f>M118-L118</f>
        <v>0.11377245508982037</v>
      </c>
      <c r="O118" s="3"/>
    </row>
    <row r="119" spans="1:26" ht="12.75" customHeight="1">
      <c r="A119" s="40" t="s">
        <v>71</v>
      </c>
      <c r="L119" s="3"/>
      <c r="M119" s="3"/>
      <c r="O119" s="3"/>
    </row>
    <row r="120" spans="1:26" ht="25.5" customHeight="1">
      <c r="B120" s="302" t="s">
        <v>2</v>
      </c>
      <c r="C120" s="303"/>
      <c r="D120" s="303"/>
      <c r="E120" s="303"/>
      <c r="F120" s="303"/>
      <c r="G120" s="303"/>
      <c r="H120" s="303"/>
      <c r="I120" s="303"/>
      <c r="J120" s="303"/>
      <c r="L120" s="4" t="s">
        <v>3</v>
      </c>
      <c r="M120" s="4" t="s">
        <v>4</v>
      </c>
      <c r="N120" s="5" t="s">
        <v>5</v>
      </c>
      <c r="O120" s="4" t="s">
        <v>6</v>
      </c>
      <c r="P120" s="6" t="s">
        <v>7</v>
      </c>
      <c r="Q120" s="6" t="s">
        <v>8</v>
      </c>
      <c r="R120" s="7" t="s">
        <v>9</v>
      </c>
      <c r="S120" s="7"/>
      <c r="T120" s="7"/>
      <c r="U120" s="7"/>
      <c r="V120" s="7"/>
      <c r="W120" s="7"/>
      <c r="X120" s="7"/>
      <c r="Y120" s="7"/>
      <c r="Z120" s="7"/>
    </row>
    <row r="121" spans="1:26" ht="12.75" customHeight="1">
      <c r="A121" s="152" t="s">
        <v>10</v>
      </c>
      <c r="B121" s="153">
        <v>1</v>
      </c>
      <c r="C121" s="153">
        <v>2</v>
      </c>
      <c r="D121" s="153">
        <v>3</v>
      </c>
      <c r="E121" s="153">
        <v>4</v>
      </c>
      <c r="F121" s="153">
        <v>5</v>
      </c>
      <c r="G121" s="153">
        <v>6</v>
      </c>
      <c r="H121" s="153">
        <v>7</v>
      </c>
      <c r="I121" s="153">
        <v>8</v>
      </c>
      <c r="J121" s="153">
        <v>9</v>
      </c>
      <c r="K121" s="154" t="s">
        <v>11</v>
      </c>
      <c r="L121" s="12"/>
      <c r="M121" s="12"/>
      <c r="N121" s="13"/>
      <c r="O121" s="14"/>
      <c r="P121" s="15"/>
      <c r="Q121" s="15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>
      <c r="A122" s="29" t="s">
        <v>20</v>
      </c>
      <c r="B122" s="10">
        <v>84</v>
      </c>
      <c r="C122" s="10"/>
      <c r="D122" s="10"/>
      <c r="E122" s="10"/>
      <c r="F122" s="10"/>
      <c r="G122" s="10"/>
      <c r="H122" s="10"/>
      <c r="I122" s="10"/>
      <c r="J122" s="10"/>
      <c r="K122" s="17"/>
      <c r="L122" s="12"/>
      <c r="M122" s="12"/>
      <c r="N122" s="13"/>
      <c r="O122" s="14"/>
      <c r="P122" s="18">
        <f>B122</f>
        <v>84</v>
      </c>
      <c r="Q122" s="15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>
      <c r="A123" s="29" t="s">
        <v>21</v>
      </c>
      <c r="C123" s="26">
        <v>60</v>
      </c>
      <c r="K123" s="17"/>
      <c r="L123" s="3"/>
      <c r="M123" s="3"/>
      <c r="O123" s="14">
        <f>C123/B122</f>
        <v>0.7142857142857143</v>
      </c>
      <c r="P123" s="22">
        <v>65</v>
      </c>
      <c r="Q123" s="23">
        <f t="shared" ref="Q123:Q130" si="51">P123/P122</f>
        <v>0.77380952380952384</v>
      </c>
      <c r="R123" s="3">
        <f t="shared" ref="R123:R130" si="52">100%-Q123</f>
        <v>0.22619047619047616</v>
      </c>
      <c r="S123" s="3"/>
      <c r="T123" s="3"/>
      <c r="U123" s="3"/>
      <c r="V123" s="3"/>
      <c r="W123" s="3"/>
      <c r="X123" s="3"/>
      <c r="Y123" s="3"/>
      <c r="Z123" s="3"/>
    </row>
    <row r="124" spans="1:26" ht="12.75" customHeight="1">
      <c r="A124" s="56" t="s">
        <v>22</v>
      </c>
      <c r="D124" s="26">
        <v>51</v>
      </c>
      <c r="K124" s="17"/>
      <c r="L124" s="3"/>
      <c r="M124" s="3"/>
      <c r="O124" s="14">
        <f>D124/C123</f>
        <v>0.85</v>
      </c>
      <c r="P124" s="22">
        <v>60</v>
      </c>
      <c r="Q124" s="23">
        <f t="shared" si="51"/>
        <v>0.92307692307692313</v>
      </c>
      <c r="R124" s="3">
        <f t="shared" si="52"/>
        <v>7.6923076923076872E-2</v>
      </c>
      <c r="S124" s="3"/>
      <c r="T124" s="3"/>
      <c r="U124" s="3"/>
      <c r="V124" s="3"/>
      <c r="W124" s="3"/>
      <c r="X124" s="3"/>
      <c r="Y124" s="3"/>
      <c r="Z124" s="3"/>
    </row>
    <row r="125" spans="1:26" ht="12.75" customHeight="1">
      <c r="A125" s="29" t="s">
        <v>23</v>
      </c>
      <c r="E125" s="26">
        <v>40</v>
      </c>
      <c r="K125" s="17"/>
      <c r="L125" s="3"/>
      <c r="M125" s="3"/>
      <c r="O125" s="3">
        <f>E125/D124</f>
        <v>0.78431372549019607</v>
      </c>
      <c r="P125" s="22">
        <v>54</v>
      </c>
      <c r="Q125" s="23">
        <f t="shared" si="51"/>
        <v>0.9</v>
      </c>
      <c r="R125" s="3">
        <f t="shared" si="52"/>
        <v>9.9999999999999978E-2</v>
      </c>
      <c r="S125" s="3"/>
      <c r="T125" s="3"/>
      <c r="U125" s="3"/>
      <c r="V125" s="3"/>
      <c r="W125" s="3"/>
      <c r="X125" s="3"/>
      <c r="Y125" s="3"/>
      <c r="Z125" s="3"/>
    </row>
    <row r="126" spans="1:26" ht="12.75" customHeight="1">
      <c r="A126" s="29" t="s">
        <v>48</v>
      </c>
      <c r="F126" s="26">
        <v>40</v>
      </c>
      <c r="K126" s="17"/>
      <c r="L126" s="3"/>
      <c r="M126" s="3"/>
      <c r="O126" s="3">
        <f>F126/E125</f>
        <v>1</v>
      </c>
      <c r="P126" s="22">
        <v>48</v>
      </c>
      <c r="Q126" s="23">
        <f t="shared" si="51"/>
        <v>0.88888888888888884</v>
      </c>
      <c r="R126" s="3">
        <f t="shared" si="52"/>
        <v>0.11111111111111116</v>
      </c>
      <c r="S126" s="3"/>
      <c r="T126" s="3"/>
      <c r="U126" s="3"/>
      <c r="V126" s="3"/>
      <c r="W126" s="3"/>
      <c r="X126" s="3"/>
      <c r="Y126" s="3"/>
      <c r="Z126" s="3"/>
    </row>
    <row r="127" spans="1:26" ht="12.75" customHeight="1">
      <c r="A127" s="29" t="s">
        <v>49</v>
      </c>
      <c r="G127" s="26">
        <v>38</v>
      </c>
      <c r="K127" s="17"/>
      <c r="L127" s="3"/>
      <c r="M127" s="3"/>
      <c r="O127" s="3">
        <f>G127/F126</f>
        <v>0.95</v>
      </c>
      <c r="P127" s="22">
        <v>43</v>
      </c>
      <c r="Q127" s="23">
        <f t="shared" si="51"/>
        <v>0.89583333333333337</v>
      </c>
      <c r="R127" s="3">
        <f t="shared" si="52"/>
        <v>0.10416666666666663</v>
      </c>
      <c r="S127" s="3"/>
      <c r="T127" s="3"/>
      <c r="U127" s="3"/>
      <c r="V127" s="3"/>
      <c r="W127" s="3"/>
      <c r="X127" s="3"/>
      <c r="Y127" s="3"/>
      <c r="Z127" s="3"/>
    </row>
    <row r="128" spans="1:26" ht="12.75" customHeight="1">
      <c r="A128" s="29" t="s">
        <v>50</v>
      </c>
      <c r="H128" s="26">
        <v>36</v>
      </c>
      <c r="K128" s="17"/>
      <c r="L128" s="3"/>
      <c r="M128" s="3"/>
      <c r="O128" s="3">
        <f>H128/G127</f>
        <v>0.94736842105263153</v>
      </c>
      <c r="P128" s="22">
        <v>42</v>
      </c>
      <c r="Q128" s="23">
        <f t="shared" si="51"/>
        <v>0.97674418604651159</v>
      </c>
      <c r="R128" s="3">
        <f t="shared" si="52"/>
        <v>2.3255813953488413E-2</v>
      </c>
    </row>
    <row r="129" spans="1:26" ht="12.75" customHeight="1">
      <c r="A129" s="29" t="s">
        <v>51</v>
      </c>
      <c r="I129" s="26">
        <v>36</v>
      </c>
      <c r="K129" s="17">
        <v>1</v>
      </c>
      <c r="L129" s="3"/>
      <c r="M129" s="3"/>
      <c r="O129" s="3">
        <f>I129/H128</f>
        <v>1</v>
      </c>
      <c r="P129" s="22">
        <v>43</v>
      </c>
      <c r="Q129" s="23">
        <f t="shared" si="51"/>
        <v>1.0238095238095237</v>
      </c>
      <c r="R129" s="3">
        <f t="shared" si="52"/>
        <v>-2.3809523809523725E-2</v>
      </c>
    </row>
    <row r="130" spans="1:26" ht="12.75" customHeight="1">
      <c r="A130" s="29" t="s">
        <v>52</v>
      </c>
      <c r="J130" s="26">
        <v>32</v>
      </c>
      <c r="K130" s="31">
        <v>27</v>
      </c>
      <c r="L130" s="3"/>
      <c r="M130" s="3"/>
      <c r="O130" s="3">
        <f>J130/I129</f>
        <v>0.88888888888888884</v>
      </c>
      <c r="P130" s="22">
        <v>41</v>
      </c>
      <c r="Q130" s="23">
        <f t="shared" si="51"/>
        <v>0.95348837209302328</v>
      </c>
      <c r="R130" s="3">
        <f t="shared" si="52"/>
        <v>4.6511627906976716E-2</v>
      </c>
    </row>
    <row r="131" spans="1:26" ht="12.75" customHeight="1">
      <c r="A131" s="29" t="s">
        <v>53</v>
      </c>
      <c r="J131" s="26">
        <v>7</v>
      </c>
      <c r="K131" s="31">
        <v>2</v>
      </c>
      <c r="L131" s="3"/>
      <c r="M131" s="3"/>
      <c r="O131" s="3"/>
      <c r="P131" s="22">
        <v>15</v>
      </c>
      <c r="Q131" s="23"/>
      <c r="R131" s="3"/>
    </row>
    <row r="132" spans="1:26" ht="12.75" customHeight="1">
      <c r="A132" s="29" t="s">
        <v>54</v>
      </c>
      <c r="J132" s="26">
        <v>5</v>
      </c>
      <c r="K132" s="31"/>
      <c r="L132" s="3"/>
      <c r="M132" s="3"/>
      <c r="O132" s="3"/>
      <c r="P132" s="22">
        <v>6</v>
      </c>
      <c r="Q132" s="23"/>
      <c r="R132" s="3"/>
    </row>
    <row r="133" spans="1:26" ht="12.75" customHeight="1">
      <c r="A133" s="29" t="s">
        <v>55</v>
      </c>
      <c r="J133" s="26">
        <v>1</v>
      </c>
      <c r="K133" s="31"/>
      <c r="L133" s="3"/>
      <c r="M133" s="3"/>
      <c r="O133" s="3"/>
      <c r="P133" s="22">
        <v>4</v>
      </c>
      <c r="Q133" s="23"/>
      <c r="R133" s="3"/>
    </row>
    <row r="134" spans="1:26" ht="12.75" customHeight="1">
      <c r="A134" s="29" t="s">
        <v>56</v>
      </c>
      <c r="J134" s="26">
        <v>2</v>
      </c>
      <c r="K134" s="31">
        <v>2</v>
      </c>
      <c r="L134" s="3"/>
      <c r="M134" s="3"/>
      <c r="O134" s="3"/>
      <c r="P134" s="22"/>
      <c r="Q134" s="23"/>
      <c r="R134" s="3"/>
    </row>
    <row r="135" spans="1:26" ht="12.75" customHeight="1">
      <c r="K135" s="26">
        <f>SUM(K129:K134)</f>
        <v>32</v>
      </c>
      <c r="L135" s="3">
        <f>SUM(K129:K130)/B122</f>
        <v>0.33333333333333331</v>
      </c>
      <c r="M135" s="3">
        <f>K135/B122</f>
        <v>0.38095238095238093</v>
      </c>
      <c r="N135" s="3">
        <f>M135-L135</f>
        <v>4.7619047619047616E-2</v>
      </c>
      <c r="O135" s="3"/>
    </row>
    <row r="136" spans="1:26" ht="12.75" customHeight="1">
      <c r="A136" s="40" t="s">
        <v>72</v>
      </c>
      <c r="L136" s="3"/>
      <c r="M136" s="3"/>
      <c r="O136" s="3"/>
    </row>
    <row r="137" spans="1:26" ht="25.5" customHeight="1">
      <c r="B137" s="302" t="s">
        <v>2</v>
      </c>
      <c r="C137" s="303"/>
      <c r="D137" s="303"/>
      <c r="E137" s="303"/>
      <c r="F137" s="303"/>
      <c r="G137" s="303"/>
      <c r="H137" s="303"/>
      <c r="I137" s="303"/>
      <c r="J137" s="303"/>
      <c r="L137" s="7" t="s">
        <v>3</v>
      </c>
      <c r="M137" s="7" t="s">
        <v>4</v>
      </c>
      <c r="N137" s="52" t="s">
        <v>5</v>
      </c>
      <c r="O137" s="7" t="s">
        <v>6</v>
      </c>
      <c r="P137" s="6" t="s">
        <v>7</v>
      </c>
      <c r="Q137" s="6" t="s">
        <v>8</v>
      </c>
      <c r="R137" s="7" t="s">
        <v>9</v>
      </c>
      <c r="S137" s="7"/>
      <c r="T137" s="7"/>
      <c r="U137" s="7"/>
      <c r="V137" s="7"/>
      <c r="W137" s="7"/>
      <c r="X137" s="7"/>
      <c r="Y137" s="7"/>
      <c r="Z137" s="7"/>
    </row>
    <row r="138" spans="1:26" ht="12.75" customHeight="1">
      <c r="A138" s="53" t="s">
        <v>10</v>
      </c>
      <c r="B138" s="54">
        <v>1</v>
      </c>
      <c r="C138" s="54">
        <v>2</v>
      </c>
      <c r="D138" s="54">
        <v>3</v>
      </c>
      <c r="E138" s="54">
        <v>4</v>
      </c>
      <c r="F138" s="54">
        <v>5</v>
      </c>
      <c r="G138" s="54">
        <v>6</v>
      </c>
      <c r="H138" s="54">
        <v>7</v>
      </c>
      <c r="I138" s="54">
        <v>8</v>
      </c>
      <c r="J138" s="54">
        <v>9</v>
      </c>
      <c r="K138" s="55" t="s">
        <v>11</v>
      </c>
      <c r="L138" s="3"/>
      <c r="M138" s="3"/>
      <c r="O138" s="3"/>
      <c r="P138" s="15"/>
      <c r="Q138" s="15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>
      <c r="A139" s="29" t="s">
        <v>21</v>
      </c>
      <c r="B139" s="26">
        <v>81</v>
      </c>
      <c r="K139" s="31"/>
      <c r="L139" s="3"/>
      <c r="M139" s="3"/>
      <c r="O139" s="3"/>
      <c r="P139" s="18">
        <f>B139</f>
        <v>81</v>
      </c>
      <c r="Q139" s="15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>
      <c r="A140" s="56" t="s">
        <v>22</v>
      </c>
      <c r="C140" s="26">
        <v>64</v>
      </c>
      <c r="K140" s="31"/>
      <c r="L140" s="3"/>
      <c r="M140" s="3"/>
      <c r="N140" s="3"/>
      <c r="O140" s="3">
        <f>C140/B139</f>
        <v>0.79012345679012341</v>
      </c>
      <c r="P140" s="22">
        <v>66</v>
      </c>
      <c r="Q140" s="23">
        <f t="shared" ref="Q140:Q147" si="53">P140/P139</f>
        <v>0.81481481481481477</v>
      </c>
      <c r="R140" s="3">
        <f t="shared" ref="R140:R147" si="54">100%-Q140</f>
        <v>0.18518518518518523</v>
      </c>
      <c r="S140" s="3"/>
      <c r="T140" s="3"/>
      <c r="U140" s="3"/>
      <c r="V140" s="3"/>
      <c r="W140" s="3"/>
      <c r="X140" s="3"/>
      <c r="Y140" s="3"/>
      <c r="Z140" s="3"/>
    </row>
    <row r="141" spans="1:26" ht="12.75" customHeight="1">
      <c r="A141" s="29" t="s">
        <v>23</v>
      </c>
      <c r="D141" s="26">
        <v>64</v>
      </c>
      <c r="K141" s="31"/>
      <c r="L141" s="3"/>
      <c r="M141" s="3"/>
      <c r="N141" s="3"/>
      <c r="O141" s="3">
        <f>D141/C140</f>
        <v>1</v>
      </c>
      <c r="P141" s="22">
        <v>75</v>
      </c>
      <c r="Q141" s="23">
        <f t="shared" si="53"/>
        <v>1.1363636363636365</v>
      </c>
      <c r="R141" s="3">
        <f t="shared" si="54"/>
        <v>-0.13636363636363646</v>
      </c>
      <c r="S141" s="3"/>
      <c r="T141" s="3"/>
      <c r="U141" s="3"/>
      <c r="V141" s="3"/>
      <c r="W141" s="3"/>
      <c r="X141" s="3"/>
      <c r="Y141" s="3"/>
      <c r="Z141" s="3"/>
    </row>
    <row r="142" spans="1:26" ht="12.75" customHeight="1">
      <c r="A142" s="29" t="s">
        <v>48</v>
      </c>
      <c r="E142" s="26">
        <v>55</v>
      </c>
      <c r="K142" s="31"/>
      <c r="L142" s="3"/>
      <c r="M142" s="3"/>
      <c r="N142" s="3"/>
      <c r="O142" s="3">
        <f>E142/D141</f>
        <v>0.859375</v>
      </c>
      <c r="P142" s="22">
        <v>62</v>
      </c>
      <c r="Q142" s="23">
        <f t="shared" si="53"/>
        <v>0.82666666666666666</v>
      </c>
      <c r="R142" s="3">
        <f t="shared" si="54"/>
        <v>0.17333333333333334</v>
      </c>
      <c r="S142" s="3"/>
      <c r="T142" s="3"/>
      <c r="U142" s="3"/>
      <c r="V142" s="3"/>
      <c r="W142" s="3"/>
      <c r="X142" s="3"/>
      <c r="Y142" s="3"/>
      <c r="Z142" s="3"/>
    </row>
    <row r="143" spans="1:26" ht="12.75" customHeight="1">
      <c r="A143" s="29" t="s">
        <v>49</v>
      </c>
      <c r="F143" s="26">
        <v>53</v>
      </c>
      <c r="K143" s="31"/>
      <c r="L143" s="3"/>
      <c r="M143" s="3"/>
      <c r="N143" s="3"/>
      <c r="O143" s="3">
        <f>F143/E142</f>
        <v>0.96363636363636362</v>
      </c>
      <c r="P143" s="22">
        <v>60</v>
      </c>
      <c r="Q143" s="23">
        <f t="shared" si="53"/>
        <v>0.967741935483871</v>
      </c>
      <c r="R143" s="3">
        <f t="shared" si="54"/>
        <v>3.2258064516129004E-2</v>
      </c>
      <c r="S143" s="3"/>
      <c r="T143" s="3"/>
      <c r="U143" s="3"/>
      <c r="V143" s="3"/>
      <c r="W143" s="3"/>
      <c r="X143" s="3"/>
      <c r="Y143" s="3"/>
      <c r="Z143" s="3"/>
    </row>
    <row r="144" spans="1:26" ht="12.75" customHeight="1">
      <c r="A144" s="29" t="s">
        <v>50</v>
      </c>
      <c r="G144" s="26">
        <v>50</v>
      </c>
      <c r="K144" s="31"/>
      <c r="L144" s="3"/>
      <c r="M144" s="3"/>
      <c r="N144" s="3"/>
      <c r="O144" s="3">
        <f>G144/F143</f>
        <v>0.94339622641509435</v>
      </c>
      <c r="P144" s="22">
        <v>55</v>
      </c>
      <c r="Q144" s="23">
        <f t="shared" si="53"/>
        <v>0.91666666666666663</v>
      </c>
      <c r="R144" s="3">
        <f t="shared" si="54"/>
        <v>8.333333333333337E-2</v>
      </c>
      <c r="S144" s="3"/>
      <c r="T144" s="3"/>
      <c r="U144" s="3"/>
      <c r="V144" s="3"/>
      <c r="W144" s="3"/>
      <c r="X144" s="3"/>
      <c r="Y144" s="3"/>
      <c r="Z144" s="3"/>
    </row>
    <row r="145" spans="1:26" ht="12.75" customHeight="1">
      <c r="A145" s="29" t="s">
        <v>51</v>
      </c>
      <c r="H145" s="26">
        <v>50</v>
      </c>
      <c r="K145" s="31"/>
      <c r="L145" s="3"/>
      <c r="M145" s="3"/>
      <c r="N145" s="3"/>
      <c r="O145" s="3">
        <f>H145/G144</f>
        <v>1</v>
      </c>
      <c r="P145" s="22">
        <v>59</v>
      </c>
      <c r="Q145" s="23">
        <f t="shared" si="53"/>
        <v>1.0727272727272728</v>
      </c>
      <c r="R145" s="3">
        <f t="shared" si="54"/>
        <v>-7.2727272727272751E-2</v>
      </c>
      <c r="S145" s="3"/>
      <c r="T145" s="3"/>
      <c r="U145" s="3"/>
      <c r="V145" s="3"/>
      <c r="W145" s="3"/>
      <c r="X145" s="3"/>
      <c r="Y145" s="3"/>
      <c r="Z145" s="3"/>
    </row>
    <row r="146" spans="1:26" ht="12.75" customHeight="1">
      <c r="A146" s="29" t="s">
        <v>52</v>
      </c>
      <c r="I146" s="26">
        <v>47</v>
      </c>
      <c r="K146" s="31"/>
      <c r="L146" s="3"/>
      <c r="M146" s="3"/>
      <c r="N146" s="3"/>
      <c r="O146" s="3">
        <f>I146/H145</f>
        <v>0.94</v>
      </c>
      <c r="P146" s="22">
        <v>54</v>
      </c>
      <c r="Q146" s="23">
        <f t="shared" si="53"/>
        <v>0.9152542372881356</v>
      </c>
      <c r="R146" s="3">
        <f t="shared" si="54"/>
        <v>8.4745762711864403E-2</v>
      </c>
      <c r="S146" s="3"/>
      <c r="T146" s="3"/>
      <c r="U146" s="3"/>
      <c r="V146" s="3"/>
      <c r="W146" s="3"/>
      <c r="X146" s="3"/>
      <c r="Y146" s="3"/>
      <c r="Z146" s="3"/>
    </row>
    <row r="147" spans="1:26" ht="12.75" customHeight="1">
      <c r="A147" s="29" t="s">
        <v>53</v>
      </c>
      <c r="J147" s="26">
        <v>47</v>
      </c>
      <c r="K147" s="31">
        <v>42</v>
      </c>
      <c r="L147" s="3"/>
      <c r="M147" s="3"/>
      <c r="N147" s="3"/>
      <c r="O147" s="3">
        <f>J147/I146</f>
        <v>1</v>
      </c>
      <c r="P147" s="22">
        <v>53</v>
      </c>
      <c r="Q147" s="23">
        <f t="shared" si="53"/>
        <v>0.98148148148148151</v>
      </c>
      <c r="R147" s="3">
        <f t="shared" si="54"/>
        <v>1.851851851851849E-2</v>
      </c>
      <c r="S147" s="3"/>
      <c r="T147" s="3"/>
      <c r="U147" s="3"/>
      <c r="V147" s="3"/>
      <c r="W147" s="3"/>
      <c r="X147" s="3"/>
      <c r="Y147" s="3"/>
      <c r="Z147" s="3"/>
    </row>
    <row r="148" spans="1:26" ht="12.75" customHeight="1">
      <c r="A148" s="29" t="s">
        <v>54</v>
      </c>
      <c r="J148" s="26">
        <v>5</v>
      </c>
      <c r="K148" s="31">
        <v>3</v>
      </c>
      <c r="L148" s="3"/>
      <c r="M148" s="3"/>
      <c r="N148" s="3"/>
      <c r="O148" s="3"/>
      <c r="P148" s="22">
        <v>9</v>
      </c>
      <c r="Q148" s="2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>
      <c r="A149" s="29" t="s">
        <v>55</v>
      </c>
      <c r="J149" s="26">
        <v>4</v>
      </c>
      <c r="K149" s="31">
        <v>1</v>
      </c>
      <c r="L149" s="3"/>
      <c r="M149" s="3"/>
      <c r="N149" s="3"/>
      <c r="O149" s="3"/>
      <c r="P149" s="22">
        <v>6</v>
      </c>
      <c r="Q149" s="2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>
      <c r="A150" s="29" t="s">
        <v>56</v>
      </c>
      <c r="J150" s="26">
        <v>2</v>
      </c>
      <c r="K150" s="31">
        <v>2</v>
      </c>
      <c r="L150" s="3"/>
      <c r="M150" s="3"/>
      <c r="N150" s="3"/>
      <c r="O150" s="3"/>
      <c r="P150" s="22">
        <v>2</v>
      </c>
      <c r="Q150" s="2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>
      <c r="K151" s="26">
        <f>SUM(K147:K150)</f>
        <v>48</v>
      </c>
      <c r="L151" s="3">
        <f>K147/B139</f>
        <v>0.51851851851851849</v>
      </c>
      <c r="M151" s="3">
        <f>K151/B139</f>
        <v>0.59259259259259256</v>
      </c>
      <c r="N151" s="3">
        <f>M151-L151</f>
        <v>7.407407407407407E-2</v>
      </c>
      <c r="O151" s="3"/>
    </row>
    <row r="152" spans="1:26" ht="12.75" customHeight="1">
      <c r="A152" s="40" t="s">
        <v>74</v>
      </c>
      <c r="L152" s="3"/>
      <c r="M152" s="3"/>
      <c r="O152" s="3"/>
    </row>
    <row r="153" spans="1:26" ht="25.5" customHeight="1">
      <c r="B153" s="302" t="s">
        <v>2</v>
      </c>
      <c r="C153" s="303"/>
      <c r="D153" s="303"/>
      <c r="E153" s="303"/>
      <c r="F153" s="303"/>
      <c r="G153" s="303"/>
      <c r="H153" s="303"/>
      <c r="I153" s="303"/>
      <c r="J153" s="303"/>
      <c r="L153" s="7" t="s">
        <v>3</v>
      </c>
      <c r="M153" s="7" t="s">
        <v>4</v>
      </c>
      <c r="N153" s="52" t="s">
        <v>5</v>
      </c>
      <c r="O153" s="7" t="s">
        <v>6</v>
      </c>
      <c r="P153" s="6" t="s">
        <v>7</v>
      </c>
      <c r="Q153" s="6" t="s">
        <v>8</v>
      </c>
      <c r="R153" s="7" t="s">
        <v>9</v>
      </c>
      <c r="S153" s="7"/>
      <c r="T153" s="7"/>
      <c r="U153" s="7"/>
      <c r="V153" s="7"/>
      <c r="W153" s="7"/>
      <c r="X153" s="7"/>
      <c r="Y153" s="7"/>
      <c r="Z153" s="7"/>
    </row>
    <row r="154" spans="1:26" ht="12.75" customHeight="1">
      <c r="A154" s="53" t="s">
        <v>10</v>
      </c>
      <c r="B154" s="54">
        <v>1</v>
      </c>
      <c r="C154" s="54">
        <v>2</v>
      </c>
      <c r="D154" s="54">
        <v>3</v>
      </c>
      <c r="E154" s="54">
        <v>4</v>
      </c>
      <c r="F154" s="54">
        <v>5</v>
      </c>
      <c r="G154" s="54">
        <v>6</v>
      </c>
      <c r="H154" s="54">
        <v>7</v>
      </c>
      <c r="I154" s="54">
        <v>8</v>
      </c>
      <c r="J154" s="54">
        <v>9</v>
      </c>
      <c r="K154" s="55" t="s">
        <v>11</v>
      </c>
      <c r="L154" s="3"/>
      <c r="M154" s="3"/>
      <c r="O154" s="3"/>
      <c r="P154" s="15"/>
      <c r="Q154" s="15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>
      <c r="A155" s="29" t="s">
        <v>22</v>
      </c>
      <c r="B155" s="26">
        <v>70</v>
      </c>
      <c r="K155" s="31"/>
      <c r="L155" s="3"/>
      <c r="M155" s="3"/>
      <c r="O155" s="3"/>
      <c r="P155" s="18">
        <f>B155</f>
        <v>70</v>
      </c>
      <c r="Q155" s="15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>
      <c r="A156" s="29" t="s">
        <v>23</v>
      </c>
      <c r="C156" s="26">
        <v>48</v>
      </c>
      <c r="K156" s="31"/>
      <c r="L156" s="3"/>
      <c r="M156" s="3"/>
      <c r="N156" s="3"/>
      <c r="O156" s="3">
        <f>C156/B155</f>
        <v>0.68571428571428572</v>
      </c>
      <c r="P156" s="22">
        <v>49</v>
      </c>
      <c r="Q156" s="23">
        <f t="shared" ref="Q156:Q163" si="55">P156/P155</f>
        <v>0.7</v>
      </c>
      <c r="R156" s="3">
        <f t="shared" ref="R156:R163" si="56">100%-Q156</f>
        <v>0.30000000000000004</v>
      </c>
      <c r="S156" s="3"/>
      <c r="T156" s="3"/>
      <c r="U156" s="3"/>
      <c r="V156" s="3"/>
      <c r="W156" s="3"/>
      <c r="X156" s="3"/>
      <c r="Y156" s="3"/>
      <c r="Z156" s="3"/>
    </row>
    <row r="157" spans="1:26" ht="12.75" customHeight="1">
      <c r="A157" s="29" t="s">
        <v>48</v>
      </c>
      <c r="D157" s="26">
        <v>42</v>
      </c>
      <c r="K157" s="31"/>
      <c r="L157" s="3"/>
      <c r="M157" s="3"/>
      <c r="O157" s="3">
        <f>D157/B155</f>
        <v>0.6</v>
      </c>
      <c r="P157" s="22">
        <v>48</v>
      </c>
      <c r="Q157" s="23">
        <f t="shared" si="55"/>
        <v>0.97959183673469385</v>
      </c>
      <c r="R157" s="3">
        <f t="shared" si="56"/>
        <v>2.0408163265306145E-2</v>
      </c>
      <c r="S157" s="3"/>
      <c r="T157" s="3"/>
      <c r="U157" s="3"/>
      <c r="V157" s="3"/>
      <c r="W157" s="3"/>
      <c r="X157" s="3"/>
      <c r="Y157" s="3"/>
      <c r="Z157" s="3"/>
    </row>
    <row r="158" spans="1:26" ht="12.75" customHeight="1">
      <c r="A158" s="29" t="s">
        <v>49</v>
      </c>
      <c r="E158" s="26">
        <v>37</v>
      </c>
      <c r="K158" s="31"/>
      <c r="L158" s="3"/>
      <c r="M158" s="3"/>
      <c r="O158" s="3">
        <f>E158/D157</f>
        <v>0.88095238095238093</v>
      </c>
      <c r="P158" s="22">
        <v>41</v>
      </c>
      <c r="Q158" s="23">
        <f t="shared" si="55"/>
        <v>0.85416666666666663</v>
      </c>
      <c r="R158" s="3">
        <f t="shared" si="56"/>
        <v>0.14583333333333337</v>
      </c>
      <c r="S158" s="3"/>
      <c r="T158" s="3"/>
      <c r="U158" s="3"/>
      <c r="V158" s="3"/>
      <c r="W158" s="3"/>
      <c r="X158" s="3"/>
      <c r="Y158" s="3"/>
      <c r="Z158" s="3"/>
    </row>
    <row r="159" spans="1:26" ht="12.75" customHeight="1">
      <c r="A159" s="29" t="s">
        <v>50</v>
      </c>
      <c r="F159" s="26">
        <v>35</v>
      </c>
      <c r="K159" s="31"/>
      <c r="L159" s="3"/>
      <c r="M159" s="3"/>
      <c r="O159" s="3">
        <f>F159/E158</f>
        <v>0.94594594594594594</v>
      </c>
      <c r="P159" s="22">
        <v>38</v>
      </c>
      <c r="Q159" s="23">
        <f t="shared" si="55"/>
        <v>0.92682926829268297</v>
      </c>
      <c r="R159" s="3">
        <f t="shared" si="56"/>
        <v>7.3170731707317027E-2</v>
      </c>
    </row>
    <row r="160" spans="1:26" ht="12.75" customHeight="1">
      <c r="A160" s="29" t="s">
        <v>51</v>
      </c>
      <c r="G160" s="26">
        <v>31</v>
      </c>
      <c r="K160" s="31"/>
      <c r="L160" s="3"/>
      <c r="M160" s="3"/>
      <c r="O160" s="3">
        <f>G160/F159</f>
        <v>0.88571428571428568</v>
      </c>
      <c r="P160" s="22">
        <v>38</v>
      </c>
      <c r="Q160" s="23">
        <f t="shared" si="55"/>
        <v>1</v>
      </c>
      <c r="R160" s="3">
        <f t="shared" si="56"/>
        <v>0</v>
      </c>
    </row>
    <row r="161" spans="1:26" ht="12.75" customHeight="1">
      <c r="A161" s="29" t="s">
        <v>52</v>
      </c>
      <c r="H161" s="26">
        <v>20</v>
      </c>
      <c r="K161" s="31"/>
      <c r="L161" s="3"/>
      <c r="M161" s="3"/>
      <c r="O161" s="3">
        <f>H161/G160</f>
        <v>0.64516129032258063</v>
      </c>
      <c r="P161" s="22">
        <v>37</v>
      </c>
      <c r="Q161" s="23">
        <f t="shared" si="55"/>
        <v>0.97368421052631582</v>
      </c>
      <c r="R161" s="3">
        <f t="shared" si="56"/>
        <v>2.6315789473684181E-2</v>
      </c>
    </row>
    <row r="162" spans="1:26" ht="12.75" customHeight="1">
      <c r="A162" s="29" t="s">
        <v>53</v>
      </c>
      <c r="I162" s="26">
        <v>20</v>
      </c>
      <c r="K162" s="31"/>
      <c r="L162" s="3"/>
      <c r="M162" s="3"/>
      <c r="O162" s="3">
        <f>I162/H161</f>
        <v>1</v>
      </c>
      <c r="P162" s="22">
        <v>37</v>
      </c>
      <c r="Q162" s="23">
        <f t="shared" si="55"/>
        <v>1</v>
      </c>
      <c r="R162" s="3">
        <f t="shared" si="56"/>
        <v>0</v>
      </c>
    </row>
    <row r="163" spans="1:26" ht="12.75" customHeight="1">
      <c r="A163" s="29" t="s">
        <v>54</v>
      </c>
      <c r="J163" s="26">
        <v>18</v>
      </c>
      <c r="K163" s="31">
        <v>12</v>
      </c>
      <c r="L163" s="3"/>
      <c r="M163" s="3"/>
      <c r="O163" s="3">
        <f>J163/I162</f>
        <v>0.9</v>
      </c>
      <c r="P163" s="22">
        <v>35</v>
      </c>
      <c r="Q163" s="23">
        <f t="shared" si="55"/>
        <v>0.94594594594594594</v>
      </c>
      <c r="R163" s="3">
        <f t="shared" si="56"/>
        <v>5.4054054054054057E-2</v>
      </c>
    </row>
    <row r="164" spans="1:26" ht="12.75" customHeight="1">
      <c r="A164" s="29" t="s">
        <v>55</v>
      </c>
      <c r="J164" s="26">
        <v>18</v>
      </c>
      <c r="K164" s="31">
        <v>9</v>
      </c>
      <c r="L164" s="3"/>
      <c r="M164" s="3"/>
      <c r="O164" s="3"/>
      <c r="P164" s="22">
        <v>21</v>
      </c>
      <c r="Q164" s="23"/>
      <c r="R164" s="3"/>
    </row>
    <row r="165" spans="1:26" ht="12.75" customHeight="1">
      <c r="A165" s="29" t="s">
        <v>56</v>
      </c>
      <c r="J165" s="26">
        <v>4</v>
      </c>
      <c r="K165" s="31">
        <v>2</v>
      </c>
      <c r="L165" s="3"/>
      <c r="M165" s="3"/>
      <c r="O165" s="3"/>
      <c r="P165" s="22">
        <v>7</v>
      </c>
      <c r="Q165" s="23"/>
      <c r="R165" s="3"/>
    </row>
    <row r="166" spans="1:26" ht="12.75" customHeight="1">
      <c r="A166" s="29" t="s">
        <v>57</v>
      </c>
      <c r="J166" s="26">
        <v>1</v>
      </c>
      <c r="K166" s="31"/>
      <c r="L166" s="3"/>
      <c r="M166" s="3"/>
      <c r="O166" s="3"/>
      <c r="P166" s="22">
        <v>1</v>
      </c>
      <c r="Q166" s="23"/>
      <c r="R166" s="3"/>
    </row>
    <row r="167" spans="1:26" ht="12.75" customHeight="1">
      <c r="A167" s="29"/>
      <c r="K167" s="26">
        <f>SUM(K163:K165)</f>
        <v>23</v>
      </c>
      <c r="L167" s="3">
        <f>K163/B155</f>
        <v>0.17142857142857143</v>
      </c>
      <c r="M167" s="3">
        <f>K167/B155</f>
        <v>0.32857142857142857</v>
      </c>
      <c r="N167" s="3">
        <f>M167-L167</f>
        <v>0.15714285714285714</v>
      </c>
      <c r="O167" s="3"/>
      <c r="P167" s="22"/>
      <c r="Q167" s="23"/>
      <c r="R167" s="3"/>
    </row>
    <row r="168" spans="1:26" ht="12.75" customHeight="1">
      <c r="L168" s="3"/>
      <c r="M168" s="3"/>
      <c r="O168" s="3"/>
    </row>
    <row r="169" spans="1:26" ht="12.75" customHeight="1">
      <c r="A169" s="40" t="s">
        <v>75</v>
      </c>
      <c r="L169" s="3"/>
      <c r="M169" s="3"/>
      <c r="O169" s="3"/>
    </row>
    <row r="170" spans="1:26" ht="25.5" customHeight="1">
      <c r="B170" s="302" t="s">
        <v>2</v>
      </c>
      <c r="C170" s="303"/>
      <c r="D170" s="303"/>
      <c r="E170" s="303"/>
      <c r="F170" s="303"/>
      <c r="G170" s="303"/>
      <c r="H170" s="303"/>
      <c r="I170" s="303"/>
      <c r="J170" s="303"/>
      <c r="L170" s="7" t="s">
        <v>3</v>
      </c>
      <c r="M170" s="7" t="s">
        <v>4</v>
      </c>
      <c r="N170" s="52" t="s">
        <v>5</v>
      </c>
      <c r="O170" s="7" t="s">
        <v>6</v>
      </c>
      <c r="P170" s="6" t="s">
        <v>7</v>
      </c>
      <c r="Q170" s="6" t="s">
        <v>8</v>
      </c>
      <c r="R170" s="7" t="s">
        <v>9</v>
      </c>
      <c r="S170" s="7"/>
      <c r="T170" s="7"/>
      <c r="U170" s="7"/>
      <c r="V170" s="7"/>
      <c r="W170" s="7"/>
      <c r="X170" s="7"/>
      <c r="Y170" s="7"/>
      <c r="Z170" s="7"/>
    </row>
    <row r="171" spans="1:26" ht="12.75" customHeight="1">
      <c r="A171" s="53" t="s">
        <v>10</v>
      </c>
      <c r="B171" s="54">
        <v>1</v>
      </c>
      <c r="C171" s="54">
        <v>2</v>
      </c>
      <c r="D171" s="54">
        <v>3</v>
      </c>
      <c r="E171" s="54">
        <v>4</v>
      </c>
      <c r="F171" s="54">
        <v>5</v>
      </c>
      <c r="G171" s="54">
        <v>6</v>
      </c>
      <c r="H171" s="54">
        <v>7</v>
      </c>
      <c r="I171" s="54">
        <v>8</v>
      </c>
      <c r="J171" s="54">
        <v>9</v>
      </c>
      <c r="K171" s="55" t="s">
        <v>11</v>
      </c>
      <c r="L171" s="3"/>
      <c r="M171" s="3"/>
      <c r="O171" s="3"/>
      <c r="P171" s="15"/>
      <c r="Q171" s="15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>
      <c r="A172" s="29" t="s">
        <v>23</v>
      </c>
      <c r="B172" s="26">
        <v>79</v>
      </c>
      <c r="K172" s="31"/>
      <c r="L172" s="3"/>
      <c r="M172" s="3"/>
      <c r="O172" s="3"/>
      <c r="P172" s="18">
        <f>B172</f>
        <v>79</v>
      </c>
      <c r="Q172" s="15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>
      <c r="A173" s="29" t="s">
        <v>48</v>
      </c>
      <c r="C173" s="26">
        <v>67</v>
      </c>
      <c r="K173" s="31"/>
      <c r="L173" s="3"/>
      <c r="M173" s="3"/>
      <c r="N173" s="3"/>
      <c r="O173" s="3">
        <f>C173/B172</f>
        <v>0.84810126582278478</v>
      </c>
      <c r="P173" s="22">
        <v>67</v>
      </c>
      <c r="Q173" s="23">
        <f t="shared" ref="Q173:Q180" si="57">P173/P172</f>
        <v>0.84810126582278478</v>
      </c>
      <c r="R173" s="3">
        <f t="shared" ref="R173:R180" si="58">100%-Q173</f>
        <v>0.15189873417721522</v>
      </c>
      <c r="S173" s="3"/>
      <c r="T173" s="3"/>
      <c r="U173" s="3"/>
      <c r="V173" s="3"/>
      <c r="W173" s="3"/>
      <c r="X173" s="3"/>
      <c r="Y173" s="3"/>
      <c r="Z173" s="3"/>
    </row>
    <row r="174" spans="1:26" ht="12.75" customHeight="1">
      <c r="A174" s="29" t="s">
        <v>49</v>
      </c>
      <c r="D174" s="26">
        <v>65</v>
      </c>
      <c r="K174" s="31"/>
      <c r="L174" s="3"/>
      <c r="M174" s="3"/>
      <c r="O174" s="3">
        <f>D174/C173</f>
        <v>0.97014925373134331</v>
      </c>
      <c r="P174" s="22">
        <v>66</v>
      </c>
      <c r="Q174" s="23">
        <f t="shared" si="57"/>
        <v>0.9850746268656716</v>
      </c>
      <c r="R174" s="3">
        <f t="shared" si="58"/>
        <v>1.4925373134328401E-2</v>
      </c>
    </row>
    <row r="175" spans="1:26" ht="12.75" customHeight="1">
      <c r="A175" s="29" t="s">
        <v>50</v>
      </c>
      <c r="E175" s="26">
        <v>62</v>
      </c>
      <c r="K175" s="31"/>
      <c r="L175" s="3"/>
      <c r="M175" s="3"/>
      <c r="O175" s="3">
        <f>E175/D174</f>
        <v>0.9538461538461539</v>
      </c>
      <c r="P175" s="22">
        <v>62</v>
      </c>
      <c r="Q175" s="23">
        <f t="shared" si="57"/>
        <v>0.93939393939393945</v>
      </c>
      <c r="R175" s="3">
        <f t="shared" si="58"/>
        <v>6.0606060606060552E-2</v>
      </c>
    </row>
    <row r="176" spans="1:26" ht="12.75" customHeight="1">
      <c r="A176" s="29" t="s">
        <v>51</v>
      </c>
      <c r="F176" s="26">
        <v>58</v>
      </c>
      <c r="K176" s="31"/>
      <c r="L176" s="3"/>
      <c r="M176" s="3"/>
      <c r="O176" s="3">
        <f>F176/E175</f>
        <v>0.93548387096774188</v>
      </c>
      <c r="P176" s="22">
        <v>61</v>
      </c>
      <c r="Q176" s="23">
        <f t="shared" si="57"/>
        <v>0.9838709677419355</v>
      </c>
      <c r="R176" s="3">
        <f t="shared" si="58"/>
        <v>1.6129032258064502E-2</v>
      </c>
    </row>
    <row r="177" spans="1:26" ht="12.75" customHeight="1">
      <c r="A177" s="29" t="s">
        <v>52</v>
      </c>
      <c r="G177" s="26">
        <v>57</v>
      </c>
      <c r="K177" s="31"/>
      <c r="L177" s="3"/>
      <c r="M177" s="3"/>
      <c r="O177" s="3">
        <f>G177/F176</f>
        <v>0.98275862068965514</v>
      </c>
      <c r="P177" s="22">
        <v>59</v>
      </c>
      <c r="Q177" s="23">
        <f t="shared" si="57"/>
        <v>0.96721311475409832</v>
      </c>
      <c r="R177" s="3">
        <f t="shared" si="58"/>
        <v>3.2786885245901676E-2</v>
      </c>
    </row>
    <row r="178" spans="1:26" ht="12.75" customHeight="1">
      <c r="A178" s="29" t="s">
        <v>53</v>
      </c>
      <c r="H178" s="26">
        <v>48</v>
      </c>
      <c r="K178" s="31"/>
      <c r="L178" s="3"/>
      <c r="M178" s="3"/>
      <c r="O178" s="3">
        <f>H178/G177</f>
        <v>0.84210526315789469</v>
      </c>
      <c r="P178" s="22">
        <v>58</v>
      </c>
      <c r="Q178" s="23">
        <f t="shared" si="57"/>
        <v>0.98305084745762716</v>
      </c>
      <c r="R178" s="3">
        <f t="shared" si="58"/>
        <v>1.6949152542372836E-2</v>
      </c>
    </row>
    <row r="179" spans="1:26" ht="12.75" customHeight="1">
      <c r="A179" s="29" t="s">
        <v>54</v>
      </c>
      <c r="I179" s="26">
        <v>47</v>
      </c>
      <c r="K179" s="31">
        <v>2</v>
      </c>
      <c r="L179" s="3"/>
      <c r="M179" s="3"/>
      <c r="O179" s="3">
        <f>I179/H178</f>
        <v>0.97916666666666663</v>
      </c>
      <c r="P179" s="22">
        <v>59</v>
      </c>
      <c r="Q179" s="23">
        <f t="shared" si="57"/>
        <v>1.0172413793103448</v>
      </c>
      <c r="R179" s="3">
        <f t="shared" si="58"/>
        <v>-1.7241379310344751E-2</v>
      </c>
    </row>
    <row r="180" spans="1:26" ht="12.75" customHeight="1">
      <c r="A180" s="29" t="s">
        <v>55</v>
      </c>
      <c r="J180" s="26">
        <v>42</v>
      </c>
      <c r="K180" s="31">
        <v>38</v>
      </c>
      <c r="L180" s="26">
        <f>SUM(K179:K180)</f>
        <v>40</v>
      </c>
      <c r="M180" s="3"/>
      <c r="O180" s="3">
        <f>J180/I179</f>
        <v>0.8936170212765957</v>
      </c>
      <c r="P180" s="22">
        <v>56</v>
      </c>
      <c r="Q180" s="23">
        <f t="shared" si="57"/>
        <v>0.94915254237288138</v>
      </c>
      <c r="R180" s="3">
        <f t="shared" si="58"/>
        <v>5.084745762711862E-2</v>
      </c>
    </row>
    <row r="181" spans="1:26" ht="12.75" customHeight="1">
      <c r="A181" s="29" t="s">
        <v>56</v>
      </c>
      <c r="J181" s="26">
        <v>14</v>
      </c>
      <c r="K181" s="31">
        <v>14</v>
      </c>
      <c r="M181" s="3"/>
      <c r="O181" s="3"/>
      <c r="P181" s="22">
        <v>16</v>
      </c>
      <c r="Q181" s="23"/>
      <c r="R181" s="3"/>
    </row>
    <row r="182" spans="1:26" ht="12.75" customHeight="1">
      <c r="A182" s="29" t="s">
        <v>57</v>
      </c>
      <c r="J182" s="26">
        <v>1</v>
      </c>
      <c r="K182" s="31"/>
      <c r="M182" s="3"/>
      <c r="O182" s="3"/>
      <c r="P182" s="22">
        <v>1</v>
      </c>
      <c r="Q182" s="23"/>
      <c r="R182" s="3"/>
    </row>
    <row r="183" spans="1:26" ht="12.75" customHeight="1">
      <c r="K183" s="26">
        <f>SUM(K179:K181)</f>
        <v>54</v>
      </c>
      <c r="L183" s="3">
        <f>L180/B172</f>
        <v>0.50632911392405067</v>
      </c>
      <c r="M183" s="3">
        <f>K183/B172</f>
        <v>0.68354430379746833</v>
      </c>
      <c r="N183" s="3">
        <f>M183-L183</f>
        <v>0.17721518987341767</v>
      </c>
      <c r="O183" s="3"/>
    </row>
    <row r="184" spans="1:26" ht="12.75" customHeight="1">
      <c r="A184" s="40" t="s">
        <v>77</v>
      </c>
      <c r="L184" s="3"/>
      <c r="M184" s="3"/>
      <c r="O184" s="3"/>
    </row>
    <row r="185" spans="1:26" ht="25.5" customHeight="1">
      <c r="B185" s="302" t="s">
        <v>2</v>
      </c>
      <c r="C185" s="303"/>
      <c r="D185" s="303"/>
      <c r="E185" s="303"/>
      <c r="F185" s="303"/>
      <c r="G185" s="303"/>
      <c r="H185" s="303"/>
      <c r="I185" s="303"/>
      <c r="J185" s="303"/>
      <c r="L185" s="7" t="s">
        <v>3</v>
      </c>
      <c r="M185" s="7" t="s">
        <v>4</v>
      </c>
      <c r="N185" s="52" t="s">
        <v>5</v>
      </c>
      <c r="O185" s="7" t="s">
        <v>6</v>
      </c>
      <c r="P185" s="6" t="s">
        <v>7</v>
      </c>
      <c r="Q185" s="6" t="s">
        <v>8</v>
      </c>
      <c r="R185" s="7" t="s">
        <v>9</v>
      </c>
      <c r="S185" s="7"/>
      <c r="T185" s="7"/>
      <c r="U185" s="7"/>
      <c r="V185" s="7"/>
      <c r="W185" s="7"/>
      <c r="X185" s="7"/>
      <c r="Y185" s="7"/>
      <c r="Z185" s="7"/>
    </row>
    <row r="186" spans="1:26" ht="12.75" customHeight="1">
      <c r="A186" s="53" t="s">
        <v>10</v>
      </c>
      <c r="B186" s="54">
        <v>1</v>
      </c>
      <c r="C186" s="54">
        <v>2</v>
      </c>
      <c r="D186" s="54">
        <v>3</v>
      </c>
      <c r="E186" s="54">
        <v>4</v>
      </c>
      <c r="F186" s="54">
        <v>5</v>
      </c>
      <c r="G186" s="54">
        <v>6</v>
      </c>
      <c r="H186" s="54">
        <v>7</v>
      </c>
      <c r="I186" s="54">
        <v>8</v>
      </c>
      <c r="J186" s="54">
        <v>9</v>
      </c>
      <c r="K186" s="55" t="s">
        <v>11</v>
      </c>
      <c r="L186" s="3"/>
      <c r="M186" s="3"/>
      <c r="O186" s="3"/>
      <c r="P186" s="15"/>
      <c r="Q186" s="15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>
      <c r="A187" s="29" t="s">
        <v>48</v>
      </c>
      <c r="B187" s="26">
        <v>74</v>
      </c>
      <c r="K187" s="31"/>
      <c r="L187" s="3"/>
      <c r="M187" s="3"/>
      <c r="O187" s="3"/>
      <c r="P187" s="18">
        <f>B187</f>
        <v>74</v>
      </c>
      <c r="Q187" s="15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>
      <c r="A188" s="29" t="s">
        <v>49</v>
      </c>
      <c r="C188" s="26">
        <v>59</v>
      </c>
      <c r="K188" s="31"/>
      <c r="L188" s="3"/>
      <c r="M188" s="3"/>
      <c r="N188" s="3"/>
      <c r="O188" s="3">
        <f>C188/B187</f>
        <v>0.79729729729729726</v>
      </c>
      <c r="P188" s="22">
        <v>59</v>
      </c>
      <c r="Q188" s="23">
        <f t="shared" ref="Q188:Q195" si="59">P188/P187</f>
        <v>0.79729729729729726</v>
      </c>
      <c r="R188" s="3">
        <f t="shared" ref="R188:R195" si="60">100%-Q188</f>
        <v>0.20270270270270274</v>
      </c>
      <c r="S188" s="3"/>
      <c r="T188" s="3"/>
      <c r="U188" s="3"/>
      <c r="V188" s="3"/>
      <c r="W188" s="3"/>
      <c r="X188" s="3"/>
      <c r="Y188" s="3"/>
      <c r="Z188" s="3"/>
    </row>
    <row r="189" spans="1:26" ht="12.75" customHeight="1">
      <c r="A189" s="29" t="s">
        <v>50</v>
      </c>
      <c r="D189" s="26">
        <v>54</v>
      </c>
      <c r="K189" s="31"/>
      <c r="L189" s="3"/>
      <c r="M189" s="3"/>
      <c r="O189" s="3">
        <f>D189/C188</f>
        <v>0.9152542372881356</v>
      </c>
      <c r="P189" s="22">
        <v>57</v>
      </c>
      <c r="Q189" s="23">
        <f t="shared" si="59"/>
        <v>0.96610169491525422</v>
      </c>
      <c r="R189" s="3">
        <f t="shared" si="60"/>
        <v>3.3898305084745783E-2</v>
      </c>
    </row>
    <row r="190" spans="1:26" ht="12.75" customHeight="1">
      <c r="A190" s="29" t="s">
        <v>51</v>
      </c>
      <c r="E190" s="26">
        <v>50</v>
      </c>
      <c r="K190" s="31"/>
      <c r="L190" s="3"/>
      <c r="M190" s="3"/>
      <c r="O190" s="3">
        <f>E190/D189</f>
        <v>0.92592592592592593</v>
      </c>
      <c r="P190" s="22">
        <v>54</v>
      </c>
      <c r="Q190" s="23">
        <f t="shared" si="59"/>
        <v>0.94736842105263153</v>
      </c>
      <c r="R190" s="3">
        <f t="shared" si="60"/>
        <v>5.2631578947368474E-2</v>
      </c>
    </row>
    <row r="191" spans="1:26" ht="12.75" customHeight="1">
      <c r="A191" s="29" t="s">
        <v>52</v>
      </c>
      <c r="F191" s="26">
        <v>41</v>
      </c>
      <c r="K191" s="31"/>
      <c r="L191" s="3"/>
      <c r="M191" s="3"/>
      <c r="O191" s="3">
        <f>F191/E190</f>
        <v>0.82</v>
      </c>
      <c r="P191" s="22">
        <v>53</v>
      </c>
      <c r="Q191" s="23">
        <f t="shared" si="59"/>
        <v>0.98148148148148151</v>
      </c>
      <c r="R191" s="3">
        <f t="shared" si="60"/>
        <v>1.851851851851849E-2</v>
      </c>
    </row>
    <row r="192" spans="1:26" ht="12.75" customHeight="1">
      <c r="A192" s="29" t="s">
        <v>53</v>
      </c>
      <c r="G192" s="26">
        <v>37</v>
      </c>
      <c r="K192" s="31"/>
      <c r="L192" s="3"/>
      <c r="M192" s="3"/>
      <c r="O192" s="3">
        <f>G192/F191</f>
        <v>0.90243902439024393</v>
      </c>
      <c r="P192" s="22">
        <v>41</v>
      </c>
      <c r="Q192" s="23">
        <f t="shared" si="59"/>
        <v>0.77358490566037741</v>
      </c>
      <c r="R192" s="3">
        <f t="shared" si="60"/>
        <v>0.22641509433962259</v>
      </c>
    </row>
    <row r="193" spans="1:18" ht="12.75" customHeight="1">
      <c r="A193" s="29" t="s">
        <v>54</v>
      </c>
      <c r="H193" s="26">
        <v>27</v>
      </c>
      <c r="K193" s="31"/>
      <c r="L193" s="3"/>
      <c r="M193" s="3"/>
      <c r="O193" s="3">
        <f>H193/G192</f>
        <v>0.72972972972972971</v>
      </c>
      <c r="P193" s="22">
        <v>48</v>
      </c>
      <c r="Q193" s="23">
        <f t="shared" si="59"/>
        <v>1.1707317073170731</v>
      </c>
      <c r="R193" s="3">
        <f t="shared" si="60"/>
        <v>-0.1707317073170731</v>
      </c>
    </row>
    <row r="194" spans="1:18" ht="12.75" customHeight="1">
      <c r="A194" s="29" t="s">
        <v>55</v>
      </c>
      <c r="I194" s="26">
        <v>27</v>
      </c>
      <c r="K194" s="31"/>
      <c r="L194" s="3"/>
      <c r="M194" s="3"/>
      <c r="O194" s="3">
        <f>I194/H193</f>
        <v>1</v>
      </c>
      <c r="P194" s="22">
        <v>44</v>
      </c>
      <c r="Q194" s="23">
        <f t="shared" si="59"/>
        <v>0.91666666666666663</v>
      </c>
      <c r="R194" s="3">
        <f t="shared" si="60"/>
        <v>8.333333333333337E-2</v>
      </c>
    </row>
    <row r="195" spans="1:18" ht="12.75" customHeight="1">
      <c r="A195" s="29" t="s">
        <v>56</v>
      </c>
      <c r="J195" s="26">
        <v>27</v>
      </c>
      <c r="K195" s="31">
        <v>23</v>
      </c>
      <c r="L195" s="3"/>
      <c r="M195" s="3"/>
      <c r="O195" s="3">
        <f>J195/I194</f>
        <v>1</v>
      </c>
      <c r="P195" s="22">
        <v>43</v>
      </c>
      <c r="Q195" s="23">
        <f t="shared" si="59"/>
        <v>0.97727272727272729</v>
      </c>
      <c r="R195" s="3">
        <f t="shared" si="60"/>
        <v>2.2727272727272707E-2</v>
      </c>
    </row>
    <row r="196" spans="1:18" ht="12.75" customHeight="1">
      <c r="A196" s="29" t="s">
        <v>57</v>
      </c>
      <c r="J196" s="26">
        <v>12</v>
      </c>
      <c r="K196" s="31">
        <v>9</v>
      </c>
      <c r="L196" s="3"/>
      <c r="M196" s="3"/>
      <c r="O196" s="3"/>
      <c r="P196" s="22">
        <v>20</v>
      </c>
      <c r="Q196" s="23"/>
      <c r="R196" s="3"/>
    </row>
    <row r="197" spans="1:18" ht="12.75" customHeight="1">
      <c r="A197" s="29" t="s">
        <v>69</v>
      </c>
      <c r="J197" s="26">
        <v>5</v>
      </c>
      <c r="K197" s="31">
        <v>5</v>
      </c>
      <c r="L197" s="3"/>
      <c r="M197" s="3"/>
      <c r="O197" s="3"/>
      <c r="P197" s="22">
        <v>6</v>
      </c>
      <c r="Q197" s="23"/>
      <c r="R197" s="3"/>
    </row>
    <row r="198" spans="1:18" ht="12.75" customHeight="1">
      <c r="A198" s="29" t="s">
        <v>70</v>
      </c>
      <c r="J198" s="26">
        <v>1</v>
      </c>
      <c r="K198" s="31"/>
      <c r="L198" s="3"/>
      <c r="M198" s="3"/>
      <c r="O198" s="3"/>
      <c r="P198" s="22">
        <v>1</v>
      </c>
      <c r="Q198" s="23"/>
      <c r="R198" s="3"/>
    </row>
    <row r="199" spans="1:18" ht="12.75" customHeight="1">
      <c r="A199" s="29" t="s">
        <v>73</v>
      </c>
      <c r="K199" s="31"/>
      <c r="L199" s="3"/>
      <c r="M199" s="3"/>
      <c r="O199" s="3"/>
      <c r="P199" s="22"/>
      <c r="Q199" s="23"/>
      <c r="R199" s="3"/>
    </row>
    <row r="200" spans="1:18" ht="12.75" customHeight="1">
      <c r="K200" s="26">
        <f>SUM(K195:K197)</f>
        <v>37</v>
      </c>
      <c r="L200" s="3">
        <f>K195/B187</f>
        <v>0.3108108108108108</v>
      </c>
      <c r="M200" s="3">
        <f>K200/B187</f>
        <v>0.5</v>
      </c>
      <c r="N200" s="3">
        <f>M200/L200</f>
        <v>1.6086956521739131</v>
      </c>
      <c r="O200" s="3"/>
    </row>
    <row r="201" spans="1:18" ht="12.75" customHeight="1">
      <c r="A201" s="40" t="s">
        <v>78</v>
      </c>
      <c r="L201" s="3"/>
      <c r="M201" s="3"/>
      <c r="O201" s="3"/>
    </row>
    <row r="202" spans="1:18" ht="25.5" customHeight="1">
      <c r="B202" s="302" t="s">
        <v>2</v>
      </c>
      <c r="C202" s="303"/>
      <c r="D202" s="303"/>
      <c r="E202" s="303"/>
      <c r="F202" s="303"/>
      <c r="G202" s="303"/>
      <c r="H202" s="303"/>
      <c r="I202" s="303"/>
      <c r="J202" s="303"/>
      <c r="L202" s="7" t="s">
        <v>3</v>
      </c>
      <c r="M202" s="7" t="s">
        <v>4</v>
      </c>
      <c r="N202" s="52" t="s">
        <v>5</v>
      </c>
      <c r="O202" s="7" t="s">
        <v>6</v>
      </c>
      <c r="P202" s="6" t="s">
        <v>7</v>
      </c>
      <c r="Q202" s="6" t="s">
        <v>8</v>
      </c>
      <c r="R202" s="7" t="s">
        <v>9</v>
      </c>
    </row>
    <row r="203" spans="1:18" ht="12.75" customHeight="1">
      <c r="A203" s="53" t="s">
        <v>10</v>
      </c>
      <c r="B203" s="54">
        <v>1</v>
      </c>
      <c r="C203" s="54">
        <v>2</v>
      </c>
      <c r="D203" s="54">
        <v>3</v>
      </c>
      <c r="E203" s="54">
        <v>4</v>
      </c>
      <c r="F203" s="54">
        <v>5</v>
      </c>
      <c r="G203" s="54">
        <v>6</v>
      </c>
      <c r="H203" s="54">
        <v>7</v>
      </c>
      <c r="I203" s="54">
        <v>8</v>
      </c>
      <c r="J203" s="54">
        <v>9</v>
      </c>
      <c r="K203" s="55" t="s">
        <v>11</v>
      </c>
      <c r="L203" s="3"/>
      <c r="M203" s="3"/>
      <c r="O203" s="3"/>
      <c r="P203" s="15"/>
      <c r="Q203" s="15"/>
      <c r="R203" s="3"/>
    </row>
    <row r="204" spans="1:18" ht="12.75" customHeight="1">
      <c r="A204" s="29" t="s">
        <v>49</v>
      </c>
      <c r="B204" s="26">
        <v>78</v>
      </c>
      <c r="K204" s="31"/>
      <c r="L204" s="3"/>
      <c r="M204" s="3"/>
      <c r="O204" s="3"/>
      <c r="P204" s="18">
        <f>B204</f>
        <v>78</v>
      </c>
      <c r="Q204" s="15"/>
      <c r="R204" s="3"/>
    </row>
    <row r="205" spans="1:18" ht="12.75" customHeight="1">
      <c r="A205" s="29" t="s">
        <v>50</v>
      </c>
      <c r="C205" s="26">
        <v>70</v>
      </c>
      <c r="K205" s="31"/>
      <c r="L205" s="3"/>
      <c r="M205" s="3"/>
      <c r="N205" s="3"/>
      <c r="O205" s="3">
        <f>C205/B204</f>
        <v>0.89743589743589747</v>
      </c>
      <c r="P205" s="22">
        <v>71</v>
      </c>
      <c r="Q205" s="23">
        <f t="shared" ref="Q205:Q212" si="61">P205/P204</f>
        <v>0.91025641025641024</v>
      </c>
      <c r="R205" s="3">
        <f t="shared" ref="R205:R212" si="62">100%-Q205</f>
        <v>8.9743589743589758E-2</v>
      </c>
    </row>
    <row r="206" spans="1:18" ht="12.75" customHeight="1">
      <c r="A206" s="29" t="s">
        <v>51</v>
      </c>
      <c r="D206" s="26">
        <v>64</v>
      </c>
      <c r="K206" s="31"/>
      <c r="L206" s="3"/>
      <c r="M206" s="3"/>
      <c r="O206" s="3">
        <f>D206/C205</f>
        <v>0.91428571428571426</v>
      </c>
      <c r="P206" s="22">
        <v>72</v>
      </c>
      <c r="Q206" s="23">
        <f t="shared" si="61"/>
        <v>1.0140845070422535</v>
      </c>
      <c r="R206" s="3">
        <f t="shared" si="62"/>
        <v>-1.4084507042253502E-2</v>
      </c>
    </row>
    <row r="207" spans="1:18" ht="12.75" customHeight="1">
      <c r="A207" s="29" t="s">
        <v>52</v>
      </c>
      <c r="E207" s="26">
        <v>49</v>
      </c>
      <c r="K207" s="31"/>
      <c r="L207" s="3"/>
      <c r="M207" s="3"/>
      <c r="O207" s="3">
        <f>E207/D206</f>
        <v>0.765625</v>
      </c>
      <c r="P207" s="22">
        <v>63</v>
      </c>
      <c r="Q207" s="23">
        <f t="shared" si="61"/>
        <v>0.875</v>
      </c>
      <c r="R207" s="3">
        <f t="shared" si="62"/>
        <v>0.125</v>
      </c>
    </row>
    <row r="208" spans="1:18" ht="12.75" customHeight="1">
      <c r="A208" s="29" t="s">
        <v>53</v>
      </c>
      <c r="F208" s="26">
        <v>45</v>
      </c>
      <c r="K208" s="31"/>
      <c r="L208" s="3"/>
      <c r="M208" s="3"/>
      <c r="O208" s="3">
        <f>F208/E207</f>
        <v>0.91836734693877553</v>
      </c>
      <c r="P208" s="22">
        <v>61</v>
      </c>
      <c r="Q208" s="23">
        <f t="shared" si="61"/>
        <v>0.96825396825396826</v>
      </c>
      <c r="R208" s="3">
        <f t="shared" si="62"/>
        <v>3.1746031746031744E-2</v>
      </c>
    </row>
    <row r="209" spans="1:18" ht="12.75" customHeight="1">
      <c r="A209" s="29" t="s">
        <v>54</v>
      </c>
      <c r="G209" s="26">
        <v>43</v>
      </c>
      <c r="K209" s="31"/>
      <c r="L209" s="3"/>
      <c r="M209" s="3"/>
      <c r="O209" s="3">
        <f>G209/F208</f>
        <v>0.9555555555555556</v>
      </c>
      <c r="P209" s="22">
        <v>61</v>
      </c>
      <c r="Q209" s="23">
        <f t="shared" si="61"/>
        <v>1</v>
      </c>
      <c r="R209" s="3">
        <f t="shared" si="62"/>
        <v>0</v>
      </c>
    </row>
    <row r="210" spans="1:18" ht="12.75" customHeight="1">
      <c r="A210" s="29" t="s">
        <v>55</v>
      </c>
      <c r="H210" s="26">
        <v>38</v>
      </c>
      <c r="K210" s="31"/>
      <c r="L210" s="3"/>
      <c r="M210" s="3"/>
      <c r="O210" s="3">
        <f>H210/G209</f>
        <v>0.88372093023255816</v>
      </c>
      <c r="P210" s="22">
        <v>58</v>
      </c>
      <c r="Q210" s="23">
        <f t="shared" si="61"/>
        <v>0.95081967213114749</v>
      </c>
      <c r="R210" s="3">
        <f t="shared" si="62"/>
        <v>4.9180327868852514E-2</v>
      </c>
    </row>
    <row r="211" spans="1:18" ht="12.75" customHeight="1">
      <c r="A211" s="29" t="s">
        <v>56</v>
      </c>
      <c r="I211" s="26">
        <v>37</v>
      </c>
      <c r="K211" s="31"/>
      <c r="L211" s="3"/>
      <c r="M211" s="3"/>
      <c r="O211" s="3">
        <f>I211/H210</f>
        <v>0.97368421052631582</v>
      </c>
      <c r="P211" s="22">
        <v>59</v>
      </c>
      <c r="Q211" s="23">
        <f t="shared" si="61"/>
        <v>1.0172413793103448</v>
      </c>
      <c r="R211" s="3">
        <f t="shared" si="62"/>
        <v>-1.7241379310344751E-2</v>
      </c>
    </row>
    <row r="212" spans="1:18" ht="12.75" customHeight="1">
      <c r="A212" s="29" t="s">
        <v>57</v>
      </c>
      <c r="J212" s="26">
        <v>37</v>
      </c>
      <c r="K212" s="31">
        <v>34</v>
      </c>
      <c r="L212" s="3"/>
      <c r="M212" s="3"/>
      <c r="O212" s="3">
        <f>J212/I211</f>
        <v>1</v>
      </c>
      <c r="P212" s="22">
        <v>60</v>
      </c>
      <c r="Q212" s="23">
        <f t="shared" si="61"/>
        <v>1.0169491525423728</v>
      </c>
      <c r="R212" s="3">
        <f t="shared" si="62"/>
        <v>-1.6949152542372836E-2</v>
      </c>
    </row>
    <row r="213" spans="1:18" ht="12.75" customHeight="1">
      <c r="A213" s="29" t="s">
        <v>69</v>
      </c>
      <c r="J213" s="26">
        <v>16</v>
      </c>
      <c r="K213" s="31">
        <v>12</v>
      </c>
      <c r="L213" s="3"/>
      <c r="M213" s="3"/>
      <c r="O213" s="3"/>
      <c r="P213" s="22">
        <v>25</v>
      </c>
      <c r="Q213" s="23"/>
      <c r="R213" s="3"/>
    </row>
    <row r="214" spans="1:18" ht="12.75" customHeight="1">
      <c r="A214" s="29" t="s">
        <v>70</v>
      </c>
      <c r="J214" s="26">
        <v>11</v>
      </c>
      <c r="K214" s="31">
        <v>2</v>
      </c>
      <c r="L214" s="3"/>
      <c r="M214" s="3"/>
      <c r="O214" s="3"/>
      <c r="P214" s="22">
        <v>13</v>
      </c>
      <c r="Q214" s="23"/>
      <c r="R214" s="3"/>
    </row>
    <row r="215" spans="1:18" ht="12.75" customHeight="1">
      <c r="A215" s="29" t="s">
        <v>73</v>
      </c>
      <c r="J215" s="26">
        <v>10</v>
      </c>
      <c r="K215" s="31">
        <v>4</v>
      </c>
      <c r="L215" s="3"/>
      <c r="M215" s="3"/>
      <c r="O215" s="3"/>
      <c r="P215" s="22">
        <v>11</v>
      </c>
      <c r="Q215" s="23"/>
      <c r="R215" s="3"/>
    </row>
    <row r="216" spans="1:18" ht="12.75" customHeight="1">
      <c r="A216" s="29" t="s">
        <v>76</v>
      </c>
      <c r="J216" s="26">
        <v>3</v>
      </c>
      <c r="K216" s="31">
        <v>2</v>
      </c>
      <c r="L216" s="3"/>
      <c r="M216" s="3"/>
      <c r="O216" s="3"/>
      <c r="P216" s="22">
        <v>4</v>
      </c>
      <c r="Q216" s="23"/>
      <c r="R216" s="3"/>
    </row>
    <row r="217" spans="1:18" ht="12.75" customHeight="1">
      <c r="A217" s="29" t="s">
        <v>80</v>
      </c>
      <c r="J217" s="26">
        <v>1</v>
      </c>
      <c r="K217" s="31">
        <v>1</v>
      </c>
      <c r="L217" s="3"/>
      <c r="M217" s="3"/>
      <c r="O217" s="3"/>
      <c r="P217" s="22">
        <v>1</v>
      </c>
      <c r="Q217" s="23"/>
      <c r="R217" s="3"/>
    </row>
    <row r="218" spans="1:18" ht="12.75" customHeight="1">
      <c r="K218" s="26">
        <f>SUM(K212:K217)</f>
        <v>55</v>
      </c>
      <c r="L218" s="3">
        <f>K212/B204</f>
        <v>0.4358974358974359</v>
      </c>
      <c r="M218" s="3">
        <f>K212/B204</f>
        <v>0.4358974358974359</v>
      </c>
      <c r="N218" s="3">
        <f>M218-L218</f>
        <v>0</v>
      </c>
      <c r="O218" s="3"/>
    </row>
    <row r="219" spans="1:18" ht="12.75" customHeight="1">
      <c r="A219" s="40" t="s">
        <v>79</v>
      </c>
      <c r="L219" s="3"/>
      <c r="M219" s="3"/>
      <c r="O219" s="3"/>
    </row>
    <row r="220" spans="1:18" ht="25.5" customHeight="1">
      <c r="B220" s="302" t="s">
        <v>2</v>
      </c>
      <c r="C220" s="303"/>
      <c r="D220" s="303"/>
      <c r="E220" s="303"/>
      <c r="F220" s="303"/>
      <c r="G220" s="303"/>
      <c r="H220" s="303"/>
      <c r="I220" s="303"/>
      <c r="J220" s="303"/>
      <c r="L220" s="7" t="s">
        <v>3</v>
      </c>
      <c r="M220" s="7" t="s">
        <v>4</v>
      </c>
      <c r="N220" s="52" t="s">
        <v>5</v>
      </c>
      <c r="O220" s="7" t="s">
        <v>6</v>
      </c>
      <c r="P220" s="6" t="s">
        <v>7</v>
      </c>
      <c r="Q220" s="6" t="s">
        <v>8</v>
      </c>
      <c r="R220" s="7" t="s">
        <v>9</v>
      </c>
    </row>
    <row r="221" spans="1:18" ht="12.75" customHeight="1">
      <c r="A221" s="53" t="s">
        <v>10</v>
      </c>
      <c r="B221" s="54">
        <v>1</v>
      </c>
      <c r="C221" s="54">
        <v>2</v>
      </c>
      <c r="D221" s="54">
        <v>3</v>
      </c>
      <c r="E221" s="54">
        <v>4</v>
      </c>
      <c r="F221" s="54">
        <v>5</v>
      </c>
      <c r="G221" s="54">
        <v>6</v>
      </c>
      <c r="H221" s="54">
        <v>7</v>
      </c>
      <c r="I221" s="54">
        <v>8</v>
      </c>
      <c r="J221" s="54">
        <v>9</v>
      </c>
      <c r="K221" s="55" t="s">
        <v>11</v>
      </c>
      <c r="L221" s="3"/>
      <c r="M221" s="3"/>
      <c r="O221" s="3"/>
      <c r="P221" s="15"/>
      <c r="Q221" s="15"/>
      <c r="R221" s="3"/>
    </row>
    <row r="222" spans="1:18" ht="12.75" customHeight="1">
      <c r="A222" s="29" t="s">
        <v>50</v>
      </c>
      <c r="B222" s="26">
        <v>73</v>
      </c>
      <c r="K222" s="31"/>
      <c r="L222" s="3"/>
      <c r="M222" s="3"/>
      <c r="O222" s="3"/>
      <c r="P222" s="18">
        <f>B222</f>
        <v>73</v>
      </c>
      <c r="Q222" s="15"/>
      <c r="R222" s="3"/>
    </row>
    <row r="223" spans="1:18" ht="12.75" customHeight="1">
      <c r="A223" s="29" t="s">
        <v>51</v>
      </c>
      <c r="C223" s="26">
        <v>52</v>
      </c>
      <c r="K223" s="31"/>
      <c r="L223" s="3"/>
      <c r="M223" s="3"/>
      <c r="N223" s="3"/>
      <c r="O223" s="3">
        <f>C223/B222</f>
        <v>0.71232876712328763</v>
      </c>
      <c r="P223" s="22">
        <v>53</v>
      </c>
      <c r="Q223" s="23">
        <f t="shared" ref="Q223:Q230" si="63">P223/P222</f>
        <v>0.72602739726027399</v>
      </c>
      <c r="R223" s="3">
        <f t="shared" ref="R223:R230" si="64">100%-Q223</f>
        <v>0.27397260273972601</v>
      </c>
    </row>
    <row r="224" spans="1:18" ht="12.75" customHeight="1">
      <c r="A224" s="29" t="s">
        <v>52</v>
      </c>
      <c r="D224" s="26">
        <v>51</v>
      </c>
      <c r="K224" s="31"/>
      <c r="L224" s="3"/>
      <c r="M224" s="3"/>
      <c r="O224" s="3">
        <f>D224/C223</f>
        <v>0.98076923076923073</v>
      </c>
      <c r="P224" s="22">
        <v>52</v>
      </c>
      <c r="Q224" s="23">
        <f t="shared" si="63"/>
        <v>0.98113207547169812</v>
      </c>
      <c r="R224" s="3">
        <f t="shared" si="64"/>
        <v>1.8867924528301883E-2</v>
      </c>
    </row>
    <row r="225" spans="1:18" ht="12.75" customHeight="1">
      <c r="A225" s="29" t="s">
        <v>53</v>
      </c>
      <c r="E225" s="26">
        <v>41</v>
      </c>
      <c r="K225" s="31"/>
      <c r="L225" s="3"/>
      <c r="M225" s="3"/>
      <c r="O225" s="3">
        <f>E225/D224</f>
        <v>0.80392156862745101</v>
      </c>
      <c r="P225" s="22">
        <v>50</v>
      </c>
      <c r="Q225" s="23">
        <f t="shared" si="63"/>
        <v>0.96153846153846156</v>
      </c>
      <c r="R225" s="3">
        <f t="shared" si="64"/>
        <v>3.8461538461538436E-2</v>
      </c>
    </row>
    <row r="226" spans="1:18" ht="12.75" customHeight="1">
      <c r="A226" s="29" t="s">
        <v>54</v>
      </c>
      <c r="F226" s="26">
        <v>40</v>
      </c>
      <c r="K226" s="31"/>
      <c r="L226" s="3"/>
      <c r="M226" s="3"/>
      <c r="O226" s="3">
        <f>F226/E225</f>
        <v>0.97560975609756095</v>
      </c>
      <c r="P226" s="22">
        <v>49</v>
      </c>
      <c r="Q226" s="23">
        <f t="shared" si="63"/>
        <v>0.98</v>
      </c>
      <c r="R226" s="3">
        <f t="shared" si="64"/>
        <v>2.0000000000000018E-2</v>
      </c>
    </row>
    <row r="227" spans="1:18" ht="12.75" customHeight="1">
      <c r="A227" s="29" t="s">
        <v>55</v>
      </c>
      <c r="G227" s="26">
        <v>40</v>
      </c>
      <c r="K227" s="31"/>
      <c r="L227" s="3"/>
      <c r="M227" s="3"/>
      <c r="O227" s="3">
        <f>G227/F226</f>
        <v>1</v>
      </c>
      <c r="P227" s="22">
        <v>50</v>
      </c>
      <c r="Q227" s="23">
        <f t="shared" si="63"/>
        <v>1.0204081632653061</v>
      </c>
      <c r="R227" s="3">
        <f t="shared" si="64"/>
        <v>-2.0408163265306145E-2</v>
      </c>
    </row>
    <row r="228" spans="1:18" ht="12.75" customHeight="1">
      <c r="A228" s="29" t="s">
        <v>56</v>
      </c>
      <c r="H228" s="26">
        <v>36</v>
      </c>
      <c r="K228" s="31"/>
      <c r="L228" s="3"/>
      <c r="M228" s="3"/>
      <c r="O228" s="3">
        <f>H228/G227</f>
        <v>0.9</v>
      </c>
      <c r="P228" s="22">
        <v>48</v>
      </c>
      <c r="Q228" s="23">
        <f t="shared" si="63"/>
        <v>0.96</v>
      </c>
      <c r="R228" s="3">
        <f t="shared" si="64"/>
        <v>4.0000000000000036E-2</v>
      </c>
    </row>
    <row r="229" spans="1:18" ht="12.75" customHeight="1">
      <c r="A229" s="29" t="s">
        <v>57</v>
      </c>
      <c r="I229" s="26">
        <v>35</v>
      </c>
      <c r="K229" s="31"/>
      <c r="L229" s="3"/>
      <c r="M229" s="3"/>
      <c r="O229" s="3">
        <f>I229/H228</f>
        <v>0.97222222222222221</v>
      </c>
      <c r="P229" s="22">
        <v>47</v>
      </c>
      <c r="Q229" s="23">
        <f t="shared" si="63"/>
        <v>0.97916666666666663</v>
      </c>
      <c r="R229" s="3">
        <f t="shared" si="64"/>
        <v>2.083333333333337E-2</v>
      </c>
    </row>
    <row r="230" spans="1:18" ht="12.75" customHeight="1">
      <c r="A230" s="29" t="s">
        <v>69</v>
      </c>
      <c r="J230" s="26">
        <v>35</v>
      </c>
      <c r="K230" s="31">
        <v>32</v>
      </c>
      <c r="L230" s="3"/>
      <c r="M230" s="3"/>
      <c r="O230" s="3">
        <f>J230/I229</f>
        <v>1</v>
      </c>
      <c r="P230" s="22">
        <v>46</v>
      </c>
      <c r="Q230" s="23">
        <f t="shared" si="63"/>
        <v>0.97872340425531912</v>
      </c>
      <c r="R230" s="3">
        <f t="shared" si="64"/>
        <v>2.1276595744680882E-2</v>
      </c>
    </row>
    <row r="231" spans="1:18" ht="12.75" customHeight="1">
      <c r="A231" s="29" t="s">
        <v>70</v>
      </c>
      <c r="J231" s="26">
        <v>9</v>
      </c>
      <c r="K231" s="31">
        <v>1</v>
      </c>
      <c r="L231" s="3"/>
      <c r="M231" s="3"/>
      <c r="O231" s="3"/>
      <c r="P231" s="22">
        <v>13</v>
      </c>
      <c r="Q231" s="23"/>
      <c r="R231" s="3"/>
    </row>
    <row r="232" spans="1:18" ht="12.75" customHeight="1">
      <c r="A232" s="29" t="s">
        <v>73</v>
      </c>
      <c r="J232" s="26">
        <v>7</v>
      </c>
      <c r="K232" s="31">
        <v>2</v>
      </c>
      <c r="L232" s="3"/>
      <c r="M232" s="3"/>
      <c r="O232" s="3"/>
      <c r="P232" s="22">
        <v>7</v>
      </c>
      <c r="Q232" s="23"/>
      <c r="R232" s="3"/>
    </row>
    <row r="233" spans="1:18" ht="12.75" customHeight="1">
      <c r="A233" s="29" t="s">
        <v>76</v>
      </c>
      <c r="J233" s="26">
        <v>3</v>
      </c>
      <c r="K233" s="31"/>
      <c r="L233" s="3"/>
      <c r="M233" s="3"/>
      <c r="O233" s="3"/>
      <c r="P233" s="22">
        <v>4</v>
      </c>
      <c r="Q233" s="23"/>
      <c r="R233" s="3"/>
    </row>
    <row r="234" spans="1:18" ht="12.75" customHeight="1">
      <c r="A234" s="29" t="s">
        <v>80</v>
      </c>
      <c r="J234" s="26">
        <v>2</v>
      </c>
      <c r="K234" s="31"/>
      <c r="L234" s="3"/>
      <c r="M234" s="3"/>
      <c r="O234" s="3"/>
      <c r="P234" s="22">
        <v>2</v>
      </c>
      <c r="Q234" s="23"/>
      <c r="R234" s="3"/>
    </row>
    <row r="235" spans="1:18" ht="12.75" customHeight="1">
      <c r="K235" s="26">
        <f>SUM(K230:K232)</f>
        <v>35</v>
      </c>
      <c r="L235" s="3">
        <f>K230/B222</f>
        <v>0.43835616438356162</v>
      </c>
      <c r="M235" s="3">
        <f>K235/B222</f>
        <v>0.47945205479452052</v>
      </c>
      <c r="N235" s="3">
        <f>M235-L235</f>
        <v>4.1095890410958902E-2</v>
      </c>
      <c r="O235" s="3"/>
    </row>
    <row r="236" spans="1:18" ht="12.75" customHeight="1">
      <c r="A236" s="40" t="s">
        <v>81</v>
      </c>
      <c r="L236" s="3"/>
      <c r="M236" s="3"/>
      <c r="O236" s="3"/>
    </row>
    <row r="237" spans="1:18" ht="25.5" customHeight="1">
      <c r="B237" s="302" t="s">
        <v>2</v>
      </c>
      <c r="C237" s="303"/>
      <c r="D237" s="303"/>
      <c r="E237" s="303"/>
      <c r="F237" s="303"/>
      <c r="G237" s="303"/>
      <c r="H237" s="303"/>
      <c r="I237" s="303"/>
      <c r="J237" s="303"/>
      <c r="L237" s="7" t="s">
        <v>3</v>
      </c>
      <c r="M237" s="7" t="s">
        <v>4</v>
      </c>
      <c r="N237" s="52" t="s">
        <v>5</v>
      </c>
      <c r="O237" s="7" t="s">
        <v>6</v>
      </c>
      <c r="P237" s="6" t="s">
        <v>7</v>
      </c>
      <c r="Q237" s="6" t="s">
        <v>8</v>
      </c>
      <c r="R237" s="7" t="s">
        <v>9</v>
      </c>
    </row>
    <row r="238" spans="1:18" ht="12.75" customHeight="1">
      <c r="A238" s="53" t="s">
        <v>10</v>
      </c>
      <c r="B238" s="54">
        <v>1</v>
      </c>
      <c r="C238" s="54">
        <v>2</v>
      </c>
      <c r="D238" s="54">
        <v>3</v>
      </c>
      <c r="E238" s="54">
        <v>4</v>
      </c>
      <c r="F238" s="54">
        <v>5</v>
      </c>
      <c r="G238" s="54">
        <v>6</v>
      </c>
      <c r="H238" s="54">
        <v>7</v>
      </c>
      <c r="I238" s="54">
        <v>8</v>
      </c>
      <c r="J238" s="54">
        <v>9</v>
      </c>
      <c r="K238" s="55" t="s">
        <v>11</v>
      </c>
      <c r="L238" s="3"/>
      <c r="M238" s="3"/>
      <c r="O238" s="3"/>
      <c r="P238" s="15"/>
      <c r="Q238" s="15"/>
      <c r="R238" s="3"/>
    </row>
    <row r="239" spans="1:18" ht="12.75" customHeight="1">
      <c r="A239" s="29" t="s">
        <v>51</v>
      </c>
      <c r="B239" s="26">
        <v>68</v>
      </c>
      <c r="K239" s="31"/>
      <c r="L239" s="3"/>
      <c r="M239" s="3"/>
      <c r="O239" s="3"/>
      <c r="P239" s="18">
        <f>B239</f>
        <v>68</v>
      </c>
      <c r="Q239" s="15"/>
      <c r="R239" s="3"/>
    </row>
    <row r="240" spans="1:18" ht="12.75" customHeight="1">
      <c r="A240" s="29" t="s">
        <v>52</v>
      </c>
      <c r="C240" s="26">
        <v>64</v>
      </c>
      <c r="K240" s="31"/>
      <c r="L240" s="3"/>
      <c r="M240" s="3"/>
      <c r="N240" s="3"/>
      <c r="O240" s="3">
        <f>C240/B239</f>
        <v>0.94117647058823528</v>
      </c>
      <c r="P240" s="22">
        <v>65</v>
      </c>
      <c r="Q240" s="23">
        <f t="shared" ref="Q240:Q247" si="65">P240/P239</f>
        <v>0.95588235294117652</v>
      </c>
      <c r="R240" s="3">
        <f t="shared" ref="R240:R247" si="66">100%-Q240</f>
        <v>4.4117647058823484E-2</v>
      </c>
    </row>
    <row r="241" spans="1:18" ht="12.75" customHeight="1">
      <c r="A241" s="29" t="s">
        <v>53</v>
      </c>
      <c r="D241" s="26">
        <v>59</v>
      </c>
      <c r="K241" s="31"/>
      <c r="L241" s="3"/>
      <c r="M241" s="3"/>
      <c r="O241" s="3">
        <f>D241/C240</f>
        <v>0.921875</v>
      </c>
      <c r="P241" s="22">
        <v>61</v>
      </c>
      <c r="Q241" s="23">
        <f t="shared" si="65"/>
        <v>0.93846153846153846</v>
      </c>
      <c r="R241" s="3">
        <f t="shared" si="66"/>
        <v>6.1538461538461542E-2</v>
      </c>
    </row>
    <row r="242" spans="1:18" ht="12.75" customHeight="1">
      <c r="A242" s="29" t="s">
        <v>54</v>
      </c>
      <c r="E242" s="26">
        <v>40</v>
      </c>
      <c r="K242" s="31"/>
      <c r="L242" s="3"/>
      <c r="M242" s="3"/>
      <c r="O242" s="3">
        <f>E242/D241</f>
        <v>0.67796610169491522</v>
      </c>
      <c r="P242" s="22">
        <v>59</v>
      </c>
      <c r="Q242" s="23">
        <f t="shared" si="65"/>
        <v>0.96721311475409832</v>
      </c>
      <c r="R242" s="3">
        <f t="shared" si="66"/>
        <v>3.2786885245901676E-2</v>
      </c>
    </row>
    <row r="243" spans="1:18" ht="12.75" customHeight="1">
      <c r="A243" s="29" t="s">
        <v>55</v>
      </c>
      <c r="F243" s="26">
        <v>40</v>
      </c>
      <c r="K243" s="31"/>
      <c r="L243" s="3"/>
      <c r="M243" s="3"/>
      <c r="O243" s="3">
        <f>F243/E242</f>
        <v>1</v>
      </c>
      <c r="P243" s="22">
        <v>56</v>
      </c>
      <c r="Q243" s="23">
        <f t="shared" si="65"/>
        <v>0.94915254237288138</v>
      </c>
      <c r="R243" s="3">
        <f t="shared" si="66"/>
        <v>5.084745762711862E-2</v>
      </c>
    </row>
    <row r="244" spans="1:18" ht="12.75" customHeight="1">
      <c r="A244" s="29" t="s">
        <v>56</v>
      </c>
      <c r="G244" s="26">
        <v>37</v>
      </c>
      <c r="K244" s="31"/>
      <c r="L244" s="3"/>
      <c r="M244" s="3"/>
      <c r="O244" s="3">
        <f>G244/F243</f>
        <v>0.92500000000000004</v>
      </c>
      <c r="P244" s="22">
        <v>58</v>
      </c>
      <c r="Q244" s="23">
        <f t="shared" si="65"/>
        <v>1.0357142857142858</v>
      </c>
      <c r="R244" s="3">
        <f t="shared" si="66"/>
        <v>-3.5714285714285809E-2</v>
      </c>
    </row>
    <row r="245" spans="1:18" ht="12.75" customHeight="1">
      <c r="A245" s="29" t="s">
        <v>57</v>
      </c>
      <c r="H245" s="26">
        <v>37</v>
      </c>
      <c r="K245" s="31"/>
      <c r="L245" s="3"/>
      <c r="M245" s="3"/>
      <c r="O245" s="3">
        <f>H245/G244</f>
        <v>1</v>
      </c>
      <c r="P245" s="22">
        <v>55</v>
      </c>
      <c r="Q245" s="23">
        <f t="shared" si="65"/>
        <v>0.94827586206896552</v>
      </c>
      <c r="R245" s="3">
        <f t="shared" si="66"/>
        <v>5.1724137931034475E-2</v>
      </c>
    </row>
    <row r="246" spans="1:18" ht="12.75" customHeight="1">
      <c r="A246" s="29" t="s">
        <v>69</v>
      </c>
      <c r="I246" s="26">
        <v>37</v>
      </c>
      <c r="K246" s="31"/>
      <c r="L246" s="3"/>
      <c r="M246" s="3"/>
      <c r="O246" s="3">
        <f>I246/H245</f>
        <v>1</v>
      </c>
      <c r="P246" s="22">
        <v>55</v>
      </c>
      <c r="Q246" s="23">
        <f t="shared" si="65"/>
        <v>1</v>
      </c>
      <c r="R246" s="3">
        <f t="shared" si="66"/>
        <v>0</v>
      </c>
    </row>
    <row r="247" spans="1:18" ht="12.75" customHeight="1">
      <c r="A247" s="29" t="s">
        <v>70</v>
      </c>
      <c r="J247" s="26">
        <v>37</v>
      </c>
      <c r="K247" s="31">
        <v>27</v>
      </c>
      <c r="L247" s="3"/>
      <c r="M247" s="3"/>
      <c r="O247" s="3">
        <f>J247/I246</f>
        <v>1</v>
      </c>
      <c r="P247" s="22">
        <v>54</v>
      </c>
      <c r="Q247" s="23">
        <f t="shared" si="65"/>
        <v>0.98181818181818181</v>
      </c>
      <c r="R247" s="3">
        <f t="shared" si="66"/>
        <v>1.8181818181818188E-2</v>
      </c>
    </row>
    <row r="248" spans="1:18" ht="12.75" customHeight="1">
      <c r="A248" s="29" t="s">
        <v>73</v>
      </c>
      <c r="J248" s="26">
        <v>19</v>
      </c>
      <c r="K248" s="31">
        <v>13</v>
      </c>
      <c r="L248" s="3"/>
      <c r="M248" s="3"/>
      <c r="O248" s="3"/>
      <c r="P248" s="22">
        <v>21</v>
      </c>
      <c r="Q248" s="23"/>
      <c r="R248" s="3"/>
    </row>
    <row r="249" spans="1:18" ht="12.75" customHeight="1">
      <c r="A249" s="29" t="s">
        <v>76</v>
      </c>
      <c r="J249" s="26">
        <v>3</v>
      </c>
      <c r="K249" s="31"/>
      <c r="L249" s="3"/>
      <c r="M249" s="3"/>
      <c r="O249" s="3"/>
      <c r="P249" s="22">
        <v>5</v>
      </c>
      <c r="Q249" s="23"/>
      <c r="R249" s="3"/>
    </row>
    <row r="250" spans="1:18" ht="12.75" customHeight="1">
      <c r="A250" s="29" t="s">
        <v>80</v>
      </c>
      <c r="J250" s="26">
        <v>4</v>
      </c>
      <c r="K250" s="31">
        <v>1</v>
      </c>
      <c r="L250" s="3"/>
      <c r="M250" s="3"/>
      <c r="O250" s="3"/>
      <c r="P250" s="22">
        <v>5</v>
      </c>
      <c r="Q250" s="23"/>
      <c r="R250" s="3"/>
    </row>
    <row r="251" spans="1:18" ht="12.75" customHeight="1">
      <c r="A251" s="29" t="s">
        <v>84</v>
      </c>
      <c r="J251" s="26">
        <v>1</v>
      </c>
      <c r="K251" s="31">
        <v>1</v>
      </c>
      <c r="L251" s="3"/>
      <c r="M251" s="3"/>
      <c r="O251" s="3"/>
      <c r="P251" s="22">
        <v>1</v>
      </c>
      <c r="Q251" s="23"/>
      <c r="R251" s="3"/>
    </row>
    <row r="252" spans="1:18" ht="12.75" customHeight="1">
      <c r="A252" s="29" t="s">
        <v>87</v>
      </c>
      <c r="J252" s="26">
        <v>1</v>
      </c>
      <c r="K252" s="31">
        <v>1</v>
      </c>
      <c r="L252" s="3"/>
      <c r="M252" s="3"/>
      <c r="O252" s="3"/>
      <c r="P252" s="22">
        <v>1</v>
      </c>
      <c r="Q252" s="23"/>
      <c r="R252" s="3"/>
    </row>
    <row r="253" spans="1:18" ht="12.75" customHeight="1">
      <c r="K253" s="26">
        <f>SUM(K247:K252)</f>
        <v>43</v>
      </c>
      <c r="L253" s="3">
        <f>K247/B239</f>
        <v>0.39705882352941174</v>
      </c>
      <c r="M253" s="3">
        <f>K253/B239</f>
        <v>0.63235294117647056</v>
      </c>
      <c r="N253" s="3">
        <f>M253-L253</f>
        <v>0.23529411764705882</v>
      </c>
      <c r="O253" s="3"/>
    </row>
    <row r="254" spans="1:18" ht="12.75" customHeight="1">
      <c r="A254" s="40" t="s">
        <v>82</v>
      </c>
      <c r="L254" s="3"/>
      <c r="M254" s="3"/>
      <c r="O254" s="3"/>
    </row>
    <row r="255" spans="1:18" ht="25.5" customHeight="1">
      <c r="B255" s="302" t="s">
        <v>2</v>
      </c>
      <c r="C255" s="303"/>
      <c r="D255" s="303"/>
      <c r="E255" s="303"/>
      <c r="F255" s="303"/>
      <c r="G255" s="303"/>
      <c r="H255" s="303"/>
      <c r="I255" s="303"/>
      <c r="J255" s="303"/>
      <c r="L255" s="7" t="s">
        <v>3</v>
      </c>
      <c r="M255" s="7" t="s">
        <v>4</v>
      </c>
      <c r="N255" s="52" t="s">
        <v>5</v>
      </c>
      <c r="O255" s="7" t="s">
        <v>6</v>
      </c>
      <c r="P255" s="6" t="s">
        <v>7</v>
      </c>
      <c r="Q255" s="6" t="s">
        <v>8</v>
      </c>
      <c r="R255" s="7" t="s">
        <v>9</v>
      </c>
    </row>
    <row r="256" spans="1:18" ht="12.75" customHeight="1">
      <c r="A256" s="53" t="s">
        <v>10</v>
      </c>
      <c r="B256" s="54">
        <v>1</v>
      </c>
      <c r="C256" s="54">
        <v>2</v>
      </c>
      <c r="D256" s="54">
        <v>3</v>
      </c>
      <c r="E256" s="54">
        <v>4</v>
      </c>
      <c r="F256" s="54">
        <v>5</v>
      </c>
      <c r="G256" s="54">
        <v>6</v>
      </c>
      <c r="H256" s="54">
        <v>7</v>
      </c>
      <c r="I256" s="54">
        <v>8</v>
      </c>
      <c r="J256" s="54">
        <v>9</v>
      </c>
      <c r="K256" s="55" t="s">
        <v>11</v>
      </c>
      <c r="L256" s="3"/>
      <c r="M256" s="3"/>
      <c r="O256" s="3"/>
      <c r="P256" s="15"/>
      <c r="Q256" s="15"/>
      <c r="R256" s="3"/>
    </row>
    <row r="257" spans="1:22" ht="12.75" customHeight="1">
      <c r="A257" s="29" t="s">
        <v>52</v>
      </c>
      <c r="B257" s="26">
        <v>77</v>
      </c>
      <c r="K257" s="31"/>
      <c r="L257" s="3"/>
      <c r="M257" s="3"/>
      <c r="O257" s="3"/>
      <c r="P257" s="18">
        <f>B257</f>
        <v>77</v>
      </c>
      <c r="Q257" s="15"/>
      <c r="R257" s="3"/>
    </row>
    <row r="258" spans="1:22" ht="12.75" customHeight="1">
      <c r="A258" s="29" t="s">
        <v>53</v>
      </c>
      <c r="C258" s="26">
        <v>50</v>
      </c>
      <c r="K258" s="31"/>
      <c r="L258" s="3"/>
      <c r="M258" s="3"/>
      <c r="N258" s="3"/>
      <c r="O258" s="3">
        <f>C258/B257</f>
        <v>0.64935064935064934</v>
      </c>
      <c r="P258" s="22">
        <v>51</v>
      </c>
      <c r="Q258" s="23">
        <f t="shared" ref="Q258:Q265" si="67">P258/P257</f>
        <v>0.66233766233766234</v>
      </c>
      <c r="R258" s="3">
        <f t="shared" ref="R258:R265" si="68">100%-Q258</f>
        <v>0.33766233766233766</v>
      </c>
    </row>
    <row r="259" spans="1:22" ht="12.75" customHeight="1">
      <c r="A259" s="29" t="s">
        <v>54</v>
      </c>
      <c r="D259" s="26">
        <v>43</v>
      </c>
      <c r="K259" s="31"/>
      <c r="L259" s="3"/>
      <c r="M259" s="3"/>
      <c r="O259" s="3">
        <f>D259/C258</f>
        <v>0.86</v>
      </c>
      <c r="P259" s="22">
        <v>48</v>
      </c>
      <c r="Q259" s="23">
        <f t="shared" si="67"/>
        <v>0.94117647058823528</v>
      </c>
      <c r="R259" s="3">
        <f t="shared" si="68"/>
        <v>5.8823529411764719E-2</v>
      </c>
    </row>
    <row r="260" spans="1:22" ht="12.75" customHeight="1">
      <c r="A260" s="29" t="s">
        <v>55</v>
      </c>
      <c r="E260" s="26">
        <v>36</v>
      </c>
      <c r="K260" s="31"/>
      <c r="L260" s="3"/>
      <c r="M260" s="3"/>
      <c r="O260" s="3">
        <f>E260/D259</f>
        <v>0.83720930232558144</v>
      </c>
      <c r="P260" s="22">
        <v>46</v>
      </c>
      <c r="Q260" s="23">
        <f t="shared" si="67"/>
        <v>0.95833333333333337</v>
      </c>
      <c r="R260" s="3">
        <f t="shared" si="68"/>
        <v>4.166666666666663E-2</v>
      </c>
    </row>
    <row r="261" spans="1:22" ht="12.75" customHeight="1">
      <c r="A261" s="29" t="s">
        <v>56</v>
      </c>
      <c r="F261" s="26">
        <v>34</v>
      </c>
      <c r="K261" s="31"/>
      <c r="L261" s="3"/>
      <c r="M261" s="3"/>
      <c r="O261" s="3">
        <f>F261/E260</f>
        <v>0.94444444444444442</v>
      </c>
      <c r="P261" s="22">
        <v>45</v>
      </c>
      <c r="Q261" s="23">
        <f t="shared" si="67"/>
        <v>0.97826086956521741</v>
      </c>
      <c r="R261" s="3">
        <f t="shared" si="68"/>
        <v>2.1739130434782594E-2</v>
      </c>
    </row>
    <row r="262" spans="1:22" ht="12.75" customHeight="1">
      <c r="A262" s="29" t="s">
        <v>57</v>
      </c>
      <c r="G262" s="26">
        <v>34</v>
      </c>
      <c r="K262" s="31"/>
      <c r="L262" s="3"/>
      <c r="M262" s="3"/>
      <c r="O262" s="3">
        <f>G262/F261</f>
        <v>1</v>
      </c>
      <c r="P262" s="22">
        <v>46</v>
      </c>
      <c r="Q262" s="23">
        <f t="shared" si="67"/>
        <v>1.0222222222222221</v>
      </c>
      <c r="R262" s="3">
        <f t="shared" si="68"/>
        <v>-2.2222222222222143E-2</v>
      </c>
    </row>
    <row r="263" spans="1:22" ht="12.75" customHeight="1">
      <c r="A263" s="29" t="s">
        <v>69</v>
      </c>
      <c r="H263" s="26">
        <v>34</v>
      </c>
      <c r="K263" s="31"/>
      <c r="L263" s="3"/>
      <c r="M263" s="3"/>
      <c r="O263" s="3">
        <f>H263/G262</f>
        <v>1</v>
      </c>
      <c r="P263" s="22">
        <v>46</v>
      </c>
      <c r="Q263" s="23">
        <f t="shared" si="67"/>
        <v>1</v>
      </c>
      <c r="R263" s="3">
        <f t="shared" si="68"/>
        <v>0</v>
      </c>
    </row>
    <row r="264" spans="1:22" ht="12.75" customHeight="1">
      <c r="A264" s="29" t="s">
        <v>70</v>
      </c>
      <c r="I264" s="26">
        <v>33</v>
      </c>
      <c r="K264" s="31">
        <v>1</v>
      </c>
      <c r="L264" s="3"/>
      <c r="M264" s="3"/>
      <c r="O264" s="3">
        <f>I264/H263</f>
        <v>0.97058823529411764</v>
      </c>
      <c r="P264" s="22">
        <v>45</v>
      </c>
      <c r="Q264" s="23">
        <f t="shared" si="67"/>
        <v>0.97826086956521741</v>
      </c>
      <c r="R264" s="3">
        <f t="shared" si="68"/>
        <v>2.1739130434782594E-2</v>
      </c>
    </row>
    <row r="265" spans="1:22" ht="12.75" customHeight="1">
      <c r="A265" s="29" t="s">
        <v>73</v>
      </c>
      <c r="J265" s="26">
        <v>32</v>
      </c>
      <c r="K265" s="31">
        <v>27</v>
      </c>
      <c r="L265" s="3"/>
      <c r="M265" s="3"/>
      <c r="O265" s="3">
        <f>J265/I264</f>
        <v>0.96969696969696972</v>
      </c>
      <c r="P265" s="22">
        <v>44</v>
      </c>
      <c r="Q265" s="23">
        <f t="shared" si="67"/>
        <v>0.97777777777777775</v>
      </c>
      <c r="R265" s="3">
        <f t="shared" si="68"/>
        <v>2.2222222222222254E-2</v>
      </c>
    </row>
    <row r="266" spans="1:22" ht="12.75" customHeight="1">
      <c r="A266" s="29" t="s">
        <v>76</v>
      </c>
      <c r="J266" s="26">
        <v>10</v>
      </c>
      <c r="K266" s="31">
        <v>5</v>
      </c>
      <c r="L266" s="3"/>
      <c r="M266" s="3"/>
      <c r="O266" s="3"/>
      <c r="P266" s="22">
        <v>17</v>
      </c>
      <c r="Q266" s="23"/>
      <c r="R266" s="3"/>
    </row>
    <row r="267" spans="1:22" ht="12.75" customHeight="1">
      <c r="A267" s="29" t="s">
        <v>80</v>
      </c>
      <c r="J267" s="26">
        <v>7</v>
      </c>
      <c r="K267" s="31">
        <v>3</v>
      </c>
      <c r="L267" s="3"/>
      <c r="M267" s="3"/>
      <c r="O267" s="3"/>
      <c r="P267" s="22">
        <v>9</v>
      </c>
      <c r="Q267" s="23"/>
      <c r="R267" s="3"/>
    </row>
    <row r="268" spans="1:22" ht="12.75" customHeight="1">
      <c r="A268" s="29" t="s">
        <v>84</v>
      </c>
      <c r="J268" s="26">
        <v>3</v>
      </c>
      <c r="K268" s="31"/>
      <c r="L268" s="3"/>
      <c r="M268" s="3"/>
      <c r="O268" s="3"/>
      <c r="P268" s="22">
        <v>4</v>
      </c>
      <c r="Q268" s="23"/>
      <c r="R268" s="3"/>
      <c r="S268" s="30" t="s">
        <v>83</v>
      </c>
      <c r="T268" s="30">
        <v>36</v>
      </c>
      <c r="U268" s="30">
        <f>SUM(K264:K267)</f>
        <v>36</v>
      </c>
      <c r="V268" s="30" t="s">
        <v>11</v>
      </c>
    </row>
    <row r="269" spans="1:22" ht="12.75" customHeight="1">
      <c r="A269" s="29" t="s">
        <v>87</v>
      </c>
      <c r="J269" s="26">
        <v>1</v>
      </c>
      <c r="K269" s="31"/>
      <c r="L269" s="3"/>
      <c r="M269" s="3"/>
      <c r="O269" s="3"/>
      <c r="P269" s="22">
        <v>1</v>
      </c>
      <c r="Q269" s="23"/>
      <c r="R269" s="3"/>
      <c r="S269" s="30" t="s">
        <v>85</v>
      </c>
      <c r="T269" s="23">
        <f>T268/B257</f>
        <v>0.46753246753246752</v>
      </c>
      <c r="U269" s="23">
        <f>T268/U268</f>
        <v>1</v>
      </c>
      <c r="V269" s="30" t="s">
        <v>86</v>
      </c>
    </row>
    <row r="270" spans="1:22" ht="12.75" customHeight="1">
      <c r="A270" s="29" t="s">
        <v>88</v>
      </c>
      <c r="J270" s="26">
        <v>1</v>
      </c>
      <c r="K270" s="31"/>
      <c r="L270" s="3"/>
      <c r="M270" s="3"/>
      <c r="O270" s="3"/>
      <c r="P270" s="22">
        <v>1</v>
      </c>
      <c r="Q270" s="23"/>
      <c r="R270" s="3"/>
      <c r="S270" s="30"/>
      <c r="T270" s="30"/>
      <c r="U270" s="30"/>
      <c r="V270" s="30"/>
    </row>
    <row r="271" spans="1:22" ht="12.75" customHeight="1">
      <c r="K271" s="26">
        <f>SUM(K264:K267)</f>
        <v>36</v>
      </c>
      <c r="L271" s="3">
        <f>SUM(K264:K265)/B257</f>
        <v>0.36363636363636365</v>
      </c>
      <c r="M271" s="3">
        <f>K271/B257</f>
        <v>0.46753246753246752</v>
      </c>
      <c r="N271" s="3">
        <f>M271-L271</f>
        <v>0.10389610389610388</v>
      </c>
      <c r="O271" s="3"/>
      <c r="S271" s="30"/>
      <c r="T271" s="30"/>
      <c r="U271" s="30"/>
      <c r="V271" s="30"/>
    </row>
    <row r="272" spans="1:22" ht="12.75" customHeight="1">
      <c r="A272" s="40" t="s">
        <v>89</v>
      </c>
      <c r="L272" s="3"/>
      <c r="M272" s="3"/>
      <c r="O272" s="3"/>
      <c r="S272" s="30"/>
      <c r="T272" s="30"/>
      <c r="U272" s="30"/>
      <c r="V272" s="30"/>
    </row>
    <row r="273" spans="1:22" ht="25.5" customHeight="1">
      <c r="B273" s="302" t="s">
        <v>2</v>
      </c>
      <c r="C273" s="303"/>
      <c r="D273" s="303"/>
      <c r="E273" s="303"/>
      <c r="F273" s="303"/>
      <c r="G273" s="303"/>
      <c r="H273" s="303"/>
      <c r="I273" s="303"/>
      <c r="J273" s="303"/>
      <c r="L273" s="7" t="s">
        <v>3</v>
      </c>
      <c r="M273" s="7" t="s">
        <v>4</v>
      </c>
      <c r="N273" s="52" t="s">
        <v>5</v>
      </c>
      <c r="O273" s="7" t="s">
        <v>6</v>
      </c>
      <c r="P273" s="6" t="s">
        <v>7</v>
      </c>
      <c r="Q273" s="6" t="s">
        <v>8</v>
      </c>
      <c r="R273" s="7" t="s">
        <v>9</v>
      </c>
      <c r="S273" s="30"/>
      <c r="T273" s="30"/>
      <c r="U273" s="30"/>
      <c r="V273" s="30"/>
    </row>
    <row r="274" spans="1:22" ht="12.75" customHeight="1">
      <c r="A274" s="53" t="s">
        <v>10</v>
      </c>
      <c r="B274" s="54">
        <v>1</v>
      </c>
      <c r="C274" s="54">
        <v>2</v>
      </c>
      <c r="D274" s="54">
        <v>3</v>
      </c>
      <c r="E274" s="54">
        <v>4</v>
      </c>
      <c r="F274" s="54">
        <v>5</v>
      </c>
      <c r="G274" s="54">
        <v>6</v>
      </c>
      <c r="H274" s="54">
        <v>7</v>
      </c>
      <c r="I274" s="54">
        <v>8</v>
      </c>
      <c r="J274" s="54">
        <v>9</v>
      </c>
      <c r="K274" s="55" t="s">
        <v>11</v>
      </c>
      <c r="L274" s="3"/>
      <c r="M274" s="3"/>
      <c r="O274" s="3"/>
      <c r="P274" s="15"/>
      <c r="Q274" s="15"/>
      <c r="R274" s="3"/>
      <c r="S274" s="30"/>
      <c r="T274" s="30"/>
      <c r="U274" s="30"/>
      <c r="V274" s="30"/>
    </row>
    <row r="275" spans="1:22" ht="12.75" customHeight="1">
      <c r="A275" s="29" t="s">
        <v>53</v>
      </c>
      <c r="B275" s="26">
        <v>61</v>
      </c>
      <c r="K275" s="31"/>
      <c r="L275" s="3"/>
      <c r="M275" s="3"/>
      <c r="O275" s="3"/>
      <c r="P275" s="18">
        <f>B275</f>
        <v>61</v>
      </c>
      <c r="Q275" s="15"/>
      <c r="R275" s="3"/>
      <c r="S275" s="30"/>
      <c r="T275" s="30"/>
      <c r="U275" s="30"/>
      <c r="V275" s="30"/>
    </row>
    <row r="276" spans="1:22" ht="12.75" customHeight="1">
      <c r="A276" s="29" t="s">
        <v>54</v>
      </c>
      <c r="C276" s="26">
        <v>55</v>
      </c>
      <c r="K276" s="31"/>
      <c r="L276" s="3"/>
      <c r="M276" s="3"/>
      <c r="N276" s="3"/>
      <c r="O276" s="3">
        <f>C276/B275</f>
        <v>0.90163934426229508</v>
      </c>
      <c r="P276" s="22">
        <v>56</v>
      </c>
      <c r="Q276" s="23">
        <f t="shared" ref="Q276:Q283" si="69">P276/P275</f>
        <v>0.91803278688524592</v>
      </c>
      <c r="R276" s="3">
        <f t="shared" ref="R276:R283" si="70">100%-Q276</f>
        <v>8.1967213114754078E-2</v>
      </c>
      <c r="S276" s="30"/>
      <c r="T276" s="30"/>
      <c r="U276" s="30"/>
      <c r="V276" s="30"/>
    </row>
    <row r="277" spans="1:22" ht="12.75" customHeight="1">
      <c r="A277" s="29" t="s">
        <v>55</v>
      </c>
      <c r="D277" s="26">
        <v>47</v>
      </c>
      <c r="K277" s="31"/>
      <c r="L277" s="3"/>
      <c r="M277" s="3"/>
      <c r="O277" s="3">
        <f>D277/C276</f>
        <v>0.8545454545454545</v>
      </c>
      <c r="P277" s="22">
        <v>55</v>
      </c>
      <c r="Q277" s="23">
        <f t="shared" si="69"/>
        <v>0.9821428571428571</v>
      </c>
      <c r="R277" s="3">
        <f t="shared" si="70"/>
        <v>1.7857142857142905E-2</v>
      </c>
      <c r="S277" s="30"/>
      <c r="T277" s="30"/>
      <c r="U277" s="30"/>
      <c r="V277" s="30"/>
    </row>
    <row r="278" spans="1:22" ht="12.75" customHeight="1">
      <c r="A278" s="29" t="s">
        <v>56</v>
      </c>
      <c r="E278" s="26">
        <v>47</v>
      </c>
      <c r="K278" s="31"/>
      <c r="L278" s="3"/>
      <c r="M278" s="3"/>
      <c r="O278" s="3">
        <f>E278/D277</f>
        <v>1</v>
      </c>
      <c r="P278" s="22">
        <v>55</v>
      </c>
      <c r="Q278" s="23">
        <f t="shared" si="69"/>
        <v>1</v>
      </c>
      <c r="R278" s="3">
        <f t="shared" si="70"/>
        <v>0</v>
      </c>
      <c r="S278" s="30"/>
      <c r="T278" s="30"/>
      <c r="U278" s="30"/>
      <c r="V278" s="30"/>
    </row>
    <row r="279" spans="1:22" ht="12.75" customHeight="1">
      <c r="A279" s="29" t="s">
        <v>57</v>
      </c>
      <c r="F279" s="26">
        <v>42</v>
      </c>
      <c r="K279" s="31"/>
      <c r="L279" s="3"/>
      <c r="M279" s="3"/>
      <c r="O279" s="3">
        <f>F279/E278</f>
        <v>0.8936170212765957</v>
      </c>
      <c r="P279" s="22">
        <v>52</v>
      </c>
      <c r="Q279" s="23">
        <f t="shared" si="69"/>
        <v>0.94545454545454544</v>
      </c>
      <c r="R279" s="3">
        <f t="shared" si="70"/>
        <v>5.4545454545454564E-2</v>
      </c>
      <c r="S279" s="30"/>
      <c r="T279" s="30"/>
      <c r="U279" s="30"/>
      <c r="V279" s="30"/>
    </row>
    <row r="280" spans="1:22" ht="12.75" customHeight="1">
      <c r="A280" s="29" t="s">
        <v>69</v>
      </c>
      <c r="G280" s="26">
        <v>39</v>
      </c>
      <c r="K280" s="31"/>
      <c r="L280" s="3"/>
      <c r="M280" s="3"/>
      <c r="O280" s="3">
        <f>G280/F279</f>
        <v>0.9285714285714286</v>
      </c>
      <c r="P280" s="22">
        <v>50</v>
      </c>
      <c r="Q280" s="23">
        <f t="shared" si="69"/>
        <v>0.96153846153846156</v>
      </c>
      <c r="R280" s="3">
        <f t="shared" si="70"/>
        <v>3.8461538461538436E-2</v>
      </c>
      <c r="S280" s="30"/>
      <c r="T280" s="30"/>
      <c r="U280" s="30"/>
      <c r="V280" s="30"/>
    </row>
    <row r="281" spans="1:22" ht="12.75" customHeight="1">
      <c r="A281" s="29" t="s">
        <v>70</v>
      </c>
      <c r="H281" s="26">
        <v>39</v>
      </c>
      <c r="K281" s="31"/>
      <c r="L281" s="3"/>
      <c r="M281" s="3"/>
      <c r="O281" s="3">
        <f>H281/G280</f>
        <v>1</v>
      </c>
      <c r="P281" s="22">
        <v>50</v>
      </c>
      <c r="Q281" s="23">
        <f t="shared" si="69"/>
        <v>1</v>
      </c>
      <c r="R281" s="3">
        <f t="shared" si="70"/>
        <v>0</v>
      </c>
      <c r="S281" s="30"/>
      <c r="T281" s="30"/>
      <c r="U281" s="30"/>
      <c r="V281" s="30"/>
    </row>
    <row r="282" spans="1:22" ht="12.75" customHeight="1">
      <c r="A282" s="29" t="s">
        <v>73</v>
      </c>
      <c r="I282" s="26">
        <v>39</v>
      </c>
      <c r="K282" s="31"/>
      <c r="L282" s="3"/>
      <c r="M282" s="3"/>
      <c r="O282" s="3">
        <f>I282/H281</f>
        <v>1</v>
      </c>
      <c r="P282" s="22">
        <v>50</v>
      </c>
      <c r="Q282" s="23">
        <f t="shared" si="69"/>
        <v>1</v>
      </c>
      <c r="R282" s="3">
        <f t="shared" si="70"/>
        <v>0</v>
      </c>
      <c r="S282" s="30"/>
      <c r="T282" s="30"/>
      <c r="U282" s="30"/>
      <c r="V282" s="30"/>
    </row>
    <row r="283" spans="1:22" ht="12.75" customHeight="1">
      <c r="A283" s="29" t="s">
        <v>76</v>
      </c>
      <c r="J283" s="26">
        <v>38</v>
      </c>
      <c r="K283" s="31">
        <v>30</v>
      </c>
      <c r="L283" s="3"/>
      <c r="M283" s="3"/>
      <c r="O283" s="3">
        <f>J283/I282</f>
        <v>0.97435897435897434</v>
      </c>
      <c r="P283" s="22">
        <v>48</v>
      </c>
      <c r="Q283" s="23">
        <f t="shared" si="69"/>
        <v>0.96</v>
      </c>
      <c r="R283" s="3">
        <f t="shared" si="70"/>
        <v>4.0000000000000036E-2</v>
      </c>
      <c r="S283" s="30"/>
      <c r="T283" s="30"/>
      <c r="U283" s="30"/>
      <c r="V283" s="30"/>
    </row>
    <row r="284" spans="1:22" ht="12.75" customHeight="1">
      <c r="A284" s="29" t="s">
        <v>80</v>
      </c>
      <c r="J284" s="26">
        <v>15</v>
      </c>
      <c r="K284" s="31">
        <v>9</v>
      </c>
      <c r="L284" s="3"/>
      <c r="M284" s="3"/>
      <c r="O284" s="3"/>
      <c r="P284" s="22">
        <v>15</v>
      </c>
      <c r="Q284" s="23"/>
      <c r="R284" s="3"/>
      <c r="S284" s="30"/>
      <c r="T284" s="30"/>
      <c r="U284" s="30"/>
      <c r="V284" s="30"/>
    </row>
    <row r="285" spans="1:22" ht="12.75" customHeight="1">
      <c r="A285" s="29" t="s">
        <v>84</v>
      </c>
      <c r="J285" s="26">
        <v>2</v>
      </c>
      <c r="K285" s="31">
        <v>2</v>
      </c>
      <c r="L285" s="3"/>
      <c r="M285" s="3"/>
      <c r="O285" s="3"/>
      <c r="P285" s="22">
        <v>3</v>
      </c>
      <c r="Q285" s="23"/>
      <c r="R285" s="3"/>
      <c r="S285" s="30"/>
      <c r="T285" s="30"/>
      <c r="U285" s="30"/>
      <c r="V285" s="30"/>
    </row>
    <row r="286" spans="1:22" ht="12.75" customHeight="1">
      <c r="A286" s="29"/>
      <c r="K286" s="31"/>
      <c r="L286" s="3"/>
      <c r="M286" s="3"/>
      <c r="O286" s="3"/>
      <c r="P286" s="22"/>
      <c r="Q286" s="23"/>
      <c r="R286" s="3"/>
      <c r="S286" s="30" t="s">
        <v>83</v>
      </c>
      <c r="T286" s="30">
        <v>41</v>
      </c>
      <c r="U286" s="30">
        <f>SUM(K283:K285)</f>
        <v>41</v>
      </c>
      <c r="V286" s="30" t="s">
        <v>11</v>
      </c>
    </row>
    <row r="287" spans="1:22" ht="12.75" customHeight="1">
      <c r="K287" s="26">
        <f>SUM(K283:K286)</f>
        <v>41</v>
      </c>
      <c r="L287" s="3">
        <f>K283/B275</f>
        <v>0.49180327868852458</v>
      </c>
      <c r="M287" s="3">
        <f>K287/B275</f>
        <v>0.67213114754098358</v>
      </c>
      <c r="N287" s="3">
        <f>M287-L287</f>
        <v>0.18032786885245899</v>
      </c>
      <c r="O287" s="3"/>
      <c r="S287" s="30" t="s">
        <v>85</v>
      </c>
      <c r="T287" s="23">
        <f>T286/B275</f>
        <v>0.67213114754098358</v>
      </c>
      <c r="U287" s="23">
        <f>T286/U286</f>
        <v>1</v>
      </c>
      <c r="V287" s="30" t="s">
        <v>86</v>
      </c>
    </row>
    <row r="288" spans="1:22" ht="12.75" customHeight="1">
      <c r="A288" s="40"/>
      <c r="L288" s="3"/>
      <c r="M288" s="3"/>
      <c r="O288" s="3"/>
    </row>
    <row r="289" spans="1:20" ht="12.75" customHeight="1">
      <c r="L289" s="3"/>
      <c r="M289" s="3"/>
      <c r="O289" s="3"/>
    </row>
    <row r="290" spans="1:20" ht="26.25" customHeight="1">
      <c r="A290" s="309" t="s">
        <v>99</v>
      </c>
      <c r="B290" s="292"/>
      <c r="C290" s="292"/>
      <c r="D290" s="292"/>
      <c r="E290" s="292"/>
      <c r="F290" s="292"/>
      <c r="G290" s="292"/>
      <c r="H290" s="298" t="s">
        <v>54</v>
      </c>
      <c r="I290" s="292"/>
      <c r="J290" s="292"/>
      <c r="K290" s="30"/>
      <c r="L290" s="3"/>
      <c r="M290" s="3"/>
      <c r="N290" s="30"/>
      <c r="O290" s="3"/>
      <c r="P290" s="30"/>
      <c r="Q290" s="30"/>
      <c r="R290" s="30"/>
    </row>
    <row r="291" spans="1:20" ht="20.25" customHeight="1">
      <c r="A291" s="293" t="s">
        <v>10</v>
      </c>
      <c r="B291" s="294" t="s">
        <v>100</v>
      </c>
      <c r="C291" s="289"/>
      <c r="D291" s="289"/>
      <c r="E291" s="289"/>
      <c r="F291" s="289"/>
      <c r="G291" s="289"/>
      <c r="H291" s="289"/>
      <c r="I291" s="289"/>
      <c r="J291" s="290"/>
      <c r="K291" s="295" t="s">
        <v>11</v>
      </c>
      <c r="L291" s="286" t="s">
        <v>3</v>
      </c>
      <c r="M291" s="286" t="s">
        <v>4</v>
      </c>
      <c r="N291" s="284" t="s">
        <v>5</v>
      </c>
      <c r="O291" s="286" t="s">
        <v>6</v>
      </c>
      <c r="P291" s="287" t="s">
        <v>7</v>
      </c>
      <c r="Q291" s="287" t="s">
        <v>8</v>
      </c>
      <c r="R291" s="286" t="s">
        <v>101</v>
      </c>
    </row>
    <row r="292" spans="1:20" ht="15.75" customHeight="1">
      <c r="A292" s="285"/>
      <c r="B292" s="64" t="s">
        <v>102</v>
      </c>
      <c r="C292" s="64" t="s">
        <v>103</v>
      </c>
      <c r="D292" s="64" t="s">
        <v>104</v>
      </c>
      <c r="E292" s="64" t="s">
        <v>105</v>
      </c>
      <c r="F292" s="64" t="s">
        <v>106</v>
      </c>
      <c r="G292" s="64" t="s">
        <v>107</v>
      </c>
      <c r="H292" s="64" t="s">
        <v>108</v>
      </c>
      <c r="I292" s="64" t="s">
        <v>109</v>
      </c>
      <c r="J292" s="64" t="s">
        <v>110</v>
      </c>
      <c r="K292" s="285"/>
      <c r="L292" s="285"/>
      <c r="M292" s="285"/>
      <c r="N292" s="285"/>
      <c r="O292" s="285"/>
      <c r="P292" s="285"/>
      <c r="Q292" s="285"/>
      <c r="R292" s="285"/>
      <c r="T292" s="112"/>
    </row>
    <row r="293" spans="1:20" ht="15.75" customHeight="1">
      <c r="A293" s="64" t="s">
        <v>54</v>
      </c>
      <c r="B293" s="65">
        <v>66</v>
      </c>
      <c r="C293" s="65"/>
      <c r="D293" s="65"/>
      <c r="E293" s="65"/>
      <c r="F293" s="65"/>
      <c r="G293" s="65"/>
      <c r="H293" s="65"/>
      <c r="I293" s="65"/>
      <c r="J293" s="65"/>
      <c r="K293" s="66"/>
      <c r="L293" s="104"/>
      <c r="M293" s="105"/>
      <c r="N293" s="106"/>
      <c r="O293" s="107"/>
      <c r="P293" s="70">
        <f>B293</f>
        <v>66</v>
      </c>
      <c r="Q293" s="108"/>
      <c r="R293" s="107"/>
      <c r="T293" s="112"/>
    </row>
    <row r="294" spans="1:20" ht="15.75" customHeight="1">
      <c r="A294" s="64" t="s">
        <v>55</v>
      </c>
      <c r="B294" s="65"/>
      <c r="C294" s="65">
        <v>49</v>
      </c>
      <c r="D294" s="65"/>
      <c r="E294" s="65"/>
      <c r="F294" s="65"/>
      <c r="G294" s="65"/>
      <c r="H294" s="65"/>
      <c r="I294" s="65"/>
      <c r="J294" s="65"/>
      <c r="K294" s="66"/>
      <c r="L294" s="109"/>
      <c r="M294" s="110"/>
      <c r="N294" s="111"/>
      <c r="O294" s="74">
        <f>IF(C294=0,"",C294/B293)</f>
        <v>0.74242424242424243</v>
      </c>
      <c r="P294" s="75">
        <v>51</v>
      </c>
      <c r="Q294" s="76">
        <f t="shared" ref="Q294:Q301" si="71">IF(P294=0,"",P294/P293)</f>
        <v>0.77272727272727271</v>
      </c>
      <c r="R294" s="76">
        <f t="shared" ref="R294:R301" si="72">IF(P294=0,"",100%-Q294)</f>
        <v>0.22727272727272729</v>
      </c>
      <c r="T294" s="112"/>
    </row>
    <row r="295" spans="1:20" ht="15.75" customHeight="1">
      <c r="A295" s="64" t="s">
        <v>56</v>
      </c>
      <c r="B295" s="65"/>
      <c r="C295" s="65"/>
      <c r="D295" s="65">
        <v>37</v>
      </c>
      <c r="E295" s="65"/>
      <c r="F295" s="65"/>
      <c r="G295" s="65"/>
      <c r="H295" s="65"/>
      <c r="I295" s="65"/>
      <c r="J295" s="65"/>
      <c r="K295" s="66"/>
      <c r="L295" s="109"/>
      <c r="M295" s="110"/>
      <c r="N295" s="111"/>
      <c r="O295" s="74">
        <f>IF(D295=0,"",D295/C294)</f>
        <v>0.75510204081632648</v>
      </c>
      <c r="P295" s="75">
        <v>48</v>
      </c>
      <c r="Q295" s="76">
        <f t="shared" si="71"/>
        <v>0.94117647058823528</v>
      </c>
      <c r="R295" s="76">
        <f t="shared" si="72"/>
        <v>5.8823529411764719E-2</v>
      </c>
      <c r="T295" s="77">
        <f>P295/P293</f>
        <v>0.72727272727272729</v>
      </c>
    </row>
    <row r="296" spans="1:20" ht="15.75" customHeight="1">
      <c r="A296" s="64" t="s">
        <v>57</v>
      </c>
      <c r="B296" s="65"/>
      <c r="C296" s="65"/>
      <c r="D296" s="65"/>
      <c r="E296" s="65">
        <v>32</v>
      </c>
      <c r="F296" s="65"/>
      <c r="G296" s="65"/>
      <c r="H296" s="65"/>
      <c r="I296" s="65"/>
      <c r="J296" s="65"/>
      <c r="K296" s="66"/>
      <c r="L296" s="109"/>
      <c r="M296" s="110"/>
      <c r="N296" s="111"/>
      <c r="O296" s="74">
        <f>IF(E296=0,"",E296/D295)</f>
        <v>0.86486486486486491</v>
      </c>
      <c r="P296" s="75">
        <v>42</v>
      </c>
      <c r="Q296" s="76">
        <f t="shared" si="71"/>
        <v>0.875</v>
      </c>
      <c r="R296" s="76">
        <f t="shared" si="72"/>
        <v>0.125</v>
      </c>
      <c r="T296" s="112"/>
    </row>
    <row r="297" spans="1:20" ht="15.75" customHeight="1">
      <c r="A297" s="64">
        <v>1001</v>
      </c>
      <c r="B297" s="65"/>
      <c r="C297" s="65"/>
      <c r="D297" s="65"/>
      <c r="E297" s="65"/>
      <c r="F297" s="65">
        <v>31</v>
      </c>
      <c r="G297" s="65"/>
      <c r="H297" s="65"/>
      <c r="I297" s="65"/>
      <c r="J297" s="65"/>
      <c r="K297" s="66"/>
      <c r="L297" s="109"/>
      <c r="M297" s="110"/>
      <c r="N297" s="111"/>
      <c r="O297" s="74">
        <f>IF(F297=0,"",F297/E296)</f>
        <v>0.96875</v>
      </c>
      <c r="P297" s="75">
        <v>44</v>
      </c>
      <c r="Q297" s="76">
        <f t="shared" si="71"/>
        <v>1.0476190476190477</v>
      </c>
      <c r="R297" s="76">
        <f t="shared" si="72"/>
        <v>-4.7619047619047672E-2</v>
      </c>
      <c r="T297" s="112"/>
    </row>
    <row r="298" spans="1:20" ht="15.75" customHeight="1">
      <c r="A298" s="64">
        <v>1002</v>
      </c>
      <c r="B298" s="65"/>
      <c r="C298" s="65"/>
      <c r="D298" s="65"/>
      <c r="E298" s="65"/>
      <c r="F298" s="65"/>
      <c r="G298" s="65">
        <v>26</v>
      </c>
      <c r="H298" s="65"/>
      <c r="I298" s="65"/>
      <c r="J298" s="65"/>
      <c r="K298" s="66"/>
      <c r="L298" s="109"/>
      <c r="M298" s="110"/>
      <c r="N298" s="111"/>
      <c r="O298" s="74">
        <f>IF(G298=0,"",G298/F297)</f>
        <v>0.83870967741935487</v>
      </c>
      <c r="P298" s="75">
        <v>46</v>
      </c>
      <c r="Q298" s="76">
        <f t="shared" si="71"/>
        <v>1.0454545454545454</v>
      </c>
      <c r="R298" s="76">
        <f t="shared" si="72"/>
        <v>-4.5454545454545414E-2</v>
      </c>
      <c r="T298" s="112"/>
    </row>
    <row r="299" spans="1:20" ht="15.75" customHeight="1">
      <c r="A299" s="64">
        <v>1101</v>
      </c>
      <c r="B299" s="65"/>
      <c r="C299" s="65"/>
      <c r="D299" s="65"/>
      <c r="E299" s="65"/>
      <c r="F299" s="65"/>
      <c r="G299" s="65"/>
      <c r="H299" s="65">
        <v>26</v>
      </c>
      <c r="I299" s="65"/>
      <c r="J299" s="65"/>
      <c r="K299" s="66"/>
      <c r="L299" s="109"/>
      <c r="M299" s="110"/>
      <c r="N299" s="111"/>
      <c r="O299" s="74">
        <f>IF(H299=0,"",H299/G298)</f>
        <v>1</v>
      </c>
      <c r="P299" s="75">
        <v>41</v>
      </c>
      <c r="Q299" s="76">
        <f t="shared" si="71"/>
        <v>0.89130434782608692</v>
      </c>
      <c r="R299" s="76">
        <f t="shared" si="72"/>
        <v>0.10869565217391308</v>
      </c>
      <c r="T299" s="112"/>
    </row>
    <row r="300" spans="1:20" ht="15.75" customHeight="1">
      <c r="A300" s="64">
        <v>1102</v>
      </c>
      <c r="B300" s="65"/>
      <c r="C300" s="65"/>
      <c r="D300" s="65"/>
      <c r="E300" s="65"/>
      <c r="F300" s="65"/>
      <c r="G300" s="65"/>
      <c r="H300" s="65"/>
      <c r="I300" s="65">
        <v>25</v>
      </c>
      <c r="J300" s="65"/>
      <c r="K300" s="66"/>
      <c r="L300" s="109"/>
      <c r="M300" s="110"/>
      <c r="N300" s="111"/>
      <c r="O300" s="74">
        <f>IF(I300=0,"",I300/H299)</f>
        <v>0.96153846153846156</v>
      </c>
      <c r="P300" s="75">
        <v>39</v>
      </c>
      <c r="Q300" s="76">
        <f t="shared" si="71"/>
        <v>0.95121951219512191</v>
      </c>
      <c r="R300" s="76">
        <f t="shared" si="72"/>
        <v>4.8780487804878092E-2</v>
      </c>
      <c r="T300" s="112"/>
    </row>
    <row r="301" spans="1:20" ht="15.75" customHeight="1">
      <c r="A301" s="64">
        <v>1201</v>
      </c>
      <c r="B301" s="65"/>
      <c r="C301" s="65"/>
      <c r="D301" s="65"/>
      <c r="E301" s="65"/>
      <c r="F301" s="65"/>
      <c r="G301" s="65"/>
      <c r="H301" s="65"/>
      <c r="I301" s="65"/>
      <c r="J301" s="65">
        <v>25</v>
      </c>
      <c r="K301" s="66">
        <v>18</v>
      </c>
      <c r="L301" s="109"/>
      <c r="M301" s="110"/>
      <c r="N301" s="111"/>
      <c r="O301" s="78">
        <f>IF(J301=0,"",J301/I300)</f>
        <v>1</v>
      </c>
      <c r="P301" s="75">
        <v>38</v>
      </c>
      <c r="Q301" s="79">
        <f t="shared" si="71"/>
        <v>0.97435897435897434</v>
      </c>
      <c r="R301" s="79">
        <f t="shared" si="72"/>
        <v>2.5641025641025661E-2</v>
      </c>
      <c r="T301" s="112"/>
    </row>
    <row r="302" spans="1:20" ht="15.75" customHeight="1">
      <c r="A302" s="64">
        <v>1202</v>
      </c>
      <c r="B302" s="65"/>
      <c r="C302" s="65"/>
      <c r="D302" s="65"/>
      <c r="E302" s="65"/>
      <c r="F302" s="65"/>
      <c r="G302" s="65"/>
      <c r="H302" s="65"/>
      <c r="I302" s="65"/>
      <c r="J302" s="65">
        <v>12</v>
      </c>
      <c r="K302" s="66">
        <v>9</v>
      </c>
      <c r="L302" s="109"/>
      <c r="M302" s="110"/>
      <c r="N302" s="112"/>
      <c r="O302" s="146"/>
      <c r="P302" s="75">
        <v>18</v>
      </c>
      <c r="Q302" s="147"/>
      <c r="R302" s="148"/>
      <c r="T302" s="112"/>
    </row>
    <row r="303" spans="1:20" ht="15.75" customHeight="1">
      <c r="A303" s="64">
        <v>1301</v>
      </c>
      <c r="B303" s="65"/>
      <c r="C303" s="65"/>
      <c r="D303" s="65"/>
      <c r="E303" s="65"/>
      <c r="F303" s="65"/>
      <c r="G303" s="65"/>
      <c r="H303" s="65"/>
      <c r="I303" s="65"/>
      <c r="J303" s="65">
        <v>4</v>
      </c>
      <c r="K303" s="66">
        <v>1</v>
      </c>
      <c r="L303" s="109"/>
      <c r="M303" s="110"/>
      <c r="N303" s="112"/>
      <c r="O303" s="116"/>
      <c r="P303" s="117">
        <v>6</v>
      </c>
      <c r="Q303" s="118"/>
      <c r="R303" s="116"/>
      <c r="T303" s="112"/>
    </row>
    <row r="304" spans="1:20" ht="15.75" customHeight="1">
      <c r="A304" s="64">
        <v>1302</v>
      </c>
      <c r="B304" s="65"/>
      <c r="C304" s="65"/>
      <c r="D304" s="65"/>
      <c r="E304" s="65"/>
      <c r="F304" s="65"/>
      <c r="G304" s="65"/>
      <c r="H304" s="65"/>
      <c r="I304" s="65"/>
      <c r="J304" s="65">
        <v>2</v>
      </c>
      <c r="K304" s="66">
        <v>1</v>
      </c>
      <c r="L304" s="109"/>
      <c r="M304" s="110"/>
      <c r="N304" s="112"/>
      <c r="O304" s="116"/>
      <c r="P304" s="117">
        <v>2</v>
      </c>
      <c r="Q304" s="118"/>
      <c r="R304" s="116"/>
      <c r="T304" s="112"/>
    </row>
    <row r="305" spans="1:20" ht="15.75" customHeight="1">
      <c r="A305" s="64">
        <v>1401</v>
      </c>
      <c r="B305" s="65"/>
      <c r="C305" s="65"/>
      <c r="D305" s="65"/>
      <c r="E305" s="65"/>
      <c r="F305" s="65"/>
      <c r="G305" s="65"/>
      <c r="H305" s="65"/>
      <c r="I305" s="65"/>
      <c r="J305" s="65"/>
      <c r="K305" s="66"/>
      <c r="L305" s="109"/>
      <c r="M305" s="110"/>
      <c r="N305" s="112"/>
      <c r="O305" s="116"/>
      <c r="P305" s="117"/>
      <c r="Q305" s="118"/>
      <c r="R305" s="116"/>
      <c r="T305" s="112"/>
    </row>
    <row r="306" spans="1:20" ht="15.75" customHeight="1">
      <c r="A306" s="64">
        <v>1402</v>
      </c>
      <c r="B306" s="65"/>
      <c r="C306" s="65"/>
      <c r="D306" s="65"/>
      <c r="E306" s="65"/>
      <c r="F306" s="65"/>
      <c r="G306" s="65"/>
      <c r="H306" s="65"/>
      <c r="I306" s="65"/>
      <c r="J306" s="65"/>
      <c r="K306" s="66"/>
      <c r="L306" s="109"/>
      <c r="M306" s="110"/>
      <c r="N306" s="112"/>
      <c r="O306" s="3"/>
      <c r="P306" s="30"/>
      <c r="Q306" s="23"/>
      <c r="R306" s="84"/>
      <c r="T306" s="112"/>
    </row>
    <row r="307" spans="1:20" ht="15.75" customHeight="1">
      <c r="A307" s="64">
        <v>1501</v>
      </c>
      <c r="B307" s="87"/>
      <c r="C307" s="87"/>
      <c r="D307" s="87"/>
      <c r="E307" s="87"/>
      <c r="F307" s="87"/>
      <c r="G307" s="87"/>
      <c r="H307" s="87"/>
      <c r="I307" s="87"/>
      <c r="J307" s="87"/>
      <c r="K307" s="88"/>
      <c r="L307" s="72"/>
      <c r="M307" s="3"/>
      <c r="N307" s="30"/>
      <c r="O307" s="89" t="s">
        <v>83</v>
      </c>
      <c r="P307" s="90">
        <v>29</v>
      </c>
      <c r="Q307" s="120">
        <f>K310</f>
        <v>29</v>
      </c>
      <c r="R307" s="92" t="s">
        <v>11</v>
      </c>
      <c r="T307" s="112"/>
    </row>
    <row r="308" spans="1:20" ht="15.75" customHeight="1">
      <c r="A308" s="64">
        <v>1502</v>
      </c>
      <c r="B308" s="87"/>
      <c r="C308" s="87"/>
      <c r="D308" s="87"/>
      <c r="E308" s="87"/>
      <c r="F308" s="87"/>
      <c r="G308" s="87"/>
      <c r="H308" s="87"/>
      <c r="I308" s="87"/>
      <c r="J308" s="87"/>
      <c r="K308" s="88"/>
      <c r="L308" s="72"/>
      <c r="M308" s="3"/>
      <c r="N308" s="30"/>
      <c r="O308" s="93" t="s">
        <v>85</v>
      </c>
      <c r="P308" s="94">
        <f>IF(P307/B293=0,"",P307/B293)</f>
        <v>0.43939393939393939</v>
      </c>
      <c r="Q308" s="121">
        <f>IF(P307/Q307=0,"",P307/Q307)</f>
        <v>1</v>
      </c>
      <c r="R308" s="96" t="s">
        <v>86</v>
      </c>
      <c r="T308" s="112"/>
    </row>
    <row r="309" spans="1:20" ht="15.75" customHeight="1">
      <c r="A309" s="64">
        <v>1601</v>
      </c>
      <c r="B309" s="87"/>
      <c r="C309" s="87"/>
      <c r="D309" s="87"/>
      <c r="E309" s="87"/>
      <c r="F309" s="87"/>
      <c r="G309" s="87"/>
      <c r="H309" s="87"/>
      <c r="I309" s="87"/>
      <c r="J309" s="87"/>
      <c r="K309" s="88"/>
      <c r="L309" s="97"/>
      <c r="M309" s="98"/>
      <c r="N309" s="99"/>
      <c r="O309" s="98"/>
      <c r="P309" s="99"/>
      <c r="Q309" s="99"/>
      <c r="R309" s="122"/>
      <c r="T309" s="112"/>
    </row>
    <row r="310" spans="1:20" ht="18" customHeight="1">
      <c r="A310" s="29"/>
      <c r="B310" s="30"/>
      <c r="C310" s="30"/>
      <c r="D310" s="305" t="s">
        <v>111</v>
      </c>
      <c r="E310" s="306"/>
      <c r="F310" s="306"/>
      <c r="G310" s="306"/>
      <c r="H310" s="306"/>
      <c r="I310" s="306"/>
      <c r="J310" s="307"/>
      <c r="K310" s="101">
        <f>SUM(K293:K306)</f>
        <v>29</v>
      </c>
      <c r="L310" s="102">
        <f>IF(K301=0,"",K301/B293)</f>
        <v>0.27272727272727271</v>
      </c>
      <c r="M310" s="102">
        <f>IF(K310=0,"",K310/B293)</f>
        <v>0.43939393939393939</v>
      </c>
      <c r="N310" s="102">
        <f>IF(K301=0,"",M310-L310)</f>
        <v>0.16666666666666669</v>
      </c>
      <c r="O310" s="3"/>
      <c r="P310" s="30"/>
      <c r="Q310" s="23"/>
      <c r="R310" s="3"/>
      <c r="T310" s="112"/>
    </row>
    <row r="311" spans="1:20" ht="12.75" customHeight="1">
      <c r="L311" s="3"/>
      <c r="M311" s="3"/>
      <c r="O311" s="3"/>
    </row>
    <row r="312" spans="1:20" ht="12.75" customHeight="1">
      <c r="L312" s="3"/>
      <c r="M312" s="3"/>
      <c r="O312" s="3"/>
    </row>
    <row r="313" spans="1:20" ht="26.25" customHeight="1">
      <c r="A313" s="309" t="s">
        <v>99</v>
      </c>
      <c r="B313" s="292"/>
      <c r="C313" s="292"/>
      <c r="D313" s="292"/>
      <c r="E313" s="292"/>
      <c r="F313" s="292"/>
      <c r="G313" s="292"/>
      <c r="H313" s="298" t="s">
        <v>55</v>
      </c>
      <c r="I313" s="292"/>
      <c r="J313" s="292"/>
      <c r="K313" s="30"/>
      <c r="L313" s="3"/>
      <c r="M313" s="3"/>
      <c r="N313" s="30"/>
      <c r="O313" s="3"/>
      <c r="P313" s="30"/>
      <c r="Q313" s="30"/>
      <c r="R313" s="30"/>
    </row>
    <row r="314" spans="1:20" ht="20.25" customHeight="1">
      <c r="A314" s="293" t="s">
        <v>10</v>
      </c>
      <c r="B314" s="294" t="s">
        <v>100</v>
      </c>
      <c r="C314" s="289"/>
      <c r="D314" s="289"/>
      <c r="E314" s="289"/>
      <c r="F314" s="289"/>
      <c r="G314" s="289"/>
      <c r="H314" s="289"/>
      <c r="I314" s="289"/>
      <c r="J314" s="290"/>
      <c r="K314" s="295" t="s">
        <v>11</v>
      </c>
      <c r="L314" s="286" t="s">
        <v>3</v>
      </c>
      <c r="M314" s="286" t="s">
        <v>4</v>
      </c>
      <c r="N314" s="284" t="s">
        <v>5</v>
      </c>
      <c r="O314" s="286" t="s">
        <v>6</v>
      </c>
      <c r="P314" s="287" t="s">
        <v>7</v>
      </c>
      <c r="Q314" s="287" t="s">
        <v>8</v>
      </c>
      <c r="R314" s="286" t="s">
        <v>101</v>
      </c>
    </row>
    <row r="315" spans="1:20" ht="15.75" customHeight="1">
      <c r="A315" s="285"/>
      <c r="B315" s="64" t="s">
        <v>102</v>
      </c>
      <c r="C315" s="64" t="s">
        <v>103</v>
      </c>
      <c r="D315" s="64" t="s">
        <v>104</v>
      </c>
      <c r="E315" s="64" t="s">
        <v>105</v>
      </c>
      <c r="F315" s="64" t="s">
        <v>106</v>
      </c>
      <c r="G315" s="64" t="s">
        <v>107</v>
      </c>
      <c r="H315" s="64" t="s">
        <v>108</v>
      </c>
      <c r="I315" s="64" t="s">
        <v>109</v>
      </c>
      <c r="J315" s="64" t="s">
        <v>110</v>
      </c>
      <c r="K315" s="285"/>
      <c r="L315" s="285"/>
      <c r="M315" s="285"/>
      <c r="N315" s="285"/>
      <c r="O315" s="285"/>
      <c r="P315" s="285"/>
      <c r="Q315" s="285"/>
      <c r="R315" s="285"/>
      <c r="T315" s="112"/>
    </row>
    <row r="316" spans="1:20" ht="15.75" customHeight="1">
      <c r="A316" s="64" t="s">
        <v>55</v>
      </c>
      <c r="B316" s="65">
        <v>68</v>
      </c>
      <c r="C316" s="65"/>
      <c r="D316" s="65"/>
      <c r="E316" s="65"/>
      <c r="F316" s="65"/>
      <c r="G316" s="65"/>
      <c r="H316" s="65"/>
      <c r="I316" s="65"/>
      <c r="J316" s="65"/>
      <c r="K316" s="66"/>
      <c r="L316" s="104"/>
      <c r="M316" s="105"/>
      <c r="N316" s="106"/>
      <c r="O316" s="107"/>
      <c r="P316" s="70">
        <f>B316</f>
        <v>68</v>
      </c>
      <c r="Q316" s="108"/>
      <c r="R316" s="107"/>
      <c r="T316" s="112"/>
    </row>
    <row r="317" spans="1:20" ht="15.75" customHeight="1">
      <c r="A317" s="64" t="s">
        <v>56</v>
      </c>
      <c r="B317" s="65"/>
      <c r="C317" s="65">
        <v>60</v>
      </c>
      <c r="D317" s="65"/>
      <c r="E317" s="65"/>
      <c r="F317" s="65"/>
      <c r="G317" s="65"/>
      <c r="H317" s="65"/>
      <c r="I317" s="65"/>
      <c r="J317" s="65"/>
      <c r="K317" s="66"/>
      <c r="L317" s="109"/>
      <c r="M317" s="110"/>
      <c r="N317" s="111"/>
      <c r="O317" s="74">
        <f>IF(C317=0,"",C317/B316)</f>
        <v>0.88235294117647056</v>
      </c>
      <c r="P317" s="75">
        <v>61</v>
      </c>
      <c r="Q317" s="76">
        <f t="shared" ref="Q317:Q324" si="73">IF(P317=0,"",P317/P316)</f>
        <v>0.8970588235294118</v>
      </c>
      <c r="R317" s="76">
        <f t="shared" ref="R317:R324" si="74">IF(P317=0,"",100%-Q317)</f>
        <v>0.1029411764705882</v>
      </c>
      <c r="T317" s="112"/>
    </row>
    <row r="318" spans="1:20" ht="15.75" customHeight="1">
      <c r="A318" s="64" t="s">
        <v>57</v>
      </c>
      <c r="B318" s="65"/>
      <c r="C318" s="65"/>
      <c r="D318" s="65">
        <v>53</v>
      </c>
      <c r="E318" s="65"/>
      <c r="F318" s="65"/>
      <c r="G318" s="65"/>
      <c r="H318" s="65"/>
      <c r="I318" s="65"/>
      <c r="J318" s="65"/>
      <c r="K318" s="66"/>
      <c r="L318" s="109"/>
      <c r="M318" s="110"/>
      <c r="N318" s="111"/>
      <c r="O318" s="74">
        <f>IF(D318=0,"",D318/C317)</f>
        <v>0.8833333333333333</v>
      </c>
      <c r="P318" s="75">
        <v>55</v>
      </c>
      <c r="Q318" s="76">
        <f t="shared" si="73"/>
        <v>0.90163934426229508</v>
      </c>
      <c r="R318" s="76">
        <f t="shared" si="74"/>
        <v>9.8360655737704916E-2</v>
      </c>
      <c r="T318" s="77">
        <f>P318/P316</f>
        <v>0.80882352941176472</v>
      </c>
    </row>
    <row r="319" spans="1:20" ht="15.75" customHeight="1">
      <c r="A319" s="64">
        <v>1001</v>
      </c>
      <c r="B319" s="65"/>
      <c r="C319" s="65"/>
      <c r="D319" s="65"/>
      <c r="E319" s="65">
        <v>49</v>
      </c>
      <c r="F319" s="65"/>
      <c r="G319" s="65"/>
      <c r="H319" s="65"/>
      <c r="I319" s="65"/>
      <c r="J319" s="65"/>
      <c r="K319" s="66"/>
      <c r="L319" s="109"/>
      <c r="M319" s="110"/>
      <c r="N319" s="111"/>
      <c r="O319" s="74">
        <f>IF(E319=0,"",E319/D318)</f>
        <v>0.92452830188679247</v>
      </c>
      <c r="P319" s="75">
        <v>51</v>
      </c>
      <c r="Q319" s="76">
        <f t="shared" si="73"/>
        <v>0.92727272727272725</v>
      </c>
      <c r="R319" s="76">
        <f t="shared" si="74"/>
        <v>7.2727272727272751E-2</v>
      </c>
      <c r="T319" s="112"/>
    </row>
    <row r="320" spans="1:20" ht="15.75" customHeight="1">
      <c r="A320" s="64">
        <v>1002</v>
      </c>
      <c r="B320" s="65"/>
      <c r="C320" s="65"/>
      <c r="D320" s="65"/>
      <c r="E320" s="65"/>
      <c r="F320" s="65">
        <v>44</v>
      </c>
      <c r="G320" s="65"/>
      <c r="H320" s="65"/>
      <c r="I320" s="65"/>
      <c r="J320" s="65"/>
      <c r="K320" s="66"/>
      <c r="L320" s="109"/>
      <c r="M320" s="110"/>
      <c r="N320" s="111"/>
      <c r="O320" s="74">
        <f>IF(F320=0,"",F320/E319)</f>
        <v>0.89795918367346939</v>
      </c>
      <c r="P320" s="75">
        <v>48</v>
      </c>
      <c r="Q320" s="76">
        <f t="shared" si="73"/>
        <v>0.94117647058823528</v>
      </c>
      <c r="R320" s="76">
        <f t="shared" si="74"/>
        <v>5.8823529411764719E-2</v>
      </c>
      <c r="T320" s="112"/>
    </row>
    <row r="321" spans="1:20" ht="15.75" customHeight="1">
      <c r="A321" s="64">
        <v>1101</v>
      </c>
      <c r="B321" s="65"/>
      <c r="C321" s="65"/>
      <c r="D321" s="65"/>
      <c r="E321" s="65"/>
      <c r="F321" s="65"/>
      <c r="G321" s="65">
        <v>44</v>
      </c>
      <c r="H321" s="65"/>
      <c r="I321" s="65"/>
      <c r="J321" s="65"/>
      <c r="K321" s="66"/>
      <c r="L321" s="109"/>
      <c r="M321" s="110"/>
      <c r="N321" s="111"/>
      <c r="O321" s="74">
        <f>IF(G321=0,"",G321/F320)</f>
        <v>1</v>
      </c>
      <c r="P321" s="75">
        <v>47</v>
      </c>
      <c r="Q321" s="76">
        <f t="shared" si="73"/>
        <v>0.97916666666666663</v>
      </c>
      <c r="R321" s="76">
        <f t="shared" si="74"/>
        <v>2.083333333333337E-2</v>
      </c>
      <c r="T321" s="112"/>
    </row>
    <row r="322" spans="1:20" ht="15.75" customHeight="1">
      <c r="A322" s="64">
        <v>1102</v>
      </c>
      <c r="B322" s="65"/>
      <c r="C322" s="65"/>
      <c r="D322" s="65"/>
      <c r="E322" s="65"/>
      <c r="F322" s="65"/>
      <c r="G322" s="65"/>
      <c r="H322" s="65">
        <v>44</v>
      </c>
      <c r="I322" s="65"/>
      <c r="J322" s="65"/>
      <c r="K322" s="66"/>
      <c r="L322" s="109"/>
      <c r="M322" s="110"/>
      <c r="N322" s="111"/>
      <c r="O322" s="74">
        <f>IF(H322=0,"",H322/G321)</f>
        <v>1</v>
      </c>
      <c r="P322" s="75">
        <v>49</v>
      </c>
      <c r="Q322" s="76">
        <f t="shared" si="73"/>
        <v>1.0425531914893618</v>
      </c>
      <c r="R322" s="76">
        <f t="shared" si="74"/>
        <v>-4.2553191489361764E-2</v>
      </c>
      <c r="T322" s="112"/>
    </row>
    <row r="323" spans="1:20" ht="15.75" customHeight="1">
      <c r="A323" s="64">
        <v>1201</v>
      </c>
      <c r="B323" s="65"/>
      <c r="C323" s="65"/>
      <c r="D323" s="65"/>
      <c r="E323" s="65"/>
      <c r="F323" s="65"/>
      <c r="G323" s="65"/>
      <c r="H323" s="65"/>
      <c r="I323" s="65">
        <v>42</v>
      </c>
      <c r="J323" s="65"/>
      <c r="K323" s="66"/>
      <c r="L323" s="109"/>
      <c r="M323" s="110"/>
      <c r="N323" s="111"/>
      <c r="O323" s="74">
        <f>IF(I323=0,"",I323/H322)</f>
        <v>0.95454545454545459</v>
      </c>
      <c r="P323" s="75">
        <v>50</v>
      </c>
      <c r="Q323" s="76">
        <f t="shared" si="73"/>
        <v>1.0204081632653061</v>
      </c>
      <c r="R323" s="76">
        <f t="shared" si="74"/>
        <v>-2.0408163265306145E-2</v>
      </c>
      <c r="T323" s="112"/>
    </row>
    <row r="324" spans="1:20" ht="15.75" customHeight="1">
      <c r="A324" s="64">
        <v>1202</v>
      </c>
      <c r="B324" s="65"/>
      <c r="C324" s="65"/>
      <c r="D324" s="65"/>
      <c r="E324" s="65"/>
      <c r="F324" s="65"/>
      <c r="G324" s="65"/>
      <c r="H324" s="65"/>
      <c r="I324" s="65"/>
      <c r="J324" s="65">
        <v>42</v>
      </c>
      <c r="K324" s="66">
        <v>39</v>
      </c>
      <c r="L324" s="109"/>
      <c r="M324" s="110"/>
      <c r="N324" s="111"/>
      <c r="O324" s="78">
        <f>IF(J324=0,"",J324/I323)</f>
        <v>1</v>
      </c>
      <c r="P324" s="75">
        <v>49</v>
      </c>
      <c r="Q324" s="79">
        <f t="shared" si="73"/>
        <v>0.98</v>
      </c>
      <c r="R324" s="79">
        <f t="shared" si="74"/>
        <v>2.0000000000000018E-2</v>
      </c>
      <c r="T324" s="112"/>
    </row>
    <row r="325" spans="1:20" ht="15.75" customHeight="1">
      <c r="A325" s="64">
        <v>1301</v>
      </c>
      <c r="B325" s="65"/>
      <c r="C325" s="65"/>
      <c r="D325" s="65"/>
      <c r="E325" s="65"/>
      <c r="F325" s="65"/>
      <c r="G325" s="65"/>
      <c r="H325" s="65"/>
      <c r="I325" s="65"/>
      <c r="J325" s="65">
        <v>7</v>
      </c>
      <c r="K325" s="66">
        <v>2</v>
      </c>
      <c r="L325" s="109"/>
      <c r="M325" s="110"/>
      <c r="N325" s="112"/>
      <c r="O325" s="146"/>
      <c r="P325" s="75">
        <v>10</v>
      </c>
      <c r="Q325" s="147"/>
      <c r="R325" s="148"/>
      <c r="T325" s="112"/>
    </row>
    <row r="326" spans="1:20" ht="15.75" customHeight="1">
      <c r="A326" s="64">
        <v>1302</v>
      </c>
      <c r="B326" s="65"/>
      <c r="C326" s="65"/>
      <c r="D326" s="65"/>
      <c r="E326" s="65"/>
      <c r="F326" s="65"/>
      <c r="G326" s="65"/>
      <c r="H326" s="65"/>
      <c r="I326" s="65"/>
      <c r="J326" s="65">
        <v>4</v>
      </c>
      <c r="K326" s="66">
        <v>1</v>
      </c>
      <c r="L326" s="109"/>
      <c r="M326" s="110"/>
      <c r="N326" s="112"/>
      <c r="O326" s="116"/>
      <c r="P326" s="117">
        <v>5</v>
      </c>
      <c r="Q326" s="118"/>
      <c r="R326" s="116"/>
      <c r="T326" s="112"/>
    </row>
    <row r="327" spans="1:20" ht="15.75" customHeight="1">
      <c r="A327" s="64">
        <v>1401</v>
      </c>
      <c r="B327" s="65"/>
      <c r="C327" s="65"/>
      <c r="D327" s="65"/>
      <c r="E327" s="65"/>
      <c r="F327" s="65"/>
      <c r="G327" s="65"/>
      <c r="H327" s="65"/>
      <c r="I327" s="65"/>
      <c r="J327" s="65">
        <v>1</v>
      </c>
      <c r="K327" s="66"/>
      <c r="L327" s="109"/>
      <c r="M327" s="110"/>
      <c r="N327" s="112"/>
      <c r="O327" s="116"/>
      <c r="P327" s="117">
        <v>2</v>
      </c>
      <c r="Q327" s="118"/>
      <c r="R327" s="116"/>
      <c r="T327" s="112"/>
    </row>
    <row r="328" spans="1:20" ht="15.75" customHeight="1">
      <c r="A328" s="64">
        <v>1402</v>
      </c>
      <c r="B328" s="65"/>
      <c r="C328" s="65"/>
      <c r="D328" s="65"/>
      <c r="E328" s="65"/>
      <c r="F328" s="65"/>
      <c r="G328" s="65"/>
      <c r="H328" s="65"/>
      <c r="I328" s="65"/>
      <c r="J328" s="65">
        <v>2</v>
      </c>
      <c r="K328" s="66"/>
      <c r="L328" s="109"/>
      <c r="M328" s="110"/>
      <c r="N328" s="112"/>
      <c r="O328" s="116"/>
      <c r="P328" s="117">
        <v>2</v>
      </c>
      <c r="Q328" s="118"/>
      <c r="R328" s="116"/>
      <c r="T328" s="112"/>
    </row>
    <row r="329" spans="1:20" ht="15.75" customHeight="1">
      <c r="A329" s="64">
        <v>1501</v>
      </c>
      <c r="B329" s="65"/>
      <c r="C329" s="65"/>
      <c r="D329" s="65"/>
      <c r="E329" s="65"/>
      <c r="F329" s="65"/>
      <c r="G329" s="65"/>
      <c r="H329" s="65"/>
      <c r="I329" s="65"/>
      <c r="J329" s="65"/>
      <c r="K329" s="66"/>
      <c r="L329" s="109"/>
      <c r="M329" s="110"/>
      <c r="N329" s="112"/>
      <c r="O329" s="3"/>
      <c r="P329" s="30"/>
      <c r="Q329" s="23"/>
      <c r="R329" s="84"/>
      <c r="T329" s="112"/>
    </row>
    <row r="330" spans="1:20" ht="15.75" customHeight="1">
      <c r="A330" s="64">
        <v>1502</v>
      </c>
      <c r="B330" s="87"/>
      <c r="C330" s="87"/>
      <c r="D330" s="87"/>
      <c r="E330" s="87"/>
      <c r="F330" s="87"/>
      <c r="G330" s="87"/>
      <c r="H330" s="87"/>
      <c r="I330" s="87"/>
      <c r="J330" s="87"/>
      <c r="K330" s="88"/>
      <c r="L330" s="72"/>
      <c r="M330" s="3"/>
      <c r="N330" s="30"/>
      <c r="O330" s="89" t="s">
        <v>83</v>
      </c>
      <c r="P330" s="90">
        <v>42</v>
      </c>
      <c r="Q330" s="120">
        <f>IF(SUM(K323:K326)=0,"",SUM(K323:K326))</f>
        <v>42</v>
      </c>
      <c r="R330" s="92" t="s">
        <v>11</v>
      </c>
      <c r="T330" s="112"/>
    </row>
    <row r="331" spans="1:20" ht="15.75" customHeight="1">
      <c r="A331" s="64">
        <v>1601</v>
      </c>
      <c r="B331" s="87"/>
      <c r="C331" s="87"/>
      <c r="D331" s="87"/>
      <c r="E331" s="87"/>
      <c r="F331" s="87"/>
      <c r="G331" s="87"/>
      <c r="H331" s="87"/>
      <c r="I331" s="87"/>
      <c r="J331" s="87"/>
      <c r="K331" s="88"/>
      <c r="L331" s="72"/>
      <c r="M331" s="3"/>
      <c r="N331" s="30"/>
      <c r="O331" s="93" t="s">
        <v>85</v>
      </c>
      <c r="P331" s="94">
        <f>IF(P330/B316=0,"",P330/B316)</f>
        <v>0.61764705882352944</v>
      </c>
      <c r="Q331" s="121">
        <f>IF(P330/Q330=0,"",P330/Q330)</f>
        <v>1</v>
      </c>
      <c r="R331" s="96" t="s">
        <v>86</v>
      </c>
      <c r="T331" s="112"/>
    </row>
    <row r="332" spans="1:20" ht="15.75" customHeight="1">
      <c r="A332" s="64">
        <v>1602</v>
      </c>
      <c r="B332" s="87"/>
      <c r="C332" s="87"/>
      <c r="D332" s="87"/>
      <c r="E332" s="87"/>
      <c r="F332" s="87"/>
      <c r="G332" s="87"/>
      <c r="H332" s="87"/>
      <c r="I332" s="87"/>
      <c r="J332" s="87"/>
      <c r="K332" s="88"/>
      <c r="L332" s="97"/>
      <c r="M332" s="98"/>
      <c r="N332" s="99"/>
      <c r="O332" s="98"/>
      <c r="P332" s="99"/>
      <c r="Q332" s="99"/>
      <c r="R332" s="122"/>
      <c r="T332" s="112"/>
    </row>
    <row r="333" spans="1:20" ht="18" customHeight="1">
      <c r="A333" s="29"/>
      <c r="B333" s="30"/>
      <c r="C333" s="30"/>
      <c r="D333" s="305" t="s">
        <v>111</v>
      </c>
      <c r="E333" s="306"/>
      <c r="F333" s="306"/>
      <c r="G333" s="306"/>
      <c r="H333" s="306"/>
      <c r="I333" s="306"/>
      <c r="J333" s="307"/>
      <c r="K333" s="101">
        <f>SUM(K316:K329)</f>
        <v>42</v>
      </c>
      <c r="L333" s="102">
        <f>IF(K324=0,"",K324/B316)</f>
        <v>0.57352941176470584</v>
      </c>
      <c r="M333" s="102">
        <f>IF(K333=0,"",K333/B316)</f>
        <v>0.61764705882352944</v>
      </c>
      <c r="N333" s="102">
        <f>IF(K324=0,"",M333-L333)</f>
        <v>4.4117647058823595E-2</v>
      </c>
      <c r="O333" s="3"/>
      <c r="P333" s="30"/>
      <c r="Q333" s="23"/>
      <c r="R333" s="3"/>
      <c r="T333" s="112"/>
    </row>
    <row r="334" spans="1:20" ht="12.75" customHeight="1">
      <c r="L334" s="3"/>
      <c r="M334" s="3"/>
      <c r="O334" s="3"/>
    </row>
    <row r="335" spans="1:20" ht="12.75" customHeight="1">
      <c r="L335" s="3"/>
      <c r="M335" s="3"/>
      <c r="O335" s="3"/>
    </row>
    <row r="336" spans="1:20" ht="26.25" customHeight="1">
      <c r="A336" s="309" t="s">
        <v>99</v>
      </c>
      <c r="B336" s="292"/>
      <c r="C336" s="292"/>
      <c r="D336" s="292"/>
      <c r="E336" s="292"/>
      <c r="F336" s="292"/>
      <c r="G336" s="292"/>
      <c r="H336" s="298" t="s">
        <v>56</v>
      </c>
      <c r="I336" s="292"/>
      <c r="J336" s="292"/>
      <c r="K336" s="30"/>
      <c r="L336" s="3"/>
      <c r="M336" s="3"/>
      <c r="N336" s="30"/>
      <c r="O336" s="3"/>
      <c r="P336" s="30"/>
      <c r="Q336" s="30"/>
      <c r="R336" s="30"/>
    </row>
    <row r="337" spans="1:20" ht="20.25" customHeight="1">
      <c r="A337" s="293" t="s">
        <v>10</v>
      </c>
      <c r="B337" s="294" t="s">
        <v>100</v>
      </c>
      <c r="C337" s="289"/>
      <c r="D337" s="289"/>
      <c r="E337" s="289"/>
      <c r="F337" s="289"/>
      <c r="G337" s="289"/>
      <c r="H337" s="289"/>
      <c r="I337" s="289"/>
      <c r="J337" s="290"/>
      <c r="K337" s="295" t="s">
        <v>11</v>
      </c>
      <c r="L337" s="286" t="s">
        <v>3</v>
      </c>
      <c r="M337" s="286" t="s">
        <v>4</v>
      </c>
      <c r="N337" s="284" t="s">
        <v>5</v>
      </c>
      <c r="O337" s="286" t="s">
        <v>6</v>
      </c>
      <c r="P337" s="287" t="s">
        <v>7</v>
      </c>
      <c r="Q337" s="287" t="s">
        <v>8</v>
      </c>
      <c r="R337" s="286" t="s">
        <v>101</v>
      </c>
    </row>
    <row r="338" spans="1:20" ht="15.75" customHeight="1">
      <c r="A338" s="285"/>
      <c r="B338" s="64" t="s">
        <v>102</v>
      </c>
      <c r="C338" s="64" t="s">
        <v>103</v>
      </c>
      <c r="D338" s="64" t="s">
        <v>104</v>
      </c>
      <c r="E338" s="64" t="s">
        <v>105</v>
      </c>
      <c r="F338" s="64" t="s">
        <v>106</v>
      </c>
      <c r="G338" s="64" t="s">
        <v>107</v>
      </c>
      <c r="H338" s="64" t="s">
        <v>108</v>
      </c>
      <c r="I338" s="64" t="s">
        <v>109</v>
      </c>
      <c r="J338" s="64" t="s">
        <v>110</v>
      </c>
      <c r="K338" s="285"/>
      <c r="L338" s="285"/>
      <c r="M338" s="285"/>
      <c r="N338" s="285"/>
      <c r="O338" s="285"/>
      <c r="P338" s="285"/>
      <c r="Q338" s="285"/>
      <c r="R338" s="285"/>
      <c r="T338" s="112"/>
    </row>
    <row r="339" spans="1:20" ht="15.75" customHeight="1">
      <c r="A339" s="64" t="s">
        <v>56</v>
      </c>
      <c r="B339" s="65">
        <v>52</v>
      </c>
      <c r="C339" s="65"/>
      <c r="D339" s="65"/>
      <c r="E339" s="65"/>
      <c r="F339" s="65"/>
      <c r="G339" s="65"/>
      <c r="H339" s="65"/>
      <c r="I339" s="65"/>
      <c r="J339" s="65"/>
      <c r="K339" s="66"/>
      <c r="L339" s="104"/>
      <c r="M339" s="105"/>
      <c r="N339" s="106"/>
      <c r="O339" s="107"/>
      <c r="P339" s="70">
        <f>B339</f>
        <v>52</v>
      </c>
      <c r="Q339" s="108"/>
      <c r="R339" s="107"/>
      <c r="T339" s="112"/>
    </row>
    <row r="340" spans="1:20" ht="15.75" customHeight="1">
      <c r="A340" s="64" t="s">
        <v>57</v>
      </c>
      <c r="B340" s="65"/>
      <c r="C340" s="65">
        <v>40</v>
      </c>
      <c r="D340" s="65"/>
      <c r="E340" s="65"/>
      <c r="F340" s="65"/>
      <c r="G340" s="65"/>
      <c r="H340" s="65"/>
      <c r="I340" s="65"/>
      <c r="J340" s="65"/>
      <c r="K340" s="66"/>
      <c r="L340" s="109"/>
      <c r="M340" s="110"/>
      <c r="N340" s="111"/>
      <c r="O340" s="74">
        <f>IF(C340=0,"",C340/B339)</f>
        <v>0.76923076923076927</v>
      </c>
      <c r="P340" s="75">
        <v>41</v>
      </c>
      <c r="Q340" s="76">
        <f t="shared" ref="Q340:Q347" si="75">IF(P340=0,"",P340/P339)</f>
        <v>0.78846153846153844</v>
      </c>
      <c r="R340" s="76">
        <f t="shared" ref="R340:R347" si="76">IF(P340=0,"",100%-Q340)</f>
        <v>0.21153846153846156</v>
      </c>
      <c r="T340" s="112"/>
    </row>
    <row r="341" spans="1:20" ht="15.75" customHeight="1">
      <c r="A341" s="64">
        <v>1001</v>
      </c>
      <c r="B341" s="65"/>
      <c r="C341" s="65"/>
      <c r="D341" s="65">
        <v>33</v>
      </c>
      <c r="E341" s="65"/>
      <c r="F341" s="65"/>
      <c r="G341" s="65"/>
      <c r="H341" s="65"/>
      <c r="I341" s="65"/>
      <c r="J341" s="65"/>
      <c r="K341" s="66"/>
      <c r="L341" s="109"/>
      <c r="M341" s="110"/>
      <c r="N341" s="111"/>
      <c r="O341" s="74">
        <f>IF(D341=0,"",D341/C340)</f>
        <v>0.82499999999999996</v>
      </c>
      <c r="P341" s="75">
        <v>38</v>
      </c>
      <c r="Q341" s="76">
        <f t="shared" si="75"/>
        <v>0.92682926829268297</v>
      </c>
      <c r="R341" s="76">
        <f t="shared" si="76"/>
        <v>7.3170731707317027E-2</v>
      </c>
      <c r="T341" s="77">
        <f>P341/P339</f>
        <v>0.73076923076923073</v>
      </c>
    </row>
    <row r="342" spans="1:20" ht="15.75" customHeight="1">
      <c r="A342" s="64">
        <v>1002</v>
      </c>
      <c r="B342" s="65"/>
      <c r="C342" s="65"/>
      <c r="D342" s="65"/>
      <c r="E342" s="65">
        <v>29</v>
      </c>
      <c r="F342" s="65"/>
      <c r="G342" s="65"/>
      <c r="H342" s="65"/>
      <c r="I342" s="65"/>
      <c r="J342" s="65"/>
      <c r="K342" s="66"/>
      <c r="L342" s="109"/>
      <c r="M342" s="110"/>
      <c r="N342" s="111"/>
      <c r="O342" s="74">
        <f>IF(E342=0,"",E342/D341)</f>
        <v>0.87878787878787878</v>
      </c>
      <c r="P342" s="75">
        <v>36</v>
      </c>
      <c r="Q342" s="76">
        <f t="shared" si="75"/>
        <v>0.94736842105263153</v>
      </c>
      <c r="R342" s="76">
        <f t="shared" si="76"/>
        <v>5.2631578947368474E-2</v>
      </c>
      <c r="T342" s="112"/>
    </row>
    <row r="343" spans="1:20" ht="15.75" customHeight="1">
      <c r="A343" s="64">
        <v>1101</v>
      </c>
      <c r="B343" s="65"/>
      <c r="C343" s="65"/>
      <c r="D343" s="65"/>
      <c r="E343" s="65"/>
      <c r="F343" s="65">
        <v>27</v>
      </c>
      <c r="G343" s="65"/>
      <c r="H343" s="65"/>
      <c r="I343" s="65"/>
      <c r="J343" s="65"/>
      <c r="K343" s="66"/>
      <c r="L343" s="109"/>
      <c r="M343" s="110"/>
      <c r="N343" s="111"/>
      <c r="O343" s="74">
        <f>IF(F343=0,"",F343/E342)</f>
        <v>0.93103448275862066</v>
      </c>
      <c r="P343" s="75">
        <v>33</v>
      </c>
      <c r="Q343" s="76">
        <f t="shared" si="75"/>
        <v>0.91666666666666663</v>
      </c>
      <c r="R343" s="76">
        <f t="shared" si="76"/>
        <v>8.333333333333337E-2</v>
      </c>
      <c r="T343" s="112"/>
    </row>
    <row r="344" spans="1:20" ht="15.75" customHeight="1">
      <c r="A344" s="64">
        <v>1102</v>
      </c>
      <c r="B344" s="65"/>
      <c r="C344" s="65"/>
      <c r="D344" s="65"/>
      <c r="E344" s="65"/>
      <c r="F344" s="65"/>
      <c r="G344" s="65">
        <v>27</v>
      </c>
      <c r="H344" s="65"/>
      <c r="I344" s="65"/>
      <c r="J344" s="65"/>
      <c r="K344" s="66"/>
      <c r="L344" s="109"/>
      <c r="M344" s="110"/>
      <c r="N344" s="111"/>
      <c r="O344" s="74">
        <f>IF(G344=0,"",G344/F343)</f>
        <v>1</v>
      </c>
      <c r="P344" s="75">
        <v>32</v>
      </c>
      <c r="Q344" s="76">
        <f t="shared" si="75"/>
        <v>0.96969696969696972</v>
      </c>
      <c r="R344" s="76">
        <f t="shared" si="76"/>
        <v>3.0303030303030276E-2</v>
      </c>
      <c r="T344" s="112"/>
    </row>
    <row r="345" spans="1:20" ht="15.75" customHeight="1">
      <c r="A345" s="64">
        <v>1201</v>
      </c>
      <c r="B345" s="65"/>
      <c r="C345" s="65"/>
      <c r="D345" s="65"/>
      <c r="E345" s="65"/>
      <c r="F345" s="65"/>
      <c r="G345" s="65"/>
      <c r="H345" s="65">
        <v>26</v>
      </c>
      <c r="I345" s="65"/>
      <c r="J345" s="65"/>
      <c r="K345" s="66"/>
      <c r="L345" s="109"/>
      <c r="M345" s="110"/>
      <c r="N345" s="111"/>
      <c r="O345" s="74">
        <f>IF(H345=0,"",H345/G344)</f>
        <v>0.96296296296296291</v>
      </c>
      <c r="P345" s="75">
        <v>33</v>
      </c>
      <c r="Q345" s="76">
        <f t="shared" si="75"/>
        <v>1.03125</v>
      </c>
      <c r="R345" s="76">
        <f t="shared" si="76"/>
        <v>-3.125E-2</v>
      </c>
      <c r="T345" s="112"/>
    </row>
    <row r="346" spans="1:20" ht="15.75" customHeight="1">
      <c r="A346" s="64">
        <v>1202</v>
      </c>
      <c r="B346" s="65"/>
      <c r="C346" s="65"/>
      <c r="D346" s="65"/>
      <c r="E346" s="65"/>
      <c r="F346" s="65"/>
      <c r="G346" s="65"/>
      <c r="H346" s="65"/>
      <c r="I346" s="65">
        <v>26</v>
      </c>
      <c r="J346" s="65"/>
      <c r="K346" s="66">
        <v>1</v>
      </c>
      <c r="L346" s="109"/>
      <c r="M346" s="110"/>
      <c r="N346" s="111"/>
      <c r="O346" s="74">
        <f>IF(I346=0,"",I346/H345)</f>
        <v>1</v>
      </c>
      <c r="P346" s="75">
        <v>33</v>
      </c>
      <c r="Q346" s="76">
        <f t="shared" si="75"/>
        <v>1</v>
      </c>
      <c r="R346" s="76">
        <f t="shared" si="76"/>
        <v>0</v>
      </c>
      <c r="T346" s="112"/>
    </row>
    <row r="347" spans="1:20" ht="15.75" customHeight="1">
      <c r="A347" s="64">
        <v>1301</v>
      </c>
      <c r="B347" s="65"/>
      <c r="C347" s="65"/>
      <c r="D347" s="65"/>
      <c r="E347" s="65"/>
      <c r="F347" s="65"/>
      <c r="G347" s="65"/>
      <c r="H347" s="65"/>
      <c r="I347" s="65"/>
      <c r="J347" s="65">
        <v>26</v>
      </c>
      <c r="K347" s="66">
        <v>22</v>
      </c>
      <c r="L347" s="109"/>
      <c r="M347" s="110"/>
      <c r="N347" s="111"/>
      <c r="O347" s="78">
        <f>IF(J347=0,"",J347/I346)</f>
        <v>1</v>
      </c>
      <c r="P347" s="75">
        <v>31</v>
      </c>
      <c r="Q347" s="79">
        <f t="shared" si="75"/>
        <v>0.93939393939393945</v>
      </c>
      <c r="R347" s="79">
        <f t="shared" si="76"/>
        <v>6.0606060606060552E-2</v>
      </c>
      <c r="T347" s="112"/>
    </row>
    <row r="348" spans="1:20" ht="15.75" customHeight="1">
      <c r="A348" s="64">
        <v>1302</v>
      </c>
      <c r="B348" s="65"/>
      <c r="C348" s="65"/>
      <c r="D348" s="65"/>
      <c r="E348" s="65"/>
      <c r="F348" s="65"/>
      <c r="G348" s="65"/>
      <c r="H348" s="65"/>
      <c r="I348" s="65"/>
      <c r="J348" s="65">
        <v>7</v>
      </c>
      <c r="K348" s="66">
        <v>2</v>
      </c>
      <c r="L348" s="109"/>
      <c r="M348" s="110"/>
      <c r="N348" s="112"/>
      <c r="O348" s="146"/>
      <c r="P348" s="75">
        <v>8</v>
      </c>
      <c r="Q348" s="147"/>
      <c r="R348" s="148"/>
      <c r="T348" s="112"/>
    </row>
    <row r="349" spans="1:20" ht="15.75" customHeight="1">
      <c r="A349" s="64">
        <v>1401</v>
      </c>
      <c r="B349" s="65"/>
      <c r="C349" s="65"/>
      <c r="D349" s="65"/>
      <c r="E349" s="65"/>
      <c r="F349" s="65"/>
      <c r="G349" s="65"/>
      <c r="H349" s="65"/>
      <c r="I349" s="65"/>
      <c r="J349" s="65">
        <v>3</v>
      </c>
      <c r="K349" s="66">
        <v>1</v>
      </c>
      <c r="L349" s="109"/>
      <c r="M349" s="110"/>
      <c r="N349" s="112"/>
      <c r="O349" s="116"/>
      <c r="P349" s="117">
        <v>3</v>
      </c>
      <c r="Q349" s="118"/>
      <c r="R349" s="116"/>
      <c r="T349" s="112"/>
    </row>
    <row r="350" spans="1:20" ht="15.75" customHeight="1">
      <c r="A350" s="64">
        <v>1402</v>
      </c>
      <c r="B350" s="65"/>
      <c r="C350" s="65"/>
      <c r="D350" s="65"/>
      <c r="E350" s="65"/>
      <c r="F350" s="65"/>
      <c r="G350" s="65"/>
      <c r="H350" s="65"/>
      <c r="I350" s="65"/>
      <c r="J350" s="65"/>
      <c r="K350" s="66"/>
      <c r="L350" s="109"/>
      <c r="M350" s="110"/>
      <c r="N350" s="112"/>
      <c r="O350" s="116"/>
      <c r="P350" s="117"/>
      <c r="Q350" s="118"/>
      <c r="R350" s="116"/>
      <c r="T350" s="112"/>
    </row>
    <row r="351" spans="1:20" ht="15.75" customHeight="1">
      <c r="A351" s="64">
        <v>1501</v>
      </c>
      <c r="B351" s="65"/>
      <c r="C351" s="65"/>
      <c r="D351" s="65"/>
      <c r="E351" s="65"/>
      <c r="F351" s="65"/>
      <c r="G351" s="65"/>
      <c r="H351" s="65"/>
      <c r="I351" s="65"/>
      <c r="J351" s="65"/>
      <c r="K351" s="66"/>
      <c r="L351" s="109"/>
      <c r="M351" s="110"/>
      <c r="N351" s="112"/>
      <c r="O351" s="116"/>
      <c r="P351" s="117"/>
      <c r="Q351" s="118"/>
      <c r="R351" s="116"/>
      <c r="T351" s="112"/>
    </row>
    <row r="352" spans="1:20" ht="15.75" customHeight="1">
      <c r="A352" s="64">
        <v>1502</v>
      </c>
      <c r="B352" s="65"/>
      <c r="C352" s="65"/>
      <c r="D352" s="65"/>
      <c r="E352" s="65"/>
      <c r="F352" s="65"/>
      <c r="G352" s="65"/>
      <c r="H352" s="65"/>
      <c r="I352" s="65"/>
      <c r="J352" s="65"/>
      <c r="K352" s="66"/>
      <c r="L352" s="109"/>
      <c r="M352" s="110"/>
      <c r="N352" s="112"/>
      <c r="O352" s="3"/>
      <c r="P352" s="30"/>
      <c r="Q352" s="23"/>
      <c r="R352" s="84"/>
      <c r="T352" s="112"/>
    </row>
    <row r="353" spans="1:20" ht="15.75" customHeight="1">
      <c r="A353" s="64">
        <v>1601</v>
      </c>
      <c r="B353" s="87"/>
      <c r="C353" s="87"/>
      <c r="D353" s="87"/>
      <c r="E353" s="87"/>
      <c r="F353" s="87"/>
      <c r="G353" s="87"/>
      <c r="H353" s="87"/>
      <c r="I353" s="87"/>
      <c r="J353" s="87"/>
      <c r="K353" s="88"/>
      <c r="L353" s="72"/>
      <c r="M353" s="3"/>
      <c r="N353" s="30"/>
      <c r="O353" s="89" t="s">
        <v>83</v>
      </c>
      <c r="P353" s="90">
        <v>26</v>
      </c>
      <c r="Q353" s="120">
        <f>IF(SUM(K346:K349)=0,"",SUM(K346:K349))</f>
        <v>26</v>
      </c>
      <c r="R353" s="92" t="s">
        <v>11</v>
      </c>
      <c r="T353" s="112"/>
    </row>
    <row r="354" spans="1:20" ht="15.75" customHeight="1">
      <c r="A354" s="64">
        <v>1602</v>
      </c>
      <c r="B354" s="87"/>
      <c r="C354" s="87"/>
      <c r="D354" s="87"/>
      <c r="E354" s="87"/>
      <c r="F354" s="87"/>
      <c r="G354" s="87"/>
      <c r="H354" s="87"/>
      <c r="I354" s="87"/>
      <c r="J354" s="87"/>
      <c r="K354" s="88"/>
      <c r="L354" s="72"/>
      <c r="M354" s="3"/>
      <c r="N354" s="30"/>
      <c r="O354" s="93" t="s">
        <v>85</v>
      </c>
      <c r="P354" s="94">
        <f>IF(P353/B339=0,"",P353/B339)</f>
        <v>0.5</v>
      </c>
      <c r="Q354" s="121">
        <f>IF(P353/Q353=0,"",P353/Q353)</f>
        <v>1</v>
      </c>
      <c r="R354" s="96" t="s">
        <v>86</v>
      </c>
      <c r="T354" s="112"/>
    </row>
    <row r="355" spans="1:20" ht="15.75" customHeight="1">
      <c r="A355" s="64">
        <v>1701</v>
      </c>
      <c r="B355" s="87"/>
      <c r="C355" s="87"/>
      <c r="D355" s="87"/>
      <c r="E355" s="87"/>
      <c r="F355" s="87"/>
      <c r="G355" s="87"/>
      <c r="H355" s="87"/>
      <c r="I355" s="87"/>
      <c r="J355" s="87"/>
      <c r="K355" s="88"/>
      <c r="L355" s="97"/>
      <c r="M355" s="98"/>
      <c r="N355" s="99"/>
      <c r="O355" s="98"/>
      <c r="P355" s="99"/>
      <c r="Q355" s="99"/>
      <c r="R355" s="122"/>
      <c r="T355" s="112"/>
    </row>
    <row r="356" spans="1:20" ht="18" customHeight="1">
      <c r="A356" s="29"/>
      <c r="B356" s="30"/>
      <c r="C356" s="30"/>
      <c r="D356" s="305" t="s">
        <v>111</v>
      </c>
      <c r="E356" s="306"/>
      <c r="F356" s="306"/>
      <c r="G356" s="306"/>
      <c r="H356" s="306"/>
      <c r="I356" s="306"/>
      <c r="J356" s="307"/>
      <c r="K356" s="101">
        <f>SUM(K339:K352)</f>
        <v>26</v>
      </c>
      <c r="L356" s="102">
        <f>IF(SUM(K346:K347)=0,"",SUM(K346:K347)/B339)</f>
        <v>0.44230769230769229</v>
      </c>
      <c r="M356" s="102">
        <f>IF(K356=0,"",K356/B339)</f>
        <v>0.5</v>
      </c>
      <c r="N356" s="102">
        <f>IF(K347=0,"",M356-L356)</f>
        <v>5.7692307692307709E-2</v>
      </c>
      <c r="O356" s="3"/>
      <c r="P356" s="30"/>
      <c r="Q356" s="23"/>
      <c r="R356" s="3"/>
      <c r="T356" s="112"/>
    </row>
    <row r="357" spans="1:20" ht="12.75" customHeight="1">
      <c r="L357" s="3"/>
      <c r="M357" s="3"/>
      <c r="N357" s="3"/>
      <c r="O357" s="3"/>
    </row>
    <row r="358" spans="1:20" ht="12.75" customHeight="1">
      <c r="L358" s="3"/>
      <c r="M358" s="3"/>
      <c r="N358" s="3"/>
      <c r="O358" s="3"/>
    </row>
    <row r="359" spans="1:20" ht="26.25" customHeight="1">
      <c r="A359" s="309" t="s">
        <v>99</v>
      </c>
      <c r="B359" s="292"/>
      <c r="C359" s="292"/>
      <c r="D359" s="292"/>
      <c r="E359" s="292"/>
      <c r="F359" s="292"/>
      <c r="G359" s="292"/>
      <c r="H359" s="298" t="s">
        <v>57</v>
      </c>
      <c r="I359" s="292"/>
      <c r="J359" s="292"/>
      <c r="K359" s="30"/>
      <c r="L359" s="3"/>
      <c r="M359" s="3"/>
      <c r="N359" s="30"/>
      <c r="O359" s="3"/>
      <c r="P359" s="30"/>
      <c r="Q359" s="30"/>
      <c r="R359" s="30"/>
    </row>
    <row r="360" spans="1:20" ht="20.25" customHeight="1">
      <c r="A360" s="293" t="s">
        <v>10</v>
      </c>
      <c r="B360" s="294" t="s">
        <v>100</v>
      </c>
      <c r="C360" s="289"/>
      <c r="D360" s="289"/>
      <c r="E360" s="289"/>
      <c r="F360" s="289"/>
      <c r="G360" s="289"/>
      <c r="H360" s="289"/>
      <c r="I360" s="289"/>
      <c r="J360" s="290"/>
      <c r="K360" s="295" t="s">
        <v>11</v>
      </c>
      <c r="L360" s="286" t="s">
        <v>3</v>
      </c>
      <c r="M360" s="286" t="s">
        <v>4</v>
      </c>
      <c r="N360" s="284" t="s">
        <v>5</v>
      </c>
      <c r="O360" s="286" t="s">
        <v>6</v>
      </c>
      <c r="P360" s="287" t="s">
        <v>7</v>
      </c>
      <c r="Q360" s="287" t="s">
        <v>8</v>
      </c>
      <c r="R360" s="286" t="s">
        <v>101</v>
      </c>
    </row>
    <row r="361" spans="1:20" ht="15.75" customHeight="1">
      <c r="A361" s="285"/>
      <c r="B361" s="64" t="s">
        <v>102</v>
      </c>
      <c r="C361" s="64" t="s">
        <v>103</v>
      </c>
      <c r="D361" s="64" t="s">
        <v>104</v>
      </c>
      <c r="E361" s="64" t="s">
        <v>105</v>
      </c>
      <c r="F361" s="64" t="s">
        <v>106</v>
      </c>
      <c r="G361" s="64" t="s">
        <v>107</v>
      </c>
      <c r="H361" s="64" t="s">
        <v>108</v>
      </c>
      <c r="I361" s="64" t="s">
        <v>109</v>
      </c>
      <c r="J361" s="64" t="s">
        <v>110</v>
      </c>
      <c r="K361" s="285"/>
      <c r="L361" s="285"/>
      <c r="M361" s="285"/>
      <c r="N361" s="285"/>
      <c r="O361" s="285"/>
      <c r="P361" s="285"/>
      <c r="Q361" s="285"/>
      <c r="R361" s="285"/>
      <c r="T361" s="112"/>
    </row>
    <row r="362" spans="1:20" ht="15.75" customHeight="1">
      <c r="A362" s="64" t="s">
        <v>57</v>
      </c>
      <c r="B362" s="65">
        <v>63</v>
      </c>
      <c r="C362" s="65"/>
      <c r="D362" s="65"/>
      <c r="E362" s="65"/>
      <c r="F362" s="65"/>
      <c r="G362" s="65"/>
      <c r="H362" s="65"/>
      <c r="I362" s="65"/>
      <c r="J362" s="65"/>
      <c r="K362" s="66"/>
      <c r="L362" s="104"/>
      <c r="M362" s="105"/>
      <c r="N362" s="106"/>
      <c r="O362" s="107"/>
      <c r="P362" s="70">
        <f>B362</f>
        <v>63</v>
      </c>
      <c r="Q362" s="108"/>
      <c r="R362" s="107"/>
      <c r="T362" s="112"/>
    </row>
    <row r="363" spans="1:20" ht="15.75" customHeight="1">
      <c r="A363" s="64">
        <v>1001</v>
      </c>
      <c r="B363" s="65"/>
      <c r="C363" s="65">
        <v>52</v>
      </c>
      <c r="D363" s="65"/>
      <c r="E363" s="65"/>
      <c r="F363" s="65"/>
      <c r="G363" s="65"/>
      <c r="H363" s="65"/>
      <c r="I363" s="65"/>
      <c r="J363" s="65"/>
      <c r="K363" s="66"/>
      <c r="L363" s="109"/>
      <c r="M363" s="110"/>
      <c r="N363" s="111"/>
      <c r="O363" s="74">
        <f>IF(C363=0,"",C363/B362)</f>
        <v>0.82539682539682535</v>
      </c>
      <c r="P363" s="75">
        <v>52</v>
      </c>
      <c r="Q363" s="76">
        <f t="shared" ref="Q363:Q370" si="77">IF(P363=0,"",P363/P362)</f>
        <v>0.82539682539682535</v>
      </c>
      <c r="R363" s="76">
        <f t="shared" ref="R363:R370" si="78">IF(P363=0,"",100%-Q363)</f>
        <v>0.17460317460317465</v>
      </c>
      <c r="T363" s="112"/>
    </row>
    <row r="364" spans="1:20" ht="15.75" customHeight="1">
      <c r="A364" s="64">
        <v>1002</v>
      </c>
      <c r="B364" s="65"/>
      <c r="C364" s="65"/>
      <c r="D364" s="65">
        <v>47</v>
      </c>
      <c r="E364" s="65"/>
      <c r="F364" s="65"/>
      <c r="G364" s="65"/>
      <c r="H364" s="65"/>
      <c r="I364" s="65"/>
      <c r="J364" s="65"/>
      <c r="K364" s="66"/>
      <c r="L364" s="109"/>
      <c r="M364" s="110"/>
      <c r="N364" s="111"/>
      <c r="O364" s="74">
        <f>IF(D364=0,"",D364/C363)</f>
        <v>0.90384615384615385</v>
      </c>
      <c r="P364" s="75">
        <v>50</v>
      </c>
      <c r="Q364" s="76">
        <f t="shared" si="77"/>
        <v>0.96153846153846156</v>
      </c>
      <c r="R364" s="76">
        <f t="shared" si="78"/>
        <v>3.8461538461538436E-2</v>
      </c>
      <c r="T364" s="77">
        <f>P364/P362</f>
        <v>0.79365079365079361</v>
      </c>
    </row>
    <row r="365" spans="1:20" ht="15.75" customHeight="1">
      <c r="A365" s="64">
        <v>1101</v>
      </c>
      <c r="B365" s="65"/>
      <c r="C365" s="65"/>
      <c r="D365" s="65"/>
      <c r="E365" s="65">
        <v>44</v>
      </c>
      <c r="F365" s="65"/>
      <c r="G365" s="65"/>
      <c r="H365" s="65"/>
      <c r="I365" s="65"/>
      <c r="J365" s="65"/>
      <c r="K365" s="66"/>
      <c r="L365" s="109"/>
      <c r="M365" s="110"/>
      <c r="N365" s="111"/>
      <c r="O365" s="74">
        <f>IF(E365=0,"",E365/D364)</f>
        <v>0.93617021276595747</v>
      </c>
      <c r="P365" s="75">
        <v>50</v>
      </c>
      <c r="Q365" s="76">
        <f t="shared" si="77"/>
        <v>1</v>
      </c>
      <c r="R365" s="76">
        <f t="shared" si="78"/>
        <v>0</v>
      </c>
      <c r="T365" s="112"/>
    </row>
    <row r="366" spans="1:20" ht="15.75" customHeight="1">
      <c r="A366" s="64">
        <v>1102</v>
      </c>
      <c r="B366" s="65"/>
      <c r="C366" s="65"/>
      <c r="D366" s="65"/>
      <c r="E366" s="65"/>
      <c r="F366" s="65">
        <v>36</v>
      </c>
      <c r="G366" s="65"/>
      <c r="H366" s="65"/>
      <c r="I366" s="65"/>
      <c r="J366" s="65"/>
      <c r="K366" s="66"/>
      <c r="L366" s="109"/>
      <c r="M366" s="110"/>
      <c r="N366" s="111"/>
      <c r="O366" s="74">
        <f>IF(F366=0,"",F366/E365)</f>
        <v>0.81818181818181823</v>
      </c>
      <c r="P366" s="75">
        <v>46</v>
      </c>
      <c r="Q366" s="76">
        <f t="shared" si="77"/>
        <v>0.92</v>
      </c>
      <c r="R366" s="76">
        <f t="shared" si="78"/>
        <v>7.999999999999996E-2</v>
      </c>
      <c r="T366" s="112"/>
    </row>
    <row r="367" spans="1:20" ht="15.75" customHeight="1">
      <c r="A367" s="64">
        <v>1201</v>
      </c>
      <c r="B367" s="65"/>
      <c r="C367" s="65"/>
      <c r="D367" s="65"/>
      <c r="E367" s="65"/>
      <c r="F367" s="65"/>
      <c r="G367" s="65">
        <v>36</v>
      </c>
      <c r="H367" s="65"/>
      <c r="I367" s="65"/>
      <c r="J367" s="65"/>
      <c r="K367" s="66"/>
      <c r="L367" s="109"/>
      <c r="M367" s="110"/>
      <c r="N367" s="111"/>
      <c r="O367" s="74">
        <f>IF(G367=0,"",G367/F366)</f>
        <v>1</v>
      </c>
      <c r="P367" s="75">
        <v>48</v>
      </c>
      <c r="Q367" s="76">
        <f t="shared" si="77"/>
        <v>1.0434782608695652</v>
      </c>
      <c r="R367" s="76">
        <f t="shared" si="78"/>
        <v>-4.3478260869565188E-2</v>
      </c>
      <c r="T367" s="112"/>
    </row>
    <row r="368" spans="1:20" ht="15.75" customHeight="1">
      <c r="A368" s="64">
        <v>1202</v>
      </c>
      <c r="B368" s="65"/>
      <c r="C368" s="65"/>
      <c r="D368" s="65"/>
      <c r="E368" s="65"/>
      <c r="F368" s="65"/>
      <c r="G368" s="65"/>
      <c r="H368" s="65">
        <v>36</v>
      </c>
      <c r="I368" s="65"/>
      <c r="J368" s="65"/>
      <c r="K368" s="66"/>
      <c r="L368" s="109"/>
      <c r="M368" s="110"/>
      <c r="N368" s="111"/>
      <c r="O368" s="74">
        <f>IF(H368=0,"",H368/G367)</f>
        <v>1</v>
      </c>
      <c r="P368" s="75">
        <v>46</v>
      </c>
      <c r="Q368" s="76">
        <f t="shared" si="77"/>
        <v>0.95833333333333337</v>
      </c>
      <c r="R368" s="76">
        <f t="shared" si="78"/>
        <v>4.166666666666663E-2</v>
      </c>
      <c r="T368" s="112"/>
    </row>
    <row r="369" spans="1:20" ht="15.75" customHeight="1">
      <c r="A369" s="64">
        <v>1301</v>
      </c>
      <c r="B369" s="65"/>
      <c r="C369" s="65"/>
      <c r="D369" s="65"/>
      <c r="E369" s="65"/>
      <c r="F369" s="65"/>
      <c r="G369" s="65"/>
      <c r="H369" s="65"/>
      <c r="I369" s="65">
        <v>35</v>
      </c>
      <c r="J369" s="65"/>
      <c r="K369" s="66"/>
      <c r="L369" s="109"/>
      <c r="M369" s="110"/>
      <c r="N369" s="111"/>
      <c r="O369" s="74">
        <f>IF(I369=0,"",I369/H368)</f>
        <v>0.97222222222222221</v>
      </c>
      <c r="P369" s="75">
        <v>45</v>
      </c>
      <c r="Q369" s="76">
        <f t="shared" si="77"/>
        <v>0.97826086956521741</v>
      </c>
      <c r="R369" s="76">
        <f t="shared" si="78"/>
        <v>2.1739130434782594E-2</v>
      </c>
      <c r="T369" s="112"/>
    </row>
    <row r="370" spans="1:20" ht="15.75" customHeight="1">
      <c r="A370" s="64">
        <v>1302</v>
      </c>
      <c r="B370" s="65"/>
      <c r="C370" s="65"/>
      <c r="D370" s="65"/>
      <c r="E370" s="65"/>
      <c r="F370" s="65"/>
      <c r="G370" s="65"/>
      <c r="H370" s="65"/>
      <c r="I370" s="65"/>
      <c r="J370" s="65">
        <v>35</v>
      </c>
      <c r="K370" s="66">
        <v>33</v>
      </c>
      <c r="L370" s="109"/>
      <c r="M370" s="110"/>
      <c r="N370" s="111"/>
      <c r="O370" s="78">
        <f>IF(J370=0,"",J370/I369)</f>
        <v>1</v>
      </c>
      <c r="P370" s="75">
        <v>44</v>
      </c>
      <c r="Q370" s="79">
        <f t="shared" si="77"/>
        <v>0.97777777777777775</v>
      </c>
      <c r="R370" s="79">
        <f t="shared" si="78"/>
        <v>2.2222222222222254E-2</v>
      </c>
      <c r="T370" s="112"/>
    </row>
    <row r="371" spans="1:20" ht="15.75" customHeight="1">
      <c r="A371" s="64">
        <v>1401</v>
      </c>
      <c r="B371" s="65"/>
      <c r="C371" s="65"/>
      <c r="D371" s="65"/>
      <c r="E371" s="65"/>
      <c r="F371" s="65"/>
      <c r="G371" s="65"/>
      <c r="H371" s="65"/>
      <c r="I371" s="65"/>
      <c r="J371" s="65">
        <v>7</v>
      </c>
      <c r="K371" s="66">
        <v>3</v>
      </c>
      <c r="L371" s="109"/>
      <c r="M371" s="110"/>
      <c r="N371" s="112"/>
      <c r="O371" s="146"/>
      <c r="P371" s="75">
        <v>10</v>
      </c>
      <c r="Q371" s="147"/>
      <c r="R371" s="148"/>
      <c r="T371" s="112"/>
    </row>
    <row r="372" spans="1:20" ht="15.75" customHeight="1">
      <c r="A372" s="64">
        <v>1402</v>
      </c>
      <c r="B372" s="65"/>
      <c r="C372" s="65"/>
      <c r="D372" s="65"/>
      <c r="E372" s="65"/>
      <c r="F372" s="65"/>
      <c r="G372" s="65"/>
      <c r="H372" s="65"/>
      <c r="I372" s="65"/>
      <c r="J372" s="65">
        <v>3</v>
      </c>
      <c r="K372" s="66">
        <v>1</v>
      </c>
      <c r="L372" s="109"/>
      <c r="M372" s="110"/>
      <c r="N372" s="112"/>
      <c r="O372" s="116"/>
      <c r="P372" s="117">
        <v>4</v>
      </c>
      <c r="Q372" s="118"/>
      <c r="R372" s="116"/>
      <c r="T372" s="112"/>
    </row>
    <row r="373" spans="1:20" ht="15.75" customHeight="1">
      <c r="A373" s="64">
        <v>1501</v>
      </c>
      <c r="B373" s="65"/>
      <c r="C373" s="65"/>
      <c r="D373" s="65"/>
      <c r="E373" s="65"/>
      <c r="F373" s="65"/>
      <c r="G373" s="65"/>
      <c r="H373" s="65"/>
      <c r="I373" s="65"/>
      <c r="J373" s="65">
        <v>2</v>
      </c>
      <c r="K373" s="66">
        <v>1</v>
      </c>
      <c r="L373" s="109"/>
      <c r="M373" s="110"/>
      <c r="N373" s="112"/>
      <c r="O373" s="116"/>
      <c r="P373" s="117">
        <v>2</v>
      </c>
      <c r="Q373" s="118"/>
      <c r="R373" s="116"/>
      <c r="T373" s="112"/>
    </row>
    <row r="374" spans="1:20" ht="15.75" customHeight="1">
      <c r="A374" s="64">
        <v>1502</v>
      </c>
      <c r="B374" s="65"/>
      <c r="C374" s="65"/>
      <c r="D374" s="65"/>
      <c r="E374" s="65"/>
      <c r="F374" s="65"/>
      <c r="G374" s="65"/>
      <c r="H374" s="65"/>
      <c r="I374" s="65"/>
      <c r="J374" s="65"/>
      <c r="K374" s="66"/>
      <c r="L374" s="109"/>
      <c r="M374" s="110"/>
      <c r="N374" s="112"/>
      <c r="O374" s="116"/>
      <c r="P374" s="117"/>
      <c r="Q374" s="118"/>
      <c r="R374" s="116"/>
      <c r="T374" s="112"/>
    </row>
    <row r="375" spans="1:20" ht="15.75" customHeight="1">
      <c r="A375" s="64">
        <v>1601</v>
      </c>
      <c r="B375" s="65"/>
      <c r="C375" s="65"/>
      <c r="D375" s="65"/>
      <c r="E375" s="65"/>
      <c r="F375" s="65"/>
      <c r="G375" s="65"/>
      <c r="H375" s="65"/>
      <c r="I375" s="65"/>
      <c r="J375" s="65"/>
      <c r="K375" s="66"/>
      <c r="L375" s="109"/>
      <c r="M375" s="110"/>
      <c r="N375" s="112"/>
      <c r="O375" s="3"/>
      <c r="P375" s="30"/>
      <c r="Q375" s="23"/>
      <c r="R375" s="84"/>
      <c r="T375" s="112"/>
    </row>
    <row r="376" spans="1:20" ht="15.75" customHeight="1">
      <c r="A376" s="64">
        <v>1602</v>
      </c>
      <c r="B376" s="87"/>
      <c r="C376" s="87"/>
      <c r="D376" s="87"/>
      <c r="E376" s="87"/>
      <c r="F376" s="87"/>
      <c r="G376" s="87"/>
      <c r="H376" s="87"/>
      <c r="I376" s="87"/>
      <c r="J376" s="87"/>
      <c r="K376" s="88"/>
      <c r="L376" s="72"/>
      <c r="M376" s="3"/>
      <c r="N376" s="30"/>
      <c r="O376" s="89" t="s">
        <v>83</v>
      </c>
      <c r="P376" s="90">
        <v>38</v>
      </c>
      <c r="Q376" s="120">
        <f>K379</f>
        <v>38</v>
      </c>
      <c r="R376" s="92" t="s">
        <v>11</v>
      </c>
      <c r="T376" s="112"/>
    </row>
    <row r="377" spans="1:20" ht="15.75" customHeight="1">
      <c r="A377" s="64">
        <v>1701</v>
      </c>
      <c r="B377" s="87"/>
      <c r="C377" s="87"/>
      <c r="D377" s="87"/>
      <c r="E377" s="87"/>
      <c r="F377" s="87"/>
      <c r="G377" s="87"/>
      <c r="H377" s="87"/>
      <c r="I377" s="87"/>
      <c r="J377" s="87"/>
      <c r="K377" s="88"/>
      <c r="L377" s="72"/>
      <c r="M377" s="3"/>
      <c r="N377" s="30"/>
      <c r="O377" s="93" t="s">
        <v>85</v>
      </c>
      <c r="P377" s="94">
        <f>IF(P376/B362=0,"",P376/B362)</f>
        <v>0.60317460317460314</v>
      </c>
      <c r="Q377" s="121">
        <f>IF(P376/Q376=0,"",P376/Q376)</f>
        <v>1</v>
      </c>
      <c r="R377" s="96" t="s">
        <v>86</v>
      </c>
      <c r="T377" s="112"/>
    </row>
    <row r="378" spans="1:20" ht="15.75" customHeight="1">
      <c r="A378" s="64">
        <v>1702</v>
      </c>
      <c r="B378" s="87"/>
      <c r="C378" s="87"/>
      <c r="D378" s="87"/>
      <c r="E378" s="87"/>
      <c r="F378" s="87"/>
      <c r="G378" s="87"/>
      <c r="H378" s="87"/>
      <c r="I378" s="87"/>
      <c r="J378" s="87"/>
      <c r="K378" s="88"/>
      <c r="L378" s="97"/>
      <c r="M378" s="98"/>
      <c r="N378" s="99"/>
      <c r="O378" s="98"/>
      <c r="P378" s="99"/>
      <c r="Q378" s="99"/>
      <c r="R378" s="122"/>
      <c r="T378" s="112"/>
    </row>
    <row r="379" spans="1:20" ht="18" customHeight="1">
      <c r="A379" s="29"/>
      <c r="B379" s="30"/>
      <c r="C379" s="30"/>
      <c r="D379" s="305" t="s">
        <v>111</v>
      </c>
      <c r="E379" s="306"/>
      <c r="F379" s="306"/>
      <c r="G379" s="306"/>
      <c r="H379" s="306"/>
      <c r="I379" s="306"/>
      <c r="J379" s="307"/>
      <c r="K379" s="101">
        <f>SUM(K362:K375)</f>
        <v>38</v>
      </c>
      <c r="L379" s="102">
        <f>IF(SUM(K369:K370)=0,"",SUM(K369:K370)/B362)</f>
        <v>0.52380952380952384</v>
      </c>
      <c r="M379" s="102">
        <f>IF(K379=0,"",K379/B362)</f>
        <v>0.60317460317460314</v>
      </c>
      <c r="N379" s="102">
        <f>IF(K370=0,"",M379-L379)</f>
        <v>7.9365079365079305E-2</v>
      </c>
      <c r="O379" s="3"/>
      <c r="P379" s="30"/>
      <c r="Q379" s="23"/>
      <c r="R379" s="3"/>
      <c r="T379" s="112"/>
    </row>
    <row r="380" spans="1:20" ht="12.75" customHeight="1">
      <c r="L380" s="3"/>
      <c r="M380" s="3"/>
      <c r="N380" s="3"/>
      <c r="O380" s="3"/>
    </row>
    <row r="381" spans="1:20" ht="12.75" customHeight="1">
      <c r="L381" s="3"/>
      <c r="M381" s="3"/>
      <c r="N381" s="3"/>
      <c r="O381" s="3"/>
      <c r="S381" s="30"/>
      <c r="T381" s="23"/>
    </row>
    <row r="382" spans="1:20" ht="26.25" customHeight="1">
      <c r="A382" s="309" t="s">
        <v>99</v>
      </c>
      <c r="B382" s="292"/>
      <c r="C382" s="292"/>
      <c r="D382" s="292"/>
      <c r="E382" s="292"/>
      <c r="F382" s="292"/>
      <c r="G382" s="292"/>
      <c r="H382" s="298" t="s">
        <v>69</v>
      </c>
      <c r="I382" s="292"/>
      <c r="J382" s="292"/>
      <c r="K382" s="30"/>
      <c r="L382" s="3"/>
      <c r="M382" s="3"/>
      <c r="N382" s="30"/>
      <c r="O382" s="3"/>
      <c r="P382" s="30"/>
      <c r="Q382" s="30"/>
      <c r="R382" s="30"/>
    </row>
    <row r="383" spans="1:20" ht="20.25" customHeight="1">
      <c r="A383" s="293" t="s">
        <v>10</v>
      </c>
      <c r="B383" s="294" t="s">
        <v>100</v>
      </c>
      <c r="C383" s="289"/>
      <c r="D383" s="289"/>
      <c r="E383" s="289"/>
      <c r="F383" s="289"/>
      <c r="G383" s="289"/>
      <c r="H383" s="289"/>
      <c r="I383" s="289"/>
      <c r="J383" s="290"/>
      <c r="K383" s="295" t="s">
        <v>11</v>
      </c>
      <c r="L383" s="286" t="s">
        <v>3</v>
      </c>
      <c r="M383" s="286" t="s">
        <v>4</v>
      </c>
      <c r="N383" s="284" t="s">
        <v>5</v>
      </c>
      <c r="O383" s="286" t="s">
        <v>6</v>
      </c>
      <c r="P383" s="287" t="s">
        <v>7</v>
      </c>
      <c r="Q383" s="287" t="s">
        <v>8</v>
      </c>
      <c r="R383" s="286" t="s">
        <v>101</v>
      </c>
    </row>
    <row r="384" spans="1:20" ht="15.75" customHeight="1">
      <c r="A384" s="285"/>
      <c r="B384" s="64" t="s">
        <v>102</v>
      </c>
      <c r="C384" s="64" t="s">
        <v>103</v>
      </c>
      <c r="D384" s="64" t="s">
        <v>104</v>
      </c>
      <c r="E384" s="64" t="s">
        <v>105</v>
      </c>
      <c r="F384" s="64" t="s">
        <v>106</v>
      </c>
      <c r="G384" s="64" t="s">
        <v>107</v>
      </c>
      <c r="H384" s="64" t="s">
        <v>108</v>
      </c>
      <c r="I384" s="64" t="s">
        <v>109</v>
      </c>
      <c r="J384" s="64" t="s">
        <v>110</v>
      </c>
      <c r="K384" s="285"/>
      <c r="L384" s="285"/>
      <c r="M384" s="285"/>
      <c r="N384" s="285"/>
      <c r="O384" s="285"/>
      <c r="P384" s="285"/>
      <c r="Q384" s="285"/>
      <c r="R384" s="285"/>
      <c r="T384" s="112"/>
    </row>
    <row r="385" spans="1:20" ht="15.75" customHeight="1">
      <c r="A385" s="64">
        <v>1001</v>
      </c>
      <c r="B385" s="65">
        <v>63</v>
      </c>
      <c r="C385" s="65"/>
      <c r="D385" s="65"/>
      <c r="E385" s="65"/>
      <c r="F385" s="65"/>
      <c r="G385" s="65"/>
      <c r="H385" s="65"/>
      <c r="I385" s="65"/>
      <c r="J385" s="65"/>
      <c r="K385" s="66"/>
      <c r="L385" s="104"/>
      <c r="M385" s="105"/>
      <c r="N385" s="106"/>
      <c r="O385" s="107"/>
      <c r="P385" s="70">
        <f>B385</f>
        <v>63</v>
      </c>
      <c r="Q385" s="108"/>
      <c r="R385" s="107"/>
      <c r="T385" s="112"/>
    </row>
    <row r="386" spans="1:20" ht="15.75" customHeight="1">
      <c r="A386" s="64">
        <v>1002</v>
      </c>
      <c r="B386" s="65"/>
      <c r="C386" s="65">
        <v>43</v>
      </c>
      <c r="D386" s="65"/>
      <c r="E386" s="65"/>
      <c r="F386" s="65"/>
      <c r="G386" s="65"/>
      <c r="H386" s="65"/>
      <c r="I386" s="65"/>
      <c r="J386" s="65"/>
      <c r="K386" s="66"/>
      <c r="L386" s="109"/>
      <c r="M386" s="110"/>
      <c r="N386" s="111"/>
      <c r="O386" s="74">
        <f>IF(C386=0,"",C386/B385)</f>
        <v>0.68253968253968256</v>
      </c>
      <c r="P386" s="75">
        <v>43</v>
      </c>
      <c r="Q386" s="76">
        <f t="shared" ref="Q386:Q393" si="79">IF(P386=0,"",P386/P385)</f>
        <v>0.68253968253968256</v>
      </c>
      <c r="R386" s="76">
        <f t="shared" ref="R386:R393" si="80">IF(P386=0,"",100%-Q386)</f>
        <v>0.31746031746031744</v>
      </c>
      <c r="T386" s="112"/>
    </row>
    <row r="387" spans="1:20" ht="15.75" customHeight="1">
      <c r="A387" s="64">
        <v>1101</v>
      </c>
      <c r="B387" s="65"/>
      <c r="C387" s="65"/>
      <c r="D387" s="65">
        <v>33</v>
      </c>
      <c r="E387" s="65"/>
      <c r="F387" s="65"/>
      <c r="G387" s="65"/>
      <c r="H387" s="65"/>
      <c r="I387" s="65"/>
      <c r="J387" s="65"/>
      <c r="K387" s="66"/>
      <c r="L387" s="109"/>
      <c r="M387" s="110"/>
      <c r="N387" s="111"/>
      <c r="O387" s="74">
        <f>IF(D387=0,"",D387/C386)</f>
        <v>0.76744186046511631</v>
      </c>
      <c r="P387" s="75">
        <v>40</v>
      </c>
      <c r="Q387" s="76">
        <f t="shared" si="79"/>
        <v>0.93023255813953487</v>
      </c>
      <c r="R387" s="76">
        <f t="shared" si="80"/>
        <v>6.9767441860465129E-2</v>
      </c>
      <c r="T387" s="77">
        <f>P387/P385</f>
        <v>0.63492063492063489</v>
      </c>
    </row>
    <row r="388" spans="1:20" ht="15.75" customHeight="1">
      <c r="A388" s="64">
        <v>1102</v>
      </c>
      <c r="B388" s="65"/>
      <c r="C388" s="65"/>
      <c r="D388" s="65"/>
      <c r="E388" s="65">
        <v>25</v>
      </c>
      <c r="F388" s="65"/>
      <c r="G388" s="65"/>
      <c r="H388" s="65"/>
      <c r="I388" s="65"/>
      <c r="J388" s="65"/>
      <c r="K388" s="66"/>
      <c r="L388" s="109"/>
      <c r="M388" s="110"/>
      <c r="N388" s="111"/>
      <c r="O388" s="74">
        <f>IF(E388=0,"",E388/D387)</f>
        <v>0.75757575757575757</v>
      </c>
      <c r="P388" s="75">
        <v>36</v>
      </c>
      <c r="Q388" s="76">
        <f t="shared" si="79"/>
        <v>0.9</v>
      </c>
      <c r="R388" s="76">
        <f t="shared" si="80"/>
        <v>9.9999999999999978E-2</v>
      </c>
      <c r="T388" s="112"/>
    </row>
    <row r="389" spans="1:20" ht="15.75" customHeight="1">
      <c r="A389" s="64">
        <v>1201</v>
      </c>
      <c r="B389" s="65"/>
      <c r="C389" s="65"/>
      <c r="D389" s="65"/>
      <c r="E389" s="65"/>
      <c r="F389" s="65">
        <v>25</v>
      </c>
      <c r="G389" s="65"/>
      <c r="H389" s="65"/>
      <c r="I389" s="65"/>
      <c r="J389" s="65"/>
      <c r="K389" s="66"/>
      <c r="L389" s="109"/>
      <c r="M389" s="110"/>
      <c r="N389" s="111"/>
      <c r="O389" s="74">
        <f>IF(F389=0,"",F389/E388)</f>
        <v>1</v>
      </c>
      <c r="P389" s="75">
        <v>33</v>
      </c>
      <c r="Q389" s="76">
        <f t="shared" si="79"/>
        <v>0.91666666666666663</v>
      </c>
      <c r="R389" s="76">
        <f t="shared" si="80"/>
        <v>8.333333333333337E-2</v>
      </c>
      <c r="T389" s="112"/>
    </row>
    <row r="390" spans="1:20" ht="15.75" customHeight="1">
      <c r="A390" s="64">
        <v>1202</v>
      </c>
      <c r="B390" s="65"/>
      <c r="C390" s="65"/>
      <c r="D390" s="65"/>
      <c r="E390" s="65"/>
      <c r="F390" s="65"/>
      <c r="G390" s="65">
        <v>25</v>
      </c>
      <c r="H390" s="65"/>
      <c r="I390" s="65"/>
      <c r="J390" s="65"/>
      <c r="K390" s="66"/>
      <c r="L390" s="109"/>
      <c r="M390" s="110"/>
      <c r="N390" s="111"/>
      <c r="O390" s="74">
        <f>IF(G390=0,"",G390/F389)</f>
        <v>1</v>
      </c>
      <c r="P390" s="75">
        <v>33</v>
      </c>
      <c r="Q390" s="76">
        <f t="shared" si="79"/>
        <v>1</v>
      </c>
      <c r="R390" s="76">
        <f t="shared" si="80"/>
        <v>0</v>
      </c>
      <c r="T390" s="112"/>
    </row>
    <row r="391" spans="1:20" ht="15.75" customHeight="1">
      <c r="A391" s="64">
        <v>1301</v>
      </c>
      <c r="B391" s="65"/>
      <c r="C391" s="65"/>
      <c r="D391" s="65"/>
      <c r="E391" s="65"/>
      <c r="F391" s="65"/>
      <c r="G391" s="65"/>
      <c r="H391" s="65">
        <v>24</v>
      </c>
      <c r="I391" s="65"/>
      <c r="J391" s="65"/>
      <c r="K391" s="66"/>
      <c r="L391" s="109"/>
      <c r="M391" s="110"/>
      <c r="N391" s="111"/>
      <c r="O391" s="74">
        <f>IF(H391=0,"",H391/G390)</f>
        <v>0.96</v>
      </c>
      <c r="P391" s="75">
        <v>31</v>
      </c>
      <c r="Q391" s="76">
        <f t="shared" si="79"/>
        <v>0.93939393939393945</v>
      </c>
      <c r="R391" s="76">
        <f t="shared" si="80"/>
        <v>6.0606060606060552E-2</v>
      </c>
      <c r="T391" s="112"/>
    </row>
    <row r="392" spans="1:20" ht="15.75" customHeight="1">
      <c r="A392" s="64">
        <v>1302</v>
      </c>
      <c r="B392" s="65"/>
      <c r="C392" s="65"/>
      <c r="D392" s="65"/>
      <c r="E392" s="65"/>
      <c r="F392" s="65"/>
      <c r="G392" s="65"/>
      <c r="H392" s="65"/>
      <c r="I392" s="65">
        <v>22</v>
      </c>
      <c r="J392" s="65"/>
      <c r="K392" s="66">
        <v>1</v>
      </c>
      <c r="L392" s="109"/>
      <c r="M392" s="110"/>
      <c r="N392" s="111"/>
      <c r="O392" s="74">
        <f>IF(I392=0,"",I392/H391)</f>
        <v>0.91666666666666663</v>
      </c>
      <c r="P392" s="75">
        <v>29</v>
      </c>
      <c r="Q392" s="76">
        <f t="shared" si="79"/>
        <v>0.93548387096774188</v>
      </c>
      <c r="R392" s="76">
        <f t="shared" si="80"/>
        <v>6.4516129032258118E-2</v>
      </c>
      <c r="T392" s="112"/>
    </row>
    <row r="393" spans="1:20" ht="15.75" customHeight="1">
      <c r="A393" s="64">
        <v>1401</v>
      </c>
      <c r="B393" s="65"/>
      <c r="C393" s="65"/>
      <c r="D393" s="65"/>
      <c r="E393" s="65"/>
      <c r="F393" s="65"/>
      <c r="G393" s="65"/>
      <c r="H393" s="65"/>
      <c r="I393" s="65"/>
      <c r="J393" s="65">
        <v>21</v>
      </c>
      <c r="K393" s="66">
        <v>14</v>
      </c>
      <c r="L393" s="109"/>
      <c r="M393" s="110"/>
      <c r="N393" s="111"/>
      <c r="O393" s="78">
        <f>IF(J393=0,"",J393/I392)</f>
        <v>0.95454545454545459</v>
      </c>
      <c r="P393" s="75">
        <v>30</v>
      </c>
      <c r="Q393" s="79">
        <f t="shared" si="79"/>
        <v>1.0344827586206897</v>
      </c>
      <c r="R393" s="79">
        <f t="shared" si="80"/>
        <v>-3.4482758620689724E-2</v>
      </c>
      <c r="T393" s="112"/>
    </row>
    <row r="394" spans="1:20" ht="15.75" customHeight="1">
      <c r="A394" s="64">
        <v>1402</v>
      </c>
      <c r="B394" s="65"/>
      <c r="C394" s="65"/>
      <c r="D394" s="65"/>
      <c r="E394" s="65"/>
      <c r="F394" s="65"/>
      <c r="G394" s="65"/>
      <c r="H394" s="65"/>
      <c r="I394" s="65"/>
      <c r="J394" s="65">
        <v>14</v>
      </c>
      <c r="K394" s="66">
        <v>5</v>
      </c>
      <c r="L394" s="109"/>
      <c r="M394" s="110"/>
      <c r="N394" s="112"/>
      <c r="O394" s="146"/>
      <c r="P394" s="75">
        <v>16</v>
      </c>
      <c r="Q394" s="147"/>
      <c r="R394" s="148"/>
      <c r="T394" s="112"/>
    </row>
    <row r="395" spans="1:20" ht="15.75" customHeight="1">
      <c r="A395" s="64">
        <v>1501</v>
      </c>
      <c r="B395" s="65"/>
      <c r="C395" s="65"/>
      <c r="D395" s="65"/>
      <c r="E395" s="65"/>
      <c r="F395" s="65"/>
      <c r="G395" s="65"/>
      <c r="H395" s="65"/>
      <c r="I395" s="65"/>
      <c r="J395" s="65">
        <v>4</v>
      </c>
      <c r="K395" s="66">
        <v>5</v>
      </c>
      <c r="L395" s="109"/>
      <c r="M395" s="110"/>
      <c r="N395" s="112"/>
      <c r="O395" s="116"/>
      <c r="P395" s="117">
        <v>9</v>
      </c>
      <c r="Q395" s="118"/>
      <c r="R395" s="116"/>
      <c r="T395" s="112"/>
    </row>
    <row r="396" spans="1:20" ht="15.75" customHeight="1">
      <c r="A396" s="64">
        <v>1502</v>
      </c>
      <c r="B396" s="65"/>
      <c r="C396" s="65"/>
      <c r="D396" s="65"/>
      <c r="E396" s="65"/>
      <c r="F396" s="65"/>
      <c r="G396" s="65"/>
      <c r="H396" s="65"/>
      <c r="I396" s="65"/>
      <c r="J396" s="65">
        <v>4</v>
      </c>
      <c r="K396" s="66">
        <v>1</v>
      </c>
      <c r="L396" s="109"/>
      <c r="M396" s="110"/>
      <c r="N396" s="112"/>
      <c r="O396" s="116"/>
      <c r="P396" s="117">
        <v>4</v>
      </c>
      <c r="Q396" s="118"/>
      <c r="R396" s="116"/>
      <c r="T396" s="112"/>
    </row>
    <row r="397" spans="1:20" ht="15.75" customHeight="1">
      <c r="A397" s="64">
        <v>1601</v>
      </c>
      <c r="B397" s="65"/>
      <c r="C397" s="65"/>
      <c r="D397" s="65"/>
      <c r="E397" s="65"/>
      <c r="F397" s="65"/>
      <c r="G397" s="65"/>
      <c r="H397" s="65"/>
      <c r="I397" s="65"/>
      <c r="J397" s="65">
        <v>2</v>
      </c>
      <c r="K397" s="66">
        <v>2</v>
      </c>
      <c r="L397" s="109"/>
      <c r="M397" s="110"/>
      <c r="N397" s="112"/>
      <c r="O397" s="116"/>
      <c r="P397" s="117">
        <v>2</v>
      </c>
      <c r="Q397" s="118"/>
      <c r="R397" s="116"/>
      <c r="T397" s="112"/>
    </row>
    <row r="398" spans="1:20" ht="15.75" customHeight="1">
      <c r="A398" s="64">
        <v>1602</v>
      </c>
      <c r="B398" s="65"/>
      <c r="C398" s="65"/>
      <c r="D398" s="65"/>
      <c r="E398" s="65"/>
      <c r="F398" s="65"/>
      <c r="G398" s="65"/>
      <c r="H398" s="65"/>
      <c r="I398" s="65"/>
      <c r="J398" s="65"/>
      <c r="K398" s="66"/>
      <c r="L398" s="109"/>
      <c r="M398" s="110"/>
      <c r="N398" s="112"/>
      <c r="O398" s="3"/>
      <c r="P398" s="30"/>
      <c r="Q398" s="23"/>
      <c r="R398" s="84"/>
      <c r="T398" s="112"/>
    </row>
    <row r="399" spans="1:20" ht="15.75" customHeight="1">
      <c r="A399" s="64">
        <v>1701</v>
      </c>
      <c r="B399" s="87"/>
      <c r="C399" s="87"/>
      <c r="D399" s="87"/>
      <c r="E399" s="87"/>
      <c r="F399" s="87"/>
      <c r="G399" s="87"/>
      <c r="H399" s="87"/>
      <c r="I399" s="87"/>
      <c r="J399" s="87"/>
      <c r="K399" s="88"/>
      <c r="L399" s="72"/>
      <c r="M399" s="3"/>
      <c r="N399" s="30"/>
      <c r="O399" s="89" t="s">
        <v>83</v>
      </c>
      <c r="P399" s="90">
        <v>28</v>
      </c>
      <c r="Q399" s="120">
        <f>K402</f>
        <v>28</v>
      </c>
      <c r="R399" s="92" t="s">
        <v>11</v>
      </c>
      <c r="T399" s="112"/>
    </row>
    <row r="400" spans="1:20" ht="15.75" customHeight="1">
      <c r="A400" s="64">
        <v>1702</v>
      </c>
      <c r="B400" s="87"/>
      <c r="C400" s="87"/>
      <c r="D400" s="87"/>
      <c r="E400" s="87"/>
      <c r="F400" s="87"/>
      <c r="G400" s="87"/>
      <c r="H400" s="87"/>
      <c r="I400" s="87"/>
      <c r="J400" s="87"/>
      <c r="K400" s="88"/>
      <c r="L400" s="72"/>
      <c r="M400" s="3"/>
      <c r="N400" s="30"/>
      <c r="O400" s="93" t="s">
        <v>85</v>
      </c>
      <c r="P400" s="94">
        <f>IF(P399/B385=0,"",P399/B385)</f>
        <v>0.44444444444444442</v>
      </c>
      <c r="Q400" s="121">
        <f>IF(P399/Q399=0,"",P399/Q399)</f>
        <v>1</v>
      </c>
      <c r="R400" s="96" t="s">
        <v>86</v>
      </c>
      <c r="T400" s="112"/>
    </row>
    <row r="401" spans="1:20" ht="15.75" customHeight="1">
      <c r="A401" s="64">
        <v>1801</v>
      </c>
      <c r="B401" s="87"/>
      <c r="C401" s="87"/>
      <c r="D401" s="87"/>
      <c r="E401" s="87"/>
      <c r="F401" s="87"/>
      <c r="G401" s="87"/>
      <c r="H401" s="87"/>
      <c r="I401" s="87"/>
      <c r="J401" s="87"/>
      <c r="K401" s="88"/>
      <c r="L401" s="97"/>
      <c r="M401" s="98"/>
      <c r="N401" s="99"/>
      <c r="O401" s="98"/>
      <c r="P401" s="99"/>
      <c r="Q401" s="99"/>
      <c r="R401" s="122"/>
      <c r="T401" s="112"/>
    </row>
    <row r="402" spans="1:20" ht="18" customHeight="1">
      <c r="A402" s="29"/>
      <c r="B402" s="30"/>
      <c r="C402" s="30"/>
      <c r="D402" s="305" t="s">
        <v>111</v>
      </c>
      <c r="E402" s="306"/>
      <c r="F402" s="306"/>
      <c r="G402" s="306"/>
      <c r="H402" s="306"/>
      <c r="I402" s="306"/>
      <c r="J402" s="307"/>
      <c r="K402" s="101">
        <f>SUM(K385:K398)</f>
        <v>28</v>
      </c>
      <c r="L402" s="102">
        <f>IF(SUM(K392:K393)=0,"",SUM(K392:K393)/B385)</f>
        <v>0.23809523809523808</v>
      </c>
      <c r="M402" s="102">
        <f>IF(K402=0,"",K402/B385)</f>
        <v>0.44444444444444442</v>
      </c>
      <c r="N402" s="102">
        <f>IF(K393=0,"",M402-L402)</f>
        <v>0.20634920634920634</v>
      </c>
      <c r="O402" s="3"/>
      <c r="P402" s="30"/>
      <c r="Q402" s="23"/>
      <c r="R402" s="3"/>
      <c r="T402" s="112"/>
    </row>
    <row r="403" spans="1:20" ht="12.75" customHeight="1">
      <c r="A403" s="29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"/>
      <c r="M403" s="3"/>
      <c r="N403" s="30"/>
      <c r="O403" s="3"/>
      <c r="P403" s="133"/>
      <c r="Q403" s="15"/>
      <c r="R403" s="3"/>
      <c r="S403" s="30"/>
      <c r="T403" s="30"/>
    </row>
    <row r="404" spans="1:20" ht="12.75" customHeight="1">
      <c r="A404" s="29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"/>
      <c r="M404" s="3"/>
      <c r="N404" s="3"/>
      <c r="O404" s="3"/>
      <c r="P404" s="30"/>
      <c r="Q404" s="23"/>
      <c r="R404" s="3"/>
      <c r="S404" s="30"/>
      <c r="T404" s="30"/>
    </row>
    <row r="405" spans="1:20" ht="26.25" customHeight="1">
      <c r="A405" s="309" t="s">
        <v>99</v>
      </c>
      <c r="B405" s="292"/>
      <c r="C405" s="292"/>
      <c r="D405" s="292"/>
      <c r="E405" s="292"/>
      <c r="F405" s="292"/>
      <c r="G405" s="292"/>
      <c r="H405" s="298" t="s">
        <v>70</v>
      </c>
      <c r="I405" s="292"/>
      <c r="J405" s="292"/>
      <c r="K405" s="30"/>
      <c r="L405" s="3"/>
      <c r="M405" s="3"/>
      <c r="N405" s="30"/>
      <c r="O405" s="3"/>
      <c r="P405" s="30"/>
      <c r="Q405" s="30"/>
      <c r="R405" s="30"/>
    </row>
    <row r="406" spans="1:20" ht="20.25" customHeight="1">
      <c r="A406" s="293" t="s">
        <v>10</v>
      </c>
      <c r="B406" s="294" t="s">
        <v>100</v>
      </c>
      <c r="C406" s="289"/>
      <c r="D406" s="289"/>
      <c r="E406" s="289"/>
      <c r="F406" s="289"/>
      <c r="G406" s="289"/>
      <c r="H406" s="289"/>
      <c r="I406" s="289"/>
      <c r="J406" s="290"/>
      <c r="K406" s="295" t="s">
        <v>11</v>
      </c>
      <c r="L406" s="286" t="s">
        <v>3</v>
      </c>
      <c r="M406" s="286" t="s">
        <v>4</v>
      </c>
      <c r="N406" s="284" t="s">
        <v>5</v>
      </c>
      <c r="O406" s="286" t="s">
        <v>6</v>
      </c>
      <c r="P406" s="287" t="s">
        <v>7</v>
      </c>
      <c r="Q406" s="287" t="s">
        <v>8</v>
      </c>
      <c r="R406" s="286" t="s">
        <v>101</v>
      </c>
    </row>
    <row r="407" spans="1:20" ht="15.75" customHeight="1">
      <c r="A407" s="285"/>
      <c r="B407" s="64" t="s">
        <v>102</v>
      </c>
      <c r="C407" s="64" t="s">
        <v>103</v>
      </c>
      <c r="D407" s="64" t="s">
        <v>104</v>
      </c>
      <c r="E407" s="64" t="s">
        <v>105</v>
      </c>
      <c r="F407" s="64" t="s">
        <v>106</v>
      </c>
      <c r="G407" s="64" t="s">
        <v>107</v>
      </c>
      <c r="H407" s="64" t="s">
        <v>108</v>
      </c>
      <c r="I407" s="64" t="s">
        <v>109</v>
      </c>
      <c r="J407" s="64" t="s">
        <v>110</v>
      </c>
      <c r="K407" s="285"/>
      <c r="L407" s="285"/>
      <c r="M407" s="285"/>
      <c r="N407" s="285"/>
      <c r="O407" s="285"/>
      <c r="P407" s="285"/>
      <c r="Q407" s="285"/>
      <c r="R407" s="285"/>
      <c r="T407" s="112"/>
    </row>
    <row r="408" spans="1:20" ht="15.75" customHeight="1">
      <c r="A408" s="64">
        <v>1002</v>
      </c>
      <c r="B408" s="65">
        <v>69</v>
      </c>
      <c r="C408" s="65"/>
      <c r="D408" s="65"/>
      <c r="E408" s="65"/>
      <c r="F408" s="65"/>
      <c r="G408" s="65"/>
      <c r="H408" s="65"/>
      <c r="I408" s="65"/>
      <c r="J408" s="65"/>
      <c r="K408" s="66"/>
      <c r="L408" s="104"/>
      <c r="M408" s="105"/>
      <c r="N408" s="106"/>
      <c r="O408" s="107"/>
      <c r="P408" s="70">
        <f>B408</f>
        <v>69</v>
      </c>
      <c r="Q408" s="108"/>
      <c r="R408" s="107"/>
      <c r="T408" s="112"/>
    </row>
    <row r="409" spans="1:20" ht="15.75" customHeight="1">
      <c r="A409" s="64">
        <v>1101</v>
      </c>
      <c r="B409" s="65"/>
      <c r="C409" s="65">
        <v>57</v>
      </c>
      <c r="D409" s="65"/>
      <c r="E409" s="65"/>
      <c r="F409" s="65"/>
      <c r="G409" s="65"/>
      <c r="H409" s="65"/>
      <c r="I409" s="65"/>
      <c r="J409" s="65"/>
      <c r="K409" s="66"/>
      <c r="L409" s="109"/>
      <c r="M409" s="110"/>
      <c r="N409" s="111"/>
      <c r="O409" s="74">
        <f>IF(C409=0,"",C409/B408)</f>
        <v>0.82608695652173914</v>
      </c>
      <c r="P409" s="75">
        <v>58</v>
      </c>
      <c r="Q409" s="76">
        <f t="shared" ref="Q409:Q416" si="81">IF(P409=0,"",P409/P408)</f>
        <v>0.84057971014492749</v>
      </c>
      <c r="R409" s="76">
        <f t="shared" ref="R409:R416" si="82">IF(P409=0,"",100%-Q409)</f>
        <v>0.15942028985507251</v>
      </c>
      <c r="T409" s="112"/>
    </row>
    <row r="410" spans="1:20" ht="15.75" customHeight="1">
      <c r="A410" s="64">
        <v>1102</v>
      </c>
      <c r="B410" s="65"/>
      <c r="C410" s="65"/>
      <c r="D410" s="65">
        <v>49</v>
      </c>
      <c r="E410" s="65"/>
      <c r="F410" s="65"/>
      <c r="G410" s="65"/>
      <c r="H410" s="65"/>
      <c r="I410" s="65"/>
      <c r="J410" s="65"/>
      <c r="K410" s="66"/>
      <c r="L410" s="109"/>
      <c r="M410" s="110"/>
      <c r="N410" s="111"/>
      <c r="O410" s="74">
        <f>IF(D410=0,"",D410/C409)</f>
        <v>0.85964912280701755</v>
      </c>
      <c r="P410" s="75">
        <v>53</v>
      </c>
      <c r="Q410" s="76">
        <f t="shared" si="81"/>
        <v>0.91379310344827591</v>
      </c>
      <c r="R410" s="76">
        <f t="shared" si="82"/>
        <v>8.6206896551724088E-2</v>
      </c>
      <c r="T410" s="77">
        <f>P410/P408</f>
        <v>0.76811594202898548</v>
      </c>
    </row>
    <row r="411" spans="1:20" ht="15.75" customHeight="1">
      <c r="A411" s="64">
        <v>1201</v>
      </c>
      <c r="B411" s="65"/>
      <c r="C411" s="65"/>
      <c r="D411" s="65"/>
      <c r="E411" s="65">
        <v>42</v>
      </c>
      <c r="F411" s="65"/>
      <c r="G411" s="65"/>
      <c r="H411" s="65"/>
      <c r="I411" s="65"/>
      <c r="J411" s="65"/>
      <c r="K411" s="66"/>
      <c r="L411" s="109"/>
      <c r="M411" s="110"/>
      <c r="N411" s="111"/>
      <c r="O411" s="74">
        <f>IF(E411=0,"",E411/D410)</f>
        <v>0.8571428571428571</v>
      </c>
      <c r="P411" s="75">
        <v>53</v>
      </c>
      <c r="Q411" s="76">
        <f t="shared" si="81"/>
        <v>1</v>
      </c>
      <c r="R411" s="76">
        <f t="shared" si="82"/>
        <v>0</v>
      </c>
      <c r="T411" s="112"/>
    </row>
    <row r="412" spans="1:20" ht="15.75" customHeight="1">
      <c r="A412" s="64">
        <v>1202</v>
      </c>
      <c r="B412" s="65"/>
      <c r="C412" s="65"/>
      <c r="D412" s="65"/>
      <c r="E412" s="65"/>
      <c r="F412" s="65">
        <v>34</v>
      </c>
      <c r="G412" s="65"/>
      <c r="H412" s="65"/>
      <c r="I412" s="65"/>
      <c r="J412" s="65"/>
      <c r="K412" s="66"/>
      <c r="L412" s="109"/>
      <c r="M412" s="110"/>
      <c r="N412" s="111"/>
      <c r="O412" s="74">
        <f>IF(F412=0,"",F412/E411)</f>
        <v>0.80952380952380953</v>
      </c>
      <c r="P412" s="75">
        <v>51</v>
      </c>
      <c r="Q412" s="76">
        <f t="shared" si="81"/>
        <v>0.96226415094339623</v>
      </c>
      <c r="R412" s="76">
        <f t="shared" si="82"/>
        <v>3.7735849056603765E-2</v>
      </c>
      <c r="T412" s="112"/>
    </row>
    <row r="413" spans="1:20" ht="15.75" customHeight="1">
      <c r="A413" s="64">
        <v>1301</v>
      </c>
      <c r="B413" s="65"/>
      <c r="C413" s="65"/>
      <c r="D413" s="65"/>
      <c r="E413" s="65"/>
      <c r="F413" s="65"/>
      <c r="G413" s="65">
        <v>33</v>
      </c>
      <c r="H413" s="65"/>
      <c r="I413" s="65"/>
      <c r="J413" s="65"/>
      <c r="K413" s="66"/>
      <c r="L413" s="109"/>
      <c r="M413" s="110"/>
      <c r="N413" s="111"/>
      <c r="O413" s="74">
        <f>IF(G413=0,"",G413/F412)</f>
        <v>0.97058823529411764</v>
      </c>
      <c r="P413" s="75">
        <v>49</v>
      </c>
      <c r="Q413" s="76">
        <f t="shared" si="81"/>
        <v>0.96078431372549022</v>
      </c>
      <c r="R413" s="76">
        <f t="shared" si="82"/>
        <v>3.9215686274509776E-2</v>
      </c>
      <c r="T413" s="112"/>
    </row>
    <row r="414" spans="1:20" ht="15.75" customHeight="1">
      <c r="A414" s="64">
        <v>1302</v>
      </c>
      <c r="B414" s="65"/>
      <c r="C414" s="65"/>
      <c r="D414" s="65"/>
      <c r="E414" s="65"/>
      <c r="F414" s="65"/>
      <c r="G414" s="65"/>
      <c r="H414" s="65">
        <v>33</v>
      </c>
      <c r="I414" s="65"/>
      <c r="J414" s="65"/>
      <c r="K414" s="66"/>
      <c r="L414" s="109"/>
      <c r="M414" s="110"/>
      <c r="N414" s="111"/>
      <c r="O414" s="74">
        <f>IF(H414=0,"",H414/G413)</f>
        <v>1</v>
      </c>
      <c r="P414" s="75">
        <v>48</v>
      </c>
      <c r="Q414" s="76">
        <f t="shared" si="81"/>
        <v>0.97959183673469385</v>
      </c>
      <c r="R414" s="76">
        <f t="shared" si="82"/>
        <v>2.0408163265306145E-2</v>
      </c>
      <c r="T414" s="112"/>
    </row>
    <row r="415" spans="1:20" ht="15.75" customHeight="1">
      <c r="A415" s="64">
        <v>1401</v>
      </c>
      <c r="B415" s="65"/>
      <c r="C415" s="65"/>
      <c r="D415" s="65"/>
      <c r="E415" s="65"/>
      <c r="F415" s="65"/>
      <c r="G415" s="65"/>
      <c r="H415" s="65"/>
      <c r="I415" s="65">
        <v>33</v>
      </c>
      <c r="J415" s="65"/>
      <c r="K415" s="66"/>
      <c r="L415" s="109"/>
      <c r="M415" s="110"/>
      <c r="N415" s="111"/>
      <c r="O415" s="74">
        <f>IF(I415=0,"",I415/H414)</f>
        <v>1</v>
      </c>
      <c r="P415" s="75">
        <v>47</v>
      </c>
      <c r="Q415" s="76">
        <f t="shared" si="81"/>
        <v>0.97916666666666663</v>
      </c>
      <c r="R415" s="76">
        <f t="shared" si="82"/>
        <v>2.083333333333337E-2</v>
      </c>
      <c r="T415" s="112"/>
    </row>
    <row r="416" spans="1:20" ht="15.75" customHeight="1">
      <c r="A416" s="64">
        <v>1402</v>
      </c>
      <c r="B416" s="65"/>
      <c r="C416" s="65"/>
      <c r="D416" s="65"/>
      <c r="E416" s="65"/>
      <c r="F416" s="65"/>
      <c r="G416" s="65"/>
      <c r="H416" s="65"/>
      <c r="I416" s="65"/>
      <c r="J416" s="65">
        <v>33</v>
      </c>
      <c r="K416" s="66">
        <v>11</v>
      </c>
      <c r="L416" s="109"/>
      <c r="M416" s="110"/>
      <c r="N416" s="111"/>
      <c r="O416" s="78">
        <f>IF(J416=0,"",J416/I415)</f>
        <v>1</v>
      </c>
      <c r="P416" s="75">
        <v>46</v>
      </c>
      <c r="Q416" s="79">
        <f t="shared" si="81"/>
        <v>0.97872340425531912</v>
      </c>
      <c r="R416" s="79">
        <f t="shared" si="82"/>
        <v>2.1276595744680882E-2</v>
      </c>
      <c r="T416" s="112"/>
    </row>
    <row r="417" spans="1:20" ht="15.75" customHeight="1">
      <c r="A417" s="64">
        <v>1501</v>
      </c>
      <c r="B417" s="65"/>
      <c r="C417" s="65"/>
      <c r="D417" s="65"/>
      <c r="E417" s="65"/>
      <c r="F417" s="65"/>
      <c r="G417" s="65"/>
      <c r="H417" s="65"/>
      <c r="I417" s="65"/>
      <c r="J417" s="65">
        <v>12</v>
      </c>
      <c r="K417" s="66">
        <v>12</v>
      </c>
      <c r="L417" s="109"/>
      <c r="M417" s="110"/>
      <c r="N417" s="112"/>
      <c r="O417" s="146"/>
      <c r="P417" s="75">
        <v>23</v>
      </c>
      <c r="Q417" s="147"/>
      <c r="R417" s="148"/>
      <c r="T417" s="112"/>
    </row>
    <row r="418" spans="1:20" ht="15.75" customHeight="1">
      <c r="A418" s="64">
        <v>1502</v>
      </c>
      <c r="B418" s="65"/>
      <c r="C418" s="65"/>
      <c r="D418" s="65"/>
      <c r="E418" s="65"/>
      <c r="F418" s="65"/>
      <c r="G418" s="65"/>
      <c r="H418" s="65"/>
      <c r="I418" s="65"/>
      <c r="J418" s="65">
        <v>8</v>
      </c>
      <c r="K418" s="66">
        <v>3</v>
      </c>
      <c r="L418" s="109"/>
      <c r="M418" s="110"/>
      <c r="N418" s="112"/>
      <c r="O418" s="116"/>
      <c r="P418" s="117">
        <v>12</v>
      </c>
      <c r="Q418" s="118"/>
      <c r="R418" s="116"/>
      <c r="T418" s="112"/>
    </row>
    <row r="419" spans="1:20" ht="15.75" customHeight="1">
      <c r="A419" s="64">
        <v>1601</v>
      </c>
      <c r="B419" s="65"/>
      <c r="C419" s="65"/>
      <c r="D419" s="65"/>
      <c r="E419" s="65"/>
      <c r="F419" s="65"/>
      <c r="G419" s="65"/>
      <c r="H419" s="65"/>
      <c r="I419" s="65"/>
      <c r="J419" s="65">
        <v>8</v>
      </c>
      <c r="K419" s="66">
        <v>5</v>
      </c>
      <c r="L419" s="109"/>
      <c r="M419" s="110"/>
      <c r="N419" s="112"/>
      <c r="O419" s="116"/>
      <c r="P419" s="117">
        <v>8</v>
      </c>
      <c r="Q419" s="118"/>
      <c r="R419" s="116"/>
      <c r="T419" s="112"/>
    </row>
    <row r="420" spans="1:20" ht="15.75" customHeight="1">
      <c r="A420" s="64">
        <v>1602</v>
      </c>
      <c r="B420" s="65"/>
      <c r="C420" s="65"/>
      <c r="D420" s="65"/>
      <c r="E420" s="65"/>
      <c r="F420" s="65"/>
      <c r="G420" s="65"/>
      <c r="H420" s="65"/>
      <c r="I420" s="65"/>
      <c r="J420" s="65">
        <v>2</v>
      </c>
      <c r="K420" s="66">
        <v>1</v>
      </c>
      <c r="L420" s="109"/>
      <c r="M420" s="110"/>
      <c r="N420" s="112"/>
      <c r="O420" s="116"/>
      <c r="P420" s="117">
        <v>2</v>
      </c>
      <c r="Q420" s="118"/>
      <c r="R420" s="116"/>
      <c r="T420" s="112"/>
    </row>
    <row r="421" spans="1:20" ht="15.75" customHeight="1">
      <c r="A421" s="64">
        <v>1701</v>
      </c>
      <c r="B421" s="65"/>
      <c r="C421" s="65"/>
      <c r="D421" s="65"/>
      <c r="E421" s="65"/>
      <c r="F421" s="65"/>
      <c r="G421" s="65"/>
      <c r="H421" s="65"/>
      <c r="I421" s="65"/>
      <c r="J421" s="65"/>
      <c r="K421" s="66"/>
      <c r="L421" s="109"/>
      <c r="M421" s="110"/>
      <c r="N421" s="112"/>
      <c r="O421" s="3"/>
      <c r="P421" s="30"/>
      <c r="Q421" s="23"/>
      <c r="R421" s="84"/>
      <c r="T421" s="112"/>
    </row>
    <row r="422" spans="1:20" ht="15.75" customHeight="1">
      <c r="A422" s="64">
        <v>1702</v>
      </c>
      <c r="B422" s="87"/>
      <c r="C422" s="87"/>
      <c r="D422" s="87"/>
      <c r="E422" s="87"/>
      <c r="F422" s="87"/>
      <c r="G422" s="87"/>
      <c r="H422" s="87"/>
      <c r="I422" s="87"/>
      <c r="J422" s="87"/>
      <c r="K422" s="88"/>
      <c r="L422" s="72"/>
      <c r="M422" s="3"/>
      <c r="N422" s="30"/>
      <c r="O422" s="89" t="s">
        <v>83</v>
      </c>
      <c r="P422" s="90">
        <v>32</v>
      </c>
      <c r="Q422" s="120">
        <f>K425</f>
        <v>32</v>
      </c>
      <c r="R422" s="92" t="s">
        <v>11</v>
      </c>
      <c r="T422" s="112"/>
    </row>
    <row r="423" spans="1:20" ht="15.75" customHeight="1">
      <c r="A423" s="64">
        <v>1801</v>
      </c>
      <c r="B423" s="87"/>
      <c r="C423" s="87"/>
      <c r="D423" s="87"/>
      <c r="E423" s="87"/>
      <c r="F423" s="87"/>
      <c r="G423" s="87"/>
      <c r="H423" s="87"/>
      <c r="I423" s="87"/>
      <c r="J423" s="87"/>
      <c r="K423" s="88"/>
      <c r="L423" s="72"/>
      <c r="M423" s="3"/>
      <c r="N423" s="30"/>
      <c r="O423" s="93" t="s">
        <v>85</v>
      </c>
      <c r="P423" s="94">
        <f>IF(P422/B408=0,"",P422/B408)</f>
        <v>0.46376811594202899</v>
      </c>
      <c r="Q423" s="121">
        <f>IF(P422/Q422=0,"",P422/Q422)</f>
        <v>1</v>
      </c>
      <c r="R423" s="96" t="s">
        <v>86</v>
      </c>
      <c r="T423" s="112"/>
    </row>
    <row r="424" spans="1:20" ht="15.75" customHeight="1">
      <c r="A424" s="64">
        <v>1802</v>
      </c>
      <c r="B424" s="87"/>
      <c r="C424" s="87"/>
      <c r="D424" s="87"/>
      <c r="E424" s="87"/>
      <c r="F424" s="87"/>
      <c r="G424" s="87"/>
      <c r="H424" s="87"/>
      <c r="I424" s="87"/>
      <c r="J424" s="87"/>
      <c r="K424" s="88"/>
      <c r="L424" s="97"/>
      <c r="M424" s="98"/>
      <c r="N424" s="99"/>
      <c r="O424" s="98"/>
      <c r="P424" s="99"/>
      <c r="Q424" s="99"/>
      <c r="R424" s="122"/>
      <c r="T424" s="112"/>
    </row>
    <row r="425" spans="1:20" ht="18" customHeight="1">
      <c r="A425" s="29"/>
      <c r="B425" s="30"/>
      <c r="C425" s="30"/>
      <c r="D425" s="305" t="s">
        <v>111</v>
      </c>
      <c r="E425" s="306"/>
      <c r="F425" s="306"/>
      <c r="G425" s="306"/>
      <c r="H425" s="306"/>
      <c r="I425" s="306"/>
      <c r="J425" s="307"/>
      <c r="K425" s="101">
        <f>SUM(K408:K421)</f>
        <v>32</v>
      </c>
      <c r="L425" s="102">
        <f>IF(SUM(K415:K416)=0,"",SUM(K415:K416)/B408)</f>
        <v>0.15942028985507245</v>
      </c>
      <c r="M425" s="102">
        <f>IF(K425=0,"",K425/B408)</f>
        <v>0.46376811594202899</v>
      </c>
      <c r="N425" s="102">
        <f>IF(K416=0,"",M425-L425)</f>
        <v>0.30434782608695654</v>
      </c>
      <c r="O425" s="3"/>
      <c r="P425" s="30"/>
      <c r="Q425" s="23"/>
      <c r="R425" s="3"/>
      <c r="T425" s="112"/>
    </row>
    <row r="426" spans="1:20" ht="12.75" customHeight="1">
      <c r="A426" s="29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"/>
      <c r="M426" s="3"/>
      <c r="N426" s="30"/>
      <c r="O426" s="3"/>
      <c r="P426" s="30"/>
      <c r="Q426" s="23"/>
      <c r="R426" s="3"/>
      <c r="S426" s="30"/>
      <c r="T426" s="39"/>
    </row>
    <row r="427" spans="1:20" ht="12.75" customHeight="1">
      <c r="A427" s="29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"/>
      <c r="M427" s="3"/>
      <c r="N427" s="30"/>
      <c r="O427" s="3"/>
      <c r="P427" s="30"/>
      <c r="Q427" s="23"/>
      <c r="R427" s="3"/>
      <c r="S427" s="30"/>
      <c r="T427" s="39"/>
    </row>
    <row r="428" spans="1:20" ht="26.25" customHeight="1">
      <c r="A428" s="309" t="s">
        <v>99</v>
      </c>
      <c r="B428" s="292"/>
      <c r="C428" s="292"/>
      <c r="D428" s="292"/>
      <c r="E428" s="292"/>
      <c r="F428" s="292"/>
      <c r="G428" s="292"/>
      <c r="H428" s="298" t="s">
        <v>73</v>
      </c>
      <c r="I428" s="292"/>
      <c r="J428" s="292"/>
      <c r="K428" s="30"/>
      <c r="L428" s="3"/>
      <c r="M428" s="3"/>
      <c r="N428" s="30"/>
      <c r="O428" s="3"/>
      <c r="P428" s="30"/>
      <c r="Q428" s="30"/>
      <c r="R428" s="30"/>
    </row>
    <row r="429" spans="1:20" ht="20.25" customHeight="1">
      <c r="A429" s="304" t="s">
        <v>10</v>
      </c>
      <c r="B429" s="294" t="s">
        <v>100</v>
      </c>
      <c r="C429" s="289"/>
      <c r="D429" s="289"/>
      <c r="E429" s="289"/>
      <c r="F429" s="289"/>
      <c r="G429" s="289"/>
      <c r="H429" s="289"/>
      <c r="I429" s="289"/>
      <c r="J429" s="290"/>
      <c r="K429" s="295" t="s">
        <v>11</v>
      </c>
      <c r="L429" s="286" t="s">
        <v>3</v>
      </c>
      <c r="M429" s="286" t="s">
        <v>4</v>
      </c>
      <c r="N429" s="284" t="s">
        <v>5</v>
      </c>
      <c r="O429" s="286" t="s">
        <v>6</v>
      </c>
      <c r="P429" s="287" t="s">
        <v>7</v>
      </c>
      <c r="Q429" s="287" t="s">
        <v>8</v>
      </c>
      <c r="R429" s="286" t="s">
        <v>101</v>
      </c>
    </row>
    <row r="430" spans="1:20" ht="15.75" customHeight="1">
      <c r="A430" s="285"/>
      <c r="B430" s="64" t="s">
        <v>102</v>
      </c>
      <c r="C430" s="64" t="s">
        <v>103</v>
      </c>
      <c r="D430" s="64" t="s">
        <v>104</v>
      </c>
      <c r="E430" s="64" t="s">
        <v>105</v>
      </c>
      <c r="F430" s="64" t="s">
        <v>106</v>
      </c>
      <c r="G430" s="64" t="s">
        <v>107</v>
      </c>
      <c r="H430" s="64" t="s">
        <v>108</v>
      </c>
      <c r="I430" s="64" t="s">
        <v>109</v>
      </c>
      <c r="J430" s="64" t="s">
        <v>110</v>
      </c>
      <c r="K430" s="285"/>
      <c r="L430" s="285"/>
      <c r="M430" s="285"/>
      <c r="N430" s="285"/>
      <c r="O430" s="285"/>
      <c r="P430" s="285"/>
      <c r="Q430" s="285"/>
      <c r="R430" s="285"/>
      <c r="T430" s="112"/>
    </row>
    <row r="431" spans="1:20" ht="15.75" customHeight="1">
      <c r="A431" s="64">
        <v>1101</v>
      </c>
      <c r="B431" s="65">
        <v>67</v>
      </c>
      <c r="C431" s="65"/>
      <c r="D431" s="65"/>
      <c r="E431" s="65"/>
      <c r="F431" s="65"/>
      <c r="G431" s="65"/>
      <c r="H431" s="65"/>
      <c r="I431" s="65"/>
      <c r="J431" s="65"/>
      <c r="K431" s="66"/>
      <c r="L431" s="67"/>
      <c r="M431" s="49"/>
      <c r="N431" s="68"/>
      <c r="O431" s="69"/>
      <c r="P431" s="70">
        <f>B431</f>
        <v>67</v>
      </c>
      <c r="Q431" s="71"/>
      <c r="R431" s="69"/>
      <c r="T431" s="112"/>
    </row>
    <row r="432" spans="1:20" ht="15.75" customHeight="1">
      <c r="A432" s="64">
        <v>1102</v>
      </c>
      <c r="B432" s="65"/>
      <c r="C432" s="65">
        <v>51</v>
      </c>
      <c r="D432" s="65"/>
      <c r="E432" s="65"/>
      <c r="F432" s="65"/>
      <c r="G432" s="65"/>
      <c r="H432" s="65"/>
      <c r="I432" s="65"/>
      <c r="J432" s="65"/>
      <c r="K432" s="66"/>
      <c r="L432" s="72"/>
      <c r="M432" s="3"/>
      <c r="N432" s="73"/>
      <c r="O432" s="74">
        <f>IF(C432=0,"",C432/B431)</f>
        <v>0.76119402985074625</v>
      </c>
      <c r="P432" s="75">
        <v>51</v>
      </c>
      <c r="Q432" s="76">
        <f t="shared" ref="Q432:Q439" si="83">IF(P432=0,"",P432/P431)</f>
        <v>0.76119402985074625</v>
      </c>
      <c r="R432" s="76">
        <f t="shared" ref="R432:R439" si="84">IF(P432=0,"",100%-Q432)</f>
        <v>0.23880597014925375</v>
      </c>
      <c r="T432" s="112"/>
    </row>
    <row r="433" spans="1:20" ht="15.75" customHeight="1">
      <c r="A433" s="64">
        <v>1201</v>
      </c>
      <c r="B433" s="65"/>
      <c r="C433" s="65"/>
      <c r="D433" s="65">
        <v>43</v>
      </c>
      <c r="E433" s="65"/>
      <c r="F433" s="65"/>
      <c r="G433" s="65"/>
      <c r="H433" s="65"/>
      <c r="I433" s="65"/>
      <c r="J433" s="65"/>
      <c r="K433" s="66"/>
      <c r="L433" s="72"/>
      <c r="M433" s="3"/>
      <c r="N433" s="73"/>
      <c r="O433" s="74">
        <f>IF(D433=0,"",D433/C432)</f>
        <v>0.84313725490196079</v>
      </c>
      <c r="P433" s="75">
        <v>51</v>
      </c>
      <c r="Q433" s="76">
        <f t="shared" si="83"/>
        <v>1</v>
      </c>
      <c r="R433" s="76">
        <f t="shared" si="84"/>
        <v>0</v>
      </c>
      <c r="T433" s="77">
        <f>P433/P431</f>
        <v>0.76119402985074625</v>
      </c>
    </row>
    <row r="434" spans="1:20" ht="15.75" customHeight="1">
      <c r="A434" s="64">
        <v>1202</v>
      </c>
      <c r="B434" s="65"/>
      <c r="C434" s="65"/>
      <c r="D434" s="65"/>
      <c r="E434" s="65">
        <v>31</v>
      </c>
      <c r="F434" s="65"/>
      <c r="G434" s="65"/>
      <c r="H434" s="65"/>
      <c r="I434" s="65"/>
      <c r="J434" s="65"/>
      <c r="K434" s="66"/>
      <c r="L434" s="72"/>
      <c r="M434" s="3"/>
      <c r="N434" s="73"/>
      <c r="O434" s="74">
        <f>IF(E434=0,"",E434/D433)</f>
        <v>0.72093023255813948</v>
      </c>
      <c r="P434" s="75">
        <v>47</v>
      </c>
      <c r="Q434" s="76">
        <f t="shared" si="83"/>
        <v>0.92156862745098034</v>
      </c>
      <c r="R434" s="76">
        <f t="shared" si="84"/>
        <v>7.8431372549019662E-2</v>
      </c>
      <c r="T434" s="112"/>
    </row>
    <row r="435" spans="1:20" ht="15.75" customHeight="1">
      <c r="A435" s="64">
        <v>1301</v>
      </c>
      <c r="B435" s="65"/>
      <c r="C435" s="65"/>
      <c r="D435" s="65"/>
      <c r="E435" s="65"/>
      <c r="F435" s="65">
        <v>24</v>
      </c>
      <c r="G435" s="65"/>
      <c r="H435" s="65"/>
      <c r="I435" s="65"/>
      <c r="J435" s="65"/>
      <c r="K435" s="66"/>
      <c r="L435" s="72"/>
      <c r="M435" s="3"/>
      <c r="N435" s="73"/>
      <c r="O435" s="74">
        <f>IF(F435=0,"",F435/E434)</f>
        <v>0.77419354838709675</v>
      </c>
      <c r="P435" s="75">
        <v>46</v>
      </c>
      <c r="Q435" s="76">
        <f t="shared" si="83"/>
        <v>0.97872340425531912</v>
      </c>
      <c r="R435" s="76">
        <f t="shared" si="84"/>
        <v>2.1276595744680882E-2</v>
      </c>
      <c r="T435" s="112"/>
    </row>
    <row r="436" spans="1:20" ht="15.75" customHeight="1">
      <c r="A436" s="64">
        <v>1302</v>
      </c>
      <c r="B436" s="65"/>
      <c r="C436" s="65"/>
      <c r="D436" s="65"/>
      <c r="E436" s="65"/>
      <c r="F436" s="65"/>
      <c r="G436" s="65">
        <v>22</v>
      </c>
      <c r="H436" s="65"/>
      <c r="I436" s="65"/>
      <c r="J436" s="65"/>
      <c r="K436" s="66"/>
      <c r="L436" s="72"/>
      <c r="M436" s="3"/>
      <c r="N436" s="73"/>
      <c r="O436" s="74">
        <f>IF(G436=0,"",G436/F435)</f>
        <v>0.91666666666666663</v>
      </c>
      <c r="P436" s="75">
        <v>41</v>
      </c>
      <c r="Q436" s="76">
        <f t="shared" si="83"/>
        <v>0.89130434782608692</v>
      </c>
      <c r="R436" s="76">
        <f t="shared" si="84"/>
        <v>0.10869565217391308</v>
      </c>
      <c r="T436" s="112"/>
    </row>
    <row r="437" spans="1:20" ht="15.75" customHeight="1">
      <c r="A437" s="64">
        <v>1401</v>
      </c>
      <c r="B437" s="65"/>
      <c r="C437" s="65"/>
      <c r="D437" s="65"/>
      <c r="E437" s="65"/>
      <c r="F437" s="65"/>
      <c r="G437" s="65"/>
      <c r="H437" s="65">
        <v>22</v>
      </c>
      <c r="I437" s="65"/>
      <c r="J437" s="65"/>
      <c r="K437" s="66"/>
      <c r="L437" s="72"/>
      <c r="M437" s="3"/>
      <c r="N437" s="73"/>
      <c r="O437" s="74">
        <f>IF(H437=0,"",H437/G436)</f>
        <v>1</v>
      </c>
      <c r="P437" s="75">
        <v>39</v>
      </c>
      <c r="Q437" s="76">
        <f t="shared" si="83"/>
        <v>0.95121951219512191</v>
      </c>
      <c r="R437" s="76">
        <f t="shared" si="84"/>
        <v>4.8780487804878092E-2</v>
      </c>
      <c r="T437" s="112"/>
    </row>
    <row r="438" spans="1:20" ht="15.75" customHeight="1">
      <c r="A438" s="64">
        <v>1402</v>
      </c>
      <c r="B438" s="65"/>
      <c r="C438" s="65"/>
      <c r="D438" s="65"/>
      <c r="E438" s="65"/>
      <c r="F438" s="65"/>
      <c r="G438" s="65"/>
      <c r="H438" s="65"/>
      <c r="I438" s="65">
        <v>19</v>
      </c>
      <c r="J438" s="65"/>
      <c r="K438" s="66"/>
      <c r="L438" s="72"/>
      <c r="M438" s="3"/>
      <c r="N438" s="73"/>
      <c r="O438" s="74">
        <f>IF(I438=0,"",I438/H437)</f>
        <v>0.86363636363636365</v>
      </c>
      <c r="P438" s="75">
        <v>38</v>
      </c>
      <c r="Q438" s="76">
        <f t="shared" si="83"/>
        <v>0.97435897435897434</v>
      </c>
      <c r="R438" s="76">
        <f t="shared" si="84"/>
        <v>2.5641025641025661E-2</v>
      </c>
      <c r="T438" s="112"/>
    </row>
    <row r="439" spans="1:20" ht="15.75" customHeight="1">
      <c r="A439" s="64">
        <v>1501</v>
      </c>
      <c r="B439" s="65"/>
      <c r="C439" s="65"/>
      <c r="D439" s="65"/>
      <c r="E439" s="65"/>
      <c r="F439" s="65"/>
      <c r="G439" s="65"/>
      <c r="H439" s="65"/>
      <c r="I439" s="65"/>
      <c r="J439" s="65">
        <v>19</v>
      </c>
      <c r="K439" s="66">
        <v>13</v>
      </c>
      <c r="L439" s="72"/>
      <c r="M439" s="3"/>
      <c r="N439" s="73"/>
      <c r="O439" s="78">
        <f>IF(J439=0,"",J439/I438)</f>
        <v>1</v>
      </c>
      <c r="P439" s="75">
        <v>38</v>
      </c>
      <c r="Q439" s="79">
        <f t="shared" si="83"/>
        <v>1</v>
      </c>
      <c r="R439" s="79">
        <f t="shared" si="84"/>
        <v>0</v>
      </c>
      <c r="T439" s="112"/>
    </row>
    <row r="440" spans="1:20" ht="15.75" customHeight="1">
      <c r="A440" s="64">
        <v>1502</v>
      </c>
      <c r="B440" s="65"/>
      <c r="C440" s="65"/>
      <c r="D440" s="65"/>
      <c r="E440" s="65"/>
      <c r="F440" s="65"/>
      <c r="G440" s="65"/>
      <c r="H440" s="65"/>
      <c r="I440" s="65"/>
      <c r="J440" s="65">
        <v>12</v>
      </c>
      <c r="K440" s="66">
        <v>5</v>
      </c>
      <c r="L440" s="72"/>
      <c r="M440" s="3"/>
      <c r="N440" s="30"/>
      <c r="O440" s="80"/>
      <c r="P440" s="75">
        <v>24</v>
      </c>
      <c r="Q440" s="82"/>
      <c r="R440" s="83"/>
      <c r="T440" s="112"/>
    </row>
    <row r="441" spans="1:20" ht="15.75" customHeight="1">
      <c r="A441" s="64">
        <v>1601</v>
      </c>
      <c r="B441" s="65"/>
      <c r="C441" s="65"/>
      <c r="D441" s="65"/>
      <c r="E441" s="65"/>
      <c r="F441" s="65"/>
      <c r="G441" s="65"/>
      <c r="H441" s="65"/>
      <c r="I441" s="65"/>
      <c r="J441" s="65">
        <v>15</v>
      </c>
      <c r="K441" s="66">
        <v>7</v>
      </c>
      <c r="L441" s="72"/>
      <c r="M441" s="3"/>
      <c r="N441" s="30"/>
      <c r="O441" s="84"/>
      <c r="P441" s="117">
        <v>17</v>
      </c>
      <c r="Q441" s="86"/>
      <c r="R441" s="84"/>
      <c r="T441" s="112"/>
    </row>
    <row r="442" spans="1:20" ht="15.75" customHeight="1">
      <c r="A442" s="64">
        <v>1602</v>
      </c>
      <c r="B442" s="65"/>
      <c r="C442" s="65"/>
      <c r="D442" s="65"/>
      <c r="E442" s="65"/>
      <c r="F442" s="65"/>
      <c r="G442" s="65"/>
      <c r="H442" s="65"/>
      <c r="I442" s="65"/>
      <c r="J442" s="65">
        <v>6</v>
      </c>
      <c r="K442" s="66">
        <v>2</v>
      </c>
      <c r="L442" s="72"/>
      <c r="M442" s="3"/>
      <c r="N442" s="30"/>
      <c r="O442" s="84"/>
      <c r="P442" s="117">
        <v>6</v>
      </c>
      <c r="Q442" s="86"/>
      <c r="R442" s="84"/>
      <c r="T442" s="112"/>
    </row>
    <row r="443" spans="1:20" ht="15.75" customHeight="1">
      <c r="A443" s="64">
        <v>1701</v>
      </c>
      <c r="B443" s="65"/>
      <c r="C443" s="65"/>
      <c r="D443" s="65"/>
      <c r="E443" s="65"/>
      <c r="F443" s="65"/>
      <c r="G443" s="65"/>
      <c r="H443" s="65"/>
      <c r="I443" s="65"/>
      <c r="J443" s="65">
        <v>3</v>
      </c>
      <c r="K443" s="66">
        <v>2</v>
      </c>
      <c r="L443" s="72"/>
      <c r="M443" s="3"/>
      <c r="N443" s="30"/>
      <c r="O443" s="84"/>
      <c r="P443" s="117">
        <v>3</v>
      </c>
      <c r="Q443" s="86"/>
      <c r="R443" s="84"/>
      <c r="T443" s="112"/>
    </row>
    <row r="444" spans="1:20" ht="15.75" customHeight="1">
      <c r="A444" s="64">
        <v>1702</v>
      </c>
      <c r="B444" s="65"/>
      <c r="C444" s="65"/>
      <c r="D444" s="65"/>
      <c r="E444" s="65"/>
      <c r="F444" s="65"/>
      <c r="G444" s="65"/>
      <c r="H444" s="65"/>
      <c r="I444" s="65"/>
      <c r="J444" s="65">
        <v>1</v>
      </c>
      <c r="K444" s="66"/>
      <c r="L444" s="72"/>
      <c r="M444" s="3"/>
      <c r="N444" s="30"/>
      <c r="O444" s="3"/>
      <c r="P444" s="75">
        <v>1</v>
      </c>
      <c r="Q444" s="23"/>
      <c r="R444" s="84"/>
      <c r="T444" s="112"/>
    </row>
    <row r="445" spans="1:20" ht="15.75" customHeight="1">
      <c r="A445" s="64">
        <v>1801</v>
      </c>
      <c r="B445" s="65"/>
      <c r="C445" s="65"/>
      <c r="D445" s="65"/>
      <c r="E445" s="65"/>
      <c r="F445" s="65"/>
      <c r="G445" s="65"/>
      <c r="H445" s="65"/>
      <c r="I445" s="65"/>
      <c r="J445" s="65"/>
      <c r="K445" s="66"/>
      <c r="L445" s="72"/>
      <c r="M445" s="3"/>
      <c r="N445" s="30"/>
      <c r="O445" s="3"/>
      <c r="P445" s="30"/>
      <c r="Q445" s="23"/>
      <c r="R445" s="84"/>
      <c r="T445" s="112"/>
    </row>
    <row r="446" spans="1:20" ht="15.75" customHeight="1">
      <c r="A446" s="64">
        <v>1802</v>
      </c>
      <c r="B446" s="87"/>
      <c r="C446" s="87"/>
      <c r="D446" s="87"/>
      <c r="E446" s="87"/>
      <c r="F446" s="87"/>
      <c r="G446" s="87"/>
      <c r="H446" s="87"/>
      <c r="I446" s="87"/>
      <c r="J446" s="87"/>
      <c r="K446" s="88"/>
      <c r="L446" s="72"/>
      <c r="M446" s="3"/>
      <c r="N446" s="30"/>
      <c r="O446" s="89" t="s">
        <v>83</v>
      </c>
      <c r="P446" s="90">
        <v>25</v>
      </c>
      <c r="Q446" s="120">
        <f>K449</f>
        <v>29</v>
      </c>
      <c r="R446" s="92" t="s">
        <v>11</v>
      </c>
      <c r="T446" s="112"/>
    </row>
    <row r="447" spans="1:20" ht="15.75" customHeight="1">
      <c r="A447" s="64">
        <v>1901</v>
      </c>
      <c r="B447" s="87"/>
      <c r="C447" s="87"/>
      <c r="D447" s="87"/>
      <c r="E447" s="87"/>
      <c r="F447" s="87"/>
      <c r="G447" s="87"/>
      <c r="H447" s="87"/>
      <c r="I447" s="87"/>
      <c r="J447" s="87"/>
      <c r="K447" s="88"/>
      <c r="L447" s="72"/>
      <c r="M447" s="3"/>
      <c r="N447" s="30"/>
      <c r="O447" s="93" t="s">
        <v>85</v>
      </c>
      <c r="P447" s="94">
        <f>IF(P446/B431=0,"",P446/B431)</f>
        <v>0.37313432835820898</v>
      </c>
      <c r="Q447" s="121">
        <f>IF(P446/Q446=0,"",P446/Q446)</f>
        <v>0.86206896551724133</v>
      </c>
      <c r="R447" s="96" t="s">
        <v>86</v>
      </c>
      <c r="T447" s="112"/>
    </row>
    <row r="448" spans="1:20" ht="15.75" customHeight="1">
      <c r="A448" s="64">
        <v>1902</v>
      </c>
      <c r="B448" s="87"/>
      <c r="C448" s="87"/>
      <c r="D448" s="87"/>
      <c r="E448" s="87"/>
      <c r="F448" s="87"/>
      <c r="G448" s="87"/>
      <c r="H448" s="87"/>
      <c r="I448" s="87"/>
      <c r="J448" s="87"/>
      <c r="K448" s="88"/>
      <c r="L448" s="97"/>
      <c r="M448" s="98"/>
      <c r="N448" s="99"/>
      <c r="O448" s="98"/>
      <c r="P448" s="99"/>
      <c r="Q448" s="99"/>
      <c r="R448" s="122"/>
      <c r="T448" s="112"/>
    </row>
    <row r="449" spans="1:20" ht="18" customHeight="1">
      <c r="A449" s="29"/>
      <c r="B449" s="30"/>
      <c r="C449" s="30"/>
      <c r="D449" s="288" t="s">
        <v>111</v>
      </c>
      <c r="E449" s="289"/>
      <c r="F449" s="289"/>
      <c r="G449" s="289"/>
      <c r="H449" s="289"/>
      <c r="I449" s="289"/>
      <c r="J449" s="290"/>
      <c r="K449" s="101">
        <f>SUM(K431:K444)</f>
        <v>29</v>
      </c>
      <c r="L449" s="141">
        <f>IF(SUM(K438:K439)=0,"",SUM(K438:K439)/B431)</f>
        <v>0.19402985074626866</v>
      </c>
      <c r="M449" s="141">
        <f>IF(K449=0,"",K449/B431)</f>
        <v>0.43283582089552236</v>
      </c>
      <c r="N449" s="141">
        <f>IF(K439=0,"",M449-L449)</f>
        <v>0.2388059701492537</v>
      </c>
      <c r="O449" s="3"/>
      <c r="P449" s="30"/>
      <c r="Q449" s="23"/>
      <c r="R449" s="3"/>
      <c r="T449" s="112"/>
    </row>
    <row r="450" spans="1:20" ht="12.75" customHeight="1">
      <c r="A450" s="29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"/>
      <c r="M450" s="3"/>
      <c r="N450" s="30"/>
      <c r="O450" s="3"/>
      <c r="P450" s="30"/>
      <c r="Q450" s="23"/>
      <c r="R450" s="3"/>
      <c r="S450" s="30"/>
      <c r="T450" s="23"/>
    </row>
    <row r="451" spans="1:20" ht="12.75" customHeight="1">
      <c r="A451" s="29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"/>
      <c r="M451" s="3"/>
      <c r="N451" s="30"/>
      <c r="O451" s="3"/>
      <c r="P451" s="30"/>
      <c r="Q451" s="23"/>
      <c r="R451" s="3"/>
      <c r="S451" s="30"/>
      <c r="T451" s="23"/>
    </row>
    <row r="452" spans="1:20" ht="26.25" customHeight="1">
      <c r="A452" s="309" t="s">
        <v>99</v>
      </c>
      <c r="B452" s="292"/>
      <c r="C452" s="292"/>
      <c r="D452" s="292"/>
      <c r="E452" s="292"/>
      <c r="F452" s="292"/>
      <c r="G452" s="292"/>
      <c r="H452" s="298" t="s">
        <v>76</v>
      </c>
      <c r="I452" s="292"/>
      <c r="J452" s="292"/>
      <c r="K452" s="30"/>
      <c r="L452" s="3"/>
      <c r="M452" s="3"/>
      <c r="N452" s="30"/>
      <c r="O452" s="3"/>
      <c r="P452" s="30"/>
      <c r="Q452" s="30"/>
      <c r="R452" s="30"/>
    </row>
    <row r="453" spans="1:20" ht="20.25" customHeight="1">
      <c r="A453" s="293" t="s">
        <v>10</v>
      </c>
      <c r="B453" s="294" t="s">
        <v>100</v>
      </c>
      <c r="C453" s="289"/>
      <c r="D453" s="289"/>
      <c r="E453" s="289"/>
      <c r="F453" s="289"/>
      <c r="G453" s="289"/>
      <c r="H453" s="289"/>
      <c r="I453" s="289"/>
      <c r="J453" s="290"/>
      <c r="K453" s="295" t="s">
        <v>11</v>
      </c>
      <c r="L453" s="286" t="s">
        <v>3</v>
      </c>
      <c r="M453" s="286" t="s">
        <v>4</v>
      </c>
      <c r="N453" s="284" t="s">
        <v>5</v>
      </c>
      <c r="O453" s="286" t="s">
        <v>6</v>
      </c>
      <c r="P453" s="287" t="s">
        <v>7</v>
      </c>
      <c r="Q453" s="287" t="s">
        <v>8</v>
      </c>
      <c r="R453" s="286" t="s">
        <v>101</v>
      </c>
    </row>
    <row r="454" spans="1:20" ht="15.75" customHeight="1">
      <c r="A454" s="285"/>
      <c r="B454" s="64" t="s">
        <v>102</v>
      </c>
      <c r="C454" s="64" t="s">
        <v>103</v>
      </c>
      <c r="D454" s="64" t="s">
        <v>104</v>
      </c>
      <c r="E454" s="64" t="s">
        <v>105</v>
      </c>
      <c r="F454" s="64" t="s">
        <v>106</v>
      </c>
      <c r="G454" s="64" t="s">
        <v>107</v>
      </c>
      <c r="H454" s="64" t="s">
        <v>108</v>
      </c>
      <c r="I454" s="64" t="s">
        <v>109</v>
      </c>
      <c r="J454" s="64" t="s">
        <v>110</v>
      </c>
      <c r="K454" s="285"/>
      <c r="L454" s="285"/>
      <c r="M454" s="285"/>
      <c r="N454" s="285"/>
      <c r="O454" s="285"/>
      <c r="P454" s="285"/>
      <c r="Q454" s="285"/>
      <c r="R454" s="285"/>
      <c r="T454" s="112"/>
    </row>
    <row r="455" spans="1:20" ht="15.75" customHeight="1">
      <c r="A455" s="64">
        <v>1102</v>
      </c>
      <c r="B455" s="65">
        <v>94</v>
      </c>
      <c r="C455" s="65"/>
      <c r="D455" s="65"/>
      <c r="E455" s="65"/>
      <c r="F455" s="65"/>
      <c r="G455" s="65"/>
      <c r="H455" s="65"/>
      <c r="I455" s="65"/>
      <c r="J455" s="65"/>
      <c r="K455" s="66"/>
      <c r="L455" s="104"/>
      <c r="M455" s="105"/>
      <c r="N455" s="106"/>
      <c r="O455" s="107"/>
      <c r="P455" s="70">
        <f>B455</f>
        <v>94</v>
      </c>
      <c r="Q455" s="108"/>
      <c r="R455" s="107"/>
      <c r="T455" s="112"/>
    </row>
    <row r="456" spans="1:20" ht="15.75" customHeight="1">
      <c r="A456" s="64">
        <v>1201</v>
      </c>
      <c r="B456" s="65"/>
      <c r="C456" s="65">
        <v>74</v>
      </c>
      <c r="D456" s="65"/>
      <c r="E456" s="65"/>
      <c r="F456" s="65"/>
      <c r="G456" s="65"/>
      <c r="H456" s="65"/>
      <c r="I456" s="65"/>
      <c r="J456" s="65"/>
      <c r="K456" s="66"/>
      <c r="L456" s="109"/>
      <c r="M456" s="110"/>
      <c r="N456" s="111"/>
      <c r="O456" s="74">
        <f>IF(C456=0,"",C456/B455)</f>
        <v>0.78723404255319152</v>
      </c>
      <c r="P456" s="75">
        <v>74</v>
      </c>
      <c r="Q456" s="76">
        <f t="shared" ref="Q456:Q463" si="85">IF(P456=0,"",P456/P455)</f>
        <v>0.78723404255319152</v>
      </c>
      <c r="R456" s="76">
        <f t="shared" ref="R456:R463" si="86">IF(P456=0,"",100%-Q456)</f>
        <v>0.21276595744680848</v>
      </c>
      <c r="T456" s="112"/>
    </row>
    <row r="457" spans="1:20" ht="15.75" customHeight="1">
      <c r="A457" s="64">
        <v>1202</v>
      </c>
      <c r="B457" s="65"/>
      <c r="C457" s="65"/>
      <c r="D457" s="65">
        <v>65</v>
      </c>
      <c r="E457" s="65"/>
      <c r="F457" s="65"/>
      <c r="G457" s="65"/>
      <c r="H457" s="65"/>
      <c r="I457" s="65"/>
      <c r="J457" s="65"/>
      <c r="K457" s="66"/>
      <c r="L457" s="109"/>
      <c r="M457" s="110"/>
      <c r="N457" s="111"/>
      <c r="O457" s="74">
        <f>IF(D457=0,"",D457/C456)</f>
        <v>0.8783783783783784</v>
      </c>
      <c r="P457" s="75">
        <v>72</v>
      </c>
      <c r="Q457" s="76">
        <f t="shared" si="85"/>
        <v>0.97297297297297303</v>
      </c>
      <c r="R457" s="76">
        <f t="shared" si="86"/>
        <v>2.7027027027026973E-2</v>
      </c>
      <c r="T457" s="77">
        <f>P457/P455</f>
        <v>0.76595744680851063</v>
      </c>
    </row>
    <row r="458" spans="1:20" ht="15.75" customHeight="1">
      <c r="A458" s="64">
        <v>1301</v>
      </c>
      <c r="B458" s="65"/>
      <c r="C458" s="65"/>
      <c r="D458" s="65"/>
      <c r="E458" s="65">
        <v>58</v>
      </c>
      <c r="F458" s="65"/>
      <c r="G458" s="65"/>
      <c r="H458" s="65"/>
      <c r="I458" s="65"/>
      <c r="J458" s="65"/>
      <c r="K458" s="66"/>
      <c r="L458" s="109"/>
      <c r="M458" s="110"/>
      <c r="N458" s="111"/>
      <c r="O458" s="74">
        <f>IF(E458=0,"",E458/D457)</f>
        <v>0.89230769230769236</v>
      </c>
      <c r="P458" s="75">
        <v>70</v>
      </c>
      <c r="Q458" s="76">
        <f t="shared" si="85"/>
        <v>0.97222222222222221</v>
      </c>
      <c r="R458" s="76">
        <f t="shared" si="86"/>
        <v>2.777777777777779E-2</v>
      </c>
      <c r="T458" s="112"/>
    </row>
    <row r="459" spans="1:20" ht="15.75" customHeight="1">
      <c r="A459" s="64">
        <v>1302</v>
      </c>
      <c r="B459" s="65"/>
      <c r="C459" s="65"/>
      <c r="D459" s="65"/>
      <c r="E459" s="65"/>
      <c r="F459" s="65">
        <v>49</v>
      </c>
      <c r="G459" s="65"/>
      <c r="H459" s="65"/>
      <c r="I459" s="65"/>
      <c r="J459" s="65"/>
      <c r="K459" s="66"/>
      <c r="L459" s="109"/>
      <c r="M459" s="110"/>
      <c r="N459" s="111"/>
      <c r="O459" s="74">
        <f>IF(F459=0,"",F459/E458)</f>
        <v>0.84482758620689657</v>
      </c>
      <c r="P459" s="75">
        <v>65</v>
      </c>
      <c r="Q459" s="76">
        <f t="shared" si="85"/>
        <v>0.9285714285714286</v>
      </c>
      <c r="R459" s="76">
        <f t="shared" si="86"/>
        <v>7.1428571428571397E-2</v>
      </c>
      <c r="T459" s="112"/>
    </row>
    <row r="460" spans="1:20" ht="15.75" customHeight="1">
      <c r="A460" s="64">
        <v>1401</v>
      </c>
      <c r="B460" s="65"/>
      <c r="C460" s="65"/>
      <c r="D460" s="65"/>
      <c r="E460" s="65"/>
      <c r="F460" s="65"/>
      <c r="G460" s="65">
        <v>49</v>
      </c>
      <c r="H460" s="65"/>
      <c r="I460" s="65"/>
      <c r="J460" s="65"/>
      <c r="K460" s="66"/>
      <c r="L460" s="109"/>
      <c r="M460" s="110"/>
      <c r="N460" s="111"/>
      <c r="O460" s="74">
        <f>IF(G460=0,"",G460/F459)</f>
        <v>1</v>
      </c>
      <c r="P460" s="75">
        <v>64</v>
      </c>
      <c r="Q460" s="76">
        <f t="shared" si="85"/>
        <v>0.98461538461538467</v>
      </c>
      <c r="R460" s="76">
        <f t="shared" si="86"/>
        <v>1.538461538461533E-2</v>
      </c>
      <c r="T460" s="112"/>
    </row>
    <row r="461" spans="1:20" ht="15.75" customHeight="1">
      <c r="A461" s="64">
        <v>1402</v>
      </c>
      <c r="B461" s="65"/>
      <c r="C461" s="65"/>
      <c r="D461" s="65"/>
      <c r="E461" s="65"/>
      <c r="F461" s="65"/>
      <c r="G461" s="65"/>
      <c r="H461" s="65">
        <v>48</v>
      </c>
      <c r="I461" s="65"/>
      <c r="J461" s="65"/>
      <c r="K461" s="66"/>
      <c r="L461" s="109"/>
      <c r="M461" s="110"/>
      <c r="N461" s="111"/>
      <c r="O461" s="74">
        <f>IF(H461=0,"",H461/G460)</f>
        <v>0.97959183673469385</v>
      </c>
      <c r="P461" s="75">
        <v>64</v>
      </c>
      <c r="Q461" s="76">
        <f t="shared" si="85"/>
        <v>1</v>
      </c>
      <c r="R461" s="76">
        <f t="shared" si="86"/>
        <v>0</v>
      </c>
      <c r="T461" s="112"/>
    </row>
    <row r="462" spans="1:20" ht="15.75" customHeight="1">
      <c r="A462" s="64">
        <v>1501</v>
      </c>
      <c r="B462" s="65"/>
      <c r="C462" s="65"/>
      <c r="D462" s="65"/>
      <c r="E462" s="65"/>
      <c r="F462" s="65"/>
      <c r="G462" s="65"/>
      <c r="H462" s="65"/>
      <c r="I462" s="65">
        <v>48</v>
      </c>
      <c r="J462" s="65"/>
      <c r="K462" s="66"/>
      <c r="L462" s="109"/>
      <c r="M462" s="110"/>
      <c r="N462" s="111"/>
      <c r="O462" s="74">
        <f>IF(I462=0,"",I462/H461)</f>
        <v>1</v>
      </c>
      <c r="P462" s="75">
        <v>63</v>
      </c>
      <c r="Q462" s="76">
        <f t="shared" si="85"/>
        <v>0.984375</v>
      </c>
      <c r="R462" s="76">
        <f t="shared" si="86"/>
        <v>1.5625E-2</v>
      </c>
      <c r="T462" s="112"/>
    </row>
    <row r="463" spans="1:20" ht="15.75" customHeight="1">
      <c r="A463" s="64">
        <v>1502</v>
      </c>
      <c r="B463" s="65"/>
      <c r="C463" s="65"/>
      <c r="D463" s="65"/>
      <c r="E463" s="65"/>
      <c r="F463" s="65"/>
      <c r="G463" s="65"/>
      <c r="H463" s="65"/>
      <c r="I463" s="65"/>
      <c r="J463" s="65">
        <v>48</v>
      </c>
      <c r="K463" s="66">
        <v>38</v>
      </c>
      <c r="L463" s="109"/>
      <c r="M463" s="110"/>
      <c r="N463" s="111"/>
      <c r="O463" s="78">
        <f>IF(J463=0,"",J463/I462)</f>
        <v>1</v>
      </c>
      <c r="P463" s="75">
        <v>63</v>
      </c>
      <c r="Q463" s="79">
        <f t="shared" si="85"/>
        <v>1</v>
      </c>
      <c r="R463" s="79">
        <f t="shared" si="86"/>
        <v>0</v>
      </c>
      <c r="T463" s="112"/>
    </row>
    <row r="464" spans="1:20" ht="15.75" customHeight="1">
      <c r="A464" s="64">
        <v>1601</v>
      </c>
      <c r="B464" s="65"/>
      <c r="C464" s="65"/>
      <c r="D464" s="65"/>
      <c r="E464" s="65"/>
      <c r="F464" s="65"/>
      <c r="G464" s="65"/>
      <c r="H464" s="65"/>
      <c r="I464" s="65"/>
      <c r="J464" s="65">
        <v>15</v>
      </c>
      <c r="K464" s="66">
        <v>13</v>
      </c>
      <c r="L464" s="109"/>
      <c r="M464" s="110"/>
      <c r="N464" s="112"/>
      <c r="O464" s="146"/>
      <c r="P464" s="75">
        <v>18</v>
      </c>
      <c r="Q464" s="147"/>
      <c r="R464" s="148"/>
      <c r="T464" s="112"/>
    </row>
    <row r="465" spans="1:20" ht="15.75" customHeight="1">
      <c r="A465" s="64">
        <v>1602</v>
      </c>
      <c r="B465" s="65"/>
      <c r="C465" s="65"/>
      <c r="D465" s="65"/>
      <c r="E465" s="65"/>
      <c r="F465" s="65"/>
      <c r="G465" s="65"/>
      <c r="H465" s="65"/>
      <c r="I465" s="65"/>
      <c r="J465" s="65">
        <v>5</v>
      </c>
      <c r="K465" s="66">
        <v>4</v>
      </c>
      <c r="L465" s="109"/>
      <c r="M465" s="110"/>
      <c r="N465" s="112"/>
      <c r="O465" s="116"/>
      <c r="P465" s="117">
        <v>5</v>
      </c>
      <c r="Q465" s="118"/>
      <c r="R465" s="116"/>
      <c r="T465" s="112"/>
    </row>
    <row r="466" spans="1:20" ht="15.75" customHeight="1">
      <c r="A466" s="64">
        <v>1701</v>
      </c>
      <c r="B466" s="65"/>
      <c r="C466" s="65"/>
      <c r="D466" s="65"/>
      <c r="E466" s="65"/>
      <c r="F466" s="65"/>
      <c r="G466" s="65"/>
      <c r="H466" s="65"/>
      <c r="I466" s="65"/>
      <c r="J466" s="65"/>
      <c r="K466" s="66">
        <v>2</v>
      </c>
      <c r="L466" s="109"/>
      <c r="M466" s="110"/>
      <c r="N466" s="112"/>
      <c r="O466" s="116"/>
      <c r="P466" s="117"/>
      <c r="Q466" s="118"/>
      <c r="R466" s="116"/>
      <c r="T466" s="112"/>
    </row>
    <row r="467" spans="1:20" ht="15.75" customHeight="1">
      <c r="A467" s="64">
        <v>1702</v>
      </c>
      <c r="B467" s="65"/>
      <c r="C467" s="65"/>
      <c r="D467" s="65"/>
      <c r="E467" s="65"/>
      <c r="F467" s="65"/>
      <c r="G467" s="65"/>
      <c r="H467" s="65"/>
      <c r="I467" s="65"/>
      <c r="J467" s="65"/>
      <c r="K467" s="66"/>
      <c r="L467" s="109"/>
      <c r="M467" s="110"/>
      <c r="N467" s="112"/>
      <c r="O467" s="116"/>
      <c r="P467" s="117"/>
      <c r="Q467" s="118"/>
      <c r="R467" s="116"/>
      <c r="T467" s="112"/>
    </row>
    <row r="468" spans="1:20" ht="15.75" customHeight="1">
      <c r="A468" s="64">
        <v>1801</v>
      </c>
      <c r="B468" s="65"/>
      <c r="C468" s="65"/>
      <c r="D468" s="65"/>
      <c r="E468" s="65"/>
      <c r="F468" s="65"/>
      <c r="G468" s="65"/>
      <c r="H468" s="65"/>
      <c r="I468" s="65"/>
      <c r="J468" s="65"/>
      <c r="K468" s="66"/>
      <c r="L468" s="109"/>
      <c r="M468" s="110"/>
      <c r="N468" s="112"/>
      <c r="O468" s="3"/>
      <c r="P468" s="30"/>
      <c r="Q468" s="23"/>
      <c r="R468" s="84"/>
      <c r="T468" s="112"/>
    </row>
    <row r="469" spans="1:20" ht="15.75" customHeight="1">
      <c r="A469" s="64">
        <v>1802</v>
      </c>
      <c r="B469" s="87"/>
      <c r="C469" s="87"/>
      <c r="D469" s="87"/>
      <c r="E469" s="87"/>
      <c r="F469" s="87"/>
      <c r="G469" s="87"/>
      <c r="H469" s="87"/>
      <c r="I469" s="87"/>
      <c r="J469" s="87"/>
      <c r="K469" s="88"/>
      <c r="L469" s="72"/>
      <c r="M469" s="3"/>
      <c r="N469" s="30"/>
      <c r="O469" s="89" t="s">
        <v>83</v>
      </c>
      <c r="P469" s="90">
        <v>57</v>
      </c>
      <c r="Q469" s="120">
        <f>K472</f>
        <v>57</v>
      </c>
      <c r="R469" s="92" t="s">
        <v>11</v>
      </c>
      <c r="T469" s="112"/>
    </row>
    <row r="470" spans="1:20" ht="15.75" customHeight="1">
      <c r="A470" s="64">
        <v>1901</v>
      </c>
      <c r="B470" s="87"/>
      <c r="C470" s="87"/>
      <c r="D470" s="87"/>
      <c r="E470" s="87"/>
      <c r="F470" s="87"/>
      <c r="G470" s="87"/>
      <c r="H470" s="87"/>
      <c r="I470" s="87"/>
      <c r="J470" s="87"/>
      <c r="K470" s="88"/>
      <c r="L470" s="72"/>
      <c r="M470" s="3"/>
      <c r="N470" s="30"/>
      <c r="O470" s="93" t="s">
        <v>85</v>
      </c>
      <c r="P470" s="94">
        <f>IF(P469/B455=0,"",P469/B455)</f>
        <v>0.6063829787234043</v>
      </c>
      <c r="Q470" s="121">
        <f>IF(P469/Q469=0,"",P469/Q469)</f>
        <v>1</v>
      </c>
      <c r="R470" s="96" t="s">
        <v>86</v>
      </c>
      <c r="T470" s="112"/>
    </row>
    <row r="471" spans="1:20" ht="15.75" customHeight="1">
      <c r="A471" s="64">
        <v>1902</v>
      </c>
      <c r="B471" s="87"/>
      <c r="C471" s="87"/>
      <c r="D471" s="87"/>
      <c r="E471" s="87"/>
      <c r="F471" s="87"/>
      <c r="G471" s="87"/>
      <c r="H471" s="87"/>
      <c r="I471" s="87"/>
      <c r="J471" s="87"/>
      <c r="K471" s="88"/>
      <c r="L471" s="97"/>
      <c r="M471" s="98"/>
      <c r="N471" s="99"/>
      <c r="O471" s="98"/>
      <c r="P471" s="99"/>
      <c r="Q471" s="99"/>
      <c r="R471" s="122"/>
      <c r="T471" s="112"/>
    </row>
    <row r="472" spans="1:20" ht="18" customHeight="1">
      <c r="A472" s="29"/>
      <c r="B472" s="30"/>
      <c r="C472" s="30"/>
      <c r="D472" s="305" t="s">
        <v>111</v>
      </c>
      <c r="E472" s="306"/>
      <c r="F472" s="306"/>
      <c r="G472" s="306"/>
      <c r="H472" s="306"/>
      <c r="I472" s="306"/>
      <c r="J472" s="307"/>
      <c r="K472" s="101">
        <f>SUM(K455:K471)</f>
        <v>57</v>
      </c>
      <c r="L472" s="102">
        <f>IF(SUM(K462:K463)=0,"",SUM(K462:K463)/B455)</f>
        <v>0.40425531914893614</v>
      </c>
      <c r="M472" s="102">
        <f>IF(K472=0,"",K472/B455)</f>
        <v>0.6063829787234043</v>
      </c>
      <c r="N472" s="102">
        <f>IF(K463=0,"",M472-L472)</f>
        <v>0.20212765957446815</v>
      </c>
      <c r="O472" s="3"/>
      <c r="P472" s="30"/>
      <c r="Q472" s="23"/>
      <c r="R472" s="3"/>
      <c r="T472" s="112"/>
    </row>
    <row r="473" spans="1:20" ht="12.75" customHeight="1">
      <c r="L473" s="3"/>
      <c r="M473" s="3"/>
      <c r="O473" s="3"/>
    </row>
    <row r="474" spans="1:20" ht="12.75" customHeight="1">
      <c r="L474" s="3"/>
      <c r="M474" s="3"/>
      <c r="O474" s="3"/>
    </row>
    <row r="475" spans="1:20" ht="26.25" customHeight="1">
      <c r="A475" s="309" t="s">
        <v>99</v>
      </c>
      <c r="B475" s="292"/>
      <c r="C475" s="292"/>
      <c r="D475" s="292"/>
      <c r="E475" s="292"/>
      <c r="F475" s="292"/>
      <c r="G475" s="292"/>
      <c r="H475" s="298" t="s">
        <v>80</v>
      </c>
      <c r="I475" s="292"/>
      <c r="J475" s="292"/>
      <c r="K475" s="30"/>
      <c r="L475" s="3"/>
      <c r="M475" s="3"/>
      <c r="N475" s="30"/>
      <c r="O475" s="3"/>
      <c r="P475" s="30"/>
      <c r="Q475" s="30"/>
      <c r="R475" s="30"/>
    </row>
    <row r="476" spans="1:20" ht="20.25" customHeight="1">
      <c r="A476" s="293" t="s">
        <v>10</v>
      </c>
      <c r="B476" s="294" t="s">
        <v>100</v>
      </c>
      <c r="C476" s="289"/>
      <c r="D476" s="289"/>
      <c r="E476" s="289"/>
      <c r="F476" s="289"/>
      <c r="G476" s="289"/>
      <c r="H476" s="289"/>
      <c r="I476" s="289"/>
      <c r="J476" s="290"/>
      <c r="K476" s="295" t="s">
        <v>11</v>
      </c>
      <c r="L476" s="286" t="s">
        <v>3</v>
      </c>
      <c r="M476" s="286" t="s">
        <v>4</v>
      </c>
      <c r="N476" s="284" t="s">
        <v>5</v>
      </c>
      <c r="O476" s="286" t="s">
        <v>6</v>
      </c>
      <c r="P476" s="287" t="s">
        <v>7</v>
      </c>
      <c r="Q476" s="287" t="s">
        <v>8</v>
      </c>
      <c r="R476" s="286" t="s">
        <v>101</v>
      </c>
    </row>
    <row r="477" spans="1:20" ht="15.75" customHeight="1">
      <c r="A477" s="285"/>
      <c r="B477" s="64" t="s">
        <v>102</v>
      </c>
      <c r="C477" s="64" t="s">
        <v>103</v>
      </c>
      <c r="D477" s="64" t="s">
        <v>104</v>
      </c>
      <c r="E477" s="64" t="s">
        <v>105</v>
      </c>
      <c r="F477" s="64" t="s">
        <v>106</v>
      </c>
      <c r="G477" s="64" t="s">
        <v>107</v>
      </c>
      <c r="H477" s="64" t="s">
        <v>108</v>
      </c>
      <c r="I477" s="64" t="s">
        <v>109</v>
      </c>
      <c r="J477" s="64" t="s">
        <v>110</v>
      </c>
      <c r="K477" s="285"/>
      <c r="L477" s="285"/>
      <c r="M477" s="285"/>
      <c r="N477" s="285"/>
      <c r="O477" s="285"/>
      <c r="P477" s="285"/>
      <c r="Q477" s="285"/>
      <c r="R477" s="285"/>
      <c r="T477" s="112"/>
    </row>
    <row r="478" spans="1:20" ht="15.75" customHeight="1">
      <c r="A478" s="64">
        <v>1201</v>
      </c>
      <c r="B478" s="65">
        <v>57</v>
      </c>
      <c r="C478" s="65"/>
      <c r="D478" s="65"/>
      <c r="E478" s="65"/>
      <c r="F478" s="65"/>
      <c r="G478" s="65"/>
      <c r="H478" s="65"/>
      <c r="I478" s="65"/>
      <c r="J478" s="65"/>
      <c r="K478" s="66"/>
      <c r="L478" s="104"/>
      <c r="M478" s="105"/>
      <c r="N478" s="106"/>
      <c r="O478" s="107"/>
      <c r="P478" s="70">
        <f>B478</f>
        <v>57</v>
      </c>
      <c r="Q478" s="108"/>
      <c r="R478" s="107"/>
      <c r="T478" s="112"/>
    </row>
    <row r="479" spans="1:20" ht="15.75" customHeight="1">
      <c r="A479" s="64">
        <v>1202</v>
      </c>
      <c r="B479" s="65"/>
      <c r="C479" s="65">
        <v>44</v>
      </c>
      <c r="D479" s="65"/>
      <c r="E479" s="65"/>
      <c r="F479" s="65"/>
      <c r="G479" s="65"/>
      <c r="H479" s="65"/>
      <c r="I479" s="65"/>
      <c r="J479" s="65"/>
      <c r="K479" s="66"/>
      <c r="L479" s="109"/>
      <c r="M479" s="110"/>
      <c r="N479" s="111"/>
      <c r="O479" s="74">
        <f>IF(C479=0,"",C479/B478)</f>
        <v>0.77192982456140347</v>
      </c>
      <c r="P479" s="75">
        <v>44</v>
      </c>
      <c r="Q479" s="76">
        <f t="shared" ref="Q479:Q486" si="87">IF(P479=0,"",P479/P478)</f>
        <v>0.77192982456140347</v>
      </c>
      <c r="R479" s="76">
        <f t="shared" ref="R479:R486" si="88">IF(P479=0,"",100%-Q479)</f>
        <v>0.22807017543859653</v>
      </c>
      <c r="T479" s="112"/>
    </row>
    <row r="480" spans="1:20" ht="15.75" customHeight="1">
      <c r="A480" s="64">
        <v>1301</v>
      </c>
      <c r="B480" s="65"/>
      <c r="C480" s="65"/>
      <c r="D480" s="65">
        <v>36</v>
      </c>
      <c r="E480" s="65"/>
      <c r="F480" s="65"/>
      <c r="G480" s="65"/>
      <c r="H480" s="65"/>
      <c r="I480" s="65"/>
      <c r="J480" s="65"/>
      <c r="K480" s="66"/>
      <c r="L480" s="109"/>
      <c r="M480" s="110"/>
      <c r="N480" s="111"/>
      <c r="O480" s="74">
        <f>IF(D480=0,"",D480/C479)</f>
        <v>0.81818181818181823</v>
      </c>
      <c r="P480" s="75">
        <v>42</v>
      </c>
      <c r="Q480" s="76">
        <f t="shared" si="87"/>
        <v>0.95454545454545459</v>
      </c>
      <c r="R480" s="76">
        <f t="shared" si="88"/>
        <v>4.5454545454545414E-2</v>
      </c>
      <c r="T480" s="77">
        <f>P480/P478</f>
        <v>0.73684210526315785</v>
      </c>
    </row>
    <row r="481" spans="1:20" ht="15.75" customHeight="1">
      <c r="A481" s="64">
        <v>1302</v>
      </c>
      <c r="B481" s="65"/>
      <c r="C481" s="65"/>
      <c r="D481" s="65"/>
      <c r="E481" s="65">
        <v>32</v>
      </c>
      <c r="F481" s="65"/>
      <c r="G481" s="65"/>
      <c r="H481" s="65"/>
      <c r="I481" s="65"/>
      <c r="J481" s="65"/>
      <c r="K481" s="66"/>
      <c r="L481" s="109"/>
      <c r="M481" s="110"/>
      <c r="N481" s="111"/>
      <c r="O481" s="74">
        <f>IF(E481=0,"",E481/D480)</f>
        <v>0.88888888888888884</v>
      </c>
      <c r="P481" s="75">
        <v>37</v>
      </c>
      <c r="Q481" s="76">
        <f t="shared" si="87"/>
        <v>0.88095238095238093</v>
      </c>
      <c r="R481" s="76">
        <f t="shared" si="88"/>
        <v>0.11904761904761907</v>
      </c>
      <c r="T481" s="112"/>
    </row>
    <row r="482" spans="1:20" ht="15.75" customHeight="1">
      <c r="A482" s="64">
        <v>1401</v>
      </c>
      <c r="B482" s="65"/>
      <c r="C482" s="65"/>
      <c r="D482" s="65"/>
      <c r="E482" s="65"/>
      <c r="F482" s="65">
        <v>25</v>
      </c>
      <c r="G482" s="65"/>
      <c r="H482" s="65"/>
      <c r="I482" s="65"/>
      <c r="J482" s="65"/>
      <c r="K482" s="66"/>
      <c r="L482" s="109"/>
      <c r="M482" s="110"/>
      <c r="N482" s="111"/>
      <c r="O482" s="74">
        <f>IF(F482=0,"",F482/E481)</f>
        <v>0.78125</v>
      </c>
      <c r="P482" s="75">
        <v>35</v>
      </c>
      <c r="Q482" s="76">
        <f t="shared" si="87"/>
        <v>0.94594594594594594</v>
      </c>
      <c r="R482" s="76">
        <f t="shared" si="88"/>
        <v>5.4054054054054057E-2</v>
      </c>
      <c r="T482" s="112"/>
    </row>
    <row r="483" spans="1:20" ht="15.75" customHeight="1">
      <c r="A483" s="64">
        <v>1402</v>
      </c>
      <c r="B483" s="65"/>
      <c r="C483" s="65"/>
      <c r="D483" s="65"/>
      <c r="E483" s="65"/>
      <c r="F483" s="65"/>
      <c r="G483" s="65">
        <v>25</v>
      </c>
      <c r="H483" s="65"/>
      <c r="I483" s="65"/>
      <c r="J483" s="65"/>
      <c r="K483" s="66"/>
      <c r="L483" s="109"/>
      <c r="M483" s="110"/>
      <c r="N483" s="111"/>
      <c r="O483" s="74">
        <f>IF(G483=0,"",G483/F482)</f>
        <v>1</v>
      </c>
      <c r="P483" s="75">
        <v>32</v>
      </c>
      <c r="Q483" s="76">
        <f t="shared" si="87"/>
        <v>0.91428571428571426</v>
      </c>
      <c r="R483" s="76">
        <f t="shared" si="88"/>
        <v>8.5714285714285743E-2</v>
      </c>
      <c r="T483" s="112"/>
    </row>
    <row r="484" spans="1:20" ht="15.75" customHeight="1">
      <c r="A484" s="64">
        <v>1501</v>
      </c>
      <c r="B484" s="65"/>
      <c r="C484" s="65"/>
      <c r="D484" s="65"/>
      <c r="E484" s="65"/>
      <c r="F484" s="65"/>
      <c r="G484" s="65"/>
      <c r="H484" s="65">
        <v>23</v>
      </c>
      <c r="I484" s="65"/>
      <c r="J484" s="65"/>
      <c r="K484" s="66"/>
      <c r="L484" s="109"/>
      <c r="M484" s="110"/>
      <c r="N484" s="111"/>
      <c r="O484" s="74">
        <f>IF(H484=0,"",H484/G483)</f>
        <v>0.92</v>
      </c>
      <c r="P484" s="75">
        <v>32</v>
      </c>
      <c r="Q484" s="76">
        <f t="shared" si="87"/>
        <v>1</v>
      </c>
      <c r="R484" s="76">
        <f t="shared" si="88"/>
        <v>0</v>
      </c>
      <c r="T484" s="112"/>
    </row>
    <row r="485" spans="1:20" ht="15.75" customHeight="1">
      <c r="A485" s="64">
        <v>1502</v>
      </c>
      <c r="B485" s="65"/>
      <c r="C485" s="65"/>
      <c r="D485" s="65"/>
      <c r="E485" s="65"/>
      <c r="F485" s="65"/>
      <c r="G485" s="65"/>
      <c r="H485" s="65"/>
      <c r="I485" s="65">
        <v>23</v>
      </c>
      <c r="J485" s="65"/>
      <c r="K485" s="66"/>
      <c r="L485" s="109"/>
      <c r="M485" s="110"/>
      <c r="N485" s="111"/>
      <c r="O485" s="74">
        <f>IF(I485=0,"",I485/H484)</f>
        <v>1</v>
      </c>
      <c r="P485" s="75">
        <v>30</v>
      </c>
      <c r="Q485" s="76">
        <f t="shared" si="87"/>
        <v>0.9375</v>
      </c>
      <c r="R485" s="76">
        <f t="shared" si="88"/>
        <v>6.25E-2</v>
      </c>
      <c r="T485" s="112"/>
    </row>
    <row r="486" spans="1:20" ht="15.75" customHeight="1">
      <c r="A486" s="64">
        <v>1601</v>
      </c>
      <c r="B486" s="65"/>
      <c r="C486" s="65"/>
      <c r="D486" s="65"/>
      <c r="E486" s="65"/>
      <c r="F486" s="65"/>
      <c r="G486" s="65"/>
      <c r="H486" s="65"/>
      <c r="I486" s="65"/>
      <c r="J486" s="65">
        <v>23</v>
      </c>
      <c r="K486" s="66">
        <v>22</v>
      </c>
      <c r="L486" s="109"/>
      <c r="M486" s="110"/>
      <c r="N486" s="111"/>
      <c r="O486" s="78">
        <f>IF(J486=0,"",J486/I485)</f>
        <v>1</v>
      </c>
      <c r="P486" s="75">
        <v>7</v>
      </c>
      <c r="Q486" s="79">
        <f t="shared" si="87"/>
        <v>0.23333333333333334</v>
      </c>
      <c r="R486" s="79">
        <f t="shared" si="88"/>
        <v>0.76666666666666661</v>
      </c>
      <c r="T486" s="112"/>
    </row>
    <row r="487" spans="1:20" ht="15.75" customHeight="1">
      <c r="A487" s="64">
        <v>1602</v>
      </c>
      <c r="B487" s="65"/>
      <c r="C487" s="65"/>
      <c r="D487" s="65"/>
      <c r="E487" s="65"/>
      <c r="F487" s="65"/>
      <c r="G487" s="65"/>
      <c r="H487" s="65"/>
      <c r="I487" s="65"/>
      <c r="J487" s="65">
        <v>7</v>
      </c>
      <c r="K487" s="66">
        <v>3</v>
      </c>
      <c r="L487" s="109"/>
      <c r="M487" s="110"/>
      <c r="N487" s="112"/>
      <c r="O487" s="146"/>
      <c r="P487" s="75"/>
      <c r="Q487" s="147"/>
      <c r="R487" s="148"/>
      <c r="T487" s="112"/>
    </row>
    <row r="488" spans="1:20" ht="15.75" customHeight="1">
      <c r="A488" s="64">
        <v>1701</v>
      </c>
      <c r="B488" s="65"/>
      <c r="C488" s="65"/>
      <c r="D488" s="65"/>
      <c r="E488" s="65"/>
      <c r="F488" s="65"/>
      <c r="G488" s="65"/>
      <c r="H488" s="65"/>
      <c r="I488" s="65"/>
      <c r="J488" s="65"/>
      <c r="K488" s="66">
        <v>1</v>
      </c>
      <c r="L488" s="109"/>
      <c r="M488" s="110"/>
      <c r="N488" s="112"/>
      <c r="O488" s="116"/>
      <c r="P488" s="117"/>
      <c r="Q488" s="118"/>
      <c r="R488" s="116"/>
      <c r="T488" s="112"/>
    </row>
    <row r="489" spans="1:20" ht="15.75" customHeight="1">
      <c r="A489" s="64">
        <v>1702</v>
      </c>
      <c r="B489" s="65"/>
      <c r="C489" s="65"/>
      <c r="D489" s="65"/>
      <c r="E489" s="65"/>
      <c r="F489" s="65"/>
      <c r="G489" s="65"/>
      <c r="H489" s="65"/>
      <c r="I489" s="65"/>
      <c r="J489" s="65"/>
      <c r="K489" s="66"/>
      <c r="L489" s="109"/>
      <c r="M489" s="110"/>
      <c r="N489" s="112"/>
      <c r="O489" s="116"/>
      <c r="P489" s="117"/>
      <c r="Q489" s="118"/>
      <c r="R489" s="116"/>
      <c r="T489" s="112"/>
    </row>
    <row r="490" spans="1:20" ht="15.75" customHeight="1">
      <c r="A490" s="64">
        <v>1801</v>
      </c>
      <c r="B490" s="65"/>
      <c r="C490" s="65"/>
      <c r="D490" s="65"/>
      <c r="E490" s="65"/>
      <c r="F490" s="65"/>
      <c r="G490" s="65"/>
      <c r="H490" s="65"/>
      <c r="I490" s="65"/>
      <c r="J490" s="65"/>
      <c r="K490" s="66"/>
      <c r="L490" s="109"/>
      <c r="M490" s="110"/>
      <c r="N490" s="112"/>
      <c r="O490" s="116"/>
      <c r="P490" s="117"/>
      <c r="Q490" s="118"/>
      <c r="R490" s="116"/>
      <c r="T490" s="112"/>
    </row>
    <row r="491" spans="1:20" ht="15.75" customHeight="1">
      <c r="A491" s="64">
        <v>1802</v>
      </c>
      <c r="B491" s="65"/>
      <c r="C491" s="65"/>
      <c r="D491" s="65"/>
      <c r="E491" s="65"/>
      <c r="F491" s="65"/>
      <c r="G491" s="65"/>
      <c r="H491" s="65"/>
      <c r="I491" s="65"/>
      <c r="J491" s="65"/>
      <c r="K491" s="66"/>
      <c r="L491" s="109"/>
      <c r="M491" s="110"/>
      <c r="N491" s="112"/>
      <c r="O491" s="3"/>
      <c r="P491" s="30"/>
      <c r="Q491" s="23"/>
      <c r="R491" s="84"/>
      <c r="T491" s="112"/>
    </row>
    <row r="492" spans="1:20" ht="15.75" customHeight="1">
      <c r="A492" s="64">
        <v>1901</v>
      </c>
      <c r="B492" s="87"/>
      <c r="C492" s="87"/>
      <c r="D492" s="87"/>
      <c r="E492" s="87"/>
      <c r="F492" s="87"/>
      <c r="G492" s="87"/>
      <c r="H492" s="87"/>
      <c r="I492" s="87"/>
      <c r="J492" s="87"/>
      <c r="K492" s="88"/>
      <c r="L492" s="72"/>
      <c r="M492" s="3"/>
      <c r="N492" s="30"/>
      <c r="O492" s="89" t="s">
        <v>83</v>
      </c>
      <c r="P492" s="90">
        <v>26</v>
      </c>
      <c r="Q492" s="120">
        <f>IF(SUM(K485:K488)=0,"",SUM(K485:K488))</f>
        <v>26</v>
      </c>
      <c r="R492" s="92" t="s">
        <v>11</v>
      </c>
      <c r="T492" s="112"/>
    </row>
    <row r="493" spans="1:20" ht="15.75" customHeight="1">
      <c r="A493" s="64">
        <v>1902</v>
      </c>
      <c r="B493" s="87"/>
      <c r="C493" s="87"/>
      <c r="D493" s="87"/>
      <c r="E493" s="87"/>
      <c r="F493" s="87"/>
      <c r="G493" s="87"/>
      <c r="H493" s="87"/>
      <c r="I493" s="87"/>
      <c r="J493" s="87"/>
      <c r="K493" s="88"/>
      <c r="L493" s="72"/>
      <c r="M493" s="3"/>
      <c r="N493" s="30"/>
      <c r="O493" s="93" t="s">
        <v>85</v>
      </c>
      <c r="P493" s="94">
        <f>IF(P492/B478=0,"",P492/B478)</f>
        <v>0.45614035087719296</v>
      </c>
      <c r="Q493" s="121">
        <f>IF(P492/Q492=0,"",P492/Q492)</f>
        <v>1</v>
      </c>
      <c r="R493" s="96" t="s">
        <v>86</v>
      </c>
      <c r="T493" s="112"/>
    </row>
    <row r="494" spans="1:20" ht="15.75" customHeight="1">
      <c r="A494" s="64">
        <v>2001</v>
      </c>
      <c r="B494" s="87"/>
      <c r="C494" s="87"/>
      <c r="D494" s="87"/>
      <c r="E494" s="87"/>
      <c r="F494" s="87"/>
      <c r="G494" s="87"/>
      <c r="H494" s="87"/>
      <c r="I494" s="87"/>
      <c r="J494" s="87"/>
      <c r="K494" s="88"/>
      <c r="L494" s="97"/>
      <c r="M494" s="98"/>
      <c r="N494" s="99"/>
      <c r="O494" s="98"/>
      <c r="P494" s="99"/>
      <c r="Q494" s="99"/>
      <c r="R494" s="122"/>
      <c r="T494" s="112"/>
    </row>
    <row r="495" spans="1:20" ht="18" customHeight="1">
      <c r="A495" s="29"/>
      <c r="B495" s="30"/>
      <c r="C495" s="30"/>
      <c r="D495" s="288" t="s">
        <v>111</v>
      </c>
      <c r="E495" s="289"/>
      <c r="F495" s="289"/>
      <c r="G495" s="289"/>
      <c r="H495" s="289"/>
      <c r="I495" s="289"/>
      <c r="J495" s="290"/>
      <c r="K495" s="101">
        <f>SUM(K478:K491)</f>
        <v>26</v>
      </c>
      <c r="L495" s="102">
        <f>IF(SUM(K485:K486)=0,"",SUM(K485:K486)/B478)</f>
        <v>0.38596491228070173</v>
      </c>
      <c r="M495" s="102">
        <f>IF(K495=0,"",K495/B478)</f>
        <v>0.45614035087719296</v>
      </c>
      <c r="N495" s="102">
        <f>IF(K486=0,"",M495-L495)</f>
        <v>7.0175438596491224E-2</v>
      </c>
      <c r="O495" s="3"/>
      <c r="P495" s="30"/>
      <c r="Q495" s="23"/>
      <c r="R495" s="3"/>
      <c r="T495" s="112"/>
    </row>
    <row r="496" spans="1:20" ht="12.75" customHeight="1">
      <c r="L496" s="3"/>
      <c r="M496" s="3"/>
      <c r="N496" s="3"/>
      <c r="O496" s="3"/>
    </row>
    <row r="497" spans="1:20" ht="12.75" customHeight="1">
      <c r="L497" s="3"/>
      <c r="M497" s="3"/>
      <c r="N497" s="3"/>
      <c r="O497" s="3"/>
    </row>
    <row r="498" spans="1:20" ht="26.25" customHeight="1">
      <c r="A498" s="309" t="s">
        <v>99</v>
      </c>
      <c r="B498" s="292"/>
      <c r="C498" s="292"/>
      <c r="D498" s="292"/>
      <c r="E498" s="292"/>
      <c r="F498" s="292"/>
      <c r="G498" s="292"/>
      <c r="H498" s="298" t="s">
        <v>84</v>
      </c>
      <c r="I498" s="292"/>
      <c r="J498" s="292"/>
      <c r="K498" s="30"/>
      <c r="L498" s="3"/>
      <c r="M498" s="3"/>
      <c r="N498" s="30"/>
      <c r="O498" s="3"/>
      <c r="P498" s="30"/>
      <c r="Q498" s="30"/>
      <c r="R498" s="30"/>
    </row>
    <row r="499" spans="1:20" ht="20.25" customHeight="1">
      <c r="A499" s="293" t="s">
        <v>10</v>
      </c>
      <c r="B499" s="294" t="s">
        <v>100</v>
      </c>
      <c r="C499" s="289"/>
      <c r="D499" s="289"/>
      <c r="E499" s="289"/>
      <c r="F499" s="289"/>
      <c r="G499" s="289"/>
      <c r="H499" s="289"/>
      <c r="I499" s="289"/>
      <c r="J499" s="290"/>
      <c r="K499" s="295" t="s">
        <v>11</v>
      </c>
      <c r="L499" s="286" t="s">
        <v>3</v>
      </c>
      <c r="M499" s="286" t="s">
        <v>4</v>
      </c>
      <c r="N499" s="284" t="s">
        <v>5</v>
      </c>
      <c r="O499" s="286" t="s">
        <v>6</v>
      </c>
      <c r="P499" s="287" t="s">
        <v>7</v>
      </c>
      <c r="Q499" s="287" t="s">
        <v>8</v>
      </c>
      <c r="R499" s="286" t="s">
        <v>101</v>
      </c>
    </row>
    <row r="500" spans="1:20" ht="15.75" customHeight="1">
      <c r="A500" s="285"/>
      <c r="B500" s="64" t="s">
        <v>102</v>
      </c>
      <c r="C500" s="64" t="s">
        <v>103</v>
      </c>
      <c r="D500" s="64" t="s">
        <v>104</v>
      </c>
      <c r="E500" s="64" t="s">
        <v>105</v>
      </c>
      <c r="F500" s="64" t="s">
        <v>106</v>
      </c>
      <c r="G500" s="64" t="s">
        <v>107</v>
      </c>
      <c r="H500" s="64" t="s">
        <v>108</v>
      </c>
      <c r="I500" s="64" t="s">
        <v>109</v>
      </c>
      <c r="J500" s="64" t="s">
        <v>110</v>
      </c>
      <c r="K500" s="285"/>
      <c r="L500" s="285"/>
      <c r="M500" s="285"/>
      <c r="N500" s="285"/>
      <c r="O500" s="285"/>
      <c r="P500" s="285"/>
      <c r="Q500" s="285"/>
      <c r="R500" s="285"/>
      <c r="T500" s="112"/>
    </row>
    <row r="501" spans="1:20" ht="15.75" customHeight="1">
      <c r="A501" s="64">
        <v>1202</v>
      </c>
      <c r="B501" s="65">
        <v>118</v>
      </c>
      <c r="C501" s="65"/>
      <c r="D501" s="65"/>
      <c r="E501" s="65"/>
      <c r="F501" s="65"/>
      <c r="G501" s="65"/>
      <c r="H501" s="65"/>
      <c r="I501" s="65"/>
      <c r="J501" s="65"/>
      <c r="K501" s="66"/>
      <c r="L501" s="104"/>
      <c r="M501" s="105"/>
      <c r="N501" s="106"/>
      <c r="O501" s="107"/>
      <c r="P501" s="70">
        <f>B501</f>
        <v>118</v>
      </c>
      <c r="Q501" s="108"/>
      <c r="R501" s="107"/>
      <c r="T501" s="112"/>
    </row>
    <row r="502" spans="1:20" ht="15.75" customHeight="1">
      <c r="A502" s="64">
        <v>1301</v>
      </c>
      <c r="B502" s="65"/>
      <c r="C502" s="65">
        <v>88</v>
      </c>
      <c r="D502" s="65"/>
      <c r="E502" s="65"/>
      <c r="F502" s="65"/>
      <c r="G502" s="65"/>
      <c r="H502" s="65"/>
      <c r="I502" s="65"/>
      <c r="J502" s="65"/>
      <c r="K502" s="66"/>
      <c r="L502" s="109"/>
      <c r="M502" s="110"/>
      <c r="N502" s="111"/>
      <c r="O502" s="74">
        <f>IF(C502=0,"",C502/B501)</f>
        <v>0.74576271186440679</v>
      </c>
      <c r="P502" s="75">
        <v>88</v>
      </c>
      <c r="Q502" s="76">
        <f t="shared" ref="Q502:Q509" si="89">IF(P502=0,"",P502/P501)</f>
        <v>0.74576271186440679</v>
      </c>
      <c r="R502" s="76">
        <f t="shared" ref="R502:R509" si="90">IF(P502=0,"",100%-Q502)</f>
        <v>0.25423728813559321</v>
      </c>
      <c r="T502" s="112"/>
    </row>
    <row r="503" spans="1:20" ht="15.75" customHeight="1">
      <c r="A503" s="64">
        <v>1302</v>
      </c>
      <c r="B503" s="65"/>
      <c r="C503" s="65"/>
      <c r="D503" s="65">
        <v>77</v>
      </c>
      <c r="E503" s="65"/>
      <c r="F503" s="65"/>
      <c r="G503" s="65"/>
      <c r="H503" s="65"/>
      <c r="I503" s="65"/>
      <c r="J503" s="65"/>
      <c r="K503" s="66"/>
      <c r="L503" s="109"/>
      <c r="M503" s="110"/>
      <c r="N503" s="111"/>
      <c r="O503" s="74">
        <f>IF(D503=0,"",D503/C502)</f>
        <v>0.875</v>
      </c>
      <c r="P503" s="75">
        <v>77</v>
      </c>
      <c r="Q503" s="76">
        <f t="shared" si="89"/>
        <v>0.875</v>
      </c>
      <c r="R503" s="76">
        <f t="shared" si="90"/>
        <v>0.125</v>
      </c>
      <c r="T503" s="77">
        <f>P503/P501</f>
        <v>0.65254237288135597</v>
      </c>
    </row>
    <row r="504" spans="1:20" ht="15.75" customHeight="1">
      <c r="A504" s="64">
        <v>1401</v>
      </c>
      <c r="B504" s="65"/>
      <c r="C504" s="65"/>
      <c r="D504" s="65"/>
      <c r="E504" s="65">
        <v>62</v>
      </c>
      <c r="F504" s="65"/>
      <c r="G504" s="65"/>
      <c r="H504" s="65"/>
      <c r="I504" s="65"/>
      <c r="J504" s="65"/>
      <c r="K504" s="66"/>
      <c r="L504" s="109"/>
      <c r="M504" s="110"/>
      <c r="N504" s="111"/>
      <c r="O504" s="74">
        <f>IF(E504=0,"",E504/D503)</f>
        <v>0.80519480519480524</v>
      </c>
      <c r="P504" s="75">
        <v>62</v>
      </c>
      <c r="Q504" s="76">
        <f t="shared" si="89"/>
        <v>0.80519480519480524</v>
      </c>
      <c r="R504" s="76">
        <f t="shared" si="90"/>
        <v>0.19480519480519476</v>
      </c>
      <c r="T504" s="112"/>
    </row>
    <row r="505" spans="1:20" ht="15.75" customHeight="1">
      <c r="A505" s="64">
        <v>1402</v>
      </c>
      <c r="B505" s="65"/>
      <c r="C505" s="65"/>
      <c r="D505" s="65"/>
      <c r="E505" s="65"/>
      <c r="F505" s="65">
        <v>60</v>
      </c>
      <c r="G505" s="65"/>
      <c r="H505" s="65"/>
      <c r="I505" s="65"/>
      <c r="J505" s="65"/>
      <c r="K505" s="66"/>
      <c r="L505" s="109"/>
      <c r="M505" s="110"/>
      <c r="N505" s="111"/>
      <c r="O505" s="74">
        <f>IF(F505=0,"",F505/E504)</f>
        <v>0.967741935483871</v>
      </c>
      <c r="P505" s="75">
        <v>60</v>
      </c>
      <c r="Q505" s="76">
        <f t="shared" si="89"/>
        <v>0.967741935483871</v>
      </c>
      <c r="R505" s="76">
        <f t="shared" si="90"/>
        <v>3.2258064516129004E-2</v>
      </c>
      <c r="T505" s="112"/>
    </row>
    <row r="506" spans="1:20" ht="15.75" customHeight="1">
      <c r="A506" s="64">
        <v>1501</v>
      </c>
      <c r="B506" s="65"/>
      <c r="C506" s="65"/>
      <c r="D506" s="65"/>
      <c r="E506" s="65"/>
      <c r="F506" s="65"/>
      <c r="G506" s="65">
        <v>59</v>
      </c>
      <c r="H506" s="65"/>
      <c r="I506" s="65"/>
      <c r="J506" s="65"/>
      <c r="K506" s="66"/>
      <c r="L506" s="109"/>
      <c r="M506" s="110"/>
      <c r="N506" s="111"/>
      <c r="O506" s="74">
        <f>IF(G506=0,"",G506/F505)</f>
        <v>0.98333333333333328</v>
      </c>
      <c r="P506" s="75">
        <v>59</v>
      </c>
      <c r="Q506" s="76">
        <f t="shared" si="89"/>
        <v>0.98333333333333328</v>
      </c>
      <c r="R506" s="76">
        <f t="shared" si="90"/>
        <v>1.6666666666666718E-2</v>
      </c>
      <c r="T506" s="112"/>
    </row>
    <row r="507" spans="1:20" ht="15.75" customHeight="1">
      <c r="A507" s="64">
        <v>1502</v>
      </c>
      <c r="B507" s="65"/>
      <c r="C507" s="65"/>
      <c r="D507" s="65"/>
      <c r="E507" s="65"/>
      <c r="F507" s="65"/>
      <c r="G507" s="65"/>
      <c r="H507" s="65">
        <v>59</v>
      </c>
      <c r="I507" s="65"/>
      <c r="J507" s="65"/>
      <c r="K507" s="66"/>
      <c r="L507" s="109"/>
      <c r="M507" s="110"/>
      <c r="N507" s="111"/>
      <c r="O507" s="74">
        <f>IF(H507=0,"",H507/G506)</f>
        <v>1</v>
      </c>
      <c r="P507" s="75">
        <v>59</v>
      </c>
      <c r="Q507" s="76">
        <f t="shared" si="89"/>
        <v>1</v>
      </c>
      <c r="R507" s="76">
        <f t="shared" si="90"/>
        <v>0</v>
      </c>
      <c r="T507" s="112"/>
    </row>
    <row r="508" spans="1:20" ht="15.75" customHeight="1">
      <c r="A508" s="64">
        <v>1601</v>
      </c>
      <c r="B508" s="65"/>
      <c r="C508" s="65"/>
      <c r="D508" s="65"/>
      <c r="E508" s="65"/>
      <c r="F508" s="65"/>
      <c r="G508" s="65"/>
      <c r="H508" s="65"/>
      <c r="I508" s="65">
        <v>59</v>
      </c>
      <c r="J508" s="65"/>
      <c r="K508" s="66"/>
      <c r="L508" s="109"/>
      <c r="M508" s="110"/>
      <c r="N508" s="111"/>
      <c r="O508" s="74">
        <f>IF(I508=0,"",I508/H507)</f>
        <v>1</v>
      </c>
      <c r="P508" s="75">
        <v>59</v>
      </c>
      <c r="Q508" s="76">
        <f t="shared" si="89"/>
        <v>1</v>
      </c>
      <c r="R508" s="76">
        <f t="shared" si="90"/>
        <v>0</v>
      </c>
      <c r="T508" s="112"/>
    </row>
    <row r="509" spans="1:20" ht="15.75" customHeight="1">
      <c r="A509" s="64">
        <v>1602</v>
      </c>
      <c r="B509" s="65"/>
      <c r="C509" s="65"/>
      <c r="D509" s="65"/>
      <c r="E509" s="65"/>
      <c r="F509" s="65"/>
      <c r="G509" s="65"/>
      <c r="H509" s="65"/>
      <c r="I509" s="65"/>
      <c r="J509" s="65">
        <v>58</v>
      </c>
      <c r="K509" s="66">
        <v>49</v>
      </c>
      <c r="L509" s="109"/>
      <c r="M509" s="110"/>
      <c r="N509" s="111"/>
      <c r="O509" s="78">
        <f>IF(J509=0,"",J509/I508)</f>
        <v>0.98305084745762716</v>
      </c>
      <c r="P509" s="75">
        <v>58</v>
      </c>
      <c r="Q509" s="79">
        <f t="shared" si="89"/>
        <v>0.98305084745762716</v>
      </c>
      <c r="R509" s="79">
        <f t="shared" si="90"/>
        <v>1.6949152542372836E-2</v>
      </c>
      <c r="T509" s="112"/>
    </row>
    <row r="510" spans="1:20" ht="15.75" customHeight="1">
      <c r="A510" s="64">
        <v>1701</v>
      </c>
      <c r="B510" s="65"/>
      <c r="C510" s="65"/>
      <c r="D510" s="65"/>
      <c r="E510" s="65"/>
      <c r="F510" s="65"/>
      <c r="G510" s="65"/>
      <c r="H510" s="65"/>
      <c r="I510" s="65"/>
      <c r="J510" s="65"/>
      <c r="K510" s="66"/>
      <c r="L510" s="109"/>
      <c r="M510" s="110"/>
      <c r="N510" s="112"/>
      <c r="O510" s="146"/>
      <c r="P510" s="75"/>
      <c r="Q510" s="147"/>
      <c r="R510" s="148"/>
      <c r="T510" s="112"/>
    </row>
    <row r="511" spans="1:20" ht="15.75" customHeight="1">
      <c r="A511" s="64">
        <v>1702</v>
      </c>
      <c r="B511" s="65"/>
      <c r="C511" s="65"/>
      <c r="D511" s="65"/>
      <c r="E511" s="65"/>
      <c r="F511" s="65"/>
      <c r="G511" s="65"/>
      <c r="H511" s="65"/>
      <c r="I511" s="65"/>
      <c r="J511" s="65"/>
      <c r="K511" s="66"/>
      <c r="L511" s="109"/>
      <c r="M511" s="110"/>
      <c r="N511" s="112"/>
      <c r="O511" s="116"/>
      <c r="P511" s="117"/>
      <c r="Q511" s="118"/>
      <c r="R511" s="116"/>
      <c r="T511" s="112"/>
    </row>
    <row r="512" spans="1:20" ht="15.75" customHeight="1">
      <c r="A512" s="64">
        <v>1801</v>
      </c>
      <c r="B512" s="65"/>
      <c r="C512" s="65"/>
      <c r="D512" s="65"/>
      <c r="E512" s="65"/>
      <c r="F512" s="65"/>
      <c r="G512" s="65"/>
      <c r="H512" s="65"/>
      <c r="I512" s="65"/>
      <c r="J512" s="65"/>
      <c r="K512" s="66"/>
      <c r="L512" s="109"/>
      <c r="M512" s="110"/>
      <c r="N512" s="112"/>
      <c r="O512" s="116"/>
      <c r="P512" s="117"/>
      <c r="Q512" s="118"/>
      <c r="R512" s="116"/>
      <c r="T512" s="112"/>
    </row>
    <row r="513" spans="1:20" ht="15.75" customHeight="1">
      <c r="A513" s="64">
        <v>1802</v>
      </c>
      <c r="B513" s="65"/>
      <c r="C513" s="65"/>
      <c r="D513" s="65"/>
      <c r="E513" s="65"/>
      <c r="F513" s="65"/>
      <c r="G513" s="65"/>
      <c r="H513" s="65"/>
      <c r="I513" s="65"/>
      <c r="J513" s="65"/>
      <c r="K513" s="66"/>
      <c r="L513" s="109"/>
      <c r="M513" s="110"/>
      <c r="N513" s="112"/>
      <c r="O513" s="116"/>
      <c r="P513" s="117"/>
      <c r="Q513" s="118"/>
      <c r="R513" s="116"/>
      <c r="T513" s="112"/>
    </row>
    <row r="514" spans="1:20" ht="15.75" customHeight="1">
      <c r="A514" s="64">
        <v>1901</v>
      </c>
      <c r="B514" s="65"/>
      <c r="C514" s="65"/>
      <c r="D514" s="65"/>
      <c r="E514" s="65"/>
      <c r="F514" s="65"/>
      <c r="G514" s="65"/>
      <c r="H514" s="65"/>
      <c r="I514" s="65"/>
      <c r="J514" s="65"/>
      <c r="K514" s="66"/>
      <c r="L514" s="109"/>
      <c r="M514" s="110"/>
      <c r="N514" s="112"/>
      <c r="O514" s="3"/>
      <c r="P514" s="30"/>
      <c r="Q514" s="23"/>
      <c r="R514" s="84"/>
      <c r="T514" s="112"/>
    </row>
    <row r="515" spans="1:20" ht="15.75" customHeight="1">
      <c r="A515" s="64">
        <v>1902</v>
      </c>
      <c r="B515" s="87"/>
      <c r="C515" s="87"/>
      <c r="D515" s="87"/>
      <c r="E515" s="87"/>
      <c r="F515" s="87"/>
      <c r="G515" s="87"/>
      <c r="H515" s="87"/>
      <c r="I515" s="87"/>
      <c r="J515" s="87"/>
      <c r="K515" s="88"/>
      <c r="L515" s="72"/>
      <c r="M515" s="3"/>
      <c r="N515" s="30"/>
      <c r="O515" s="89" t="s">
        <v>83</v>
      </c>
      <c r="P515" s="90">
        <v>49</v>
      </c>
      <c r="Q515" s="120">
        <f>IF(SUM(K507:K511)=0,"",SUM(K507:K511))</f>
        <v>49</v>
      </c>
      <c r="R515" s="92" t="s">
        <v>11</v>
      </c>
      <c r="T515" s="112"/>
    </row>
    <row r="516" spans="1:20" ht="15.75" customHeight="1">
      <c r="A516" s="64">
        <v>2001</v>
      </c>
      <c r="B516" s="87"/>
      <c r="C516" s="87"/>
      <c r="D516" s="87"/>
      <c r="E516" s="87"/>
      <c r="F516" s="87"/>
      <c r="G516" s="87"/>
      <c r="H516" s="87"/>
      <c r="I516" s="87"/>
      <c r="J516" s="87"/>
      <c r="K516" s="88"/>
      <c r="L516" s="72"/>
      <c r="M516" s="3"/>
      <c r="N516" s="30"/>
      <c r="O516" s="93" t="s">
        <v>85</v>
      </c>
      <c r="P516" s="94">
        <f>IF(P515/B501=0,"",P515/B501)</f>
        <v>0.4152542372881356</v>
      </c>
      <c r="Q516" s="121">
        <f>IF(P515/Q515=0,"",P515/Q515)</f>
        <v>1</v>
      </c>
      <c r="R516" s="96" t="s">
        <v>86</v>
      </c>
      <c r="T516" s="112"/>
    </row>
    <row r="517" spans="1:20" ht="15.75" customHeight="1">
      <c r="A517" s="64">
        <v>2002</v>
      </c>
      <c r="B517" s="87"/>
      <c r="C517" s="87"/>
      <c r="D517" s="87"/>
      <c r="E517" s="87"/>
      <c r="F517" s="87"/>
      <c r="G517" s="87"/>
      <c r="H517" s="87"/>
      <c r="I517" s="87"/>
      <c r="J517" s="87"/>
      <c r="K517" s="88"/>
      <c r="L517" s="97"/>
      <c r="M517" s="98"/>
      <c r="N517" s="99"/>
      <c r="O517" s="98"/>
      <c r="P517" s="99"/>
      <c r="Q517" s="99"/>
      <c r="R517" s="122"/>
      <c r="T517" s="112"/>
    </row>
    <row r="518" spans="1:20" ht="18" customHeight="1">
      <c r="A518" s="29"/>
      <c r="B518" s="30"/>
      <c r="C518" s="30"/>
      <c r="D518" s="288" t="s">
        <v>111</v>
      </c>
      <c r="E518" s="289"/>
      <c r="F518" s="289"/>
      <c r="G518" s="289"/>
      <c r="H518" s="289"/>
      <c r="I518" s="289"/>
      <c r="J518" s="290"/>
      <c r="K518" s="101">
        <f>SUM(K501:K514)</f>
        <v>49</v>
      </c>
      <c r="L518" s="102">
        <f>IF(SUM(K508:K509)=0,"",SUM(K508:K509)/B501)</f>
        <v>0.4152542372881356</v>
      </c>
      <c r="M518" s="102">
        <f>IF(K518=0,"",K518/B501)</f>
        <v>0.4152542372881356</v>
      </c>
      <c r="N518" s="102">
        <f>IF(K509=0,"",M518-L518)</f>
        <v>0</v>
      </c>
      <c r="O518" s="3"/>
      <c r="P518" s="30"/>
      <c r="Q518" s="23"/>
      <c r="R518" s="3"/>
      <c r="T518" s="112"/>
    </row>
    <row r="519" spans="1:20" ht="12.75" customHeight="1">
      <c r="L519" s="3"/>
      <c r="M519" s="3"/>
      <c r="O519" s="3"/>
    </row>
    <row r="520" spans="1:20" ht="12.75" customHeight="1">
      <c r="L520" s="3"/>
      <c r="M520" s="3"/>
      <c r="O520" s="3"/>
    </row>
    <row r="521" spans="1:20" ht="12.75" customHeight="1">
      <c r="L521" s="3"/>
      <c r="M521" s="3"/>
      <c r="O521" s="3"/>
    </row>
    <row r="522" spans="1:20" ht="12.75" customHeight="1">
      <c r="L522" s="3"/>
      <c r="M522" s="3"/>
      <c r="O522" s="3"/>
    </row>
    <row r="523" spans="1:20" ht="12.75" customHeight="1">
      <c r="L523" s="3"/>
      <c r="M523" s="3"/>
      <c r="O523" s="3"/>
    </row>
    <row r="524" spans="1:20" ht="12.75" customHeight="1">
      <c r="L524" s="3"/>
      <c r="M524" s="3"/>
      <c r="O524" s="3"/>
    </row>
    <row r="525" spans="1:20" ht="12.75" customHeight="1">
      <c r="L525" s="3"/>
      <c r="M525" s="3"/>
      <c r="O525" s="3"/>
    </row>
    <row r="526" spans="1:20" ht="12.75" customHeight="1">
      <c r="L526" s="3"/>
      <c r="M526" s="3"/>
      <c r="O526" s="3"/>
    </row>
    <row r="527" spans="1:20" ht="12.75" customHeight="1">
      <c r="L527" s="3"/>
      <c r="M527" s="3"/>
      <c r="O527" s="3"/>
    </row>
    <row r="528" spans="1:20" ht="12.75" customHeight="1">
      <c r="L528" s="3"/>
      <c r="M528" s="3"/>
      <c r="O528" s="3"/>
    </row>
    <row r="529" spans="12:15" ht="12.75" customHeight="1">
      <c r="L529" s="3"/>
      <c r="M529" s="3"/>
      <c r="O529" s="3"/>
    </row>
    <row r="530" spans="12:15" ht="12.75" customHeight="1">
      <c r="L530" s="3"/>
      <c r="M530" s="3"/>
      <c r="O530" s="3"/>
    </row>
    <row r="531" spans="12:15" ht="12.75" customHeight="1">
      <c r="L531" s="3"/>
      <c r="M531" s="3"/>
      <c r="O531" s="3"/>
    </row>
    <row r="532" spans="12:15" ht="12.75" customHeight="1">
      <c r="L532" s="3"/>
      <c r="M532" s="3"/>
      <c r="O532" s="3"/>
    </row>
    <row r="533" spans="12:15" ht="12.75" customHeight="1">
      <c r="L533" s="3"/>
      <c r="M533" s="3"/>
      <c r="O533" s="3"/>
    </row>
    <row r="534" spans="12:15" ht="12.75" customHeight="1">
      <c r="L534" s="3"/>
      <c r="M534" s="3"/>
      <c r="O534" s="3"/>
    </row>
    <row r="535" spans="12:15" ht="12.75" customHeight="1">
      <c r="L535" s="3"/>
      <c r="M535" s="3"/>
      <c r="O535" s="3"/>
    </row>
    <row r="536" spans="12:15" ht="12.75" customHeight="1">
      <c r="L536" s="3"/>
      <c r="M536" s="3"/>
      <c r="O536" s="3"/>
    </row>
    <row r="537" spans="12:15" ht="12.75" customHeight="1">
      <c r="L537" s="3"/>
      <c r="M537" s="3"/>
      <c r="O537" s="3"/>
    </row>
    <row r="538" spans="12:15" ht="12.75" customHeight="1">
      <c r="L538" s="3"/>
      <c r="M538" s="3"/>
      <c r="O538" s="3"/>
    </row>
    <row r="539" spans="12:15" ht="12.75" customHeight="1">
      <c r="L539" s="3"/>
      <c r="M539" s="3"/>
      <c r="O539" s="3"/>
    </row>
    <row r="540" spans="12:15" ht="12.75" customHeight="1">
      <c r="L540" s="3"/>
      <c r="M540" s="3"/>
      <c r="O540" s="3"/>
    </row>
    <row r="541" spans="12:15" ht="12.75" customHeight="1">
      <c r="L541" s="3"/>
      <c r="M541" s="3"/>
      <c r="O541" s="3"/>
    </row>
    <row r="542" spans="12:15" ht="12.75" customHeight="1">
      <c r="L542" s="3"/>
      <c r="M542" s="3"/>
      <c r="O542" s="3"/>
    </row>
    <row r="543" spans="12:15" ht="12.75" customHeight="1">
      <c r="L543" s="3"/>
      <c r="M543" s="3"/>
      <c r="O543" s="3"/>
    </row>
    <row r="544" spans="12:15" ht="12.75" customHeight="1">
      <c r="L544" s="3"/>
      <c r="M544" s="3"/>
      <c r="O544" s="3"/>
    </row>
    <row r="545" spans="12:15" ht="12.75" customHeight="1">
      <c r="L545" s="3"/>
      <c r="M545" s="3"/>
      <c r="O545" s="3"/>
    </row>
    <row r="546" spans="12:15" ht="12.75" customHeight="1">
      <c r="L546" s="3"/>
      <c r="M546" s="3"/>
      <c r="O546" s="3"/>
    </row>
    <row r="547" spans="12:15" ht="12.75" customHeight="1">
      <c r="L547" s="3"/>
      <c r="M547" s="3"/>
      <c r="O547" s="3"/>
    </row>
    <row r="548" spans="12:15" ht="12.75" customHeight="1">
      <c r="L548" s="3"/>
      <c r="M548" s="3"/>
      <c r="O548" s="3"/>
    </row>
    <row r="549" spans="12:15" ht="12.75" customHeight="1">
      <c r="L549" s="3"/>
      <c r="M549" s="3"/>
      <c r="O549" s="3"/>
    </row>
    <row r="550" spans="12:15" ht="12.75" customHeight="1">
      <c r="L550" s="3"/>
      <c r="M550" s="3"/>
      <c r="O550" s="3"/>
    </row>
    <row r="551" spans="12:15" ht="12.75" customHeight="1">
      <c r="L551" s="3"/>
      <c r="M551" s="3"/>
      <c r="O551" s="3"/>
    </row>
    <row r="552" spans="12:15" ht="12.75" customHeight="1">
      <c r="L552" s="3"/>
      <c r="M552" s="3"/>
      <c r="O552" s="3"/>
    </row>
    <row r="553" spans="12:15" ht="12.75" customHeight="1">
      <c r="L553" s="3"/>
      <c r="M553" s="3"/>
      <c r="O553" s="3"/>
    </row>
    <row r="554" spans="12:15" ht="12.75" customHeight="1">
      <c r="L554" s="3"/>
      <c r="M554" s="3"/>
      <c r="O554" s="3"/>
    </row>
    <row r="555" spans="12:15" ht="12.75" customHeight="1">
      <c r="L555" s="3"/>
      <c r="M555" s="3"/>
      <c r="O555" s="3"/>
    </row>
    <row r="556" spans="12:15" ht="12.75" customHeight="1">
      <c r="L556" s="3"/>
      <c r="M556" s="3"/>
      <c r="O556" s="3"/>
    </row>
    <row r="557" spans="12:15" ht="12.75" customHeight="1">
      <c r="L557" s="3"/>
      <c r="M557" s="3"/>
      <c r="O557" s="3"/>
    </row>
    <row r="558" spans="12:15" ht="12.75" customHeight="1">
      <c r="L558" s="3"/>
      <c r="M558" s="3"/>
      <c r="O558" s="3"/>
    </row>
    <row r="559" spans="12:15" ht="12.75" customHeight="1">
      <c r="L559" s="3"/>
      <c r="M559" s="3"/>
      <c r="O559" s="3"/>
    </row>
    <row r="560" spans="12:15" ht="12.75" customHeight="1">
      <c r="L560" s="3"/>
      <c r="M560" s="3"/>
      <c r="O560" s="3"/>
    </row>
    <row r="561" spans="12:15" ht="12.75" customHeight="1">
      <c r="L561" s="3"/>
      <c r="M561" s="3"/>
      <c r="O561" s="3"/>
    </row>
    <row r="562" spans="12:15" ht="12.75" customHeight="1">
      <c r="L562" s="3"/>
      <c r="M562" s="3"/>
      <c r="O562" s="3"/>
    </row>
    <row r="563" spans="12:15" ht="12.75" customHeight="1">
      <c r="L563" s="3"/>
      <c r="M563" s="3"/>
      <c r="O563" s="3"/>
    </row>
    <row r="564" spans="12:15" ht="12.75" customHeight="1">
      <c r="L564" s="3"/>
      <c r="M564" s="3"/>
      <c r="O564" s="3"/>
    </row>
    <row r="565" spans="12:15" ht="12.75" customHeight="1">
      <c r="L565" s="3"/>
      <c r="M565" s="3"/>
      <c r="O565" s="3"/>
    </row>
    <row r="566" spans="12:15" ht="12.75" customHeight="1">
      <c r="L566" s="3"/>
      <c r="M566" s="3"/>
      <c r="O566" s="3"/>
    </row>
    <row r="567" spans="12:15" ht="12.75" customHeight="1">
      <c r="L567" s="3"/>
      <c r="M567" s="3"/>
      <c r="O567" s="3"/>
    </row>
    <row r="568" spans="12:15" ht="12.75" customHeight="1">
      <c r="L568" s="3"/>
      <c r="M568" s="3"/>
      <c r="O568" s="3"/>
    </row>
    <row r="569" spans="12:15" ht="12.75" customHeight="1">
      <c r="L569" s="3"/>
      <c r="M569" s="3"/>
      <c r="O569" s="3"/>
    </row>
    <row r="570" spans="12:15" ht="12.75" customHeight="1">
      <c r="L570" s="3"/>
      <c r="M570" s="3"/>
      <c r="O570" s="3"/>
    </row>
    <row r="571" spans="12:15" ht="12.75" customHeight="1">
      <c r="L571" s="3"/>
      <c r="M571" s="3"/>
      <c r="O571" s="3"/>
    </row>
    <row r="572" spans="12:15" ht="12.75" customHeight="1">
      <c r="L572" s="3"/>
      <c r="M572" s="3"/>
      <c r="O572" s="3"/>
    </row>
    <row r="573" spans="12:15" ht="12.75" customHeight="1">
      <c r="L573" s="3"/>
      <c r="M573" s="3"/>
      <c r="O573" s="3"/>
    </row>
    <row r="574" spans="12:15" ht="12.75" customHeight="1">
      <c r="L574" s="3"/>
      <c r="M574" s="3"/>
      <c r="O574" s="3"/>
    </row>
    <row r="575" spans="12:15" ht="12.75" customHeight="1">
      <c r="L575" s="3"/>
      <c r="M575" s="3"/>
      <c r="O575" s="3"/>
    </row>
    <row r="576" spans="12:15" ht="12.75" customHeight="1">
      <c r="L576" s="3"/>
      <c r="M576" s="3"/>
      <c r="O576" s="3"/>
    </row>
    <row r="577" spans="12:15" ht="12.75" customHeight="1">
      <c r="L577" s="3"/>
      <c r="M577" s="3"/>
      <c r="O577" s="3"/>
    </row>
    <row r="578" spans="12:15" ht="12.75" customHeight="1">
      <c r="L578" s="3"/>
      <c r="M578" s="3"/>
      <c r="O578" s="3"/>
    </row>
    <row r="579" spans="12:15" ht="12.75" customHeight="1">
      <c r="L579" s="3"/>
      <c r="M579" s="3"/>
      <c r="O579" s="3"/>
    </row>
    <row r="580" spans="12:15" ht="12.75" customHeight="1">
      <c r="L580" s="3"/>
      <c r="M580" s="3"/>
      <c r="O580" s="3"/>
    </row>
    <row r="581" spans="12:15" ht="12.75" customHeight="1">
      <c r="L581" s="3"/>
      <c r="M581" s="3"/>
      <c r="O581" s="3"/>
    </row>
    <row r="582" spans="12:15" ht="12.75" customHeight="1">
      <c r="L582" s="3"/>
      <c r="M582" s="3"/>
      <c r="O582" s="3"/>
    </row>
    <row r="583" spans="12:15" ht="12.75" customHeight="1">
      <c r="L583" s="3"/>
      <c r="M583" s="3"/>
      <c r="O583" s="3"/>
    </row>
    <row r="584" spans="12:15" ht="12.75" customHeight="1">
      <c r="L584" s="3"/>
      <c r="M584" s="3"/>
      <c r="O584" s="3"/>
    </row>
    <row r="585" spans="12:15" ht="12.75" customHeight="1">
      <c r="L585" s="3"/>
      <c r="M585" s="3"/>
      <c r="O585" s="3"/>
    </row>
    <row r="586" spans="12:15" ht="12.75" customHeight="1">
      <c r="L586" s="3"/>
      <c r="M586" s="3"/>
      <c r="O586" s="3"/>
    </row>
    <row r="587" spans="12:15" ht="12.75" customHeight="1">
      <c r="L587" s="3"/>
      <c r="M587" s="3"/>
      <c r="O587" s="3"/>
    </row>
    <row r="588" spans="12:15" ht="12.75" customHeight="1">
      <c r="L588" s="3"/>
      <c r="M588" s="3"/>
      <c r="O588" s="3"/>
    </row>
    <row r="589" spans="12:15" ht="12.75" customHeight="1">
      <c r="L589" s="3"/>
      <c r="M589" s="3"/>
      <c r="O589" s="3"/>
    </row>
    <row r="590" spans="12:15" ht="12.75" customHeight="1">
      <c r="L590" s="3"/>
      <c r="M590" s="3"/>
      <c r="O590" s="3"/>
    </row>
    <row r="591" spans="12:15" ht="12.75" customHeight="1">
      <c r="L591" s="3"/>
      <c r="M591" s="3"/>
      <c r="O591" s="3"/>
    </row>
    <row r="592" spans="12:15" ht="12.75" customHeight="1">
      <c r="L592" s="3"/>
      <c r="M592" s="3"/>
      <c r="O592" s="3"/>
    </row>
    <row r="593" spans="12:15" ht="12.75" customHeight="1">
      <c r="L593" s="3"/>
      <c r="M593" s="3"/>
      <c r="O593" s="3"/>
    </row>
    <row r="594" spans="12:15" ht="12.75" customHeight="1">
      <c r="L594" s="3"/>
      <c r="M594" s="3"/>
      <c r="O594" s="3"/>
    </row>
    <row r="595" spans="12:15" ht="12.75" customHeight="1">
      <c r="L595" s="3"/>
      <c r="M595" s="3"/>
      <c r="O595" s="3"/>
    </row>
    <row r="596" spans="12:15" ht="12.75" customHeight="1">
      <c r="L596" s="3"/>
      <c r="M596" s="3"/>
      <c r="O596" s="3"/>
    </row>
    <row r="597" spans="12:15" ht="12.75" customHeight="1">
      <c r="L597" s="3"/>
      <c r="M597" s="3"/>
      <c r="O597" s="3"/>
    </row>
    <row r="598" spans="12:15" ht="12.75" customHeight="1">
      <c r="L598" s="3"/>
      <c r="M598" s="3"/>
      <c r="O598" s="3"/>
    </row>
    <row r="599" spans="12:15" ht="12.75" customHeight="1">
      <c r="L599" s="3"/>
      <c r="M599" s="3"/>
      <c r="O599" s="3"/>
    </row>
    <row r="600" spans="12:15" ht="12.75" customHeight="1">
      <c r="L600" s="3"/>
      <c r="M600" s="3"/>
      <c r="O600" s="3"/>
    </row>
    <row r="601" spans="12:15" ht="12.75" customHeight="1">
      <c r="L601" s="3"/>
      <c r="M601" s="3"/>
      <c r="O601" s="3"/>
    </row>
    <row r="602" spans="12:15" ht="12.75" customHeight="1">
      <c r="L602" s="3"/>
      <c r="M602" s="3"/>
      <c r="O602" s="3"/>
    </row>
    <row r="603" spans="12:15" ht="12.75" customHeight="1">
      <c r="L603" s="3"/>
      <c r="M603" s="3"/>
      <c r="O603" s="3"/>
    </row>
    <row r="604" spans="12:15" ht="12.75" customHeight="1">
      <c r="L604" s="3"/>
      <c r="M604" s="3"/>
      <c r="O604" s="3"/>
    </row>
    <row r="605" spans="12:15" ht="12.75" customHeight="1">
      <c r="L605" s="3"/>
      <c r="M605" s="3"/>
      <c r="O605" s="3"/>
    </row>
    <row r="606" spans="12:15" ht="12.75" customHeight="1">
      <c r="L606" s="3"/>
      <c r="M606" s="3"/>
      <c r="O606" s="3"/>
    </row>
    <row r="607" spans="12:15" ht="12.75" customHeight="1">
      <c r="L607" s="3"/>
      <c r="M607" s="3"/>
      <c r="O607" s="3"/>
    </row>
    <row r="608" spans="12:15" ht="12.75" customHeight="1">
      <c r="L608" s="3"/>
      <c r="M608" s="3"/>
      <c r="O608" s="3"/>
    </row>
    <row r="609" spans="12:15" ht="12.75" customHeight="1">
      <c r="L609" s="3"/>
      <c r="M609" s="3"/>
      <c r="O609" s="3"/>
    </row>
    <row r="610" spans="12:15" ht="12.75" customHeight="1">
      <c r="L610" s="3"/>
      <c r="M610" s="3"/>
      <c r="O610" s="3"/>
    </row>
    <row r="611" spans="12:15" ht="12.75" customHeight="1">
      <c r="L611" s="3"/>
      <c r="M611" s="3"/>
      <c r="O611" s="3"/>
    </row>
    <row r="612" spans="12:15" ht="12.75" customHeight="1">
      <c r="L612" s="3"/>
      <c r="M612" s="3"/>
      <c r="O612" s="3"/>
    </row>
    <row r="613" spans="12:15" ht="12.75" customHeight="1">
      <c r="L613" s="3"/>
      <c r="M613" s="3"/>
      <c r="O613" s="3"/>
    </row>
    <row r="614" spans="12:15" ht="12.75" customHeight="1">
      <c r="L614" s="3"/>
      <c r="M614" s="3"/>
      <c r="O614" s="3"/>
    </row>
    <row r="615" spans="12:15" ht="12.75" customHeight="1">
      <c r="L615" s="3"/>
      <c r="M615" s="3"/>
      <c r="O615" s="3"/>
    </row>
    <row r="616" spans="12:15" ht="12.75" customHeight="1">
      <c r="L616" s="3"/>
      <c r="M616" s="3"/>
      <c r="O616" s="3"/>
    </row>
    <row r="617" spans="12:15" ht="12.75" customHeight="1">
      <c r="L617" s="3"/>
      <c r="M617" s="3"/>
      <c r="O617" s="3"/>
    </row>
    <row r="618" spans="12:15" ht="12.75" customHeight="1">
      <c r="L618" s="3"/>
      <c r="M618" s="3"/>
      <c r="O618" s="3"/>
    </row>
    <row r="619" spans="12:15" ht="12.75" customHeight="1">
      <c r="L619" s="3"/>
      <c r="M619" s="3"/>
      <c r="O619" s="3"/>
    </row>
    <row r="620" spans="12:15" ht="12.75" customHeight="1">
      <c r="L620" s="3"/>
      <c r="M620" s="3"/>
      <c r="O620" s="3"/>
    </row>
    <row r="621" spans="12:15" ht="12.75" customHeight="1">
      <c r="L621" s="3"/>
      <c r="M621" s="3"/>
      <c r="O621" s="3"/>
    </row>
    <row r="622" spans="12:15" ht="12.75" customHeight="1">
      <c r="L622" s="3"/>
      <c r="M622" s="3"/>
      <c r="O622" s="3"/>
    </row>
    <row r="623" spans="12:15" ht="12.75" customHeight="1">
      <c r="L623" s="3"/>
      <c r="M623" s="3"/>
      <c r="O623" s="3"/>
    </row>
    <row r="624" spans="12:15" ht="12.75" customHeight="1">
      <c r="L624" s="3"/>
      <c r="M624" s="3"/>
      <c r="O624" s="3"/>
    </row>
    <row r="625" spans="12:15" ht="12.75" customHeight="1">
      <c r="L625" s="3"/>
      <c r="M625" s="3"/>
      <c r="O625" s="3"/>
    </row>
    <row r="626" spans="12:15" ht="12.75" customHeight="1">
      <c r="L626" s="3"/>
      <c r="M626" s="3"/>
      <c r="O626" s="3"/>
    </row>
    <row r="627" spans="12:15" ht="12.75" customHeight="1">
      <c r="L627" s="3"/>
      <c r="M627" s="3"/>
      <c r="O627" s="3"/>
    </row>
    <row r="628" spans="12:15" ht="12.75" customHeight="1">
      <c r="L628" s="3"/>
      <c r="M628" s="3"/>
      <c r="O628" s="3"/>
    </row>
    <row r="629" spans="12:15" ht="12.75" customHeight="1">
      <c r="L629" s="3"/>
      <c r="M629" s="3"/>
      <c r="O629" s="3"/>
    </row>
    <row r="630" spans="12:15" ht="12.75" customHeight="1">
      <c r="L630" s="3"/>
      <c r="M630" s="3"/>
      <c r="O630" s="3"/>
    </row>
    <row r="631" spans="12:15" ht="12.75" customHeight="1">
      <c r="L631" s="3"/>
      <c r="M631" s="3"/>
      <c r="O631" s="3"/>
    </row>
    <row r="632" spans="12:15" ht="12.75" customHeight="1">
      <c r="L632" s="3"/>
      <c r="M632" s="3"/>
      <c r="O632" s="3"/>
    </row>
    <row r="633" spans="12:15" ht="12.75" customHeight="1">
      <c r="L633" s="3"/>
      <c r="M633" s="3"/>
      <c r="O633" s="3"/>
    </row>
    <row r="634" spans="12:15" ht="12.75" customHeight="1">
      <c r="L634" s="3"/>
      <c r="M634" s="3"/>
      <c r="O634" s="3"/>
    </row>
    <row r="635" spans="12:15" ht="12.75" customHeight="1">
      <c r="L635" s="3"/>
      <c r="M635" s="3"/>
      <c r="O635" s="3"/>
    </row>
    <row r="636" spans="12:15" ht="12.75" customHeight="1">
      <c r="L636" s="3"/>
      <c r="M636" s="3"/>
      <c r="O636" s="3"/>
    </row>
    <row r="637" spans="12:15" ht="12.75" customHeight="1">
      <c r="L637" s="3"/>
      <c r="M637" s="3"/>
      <c r="O637" s="3"/>
    </row>
    <row r="638" spans="12:15" ht="12.75" customHeight="1">
      <c r="L638" s="3"/>
      <c r="M638" s="3"/>
      <c r="O638" s="3"/>
    </row>
    <row r="639" spans="12:15" ht="12.75" customHeight="1">
      <c r="L639" s="3"/>
      <c r="M639" s="3"/>
      <c r="O639" s="3"/>
    </row>
    <row r="640" spans="12:15" ht="12.75" customHeight="1">
      <c r="L640" s="3"/>
      <c r="M640" s="3"/>
      <c r="O640" s="3"/>
    </row>
    <row r="641" spans="12:15" ht="12.75" customHeight="1">
      <c r="L641" s="3"/>
      <c r="M641" s="3"/>
      <c r="O641" s="3"/>
    </row>
    <row r="642" spans="12:15" ht="12.75" customHeight="1">
      <c r="L642" s="3"/>
      <c r="M642" s="3"/>
      <c r="O642" s="3"/>
    </row>
    <row r="643" spans="12:15" ht="12.75" customHeight="1">
      <c r="L643" s="3"/>
      <c r="M643" s="3"/>
      <c r="O643" s="3"/>
    </row>
    <row r="644" spans="12:15" ht="12.75" customHeight="1">
      <c r="L644" s="3"/>
      <c r="M644" s="3"/>
      <c r="O644" s="3"/>
    </row>
    <row r="645" spans="12:15" ht="12.75" customHeight="1">
      <c r="L645" s="3"/>
      <c r="M645" s="3"/>
      <c r="O645" s="3"/>
    </row>
    <row r="646" spans="12:15" ht="12.75" customHeight="1">
      <c r="L646" s="3"/>
      <c r="M646" s="3"/>
      <c r="O646" s="3"/>
    </row>
    <row r="647" spans="12:15" ht="12.75" customHeight="1">
      <c r="L647" s="3"/>
      <c r="M647" s="3"/>
      <c r="O647" s="3"/>
    </row>
    <row r="648" spans="12:15" ht="12.75" customHeight="1">
      <c r="L648" s="3"/>
      <c r="M648" s="3"/>
      <c r="O648" s="3"/>
    </row>
    <row r="649" spans="12:15" ht="12.75" customHeight="1">
      <c r="L649" s="3"/>
      <c r="M649" s="3"/>
      <c r="O649" s="3"/>
    </row>
    <row r="650" spans="12:15" ht="12.75" customHeight="1">
      <c r="L650" s="3"/>
      <c r="M650" s="3"/>
      <c r="O650" s="3"/>
    </row>
    <row r="651" spans="12:15" ht="12.75" customHeight="1">
      <c r="L651" s="3"/>
      <c r="M651" s="3"/>
      <c r="O651" s="3"/>
    </row>
    <row r="652" spans="12:15" ht="12.75" customHeight="1">
      <c r="L652" s="3"/>
      <c r="M652" s="3"/>
      <c r="O652" s="3"/>
    </row>
    <row r="653" spans="12:15" ht="12.75" customHeight="1">
      <c r="L653" s="3"/>
      <c r="M653" s="3"/>
      <c r="O653" s="3"/>
    </row>
    <row r="654" spans="12:15" ht="12.75" customHeight="1">
      <c r="L654" s="3"/>
      <c r="M654" s="3"/>
      <c r="O654" s="3"/>
    </row>
    <row r="655" spans="12:15" ht="12.75" customHeight="1">
      <c r="L655" s="3"/>
      <c r="M655" s="3"/>
      <c r="O655" s="3"/>
    </row>
    <row r="656" spans="12:15" ht="12.75" customHeight="1">
      <c r="L656" s="3"/>
      <c r="M656" s="3"/>
      <c r="O656" s="3"/>
    </row>
    <row r="657" spans="12:15" ht="12.75" customHeight="1">
      <c r="L657" s="3"/>
      <c r="M657" s="3"/>
      <c r="O657" s="3"/>
    </row>
    <row r="658" spans="12:15" ht="12.75" customHeight="1">
      <c r="L658" s="3"/>
      <c r="M658" s="3"/>
      <c r="O658" s="3"/>
    </row>
    <row r="659" spans="12:15" ht="12.75" customHeight="1">
      <c r="L659" s="3"/>
      <c r="M659" s="3"/>
      <c r="O659" s="3"/>
    </row>
    <row r="660" spans="12:15" ht="12.75" customHeight="1">
      <c r="L660" s="3"/>
      <c r="M660" s="3"/>
      <c r="O660" s="3"/>
    </row>
    <row r="661" spans="12:15" ht="12.75" customHeight="1">
      <c r="L661" s="3"/>
      <c r="M661" s="3"/>
      <c r="O661" s="3"/>
    </row>
    <row r="662" spans="12:15" ht="12.75" customHeight="1">
      <c r="L662" s="3"/>
      <c r="M662" s="3"/>
      <c r="O662" s="3"/>
    </row>
    <row r="663" spans="12:15" ht="12.75" customHeight="1">
      <c r="L663" s="3"/>
      <c r="M663" s="3"/>
      <c r="O663" s="3"/>
    </row>
    <row r="664" spans="12:15" ht="12.75" customHeight="1">
      <c r="L664" s="3"/>
      <c r="M664" s="3"/>
      <c r="O664" s="3"/>
    </row>
    <row r="665" spans="12:15" ht="12.75" customHeight="1">
      <c r="L665" s="3"/>
      <c r="M665" s="3"/>
      <c r="O665" s="3"/>
    </row>
    <row r="666" spans="12:15" ht="12.75" customHeight="1">
      <c r="L666" s="3"/>
      <c r="M666" s="3"/>
      <c r="O666" s="3"/>
    </row>
    <row r="667" spans="12:15" ht="12.75" customHeight="1">
      <c r="L667" s="3"/>
      <c r="M667" s="3"/>
      <c r="O667" s="3"/>
    </row>
    <row r="668" spans="12:15" ht="12.75" customHeight="1">
      <c r="L668" s="3"/>
      <c r="M668" s="3"/>
      <c r="O668" s="3"/>
    </row>
    <row r="669" spans="12:15" ht="12.75" customHeight="1">
      <c r="L669" s="3"/>
      <c r="M669" s="3"/>
      <c r="O669" s="3"/>
    </row>
    <row r="670" spans="12:15" ht="12.75" customHeight="1">
      <c r="L670" s="3"/>
      <c r="M670" s="3"/>
      <c r="O670" s="3"/>
    </row>
    <row r="671" spans="12:15" ht="12.75" customHeight="1">
      <c r="L671" s="3"/>
      <c r="M671" s="3"/>
      <c r="O671" s="3"/>
    </row>
    <row r="672" spans="12:15" ht="12.75" customHeight="1">
      <c r="L672" s="3"/>
      <c r="M672" s="3"/>
      <c r="O672" s="3"/>
    </row>
    <row r="673" spans="12:15" ht="12.75" customHeight="1">
      <c r="L673" s="3"/>
      <c r="M673" s="3"/>
      <c r="O673" s="3"/>
    </row>
    <row r="674" spans="12:15" ht="12.75" customHeight="1">
      <c r="L674" s="3"/>
      <c r="M674" s="3"/>
      <c r="O674" s="3"/>
    </row>
    <row r="675" spans="12:15" ht="12.75" customHeight="1">
      <c r="L675" s="3"/>
      <c r="M675" s="3"/>
      <c r="O675" s="3"/>
    </row>
    <row r="676" spans="12:15" ht="12.75" customHeight="1">
      <c r="L676" s="3"/>
      <c r="M676" s="3"/>
      <c r="O676" s="3"/>
    </row>
    <row r="677" spans="12:15" ht="12.75" customHeight="1">
      <c r="L677" s="3"/>
      <c r="M677" s="3"/>
      <c r="O677" s="3"/>
    </row>
    <row r="678" spans="12:15" ht="12.75" customHeight="1">
      <c r="L678" s="3"/>
      <c r="M678" s="3"/>
      <c r="O678" s="3"/>
    </row>
    <row r="679" spans="12:15" ht="12.75" customHeight="1">
      <c r="L679" s="3"/>
      <c r="M679" s="3"/>
      <c r="O679" s="3"/>
    </row>
    <row r="680" spans="12:15" ht="12.75" customHeight="1">
      <c r="L680" s="3"/>
      <c r="M680" s="3"/>
      <c r="O680" s="3"/>
    </row>
    <row r="681" spans="12:15" ht="12.75" customHeight="1">
      <c r="L681" s="3"/>
      <c r="M681" s="3"/>
      <c r="O681" s="3"/>
    </row>
    <row r="682" spans="12:15" ht="12.75" customHeight="1">
      <c r="L682" s="3"/>
      <c r="M682" s="3"/>
      <c r="O682" s="3"/>
    </row>
    <row r="683" spans="12:15" ht="12.75" customHeight="1">
      <c r="L683" s="3"/>
      <c r="M683" s="3"/>
      <c r="O683" s="3"/>
    </row>
    <row r="684" spans="12:15" ht="12.75" customHeight="1">
      <c r="L684" s="3"/>
      <c r="M684" s="3"/>
      <c r="O684" s="3"/>
    </row>
    <row r="685" spans="12:15" ht="12.75" customHeight="1">
      <c r="L685" s="3"/>
      <c r="M685" s="3"/>
      <c r="O685" s="3"/>
    </row>
    <row r="686" spans="12:15" ht="12.75" customHeight="1">
      <c r="L686" s="3"/>
      <c r="M686" s="3"/>
      <c r="O686" s="3"/>
    </row>
    <row r="687" spans="12:15" ht="12.75" customHeight="1">
      <c r="L687" s="3"/>
      <c r="M687" s="3"/>
      <c r="O687" s="3"/>
    </row>
    <row r="688" spans="12:15" ht="12.75" customHeight="1">
      <c r="L688" s="3"/>
      <c r="M688" s="3"/>
      <c r="O688" s="3"/>
    </row>
    <row r="689" spans="12:15" ht="12.75" customHeight="1">
      <c r="L689" s="3"/>
      <c r="M689" s="3"/>
      <c r="O689" s="3"/>
    </row>
    <row r="690" spans="12:15" ht="12.75" customHeight="1">
      <c r="L690" s="3"/>
      <c r="M690" s="3"/>
      <c r="O690" s="3"/>
    </row>
    <row r="691" spans="12:15" ht="12.75" customHeight="1">
      <c r="L691" s="3"/>
      <c r="M691" s="3"/>
      <c r="O691" s="3"/>
    </row>
    <row r="692" spans="12:15" ht="12.75" customHeight="1">
      <c r="L692" s="3"/>
      <c r="M692" s="3"/>
      <c r="O692" s="3"/>
    </row>
    <row r="693" spans="12:15" ht="12.75" customHeight="1">
      <c r="L693" s="3"/>
      <c r="M693" s="3"/>
      <c r="O693" s="3"/>
    </row>
    <row r="694" spans="12:15" ht="12.75" customHeight="1">
      <c r="L694" s="3"/>
      <c r="M694" s="3"/>
      <c r="O694" s="3"/>
    </row>
    <row r="695" spans="12:15" ht="12.75" customHeight="1">
      <c r="L695" s="3"/>
      <c r="M695" s="3"/>
      <c r="O695" s="3"/>
    </row>
    <row r="696" spans="12:15" ht="12.75" customHeight="1">
      <c r="L696" s="3"/>
      <c r="M696" s="3"/>
      <c r="O696" s="3"/>
    </row>
    <row r="697" spans="12:15" ht="12.75" customHeight="1">
      <c r="L697" s="3"/>
      <c r="M697" s="3"/>
      <c r="O697" s="3"/>
    </row>
    <row r="698" spans="12:15" ht="12.75" customHeight="1">
      <c r="L698" s="3"/>
      <c r="M698" s="3"/>
      <c r="O698" s="3"/>
    </row>
    <row r="699" spans="12:15" ht="12.75" customHeight="1">
      <c r="L699" s="3"/>
      <c r="M699" s="3"/>
      <c r="O699" s="3"/>
    </row>
    <row r="700" spans="12:15" ht="12.75" customHeight="1">
      <c r="L700" s="3"/>
      <c r="M700" s="3"/>
      <c r="O700" s="3"/>
    </row>
    <row r="701" spans="12:15" ht="12.75" customHeight="1">
      <c r="L701" s="3"/>
      <c r="M701" s="3"/>
      <c r="O701" s="3"/>
    </row>
    <row r="702" spans="12:15" ht="12.75" customHeight="1">
      <c r="L702" s="3"/>
      <c r="M702" s="3"/>
      <c r="O702" s="3"/>
    </row>
    <row r="703" spans="12:15" ht="12.75" customHeight="1">
      <c r="L703" s="3"/>
      <c r="M703" s="3"/>
      <c r="O703" s="3"/>
    </row>
    <row r="704" spans="12:15" ht="12.75" customHeight="1">
      <c r="L704" s="3"/>
      <c r="M704" s="3"/>
      <c r="O704" s="3"/>
    </row>
    <row r="705" spans="12:15" ht="12.75" customHeight="1">
      <c r="L705" s="3"/>
      <c r="M705" s="3"/>
      <c r="O705" s="3"/>
    </row>
    <row r="706" spans="12:15" ht="12.75" customHeight="1">
      <c r="L706" s="3"/>
      <c r="M706" s="3"/>
      <c r="O706" s="3"/>
    </row>
    <row r="707" spans="12:15" ht="12.75" customHeight="1">
      <c r="L707" s="3"/>
      <c r="M707" s="3"/>
      <c r="O707" s="3"/>
    </row>
    <row r="708" spans="12:15" ht="12.75" customHeight="1">
      <c r="L708" s="3"/>
      <c r="M708" s="3"/>
      <c r="O708" s="3"/>
    </row>
    <row r="709" spans="12:15" ht="12.75" customHeight="1">
      <c r="L709" s="3"/>
      <c r="M709" s="3"/>
      <c r="O709" s="3"/>
    </row>
    <row r="710" spans="12:15" ht="12.75" customHeight="1">
      <c r="L710" s="3"/>
      <c r="M710" s="3"/>
      <c r="O710" s="3"/>
    </row>
    <row r="711" spans="12:15" ht="12.75" customHeight="1">
      <c r="L711" s="3"/>
      <c r="M711" s="3"/>
      <c r="O711" s="3"/>
    </row>
    <row r="712" spans="12:15" ht="12.75" customHeight="1">
      <c r="L712" s="3"/>
      <c r="M712" s="3"/>
      <c r="O712" s="3"/>
    </row>
    <row r="713" spans="12:15" ht="12.75" customHeight="1">
      <c r="L713" s="3"/>
      <c r="M713" s="3"/>
      <c r="O713" s="3"/>
    </row>
    <row r="714" spans="12:15" ht="12.75" customHeight="1">
      <c r="L714" s="3"/>
      <c r="M714" s="3"/>
      <c r="O714" s="3"/>
    </row>
    <row r="715" spans="12:15" ht="12.75" customHeight="1">
      <c r="L715" s="3"/>
      <c r="M715" s="3"/>
      <c r="O715" s="3"/>
    </row>
    <row r="716" spans="12:15" ht="12.75" customHeight="1">
      <c r="L716" s="3"/>
      <c r="M716" s="3"/>
      <c r="O716" s="3"/>
    </row>
    <row r="717" spans="12:15" ht="12.75" customHeight="1">
      <c r="L717" s="3"/>
      <c r="M717" s="3"/>
      <c r="O717" s="3"/>
    </row>
    <row r="718" spans="12:15" ht="12.75" customHeight="1">
      <c r="L718" s="3"/>
      <c r="M718" s="3"/>
      <c r="O718" s="3"/>
    </row>
    <row r="719" spans="12:15" ht="12.75" customHeight="1">
      <c r="L719" s="3"/>
      <c r="M719" s="3"/>
      <c r="O719" s="3"/>
    </row>
    <row r="720" spans="12:15" ht="12.75" customHeight="1">
      <c r="L720" s="3"/>
      <c r="M720" s="3"/>
      <c r="O720" s="3"/>
    </row>
    <row r="721" spans="12:15" ht="12.75" customHeight="1">
      <c r="L721" s="3"/>
      <c r="M721" s="3"/>
      <c r="O721" s="3"/>
    </row>
    <row r="722" spans="12:15" ht="12.75" customHeight="1">
      <c r="L722" s="3"/>
      <c r="M722" s="3"/>
      <c r="O722" s="3"/>
    </row>
    <row r="723" spans="12:15" ht="12.75" customHeight="1">
      <c r="L723" s="3"/>
      <c r="M723" s="3"/>
      <c r="O723" s="3"/>
    </row>
    <row r="724" spans="12:15" ht="12.75" customHeight="1">
      <c r="L724" s="3"/>
      <c r="M724" s="3"/>
      <c r="O724" s="3"/>
    </row>
    <row r="725" spans="12:15" ht="12.75" customHeight="1">
      <c r="L725" s="3"/>
      <c r="M725" s="3"/>
      <c r="O725" s="3"/>
    </row>
    <row r="726" spans="12:15" ht="12.75" customHeight="1">
      <c r="L726" s="3"/>
      <c r="M726" s="3"/>
      <c r="O726" s="3"/>
    </row>
    <row r="727" spans="12:15" ht="12.75" customHeight="1">
      <c r="L727" s="3"/>
      <c r="M727" s="3"/>
      <c r="O727" s="3"/>
    </row>
    <row r="728" spans="12:15" ht="12.75" customHeight="1">
      <c r="L728" s="3"/>
      <c r="M728" s="3"/>
      <c r="O728" s="3"/>
    </row>
    <row r="729" spans="12:15" ht="12.75" customHeight="1">
      <c r="L729" s="3"/>
      <c r="M729" s="3"/>
      <c r="O729" s="3"/>
    </row>
    <row r="730" spans="12:15" ht="12.75" customHeight="1">
      <c r="L730" s="3"/>
      <c r="M730" s="3"/>
      <c r="O730" s="3"/>
    </row>
    <row r="731" spans="12:15" ht="12.75" customHeight="1">
      <c r="L731" s="3"/>
      <c r="M731" s="3"/>
      <c r="O731" s="3"/>
    </row>
    <row r="732" spans="12:15" ht="12.75" customHeight="1">
      <c r="L732" s="3"/>
      <c r="M732" s="3"/>
      <c r="O732" s="3"/>
    </row>
    <row r="733" spans="12:15" ht="12.75" customHeight="1">
      <c r="L733" s="3"/>
      <c r="M733" s="3"/>
      <c r="O733" s="3"/>
    </row>
    <row r="734" spans="12:15" ht="12.75" customHeight="1">
      <c r="L734" s="3"/>
      <c r="M734" s="3"/>
      <c r="O734" s="3"/>
    </row>
    <row r="735" spans="12:15" ht="12.75" customHeight="1">
      <c r="L735" s="3"/>
      <c r="M735" s="3"/>
      <c r="O735" s="3"/>
    </row>
    <row r="736" spans="12:15" ht="12.75" customHeight="1">
      <c r="L736" s="3"/>
      <c r="M736" s="3"/>
      <c r="O736" s="3"/>
    </row>
    <row r="737" spans="12:15" ht="12.75" customHeight="1">
      <c r="L737" s="3"/>
      <c r="M737" s="3"/>
      <c r="O737" s="3"/>
    </row>
    <row r="738" spans="12:15" ht="12.75" customHeight="1">
      <c r="L738" s="3"/>
      <c r="M738" s="3"/>
      <c r="O738" s="3"/>
    </row>
    <row r="739" spans="12:15" ht="12.75" customHeight="1">
      <c r="L739" s="3"/>
      <c r="M739" s="3"/>
      <c r="O739" s="3"/>
    </row>
    <row r="740" spans="12:15" ht="12.75" customHeight="1">
      <c r="L740" s="3"/>
      <c r="M740" s="3"/>
      <c r="O740" s="3"/>
    </row>
    <row r="741" spans="12:15" ht="12.75" customHeight="1">
      <c r="L741" s="3"/>
      <c r="M741" s="3"/>
      <c r="O741" s="3"/>
    </row>
    <row r="742" spans="12:15" ht="12.75" customHeight="1">
      <c r="L742" s="3"/>
      <c r="M742" s="3"/>
      <c r="O742" s="3"/>
    </row>
    <row r="743" spans="12:15" ht="12.75" customHeight="1">
      <c r="L743" s="3"/>
      <c r="M743" s="3"/>
      <c r="O743" s="3"/>
    </row>
    <row r="744" spans="12:15" ht="12.75" customHeight="1">
      <c r="L744" s="3"/>
      <c r="M744" s="3"/>
      <c r="O744" s="3"/>
    </row>
    <row r="745" spans="12:15" ht="12.75" customHeight="1">
      <c r="L745" s="3"/>
      <c r="M745" s="3"/>
      <c r="O745" s="3"/>
    </row>
    <row r="746" spans="12:15" ht="12.75" customHeight="1">
      <c r="L746" s="3"/>
      <c r="M746" s="3"/>
      <c r="O746" s="3"/>
    </row>
    <row r="747" spans="12:15" ht="12.75" customHeight="1">
      <c r="L747" s="3"/>
      <c r="M747" s="3"/>
      <c r="O747" s="3"/>
    </row>
    <row r="748" spans="12:15" ht="12.75" customHeight="1">
      <c r="L748" s="3"/>
      <c r="M748" s="3"/>
      <c r="O748" s="3"/>
    </row>
    <row r="749" spans="12:15" ht="12.75" customHeight="1">
      <c r="L749" s="3"/>
      <c r="M749" s="3"/>
      <c r="O749" s="3"/>
    </row>
    <row r="750" spans="12:15" ht="12.75" customHeight="1">
      <c r="L750" s="3"/>
      <c r="M750" s="3"/>
      <c r="O750" s="3"/>
    </row>
    <row r="751" spans="12:15" ht="12.75" customHeight="1">
      <c r="L751" s="3"/>
      <c r="M751" s="3"/>
      <c r="O751" s="3"/>
    </row>
    <row r="752" spans="12:15" ht="12.75" customHeight="1">
      <c r="L752" s="3"/>
      <c r="M752" s="3"/>
      <c r="O752" s="3"/>
    </row>
    <row r="753" spans="12:15" ht="12.75" customHeight="1">
      <c r="L753" s="3"/>
      <c r="M753" s="3"/>
      <c r="O753" s="3"/>
    </row>
    <row r="754" spans="12:15" ht="12.75" customHeight="1">
      <c r="L754" s="3"/>
      <c r="M754" s="3"/>
      <c r="O754" s="3"/>
    </row>
    <row r="755" spans="12:15" ht="12.75" customHeight="1">
      <c r="L755" s="3"/>
      <c r="M755" s="3"/>
      <c r="O755" s="3"/>
    </row>
    <row r="756" spans="12:15" ht="12.75" customHeight="1">
      <c r="L756" s="3"/>
      <c r="M756" s="3"/>
      <c r="O756" s="3"/>
    </row>
    <row r="757" spans="12:15" ht="12.75" customHeight="1">
      <c r="L757" s="3"/>
      <c r="M757" s="3"/>
      <c r="O757" s="3"/>
    </row>
    <row r="758" spans="12:15" ht="12.75" customHeight="1">
      <c r="L758" s="3"/>
      <c r="M758" s="3"/>
      <c r="O758" s="3"/>
    </row>
    <row r="759" spans="12:15" ht="12.75" customHeight="1">
      <c r="L759" s="3"/>
      <c r="M759" s="3"/>
      <c r="O759" s="3"/>
    </row>
    <row r="760" spans="12:15" ht="12.75" customHeight="1">
      <c r="L760" s="3"/>
      <c r="M760" s="3"/>
      <c r="O760" s="3"/>
    </row>
    <row r="761" spans="12:15" ht="12.75" customHeight="1">
      <c r="L761" s="3"/>
      <c r="M761" s="3"/>
      <c r="O761" s="3"/>
    </row>
    <row r="762" spans="12:15" ht="12.75" customHeight="1">
      <c r="L762" s="3"/>
      <c r="M762" s="3"/>
      <c r="O762" s="3"/>
    </row>
    <row r="763" spans="12:15" ht="12.75" customHeight="1">
      <c r="L763" s="3"/>
      <c r="M763" s="3"/>
      <c r="O763" s="3"/>
    </row>
    <row r="764" spans="12:15" ht="12.75" customHeight="1">
      <c r="L764" s="3"/>
      <c r="M764" s="3"/>
      <c r="O764" s="3"/>
    </row>
    <row r="765" spans="12:15" ht="12.75" customHeight="1">
      <c r="L765" s="3"/>
      <c r="M765" s="3"/>
      <c r="O765" s="3"/>
    </row>
    <row r="766" spans="12:15" ht="12.75" customHeight="1">
      <c r="L766" s="3"/>
      <c r="M766" s="3"/>
      <c r="O766" s="3"/>
    </row>
    <row r="767" spans="12:15" ht="12.75" customHeight="1">
      <c r="L767" s="3"/>
      <c r="M767" s="3"/>
      <c r="O767" s="3"/>
    </row>
    <row r="768" spans="12:15" ht="12.75" customHeight="1">
      <c r="L768" s="3"/>
      <c r="M768" s="3"/>
      <c r="O768" s="3"/>
    </row>
    <row r="769" spans="12:15" ht="12.75" customHeight="1">
      <c r="L769" s="3"/>
      <c r="M769" s="3"/>
      <c r="O769" s="3"/>
    </row>
    <row r="770" spans="12:15" ht="12.75" customHeight="1">
      <c r="L770" s="3"/>
      <c r="M770" s="3"/>
      <c r="O770" s="3"/>
    </row>
    <row r="771" spans="12:15" ht="12.75" customHeight="1">
      <c r="L771" s="3"/>
      <c r="M771" s="3"/>
      <c r="O771" s="3"/>
    </row>
    <row r="772" spans="12:15" ht="12.75" customHeight="1">
      <c r="L772" s="3"/>
      <c r="M772" s="3"/>
      <c r="O772" s="3"/>
    </row>
    <row r="773" spans="12:15" ht="12.75" customHeight="1">
      <c r="L773" s="3"/>
      <c r="M773" s="3"/>
      <c r="O773" s="3"/>
    </row>
    <row r="774" spans="12:15" ht="12.75" customHeight="1">
      <c r="L774" s="3"/>
      <c r="M774" s="3"/>
      <c r="O774" s="3"/>
    </row>
    <row r="775" spans="12:15" ht="12.75" customHeight="1">
      <c r="L775" s="3"/>
      <c r="M775" s="3"/>
      <c r="O775" s="3"/>
    </row>
    <row r="776" spans="12:15" ht="12.75" customHeight="1">
      <c r="L776" s="3"/>
      <c r="M776" s="3"/>
      <c r="O776" s="3"/>
    </row>
    <row r="777" spans="12:15" ht="12.75" customHeight="1">
      <c r="L777" s="3"/>
      <c r="M777" s="3"/>
      <c r="O777" s="3"/>
    </row>
    <row r="778" spans="12:15" ht="12.75" customHeight="1">
      <c r="L778" s="3"/>
      <c r="M778" s="3"/>
      <c r="O778" s="3"/>
    </row>
    <row r="779" spans="12:15" ht="12.75" customHeight="1">
      <c r="L779" s="3"/>
      <c r="M779" s="3"/>
      <c r="O779" s="3"/>
    </row>
    <row r="780" spans="12:15" ht="12.75" customHeight="1">
      <c r="L780" s="3"/>
      <c r="M780" s="3"/>
      <c r="O780" s="3"/>
    </row>
    <row r="781" spans="12:15" ht="12.75" customHeight="1">
      <c r="L781" s="3"/>
      <c r="M781" s="3"/>
      <c r="O781" s="3"/>
    </row>
    <row r="782" spans="12:15" ht="12.75" customHeight="1">
      <c r="L782" s="3"/>
      <c r="M782" s="3"/>
      <c r="O782" s="3"/>
    </row>
    <row r="783" spans="12:15" ht="12.75" customHeight="1">
      <c r="L783" s="3"/>
      <c r="M783" s="3"/>
      <c r="O783" s="3"/>
    </row>
    <row r="784" spans="12:15" ht="12.75" customHeight="1">
      <c r="L784" s="3"/>
      <c r="M784" s="3"/>
      <c r="O784" s="3"/>
    </row>
    <row r="785" spans="12:15" ht="12.75" customHeight="1">
      <c r="L785" s="3"/>
      <c r="M785" s="3"/>
      <c r="O785" s="3"/>
    </row>
    <row r="786" spans="12:15" ht="12.75" customHeight="1">
      <c r="L786" s="3"/>
      <c r="M786" s="3"/>
      <c r="O786" s="3"/>
    </row>
    <row r="787" spans="12:15" ht="12.75" customHeight="1">
      <c r="L787" s="3"/>
      <c r="M787" s="3"/>
      <c r="O787" s="3"/>
    </row>
    <row r="788" spans="12:15" ht="12.75" customHeight="1">
      <c r="L788" s="3"/>
      <c r="M788" s="3"/>
      <c r="O788" s="3"/>
    </row>
    <row r="789" spans="12:15" ht="12.75" customHeight="1">
      <c r="L789" s="3"/>
      <c r="M789" s="3"/>
      <c r="O789" s="3"/>
    </row>
    <row r="790" spans="12:15" ht="12.75" customHeight="1">
      <c r="L790" s="3"/>
      <c r="M790" s="3"/>
      <c r="O790" s="3"/>
    </row>
    <row r="791" spans="12:15" ht="12.75" customHeight="1">
      <c r="L791" s="3"/>
      <c r="M791" s="3"/>
      <c r="O791" s="3"/>
    </row>
    <row r="792" spans="12:15" ht="12.75" customHeight="1">
      <c r="L792" s="3"/>
      <c r="M792" s="3"/>
      <c r="O792" s="3"/>
    </row>
    <row r="793" spans="12:15" ht="12.75" customHeight="1">
      <c r="L793" s="3"/>
      <c r="M793" s="3"/>
      <c r="O793" s="3"/>
    </row>
    <row r="794" spans="12:15" ht="12.75" customHeight="1">
      <c r="L794" s="3"/>
      <c r="M794" s="3"/>
      <c r="O794" s="3"/>
    </row>
    <row r="795" spans="12:15" ht="12.75" customHeight="1">
      <c r="L795" s="3"/>
      <c r="M795" s="3"/>
      <c r="O795" s="3"/>
    </row>
    <row r="796" spans="12:15" ht="12.75" customHeight="1">
      <c r="L796" s="3"/>
      <c r="M796" s="3"/>
      <c r="O796" s="3"/>
    </row>
    <row r="797" spans="12:15" ht="12.75" customHeight="1">
      <c r="L797" s="3"/>
      <c r="M797" s="3"/>
      <c r="O797" s="3"/>
    </row>
    <row r="798" spans="12:15" ht="12.75" customHeight="1">
      <c r="L798" s="3"/>
      <c r="M798" s="3"/>
      <c r="O798" s="3"/>
    </row>
    <row r="799" spans="12:15" ht="12.75" customHeight="1">
      <c r="L799" s="3"/>
      <c r="M799" s="3"/>
      <c r="O799" s="3"/>
    </row>
    <row r="800" spans="12:15" ht="12.75" customHeight="1">
      <c r="L800" s="3"/>
      <c r="M800" s="3"/>
      <c r="O800" s="3"/>
    </row>
    <row r="801" spans="12:15" ht="12.75" customHeight="1">
      <c r="L801" s="3"/>
      <c r="M801" s="3"/>
      <c r="O801" s="3"/>
    </row>
    <row r="802" spans="12:15" ht="12.75" customHeight="1">
      <c r="L802" s="3"/>
      <c r="M802" s="3"/>
      <c r="O802" s="3"/>
    </row>
    <row r="803" spans="12:15" ht="12.75" customHeight="1">
      <c r="L803" s="3"/>
      <c r="M803" s="3"/>
      <c r="O803" s="3"/>
    </row>
    <row r="804" spans="12:15" ht="12.75" customHeight="1">
      <c r="L804" s="3"/>
      <c r="M804" s="3"/>
      <c r="O804" s="3"/>
    </row>
    <row r="805" spans="12:15" ht="12.75" customHeight="1">
      <c r="L805" s="3"/>
      <c r="M805" s="3"/>
      <c r="O805" s="3"/>
    </row>
    <row r="806" spans="12:15" ht="12.75" customHeight="1">
      <c r="L806" s="3"/>
      <c r="M806" s="3"/>
      <c r="O806" s="3"/>
    </row>
    <row r="807" spans="12:15" ht="12.75" customHeight="1">
      <c r="L807" s="3"/>
      <c r="M807" s="3"/>
      <c r="O807" s="3"/>
    </row>
    <row r="808" spans="12:15" ht="12.75" customHeight="1">
      <c r="L808" s="3"/>
      <c r="M808" s="3"/>
      <c r="O808" s="3"/>
    </row>
    <row r="809" spans="12:15" ht="12.75" customHeight="1">
      <c r="L809" s="3"/>
      <c r="M809" s="3"/>
      <c r="O809" s="3"/>
    </row>
    <row r="810" spans="12:15" ht="12.75" customHeight="1">
      <c r="L810" s="3"/>
      <c r="M810" s="3"/>
      <c r="O810" s="3"/>
    </row>
    <row r="811" spans="12:15" ht="12.75" customHeight="1">
      <c r="L811" s="3"/>
      <c r="M811" s="3"/>
      <c r="O811" s="3"/>
    </row>
    <row r="812" spans="12:15" ht="12.75" customHeight="1">
      <c r="L812" s="3"/>
      <c r="M812" s="3"/>
      <c r="O812" s="3"/>
    </row>
    <row r="813" spans="12:15" ht="12.75" customHeight="1">
      <c r="L813" s="3"/>
      <c r="M813" s="3"/>
      <c r="O813" s="3"/>
    </row>
    <row r="814" spans="12:15" ht="12.75" customHeight="1">
      <c r="L814" s="3"/>
      <c r="M814" s="3"/>
      <c r="O814" s="3"/>
    </row>
    <row r="815" spans="12:15" ht="12.75" customHeight="1">
      <c r="L815" s="3"/>
      <c r="M815" s="3"/>
      <c r="O815" s="3"/>
    </row>
    <row r="816" spans="12:15" ht="12.75" customHeight="1">
      <c r="L816" s="3"/>
      <c r="M816" s="3"/>
      <c r="O816" s="3"/>
    </row>
    <row r="817" spans="12:15" ht="12.75" customHeight="1">
      <c r="L817" s="3"/>
      <c r="M817" s="3"/>
      <c r="O817" s="3"/>
    </row>
    <row r="818" spans="12:15" ht="12.75" customHeight="1">
      <c r="L818" s="3"/>
      <c r="M818" s="3"/>
      <c r="O818" s="3"/>
    </row>
    <row r="819" spans="12:15" ht="12.75" customHeight="1">
      <c r="L819" s="3"/>
      <c r="M819" s="3"/>
      <c r="O819" s="3"/>
    </row>
    <row r="820" spans="12:15" ht="12.75" customHeight="1">
      <c r="L820" s="3"/>
      <c r="M820" s="3"/>
      <c r="O820" s="3"/>
    </row>
    <row r="821" spans="12:15" ht="12.75" customHeight="1">
      <c r="L821" s="3"/>
      <c r="M821" s="3"/>
      <c r="O821" s="3"/>
    </row>
    <row r="822" spans="12:15" ht="12.75" customHeight="1">
      <c r="L822" s="3"/>
      <c r="M822" s="3"/>
      <c r="O822" s="3"/>
    </row>
    <row r="823" spans="12:15" ht="12.75" customHeight="1">
      <c r="L823" s="3"/>
      <c r="M823" s="3"/>
      <c r="O823" s="3"/>
    </row>
    <row r="824" spans="12:15" ht="12.75" customHeight="1">
      <c r="L824" s="3"/>
      <c r="M824" s="3"/>
      <c r="O824" s="3"/>
    </row>
    <row r="825" spans="12:15" ht="12.75" customHeight="1">
      <c r="L825" s="3"/>
      <c r="M825" s="3"/>
      <c r="O825" s="3"/>
    </row>
    <row r="826" spans="12:15" ht="12.75" customHeight="1">
      <c r="L826" s="3"/>
      <c r="M826" s="3"/>
      <c r="O826" s="3"/>
    </row>
    <row r="827" spans="12:15" ht="12.75" customHeight="1">
      <c r="L827" s="3"/>
      <c r="M827" s="3"/>
      <c r="O827" s="3"/>
    </row>
    <row r="828" spans="12:15" ht="12.75" customHeight="1">
      <c r="L828" s="3"/>
      <c r="M828" s="3"/>
      <c r="O828" s="3"/>
    </row>
    <row r="829" spans="12:15" ht="12.75" customHeight="1">
      <c r="L829" s="3"/>
      <c r="M829" s="3"/>
      <c r="O829" s="3"/>
    </row>
    <row r="830" spans="12:15" ht="12.75" customHeight="1">
      <c r="L830" s="3"/>
      <c r="M830" s="3"/>
      <c r="O830" s="3"/>
    </row>
    <row r="831" spans="12:15" ht="12.75" customHeight="1">
      <c r="L831" s="3"/>
      <c r="M831" s="3"/>
      <c r="O831" s="3"/>
    </row>
    <row r="832" spans="12:15" ht="12.75" customHeight="1">
      <c r="L832" s="3"/>
      <c r="M832" s="3"/>
      <c r="O832" s="3"/>
    </row>
    <row r="833" spans="12:15" ht="12.75" customHeight="1">
      <c r="L833" s="3"/>
      <c r="M833" s="3"/>
      <c r="O833" s="3"/>
    </row>
    <row r="834" spans="12:15" ht="12.75" customHeight="1">
      <c r="L834" s="3"/>
      <c r="M834" s="3"/>
      <c r="O834" s="3"/>
    </row>
    <row r="835" spans="12:15" ht="12.75" customHeight="1">
      <c r="L835" s="3"/>
      <c r="M835" s="3"/>
      <c r="O835" s="3"/>
    </row>
    <row r="836" spans="12:15" ht="12.75" customHeight="1">
      <c r="L836" s="3"/>
      <c r="M836" s="3"/>
      <c r="O836" s="3"/>
    </row>
    <row r="837" spans="12:15" ht="12.75" customHeight="1">
      <c r="L837" s="3"/>
      <c r="M837" s="3"/>
      <c r="O837" s="3"/>
    </row>
    <row r="838" spans="12:15" ht="12.75" customHeight="1">
      <c r="L838" s="3"/>
      <c r="M838" s="3"/>
      <c r="O838" s="3"/>
    </row>
    <row r="839" spans="12:15" ht="12.75" customHeight="1">
      <c r="L839" s="3"/>
      <c r="M839" s="3"/>
      <c r="O839" s="3"/>
    </row>
    <row r="840" spans="12:15" ht="12.75" customHeight="1">
      <c r="L840" s="3"/>
      <c r="M840" s="3"/>
      <c r="O840" s="3"/>
    </row>
    <row r="841" spans="12:15" ht="12.75" customHeight="1">
      <c r="L841" s="3"/>
      <c r="M841" s="3"/>
      <c r="O841" s="3"/>
    </row>
    <row r="842" spans="12:15" ht="12.75" customHeight="1">
      <c r="L842" s="3"/>
      <c r="M842" s="3"/>
      <c r="O842" s="3"/>
    </row>
    <row r="843" spans="12:15" ht="12.75" customHeight="1">
      <c r="L843" s="3"/>
      <c r="M843" s="3"/>
      <c r="O843" s="3"/>
    </row>
    <row r="844" spans="12:15" ht="12.75" customHeight="1">
      <c r="L844" s="3"/>
      <c r="M844" s="3"/>
      <c r="O844" s="3"/>
    </row>
    <row r="845" spans="12:15" ht="12.75" customHeight="1">
      <c r="L845" s="3"/>
      <c r="M845" s="3"/>
      <c r="O845" s="3"/>
    </row>
    <row r="846" spans="12:15" ht="12.75" customHeight="1">
      <c r="L846" s="3"/>
      <c r="M846" s="3"/>
      <c r="O846" s="3"/>
    </row>
    <row r="847" spans="12:15" ht="12.75" customHeight="1">
      <c r="L847" s="3"/>
      <c r="M847" s="3"/>
      <c r="O847" s="3"/>
    </row>
    <row r="848" spans="12:15" ht="12.75" customHeight="1">
      <c r="L848" s="3"/>
      <c r="M848" s="3"/>
      <c r="O848" s="3"/>
    </row>
    <row r="849" spans="12:15" ht="12.75" customHeight="1">
      <c r="L849" s="3"/>
      <c r="M849" s="3"/>
      <c r="O849" s="3"/>
    </row>
    <row r="850" spans="12:15" ht="12.75" customHeight="1">
      <c r="L850" s="3"/>
      <c r="M850" s="3"/>
      <c r="O850" s="3"/>
    </row>
    <row r="851" spans="12:15" ht="12.75" customHeight="1">
      <c r="L851" s="3"/>
      <c r="M851" s="3"/>
      <c r="O851" s="3"/>
    </row>
    <row r="852" spans="12:15" ht="12.75" customHeight="1">
      <c r="L852" s="3"/>
      <c r="M852" s="3"/>
      <c r="O852" s="3"/>
    </row>
    <row r="853" spans="12:15" ht="12.75" customHeight="1">
      <c r="L853" s="3"/>
      <c r="M853" s="3"/>
      <c r="O853" s="3"/>
    </row>
    <row r="854" spans="12:15" ht="12.75" customHeight="1">
      <c r="L854" s="3"/>
      <c r="M854" s="3"/>
      <c r="O854" s="3"/>
    </row>
    <row r="855" spans="12:15" ht="12.75" customHeight="1">
      <c r="L855" s="3"/>
      <c r="M855" s="3"/>
      <c r="O855" s="3"/>
    </row>
    <row r="856" spans="12:15" ht="12.75" customHeight="1">
      <c r="L856" s="3"/>
      <c r="M856" s="3"/>
      <c r="O856" s="3"/>
    </row>
    <row r="857" spans="12:15" ht="12.75" customHeight="1">
      <c r="L857" s="3"/>
      <c r="M857" s="3"/>
      <c r="O857" s="3"/>
    </row>
    <row r="858" spans="12:15" ht="12.75" customHeight="1">
      <c r="L858" s="3"/>
      <c r="M858" s="3"/>
      <c r="O858" s="3"/>
    </row>
    <row r="859" spans="12:15" ht="12.75" customHeight="1">
      <c r="L859" s="3"/>
      <c r="M859" s="3"/>
      <c r="O859" s="3"/>
    </row>
    <row r="860" spans="12:15" ht="12.75" customHeight="1">
      <c r="L860" s="3"/>
      <c r="M860" s="3"/>
      <c r="O860" s="3"/>
    </row>
    <row r="861" spans="12:15" ht="12.75" customHeight="1">
      <c r="L861" s="3"/>
      <c r="M861" s="3"/>
      <c r="O861" s="3"/>
    </row>
    <row r="862" spans="12:15" ht="12.75" customHeight="1">
      <c r="L862" s="3"/>
      <c r="M862" s="3"/>
      <c r="O862" s="3"/>
    </row>
    <row r="863" spans="12:15" ht="12.75" customHeight="1">
      <c r="L863" s="3"/>
      <c r="M863" s="3"/>
      <c r="O863" s="3"/>
    </row>
    <row r="864" spans="12:15" ht="12.75" customHeight="1">
      <c r="L864" s="3"/>
      <c r="M864" s="3"/>
      <c r="O864" s="3"/>
    </row>
    <row r="865" spans="12:15" ht="12.75" customHeight="1">
      <c r="L865" s="3"/>
      <c r="M865" s="3"/>
      <c r="O865" s="3"/>
    </row>
    <row r="866" spans="12:15" ht="12.75" customHeight="1">
      <c r="L866" s="3"/>
      <c r="M866" s="3"/>
      <c r="O866" s="3"/>
    </row>
    <row r="867" spans="12:15" ht="12.75" customHeight="1">
      <c r="L867" s="3"/>
      <c r="M867" s="3"/>
      <c r="O867" s="3"/>
    </row>
    <row r="868" spans="12:15" ht="12.75" customHeight="1">
      <c r="L868" s="3"/>
      <c r="M868" s="3"/>
      <c r="O868" s="3"/>
    </row>
    <row r="869" spans="12:15" ht="12.75" customHeight="1">
      <c r="L869" s="3"/>
      <c r="M869" s="3"/>
      <c r="O869" s="3"/>
    </row>
    <row r="870" spans="12:15" ht="12.75" customHeight="1">
      <c r="L870" s="3"/>
      <c r="M870" s="3"/>
      <c r="O870" s="3"/>
    </row>
    <row r="871" spans="12:15" ht="12.75" customHeight="1">
      <c r="L871" s="3"/>
      <c r="M871" s="3"/>
      <c r="O871" s="3"/>
    </row>
    <row r="872" spans="12:15" ht="12.75" customHeight="1">
      <c r="L872" s="3"/>
      <c r="M872" s="3"/>
      <c r="O872" s="3"/>
    </row>
    <row r="873" spans="12:15" ht="12.75" customHeight="1">
      <c r="L873" s="3"/>
      <c r="M873" s="3"/>
      <c r="O873" s="3"/>
    </row>
    <row r="874" spans="12:15" ht="12.75" customHeight="1">
      <c r="L874" s="3"/>
      <c r="M874" s="3"/>
      <c r="O874" s="3"/>
    </row>
    <row r="875" spans="12:15" ht="12.75" customHeight="1">
      <c r="L875" s="3"/>
      <c r="M875" s="3"/>
      <c r="O875" s="3"/>
    </row>
    <row r="876" spans="12:15" ht="12.75" customHeight="1">
      <c r="L876" s="3"/>
      <c r="M876" s="3"/>
      <c r="O876" s="3"/>
    </row>
    <row r="877" spans="12:15" ht="12.75" customHeight="1">
      <c r="L877" s="3"/>
      <c r="M877" s="3"/>
      <c r="O877" s="3"/>
    </row>
    <row r="878" spans="12:15" ht="12.75" customHeight="1">
      <c r="L878" s="3"/>
      <c r="M878" s="3"/>
      <c r="O878" s="3"/>
    </row>
    <row r="879" spans="12:15" ht="12.75" customHeight="1">
      <c r="L879" s="3"/>
      <c r="M879" s="3"/>
      <c r="O879" s="3"/>
    </row>
    <row r="880" spans="12:15" ht="12.75" customHeight="1">
      <c r="L880" s="3"/>
      <c r="M880" s="3"/>
      <c r="O880" s="3"/>
    </row>
    <row r="881" spans="12:15" ht="12.75" customHeight="1">
      <c r="L881" s="3"/>
      <c r="M881" s="3"/>
      <c r="O881" s="3"/>
    </row>
    <row r="882" spans="12:15" ht="12.75" customHeight="1">
      <c r="L882" s="3"/>
      <c r="M882" s="3"/>
      <c r="O882" s="3"/>
    </row>
    <row r="883" spans="12:15" ht="12.75" customHeight="1">
      <c r="L883" s="3"/>
      <c r="M883" s="3"/>
      <c r="O883" s="3"/>
    </row>
    <row r="884" spans="12:15" ht="12.75" customHeight="1">
      <c r="L884" s="3"/>
      <c r="M884" s="3"/>
      <c r="O884" s="3"/>
    </row>
    <row r="885" spans="12:15" ht="12.75" customHeight="1">
      <c r="L885" s="3"/>
      <c r="M885" s="3"/>
      <c r="O885" s="3"/>
    </row>
    <row r="886" spans="12:15" ht="12.75" customHeight="1">
      <c r="L886" s="3"/>
      <c r="M886" s="3"/>
      <c r="O886" s="3"/>
    </row>
    <row r="887" spans="12:15" ht="12.75" customHeight="1">
      <c r="L887" s="3"/>
      <c r="M887" s="3"/>
      <c r="O887" s="3"/>
    </row>
    <row r="888" spans="12:15" ht="12.75" customHeight="1">
      <c r="L888" s="3"/>
      <c r="M888" s="3"/>
      <c r="O888" s="3"/>
    </row>
    <row r="889" spans="12:15" ht="12.75" customHeight="1">
      <c r="L889" s="3"/>
      <c r="M889" s="3"/>
      <c r="O889" s="3"/>
    </row>
    <row r="890" spans="12:15" ht="12.75" customHeight="1">
      <c r="L890" s="3"/>
      <c r="M890" s="3"/>
      <c r="O890" s="3"/>
    </row>
    <row r="891" spans="12:15" ht="12.75" customHeight="1">
      <c r="L891" s="3"/>
      <c r="M891" s="3"/>
      <c r="O891" s="3"/>
    </row>
    <row r="892" spans="12:15" ht="12.75" customHeight="1">
      <c r="L892" s="3"/>
      <c r="M892" s="3"/>
      <c r="O892" s="3"/>
    </row>
    <row r="893" spans="12:15" ht="12.75" customHeight="1">
      <c r="L893" s="3"/>
      <c r="M893" s="3"/>
      <c r="O893" s="3"/>
    </row>
    <row r="894" spans="12:15" ht="12.75" customHeight="1">
      <c r="L894" s="3"/>
      <c r="M894" s="3"/>
      <c r="O894" s="3"/>
    </row>
    <row r="895" spans="12:15" ht="12.75" customHeight="1">
      <c r="L895" s="3"/>
      <c r="M895" s="3"/>
      <c r="O895" s="3"/>
    </row>
    <row r="896" spans="12:15" ht="12.75" customHeight="1">
      <c r="L896" s="3"/>
      <c r="M896" s="3"/>
      <c r="O896" s="3"/>
    </row>
    <row r="897" spans="12:15" ht="12.75" customHeight="1">
      <c r="L897" s="3"/>
      <c r="M897" s="3"/>
      <c r="O897" s="3"/>
    </row>
    <row r="898" spans="12:15" ht="12.75" customHeight="1">
      <c r="L898" s="3"/>
      <c r="M898" s="3"/>
      <c r="O898" s="3"/>
    </row>
    <row r="899" spans="12:15" ht="12.75" customHeight="1">
      <c r="L899" s="3"/>
      <c r="M899" s="3"/>
      <c r="O899" s="3"/>
    </row>
    <row r="900" spans="12:15" ht="12.75" customHeight="1">
      <c r="L900" s="3"/>
      <c r="M900" s="3"/>
      <c r="O900" s="3"/>
    </row>
    <row r="901" spans="12:15" ht="12.75" customHeight="1">
      <c r="L901" s="3"/>
      <c r="M901" s="3"/>
      <c r="O901" s="3"/>
    </row>
    <row r="902" spans="12:15" ht="12.75" customHeight="1">
      <c r="L902" s="3"/>
      <c r="M902" s="3"/>
      <c r="O902" s="3"/>
    </row>
    <row r="903" spans="12:15" ht="12.75" customHeight="1">
      <c r="L903" s="3"/>
      <c r="M903" s="3"/>
      <c r="O903" s="3"/>
    </row>
    <row r="904" spans="12:15" ht="12.75" customHeight="1">
      <c r="L904" s="3"/>
      <c r="M904" s="3"/>
      <c r="O904" s="3"/>
    </row>
    <row r="905" spans="12:15" ht="12.75" customHeight="1">
      <c r="L905" s="3"/>
      <c r="M905" s="3"/>
      <c r="O905" s="3"/>
    </row>
    <row r="906" spans="12:15" ht="12.75" customHeight="1">
      <c r="L906" s="3"/>
      <c r="M906" s="3"/>
      <c r="O906" s="3"/>
    </row>
    <row r="907" spans="12:15" ht="12.75" customHeight="1">
      <c r="L907" s="3"/>
      <c r="M907" s="3"/>
      <c r="O907" s="3"/>
    </row>
    <row r="908" spans="12:15" ht="12.75" customHeight="1">
      <c r="L908" s="3"/>
      <c r="M908" s="3"/>
      <c r="O908" s="3"/>
    </row>
    <row r="909" spans="12:15" ht="12.75" customHeight="1">
      <c r="L909" s="3"/>
      <c r="M909" s="3"/>
      <c r="O909" s="3"/>
    </row>
    <row r="910" spans="12:15" ht="12.75" customHeight="1">
      <c r="L910" s="3"/>
      <c r="M910" s="3"/>
      <c r="O910" s="3"/>
    </row>
    <row r="911" spans="12:15" ht="12.75" customHeight="1">
      <c r="L911" s="3"/>
      <c r="M911" s="3"/>
      <c r="O911" s="3"/>
    </row>
    <row r="912" spans="12:15" ht="12.75" customHeight="1">
      <c r="L912" s="3"/>
      <c r="M912" s="3"/>
      <c r="O912" s="3"/>
    </row>
    <row r="913" spans="12:15" ht="12.75" customHeight="1">
      <c r="L913" s="3"/>
      <c r="M913" s="3"/>
      <c r="O913" s="3"/>
    </row>
    <row r="914" spans="12:15" ht="12.75" customHeight="1">
      <c r="L914" s="3"/>
      <c r="M914" s="3"/>
      <c r="O914" s="3"/>
    </row>
    <row r="915" spans="12:15" ht="12.75" customHeight="1">
      <c r="L915" s="3"/>
      <c r="M915" s="3"/>
      <c r="O915" s="3"/>
    </row>
    <row r="916" spans="12:15" ht="12.75" customHeight="1">
      <c r="L916" s="3"/>
      <c r="M916" s="3"/>
      <c r="O916" s="3"/>
    </row>
    <row r="917" spans="12:15" ht="12.75" customHeight="1">
      <c r="L917" s="3"/>
      <c r="M917" s="3"/>
      <c r="O917" s="3"/>
    </row>
    <row r="918" spans="12:15" ht="12.75" customHeight="1">
      <c r="L918" s="3"/>
      <c r="M918" s="3"/>
      <c r="O918" s="3"/>
    </row>
    <row r="919" spans="12:15" ht="12.75" customHeight="1">
      <c r="L919" s="3"/>
      <c r="M919" s="3"/>
      <c r="O919" s="3"/>
    </row>
    <row r="920" spans="12:15" ht="12.75" customHeight="1">
      <c r="L920" s="3"/>
      <c r="M920" s="3"/>
      <c r="O920" s="3"/>
    </row>
    <row r="921" spans="12:15" ht="12.75" customHeight="1">
      <c r="L921" s="3"/>
      <c r="M921" s="3"/>
      <c r="O921" s="3"/>
    </row>
    <row r="922" spans="12:15" ht="12.75" customHeight="1">
      <c r="L922" s="3"/>
      <c r="M922" s="3"/>
      <c r="O922" s="3"/>
    </row>
    <row r="923" spans="12:15" ht="12.75" customHeight="1">
      <c r="L923" s="3"/>
      <c r="M923" s="3"/>
      <c r="O923" s="3"/>
    </row>
    <row r="924" spans="12:15" ht="12.75" customHeight="1">
      <c r="L924" s="3"/>
      <c r="M924" s="3"/>
      <c r="O924" s="3"/>
    </row>
    <row r="925" spans="12:15" ht="12.75" customHeight="1">
      <c r="L925" s="3"/>
      <c r="M925" s="3"/>
      <c r="O925" s="3"/>
    </row>
    <row r="926" spans="12:15" ht="12.75" customHeight="1">
      <c r="L926" s="3"/>
      <c r="M926" s="3"/>
      <c r="O926" s="3"/>
    </row>
    <row r="927" spans="12:15" ht="12.75" customHeight="1">
      <c r="L927" s="3"/>
      <c r="M927" s="3"/>
      <c r="O927" s="3"/>
    </row>
    <row r="928" spans="12:15" ht="12.75" customHeight="1">
      <c r="L928" s="3"/>
      <c r="M928" s="3"/>
      <c r="O928" s="3"/>
    </row>
    <row r="929" spans="12:15" ht="12.75" customHeight="1">
      <c r="L929" s="3"/>
      <c r="M929" s="3"/>
      <c r="O929" s="3"/>
    </row>
    <row r="930" spans="12:15" ht="12.75" customHeight="1">
      <c r="L930" s="3"/>
      <c r="M930" s="3"/>
      <c r="O930" s="3"/>
    </row>
    <row r="931" spans="12:15" ht="12.75" customHeight="1">
      <c r="L931" s="3"/>
      <c r="M931" s="3"/>
      <c r="O931" s="3"/>
    </row>
    <row r="932" spans="12:15" ht="12.75" customHeight="1">
      <c r="L932" s="3"/>
      <c r="M932" s="3"/>
      <c r="O932" s="3"/>
    </row>
    <row r="933" spans="12:15" ht="12.75" customHeight="1">
      <c r="L933" s="3"/>
      <c r="M933" s="3"/>
      <c r="O933" s="3"/>
    </row>
    <row r="934" spans="12:15" ht="12.75" customHeight="1">
      <c r="L934" s="3"/>
      <c r="M934" s="3"/>
      <c r="O934" s="3"/>
    </row>
    <row r="935" spans="12:15" ht="12.75" customHeight="1">
      <c r="L935" s="3"/>
      <c r="M935" s="3"/>
      <c r="O935" s="3"/>
    </row>
    <row r="936" spans="12:15" ht="12.75" customHeight="1">
      <c r="L936" s="3"/>
      <c r="M936" s="3"/>
      <c r="O936" s="3"/>
    </row>
    <row r="937" spans="12:15" ht="12.75" customHeight="1">
      <c r="L937" s="3"/>
      <c r="M937" s="3"/>
      <c r="O937" s="3"/>
    </row>
    <row r="938" spans="12:15" ht="12.75" customHeight="1">
      <c r="L938" s="3"/>
      <c r="M938" s="3"/>
      <c r="O938" s="3"/>
    </row>
    <row r="939" spans="12:15" ht="12.75" customHeight="1">
      <c r="L939" s="3"/>
      <c r="M939" s="3"/>
      <c r="O939" s="3"/>
    </row>
    <row r="940" spans="12:15" ht="12.75" customHeight="1">
      <c r="L940" s="3"/>
      <c r="M940" s="3"/>
      <c r="O940" s="3"/>
    </row>
    <row r="941" spans="12:15" ht="12.75" customHeight="1">
      <c r="L941" s="3"/>
      <c r="M941" s="3"/>
      <c r="O941" s="3"/>
    </row>
    <row r="942" spans="12:15" ht="12.75" customHeight="1">
      <c r="L942" s="3"/>
      <c r="M942" s="3"/>
      <c r="O942" s="3"/>
    </row>
    <row r="943" spans="12:15" ht="12.75" customHeight="1">
      <c r="L943" s="3"/>
      <c r="M943" s="3"/>
      <c r="O943" s="3"/>
    </row>
    <row r="944" spans="12:15" ht="12.75" customHeight="1">
      <c r="L944" s="3"/>
      <c r="M944" s="3"/>
      <c r="O944" s="3"/>
    </row>
    <row r="945" spans="12:15" ht="12.75" customHeight="1">
      <c r="L945" s="3"/>
      <c r="M945" s="3"/>
      <c r="O945" s="3"/>
    </row>
    <row r="946" spans="12:15" ht="12.75" customHeight="1">
      <c r="L946" s="3"/>
      <c r="M946" s="3"/>
      <c r="O946" s="3"/>
    </row>
    <row r="947" spans="12:15" ht="12.75" customHeight="1">
      <c r="L947" s="3"/>
      <c r="M947" s="3"/>
      <c r="O947" s="3"/>
    </row>
    <row r="948" spans="12:15" ht="12.75" customHeight="1">
      <c r="L948" s="3"/>
      <c r="M948" s="3"/>
      <c r="O948" s="3"/>
    </row>
    <row r="949" spans="12:15" ht="12.75" customHeight="1">
      <c r="L949" s="3"/>
      <c r="M949" s="3"/>
      <c r="O949" s="3"/>
    </row>
    <row r="950" spans="12:15" ht="12.75" customHeight="1">
      <c r="L950" s="3"/>
      <c r="M950" s="3"/>
      <c r="O950" s="3"/>
    </row>
    <row r="951" spans="12:15" ht="12.75" customHeight="1">
      <c r="L951" s="3"/>
      <c r="M951" s="3"/>
      <c r="O951" s="3"/>
    </row>
    <row r="952" spans="12:15" ht="12.75" customHeight="1">
      <c r="L952" s="3"/>
      <c r="M952" s="3"/>
      <c r="O952" s="3"/>
    </row>
    <row r="953" spans="12:15" ht="12.75" customHeight="1">
      <c r="L953" s="3"/>
      <c r="M953" s="3"/>
      <c r="O953" s="3"/>
    </row>
    <row r="954" spans="12:15" ht="12.75" customHeight="1">
      <c r="L954" s="3"/>
      <c r="M954" s="3"/>
      <c r="O954" s="3"/>
    </row>
    <row r="955" spans="12:15" ht="12.75" customHeight="1">
      <c r="L955" s="3"/>
      <c r="M955" s="3"/>
      <c r="O955" s="3"/>
    </row>
    <row r="956" spans="12:15" ht="12.75" customHeight="1">
      <c r="L956" s="3"/>
      <c r="M956" s="3"/>
      <c r="O956" s="3"/>
    </row>
    <row r="957" spans="12:15" ht="12.75" customHeight="1">
      <c r="L957" s="3"/>
      <c r="M957" s="3"/>
      <c r="O957" s="3"/>
    </row>
    <row r="958" spans="12:15" ht="12.75" customHeight="1">
      <c r="L958" s="3"/>
      <c r="M958" s="3"/>
      <c r="O958" s="3"/>
    </row>
    <row r="959" spans="12:15" ht="12.75" customHeight="1">
      <c r="L959" s="3"/>
      <c r="M959" s="3"/>
      <c r="O959" s="3"/>
    </row>
    <row r="960" spans="12:15" ht="12.75" customHeight="1">
      <c r="L960" s="3"/>
      <c r="M960" s="3"/>
      <c r="O960" s="3"/>
    </row>
    <row r="961" spans="12:15" ht="12.75" customHeight="1">
      <c r="L961" s="3"/>
      <c r="M961" s="3"/>
      <c r="O961" s="3"/>
    </row>
    <row r="962" spans="12:15" ht="12.75" customHeight="1">
      <c r="L962" s="3"/>
      <c r="M962" s="3"/>
      <c r="O962" s="3"/>
    </row>
    <row r="963" spans="12:15" ht="12.75" customHeight="1">
      <c r="L963" s="3"/>
      <c r="M963" s="3"/>
      <c r="O963" s="3"/>
    </row>
    <row r="964" spans="12:15" ht="12.75" customHeight="1">
      <c r="L964" s="3"/>
      <c r="M964" s="3"/>
      <c r="O964" s="3"/>
    </row>
    <row r="965" spans="12:15" ht="12.75" customHeight="1">
      <c r="L965" s="3"/>
      <c r="M965" s="3"/>
      <c r="O965" s="3"/>
    </row>
    <row r="966" spans="12:15" ht="12.75" customHeight="1">
      <c r="L966" s="3"/>
      <c r="M966" s="3"/>
      <c r="O966" s="3"/>
    </row>
    <row r="967" spans="12:15" ht="12.75" customHeight="1">
      <c r="L967" s="3"/>
      <c r="M967" s="3"/>
      <c r="O967" s="3"/>
    </row>
    <row r="968" spans="12:15" ht="12.75" customHeight="1">
      <c r="L968" s="3"/>
      <c r="M968" s="3"/>
      <c r="O968" s="3"/>
    </row>
    <row r="969" spans="12:15" ht="12.75" customHeight="1">
      <c r="L969" s="3"/>
      <c r="M969" s="3"/>
      <c r="O969" s="3"/>
    </row>
    <row r="970" spans="12:15" ht="12.75" customHeight="1">
      <c r="L970" s="3"/>
      <c r="M970" s="3"/>
      <c r="O970" s="3"/>
    </row>
    <row r="971" spans="12:15" ht="12.75" customHeight="1">
      <c r="L971" s="3"/>
      <c r="M971" s="3"/>
      <c r="O971" s="3"/>
    </row>
    <row r="972" spans="12:15" ht="12.75" customHeight="1">
      <c r="L972" s="3"/>
      <c r="M972" s="3"/>
      <c r="O972" s="3"/>
    </row>
    <row r="973" spans="12:15" ht="12.75" customHeight="1">
      <c r="L973" s="3"/>
      <c r="M973" s="3"/>
      <c r="O973" s="3"/>
    </row>
    <row r="974" spans="12:15" ht="12.75" customHeight="1">
      <c r="L974" s="3"/>
      <c r="M974" s="3"/>
      <c r="O974" s="3"/>
    </row>
    <row r="975" spans="12:15" ht="12.75" customHeight="1">
      <c r="L975" s="3"/>
      <c r="M975" s="3"/>
      <c r="O975" s="3"/>
    </row>
    <row r="976" spans="12:15" ht="12.75" customHeight="1">
      <c r="L976" s="3"/>
      <c r="M976" s="3"/>
      <c r="O976" s="3"/>
    </row>
    <row r="977" spans="12:15" ht="12.75" customHeight="1">
      <c r="L977" s="3"/>
      <c r="M977" s="3"/>
      <c r="O977" s="3"/>
    </row>
    <row r="978" spans="12:15" ht="12.75" customHeight="1">
      <c r="L978" s="3"/>
      <c r="M978" s="3"/>
      <c r="O978" s="3"/>
    </row>
    <row r="979" spans="12:15" ht="12.75" customHeight="1">
      <c r="L979" s="3"/>
      <c r="M979" s="3"/>
      <c r="O979" s="3"/>
    </row>
    <row r="980" spans="12:15" ht="12.75" customHeight="1">
      <c r="L980" s="3"/>
      <c r="M980" s="3"/>
      <c r="O980" s="3"/>
    </row>
    <row r="981" spans="12:15" ht="12.75" customHeight="1">
      <c r="L981" s="3"/>
      <c r="M981" s="3"/>
      <c r="O981" s="3"/>
    </row>
    <row r="982" spans="12:15" ht="12.75" customHeight="1">
      <c r="L982" s="3"/>
      <c r="M982" s="3"/>
      <c r="O982" s="3"/>
    </row>
    <row r="983" spans="12:15" ht="12.75" customHeight="1">
      <c r="L983" s="3"/>
      <c r="M983" s="3"/>
      <c r="O983" s="3"/>
    </row>
    <row r="984" spans="12:15" ht="12.75" customHeight="1">
      <c r="L984" s="3"/>
      <c r="M984" s="3"/>
      <c r="O984" s="3"/>
    </row>
    <row r="985" spans="12:15" ht="12.75" customHeight="1">
      <c r="L985" s="3"/>
      <c r="M985" s="3"/>
      <c r="O985" s="3"/>
    </row>
    <row r="986" spans="12:15" ht="12.75" customHeight="1">
      <c r="L986" s="3"/>
      <c r="M986" s="3"/>
      <c r="O986" s="3"/>
    </row>
    <row r="987" spans="12:15" ht="12.75" customHeight="1">
      <c r="L987" s="3"/>
      <c r="M987" s="3"/>
      <c r="O987" s="3"/>
    </row>
    <row r="988" spans="12:15" ht="12.75" customHeight="1">
      <c r="L988" s="3"/>
      <c r="M988" s="3"/>
      <c r="O988" s="3"/>
    </row>
    <row r="989" spans="12:15" ht="12.75" customHeight="1">
      <c r="L989" s="3"/>
      <c r="M989" s="3"/>
      <c r="O989" s="3"/>
    </row>
    <row r="990" spans="12:15" ht="12.75" customHeight="1">
      <c r="L990" s="3"/>
      <c r="M990" s="3"/>
      <c r="O990" s="3"/>
    </row>
    <row r="991" spans="12:15" ht="12.75" customHeight="1">
      <c r="L991" s="3"/>
      <c r="M991" s="3"/>
      <c r="O991" s="3"/>
    </row>
    <row r="992" spans="12:15" ht="12.75" customHeight="1">
      <c r="L992" s="3"/>
      <c r="M992" s="3"/>
      <c r="O992" s="3"/>
    </row>
    <row r="993" spans="12:15" ht="12.75" customHeight="1">
      <c r="L993" s="3"/>
      <c r="M993" s="3"/>
      <c r="O993" s="3"/>
    </row>
    <row r="994" spans="12:15" ht="12.75" customHeight="1">
      <c r="L994" s="3"/>
      <c r="M994" s="3"/>
      <c r="O994" s="3"/>
    </row>
    <row r="995" spans="12:15" ht="12.75" customHeight="1">
      <c r="L995" s="3"/>
      <c r="M995" s="3"/>
      <c r="O995" s="3"/>
    </row>
    <row r="996" spans="12:15" ht="12.75" customHeight="1">
      <c r="L996" s="3"/>
      <c r="M996" s="3"/>
      <c r="O996" s="3"/>
    </row>
    <row r="997" spans="12:15" ht="12.75" customHeight="1">
      <c r="L997" s="3"/>
      <c r="M997" s="3"/>
      <c r="O997" s="3"/>
    </row>
    <row r="998" spans="12:15" ht="12.75" customHeight="1">
      <c r="L998" s="3"/>
      <c r="M998" s="3"/>
      <c r="O998" s="3"/>
    </row>
    <row r="999" spans="12:15" ht="12.75" customHeight="1">
      <c r="L999" s="3"/>
      <c r="M999" s="3"/>
      <c r="O999" s="3"/>
    </row>
    <row r="1000" spans="12:15" ht="12.75" customHeight="1">
      <c r="L1000" s="3"/>
      <c r="M1000" s="3"/>
      <c r="O1000" s="3"/>
    </row>
  </sheetData>
  <mergeCells count="150">
    <mergeCell ref="D518:J518"/>
    <mergeCell ref="M499:M500"/>
    <mergeCell ref="N499:N500"/>
    <mergeCell ref="O499:O500"/>
    <mergeCell ref="P499:P500"/>
    <mergeCell ref="Q499:Q500"/>
    <mergeCell ref="R499:R500"/>
    <mergeCell ref="D495:J495"/>
    <mergeCell ref="A498:G498"/>
    <mergeCell ref="H498:J498"/>
    <mergeCell ref="A499:A500"/>
    <mergeCell ref="B499:J499"/>
    <mergeCell ref="K499:K500"/>
    <mergeCell ref="L499:L500"/>
    <mergeCell ref="M383:M384"/>
    <mergeCell ref="N383:N384"/>
    <mergeCell ref="O383:O384"/>
    <mergeCell ref="P383:P384"/>
    <mergeCell ref="Q383:Q384"/>
    <mergeCell ref="R383:R384"/>
    <mergeCell ref="D379:J379"/>
    <mergeCell ref="A382:G382"/>
    <mergeCell ref="H382:J382"/>
    <mergeCell ref="A383:A384"/>
    <mergeCell ref="B383:J383"/>
    <mergeCell ref="K383:K384"/>
    <mergeCell ref="L383:L384"/>
    <mergeCell ref="M360:M361"/>
    <mergeCell ref="N360:N361"/>
    <mergeCell ref="O360:O361"/>
    <mergeCell ref="P360:P361"/>
    <mergeCell ref="Q360:Q361"/>
    <mergeCell ref="R360:R361"/>
    <mergeCell ref="D356:J356"/>
    <mergeCell ref="A359:G359"/>
    <mergeCell ref="H359:J359"/>
    <mergeCell ref="A360:A361"/>
    <mergeCell ref="B360:J360"/>
    <mergeCell ref="K360:K361"/>
    <mergeCell ref="L360:L361"/>
    <mergeCell ref="M337:M338"/>
    <mergeCell ref="N337:N338"/>
    <mergeCell ref="O337:O338"/>
    <mergeCell ref="P337:P338"/>
    <mergeCell ref="Q337:Q338"/>
    <mergeCell ref="R337:R338"/>
    <mergeCell ref="D333:J333"/>
    <mergeCell ref="A336:G336"/>
    <mergeCell ref="H336:J336"/>
    <mergeCell ref="A337:A338"/>
    <mergeCell ref="B337:J337"/>
    <mergeCell ref="K337:K338"/>
    <mergeCell ref="L337:L338"/>
    <mergeCell ref="M476:M477"/>
    <mergeCell ref="N476:N477"/>
    <mergeCell ref="O476:O477"/>
    <mergeCell ref="P476:P477"/>
    <mergeCell ref="Q476:Q477"/>
    <mergeCell ref="R476:R477"/>
    <mergeCell ref="D472:J472"/>
    <mergeCell ref="A475:G475"/>
    <mergeCell ref="H475:J475"/>
    <mergeCell ref="A476:A477"/>
    <mergeCell ref="B476:J476"/>
    <mergeCell ref="K476:K477"/>
    <mergeCell ref="L476:L477"/>
    <mergeCell ref="M453:M454"/>
    <mergeCell ref="N453:N454"/>
    <mergeCell ref="O453:O454"/>
    <mergeCell ref="P453:P454"/>
    <mergeCell ref="Q453:Q454"/>
    <mergeCell ref="R453:R454"/>
    <mergeCell ref="D449:J449"/>
    <mergeCell ref="A452:G452"/>
    <mergeCell ref="H452:J452"/>
    <mergeCell ref="A453:A454"/>
    <mergeCell ref="B453:J453"/>
    <mergeCell ref="K453:K454"/>
    <mergeCell ref="L453:L454"/>
    <mergeCell ref="M429:M430"/>
    <mergeCell ref="N429:N430"/>
    <mergeCell ref="O429:O430"/>
    <mergeCell ref="P429:P430"/>
    <mergeCell ref="Q429:Q430"/>
    <mergeCell ref="R429:R430"/>
    <mergeCell ref="D425:J425"/>
    <mergeCell ref="A428:G428"/>
    <mergeCell ref="H428:J428"/>
    <mergeCell ref="A429:A430"/>
    <mergeCell ref="B429:J429"/>
    <mergeCell ref="K429:K430"/>
    <mergeCell ref="L429:L430"/>
    <mergeCell ref="M406:M407"/>
    <mergeCell ref="N406:N407"/>
    <mergeCell ref="O406:O407"/>
    <mergeCell ref="P406:P407"/>
    <mergeCell ref="Q406:Q407"/>
    <mergeCell ref="R406:R407"/>
    <mergeCell ref="D402:J402"/>
    <mergeCell ref="A405:G405"/>
    <mergeCell ref="H405:J405"/>
    <mergeCell ref="A406:A407"/>
    <mergeCell ref="B406:J406"/>
    <mergeCell ref="K406:K407"/>
    <mergeCell ref="L406:L407"/>
    <mergeCell ref="L314:L315"/>
    <mergeCell ref="M314:M315"/>
    <mergeCell ref="N314:N315"/>
    <mergeCell ref="O314:O315"/>
    <mergeCell ref="P314:P315"/>
    <mergeCell ref="Q314:Q315"/>
    <mergeCell ref="R314:R315"/>
    <mergeCell ref="H290:J290"/>
    <mergeCell ref="D310:J310"/>
    <mergeCell ref="A313:G313"/>
    <mergeCell ref="H313:J313"/>
    <mergeCell ref="A314:A315"/>
    <mergeCell ref="B314:J314"/>
    <mergeCell ref="K314:K315"/>
    <mergeCell ref="B102:J102"/>
    <mergeCell ref="B120:J120"/>
    <mergeCell ref="B137:J137"/>
    <mergeCell ref="B153:J153"/>
    <mergeCell ref="B170:J170"/>
    <mergeCell ref="P291:P292"/>
    <mergeCell ref="Q291:Q292"/>
    <mergeCell ref="R291:R292"/>
    <mergeCell ref="A290:G290"/>
    <mergeCell ref="A291:A292"/>
    <mergeCell ref="K291:K292"/>
    <mergeCell ref="L291:L292"/>
    <mergeCell ref="M291:M292"/>
    <mergeCell ref="N291:N292"/>
    <mergeCell ref="O291:O292"/>
    <mergeCell ref="B185:J185"/>
    <mergeCell ref="B202:J202"/>
    <mergeCell ref="B220:J220"/>
    <mergeCell ref="B237:J237"/>
    <mergeCell ref="B255:J255"/>
    <mergeCell ref="B273:J273"/>
    <mergeCell ref="B291:J291"/>
    <mergeCell ref="B3:J3"/>
    <mergeCell ref="AC4:AL4"/>
    <mergeCell ref="B23:J23"/>
    <mergeCell ref="AC30:AL30"/>
    <mergeCell ref="B45:J45"/>
    <mergeCell ref="T52:U52"/>
    <mergeCell ref="AC69:AL69"/>
    <mergeCell ref="B65:J65"/>
    <mergeCell ref="B83:J83"/>
  </mergeCells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33</vt:i4>
      </vt:variant>
    </vt:vector>
  </HeadingPairs>
  <TitlesOfParts>
    <vt:vector size="33" baseType="lpstr">
      <vt:lpstr>Industrial</vt:lpstr>
      <vt:lpstr>Sist Comp</vt:lpstr>
      <vt:lpstr>Cs Comp</vt:lpstr>
      <vt:lpstr>Quimica</vt:lpstr>
      <vt:lpstr>Minero</vt:lpstr>
      <vt:lpstr>Biologia</vt:lpstr>
      <vt:lpstr>Cs Materiales</vt:lpstr>
      <vt:lpstr>Materiales</vt:lpstr>
      <vt:lpstr>Electro y Telecom</vt:lpstr>
      <vt:lpstr>Q Alimentos</vt:lpstr>
      <vt:lpstr>Matematicas</vt:lpstr>
      <vt:lpstr>Geologia</vt:lpstr>
      <vt:lpstr>Física</vt:lpstr>
      <vt:lpstr>Arquitectura</vt:lpstr>
      <vt:lpstr>Ing Civil</vt:lpstr>
      <vt:lpstr>Robótica</vt:lpstr>
      <vt:lpstr>Electronica</vt:lpstr>
      <vt:lpstr>Telecom</vt:lpstr>
      <vt:lpstr>Esp Tecnologia</vt:lpstr>
      <vt:lpstr>Esp. SISTEMAS Y PLAN</vt:lpstr>
      <vt:lpstr>Mtria BIODIVERSIDAD</vt:lpstr>
      <vt:lpstr>Mtria. COMPUTACION</vt:lpstr>
      <vt:lpstr>Mtria INDUSTRIAL</vt:lpstr>
      <vt:lpstr>Mtria. MANUFACTURA</vt:lpstr>
      <vt:lpstr>Mtria QUIMICA</vt:lpstr>
      <vt:lpstr>Mtria. Automatizacion</vt:lpstr>
      <vt:lpstr>Mtria MATEMATICAS</vt:lpstr>
      <vt:lpstr>Dr. Materiales</vt:lpstr>
      <vt:lpstr>Dr. QUIMICA</vt:lpstr>
      <vt:lpstr>Dr. BIODIVERSIDAD</vt:lpstr>
      <vt:lpstr>Dr. AMBIENTALES</vt:lpstr>
      <vt:lpstr>Dr. COMPUTACION</vt:lpstr>
      <vt:lpstr>Dr. INDUSTRIAL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PLANEACION</dc:creator>
  <cp:lastModifiedBy>ClaretDGP</cp:lastModifiedBy>
  <cp:lastPrinted>2023-01-26T19:06:54Z</cp:lastPrinted>
  <dcterms:created xsi:type="dcterms:W3CDTF">2003-03-18T16:53:22Z</dcterms:created>
  <dcterms:modified xsi:type="dcterms:W3CDTF">2025-03-07T21:39:18Z</dcterms:modified>
</cp:coreProperties>
</file>